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9.xml" ContentType="application/vnd.openxmlformats-officedocument.spreadsheetml.comments+xml"/>
  <Override PartName="/xl/drawings/drawing20.xml" ContentType="application/vnd.openxmlformats-officedocument.drawing+xml"/>
  <Override PartName="/xl/comments10.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1.xml" ContentType="application/vnd.openxmlformats-officedocument.spreadsheetml.comments+xml"/>
  <Override PartName="/xl/drawings/drawing29.xml" ContentType="application/vnd.openxmlformats-officedocument.drawing+xml"/>
  <Override PartName="/xl/comments12.xml" ContentType="application/vnd.openxmlformats-officedocument.spreadsheetml.comments+xml"/>
  <Override PartName="/xl/drawings/drawing30.xml" ContentType="application/vnd.openxmlformats-officedocument.drawing+xml"/>
  <Override PartName="/xl/comments13.xml" ContentType="application/vnd.openxmlformats-officedocument.spreadsheetml.comments+xml"/>
  <Override PartName="/xl/drawings/drawing31.xml" ContentType="application/vnd.openxmlformats-officedocument.drawing+xml"/>
  <Override PartName="/xl/comments14.xml" ContentType="application/vnd.openxmlformats-officedocument.spreadsheetml.comments+xml"/>
  <Override PartName="/xl/drawings/drawing32.xml" ContentType="application/vnd.openxmlformats-officedocument.drawing+xml"/>
  <Override PartName="/xl/drawings/drawing33.xml" ContentType="application/vnd.openxmlformats-officedocument.drawing+xml"/>
  <Override PartName="/xl/comments15.xml" ContentType="application/vnd.openxmlformats-officedocument.spreadsheetml.comments+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omments16.xml" ContentType="application/vnd.openxmlformats-officedocument.spreadsheetml.comments+xml"/>
  <Override PartName="/xl/drawings/drawing37.xml" ContentType="application/vnd.openxmlformats-officedocument.drawing+xml"/>
  <Override PartName="/xl/comments17.xml" ContentType="application/vnd.openxmlformats-officedocument.spreadsheetml.comments+xml"/>
  <Override PartName="/xl/drawings/drawing38.xml" ContentType="application/vnd.openxmlformats-officedocument.drawing+xml"/>
  <Override PartName="/xl/comments18.xml" ContentType="application/vnd.openxmlformats-officedocument.spreadsheetml.comments+xml"/>
  <Override PartName="/xl/drawings/drawing39.xml" ContentType="application/vnd.openxmlformats-officedocument.drawing+xml"/>
  <Override PartName="/xl/comments19.xml" ContentType="application/vnd.openxmlformats-officedocument.spreadsheetml.comments+xml"/>
  <Override PartName="/xl/drawings/drawing40.xml" ContentType="application/vnd.openxmlformats-officedocument.drawing+xml"/>
  <Override PartName="/xl/comments20.xml" ContentType="application/vnd.openxmlformats-officedocument.spreadsheetml.comments+xml"/>
  <Override PartName="/xl/drawings/drawing41.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1.xml" ContentType="application/vnd.openxmlformats-officedocument.spreadsheetml.comments+xml"/>
  <Override PartName="/xl/comments2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LANDISK-A\public\1-1確認申請データ\2_確認検査書式\20260907\"/>
    </mc:Choice>
  </mc:AlternateContent>
  <xr:revisionPtr revIDLastSave="0" documentId="13_ncr:1_{6A879E73-9AA8-4792-AE93-1EDC3771EF08}" xr6:coauthVersionLast="47" xr6:coauthVersionMax="47" xr10:uidLastSave="{00000000-0000-0000-0000-000000000000}"/>
  <bookViews>
    <workbookView xWindow="-120" yWindow="-120" windowWidth="29040" windowHeight="15720" xr2:uid="{00000000-000D-0000-FFFF-FFFF00000000}"/>
  </bookViews>
  <sheets>
    <sheet name="初期画面" sheetId="23" r:id="rId1"/>
    <sheet name="電申申込書" sheetId="24" r:id="rId2"/>
    <sheet name="郵送先" sheetId="25" r:id="rId3"/>
    <sheet name="第二面（入力）" sheetId="26" r:id="rId4"/>
    <sheet name="第一面" sheetId="27" r:id="rId5"/>
    <sheet name="第一面 (計変)" sheetId="28" r:id="rId6"/>
    <sheet name="第二面" sheetId="29" r:id="rId7"/>
    <sheet name="第二面-2" sheetId="30" r:id="rId8"/>
    <sheet name="第二面-3" sheetId="31" r:id="rId9"/>
    <sheet name="第三面" sheetId="32" r:id="rId10"/>
    <sheet name="第三面-2" sheetId="33" r:id="rId11"/>
    <sheet name="第四面" sheetId="34" r:id="rId12"/>
    <sheet name="第四面-2" sheetId="91" r:id="rId13"/>
    <sheet name="第五面" sheetId="36" r:id="rId14"/>
    <sheet name="第五面-2" sheetId="37" r:id="rId15"/>
    <sheet name="第五面-3" sheetId="38" r:id="rId16"/>
    <sheet name="第六面" sheetId="39" r:id="rId17"/>
    <sheet name="第六面-2" sheetId="40" r:id="rId18"/>
    <sheet name="第二面（主）" sheetId="41" r:id="rId19"/>
    <sheet name="第二面（施）" sheetId="42" r:id="rId20"/>
    <sheet name="注意" sheetId="43" r:id="rId21"/>
    <sheet name="概第一面" sheetId="44" r:id="rId22"/>
    <sheet name="概第一面-2" sheetId="45" r:id="rId23"/>
    <sheet name="概第一面-3" sheetId="46" r:id="rId24"/>
    <sheet name="概第二面" sheetId="47" r:id="rId25"/>
    <sheet name="概第二面-2" sheetId="48" r:id="rId26"/>
    <sheet name="概第三面" sheetId="49" r:id="rId27"/>
    <sheet name="概第一面（主）" sheetId="50" r:id="rId28"/>
    <sheet name="建築工事届（別記第40号様式）" sheetId="1" r:id="rId29"/>
    <sheet name="注意（工事届）20250101" sheetId="87" r:id="rId30"/>
    <sheet name="委任状" sheetId="58" r:id="rId31"/>
    <sheet name="連絡先" sheetId="59" r:id="rId32"/>
    <sheet name="調査表" sheetId="60" r:id="rId33"/>
    <sheet name="←確認申請はここまで　→ここからは検査書類" sheetId="61" r:id="rId34"/>
    <sheet name="共通第二面（検査入力）" sheetId="62" r:id="rId35"/>
    <sheet name="中間第一面" sheetId="63" r:id="rId36"/>
    <sheet name="完了第一面" sheetId="64" r:id="rId37"/>
    <sheet name="共通第二面" sheetId="65" r:id="rId38"/>
    <sheet name="共通第二面（主）" sheetId="66" r:id="rId39"/>
    <sheet name="中間第三面" sheetId="67" r:id="rId40"/>
    <sheet name="完了第三面" sheetId="68" r:id="rId41"/>
    <sheet name="共通第四面" sheetId="69" r:id="rId42"/>
    <sheet name="注意 (検査)" sheetId="70" r:id="rId43"/>
    <sheet name="→TKCデータ用" sheetId="71" r:id="rId44"/>
    <sheet name="建築物データ" sheetId="72" r:id="rId45"/>
    <sheet name="ゲスト登録" sheetId="86" r:id="rId46"/>
    <sheet name="用途番号用" sheetId="19" state="hidden" r:id="rId47"/>
    <sheet name="注意欄再掲（参照用）" sheetId="22" state="hidden" r:id="rId48"/>
    <sheet name="追加記入欄" sheetId="20" state="hidden" r:id="rId49"/>
    <sheet name="中間シート" sheetId="16" state="hidden" r:id="rId50"/>
    <sheet name="中間シート (2)" sheetId="17" state="hidden" r:id="rId51"/>
    <sheet name="エラー23シート" sheetId="8" state="hidden" r:id="rId52"/>
    <sheet name="市町村コード" sheetId="7" state="hidden" r:id="rId53"/>
    <sheet name="市町村コード (2)" sheetId="14" state="hidden" r:id="rId54"/>
    <sheet name="エラー32シート" sheetId="10" state="hidden" r:id="rId55"/>
    <sheet name="行政集計シート※記入不要です" sheetId="18" state="hidden" r:id="rId56"/>
    <sheet name="建築主１" sheetId="73" state="hidden" r:id="rId57"/>
    <sheet name="建築主２" sheetId="74" state="hidden" r:id="rId58"/>
    <sheet name="建築主３" sheetId="75" state="hidden" r:id="rId59"/>
    <sheet name="代理者" sheetId="76" state="hidden" r:id="rId60"/>
    <sheet name="設計者１" sheetId="77" state="hidden" r:id="rId61"/>
    <sheet name="設計者２" sheetId="78" state="hidden" r:id="rId62"/>
    <sheet name="設計者３" sheetId="79" state="hidden" r:id="rId63"/>
    <sheet name="設計者４" sheetId="80" state="hidden" r:id="rId64"/>
    <sheet name="工事監理者" sheetId="81" state="hidden" r:id="rId65"/>
  </sheets>
  <definedNames>
    <definedName name="_xlnm._FilterDatabase" localSheetId="28" hidden="1">'建築工事届（別記第40号様式）'!$A$59:$N$60</definedName>
    <definedName name="_xlnm._FilterDatabase" localSheetId="53" hidden="1">'市町村コード (2)'!$A$1:$F$1899</definedName>
    <definedName name="_xlnm._FilterDatabase" localSheetId="49" hidden="1">中間シート!$A$5:$AW$81</definedName>
    <definedName name="_xlnm._FilterDatabase" localSheetId="50" hidden="1">'中間シート (2)'!$A$5:$BD$79</definedName>
    <definedName name="_xlnm._FilterDatabase" localSheetId="29" hidden="1">'注意（工事届）20250101'!#REF!</definedName>
    <definedName name="_xlnm._FilterDatabase" localSheetId="47" hidden="1">'注意欄再掲（参照用）'!#REF!</definedName>
    <definedName name="_xlnm._FilterDatabase" localSheetId="48" hidden="1">追加記入欄!#REF!</definedName>
    <definedName name="_xlnm.Print_Area" localSheetId="30">委任状!$A$1:$AE$50</definedName>
    <definedName name="_xlnm.Print_Area" localSheetId="21">概第一面!$A$1:$AC$60</definedName>
    <definedName name="_xlnm.Print_Area" localSheetId="27">'概第一面（主）'!$A$1:$AC$32</definedName>
    <definedName name="_xlnm.Print_Area" localSheetId="22">'概第一面-2'!$A$1:$AC$53</definedName>
    <definedName name="_xlnm.Print_Area" localSheetId="23">'概第一面-3'!$A$1:$AC$50</definedName>
    <definedName name="_xlnm.Print_Area" localSheetId="26">概第三面!$A$1:$AC$8</definedName>
    <definedName name="_xlnm.Print_Area" localSheetId="24">概第二面!$A$1:$AC$58</definedName>
    <definedName name="_xlnm.Print_Area" localSheetId="25">'概第二面-2'!$A$1:$AC$25</definedName>
    <definedName name="_xlnm.Print_Area" localSheetId="36">完了第一面!$A$1:$AC$45</definedName>
    <definedName name="_xlnm.Print_Area" localSheetId="40">完了第三面!$A$1:$AC$40</definedName>
    <definedName name="_xlnm.Print_Area" localSheetId="41">共通第四面!$A$1:$AC$60</definedName>
    <definedName name="_xlnm.Print_Area" localSheetId="37">共通第二面!$A$1:$AC$141</definedName>
    <definedName name="_xlnm.Print_Area" localSheetId="34">'共通第二面（検査入力）'!$A$1:$AF$100</definedName>
    <definedName name="_xlnm.Print_Area" localSheetId="38">'共通第二面（主）'!$A$1:$AC$44</definedName>
    <definedName name="_xlnm.Print_Area" localSheetId="28">'建築工事届（別記第40号様式）'!$A$1:$AL$162</definedName>
    <definedName name="_xlnm.Print_Area" localSheetId="55">行政集計シート※記入不要です!$A$2:$FO$65</definedName>
    <definedName name="_xlnm.Print_Area" localSheetId="0">初期画面!$A$1:$AA$53</definedName>
    <definedName name="_xlnm.Print_Area" localSheetId="4">第一面!$A$1:$AG$47</definedName>
    <definedName name="_xlnm.Print_Area" localSheetId="5">'第一面 (計変)'!$A$1:$AG$48</definedName>
    <definedName name="_xlnm.Print_Area" localSheetId="13">第五面!$A$1:$AC$44</definedName>
    <definedName name="_xlnm.Print_Area" localSheetId="14">'第五面-2'!$A$1:$AC$44</definedName>
    <definedName name="_xlnm.Print_Area" localSheetId="15">'第五面-3'!$A$1:$AC$44</definedName>
    <definedName name="_xlnm.Print_Area" localSheetId="9">第三面!$A$1:$AC$51</definedName>
    <definedName name="_xlnm.Print_Area" localSheetId="10">'第三面-2'!$A$1:$AC$34</definedName>
    <definedName name="_xlnm.Print_Area" localSheetId="11">第四面!$A$1:$AC$87</definedName>
    <definedName name="_xlnm.Print_Area" localSheetId="12">'第四面-2'!$A$1:$AC$87</definedName>
    <definedName name="_xlnm.Print_Area" localSheetId="6">第二面!$A$1:$AC$56</definedName>
    <definedName name="_xlnm.Print_Area" localSheetId="19">'第二面（施）'!$A$1:$AC$42</definedName>
    <definedName name="_xlnm.Print_Area" localSheetId="18">'第二面（主）'!$A$1:$AC$44</definedName>
    <definedName name="_xlnm.Print_Area" localSheetId="3">'第二面（入力）'!$A$1:$AF$100</definedName>
    <definedName name="_xlnm.Print_Area" localSheetId="7">'第二面-2'!$A$1:$AC$53</definedName>
    <definedName name="_xlnm.Print_Area" localSheetId="8">'第二面-3'!$A$1:$AC$54</definedName>
    <definedName name="_xlnm.Print_Area" localSheetId="16">第六面!$A$1:$AC$32</definedName>
    <definedName name="_xlnm.Print_Area" localSheetId="17">'第六面-2'!$A$1:$AC$32</definedName>
    <definedName name="_xlnm.Print_Area" localSheetId="49">中間シート!$A$1:$AR$73</definedName>
    <definedName name="_xlnm.Print_Area" localSheetId="50">'中間シート (2)'!$A$1:$BD$103</definedName>
    <definedName name="_xlnm.Print_Area" localSheetId="35">中間第一面!$A$1:$AC$45</definedName>
    <definedName name="_xlnm.Print_Area" localSheetId="39">中間第三面!$A$1:$AC$48</definedName>
    <definedName name="_xlnm.Print_Area" localSheetId="42">'注意 (検査)'!$A$1:$C$56</definedName>
    <definedName name="_xlnm.Print_Area" localSheetId="29">'注意（工事届）20250101'!$A$1:$AL$194</definedName>
    <definedName name="_xlnm.Print_Area" localSheetId="47">'注意欄再掲（参照用）'!$A$1:$AL$194</definedName>
    <definedName name="_xlnm.Print_Area" localSheetId="32">調査表!$A$1:$AD$97</definedName>
    <definedName name="_xlnm.Print_Area" localSheetId="48">追加記入欄!$A$1:$GR$76</definedName>
    <definedName name="_xlnm.Print_Area" localSheetId="1">電申申込書!$A$1:$Z$26</definedName>
    <definedName name="_xlnm.Print_Area" localSheetId="2">郵送先!$A$7:$Y$11</definedName>
    <definedName name="_xlnm.Print_Area" localSheetId="31">連絡先!$A$2:$Y$52</definedName>
    <definedName name="愛知県">市町村コード!$X$3:$X$71</definedName>
    <definedName name="愛媛県">市町村コード!$AM$3:$AM$22</definedName>
    <definedName name="茨城県">市町村コード!$I$3:$I$46</definedName>
    <definedName name="岡山県">市町村コード!$AH$3:$AH$32</definedName>
    <definedName name="沖縄県">市町村コード!$AV$3:$AV$43</definedName>
    <definedName name="岩手県">市町村コード!$D$3:$D$35</definedName>
    <definedName name="岐阜県">市町村コード!$V$3:$V$44</definedName>
    <definedName name="宮崎県">市町村コード!$AT$3:$AT$28</definedName>
    <definedName name="宮城県">市町村コード!$E$3:$E$41</definedName>
    <definedName name="京都府">市町村コード!$AA$3:$AA$38</definedName>
    <definedName name="熊本県">市町村コード!$AR$3:$AR$51</definedName>
    <definedName name="群馬県">市町村コード!$K$3:$K$37</definedName>
    <definedName name="広島県">市町村コード!$AI$3:$AI$32</definedName>
    <definedName name="香川県">市町村コード!$AL$3:$AL$19</definedName>
    <definedName name="高知県">市町村コード!$AN$3:$AN$36</definedName>
    <definedName name="佐賀県">市町村コード!$AP$3:$AP$22</definedName>
    <definedName name="埼玉県">市町村コード!$L$3:$L$74</definedName>
    <definedName name="三重県">市町村コード!$Y$3:$Y$31</definedName>
    <definedName name="山形県">市町村コード!$G$3:$G$37</definedName>
    <definedName name="山口県">市町村コード!$AJ$3:$AJ$21</definedName>
    <definedName name="山梨県">市町村コード!$T$3:$T$29</definedName>
    <definedName name="滋賀県">市町村コード!$Z$3:$Z$21</definedName>
    <definedName name="鹿児島県">市町村コード!$AU$3:$AU$45</definedName>
    <definedName name="秋田県">市町村コード!$F$3:$F$27</definedName>
    <definedName name="新潟県">市町村コード!$P$3:$P$39</definedName>
    <definedName name="神奈川県">市町村コード!$O$3:$O$60</definedName>
    <definedName name="青森県">市町村コード!$C$3:$C$42</definedName>
    <definedName name="静岡県">市町村コード!$W$3:$W$41</definedName>
    <definedName name="石川県">市町村コード!$R$3:$R$21</definedName>
    <definedName name="千葉県">市町村コード!$M$3:$M$61</definedName>
    <definedName name="大阪府">市町村コード!$AB$3:$AB$74</definedName>
    <definedName name="大分県">市町村コード!$AS$3:$AS$20</definedName>
    <definedName name="長崎県">市町村コード!$AQ$3:$AQ$23</definedName>
    <definedName name="長野県">市町村コード!$U$3:$U$79</definedName>
    <definedName name="鳥取県">市町村コード!$AF$3:$AF$21</definedName>
    <definedName name="島根県">市町村コード!$AG$3:$AG$21</definedName>
    <definedName name="東京都">市町村コード!$N$3:$N$64</definedName>
    <definedName name="徳島県">市町村コード!$AK$3:$AK$26</definedName>
    <definedName name="栃木県">市町村コード!$J$3:$J$27</definedName>
    <definedName name="奈良県">市町村コード!$AD$3:$AD$41</definedName>
    <definedName name="富山県">市町村コード!$Q$3:$Q$17</definedName>
    <definedName name="福井県">市町村コード!$S$3:$S$19</definedName>
    <definedName name="福岡県">市町村コード!$AO$3:$AO$74</definedName>
    <definedName name="福島県">市町村コード!$H$3:$H$61</definedName>
    <definedName name="兵庫県">市町村コード!$AC$3:$AC$51</definedName>
    <definedName name="北海道">市町村コード!$B$3:$B$196</definedName>
    <definedName name="和歌山県">市町村コード!$AE$3:$AE$32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60" l="1"/>
  <c r="F16" i="60"/>
  <c r="O15" i="60"/>
  <c r="F15" i="60"/>
  <c r="O14" i="60"/>
  <c r="F14" i="60"/>
  <c r="I6" i="86"/>
  <c r="I5" i="86"/>
  <c r="I4" i="86"/>
  <c r="I3" i="86"/>
  <c r="H6" i="86"/>
  <c r="H5" i="86"/>
  <c r="H4" i="86"/>
  <c r="H3" i="86"/>
  <c r="G6" i="86"/>
  <c r="G5" i="86"/>
  <c r="G4" i="86"/>
  <c r="G3" i="86"/>
  <c r="F6" i="86"/>
  <c r="F5" i="86"/>
  <c r="F4" i="86"/>
  <c r="F3" i="86"/>
  <c r="E6" i="86"/>
  <c r="E5" i="86"/>
  <c r="E4" i="86"/>
  <c r="E3" i="86"/>
  <c r="D6" i="86"/>
  <c r="D5" i="86"/>
  <c r="D4" i="86"/>
  <c r="D3" i="86"/>
  <c r="C6" i="86"/>
  <c r="C5" i="86"/>
  <c r="C4" i="86"/>
  <c r="C3" i="86"/>
  <c r="A6" i="86"/>
  <c r="A5" i="86"/>
  <c r="A4" i="86"/>
  <c r="A3" i="86"/>
  <c r="A2" i="86"/>
  <c r="GC2" i="72"/>
  <c r="GD2" i="72"/>
  <c r="D2" i="74"/>
  <c r="GG2" i="72"/>
  <c r="GF2" i="72"/>
  <c r="GE2" i="72"/>
  <c r="J2" i="74"/>
  <c r="I2" i="74"/>
  <c r="H2" i="74"/>
  <c r="GD4" i="72"/>
  <c r="C2" i="74"/>
  <c r="DP2" i="72"/>
  <c r="B2" i="74"/>
  <c r="DO2" i="72"/>
  <c r="G2" i="72"/>
  <c r="DN24" i="72"/>
  <c r="DN26" i="72"/>
  <c r="DN25" i="72"/>
  <c r="DS2" i="72"/>
  <c r="J2" i="73"/>
  <c r="DR2" i="72"/>
  <c r="I2" i="73"/>
  <c r="DQ2" i="72"/>
  <c r="H2" i="73"/>
  <c r="D2" i="73"/>
  <c r="B2" i="73"/>
  <c r="GA2" i="72"/>
  <c r="EF2" i="72" l="1"/>
  <c r="H2" i="72"/>
  <c r="J29" i="28"/>
  <c r="E2" i="72" s="1"/>
  <c r="I2" i="86"/>
  <c r="H2" i="86"/>
  <c r="G2" i="86"/>
  <c r="F2" i="86"/>
  <c r="E2" i="86"/>
  <c r="D2" i="86"/>
  <c r="C2" i="86"/>
  <c r="CO2" i="72"/>
  <c r="CP4" i="72"/>
  <c r="CP5" i="72"/>
  <c r="FV2" i="72"/>
  <c r="FU2" i="72"/>
  <c r="FT2" i="72"/>
  <c r="FS2" i="72"/>
  <c r="V80" i="91"/>
  <c r="P80" i="91"/>
  <c r="L80" i="91"/>
  <c r="V79" i="91"/>
  <c r="V78" i="91"/>
  <c r="V77" i="91"/>
  <c r="V76" i="91"/>
  <c r="V75" i="91"/>
  <c r="V74" i="91"/>
  <c r="V73" i="91"/>
  <c r="V72" i="91"/>
  <c r="V71" i="91"/>
  <c r="V70" i="91"/>
  <c r="V69" i="91"/>
  <c r="V68" i="91"/>
  <c r="V67" i="91"/>
  <c r="V66" i="91"/>
  <c r="V65" i="91"/>
  <c r="X53" i="91"/>
  <c r="X42" i="91"/>
  <c r="A12" i="1"/>
  <c r="G14" i="72" l="1"/>
  <c r="B49" i="31"/>
  <c r="FX2" i="72"/>
  <c r="FW2" i="72"/>
  <c r="H27" i="58"/>
  <c r="S2" i="72"/>
  <c r="L61" i="1"/>
  <c r="L60" i="1"/>
  <c r="Y10" i="1"/>
  <c r="J85" i="1"/>
  <c r="I16" i="1"/>
  <c r="I22" i="1"/>
  <c r="I18" i="1"/>
  <c r="O17" i="1"/>
  <c r="I17" i="1"/>
  <c r="J2" i="75"/>
  <c r="I2" i="75"/>
  <c r="H2" i="75"/>
  <c r="E2" i="75"/>
  <c r="D2" i="75"/>
  <c r="C2" i="75"/>
  <c r="B2" i="75"/>
  <c r="A2" i="75"/>
  <c r="E2" i="74"/>
  <c r="A2" i="74"/>
  <c r="E2" i="73"/>
  <c r="C2" i="73"/>
  <c r="A2" i="73"/>
  <c r="J2" i="72" s="1"/>
  <c r="G55" i="72"/>
  <c r="G54" i="72"/>
  <c r="G53" i="72"/>
  <c r="G52" i="72"/>
  <c r="G51" i="72"/>
  <c r="G50" i="72"/>
  <c r="CP31" i="72"/>
  <c r="CP2" i="72" s="1"/>
  <c r="CP22" i="72"/>
  <c r="CP21" i="72"/>
  <c r="CP20" i="72"/>
  <c r="CP6" i="72"/>
  <c r="IR2" i="72"/>
  <c r="IQ2" i="72"/>
  <c r="IP2" i="72"/>
  <c r="FN2" i="72"/>
  <c r="FK2" i="72"/>
  <c r="FJ2" i="72"/>
  <c r="FI2" i="72"/>
  <c r="FH2" i="72"/>
  <c r="FG2" i="72"/>
  <c r="FF2" i="72"/>
  <c r="FE2" i="72"/>
  <c r="FC2" i="72"/>
  <c r="FB2" i="72"/>
  <c r="EX2" i="72"/>
  <c r="EN2" i="72"/>
  <c r="EM2" i="72"/>
  <c r="EL2" i="72"/>
  <c r="DM2" i="72"/>
  <c r="DL2" i="72"/>
  <c r="DK2" i="72"/>
  <c r="DJ2" i="72"/>
  <c r="DI2" i="72"/>
  <c r="DH2" i="72"/>
  <c r="DG2" i="72"/>
  <c r="DF2" i="72"/>
  <c r="DE2" i="72"/>
  <c r="DD2" i="72"/>
  <c r="DC2" i="72"/>
  <c r="DA2" i="72"/>
  <c r="CZ2" i="72"/>
  <c r="CW2" i="72"/>
  <c r="CV2" i="72"/>
  <c r="AO2" i="72"/>
  <c r="AK2" i="72"/>
  <c r="AJ2" i="72"/>
  <c r="AI2" i="72"/>
  <c r="AG2" i="72"/>
  <c r="AE2" i="72"/>
  <c r="AD2" i="72"/>
  <c r="AC2" i="72"/>
  <c r="AB2" i="72"/>
  <c r="AA2" i="72"/>
  <c r="Z2" i="72"/>
  <c r="Y2" i="72"/>
  <c r="X2" i="72"/>
  <c r="W2" i="72"/>
  <c r="V2" i="72"/>
  <c r="T2" i="72"/>
  <c r="Q2" i="72"/>
  <c r="R2" i="72" s="1"/>
  <c r="L2" i="72"/>
  <c r="K2" i="72"/>
  <c r="I2" i="72"/>
  <c r="F2" i="72"/>
  <c r="Y30" i="68"/>
  <c r="W30" i="68"/>
  <c r="U30" i="68"/>
  <c r="S30" i="68"/>
  <c r="O30" i="68"/>
  <c r="M30" i="68"/>
  <c r="K30" i="68"/>
  <c r="I30" i="68"/>
  <c r="O20" i="68"/>
  <c r="M20" i="68"/>
  <c r="K20" i="68"/>
  <c r="O18" i="68"/>
  <c r="M18" i="68"/>
  <c r="K18" i="68"/>
  <c r="I18" i="68"/>
  <c r="O14" i="68"/>
  <c r="M14" i="68"/>
  <c r="K14" i="68"/>
  <c r="I14" i="68"/>
  <c r="M10" i="68"/>
  <c r="H10" i="68"/>
  <c r="Q9" i="68"/>
  <c r="N9" i="68"/>
  <c r="K9" i="68"/>
  <c r="H9" i="68"/>
  <c r="V8" i="68"/>
  <c r="F6" i="68"/>
  <c r="F5" i="68"/>
  <c r="Y38" i="67"/>
  <c r="W38" i="67"/>
  <c r="U38" i="67"/>
  <c r="O38" i="67"/>
  <c r="M38" i="67"/>
  <c r="K38" i="67"/>
  <c r="Y33" i="67"/>
  <c r="W33" i="67"/>
  <c r="U33" i="67"/>
  <c r="S33" i="67"/>
  <c r="O33" i="67"/>
  <c r="M33" i="67"/>
  <c r="K33" i="67"/>
  <c r="I33" i="67"/>
  <c r="S24" i="67"/>
  <c r="Q24" i="67"/>
  <c r="O24" i="67"/>
  <c r="O20" i="67"/>
  <c r="M20" i="67"/>
  <c r="K20" i="67"/>
  <c r="O18" i="67"/>
  <c r="M18" i="67"/>
  <c r="K18" i="67"/>
  <c r="I18" i="67"/>
  <c r="O14" i="67"/>
  <c r="M14" i="67"/>
  <c r="K14" i="67"/>
  <c r="I14" i="67"/>
  <c r="M10" i="67"/>
  <c r="H10" i="67"/>
  <c r="Q9" i="67"/>
  <c r="N9" i="67"/>
  <c r="K9" i="67"/>
  <c r="H9" i="67"/>
  <c r="V8" i="67"/>
  <c r="F6" i="67"/>
  <c r="F5" i="67"/>
  <c r="H43" i="66"/>
  <c r="H42" i="66"/>
  <c r="H41" i="66"/>
  <c r="H40" i="66"/>
  <c r="H39" i="66"/>
  <c r="H36" i="66"/>
  <c r="H35" i="66"/>
  <c r="H34" i="66"/>
  <c r="H33" i="66"/>
  <c r="H32" i="66"/>
  <c r="H29" i="66"/>
  <c r="H28" i="66"/>
  <c r="H27" i="66"/>
  <c r="H26" i="66"/>
  <c r="H25" i="66"/>
  <c r="H22" i="66"/>
  <c r="H21" i="66"/>
  <c r="H20" i="66"/>
  <c r="H19" i="66"/>
  <c r="H18" i="66"/>
  <c r="H15" i="66"/>
  <c r="H14" i="66"/>
  <c r="H13" i="66"/>
  <c r="H12" i="66"/>
  <c r="H11" i="66"/>
  <c r="H8" i="66"/>
  <c r="H7" i="66"/>
  <c r="H6" i="66"/>
  <c r="H5" i="66"/>
  <c r="H4" i="66"/>
  <c r="AS178" i="65"/>
  <c r="AS177" i="65"/>
  <c r="AR177" i="65"/>
  <c r="AQ177" i="65"/>
  <c r="AP177" i="65"/>
  <c r="AO177" i="65"/>
  <c r="AN177" i="65"/>
  <c r="AM177" i="65"/>
  <c r="AL177" i="65"/>
  <c r="AK177" i="65"/>
  <c r="AJ177" i="65"/>
  <c r="AI177" i="65"/>
  <c r="AH177" i="65"/>
  <c r="AG177" i="65"/>
  <c r="AS176" i="65"/>
  <c r="AR176" i="65"/>
  <c r="AQ176" i="65"/>
  <c r="AP176" i="65"/>
  <c r="AO176" i="65"/>
  <c r="AN176" i="65"/>
  <c r="AM176" i="65"/>
  <c r="AL176" i="65"/>
  <c r="AK176" i="65"/>
  <c r="AJ176" i="65"/>
  <c r="AI176" i="65"/>
  <c r="AH176" i="65"/>
  <c r="AG176" i="65"/>
  <c r="AS175" i="65"/>
  <c r="AR175" i="65"/>
  <c r="AQ175" i="65"/>
  <c r="AP175" i="65"/>
  <c r="AO175" i="65"/>
  <c r="AN175" i="65"/>
  <c r="AM175" i="65"/>
  <c r="AL175" i="65"/>
  <c r="AK175" i="65"/>
  <c r="AJ175" i="65"/>
  <c r="AI175" i="65"/>
  <c r="AH175" i="65"/>
  <c r="AG175" i="65"/>
  <c r="AS174" i="65"/>
  <c r="AR174" i="65"/>
  <c r="AQ174" i="65"/>
  <c r="AP174" i="65"/>
  <c r="AO174" i="65"/>
  <c r="AN174" i="65"/>
  <c r="AM174" i="65"/>
  <c r="AL174" i="65"/>
  <c r="AK174" i="65"/>
  <c r="AJ174" i="65"/>
  <c r="AI174" i="65"/>
  <c r="AH174" i="65"/>
  <c r="AG174" i="65"/>
  <c r="AS173" i="65"/>
  <c r="AR173" i="65"/>
  <c r="AQ173" i="65"/>
  <c r="AP173" i="65"/>
  <c r="AO173" i="65"/>
  <c r="AN173" i="65"/>
  <c r="AM173" i="65"/>
  <c r="AL173" i="65"/>
  <c r="AK173" i="65"/>
  <c r="AJ173" i="65"/>
  <c r="AI173" i="65"/>
  <c r="AH173" i="65"/>
  <c r="AG173" i="65"/>
  <c r="AS172" i="65"/>
  <c r="AR172" i="65"/>
  <c r="AQ172" i="65"/>
  <c r="AP172" i="65"/>
  <c r="AO172" i="65"/>
  <c r="AN172" i="65"/>
  <c r="AM172" i="65"/>
  <c r="AL172" i="65"/>
  <c r="AK172" i="65"/>
  <c r="AJ172" i="65"/>
  <c r="AI172" i="65"/>
  <c r="AH172" i="65"/>
  <c r="AG172" i="65"/>
  <c r="AS171" i="65"/>
  <c r="AR171" i="65"/>
  <c r="AQ171" i="65"/>
  <c r="AP171" i="65"/>
  <c r="AO171" i="65"/>
  <c r="AN171" i="65"/>
  <c r="AM171" i="65"/>
  <c r="AL171" i="65"/>
  <c r="AK171" i="65"/>
  <c r="AJ171" i="65"/>
  <c r="AI171" i="65"/>
  <c r="AH171" i="65"/>
  <c r="AG171" i="65"/>
  <c r="AS170" i="65"/>
  <c r="AR170" i="65"/>
  <c r="AQ170" i="65"/>
  <c r="AP170" i="65"/>
  <c r="AO170" i="65"/>
  <c r="AN170" i="65"/>
  <c r="AM170" i="65"/>
  <c r="AL170" i="65"/>
  <c r="AK170" i="65"/>
  <c r="AJ170" i="65"/>
  <c r="AI170" i="65"/>
  <c r="AH170" i="65"/>
  <c r="AG170" i="65"/>
  <c r="AS169" i="65"/>
  <c r="AR169" i="65"/>
  <c r="AQ169" i="65"/>
  <c r="AP169" i="65"/>
  <c r="AO169" i="65"/>
  <c r="AN169" i="65"/>
  <c r="AM169" i="65"/>
  <c r="AL169" i="65"/>
  <c r="AK169" i="65"/>
  <c r="AJ169" i="65"/>
  <c r="AI169" i="65"/>
  <c r="AH169" i="65"/>
  <c r="AG169" i="65"/>
  <c r="AR168" i="65"/>
  <c r="AQ168" i="65"/>
  <c r="AP168" i="65"/>
  <c r="AO168" i="65"/>
  <c r="AN168" i="65"/>
  <c r="AM168" i="65"/>
  <c r="AL168" i="65"/>
  <c r="AK168" i="65"/>
  <c r="AJ168" i="65"/>
  <c r="AI168" i="65"/>
  <c r="AH168" i="65"/>
  <c r="AG168" i="65"/>
  <c r="A139" i="65"/>
  <c r="K136" i="65"/>
  <c r="K135" i="65"/>
  <c r="K134" i="65"/>
  <c r="K133" i="65"/>
  <c r="T132" i="65"/>
  <c r="Q132" i="65"/>
  <c r="L132" i="65"/>
  <c r="K131" i="65"/>
  <c r="AG11" i="65"/>
  <c r="K8" i="65"/>
  <c r="K7" i="65"/>
  <c r="K6" i="65"/>
  <c r="K5" i="65"/>
  <c r="K4" i="65"/>
  <c r="B40" i="64"/>
  <c r="W40" i="64" s="1"/>
  <c r="Q23" i="64"/>
  <c r="Q22" i="64"/>
  <c r="AC23" i="64" s="1"/>
  <c r="Q20" i="64"/>
  <c r="Q19" i="64"/>
  <c r="AB18" i="64"/>
  <c r="Z18" i="64"/>
  <c r="X18" i="64"/>
  <c r="B40" i="63"/>
  <c r="W40" i="63" s="1"/>
  <c r="AC23" i="63"/>
  <c r="Q23" i="63"/>
  <c r="Q22" i="63"/>
  <c r="Q20" i="63"/>
  <c r="Q19" i="63"/>
  <c r="AB18" i="63"/>
  <c r="Z18" i="63"/>
  <c r="X18" i="63"/>
  <c r="R68" i="60"/>
  <c r="R67" i="60"/>
  <c r="I67" i="60"/>
  <c r="R66" i="60"/>
  <c r="I66" i="60"/>
  <c r="J65" i="60"/>
  <c r="R64" i="60"/>
  <c r="N64" i="60"/>
  <c r="K63" i="60"/>
  <c r="Q62" i="60"/>
  <c r="P61" i="60"/>
  <c r="V60" i="60"/>
  <c r="N59" i="60"/>
  <c r="S58" i="60"/>
  <c r="S57" i="60"/>
  <c r="V56" i="60"/>
  <c r="K55" i="60"/>
  <c r="S54" i="60"/>
  <c r="S53" i="60"/>
  <c r="S52" i="60"/>
  <c r="S51" i="60"/>
  <c r="S50" i="60"/>
  <c r="V33" i="60"/>
  <c r="V32" i="60"/>
  <c r="T31" i="60"/>
  <c r="K31" i="60"/>
  <c r="V30" i="60"/>
  <c r="J29" i="60"/>
  <c r="V28" i="60"/>
  <c r="V27" i="60"/>
  <c r="V26" i="60"/>
  <c r="N26" i="60"/>
  <c r="V25" i="60"/>
  <c r="V24" i="60"/>
  <c r="O21" i="60"/>
  <c r="J21" i="60"/>
  <c r="F21" i="60"/>
  <c r="U20" i="60"/>
  <c r="S20" i="60"/>
  <c r="Q20" i="60"/>
  <c r="O20" i="60"/>
  <c r="M20" i="60"/>
  <c r="K20" i="60"/>
  <c r="I20" i="60"/>
  <c r="G20" i="60"/>
  <c r="F19" i="60"/>
  <c r="P18" i="60"/>
  <c r="K18" i="60"/>
  <c r="F18" i="60"/>
  <c r="L17" i="60"/>
  <c r="F17" i="60"/>
  <c r="S16" i="60"/>
  <c r="R12" i="60"/>
  <c r="L12" i="60"/>
  <c r="G12" i="60"/>
  <c r="P11" i="60"/>
  <c r="P13" i="60" s="1"/>
  <c r="F11" i="60"/>
  <c r="D8" i="60"/>
  <c r="D6" i="60"/>
  <c r="D4" i="60"/>
  <c r="C5" i="59"/>
  <c r="T2" i="59"/>
  <c r="P48" i="58"/>
  <c r="P45" i="58"/>
  <c r="H29" i="58"/>
  <c r="H31" i="50"/>
  <c r="I30" i="50"/>
  <c r="H29" i="50"/>
  <c r="H28" i="50"/>
  <c r="H26" i="50"/>
  <c r="I25" i="50"/>
  <c r="H24" i="50"/>
  <c r="H23" i="50"/>
  <c r="H21" i="50"/>
  <c r="I20" i="50"/>
  <c r="H19" i="50"/>
  <c r="H18" i="50"/>
  <c r="H16" i="50"/>
  <c r="I15" i="50"/>
  <c r="H14" i="50"/>
  <c r="H13" i="50"/>
  <c r="H11" i="50"/>
  <c r="I10" i="50"/>
  <c r="H9" i="50"/>
  <c r="H8" i="50"/>
  <c r="H6" i="50"/>
  <c r="I5" i="50"/>
  <c r="H4" i="50"/>
  <c r="H3" i="50"/>
  <c r="B24" i="48"/>
  <c r="G22" i="48"/>
  <c r="C22" i="48"/>
  <c r="G20" i="48"/>
  <c r="C20" i="48"/>
  <c r="Q18" i="48"/>
  <c r="Q17" i="48"/>
  <c r="Q16" i="48"/>
  <c r="B10" i="48"/>
  <c r="S8" i="48"/>
  <c r="K8" i="48"/>
  <c r="C8" i="48"/>
  <c r="R5" i="48"/>
  <c r="I5" i="48"/>
  <c r="P4" i="48"/>
  <c r="J4" i="48"/>
  <c r="P3" i="48"/>
  <c r="J3" i="48"/>
  <c r="P2" i="48"/>
  <c r="J2" i="48"/>
  <c r="M58" i="47"/>
  <c r="M57" i="47"/>
  <c r="P54" i="47"/>
  <c r="P53" i="47"/>
  <c r="J53" i="47"/>
  <c r="P52" i="47"/>
  <c r="J52" i="47"/>
  <c r="P51" i="47"/>
  <c r="N51" i="47"/>
  <c r="J51" i="47"/>
  <c r="P50" i="47"/>
  <c r="J50" i="47"/>
  <c r="V49" i="47"/>
  <c r="Z49" i="47" s="1"/>
  <c r="P49" i="47"/>
  <c r="J49" i="47"/>
  <c r="P48" i="47"/>
  <c r="N48" i="47"/>
  <c r="J48" i="47"/>
  <c r="P47" i="47"/>
  <c r="J47" i="47"/>
  <c r="P46" i="47"/>
  <c r="J46" i="47"/>
  <c r="Z45" i="47"/>
  <c r="V45" i="47"/>
  <c r="T45" i="47"/>
  <c r="P45" i="47"/>
  <c r="J45" i="47"/>
  <c r="P44" i="47"/>
  <c r="N44" i="47"/>
  <c r="J44" i="47"/>
  <c r="P43" i="47"/>
  <c r="N43" i="47"/>
  <c r="J43" i="47"/>
  <c r="Z41" i="47"/>
  <c r="P41" i="47"/>
  <c r="J41" i="47"/>
  <c r="Z39" i="47"/>
  <c r="V39" i="47"/>
  <c r="P39" i="47"/>
  <c r="J39" i="47"/>
  <c r="P37" i="47"/>
  <c r="J37" i="47"/>
  <c r="P34" i="47"/>
  <c r="J34" i="47"/>
  <c r="T32" i="47"/>
  <c r="P32" i="47"/>
  <c r="J32" i="47"/>
  <c r="X30" i="47"/>
  <c r="R30" i="47"/>
  <c r="N30" i="47"/>
  <c r="K30" i="47"/>
  <c r="H30" i="47"/>
  <c r="E30" i="47"/>
  <c r="B30" i="47"/>
  <c r="O28" i="47"/>
  <c r="H28" i="47"/>
  <c r="E27" i="47"/>
  <c r="S26" i="47"/>
  <c r="S25" i="47"/>
  <c r="I24" i="47"/>
  <c r="X22" i="47"/>
  <c r="S22" i="47"/>
  <c r="N22" i="47"/>
  <c r="I22" i="47"/>
  <c r="X20" i="47"/>
  <c r="S20" i="47"/>
  <c r="Q20" i="47"/>
  <c r="N20" i="47"/>
  <c r="I20" i="47"/>
  <c r="X18" i="47"/>
  <c r="S18" i="47"/>
  <c r="N18" i="47"/>
  <c r="I18" i="47"/>
  <c r="X17" i="47"/>
  <c r="S17" i="47"/>
  <c r="N17" i="47"/>
  <c r="I17" i="47"/>
  <c r="AA16" i="47"/>
  <c r="X16" i="47"/>
  <c r="V16" i="47"/>
  <c r="S16" i="47"/>
  <c r="N16" i="47"/>
  <c r="I16" i="47"/>
  <c r="L14" i="47"/>
  <c r="L13" i="47"/>
  <c r="A11" i="47"/>
  <c r="M10" i="47"/>
  <c r="P9" i="47"/>
  <c r="K9" i="47"/>
  <c r="F9" i="47"/>
  <c r="L8" i="47"/>
  <c r="E8" i="47"/>
  <c r="W7" i="47"/>
  <c r="Q7" i="47"/>
  <c r="L7" i="47"/>
  <c r="E7" i="47"/>
  <c r="F5" i="47"/>
  <c r="F4" i="47"/>
  <c r="A50" i="46"/>
  <c r="A49" i="46"/>
  <c r="A48" i="46"/>
  <c r="H46" i="46"/>
  <c r="H45" i="46"/>
  <c r="H44" i="46"/>
  <c r="H43" i="46"/>
  <c r="U42" i="46"/>
  <c r="P42" i="46"/>
  <c r="K42" i="46"/>
  <c r="H41" i="46"/>
  <c r="H16" i="44"/>
  <c r="I15" i="44"/>
  <c r="H14" i="44"/>
  <c r="H13" i="44"/>
  <c r="T5" i="44"/>
  <c r="V32" i="38"/>
  <c r="V10" i="38"/>
  <c r="V32" i="37"/>
  <c r="V10" i="37"/>
  <c r="V32" i="36"/>
  <c r="V10" i="36"/>
  <c r="P80" i="34"/>
  <c r="L80" i="34"/>
  <c r="V79" i="34"/>
  <c r="V78" i="34"/>
  <c r="V77" i="34"/>
  <c r="V76" i="34"/>
  <c r="V75" i="34"/>
  <c r="V74" i="34"/>
  <c r="V73" i="34"/>
  <c r="V72" i="34"/>
  <c r="V71" i="34"/>
  <c r="V70" i="34"/>
  <c r="V69" i="34"/>
  <c r="V68" i="34"/>
  <c r="V67" i="34"/>
  <c r="V66" i="34"/>
  <c r="V65" i="34"/>
  <c r="X53" i="34"/>
  <c r="X42" i="34"/>
  <c r="P54" i="33"/>
  <c r="P53" i="33"/>
  <c r="M27" i="33"/>
  <c r="N18" i="48" s="1"/>
  <c r="K27" i="33"/>
  <c r="L18" i="48" s="1"/>
  <c r="I27" i="33"/>
  <c r="J18" i="48" s="1"/>
  <c r="D27" i="33"/>
  <c r="D18" i="48" s="1"/>
  <c r="M26" i="33"/>
  <c r="N17" i="48" s="1"/>
  <c r="K26" i="33"/>
  <c r="L17" i="48" s="1"/>
  <c r="I26" i="33"/>
  <c r="J17" i="48" s="1"/>
  <c r="D26" i="33"/>
  <c r="D17" i="48" s="1"/>
  <c r="M25" i="33"/>
  <c r="N16" i="48" s="1"/>
  <c r="K25" i="33"/>
  <c r="L16" i="48" s="1"/>
  <c r="I25" i="33"/>
  <c r="J16" i="48" s="1"/>
  <c r="D25" i="33"/>
  <c r="D16" i="48" s="1"/>
  <c r="O22" i="33"/>
  <c r="U61" i="1" s="1"/>
  <c r="M22" i="33"/>
  <c r="Q61" i="1" s="1"/>
  <c r="K22" i="33"/>
  <c r="O20" i="33"/>
  <c r="U60" i="1" s="1"/>
  <c r="M20" i="33"/>
  <c r="Q60" i="1" s="1"/>
  <c r="K20" i="33"/>
  <c r="L13" i="48" s="1"/>
  <c r="T13" i="33"/>
  <c r="V13" i="33" s="1"/>
  <c r="Y6" i="48" s="1"/>
  <c r="T11" i="33"/>
  <c r="T4" i="48" s="1"/>
  <c r="N11" i="33"/>
  <c r="N4" i="48" s="1"/>
  <c r="T10" i="33"/>
  <c r="T3" i="48" s="1"/>
  <c r="N10" i="33"/>
  <c r="N3" i="48" s="1"/>
  <c r="T9" i="33"/>
  <c r="T2" i="48" s="1"/>
  <c r="V2" i="33"/>
  <c r="AA2" i="33" s="1"/>
  <c r="T2" i="33"/>
  <c r="T53" i="47" s="1"/>
  <c r="N2" i="33"/>
  <c r="N53" i="47" s="1"/>
  <c r="V1" i="33"/>
  <c r="V52" i="47" s="1"/>
  <c r="Z52" i="47" s="1"/>
  <c r="T1" i="33"/>
  <c r="T52" i="47" s="1"/>
  <c r="N1" i="33"/>
  <c r="N52" i="47" s="1"/>
  <c r="V51" i="32"/>
  <c r="V51" i="47" s="1"/>
  <c r="Z51" i="47" s="1"/>
  <c r="T51" i="32"/>
  <c r="N51" i="32"/>
  <c r="V50" i="32"/>
  <c r="V50" i="47" s="1"/>
  <c r="Z50" i="47" s="1"/>
  <c r="T50" i="32"/>
  <c r="N50" i="32"/>
  <c r="N50" i="47" s="1"/>
  <c r="V49" i="32"/>
  <c r="AA49" i="32" s="1"/>
  <c r="T49" i="32"/>
  <c r="T49" i="47" s="1"/>
  <c r="N49" i="32"/>
  <c r="N49" i="47" s="1"/>
  <c r="V48" i="32"/>
  <c r="V48" i="47" s="1"/>
  <c r="Z48" i="47" s="1"/>
  <c r="T48" i="32"/>
  <c r="T48" i="47" s="1"/>
  <c r="N48" i="32"/>
  <c r="V47" i="32"/>
  <c r="V47" i="47" s="1"/>
  <c r="Z47" i="47" s="1"/>
  <c r="T47" i="32"/>
  <c r="T47" i="47" s="1"/>
  <c r="N47" i="32"/>
  <c r="N47" i="47" s="1"/>
  <c r="AA46" i="32"/>
  <c r="V46" i="32"/>
  <c r="V46" i="47" s="1"/>
  <c r="Z46" i="47" s="1"/>
  <c r="T46" i="32"/>
  <c r="T46" i="47" s="1"/>
  <c r="N46" i="32"/>
  <c r="N46" i="47" s="1"/>
  <c r="V45" i="32"/>
  <c r="AA45" i="32" s="1"/>
  <c r="T45" i="32"/>
  <c r="N45" i="32"/>
  <c r="N45" i="47" s="1"/>
  <c r="V44" i="32"/>
  <c r="V44" i="47" s="1"/>
  <c r="Z44" i="47" s="1"/>
  <c r="T44" i="32"/>
  <c r="T44" i="47" s="1"/>
  <c r="N44" i="32"/>
  <c r="V43" i="32"/>
  <c r="V43" i="47" s="1"/>
  <c r="Z43" i="47" s="1"/>
  <c r="T43" i="32"/>
  <c r="T43" i="47" s="1"/>
  <c r="N43" i="32"/>
  <c r="AA41" i="32"/>
  <c r="V41" i="32"/>
  <c r="V41" i="47" s="1"/>
  <c r="T41" i="32"/>
  <c r="T41" i="47" s="1"/>
  <c r="N41" i="32"/>
  <c r="N41" i="47" s="1"/>
  <c r="V39" i="32"/>
  <c r="AA39" i="32" s="1"/>
  <c r="T39" i="32"/>
  <c r="T39" i="47" s="1"/>
  <c r="N39" i="32"/>
  <c r="N39" i="47" s="1"/>
  <c r="V37" i="32"/>
  <c r="V37" i="47" s="1"/>
  <c r="T37" i="32"/>
  <c r="T37" i="47" s="1"/>
  <c r="N37" i="32"/>
  <c r="N37" i="47" s="1"/>
  <c r="V34" i="32"/>
  <c r="V34" i="47" s="1"/>
  <c r="T34" i="32"/>
  <c r="T34" i="47" s="1"/>
  <c r="N34" i="32"/>
  <c r="N34" i="47" s="1"/>
  <c r="V32" i="32"/>
  <c r="J35" i="32" s="1"/>
  <c r="P35" i="47" s="1"/>
  <c r="T32" i="32"/>
  <c r="N32" i="32"/>
  <c r="N32" i="47" s="1"/>
  <c r="M24" i="32"/>
  <c r="L24" i="47" s="1"/>
  <c r="J24" i="32"/>
  <c r="J23" i="32"/>
  <c r="J4" i="33" s="1"/>
  <c r="P55" i="47" s="1"/>
  <c r="AB22" i="32"/>
  <c r="AA22" i="47" s="1"/>
  <c r="W22" i="32"/>
  <c r="V22" i="47" s="1"/>
  <c r="R22" i="32"/>
  <c r="Q22" i="47" s="1"/>
  <c r="M22" i="32"/>
  <c r="L22" i="47" s="1"/>
  <c r="AB20" i="32"/>
  <c r="AA20" i="47" s="1"/>
  <c r="W20" i="32"/>
  <c r="V20" i="47" s="1"/>
  <c r="R20" i="32"/>
  <c r="M20" i="32"/>
  <c r="L20" i="47" s="1"/>
  <c r="AB17" i="32"/>
  <c r="AA17" i="47" s="1"/>
  <c r="W17" i="32"/>
  <c r="V17" i="47" s="1"/>
  <c r="R17" i="32"/>
  <c r="Q17" i="47" s="1"/>
  <c r="M17" i="32"/>
  <c r="L17" i="47" s="1"/>
  <c r="AB16" i="32"/>
  <c r="W16" i="32"/>
  <c r="R16" i="32"/>
  <c r="Q16" i="47" s="1"/>
  <c r="M16" i="32"/>
  <c r="L16" i="47" s="1"/>
  <c r="AS91" i="31"/>
  <c r="AR91" i="31"/>
  <c r="AQ91" i="31"/>
  <c r="AP91" i="31"/>
  <c r="AO91" i="31"/>
  <c r="AN91" i="31"/>
  <c r="AM91" i="31"/>
  <c r="AL91" i="31"/>
  <c r="AK91" i="31"/>
  <c r="AJ91" i="31"/>
  <c r="AI91" i="31"/>
  <c r="AH91" i="31"/>
  <c r="AG91" i="31"/>
  <c r="AS90" i="31"/>
  <c r="AR90" i="31"/>
  <c r="AQ90" i="31"/>
  <c r="AP90" i="31"/>
  <c r="AO90" i="31"/>
  <c r="AN90" i="31"/>
  <c r="AM90" i="31"/>
  <c r="AL90" i="31"/>
  <c r="AK90" i="31"/>
  <c r="AJ90" i="31"/>
  <c r="AI90" i="31"/>
  <c r="AH90" i="31"/>
  <c r="AG90" i="31"/>
  <c r="AS89" i="31"/>
  <c r="AR89" i="31"/>
  <c r="AQ89" i="31"/>
  <c r="AP89" i="31"/>
  <c r="AO89" i="31"/>
  <c r="AN89" i="31"/>
  <c r="AM89" i="31"/>
  <c r="AL89" i="31"/>
  <c r="AK89" i="31"/>
  <c r="AJ89" i="31"/>
  <c r="AI89" i="31"/>
  <c r="AH89" i="31"/>
  <c r="AG89" i="31"/>
  <c r="AS88" i="31"/>
  <c r="AR88" i="31"/>
  <c r="AQ88" i="31"/>
  <c r="AP88" i="31"/>
  <c r="AO88" i="31"/>
  <c r="AN88" i="31"/>
  <c r="AM88" i="31"/>
  <c r="AL88" i="31"/>
  <c r="AK88" i="31"/>
  <c r="AJ88" i="31"/>
  <c r="AI88" i="31"/>
  <c r="AH88" i="31"/>
  <c r="AG88" i="31"/>
  <c r="AS87" i="31"/>
  <c r="AR87" i="31"/>
  <c r="AQ87" i="31"/>
  <c r="AP87" i="31"/>
  <c r="AO87" i="31"/>
  <c r="AN87" i="31"/>
  <c r="AM87" i="31"/>
  <c r="AL87" i="31"/>
  <c r="AK87" i="31"/>
  <c r="AJ87" i="31"/>
  <c r="AI87" i="31"/>
  <c r="AH87" i="31"/>
  <c r="AG87" i="31"/>
  <c r="AS86" i="31"/>
  <c r="AR86" i="31"/>
  <c r="AQ86" i="31"/>
  <c r="AP86" i="31"/>
  <c r="AO86" i="31"/>
  <c r="AN86" i="31"/>
  <c r="AM86" i="31"/>
  <c r="AL86" i="31"/>
  <c r="AK86" i="31"/>
  <c r="AJ86" i="31"/>
  <c r="AI86" i="31"/>
  <c r="AH86" i="31"/>
  <c r="AG86" i="31"/>
  <c r="AS85" i="31"/>
  <c r="AR85" i="31"/>
  <c r="AQ85" i="31"/>
  <c r="AP85" i="31"/>
  <c r="AO85" i="31"/>
  <c r="AN85" i="31"/>
  <c r="AM85" i="31"/>
  <c r="AL85" i="31"/>
  <c r="AK85" i="31"/>
  <c r="AJ85" i="31"/>
  <c r="AI85" i="31"/>
  <c r="AH85" i="31"/>
  <c r="AG85" i="31"/>
  <c r="AS84" i="31"/>
  <c r="AR84" i="31"/>
  <c r="AQ84" i="31"/>
  <c r="AP84" i="31"/>
  <c r="AO84" i="31"/>
  <c r="AN84" i="31"/>
  <c r="AM84" i="31"/>
  <c r="AL84" i="31"/>
  <c r="AK84" i="31"/>
  <c r="AJ84" i="31"/>
  <c r="AI84" i="31"/>
  <c r="AH84" i="31"/>
  <c r="AG84" i="31"/>
  <c r="AS83" i="31"/>
  <c r="AR83" i="31"/>
  <c r="AQ83" i="31"/>
  <c r="AP83" i="31"/>
  <c r="AO83" i="31"/>
  <c r="AN83" i="31"/>
  <c r="AM83" i="31"/>
  <c r="AL83" i="31"/>
  <c r="AK83" i="31"/>
  <c r="AJ83" i="31"/>
  <c r="AI83" i="31"/>
  <c r="AH83" i="31"/>
  <c r="AG83" i="31"/>
  <c r="AS82" i="31"/>
  <c r="AR82" i="31"/>
  <c r="AQ82" i="31"/>
  <c r="AP82" i="31"/>
  <c r="AO82" i="31"/>
  <c r="AN82" i="31"/>
  <c r="AM82" i="31"/>
  <c r="AL82" i="31"/>
  <c r="AK82" i="31"/>
  <c r="AJ82" i="31"/>
  <c r="AI82" i="31"/>
  <c r="AH82" i="31"/>
  <c r="AG82" i="31"/>
  <c r="B48" i="31"/>
  <c r="B45" i="31"/>
  <c r="B44" i="31"/>
  <c r="K35" i="31"/>
  <c r="L38" i="46" s="1"/>
  <c r="K34" i="31"/>
  <c r="H37" i="46" s="1"/>
  <c r="K33" i="31"/>
  <c r="K32" i="31"/>
  <c r="K31" i="31"/>
  <c r="Y30" i="31"/>
  <c r="Y88" i="65" s="1"/>
  <c r="S30" i="31"/>
  <c r="Q33" i="46" s="1"/>
  <c r="L30" i="31"/>
  <c r="L88" i="65" s="1"/>
  <c r="K29" i="31"/>
  <c r="H32" i="46" s="1"/>
  <c r="X28" i="31"/>
  <c r="W31" i="46" s="1"/>
  <c r="R28" i="31"/>
  <c r="L28" i="31"/>
  <c r="K27" i="31"/>
  <c r="K26" i="31"/>
  <c r="K84" i="65" s="1"/>
  <c r="K25" i="31"/>
  <c r="K83" i="65" s="1"/>
  <c r="K24" i="31"/>
  <c r="I26" i="46" s="1"/>
  <c r="K23" i="31"/>
  <c r="H25" i="46" s="1"/>
  <c r="Y22" i="31"/>
  <c r="X24" i="46" s="1"/>
  <c r="S22" i="31"/>
  <c r="L22" i="31"/>
  <c r="K21" i="31"/>
  <c r="X20" i="31"/>
  <c r="X78" i="65" s="1"/>
  <c r="R20" i="31"/>
  <c r="R78" i="65" s="1"/>
  <c r="L20" i="31"/>
  <c r="J22" i="46" s="1"/>
  <c r="K19" i="31"/>
  <c r="L20" i="46" s="1"/>
  <c r="K18" i="31"/>
  <c r="H19" i="46" s="1"/>
  <c r="K17" i="31"/>
  <c r="K16" i="31"/>
  <c r="K15" i="31"/>
  <c r="Y14" i="31"/>
  <c r="Y72" i="65" s="1"/>
  <c r="S14" i="31"/>
  <c r="S72" i="65" s="1"/>
  <c r="L14" i="31"/>
  <c r="L72" i="65" s="1"/>
  <c r="K13" i="31"/>
  <c r="H14" i="46" s="1"/>
  <c r="X12" i="31"/>
  <c r="W13" i="46" s="1"/>
  <c r="R12" i="31"/>
  <c r="L12" i="31"/>
  <c r="K10" i="31"/>
  <c r="K9" i="31"/>
  <c r="K8" i="31"/>
  <c r="K7" i="31"/>
  <c r="O33" i="1" s="1"/>
  <c r="K6" i="31"/>
  <c r="P32" i="1" s="1"/>
  <c r="Y5" i="31"/>
  <c r="X5" i="46" s="1"/>
  <c r="S5" i="31"/>
  <c r="L5" i="31"/>
  <c r="K4" i="31"/>
  <c r="X3" i="31"/>
  <c r="X60" i="65" s="1"/>
  <c r="R3" i="31"/>
  <c r="R60" i="65" s="1"/>
  <c r="L3" i="31"/>
  <c r="J3" i="46" s="1"/>
  <c r="AS90" i="30"/>
  <c r="AR90" i="30"/>
  <c r="AQ90" i="30"/>
  <c r="AP90" i="30"/>
  <c r="AO90" i="30"/>
  <c r="AN90" i="30"/>
  <c r="AM90" i="30"/>
  <c r="AL90" i="30"/>
  <c r="AK90" i="30"/>
  <c r="AJ90" i="30"/>
  <c r="AI90" i="30"/>
  <c r="AH90" i="30"/>
  <c r="AG90" i="30"/>
  <c r="AS89" i="30"/>
  <c r="AR89" i="30"/>
  <c r="AQ89" i="30"/>
  <c r="AP89" i="30"/>
  <c r="AO89" i="30"/>
  <c r="AN89" i="30"/>
  <c r="AM89" i="30"/>
  <c r="AL89" i="30"/>
  <c r="AK89" i="30"/>
  <c r="AJ89" i="30"/>
  <c r="AI89" i="30"/>
  <c r="AH89" i="30"/>
  <c r="AG89" i="30"/>
  <c r="AS88" i="30"/>
  <c r="AR88" i="30"/>
  <c r="AQ88" i="30"/>
  <c r="AP88" i="30"/>
  <c r="AO88" i="30"/>
  <c r="AN88" i="30"/>
  <c r="AM88" i="30"/>
  <c r="AL88" i="30"/>
  <c r="AK88" i="30"/>
  <c r="AJ88" i="30"/>
  <c r="AI88" i="30"/>
  <c r="AH88" i="30"/>
  <c r="AG88" i="30"/>
  <c r="AS87" i="30"/>
  <c r="AR87" i="30"/>
  <c r="AQ87" i="30"/>
  <c r="AP87" i="30"/>
  <c r="AO87" i="30"/>
  <c r="AN87" i="30"/>
  <c r="AM87" i="30"/>
  <c r="AL87" i="30"/>
  <c r="AK87" i="30"/>
  <c r="AJ87" i="30"/>
  <c r="AI87" i="30"/>
  <c r="AH87" i="30"/>
  <c r="AG87" i="30"/>
  <c r="AS86" i="30"/>
  <c r="AR86" i="30"/>
  <c r="AQ86" i="30"/>
  <c r="AP86" i="30"/>
  <c r="AO86" i="30"/>
  <c r="AN86" i="30"/>
  <c r="AM86" i="30"/>
  <c r="AL86" i="30"/>
  <c r="AK86" i="30"/>
  <c r="AJ86" i="30"/>
  <c r="AI86" i="30"/>
  <c r="AH86" i="30"/>
  <c r="AG86" i="30"/>
  <c r="AS85" i="30"/>
  <c r="AR85" i="30"/>
  <c r="AQ85" i="30"/>
  <c r="AP85" i="30"/>
  <c r="AO85" i="30"/>
  <c r="AN85" i="30"/>
  <c r="AM85" i="30"/>
  <c r="AL85" i="30"/>
  <c r="AK85" i="30"/>
  <c r="AJ85" i="30"/>
  <c r="AI85" i="30"/>
  <c r="AH85" i="30"/>
  <c r="AG85" i="30"/>
  <c r="AS84" i="30"/>
  <c r="AR84" i="30"/>
  <c r="AQ84" i="30"/>
  <c r="AP84" i="30"/>
  <c r="AO84" i="30"/>
  <c r="AN84" i="30"/>
  <c r="AM84" i="30"/>
  <c r="AL84" i="30"/>
  <c r="AK84" i="30"/>
  <c r="AJ84" i="30"/>
  <c r="AI84" i="30"/>
  <c r="AH84" i="30"/>
  <c r="AG84" i="30"/>
  <c r="AS83" i="30"/>
  <c r="AR83" i="30"/>
  <c r="AQ83" i="30"/>
  <c r="AP83" i="30"/>
  <c r="AO83" i="30"/>
  <c r="AN83" i="30"/>
  <c r="AM83" i="30"/>
  <c r="AL83" i="30"/>
  <c r="AK83" i="30"/>
  <c r="AJ83" i="30"/>
  <c r="AI83" i="30"/>
  <c r="AH83" i="30"/>
  <c r="AG83" i="30"/>
  <c r="AS82" i="30"/>
  <c r="AR82" i="30"/>
  <c r="AQ82" i="30"/>
  <c r="AP82" i="30"/>
  <c r="AO82" i="30"/>
  <c r="AN82" i="30"/>
  <c r="AM82" i="30"/>
  <c r="AL82" i="30"/>
  <c r="AK82" i="30"/>
  <c r="AJ82" i="30"/>
  <c r="AI82" i="30"/>
  <c r="AH82" i="30"/>
  <c r="AG82" i="30"/>
  <c r="AS81" i="30"/>
  <c r="AR81" i="30"/>
  <c r="AQ81" i="30"/>
  <c r="AP81" i="30"/>
  <c r="AO81" i="30"/>
  <c r="AN81" i="30"/>
  <c r="AM81" i="30"/>
  <c r="AL81" i="30"/>
  <c r="AK81" i="30"/>
  <c r="AJ81" i="30"/>
  <c r="AI81" i="30"/>
  <c r="AH81" i="30"/>
  <c r="AG81" i="30"/>
  <c r="K53" i="30"/>
  <c r="K52" i="30"/>
  <c r="K51" i="30"/>
  <c r="K50" i="30"/>
  <c r="H50" i="45" s="1"/>
  <c r="K49" i="30"/>
  <c r="I49" i="45" s="1"/>
  <c r="K48" i="30"/>
  <c r="K123" i="65" s="1"/>
  <c r="K47" i="30"/>
  <c r="K122" i="65" s="1"/>
  <c r="K46" i="30"/>
  <c r="K120" i="65" s="1"/>
  <c r="K45" i="30"/>
  <c r="K44" i="30"/>
  <c r="K43" i="30"/>
  <c r="K42" i="30"/>
  <c r="I42" i="45" s="1"/>
  <c r="K41" i="30"/>
  <c r="H41" i="45" s="1"/>
  <c r="K40" i="30"/>
  <c r="K114" i="65" s="1"/>
  <c r="K39" i="30"/>
  <c r="K112" i="65" s="1"/>
  <c r="K38" i="30"/>
  <c r="K111" i="65" s="1"/>
  <c r="K37" i="30"/>
  <c r="K36" i="30"/>
  <c r="K35" i="30"/>
  <c r="K34" i="30"/>
  <c r="H34" i="45" s="1"/>
  <c r="K33" i="30"/>
  <c r="H33" i="45" s="1"/>
  <c r="K31" i="30"/>
  <c r="K31" i="45" s="1"/>
  <c r="K30" i="30"/>
  <c r="K102" i="65" s="1"/>
  <c r="K29" i="30"/>
  <c r="K101" i="65" s="1"/>
  <c r="K28" i="30"/>
  <c r="K27" i="30"/>
  <c r="K26" i="30"/>
  <c r="K25" i="30"/>
  <c r="H25" i="45" s="1"/>
  <c r="N22" i="30"/>
  <c r="O22" i="45" s="1"/>
  <c r="M21" i="30"/>
  <c r="M21" i="45" s="1"/>
  <c r="N20" i="30"/>
  <c r="O20" i="45" s="1"/>
  <c r="M19" i="30"/>
  <c r="M19" i="45" s="1"/>
  <c r="N18" i="30"/>
  <c r="O18" i="45" s="1"/>
  <c r="M17" i="30"/>
  <c r="M17" i="45" s="1"/>
  <c r="N15" i="30"/>
  <c r="O15" i="45" s="1"/>
  <c r="M14" i="30"/>
  <c r="M14" i="45" s="1"/>
  <c r="N13" i="30"/>
  <c r="O13" i="45" s="1"/>
  <c r="M12" i="30"/>
  <c r="M12" i="45" s="1"/>
  <c r="N11" i="30"/>
  <c r="O11" i="45" s="1"/>
  <c r="M10" i="30"/>
  <c r="M10" i="45" s="1"/>
  <c r="N8" i="30"/>
  <c r="O8" i="45" s="1"/>
  <c r="M7" i="30"/>
  <c r="M7" i="45" s="1"/>
  <c r="N5" i="30"/>
  <c r="O5" i="45" s="1"/>
  <c r="M4" i="30"/>
  <c r="A3" i="30" s="1"/>
  <c r="B3" i="45" s="1"/>
  <c r="AS93" i="29"/>
  <c r="AR93" i="29"/>
  <c r="AQ93" i="29"/>
  <c r="AP93" i="29"/>
  <c r="AO93" i="29"/>
  <c r="AN93" i="29"/>
  <c r="AM93" i="29"/>
  <c r="AL93" i="29"/>
  <c r="AK93" i="29"/>
  <c r="AJ93" i="29"/>
  <c r="AI93" i="29"/>
  <c r="AH93" i="29"/>
  <c r="AG93" i="29"/>
  <c r="AS92" i="29"/>
  <c r="AR92" i="29"/>
  <c r="AQ92" i="29"/>
  <c r="AP92" i="29"/>
  <c r="AO92" i="29"/>
  <c r="AN92" i="29"/>
  <c r="AM92" i="29"/>
  <c r="AL92" i="29"/>
  <c r="AK92" i="29"/>
  <c r="AJ92" i="29"/>
  <c r="AI92" i="29"/>
  <c r="AH92" i="29"/>
  <c r="AG92" i="29"/>
  <c r="AS91" i="29"/>
  <c r="AR91" i="29"/>
  <c r="AQ91" i="29"/>
  <c r="AP91" i="29"/>
  <c r="AO91" i="29"/>
  <c r="AN91" i="29"/>
  <c r="AM91" i="29"/>
  <c r="AL91" i="29"/>
  <c r="AK91" i="29"/>
  <c r="AJ91" i="29"/>
  <c r="AI91" i="29"/>
  <c r="AH91" i="29"/>
  <c r="AG91" i="29"/>
  <c r="AS90" i="29"/>
  <c r="AR90" i="29"/>
  <c r="AQ90" i="29"/>
  <c r="AP90" i="29"/>
  <c r="AO90" i="29"/>
  <c r="AN90" i="29"/>
  <c r="AM90" i="29"/>
  <c r="AL90" i="29"/>
  <c r="AK90" i="29"/>
  <c r="AJ90" i="29"/>
  <c r="AI90" i="29"/>
  <c r="AH90" i="29"/>
  <c r="AG90" i="29"/>
  <c r="AS89" i="29"/>
  <c r="AR89" i="29"/>
  <c r="AQ89" i="29"/>
  <c r="AP89" i="29"/>
  <c r="AO89" i="29"/>
  <c r="AN89" i="29"/>
  <c r="AM89" i="29"/>
  <c r="AL89" i="29"/>
  <c r="AK89" i="29"/>
  <c r="AJ89" i="29"/>
  <c r="AI89" i="29"/>
  <c r="AH89" i="29"/>
  <c r="AG89" i="29"/>
  <c r="AS88" i="29"/>
  <c r="AR88" i="29"/>
  <c r="AQ88" i="29"/>
  <c r="AP88" i="29"/>
  <c r="AO88" i="29"/>
  <c r="AN88" i="29"/>
  <c r="AM88" i="29"/>
  <c r="AL88" i="29"/>
  <c r="AK88" i="29"/>
  <c r="AJ88" i="29"/>
  <c r="AI88" i="29"/>
  <c r="AH88" i="29"/>
  <c r="AG88" i="29"/>
  <c r="AS87" i="29"/>
  <c r="AR87" i="29"/>
  <c r="AQ87" i="29"/>
  <c r="AP87" i="29"/>
  <c r="AO87" i="29"/>
  <c r="AN87" i="29"/>
  <c r="AM87" i="29"/>
  <c r="AL87" i="29"/>
  <c r="AK87" i="29"/>
  <c r="AJ87" i="29"/>
  <c r="AI87" i="29"/>
  <c r="AH87" i="29"/>
  <c r="AG87" i="29"/>
  <c r="AS86" i="29"/>
  <c r="AR86" i="29"/>
  <c r="AQ86" i="29"/>
  <c r="AP86" i="29"/>
  <c r="AO86" i="29"/>
  <c r="AN86" i="29"/>
  <c r="AM86" i="29"/>
  <c r="AL86" i="29"/>
  <c r="AK86" i="29"/>
  <c r="AJ86" i="29"/>
  <c r="AI86" i="29"/>
  <c r="AH86" i="29"/>
  <c r="AG86" i="29"/>
  <c r="AS85" i="29"/>
  <c r="AR85" i="29"/>
  <c r="AQ85" i="29"/>
  <c r="AP85" i="29"/>
  <c r="AO85" i="29"/>
  <c r="AN85" i="29"/>
  <c r="AM85" i="29"/>
  <c r="AL85" i="29"/>
  <c r="AK85" i="29"/>
  <c r="AJ85" i="29"/>
  <c r="AI85" i="29"/>
  <c r="AH85" i="29"/>
  <c r="AG85" i="29"/>
  <c r="AS84" i="29"/>
  <c r="AR84" i="29"/>
  <c r="AQ84" i="29"/>
  <c r="AP84" i="29"/>
  <c r="AO84" i="29"/>
  <c r="AN84" i="29"/>
  <c r="AM84" i="29"/>
  <c r="AL84" i="29"/>
  <c r="AK84" i="29"/>
  <c r="AJ84" i="29"/>
  <c r="AI84" i="29"/>
  <c r="AH84" i="29"/>
  <c r="AG84" i="29"/>
  <c r="K56" i="29"/>
  <c r="K56" i="65" s="1"/>
  <c r="K55" i="29"/>
  <c r="A2" i="80" s="1"/>
  <c r="K54" i="29"/>
  <c r="H58" i="44" s="1"/>
  <c r="K53" i="29"/>
  <c r="I57" i="44" s="1"/>
  <c r="K52" i="29"/>
  <c r="Y51" i="29"/>
  <c r="Y51" i="65" s="1"/>
  <c r="S51" i="29"/>
  <c r="S51" i="65" s="1"/>
  <c r="L51" i="29"/>
  <c r="L51" i="65" s="1"/>
  <c r="K50" i="29"/>
  <c r="X49" i="29"/>
  <c r="W53" i="44" s="1"/>
  <c r="R49" i="29"/>
  <c r="P53" i="44" s="1"/>
  <c r="L49" i="29"/>
  <c r="J53" i="44" s="1"/>
  <c r="K47" i="29"/>
  <c r="K46" i="29"/>
  <c r="H51" i="44" s="1"/>
  <c r="K45" i="29"/>
  <c r="H50" i="44" s="1"/>
  <c r="K44" i="29"/>
  <c r="K43" i="29"/>
  <c r="K43" i="65" s="1"/>
  <c r="Y42" i="29"/>
  <c r="X47" i="44" s="1"/>
  <c r="S42" i="29"/>
  <c r="Q47" i="44" s="1"/>
  <c r="L42" i="29"/>
  <c r="J47" i="44" s="1"/>
  <c r="K41" i="29"/>
  <c r="X40" i="29"/>
  <c r="X40" i="65" s="1"/>
  <c r="R40" i="29"/>
  <c r="R40" i="65" s="1"/>
  <c r="L40" i="29"/>
  <c r="L40" i="65" s="1"/>
  <c r="K38" i="29"/>
  <c r="K37" i="29"/>
  <c r="J2" i="78" s="1"/>
  <c r="K36" i="29"/>
  <c r="H42" i="44" s="1"/>
  <c r="K35" i="29"/>
  <c r="I41" i="44" s="1"/>
  <c r="K34" i="29"/>
  <c r="Y33" i="29"/>
  <c r="Y33" i="65" s="1"/>
  <c r="S33" i="29"/>
  <c r="S33" i="65" s="1"/>
  <c r="L33" i="29"/>
  <c r="L33" i="65" s="1"/>
  <c r="K32" i="29"/>
  <c r="K32" i="65" s="1"/>
  <c r="X31" i="29"/>
  <c r="W37" i="44" s="1"/>
  <c r="R31" i="29"/>
  <c r="P37" i="44" s="1"/>
  <c r="L31" i="29"/>
  <c r="J37" i="44" s="1"/>
  <c r="K28" i="29"/>
  <c r="K27" i="29"/>
  <c r="K26" i="29"/>
  <c r="K25" i="29"/>
  <c r="K24" i="29"/>
  <c r="Y23" i="29"/>
  <c r="Y23" i="65" s="1"/>
  <c r="S23" i="29"/>
  <c r="Q30" i="44" s="1"/>
  <c r="L23" i="29"/>
  <c r="J30" i="44" s="1"/>
  <c r="K22" i="29"/>
  <c r="X21" i="29"/>
  <c r="X21" i="65" s="1"/>
  <c r="R21" i="29"/>
  <c r="R21" i="65" s="1"/>
  <c r="L21" i="29"/>
  <c r="L21" i="65" s="1"/>
  <c r="K17" i="29"/>
  <c r="K17" i="65" s="1"/>
  <c r="K16" i="29"/>
  <c r="I2" i="76" s="1"/>
  <c r="K15" i="29"/>
  <c r="I23" i="44" s="1"/>
  <c r="K14" i="29"/>
  <c r="M33" i="58" s="1"/>
  <c r="Y13" i="29"/>
  <c r="S13" i="29"/>
  <c r="S13" i="65" s="1"/>
  <c r="L13" i="29"/>
  <c r="K12" i="29"/>
  <c r="X11" i="29"/>
  <c r="W19" i="44" s="1"/>
  <c r="R11" i="29"/>
  <c r="P19" i="44" s="1"/>
  <c r="L11" i="29"/>
  <c r="J19" i="44" s="1"/>
  <c r="AB46" i="28"/>
  <c r="D46" i="28"/>
  <c r="Z43" i="28"/>
  <c r="B43" i="28"/>
  <c r="AF40" i="28"/>
  <c r="AD40" i="28"/>
  <c r="AA40" i="28"/>
  <c r="H40" i="28"/>
  <c r="F40" i="28"/>
  <c r="C40" i="28"/>
  <c r="AO30" i="28"/>
  <c r="J30" i="28" s="1"/>
  <c r="P30" i="28"/>
  <c r="N30" i="28"/>
  <c r="L30" i="28"/>
  <c r="AG23" i="28"/>
  <c r="AF18" i="28"/>
  <c r="AD18" i="28"/>
  <c r="AB18" i="28"/>
  <c r="AB45" i="27"/>
  <c r="D45" i="27"/>
  <c r="Z42" i="27"/>
  <c r="B42" i="27"/>
  <c r="AF39" i="27"/>
  <c r="AD39" i="27"/>
  <c r="AA39" i="27"/>
  <c r="H39" i="27"/>
  <c r="F39" i="27"/>
  <c r="C39" i="27"/>
  <c r="AF18" i="27"/>
  <c r="AG10" i="1" s="1"/>
  <c r="AD18" i="27"/>
  <c r="AD10" i="1" s="1"/>
  <c r="AB18" i="27"/>
  <c r="AS6" i="27"/>
  <c r="AT6" i="27" s="1"/>
  <c r="V7" i="24"/>
  <c r="V4" i="24"/>
  <c r="AT106" i="1"/>
  <c r="AT104" i="1"/>
  <c r="AT95" i="1"/>
  <c r="AD26" i="16"/>
  <c r="AD22" i="16"/>
  <c r="H40" i="45" l="1"/>
  <c r="H48" i="45"/>
  <c r="L60" i="65"/>
  <c r="H30" i="45"/>
  <c r="K82" i="65"/>
  <c r="K81" i="65"/>
  <c r="A6" i="30"/>
  <c r="B6" i="45" s="1"/>
  <c r="W28" i="44"/>
  <c r="J33" i="46"/>
  <c r="H59" i="44"/>
  <c r="X31" i="65"/>
  <c r="A9" i="30"/>
  <c r="B9" i="45" s="1"/>
  <c r="X30" i="44"/>
  <c r="K46" i="45"/>
  <c r="Y80" i="65"/>
  <c r="K115" i="65"/>
  <c r="P23" i="1"/>
  <c r="K37" i="65"/>
  <c r="K116" i="65"/>
  <c r="L13" i="65"/>
  <c r="J21" i="44"/>
  <c r="X39" i="44"/>
  <c r="R11" i="65"/>
  <c r="Y42" i="65"/>
  <c r="I24" i="1"/>
  <c r="H43" i="44"/>
  <c r="J15" i="46"/>
  <c r="K97" i="65"/>
  <c r="K124" i="65"/>
  <c r="O24" i="1"/>
  <c r="Q15" i="46"/>
  <c r="K16" i="65"/>
  <c r="X49" i="65"/>
  <c r="K103" i="65"/>
  <c r="K125" i="65"/>
  <c r="K55" i="65"/>
  <c r="K106" i="65"/>
  <c r="I25" i="1"/>
  <c r="X15" i="46"/>
  <c r="M35" i="58"/>
  <c r="H24" i="44"/>
  <c r="H28" i="46"/>
  <c r="K107" i="65"/>
  <c r="I31" i="1"/>
  <c r="B46" i="31"/>
  <c r="H9" i="46"/>
  <c r="H27" i="46"/>
  <c r="L78" i="65"/>
  <c r="I34" i="1"/>
  <c r="P3" i="46"/>
  <c r="X33" i="46"/>
  <c r="K63" i="65"/>
  <c r="Q27" i="64" s="1"/>
  <c r="W3" i="46"/>
  <c r="P22" i="46"/>
  <c r="K64" i="65"/>
  <c r="I33" i="1"/>
  <c r="IE2" i="72"/>
  <c r="I7" i="46"/>
  <c r="W22" i="46"/>
  <c r="H8" i="46"/>
  <c r="K76" i="65"/>
  <c r="DY2" i="72" a="1"/>
  <c r="DY2" i="72" s="1"/>
  <c r="EE2" i="72"/>
  <c r="ED2" i="72"/>
  <c r="T7" i="44"/>
  <c r="V53" i="47"/>
  <c r="Z53" i="47" s="1"/>
  <c r="AA1" i="33"/>
  <c r="F10" i="72"/>
  <c r="B2" i="76"/>
  <c r="M31" i="58"/>
  <c r="K44" i="65"/>
  <c r="H2" i="79"/>
  <c r="K99" i="65"/>
  <c r="I27" i="45"/>
  <c r="I35" i="46"/>
  <c r="K90" i="65"/>
  <c r="N14" i="48"/>
  <c r="J28" i="44"/>
  <c r="J39" i="44"/>
  <c r="I49" i="44"/>
  <c r="H47" i="45"/>
  <c r="V32" i="47"/>
  <c r="K12" i="65"/>
  <c r="K77" i="65"/>
  <c r="K92" i="65"/>
  <c r="K127" i="65"/>
  <c r="H52" i="45"/>
  <c r="L14" i="48"/>
  <c r="A2" i="76"/>
  <c r="H25" i="44"/>
  <c r="J2" i="76"/>
  <c r="M2" i="72"/>
  <c r="R25" i="28"/>
  <c r="T25" i="27"/>
  <c r="F2" i="77"/>
  <c r="H31" i="44"/>
  <c r="B2" i="78"/>
  <c r="P10" i="72"/>
  <c r="H38" i="44"/>
  <c r="O10" i="72"/>
  <c r="A4" i="78"/>
  <c r="L44" i="44"/>
  <c r="F2" i="79"/>
  <c r="H48" i="44"/>
  <c r="B2" i="80"/>
  <c r="O12" i="72"/>
  <c r="P12" i="72"/>
  <c r="H54" i="44"/>
  <c r="A4" i="80"/>
  <c r="A4" i="81"/>
  <c r="L60" i="44"/>
  <c r="A16" i="30"/>
  <c r="B16" i="45" s="1"/>
  <c r="H26" i="45"/>
  <c r="K98" i="65"/>
  <c r="I35" i="45"/>
  <c r="K108" i="65"/>
  <c r="H43" i="45"/>
  <c r="K117" i="65"/>
  <c r="H51" i="45"/>
  <c r="K126" i="65"/>
  <c r="K61" i="65"/>
  <c r="B2" i="81"/>
  <c r="H4" i="46"/>
  <c r="K67" i="65"/>
  <c r="L10" i="46"/>
  <c r="K73" i="65"/>
  <c r="H16" i="46"/>
  <c r="K79" i="65"/>
  <c r="H23" i="46"/>
  <c r="K85" i="65"/>
  <c r="L29" i="46"/>
  <c r="K89" i="65"/>
  <c r="H34" i="46"/>
  <c r="T51" i="47"/>
  <c r="T50" i="47"/>
  <c r="P14" i="48"/>
  <c r="P28" i="44"/>
  <c r="Q39" i="44"/>
  <c r="M4" i="45"/>
  <c r="H29" i="45"/>
  <c r="K38" i="65"/>
  <c r="Y62" i="65"/>
  <c r="K93" i="65"/>
  <c r="K25" i="65"/>
  <c r="H2" i="77"/>
  <c r="J5" i="46"/>
  <c r="L62" i="65"/>
  <c r="J24" i="46"/>
  <c r="L80" i="65"/>
  <c r="K128" i="65"/>
  <c r="K53" i="45"/>
  <c r="P31" i="46"/>
  <c r="S88" i="65"/>
  <c r="R86" i="65"/>
  <c r="K109" i="65"/>
  <c r="H36" i="45"/>
  <c r="K119" i="65"/>
  <c r="H45" i="45"/>
  <c r="Q5" i="46"/>
  <c r="S62" i="65"/>
  <c r="H18" i="46"/>
  <c r="K75" i="65"/>
  <c r="Q24" i="46"/>
  <c r="S80" i="65"/>
  <c r="H36" i="46"/>
  <c r="K91" i="65"/>
  <c r="AA50" i="32"/>
  <c r="J2" i="77"/>
  <c r="K27" i="65"/>
  <c r="A2" i="77"/>
  <c r="N2" i="72"/>
  <c r="A2" i="79"/>
  <c r="K46" i="65"/>
  <c r="J2" i="79"/>
  <c r="AA48" i="32"/>
  <c r="H20" i="44"/>
  <c r="I32" i="44"/>
  <c r="J45" i="44"/>
  <c r="J55" i="44"/>
  <c r="H38" i="45"/>
  <c r="X70" i="65"/>
  <c r="I17" i="46"/>
  <c r="K74" i="65"/>
  <c r="I2" i="77"/>
  <c r="K26" i="65"/>
  <c r="K45" i="65"/>
  <c r="I2" i="79"/>
  <c r="K110" i="65"/>
  <c r="H37" i="45"/>
  <c r="Y13" i="65"/>
  <c r="X21" i="44"/>
  <c r="A4" i="77"/>
  <c r="K28" i="65"/>
  <c r="L35" i="44"/>
  <c r="K41" i="65"/>
  <c r="H46" i="44"/>
  <c r="P11" i="72"/>
  <c r="O11" i="72"/>
  <c r="B2" i="79"/>
  <c r="K52" i="65"/>
  <c r="H56" i="44"/>
  <c r="F2" i="80"/>
  <c r="F2" i="81"/>
  <c r="H6" i="46"/>
  <c r="N13" i="48"/>
  <c r="H33" i="44"/>
  <c r="P45" i="44"/>
  <c r="Q55" i="44"/>
  <c r="K39" i="45"/>
  <c r="K24" i="65"/>
  <c r="K50" i="65"/>
  <c r="K71" i="65"/>
  <c r="X86" i="65"/>
  <c r="K118" i="65"/>
  <c r="H44" i="45"/>
  <c r="J13" i="46"/>
  <c r="L70" i="65"/>
  <c r="J31" i="46"/>
  <c r="L86" i="65"/>
  <c r="K100" i="65"/>
  <c r="H28" i="45"/>
  <c r="P13" i="46"/>
  <c r="R70" i="65"/>
  <c r="K22" i="65"/>
  <c r="R26" i="28"/>
  <c r="T26" i="27"/>
  <c r="H29" i="44"/>
  <c r="B2" i="77"/>
  <c r="K34" i="65"/>
  <c r="H40" i="44"/>
  <c r="F2" i="78"/>
  <c r="K47" i="65"/>
  <c r="A4" i="79"/>
  <c r="L52" i="44"/>
  <c r="V80" i="34"/>
  <c r="AA44" i="32"/>
  <c r="P13" i="48"/>
  <c r="Q21" i="44"/>
  <c r="H34" i="44"/>
  <c r="W45" i="44"/>
  <c r="X55" i="44"/>
  <c r="X11" i="65"/>
  <c r="K87" i="65"/>
  <c r="I23" i="47"/>
  <c r="L11" i="65"/>
  <c r="K14" i="65"/>
  <c r="L23" i="65"/>
  <c r="L31" i="65"/>
  <c r="K35" i="65"/>
  <c r="L42" i="65"/>
  <c r="L49" i="65"/>
  <c r="K53" i="65"/>
  <c r="U2" i="72"/>
  <c r="EO2" i="72"/>
  <c r="A2" i="78"/>
  <c r="H2" i="81"/>
  <c r="K15" i="65"/>
  <c r="S23" i="65"/>
  <c r="R31" i="65"/>
  <c r="K36" i="65"/>
  <c r="S42" i="65"/>
  <c r="R49" i="65"/>
  <c r="K54" i="65"/>
  <c r="H2" i="80"/>
  <c r="I2" i="81"/>
  <c r="I2" i="80"/>
  <c r="J2" i="81"/>
  <c r="H2" i="78"/>
  <c r="J2" i="80"/>
  <c r="I2" i="78"/>
  <c r="K65" i="65"/>
  <c r="F2" i="76"/>
  <c r="A2" i="81"/>
  <c r="H22" i="44"/>
  <c r="V6" i="48"/>
  <c r="K66" i="65"/>
  <c r="H2" i="76"/>
  <c r="M23" i="32"/>
  <c r="AA43" i="32"/>
  <c r="AA47" i="32"/>
  <c r="AA51" i="32"/>
  <c r="DJ7" i="18"/>
  <c r="DJ8" i="18"/>
  <c r="DJ9" i="18"/>
  <c r="DJ10" i="18"/>
  <c r="DJ11" i="18"/>
  <c r="DJ12" i="18"/>
  <c r="DJ13" i="18"/>
  <c r="DJ14" i="18"/>
  <c r="DJ15" i="18"/>
  <c r="DJ16" i="18"/>
  <c r="DJ17" i="18"/>
  <c r="DJ18" i="18"/>
  <c r="DJ19" i="18"/>
  <c r="DJ20" i="18"/>
  <c r="DJ21" i="18"/>
  <c r="DJ22" i="18"/>
  <c r="DJ23" i="18"/>
  <c r="DJ24" i="18"/>
  <c r="DJ25" i="18"/>
  <c r="DJ26" i="18"/>
  <c r="DJ27" i="18"/>
  <c r="DJ28" i="18"/>
  <c r="DJ29" i="18"/>
  <c r="DJ30" i="18"/>
  <c r="DJ31" i="18"/>
  <c r="DJ32" i="18"/>
  <c r="DJ33" i="18"/>
  <c r="DJ34" i="18"/>
  <c r="DJ35" i="18"/>
  <c r="DJ36" i="18"/>
  <c r="DJ37" i="18"/>
  <c r="DJ38" i="18"/>
  <c r="DJ39" i="18"/>
  <c r="DJ40" i="18"/>
  <c r="DJ41" i="18"/>
  <c r="DJ42" i="18"/>
  <c r="DJ43" i="18"/>
  <c r="DJ44" i="18"/>
  <c r="DJ45" i="18"/>
  <c r="DJ46" i="18"/>
  <c r="DJ47" i="18"/>
  <c r="DJ48" i="18"/>
  <c r="DJ49" i="18"/>
  <c r="DJ50" i="18"/>
  <c r="DJ51" i="18"/>
  <c r="DJ52" i="18"/>
  <c r="DJ53" i="18"/>
  <c r="DJ54" i="18"/>
  <c r="DJ55" i="18"/>
  <c r="DJ56" i="18"/>
  <c r="DJ57" i="18"/>
  <c r="DJ58" i="18"/>
  <c r="DJ59" i="18"/>
  <c r="DJ60" i="18"/>
  <c r="DJ61" i="18"/>
  <c r="DJ62" i="18"/>
  <c r="DJ63" i="18"/>
  <c r="DJ64" i="18"/>
  <c r="DJ65" i="18"/>
  <c r="AZ62" i="16"/>
  <c r="AZ63" i="16" s="1"/>
  <c r="AZ64" i="16" s="1"/>
  <c r="AZ65" i="16" s="1"/>
  <c r="AZ58" i="16"/>
  <c r="AZ59" i="16" s="1"/>
  <c r="AZ60" i="16" s="1"/>
  <c r="AZ61" i="16" s="1"/>
  <c r="AZ54" i="16"/>
  <c r="AZ55" i="16" s="1"/>
  <c r="AZ56" i="16" s="1"/>
  <c r="AZ57" i="16" s="1"/>
  <c r="AZ50" i="16"/>
  <c r="AZ51" i="16" s="1"/>
  <c r="AZ52" i="16" s="1"/>
  <c r="AZ53" i="16" s="1"/>
  <c r="AZ46" i="16"/>
  <c r="AZ47" i="16" s="1"/>
  <c r="AZ48" i="16" s="1"/>
  <c r="AZ49" i="16" s="1"/>
  <c r="AZ42" i="16"/>
  <c r="AY62" i="16"/>
  <c r="AY63" i="16" s="1"/>
  <c r="AY64" i="16" s="1"/>
  <c r="AY65" i="16" s="1"/>
  <c r="AY58" i="16"/>
  <c r="AY59" i="16" s="1"/>
  <c r="AY60" i="16" s="1"/>
  <c r="AY61" i="16" s="1"/>
  <c r="AY54" i="16"/>
  <c r="AY50" i="16"/>
  <c r="AY51" i="16" s="1"/>
  <c r="AY52" i="16" s="1"/>
  <c r="AY53" i="16" s="1"/>
  <c r="AY46" i="16"/>
  <c r="AY47" i="16" s="1"/>
  <c r="AY48" i="16" s="1"/>
  <c r="AY49" i="16" s="1"/>
  <c r="AY42" i="16"/>
  <c r="AY43" i="16" s="1"/>
  <c r="AY44" i="16" s="1"/>
  <c r="AY45" i="16" s="1"/>
  <c r="AX62" i="16"/>
  <c r="AX58" i="16"/>
  <c r="AX54" i="16"/>
  <c r="AX50" i="16"/>
  <c r="AX46" i="16"/>
  <c r="AX42" i="16"/>
  <c r="AX43" i="16" s="1"/>
  <c r="AX44" i="16" s="1"/>
  <c r="AX45" i="16" s="1"/>
  <c r="AW62" i="16"/>
  <c r="AW63" i="16" s="1"/>
  <c r="AW64" i="16" s="1"/>
  <c r="AW65" i="16" s="1"/>
  <c r="AW58" i="16"/>
  <c r="AW59" i="16" s="1"/>
  <c r="AW60" i="16" s="1"/>
  <c r="AW61" i="16" s="1"/>
  <c r="AW54" i="16"/>
  <c r="AW55" i="16" s="1"/>
  <c r="AW56" i="16" s="1"/>
  <c r="AW57" i="16" s="1"/>
  <c r="AW50" i="16"/>
  <c r="AW46" i="16"/>
  <c r="AW42" i="16"/>
  <c r="AV62" i="16"/>
  <c r="AV63" i="16" s="1"/>
  <c r="AV64" i="16" s="1"/>
  <c r="AV65" i="16" s="1"/>
  <c r="AV58" i="16"/>
  <c r="AV59" i="16" s="1"/>
  <c r="AV60" i="16" s="1"/>
  <c r="AV61" i="16" s="1"/>
  <c r="AV54" i="16"/>
  <c r="AV55" i="16" s="1"/>
  <c r="AV56" i="16" s="1"/>
  <c r="AV57" i="16" s="1"/>
  <c r="AV50" i="16"/>
  <c r="AV51" i="16" s="1"/>
  <c r="AV52" i="16" s="1"/>
  <c r="AV53" i="16" s="1"/>
  <c r="AV46" i="16"/>
  <c r="AV47" i="16" s="1"/>
  <c r="AV48" i="16" s="1"/>
  <c r="AV49" i="16" s="1"/>
  <c r="AV42" i="16"/>
  <c r="AU62" i="16"/>
  <c r="AU63" i="16" s="1"/>
  <c r="AU64" i="16" s="1"/>
  <c r="AU65" i="16" s="1"/>
  <c r="AU58" i="16"/>
  <c r="AU59" i="16" s="1"/>
  <c r="AU60" i="16" s="1"/>
  <c r="AU61" i="16" s="1"/>
  <c r="AU54" i="16"/>
  <c r="AU55" i="16" s="1"/>
  <c r="AU56" i="16" s="1"/>
  <c r="AU57" i="16" s="1"/>
  <c r="AU50" i="16"/>
  <c r="AU51" i="16" s="1"/>
  <c r="AU52" i="16" s="1"/>
  <c r="AU53" i="16" s="1"/>
  <c r="AU46" i="16"/>
  <c r="AU42" i="16"/>
  <c r="AU43" i="16" s="1"/>
  <c r="AU44" i="16" s="1"/>
  <c r="AU45" i="16" s="1"/>
  <c r="AT62" i="16"/>
  <c r="AT63" i="16" s="1"/>
  <c r="AT64" i="16" s="1"/>
  <c r="AT65" i="16" s="1"/>
  <c r="AT58" i="16"/>
  <c r="AT54" i="16"/>
  <c r="AT50" i="16"/>
  <c r="AT46" i="16"/>
  <c r="AT42" i="16"/>
  <c r="AT43" i="16" s="1"/>
  <c r="AT44" i="16" s="1"/>
  <c r="AT45" i="16" s="1"/>
  <c r="AS62" i="16"/>
  <c r="AS63" i="16" s="1"/>
  <c r="AS64" i="16" s="1"/>
  <c r="AS65" i="16" s="1"/>
  <c r="AS58" i="16"/>
  <c r="AS59" i="16" s="1"/>
  <c r="AS60" i="16" s="1"/>
  <c r="AS61" i="16" s="1"/>
  <c r="AS54" i="16"/>
  <c r="AS55" i="16" s="1"/>
  <c r="AS56" i="16" s="1"/>
  <c r="AS57" i="16" s="1"/>
  <c r="AT59" i="16"/>
  <c r="AT60" i="16" s="1"/>
  <c r="AT61" i="16" s="1"/>
  <c r="AT55" i="16"/>
  <c r="AT56" i="16" s="1"/>
  <c r="AT57" i="16" s="1"/>
  <c r="AY55" i="16"/>
  <c r="AY56" i="16" s="1"/>
  <c r="AY57" i="16" s="1"/>
  <c r="AS50" i="16"/>
  <c r="AS51" i="16" s="1"/>
  <c r="AS52" i="16" s="1"/>
  <c r="AS53" i="16" s="1"/>
  <c r="AS46" i="16"/>
  <c r="AS47" i="16" s="1"/>
  <c r="AS48" i="16" s="1"/>
  <c r="AS49" i="16" s="1"/>
  <c r="AS42" i="16"/>
  <c r="AS43" i="16" s="1"/>
  <c r="AS44" i="16" s="1"/>
  <c r="AS45" i="16" s="1"/>
  <c r="AL62" i="16"/>
  <c r="AL58" i="16"/>
  <c r="AL54" i="16"/>
  <c r="AL50" i="16"/>
  <c r="AL46" i="16"/>
  <c r="AL42" i="16"/>
  <c r="AK62" i="16"/>
  <c r="AK58" i="16"/>
  <c r="AK54" i="16"/>
  <c r="AK50" i="16"/>
  <c r="AK46" i="16"/>
  <c r="AK42" i="16"/>
  <c r="AJ62" i="16"/>
  <c r="AJ58" i="16"/>
  <c r="AJ54" i="16"/>
  <c r="AJ50" i="16"/>
  <c r="AJ46" i="16"/>
  <c r="AJ42" i="16"/>
  <c r="AI62" i="16"/>
  <c r="AI50" i="16"/>
  <c r="AI58" i="16"/>
  <c r="AI46" i="16"/>
  <c r="AI54" i="16"/>
  <c r="AI42" i="16"/>
  <c r="AH62" i="16"/>
  <c r="AH50" i="16"/>
  <c r="AH58" i="16"/>
  <c r="AH46" i="16"/>
  <c r="AH54" i="16"/>
  <c r="AH42" i="16"/>
  <c r="AF62" i="16"/>
  <c r="AF50" i="16"/>
  <c r="AF58" i="16"/>
  <c r="AF46" i="16"/>
  <c r="AF54" i="16"/>
  <c r="AF42" i="16"/>
  <c r="AE62" i="16"/>
  <c r="AE50" i="16"/>
  <c r="AE58" i="16"/>
  <c r="AE46" i="16"/>
  <c r="AE47" i="16" s="1"/>
  <c r="AE48" i="16" s="1"/>
  <c r="AE49" i="16" s="1"/>
  <c r="AE54" i="16"/>
  <c r="AE42" i="16"/>
  <c r="AD62" i="16"/>
  <c r="AD50" i="16"/>
  <c r="AD58" i="16"/>
  <c r="AD46" i="16"/>
  <c r="AD47" i="16" s="1"/>
  <c r="AD48" i="16" s="1"/>
  <c r="AD49" i="16" s="1"/>
  <c r="AD54" i="16"/>
  <c r="AD42" i="16"/>
  <c r="AD43" i="16" s="1"/>
  <c r="AD44" i="16" s="1"/>
  <c r="AD45" i="16" s="1"/>
  <c r="AC62" i="16"/>
  <c r="AC58" i="16"/>
  <c r="AC54" i="16"/>
  <c r="AC50" i="16"/>
  <c r="AC46" i="16"/>
  <c r="AC42" i="16"/>
  <c r="AC43" i="16" s="1"/>
  <c r="AC44" i="16" s="1"/>
  <c r="AC45" i="16" s="1"/>
  <c r="AB62" i="16"/>
  <c r="AB50" i="16"/>
  <c r="AB58" i="16"/>
  <c r="AB46" i="16"/>
  <c r="AB54" i="16"/>
  <c r="AB42" i="16"/>
  <c r="AA62" i="16"/>
  <c r="AA58" i="16"/>
  <c r="AA54" i="16"/>
  <c r="AA50" i="16"/>
  <c r="AA46" i="16"/>
  <c r="AA42" i="16"/>
  <c r="Z62" i="16"/>
  <c r="Z58" i="16"/>
  <c r="Z54" i="16"/>
  <c r="Z50" i="16"/>
  <c r="Z46" i="16"/>
  <c r="Z47" i="16" s="1"/>
  <c r="Z48" i="16" s="1"/>
  <c r="Z49" i="16" s="1"/>
  <c r="Z42" i="16"/>
  <c r="Z43" i="16" s="1"/>
  <c r="Z44" i="16" s="1"/>
  <c r="Z45" i="16" s="1"/>
  <c r="Y62" i="16"/>
  <c r="Y50" i="16"/>
  <c r="Y58" i="16"/>
  <c r="Y59" i="16" s="1"/>
  <c r="Y60" i="16" s="1"/>
  <c r="Y61" i="16" s="1"/>
  <c r="Y46" i="16"/>
  <c r="Y63" i="16"/>
  <c r="Y64" i="16" s="1"/>
  <c r="Y65" i="16" s="1"/>
  <c r="Y54" i="16"/>
  <c r="Y55" i="16" s="1"/>
  <c r="Y56" i="16" s="1"/>
  <c r="Y57" i="16" s="1"/>
  <c r="Y42" i="16"/>
  <c r="Y43" i="16" s="1"/>
  <c r="Y44" i="16" s="1"/>
  <c r="Y45" i="16" s="1"/>
  <c r="X54" i="16"/>
  <c r="X58" i="16" s="1"/>
  <c r="X59" i="16" s="1"/>
  <c r="X60" i="16" s="1"/>
  <c r="X61" i="16" s="1"/>
  <c r="X42" i="16"/>
  <c r="W54" i="16"/>
  <c r="W42" i="16"/>
  <c r="C62" i="16"/>
  <c r="C63" i="16" s="1"/>
  <c r="C64" i="16" s="1"/>
  <c r="C65" i="16" s="1"/>
  <c r="C58" i="16"/>
  <c r="C59" i="16" s="1"/>
  <c r="C60" i="16" s="1"/>
  <c r="C61" i="16" s="1"/>
  <c r="C54" i="16"/>
  <c r="C55" i="16" s="1"/>
  <c r="C56" i="16" s="1"/>
  <c r="C57" i="16" s="1"/>
  <c r="C50" i="16"/>
  <c r="C51" i="16" s="1"/>
  <c r="C52" i="16" s="1"/>
  <c r="C53" i="16" s="1"/>
  <c r="C46" i="16"/>
  <c r="C47" i="16" s="1"/>
  <c r="C48" i="16" s="1"/>
  <c r="C49" i="16" s="1"/>
  <c r="C42" i="16"/>
  <c r="AO65" i="16"/>
  <c r="AN65" i="16"/>
  <c r="AM65" i="16"/>
  <c r="AO64" i="16"/>
  <c r="AN64" i="16"/>
  <c r="AM64" i="16"/>
  <c r="AO63" i="16"/>
  <c r="AN63" i="16"/>
  <c r="AM63" i="16"/>
  <c r="AO62" i="16"/>
  <c r="AN62" i="16"/>
  <c r="AM62" i="16"/>
  <c r="AO61" i="16"/>
  <c r="AN61" i="16"/>
  <c r="AM61" i="16"/>
  <c r="AO60" i="16"/>
  <c r="AN60" i="16"/>
  <c r="AM60" i="16"/>
  <c r="AO59" i="16"/>
  <c r="AN59" i="16"/>
  <c r="AM59" i="16"/>
  <c r="AO58" i="16"/>
  <c r="AN58" i="16"/>
  <c r="AM58" i="16"/>
  <c r="AO57" i="16"/>
  <c r="AN57" i="16"/>
  <c r="AM57" i="16"/>
  <c r="AO56" i="16"/>
  <c r="AN56" i="16"/>
  <c r="AM56" i="16"/>
  <c r="AO55" i="16"/>
  <c r="AN55" i="16"/>
  <c r="AM55" i="16"/>
  <c r="AO54" i="16"/>
  <c r="AN54" i="16"/>
  <c r="AM54" i="16"/>
  <c r="AO53" i="16"/>
  <c r="AO52" i="16"/>
  <c r="AO51" i="16"/>
  <c r="AO50" i="16"/>
  <c r="AO49" i="16"/>
  <c r="AO48" i="16"/>
  <c r="AO47" i="16"/>
  <c r="AO46" i="16"/>
  <c r="AO45" i="16"/>
  <c r="AO44" i="16"/>
  <c r="AO43" i="16"/>
  <c r="AO42" i="16"/>
  <c r="AN53" i="16"/>
  <c r="AN52" i="16"/>
  <c r="AN51" i="16"/>
  <c r="AN50" i="16"/>
  <c r="AN49" i="16"/>
  <c r="AN48" i="16"/>
  <c r="AN47" i="16"/>
  <c r="AN46" i="16"/>
  <c r="AN45" i="16"/>
  <c r="AN44" i="16"/>
  <c r="AN43" i="16"/>
  <c r="AN42" i="16"/>
  <c r="AM53" i="16"/>
  <c r="AM52" i="16"/>
  <c r="AM51" i="16"/>
  <c r="AM50" i="16"/>
  <c r="AM49" i="16"/>
  <c r="AM48" i="16"/>
  <c r="AM47" i="16"/>
  <c r="AM46" i="16"/>
  <c r="AM45" i="16"/>
  <c r="AM44" i="16"/>
  <c r="AM43" i="16"/>
  <c r="AM42" i="16"/>
  <c r="Z38" i="16"/>
  <c r="Z39" i="16" s="1"/>
  <c r="Z40" i="16" s="1"/>
  <c r="Z41" i="16" s="1"/>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AZ38" i="16"/>
  <c r="AZ34" i="16"/>
  <c r="AZ43" i="16"/>
  <c r="AZ44" i="16" s="1"/>
  <c r="AZ45" i="16" s="1"/>
  <c r="AZ30" i="16"/>
  <c r="AZ31" i="16" s="1"/>
  <c r="AZ32" i="16" s="1"/>
  <c r="AZ33" i="16" s="1"/>
  <c r="AY38" i="16"/>
  <c r="AY34" i="16"/>
  <c r="AY35" i="16" s="1"/>
  <c r="AY36" i="16" s="1"/>
  <c r="AY37" i="16" s="1"/>
  <c r="AY30" i="16"/>
  <c r="AX51" i="16"/>
  <c r="AX52" i="16" s="1"/>
  <c r="AX53" i="16" s="1"/>
  <c r="AX38" i="16"/>
  <c r="AX39" i="16" s="1"/>
  <c r="AX40" i="16" s="1"/>
  <c r="AX41" i="16" s="1"/>
  <c r="AX47" i="16"/>
  <c r="AX48" i="16" s="1"/>
  <c r="AX49" i="16" s="1"/>
  <c r="AX34" i="16"/>
  <c r="AX30" i="16"/>
  <c r="AW51" i="16"/>
  <c r="AW52" i="16" s="1"/>
  <c r="AW53" i="16" s="1"/>
  <c r="AW38" i="16"/>
  <c r="AW39" i="16" s="1"/>
  <c r="AW40" i="16" s="1"/>
  <c r="AW41" i="16" s="1"/>
  <c r="AW47" i="16"/>
  <c r="AW48" i="16" s="1"/>
  <c r="AW49" i="16" s="1"/>
  <c r="AW34" i="16"/>
  <c r="AW35" i="16" s="1"/>
  <c r="AW36" i="16" s="1"/>
  <c r="AW37" i="16" s="1"/>
  <c r="AW43" i="16"/>
  <c r="AW44" i="16" s="1"/>
  <c r="AW45" i="16" s="1"/>
  <c r="AW30" i="16"/>
  <c r="AV38" i="16"/>
  <c r="AV34" i="16"/>
  <c r="AV43" i="16"/>
  <c r="AV44" i="16" s="1"/>
  <c r="AV45" i="16" s="1"/>
  <c r="AV30" i="16"/>
  <c r="AU38" i="16"/>
  <c r="AU39" i="16" s="1"/>
  <c r="AU40" i="16" s="1"/>
  <c r="AU41" i="16" s="1"/>
  <c r="AU47" i="16"/>
  <c r="AU48" i="16" s="1"/>
  <c r="AU49" i="16" s="1"/>
  <c r="AU34" i="16"/>
  <c r="AU35" i="16" s="1"/>
  <c r="AU36" i="16" s="1"/>
  <c r="AU37" i="16" s="1"/>
  <c r="AU30" i="16"/>
  <c r="AU31" i="16" s="1"/>
  <c r="AU32" i="16" s="1"/>
  <c r="AU33" i="16" s="1"/>
  <c r="AT51" i="16"/>
  <c r="AT52" i="16" s="1"/>
  <c r="AT53" i="16" s="1"/>
  <c r="AT38" i="16"/>
  <c r="AT47" i="16"/>
  <c r="AT48" i="16" s="1"/>
  <c r="AT49" i="16" s="1"/>
  <c r="AT34" i="16"/>
  <c r="AT35" i="16" s="1"/>
  <c r="AT36" i="16" s="1"/>
  <c r="AT37" i="16" s="1"/>
  <c r="AT30" i="16"/>
  <c r="AT31" i="16" s="1"/>
  <c r="AT32" i="16" s="1"/>
  <c r="AT33" i="16" s="1"/>
  <c r="AS38" i="16"/>
  <c r="AS39" i="16" s="1"/>
  <c r="AS40" i="16" s="1"/>
  <c r="AS41" i="16" s="1"/>
  <c r="AS34" i="16"/>
  <c r="AS35" i="16" s="1"/>
  <c r="AS36" i="16" s="1"/>
  <c r="AS37" i="16" s="1"/>
  <c r="AS30" i="16"/>
  <c r="AL38" i="16"/>
  <c r="AL34" i="16"/>
  <c r="AL30" i="16"/>
  <c r="AK38" i="16"/>
  <c r="AK34" i="16"/>
  <c r="AK30" i="16"/>
  <c r="AJ38" i="16"/>
  <c r="AJ34" i="16"/>
  <c r="AJ30" i="16"/>
  <c r="AI38" i="16"/>
  <c r="AI34" i="16"/>
  <c r="AI30" i="16"/>
  <c r="AH38" i="16"/>
  <c r="AH34" i="16"/>
  <c r="AH30" i="16"/>
  <c r="AF38" i="16"/>
  <c r="AF47" i="16"/>
  <c r="AF48" i="16" s="1"/>
  <c r="AF49" i="16" s="1"/>
  <c r="AF34" i="16"/>
  <c r="AF35" i="16" s="1"/>
  <c r="AF36" i="16" s="1"/>
  <c r="AF37" i="16" s="1"/>
  <c r="AF43" i="16"/>
  <c r="AF44" i="16" s="1"/>
  <c r="AF45" i="16" s="1"/>
  <c r="AF30" i="16"/>
  <c r="AF31" i="16" s="1"/>
  <c r="AF32" i="16" s="1"/>
  <c r="AF33" i="16" s="1"/>
  <c r="AE38" i="16"/>
  <c r="AE39" i="16" s="1"/>
  <c r="AE40" i="16" s="1"/>
  <c r="AE41" i="16" s="1"/>
  <c r="AE34" i="16"/>
  <c r="AE35" i="16" s="1"/>
  <c r="AE36" i="16" s="1"/>
  <c r="AE37" i="16" s="1"/>
  <c r="AE30" i="16"/>
  <c r="AE31" i="16" s="1"/>
  <c r="AE32" i="16" s="1"/>
  <c r="AE33" i="16" s="1"/>
  <c r="AD38" i="16"/>
  <c r="AD34" i="16"/>
  <c r="AD35" i="16" s="1"/>
  <c r="AD36" i="16" s="1"/>
  <c r="AD37" i="16" s="1"/>
  <c r="AD30" i="16"/>
  <c r="AD31" i="16" s="1"/>
  <c r="AD32" i="16" s="1"/>
  <c r="AD33" i="16" s="1"/>
  <c r="AC38" i="16"/>
  <c r="AC39" i="16" s="1"/>
  <c r="AC40" i="16" s="1"/>
  <c r="AC41" i="16" s="1"/>
  <c r="AC34" i="16"/>
  <c r="AC35" i="16" s="1"/>
  <c r="AC36" i="16" s="1"/>
  <c r="AC37" i="16" s="1"/>
  <c r="AC30" i="16"/>
  <c r="AC31" i="16" s="1"/>
  <c r="AC32" i="16" s="1"/>
  <c r="AC33" i="16" s="1"/>
  <c r="AB38" i="16"/>
  <c r="AB34" i="16"/>
  <c r="AB30" i="16"/>
  <c r="AB31" i="16" s="1"/>
  <c r="AB32" i="16" s="1"/>
  <c r="AB33" i="16" s="1"/>
  <c r="AA38" i="16"/>
  <c r="AA39" i="16" s="1"/>
  <c r="AA40" i="16" s="1"/>
  <c r="AA41" i="16" s="1"/>
  <c r="AA43" i="16"/>
  <c r="AA44" i="16" s="1"/>
  <c r="AA45" i="16" s="1"/>
  <c r="AA30" i="16"/>
  <c r="AA31" i="16" s="1"/>
  <c r="AA32" i="16" s="1"/>
  <c r="AA33" i="16" s="1"/>
  <c r="AA34" i="16"/>
  <c r="AA35" i="16" s="1"/>
  <c r="AA36" i="16" s="1"/>
  <c r="AA37" i="16" s="1"/>
  <c r="Y51" i="16"/>
  <c r="Y52" i="16" s="1"/>
  <c r="Y53" i="16" s="1"/>
  <c r="Y38" i="16"/>
  <c r="Y47" i="16"/>
  <c r="Y48" i="16" s="1"/>
  <c r="Y49" i="16" s="1"/>
  <c r="Y34" i="16"/>
  <c r="Y30" i="16"/>
  <c r="Y31" i="16" s="1"/>
  <c r="Y32" i="16" s="1"/>
  <c r="Y33" i="16" s="1"/>
  <c r="X50" i="16"/>
  <c r="X46" i="16"/>
  <c r="X34" i="16"/>
  <c r="X35" i="16" s="1"/>
  <c r="X36" i="16" s="1"/>
  <c r="X37" i="16" s="1"/>
  <c r="X30" i="16"/>
  <c r="X31" i="16" s="1"/>
  <c r="X32" i="16" s="1"/>
  <c r="X33" i="16" s="1"/>
  <c r="W30" i="16"/>
  <c r="W31" i="16" s="1"/>
  <c r="W32" i="16" s="1"/>
  <c r="W33" i="16" s="1"/>
  <c r="Z34" i="16"/>
  <c r="Z30" i="16"/>
  <c r="Z31" i="16" s="1"/>
  <c r="Z32" i="16" s="1"/>
  <c r="AC47" i="16"/>
  <c r="AC48" i="16" s="1"/>
  <c r="AC49" i="16" s="1"/>
  <c r="AB47" i="16"/>
  <c r="AB48" i="16" s="1"/>
  <c r="AB49" i="16" s="1"/>
  <c r="AA47" i="16"/>
  <c r="AA48" i="16" s="1"/>
  <c r="AA49" i="16" s="1"/>
  <c r="AE43" i="16"/>
  <c r="AE44" i="16" s="1"/>
  <c r="AE45" i="16" s="1"/>
  <c r="AB43" i="16"/>
  <c r="AB44" i="16" s="1"/>
  <c r="AB45" i="16" s="1"/>
  <c r="AO17" i="16"/>
  <c r="AO16" i="16"/>
  <c r="AO15" i="16"/>
  <c r="AO14" i="16"/>
  <c r="AO13" i="16"/>
  <c r="AO12" i="16"/>
  <c r="AO11" i="16"/>
  <c r="AO10" i="16"/>
  <c r="AO9" i="16"/>
  <c r="AO8" i="16"/>
  <c r="AO7" i="16"/>
  <c r="AO6" i="16"/>
  <c r="AN37" i="16"/>
  <c r="AO37" i="16"/>
  <c r="AO41" i="16"/>
  <c r="AO40" i="16"/>
  <c r="AO39" i="16"/>
  <c r="AO38" i="16"/>
  <c r="AO36" i="16"/>
  <c r="AO35" i="16"/>
  <c r="AO34" i="16"/>
  <c r="AO33" i="16"/>
  <c r="AO32" i="16"/>
  <c r="AO31" i="16"/>
  <c r="AO30" i="16"/>
  <c r="AO29" i="16"/>
  <c r="AO28" i="16"/>
  <c r="AO27" i="16"/>
  <c r="AO26" i="16"/>
  <c r="AO25" i="16"/>
  <c r="AO24" i="16"/>
  <c r="AO23" i="16"/>
  <c r="AO22" i="16"/>
  <c r="AO21" i="16"/>
  <c r="AO20" i="16"/>
  <c r="AO19" i="16"/>
  <c r="AO18" i="16"/>
  <c r="AN30" i="16"/>
  <c r="AN31" i="16"/>
  <c r="AN32" i="16"/>
  <c r="AN33" i="16"/>
  <c r="AN34" i="16"/>
  <c r="AN35" i="16"/>
  <c r="AN36" i="16"/>
  <c r="AN38" i="16"/>
  <c r="AN39" i="16"/>
  <c r="AN40" i="16"/>
  <c r="AN41" i="16"/>
  <c r="AM32" i="16"/>
  <c r="AM33" i="16"/>
  <c r="AM34" i="16"/>
  <c r="AM35" i="16"/>
  <c r="AM36" i="16"/>
  <c r="AM37" i="16"/>
  <c r="AM38" i="16"/>
  <c r="AM39" i="16"/>
  <c r="AM40" i="16"/>
  <c r="AM41" i="16"/>
  <c r="AM31" i="16"/>
  <c r="AM30" i="16"/>
  <c r="C43" i="16"/>
  <c r="C44" i="16" s="1"/>
  <c r="C45" i="16" s="1"/>
  <c r="C38" i="16"/>
  <c r="C30" i="16"/>
  <c r="C31" i="16" s="1"/>
  <c r="C32" i="16" s="1"/>
  <c r="C33" i="16" s="1"/>
  <c r="C34" i="16"/>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s="1"/>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s="1"/>
  <c r="EM4" i="20"/>
  <c r="AZ39" i="16"/>
  <c r="AZ40" i="16" s="1"/>
  <c r="AZ41" i="16" s="1"/>
  <c r="AY39" i="16"/>
  <c r="AY40" i="16" s="1"/>
  <c r="AY41" i="16" s="1"/>
  <c r="AZ35" i="16"/>
  <c r="AZ36" i="16" s="1"/>
  <c r="AZ37" i="16" s="1"/>
  <c r="AY31" i="16"/>
  <c r="AY32" i="16" s="1"/>
  <c r="AY33" i="16" s="1"/>
  <c r="AZ26" i="16"/>
  <c r="AZ27" i="16" s="1"/>
  <c r="AZ28" i="16" s="1"/>
  <c r="AZ29" i="16" s="1"/>
  <c r="AZ22" i="16"/>
  <c r="AZ23" i="16" s="1"/>
  <c r="AZ24" i="16" s="1"/>
  <c r="AZ25" i="16" s="1"/>
  <c r="AZ18" i="16"/>
  <c r="AZ19" i="16" s="1"/>
  <c r="AZ20" i="16" s="1"/>
  <c r="AZ21" i="16" s="1"/>
  <c r="AY26" i="16"/>
  <c r="AY27" i="16" s="1"/>
  <c r="AY28" i="16" s="1"/>
  <c r="AY29" i="16" s="1"/>
  <c r="AY22" i="16"/>
  <c r="AY23" i="16" s="1"/>
  <c r="AY24" i="16" s="1"/>
  <c r="AY25" i="16" s="1"/>
  <c r="AY18" i="16"/>
  <c r="AY19" i="16" s="1"/>
  <c r="AY20" i="16" s="1"/>
  <c r="AY21" i="16" s="1"/>
  <c r="AV39" i="16"/>
  <c r="AV40" i="16" s="1"/>
  <c r="AV41" i="16" s="1"/>
  <c r="AT39" i="16"/>
  <c r="AT40" i="16" s="1"/>
  <c r="AT41" i="16" s="1"/>
  <c r="AX35" i="16"/>
  <c r="AX36" i="16" s="1"/>
  <c r="AX37" i="16" s="1"/>
  <c r="AV35" i="16"/>
  <c r="AV36" i="16" s="1"/>
  <c r="AV37" i="16" s="1"/>
  <c r="AX31" i="16"/>
  <c r="AX32" i="16" s="1"/>
  <c r="AX33" i="16" s="1"/>
  <c r="AW31" i="16"/>
  <c r="AW32" i="16" s="1"/>
  <c r="AW33" i="16" s="1"/>
  <c r="AV31" i="16"/>
  <c r="AV32" i="16" s="1"/>
  <c r="AV33" i="16" s="1"/>
  <c r="AS31" i="16"/>
  <c r="AS32" i="16" s="1"/>
  <c r="AS33" i="16" s="1"/>
  <c r="AS26" i="16"/>
  <c r="AS27" i="16" s="1"/>
  <c r="AS28" i="16" s="1"/>
  <c r="AS29" i="16" s="1"/>
  <c r="AS22" i="16"/>
  <c r="AS23" i="16" s="1"/>
  <c r="AS24" i="16" s="1"/>
  <c r="AS25" i="16" s="1"/>
  <c r="AU18" i="16"/>
  <c r="AU19" i="16" s="1"/>
  <c r="AU20" i="16" s="1"/>
  <c r="AU21" i="16" s="1"/>
  <c r="AT18" i="16"/>
  <c r="AS18" i="16"/>
  <c r="AN29" i="16"/>
  <c r="AN28" i="16"/>
  <c r="AN27" i="16"/>
  <c r="AN26" i="16"/>
  <c r="AN25" i="16"/>
  <c r="AN24" i="16"/>
  <c r="AN23" i="16"/>
  <c r="AN22" i="16"/>
  <c r="AN21" i="16"/>
  <c r="AN20" i="16"/>
  <c r="AN19" i="16"/>
  <c r="AN18" i="16"/>
  <c r="AL26" i="16"/>
  <c r="AL22" i="16"/>
  <c r="AL18" i="16"/>
  <c r="AK26" i="16"/>
  <c r="AK22" i="16"/>
  <c r="AK18" i="16"/>
  <c r="AJ26" i="16"/>
  <c r="AJ22" i="16"/>
  <c r="AJ18" i="16"/>
  <c r="AI26" i="16"/>
  <c r="AI22" i="16"/>
  <c r="AI18" i="16"/>
  <c r="AH26" i="16"/>
  <c r="AH22" i="16"/>
  <c r="AH18" i="16"/>
  <c r="AF26" i="16"/>
  <c r="AF22" i="16"/>
  <c r="AF18" i="16"/>
  <c r="AE26" i="16"/>
  <c r="AE22" i="16"/>
  <c r="AE18" i="16"/>
  <c r="AD39" i="16"/>
  <c r="AD40" i="16" s="1"/>
  <c r="AD41" i="16" s="1"/>
  <c r="AD18" i="16"/>
  <c r="AC26" i="16"/>
  <c r="AC22" i="16"/>
  <c r="AC18" i="16"/>
  <c r="AB39" i="16"/>
  <c r="AB40" i="16" s="1"/>
  <c r="AB41" i="16" s="1"/>
  <c r="AB35" i="16"/>
  <c r="AB36" i="16" s="1"/>
  <c r="AB37" i="16" s="1"/>
  <c r="AB26" i="16"/>
  <c r="AB22" i="16"/>
  <c r="AB18" i="16"/>
  <c r="AA26" i="16"/>
  <c r="AA22" i="16"/>
  <c r="AA18" i="16"/>
  <c r="Z35" i="16"/>
  <c r="Z36" i="16" s="1"/>
  <c r="Z37" i="16" s="1"/>
  <c r="Z22" i="16"/>
  <c r="Z18" i="16"/>
  <c r="Y39" i="16"/>
  <c r="Y40" i="16" s="1"/>
  <c r="Y41" i="16" s="1"/>
  <c r="Y35" i="16"/>
  <c r="Y36" i="16" s="1"/>
  <c r="Y37" i="16" s="1"/>
  <c r="Y26" i="16"/>
  <c r="Y22" i="16"/>
  <c r="Y18" i="16"/>
  <c r="X38" i="16"/>
  <c r="X39" i="16" s="1"/>
  <c r="X40" i="16" s="1"/>
  <c r="X41" i="16" s="1"/>
  <c r="X18" i="16"/>
  <c r="X6" i="16"/>
  <c r="AF39" i="16"/>
  <c r="AF40" i="16" s="1"/>
  <c r="AF41" i="16" s="1"/>
  <c r="C39" i="16"/>
  <c r="C40" i="16" s="1"/>
  <c r="C41" i="16" s="1"/>
  <c r="C35" i="16"/>
  <c r="C36" i="16" s="1"/>
  <c r="C37" i="16" s="1"/>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s="1"/>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s="1"/>
  <c r="CM4" i="20"/>
  <c r="AZ6" i="16"/>
  <c r="AY6" i="16"/>
  <c r="AX26" i="16"/>
  <c r="AW26" i="16"/>
  <c r="AW27" i="16" s="1"/>
  <c r="AW28" i="16" s="1"/>
  <c r="AW29" i="16" s="1"/>
  <c r="AV26" i="16"/>
  <c r="AU26" i="16"/>
  <c r="AU27" i="16" s="1"/>
  <c r="AU28" i="16" s="1"/>
  <c r="AU29" i="16" s="1"/>
  <c r="AT26" i="16"/>
  <c r="AT27" i="16" s="1"/>
  <c r="AT28" i="16" s="1"/>
  <c r="AT29" i="16" s="1"/>
  <c r="AX22" i="16"/>
  <c r="AW22" i="16"/>
  <c r="AW23" i="16" s="1"/>
  <c r="AW24" i="16" s="1"/>
  <c r="AW25" i="16" s="1"/>
  <c r="AV22" i="16"/>
  <c r="AV23" i="16" s="1"/>
  <c r="AV24" i="16" s="1"/>
  <c r="AV25" i="16" s="1"/>
  <c r="AU22" i="16"/>
  <c r="AU23" i="16" s="1"/>
  <c r="AU24" i="16" s="1"/>
  <c r="AU25" i="16" s="1"/>
  <c r="AT22" i="16"/>
  <c r="AT23" i="16" s="1"/>
  <c r="AT24" i="16" s="1"/>
  <c r="AT25" i="16" s="1"/>
  <c r="AX18" i="16"/>
  <c r="AX19" i="16" s="1"/>
  <c r="AX20" i="16" s="1"/>
  <c r="AX21" i="16" s="1"/>
  <c r="AW18" i="16"/>
  <c r="AW19" i="16" s="1"/>
  <c r="AW20" i="16" s="1"/>
  <c r="AW21" i="16" s="1"/>
  <c r="AV18" i="16"/>
  <c r="AV19" i="16" s="1"/>
  <c r="AV20" i="16" s="1"/>
  <c r="AV21" i="16" s="1"/>
  <c r="AT19" i="16"/>
  <c r="AT20" i="16" s="1"/>
  <c r="AT21" i="16" s="1"/>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AS19" i="16"/>
  <c r="AS20" i="16" s="1"/>
  <c r="AS21" i="16" s="1"/>
  <c r="C26" i="16"/>
  <c r="C27" i="16" s="1"/>
  <c r="C28" i="16" s="1"/>
  <c r="C29" i="16" s="1"/>
  <c r="C22" i="16"/>
  <c r="C23" i="16" s="1"/>
  <c r="C24" i="16" s="1"/>
  <c r="C25" i="16" s="1"/>
  <c r="C18" i="16"/>
  <c r="C19" i="16" s="1"/>
  <c r="C14" i="16"/>
  <c r="AN6" i="16"/>
  <c r="AL6" i="16"/>
  <c r="AK6" i="16"/>
  <c r="AJ6" i="16"/>
  <c r="AI23" i="16"/>
  <c r="AI24" i="16" s="1"/>
  <c r="AI25" i="16" s="1"/>
  <c r="AI27" i="16"/>
  <c r="AI28" i="16" s="1"/>
  <c r="AI29" i="16" s="1"/>
  <c r="AI6" i="16"/>
  <c r="AH6" i="16"/>
  <c r="AC6" i="16"/>
  <c r="Q27" i="63" l="1"/>
  <c r="P2" i="72"/>
  <c r="Q28" i="64"/>
  <c r="Q28" i="63"/>
  <c r="O2" i="72"/>
  <c r="X62" i="16"/>
  <c r="X63" i="16" s="1"/>
  <c r="X64" i="16" s="1"/>
  <c r="X65" i="16" s="1"/>
  <c r="X55" i="16"/>
  <c r="X56" i="16" s="1"/>
  <c r="X57" i="16" s="1"/>
  <c r="EM20" i="20"/>
  <c r="CM20" i="20"/>
  <c r="Z33" i="16"/>
  <c r="W34" i="16"/>
  <c r="W35" i="16" s="1"/>
  <c r="W36" i="16" s="1"/>
  <c r="W37" i="16" s="1"/>
  <c r="W38" i="16"/>
  <c r="W39" i="16" s="1"/>
  <c r="W40" i="16" s="1"/>
  <c r="W41" i="16" s="1"/>
  <c r="AV27" i="16"/>
  <c r="AV28" i="16" s="1"/>
  <c r="AV29" i="16" s="1"/>
  <c r="D19" i="16"/>
  <c r="C20" i="16"/>
  <c r="C21" i="16" l="1"/>
  <c r="D21" i="16" s="1"/>
  <c r="D20" i="16"/>
  <c r="AT118" i="1" l="1"/>
  <c r="AT67" i="1"/>
  <c r="AT119" i="1"/>
  <c r="AM29" i="16" l="1"/>
  <c r="AM28" i="16"/>
  <c r="AM27" i="16"/>
  <c r="AM26" i="16"/>
  <c r="AM25" i="16"/>
  <c r="AM24" i="16"/>
  <c r="AM23" i="16"/>
  <c r="AM22" i="16"/>
  <c r="AM21" i="16"/>
  <c r="AM20" i="16"/>
  <c r="AM19" i="16"/>
  <c r="AM18" i="16"/>
  <c r="AB6" i="16"/>
  <c r="AA19" i="16"/>
  <c r="Z26" i="16"/>
  <c r="Y19" i="16"/>
  <c r="Y20" i="16" s="1"/>
  <c r="Y21" i="16" s="1"/>
  <c r="Z14" i="16"/>
  <c r="Y27" i="16"/>
  <c r="Y28" i="16" s="1"/>
  <c r="Y29" i="16" s="1"/>
  <c r="Y23" i="16"/>
  <c r="Y24" i="16" s="1"/>
  <c r="Y25" i="16" s="1"/>
  <c r="X26" i="16"/>
  <c r="X22" i="16"/>
  <c r="W18" i="16"/>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s="1"/>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s="1"/>
  <c r="AM4" i="20"/>
  <c r="AM20" i="20" l="1"/>
  <c r="Y66" i="17" l="1"/>
  <c r="Y67" i="17"/>
  <c r="Y68" i="17"/>
  <c r="Y69" i="17"/>
  <c r="Y70" i="17"/>
  <c r="Y71" i="17"/>
  <c r="Y72" i="17"/>
  <c r="Y73" i="17"/>
  <c r="Y74" i="17"/>
  <c r="Y75" i="17"/>
  <c r="Y76" i="17"/>
  <c r="Y77" i="17"/>
  <c r="Y78" i="17"/>
  <c r="AS14" i="17" l="1"/>
  <c r="AS10" i="17"/>
  <c r="AS6" i="17"/>
  <c r="AX14" i="16"/>
  <c r="AX15" i="16" s="1"/>
  <c r="AX16" i="16" s="1"/>
  <c r="AX17" i="16" s="1"/>
  <c r="AW14" i="16"/>
  <c r="AW15" i="16" s="1"/>
  <c r="AW16" i="16" s="1"/>
  <c r="AW17" i="16" s="1"/>
  <c r="AV14" i="16"/>
  <c r="AV15" i="16" s="1"/>
  <c r="AV16" i="16" s="1"/>
  <c r="AV17" i="16" s="1"/>
  <c r="AU14" i="16"/>
  <c r="AU15" i="16" s="1"/>
  <c r="AU16" i="16" s="1"/>
  <c r="AU17" i="16" s="1"/>
  <c r="AT14" i="16"/>
  <c r="AT15" i="16" s="1"/>
  <c r="AT16" i="16" s="1"/>
  <c r="AT17" i="16" s="1"/>
  <c r="AS14" i="16"/>
  <c r="AS15" i="16" s="1"/>
  <c r="AS16" i="16" s="1"/>
  <c r="AS17" i="16" s="1"/>
  <c r="AW6" i="16"/>
  <c r="AW7" i="16" s="1"/>
  <c r="AW8" i="16" s="1"/>
  <c r="AW9" i="16" s="1"/>
  <c r="AV6" i="16"/>
  <c r="AV7" i="16" s="1"/>
  <c r="AV8" i="16" s="1"/>
  <c r="AV9" i="16" s="1"/>
  <c r="AX10" i="16"/>
  <c r="AX11" i="16" s="1"/>
  <c r="AX12" i="16" s="1"/>
  <c r="AX13" i="16" s="1"/>
  <c r="AW10" i="16"/>
  <c r="AW11" i="16" s="1"/>
  <c r="AW12" i="16" s="1"/>
  <c r="AW13" i="16" s="1"/>
  <c r="AV10" i="16"/>
  <c r="AV11" i="16" s="1"/>
  <c r="AV12" i="16" s="1"/>
  <c r="AV13" i="16" s="1"/>
  <c r="AU10" i="16"/>
  <c r="AU11" i="16" s="1"/>
  <c r="AU12" i="16" s="1"/>
  <c r="AU13" i="16" s="1"/>
  <c r="AT10" i="16"/>
  <c r="AT11" i="16" s="1"/>
  <c r="AT12" i="16" s="1"/>
  <c r="AT13" i="16" s="1"/>
  <c r="AS10" i="16"/>
  <c r="AS11" i="16" s="1"/>
  <c r="AS12" i="16" s="1"/>
  <c r="AS13" i="16" s="1"/>
  <c r="AS6" i="16"/>
  <c r="AS7" i="16" s="1"/>
  <c r="AS8" i="16" s="1"/>
  <c r="AS9" i="16" s="1"/>
  <c r="AX6" i="16"/>
  <c r="AX7" i="16" s="1"/>
  <c r="AX8" i="16" s="1"/>
  <c r="AX9" i="16" s="1"/>
  <c r="AU6" i="16"/>
  <c r="AU7" i="16" s="1"/>
  <c r="AU8" i="16" s="1"/>
  <c r="AU9" i="16" s="1"/>
  <c r="AT6" i="16"/>
  <c r="AT7" i="16" s="1"/>
  <c r="AT8" i="16" s="1"/>
  <c r="AT9" i="16" s="1"/>
  <c r="AZ7" i="16"/>
  <c r="AZ8" i="16" s="1"/>
  <c r="AZ14" i="16"/>
  <c r="AZ15" i="16" s="1"/>
  <c r="AZ10" i="16"/>
  <c r="AZ11" i="16" s="1"/>
  <c r="AY14" i="16"/>
  <c r="AY15" i="16" s="1"/>
  <c r="AY16" i="16" s="1"/>
  <c r="AY17" i="16" s="1"/>
  <c r="AY10" i="16"/>
  <c r="AY11" i="16" s="1"/>
  <c r="AY12" i="16" s="1"/>
  <c r="AY13" i="16" s="1"/>
  <c r="AY7" i="16"/>
  <c r="AY8" i="16" s="1"/>
  <c r="AY9" i="16" s="1"/>
  <c r="Z6" i="16"/>
  <c r="AX55" i="16"/>
  <c r="AX56" i="16" s="1"/>
  <c r="AX57" i="16" s="1"/>
  <c r="AN17" i="16"/>
  <c r="AN16" i="16"/>
  <c r="AN15" i="16"/>
  <c r="AN14" i="16"/>
  <c r="AN13" i="16"/>
  <c r="AN12" i="16"/>
  <c r="AN11" i="16"/>
  <c r="AN10" i="16"/>
  <c r="AL14" i="16"/>
  <c r="AL10" i="16"/>
  <c r="AJ14" i="16"/>
  <c r="AJ10" i="16"/>
  <c r="AK14" i="16"/>
  <c r="AK10" i="16"/>
  <c r="AI14" i="16"/>
  <c r="AI15" i="16" s="1"/>
  <c r="AI16" i="16" s="1"/>
  <c r="AI17" i="16" s="1"/>
  <c r="AI10" i="16"/>
  <c r="AI11" i="16" s="1"/>
  <c r="AI12" i="16" s="1"/>
  <c r="AI13" i="16" s="1"/>
  <c r="AH14" i="16"/>
  <c r="AH10" i="16"/>
  <c r="AF14" i="16"/>
  <c r="AF10" i="16"/>
  <c r="AF6" i="16"/>
  <c r="AE14" i="16"/>
  <c r="AE10" i="16"/>
  <c r="AE6" i="16"/>
  <c r="AD14" i="16"/>
  <c r="AD10" i="16"/>
  <c r="AD6" i="16"/>
  <c r="AC14" i="16"/>
  <c r="AC10" i="16"/>
  <c r="AB14" i="16"/>
  <c r="AB10" i="16"/>
  <c r="AA14" i="16"/>
  <c r="AA10" i="16"/>
  <c r="AA6" i="16"/>
  <c r="Z10" i="16"/>
  <c r="Y14" i="16"/>
  <c r="Y15" i="16" s="1"/>
  <c r="Y16" i="16" s="1"/>
  <c r="Y17" i="16" s="1"/>
  <c r="Y10" i="16"/>
  <c r="Y11" i="16" s="1"/>
  <c r="Y12" i="16" s="1"/>
  <c r="Y13" i="16" s="1"/>
  <c r="Y6" i="16"/>
  <c r="Y7" i="16" s="1"/>
  <c r="Y8" i="16" s="1"/>
  <c r="Y9" i="16" s="1"/>
  <c r="X14" i="16"/>
  <c r="X10" i="16"/>
  <c r="W14" i="16"/>
  <c r="W10" i="16"/>
  <c r="W6" i="16"/>
  <c r="V14" i="16"/>
  <c r="V10" i="16"/>
  <c r="V6" i="16"/>
  <c r="V18" i="16" s="1"/>
  <c r="AM17" i="16"/>
  <c r="AM16" i="16"/>
  <c r="AM15" i="16"/>
  <c r="AM14" i="16"/>
  <c r="AM13" i="16"/>
  <c r="AM12" i="16"/>
  <c r="AM11" i="16"/>
  <c r="AM10" i="16"/>
  <c r="AM6" i="16"/>
  <c r="AQ6" i="16"/>
  <c r="AP6" i="16"/>
  <c r="AG6" i="16"/>
  <c r="U6" i="16"/>
  <c r="U18" i="16" s="1"/>
  <c r="AM9" i="16"/>
  <c r="AM8" i="16"/>
  <c r="AM7" i="16"/>
  <c r="C10" i="16"/>
  <c r="C6" i="16"/>
  <c r="AT121" i="1"/>
  <c r="AT85" i="1"/>
  <c r="AP85" i="1"/>
  <c r="AO85" i="1"/>
  <c r="AN85" i="1"/>
  <c r="AT81" i="1"/>
  <c r="AM67" i="1"/>
  <c r="AT160" i="1"/>
  <c r="AT159" i="1"/>
  <c r="AT157" i="1"/>
  <c r="AT156" i="1"/>
  <c r="AT158" i="1"/>
  <c r="AS158" i="1"/>
  <c r="AS155" i="1"/>
  <c r="AT155" i="1" s="1"/>
  <c r="AS154" i="1"/>
  <c r="AT154" i="1" s="1"/>
  <c r="AT153" i="1"/>
  <c r="AS117" i="1"/>
  <c r="AS118" i="1"/>
  <c r="AS119" i="1"/>
  <c r="AS120" i="1"/>
  <c r="AS123" i="1"/>
  <c r="AS122" i="1"/>
  <c r="AS121" i="1"/>
  <c r="AZ16" i="16" l="1"/>
  <c r="AZ17" i="16" s="1"/>
  <c r="AZ12" i="16"/>
  <c r="AZ9" i="16"/>
  <c r="AZ13" i="16" l="1"/>
  <c r="AT125" i="1" l="1"/>
  <c r="AT124" i="1"/>
  <c r="AT123" i="1"/>
  <c r="AT122" i="1"/>
  <c r="AT120" i="1"/>
  <c r="AT117" i="1"/>
  <c r="AT109" i="1"/>
  <c r="AT100" i="1"/>
  <c r="AT88" i="1"/>
  <c r="AT99" i="1"/>
  <c r="AT98" i="1"/>
  <c r="AT97" i="1"/>
  <c r="AT96" i="1"/>
  <c r="AT94" i="1"/>
  <c r="AM90" i="1"/>
  <c r="AT92" i="1"/>
  <c r="AT93" i="1"/>
  <c r="AT90" i="1"/>
  <c r="AT86" i="1"/>
  <c r="AT84" i="1"/>
  <c r="AM84" i="1"/>
  <c r="AN84" i="1"/>
  <c r="AM94" i="1" l="1"/>
  <c r="AM81" i="1" l="1"/>
  <c r="AM78" i="1"/>
  <c r="AM73" i="1"/>
  <c r="AS78" i="1"/>
  <c r="AT78" i="1" s="1"/>
  <c r="AS73" i="1"/>
  <c r="AT73" i="1" s="1"/>
  <c r="AT72" i="1"/>
  <c r="AM72" i="1"/>
  <c r="AS67" i="1"/>
  <c r="AT68" i="1" s="1"/>
  <c r="AS65" i="1"/>
  <c r="AT65" i="1" s="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s="1"/>
  <c r="AS100" i="1"/>
  <c r="AS93" i="1"/>
  <c r="AS92" i="1"/>
  <c r="AS91" i="1"/>
  <c r="A78" i="16" l="1"/>
  <c r="G6" i="17" l="1"/>
  <c r="W46" i="16"/>
  <c r="W50" i="16" l="1"/>
  <c r="AD63" i="16"/>
  <c r="AD64" i="16" s="1"/>
  <c r="AD65" i="16" s="1"/>
  <c r="AD55" i="16"/>
  <c r="AD56" i="16" s="1"/>
  <c r="AD57" i="16" s="1"/>
  <c r="AD51" i="16"/>
  <c r="AD52" i="16" s="1"/>
  <c r="AD53" i="16" s="1"/>
  <c r="AC59" i="16"/>
  <c r="AC60" i="16" s="1"/>
  <c r="AC61" i="16" s="1"/>
  <c r="AB63" i="16"/>
  <c r="AB64" i="16" s="1"/>
  <c r="AB65" i="16" s="1"/>
  <c r="AB59" i="16"/>
  <c r="AB60" i="16" s="1"/>
  <c r="AB61" i="16" s="1"/>
  <c r="AB55" i="16"/>
  <c r="AB56" i="16" s="1"/>
  <c r="AB57" i="16" s="1"/>
  <c r="AB51" i="16"/>
  <c r="AB52" i="16" s="1"/>
  <c r="AB53" i="16" s="1"/>
  <c r="H65" i="16"/>
  <c r="H65" i="17" s="1"/>
  <c r="H64" i="16"/>
  <c r="H64" i="17" s="1"/>
  <c r="H63" i="16"/>
  <c r="H63" i="17" s="1"/>
  <c r="H61" i="16"/>
  <c r="H61" i="17" s="1"/>
  <c r="H60" i="16"/>
  <c r="H60" i="17" s="1"/>
  <c r="AM60" i="17" s="1"/>
  <c r="H59" i="16"/>
  <c r="H59" i="17" s="1"/>
  <c r="AM59" i="17" s="1"/>
  <c r="H56" i="16"/>
  <c r="H56" i="17" s="1"/>
  <c r="AM56" i="17" s="1"/>
  <c r="H55" i="16"/>
  <c r="H55" i="17" s="1"/>
  <c r="AM55" i="17" s="1"/>
  <c r="H53" i="16"/>
  <c r="H53" i="17" s="1"/>
  <c r="AM53" i="17" s="1"/>
  <c r="H52" i="16"/>
  <c r="H52" i="17" s="1"/>
  <c r="H51" i="16"/>
  <c r="H51" i="17" s="1"/>
  <c r="AM51" i="17" s="1"/>
  <c r="H49" i="16"/>
  <c r="H49" i="17" s="1"/>
  <c r="H48" i="16"/>
  <c r="H48" i="17" s="1"/>
  <c r="AM48" i="17" s="1"/>
  <c r="H44" i="16"/>
  <c r="H44" i="17" s="1"/>
  <c r="H43" i="16"/>
  <c r="H43" i="17" s="1"/>
  <c r="AM43" i="17" s="1"/>
  <c r="H42" i="16"/>
  <c r="H41" i="16"/>
  <c r="H40" i="16"/>
  <c r="H39" i="16"/>
  <c r="AI47" i="16"/>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R66" i="17"/>
  <c r="S66" i="17"/>
  <c r="T66" i="17"/>
  <c r="U66" i="17"/>
  <c r="V66" i="17"/>
  <c r="W66" i="17"/>
  <c r="X66" i="17"/>
  <c r="Z66" i="17"/>
  <c r="AA66" i="17"/>
  <c r="AB66" i="17"/>
  <c r="AC66" i="17"/>
  <c r="AD66" i="17"/>
  <c r="AE66" i="17"/>
  <c r="AF66" i="17"/>
  <c r="AH66" i="17"/>
  <c r="AI66" i="17"/>
  <c r="AJ66" i="17"/>
  <c r="AK66" i="17"/>
  <c r="AL66" i="17"/>
  <c r="AM66" i="17"/>
  <c r="AN66" i="17"/>
  <c r="AO66" i="17"/>
  <c r="AR66" i="17"/>
  <c r="R67" i="17"/>
  <c r="S67" i="17"/>
  <c r="T67" i="17"/>
  <c r="U67" i="17"/>
  <c r="V67" i="17"/>
  <c r="W67" i="17"/>
  <c r="X67" i="17"/>
  <c r="Z67" i="17"/>
  <c r="AA67" i="17"/>
  <c r="AB67" i="17"/>
  <c r="AC67" i="17"/>
  <c r="AD67" i="17"/>
  <c r="AE67" i="17"/>
  <c r="AF67" i="17"/>
  <c r="AH67" i="17"/>
  <c r="AI67" i="17"/>
  <c r="AJ67" i="17"/>
  <c r="AK67" i="17"/>
  <c r="AL67" i="17"/>
  <c r="AM67" i="17"/>
  <c r="AN67" i="17"/>
  <c r="AO67" i="17"/>
  <c r="AR67" i="17"/>
  <c r="R68" i="17"/>
  <c r="S68" i="17"/>
  <c r="T68" i="17"/>
  <c r="U68" i="17"/>
  <c r="V68" i="17"/>
  <c r="W68" i="17"/>
  <c r="X68" i="17"/>
  <c r="Z68" i="17"/>
  <c r="AA68" i="17"/>
  <c r="AB68" i="17"/>
  <c r="AC68" i="17"/>
  <c r="AD68" i="17"/>
  <c r="AE68" i="17"/>
  <c r="AF68" i="17"/>
  <c r="AH68" i="17"/>
  <c r="AI68" i="17"/>
  <c r="AJ68" i="17"/>
  <c r="AK68" i="17"/>
  <c r="AL68" i="17"/>
  <c r="AM68" i="17"/>
  <c r="AN68" i="17"/>
  <c r="AO68" i="17"/>
  <c r="AR68" i="17"/>
  <c r="R69" i="17"/>
  <c r="S69" i="17"/>
  <c r="T69" i="17"/>
  <c r="U69" i="17"/>
  <c r="V69" i="17"/>
  <c r="W69" i="17"/>
  <c r="X69" i="17"/>
  <c r="Z69" i="17"/>
  <c r="AA69" i="17"/>
  <c r="AB69" i="17"/>
  <c r="AC69" i="17"/>
  <c r="AD69" i="17"/>
  <c r="AE69" i="17"/>
  <c r="AF69" i="17"/>
  <c r="AH69" i="17"/>
  <c r="AI69" i="17"/>
  <c r="AJ69" i="17"/>
  <c r="AK69" i="17"/>
  <c r="AL69" i="17"/>
  <c r="AM69" i="17"/>
  <c r="AN69" i="17"/>
  <c r="AO69" i="17"/>
  <c r="AR69" i="17"/>
  <c r="R70" i="17"/>
  <c r="S70" i="17"/>
  <c r="T70" i="17"/>
  <c r="U70" i="17"/>
  <c r="V70" i="17"/>
  <c r="W70" i="17"/>
  <c r="X70" i="17"/>
  <c r="Z70" i="17"/>
  <c r="AA70" i="17"/>
  <c r="AB70" i="17"/>
  <c r="AC70" i="17"/>
  <c r="AD70" i="17"/>
  <c r="AE70" i="17"/>
  <c r="AF70" i="17"/>
  <c r="AH70" i="17"/>
  <c r="AI70" i="17"/>
  <c r="AJ70" i="17"/>
  <c r="AK70" i="17"/>
  <c r="AL70" i="17"/>
  <c r="AM70" i="17"/>
  <c r="AN70" i="17"/>
  <c r="AO70" i="17"/>
  <c r="AR70" i="17"/>
  <c r="R71" i="17"/>
  <c r="S71" i="17"/>
  <c r="T71" i="17"/>
  <c r="U71" i="17"/>
  <c r="V71" i="17"/>
  <c r="W71" i="17"/>
  <c r="X71" i="17"/>
  <c r="Z71" i="17"/>
  <c r="AA71" i="17"/>
  <c r="AB71" i="17"/>
  <c r="AC71" i="17"/>
  <c r="AD71" i="17"/>
  <c r="AE71" i="17"/>
  <c r="AF71" i="17"/>
  <c r="AH71" i="17"/>
  <c r="AI71" i="17"/>
  <c r="AJ71" i="17"/>
  <c r="AK71" i="17"/>
  <c r="AL71" i="17"/>
  <c r="AM71" i="17"/>
  <c r="AN71" i="17"/>
  <c r="AO71" i="17"/>
  <c r="AR71" i="17"/>
  <c r="R72" i="17"/>
  <c r="S72" i="17"/>
  <c r="T72" i="17"/>
  <c r="U72" i="17"/>
  <c r="V72" i="17"/>
  <c r="W72" i="17"/>
  <c r="X72" i="17"/>
  <c r="Z72" i="17"/>
  <c r="AA72" i="17"/>
  <c r="AB72" i="17"/>
  <c r="AC72" i="17"/>
  <c r="AD72" i="17"/>
  <c r="AE72" i="17"/>
  <c r="AF72" i="17"/>
  <c r="AH72" i="17"/>
  <c r="AI72" i="17"/>
  <c r="AJ72" i="17"/>
  <c r="AK72" i="17"/>
  <c r="AL72" i="17"/>
  <c r="AM72" i="17"/>
  <c r="AN72" i="17"/>
  <c r="AO72" i="17"/>
  <c r="AR72" i="17"/>
  <c r="R73" i="17"/>
  <c r="S73" i="17"/>
  <c r="T73" i="17"/>
  <c r="U73" i="17"/>
  <c r="V73" i="17"/>
  <c r="W73" i="17"/>
  <c r="X73" i="17"/>
  <c r="Z73" i="17"/>
  <c r="AA73" i="17"/>
  <c r="AB73" i="17"/>
  <c r="AC73" i="17"/>
  <c r="AD73" i="17"/>
  <c r="AE73" i="17"/>
  <c r="AF73" i="17"/>
  <c r="AH73" i="17"/>
  <c r="AI73" i="17"/>
  <c r="AJ73" i="17"/>
  <c r="AK73" i="17"/>
  <c r="AL73" i="17"/>
  <c r="AM73" i="17"/>
  <c r="AN73" i="17"/>
  <c r="AO73" i="17"/>
  <c r="AR73" i="17"/>
  <c r="R74" i="17"/>
  <c r="S74" i="17"/>
  <c r="T74" i="17"/>
  <c r="U74" i="17"/>
  <c r="V74" i="17"/>
  <c r="W74" i="17"/>
  <c r="X74" i="17"/>
  <c r="Z74" i="17"/>
  <c r="AA74" i="17"/>
  <c r="AB74" i="17"/>
  <c r="AC74" i="17"/>
  <c r="AD74" i="17"/>
  <c r="AE74" i="17"/>
  <c r="AF74" i="17"/>
  <c r="AH74" i="17"/>
  <c r="AI74" i="17"/>
  <c r="AJ74" i="17"/>
  <c r="AK74" i="17"/>
  <c r="AL74" i="17"/>
  <c r="AM74" i="17"/>
  <c r="AN74" i="17"/>
  <c r="AO74" i="17"/>
  <c r="AR74" i="17"/>
  <c r="R75" i="17"/>
  <c r="S75" i="17"/>
  <c r="T75" i="17"/>
  <c r="U75" i="17"/>
  <c r="V75" i="17"/>
  <c r="W75" i="17"/>
  <c r="X75" i="17"/>
  <c r="Z75" i="17"/>
  <c r="AA75" i="17"/>
  <c r="AB75" i="17"/>
  <c r="AC75" i="17"/>
  <c r="AD75" i="17"/>
  <c r="AE75" i="17"/>
  <c r="AF75" i="17"/>
  <c r="AH75" i="17"/>
  <c r="AI75" i="17"/>
  <c r="AJ75" i="17"/>
  <c r="AK75" i="17"/>
  <c r="AL75" i="17"/>
  <c r="AM75" i="17"/>
  <c r="AN75" i="17"/>
  <c r="AO75" i="17"/>
  <c r="AR75" i="17"/>
  <c r="R76" i="17"/>
  <c r="S76" i="17"/>
  <c r="T76" i="17"/>
  <c r="U76" i="17"/>
  <c r="V76" i="17"/>
  <c r="W76" i="17"/>
  <c r="X76" i="17"/>
  <c r="Z76" i="17"/>
  <c r="AA76" i="17"/>
  <c r="AB76" i="17"/>
  <c r="AC76" i="17"/>
  <c r="AD76" i="17"/>
  <c r="AE76" i="17"/>
  <c r="AF76" i="17"/>
  <c r="AH76" i="17"/>
  <c r="AI76" i="17"/>
  <c r="AJ76" i="17"/>
  <c r="AK76" i="17"/>
  <c r="AL76" i="17"/>
  <c r="AM76" i="17"/>
  <c r="AN76" i="17"/>
  <c r="AO76" i="17"/>
  <c r="AR76" i="17"/>
  <c r="R77" i="17"/>
  <c r="S77" i="17"/>
  <c r="T77" i="17"/>
  <c r="U77" i="17"/>
  <c r="V77" i="17"/>
  <c r="W77" i="17"/>
  <c r="X77" i="17"/>
  <c r="Z77" i="17"/>
  <c r="AA77" i="17"/>
  <c r="AB77" i="17"/>
  <c r="AC77" i="17"/>
  <c r="AD77" i="17"/>
  <c r="AE77" i="17"/>
  <c r="AF77" i="17"/>
  <c r="AH77" i="17"/>
  <c r="AI77" i="17"/>
  <c r="AJ77" i="17"/>
  <c r="AK77" i="17"/>
  <c r="AL77" i="17"/>
  <c r="AM77" i="17"/>
  <c r="AN77" i="17"/>
  <c r="AO77" i="17"/>
  <c r="AR77" i="17"/>
  <c r="R78" i="17"/>
  <c r="S78" i="17"/>
  <c r="T78" i="17"/>
  <c r="U78" i="17"/>
  <c r="V78" i="17"/>
  <c r="W78" i="17"/>
  <c r="X78" i="17"/>
  <c r="Z78" i="17"/>
  <c r="AA78" i="17"/>
  <c r="AB78" i="17"/>
  <c r="AC78" i="17"/>
  <c r="AD78" i="17"/>
  <c r="AE78" i="17"/>
  <c r="AF78" i="17"/>
  <c r="AH78" i="17"/>
  <c r="AI78" i="17"/>
  <c r="AJ78" i="17"/>
  <c r="AK78" i="17"/>
  <c r="AL78" i="17"/>
  <c r="AM78" i="17"/>
  <c r="AN78" i="17"/>
  <c r="AO78" i="17"/>
  <c r="AR78" i="17"/>
  <c r="H58" i="16"/>
  <c r="H46" i="16"/>
  <c r="H50" i="16"/>
  <c r="H54" i="16"/>
  <c r="H38" i="16"/>
  <c r="AK63" i="16"/>
  <c r="AK64" i="16" s="1"/>
  <c r="AK65" i="16" s="1"/>
  <c r="AJ63" i="16"/>
  <c r="AJ64" i="16" s="1"/>
  <c r="AJ65" i="16" s="1"/>
  <c r="AL59" i="16"/>
  <c r="AL60" i="16" s="1"/>
  <c r="AL61" i="16" s="1"/>
  <c r="AJ59" i="16"/>
  <c r="AJ60" i="16" s="1"/>
  <c r="AJ61" i="16" s="1"/>
  <c r="AI59" i="16"/>
  <c r="AL55" i="16"/>
  <c r="AL56" i="16" s="1"/>
  <c r="AL57" i="16" s="1"/>
  <c r="AK55" i="16"/>
  <c r="AK56" i="16" s="1"/>
  <c r="AK57" i="16" s="1"/>
  <c r="AJ55" i="16"/>
  <c r="AJ56" i="16" s="1"/>
  <c r="AJ57" i="16" s="1"/>
  <c r="AI55" i="16"/>
  <c r="AL51" i="16"/>
  <c r="AL52" i="16" s="1"/>
  <c r="AL53" i="16" s="1"/>
  <c r="AK51" i="16"/>
  <c r="AK52" i="16" s="1"/>
  <c r="AK53" i="16" s="1"/>
  <c r="AJ51" i="16"/>
  <c r="AJ52" i="16" s="1"/>
  <c r="AJ53" i="16" s="1"/>
  <c r="AL47" i="16"/>
  <c r="AL48" i="16" s="1"/>
  <c r="AL49" i="16" s="1"/>
  <c r="AK47" i="16"/>
  <c r="AK48" i="16" s="1"/>
  <c r="AK49" i="16" s="1"/>
  <c r="AJ47" i="16"/>
  <c r="AJ48" i="16" s="1"/>
  <c r="AJ49" i="16" s="1"/>
  <c r="AL43" i="16"/>
  <c r="AL44" i="16" s="1"/>
  <c r="AL45" i="16" s="1"/>
  <c r="AJ43" i="16"/>
  <c r="AJ44" i="16" s="1"/>
  <c r="AJ45" i="16" s="1"/>
  <c r="AK43" i="16"/>
  <c r="AK44" i="16" s="1"/>
  <c r="AK45" i="16" s="1"/>
  <c r="AI43" i="16"/>
  <c r="AJ39" i="16"/>
  <c r="AI39" i="16"/>
  <c r="AH59" i="16"/>
  <c r="AH60" i="16" s="1"/>
  <c r="AH61" i="16" s="1"/>
  <c r="AH55" i="16"/>
  <c r="AH56" i="16" s="1"/>
  <c r="AH57" i="16" s="1"/>
  <c r="AH51" i="16"/>
  <c r="AH52" i="16" s="1"/>
  <c r="AH53" i="16" s="1"/>
  <c r="AH47" i="16"/>
  <c r="AH48" i="16" s="1"/>
  <c r="AH49" i="16" s="1"/>
  <c r="AH43" i="16"/>
  <c r="AH44" i="16" s="1"/>
  <c r="AH45" i="16" s="1"/>
  <c r="AH39" i="16"/>
  <c r="AH40" i="16" s="1"/>
  <c r="AF51" i="16"/>
  <c r="AF52" i="16" s="1"/>
  <c r="AF53" i="16" s="1"/>
  <c r="AF63" i="16"/>
  <c r="AF64" i="16" s="1"/>
  <c r="AF65" i="16" s="1"/>
  <c r="AE63" i="16"/>
  <c r="AE64" i="16" s="1"/>
  <c r="AE65" i="16" s="1"/>
  <c r="AF59" i="16"/>
  <c r="AF60" i="16" s="1"/>
  <c r="AF61" i="16" s="1"/>
  <c r="AE59" i="16"/>
  <c r="AE60" i="16" s="1"/>
  <c r="AE61" i="16" s="1"/>
  <c r="AF55" i="16"/>
  <c r="AF56" i="16" s="1"/>
  <c r="AF57" i="16" s="1"/>
  <c r="AE55" i="16"/>
  <c r="AE56" i="16" s="1"/>
  <c r="AE57" i="16" s="1"/>
  <c r="AE51" i="16"/>
  <c r="AE52" i="16" s="1"/>
  <c r="AE53" i="16" s="1"/>
  <c r="AD59" i="16"/>
  <c r="AD60" i="16" s="1"/>
  <c r="AD61" i="16" s="1"/>
  <c r="AC55" i="16"/>
  <c r="AC56" i="16" s="1"/>
  <c r="AC57" i="16" s="1"/>
  <c r="AC51" i="16"/>
  <c r="AC52" i="16" s="1"/>
  <c r="AC53" i="16" s="1"/>
  <c r="AC63" i="16"/>
  <c r="AC64" i="16" s="1"/>
  <c r="AC65" i="16" s="1"/>
  <c r="AA63" i="16"/>
  <c r="AA64" i="16" s="1"/>
  <c r="AA65" i="16" s="1"/>
  <c r="AA59" i="16"/>
  <c r="AA60" i="16" s="1"/>
  <c r="AA61" i="16" s="1"/>
  <c r="AA55" i="16"/>
  <c r="AA56" i="16" s="1"/>
  <c r="AA57" i="16" s="1"/>
  <c r="AA51" i="16"/>
  <c r="AA52" i="16" s="1"/>
  <c r="AA53" i="16" s="1"/>
  <c r="Z63" i="16"/>
  <c r="Z64" i="16" s="1"/>
  <c r="Z65" i="16" s="1"/>
  <c r="Z59" i="16"/>
  <c r="Z60" i="16" s="1"/>
  <c r="Z61" i="16" s="1"/>
  <c r="Z51" i="16"/>
  <c r="Z52" i="16" s="1"/>
  <c r="Z53" i="16" s="1"/>
  <c r="Z55" i="16"/>
  <c r="Z56" i="16" s="1"/>
  <c r="Z57" i="16" s="1"/>
  <c r="W55" i="16"/>
  <c r="R66" i="16"/>
  <c r="R67" i="16"/>
  <c r="R68" i="16"/>
  <c r="R69" i="16"/>
  <c r="R70" i="16"/>
  <c r="R71" i="16"/>
  <c r="R72" i="16"/>
  <c r="R73" i="16"/>
  <c r="H45" i="16"/>
  <c r="H45" i="17" s="1"/>
  <c r="AM45" i="17" s="1"/>
  <c r="H47" i="16"/>
  <c r="H47" i="17" s="1"/>
  <c r="H57" i="16"/>
  <c r="H57" i="17" s="1"/>
  <c r="C58" i="17"/>
  <c r="D54" i="16"/>
  <c r="D54" i="17" s="1"/>
  <c r="W56" i="16" l="1"/>
  <c r="AL39" i="16"/>
  <c r="J39" i="16"/>
  <c r="J40" i="16"/>
  <c r="J38" i="16"/>
  <c r="J41" i="16"/>
  <c r="H54" i="17"/>
  <c r="AM54" i="17" s="1"/>
  <c r="J55" i="16"/>
  <c r="J55" i="17" s="1"/>
  <c r="J56" i="16"/>
  <c r="J56" i="17" s="1"/>
  <c r="J54" i="16"/>
  <c r="J57" i="16"/>
  <c r="J57" i="17" s="1"/>
  <c r="H50" i="17"/>
  <c r="AO50" i="17" s="1"/>
  <c r="J51" i="16"/>
  <c r="J51" i="17" s="1"/>
  <c r="J52" i="16"/>
  <c r="J53" i="16"/>
  <c r="J50" i="16"/>
  <c r="H46" i="17"/>
  <c r="AO46" i="17" s="1"/>
  <c r="J47" i="16"/>
  <c r="J48" i="16"/>
  <c r="J48" i="17" s="1"/>
  <c r="J46" i="16"/>
  <c r="J49" i="16"/>
  <c r="H62" i="16"/>
  <c r="I63" i="16" s="1"/>
  <c r="I63" i="17" s="1"/>
  <c r="H42" i="17"/>
  <c r="AM42" i="17" s="1"/>
  <c r="J43" i="16"/>
  <c r="J44" i="16"/>
  <c r="J45" i="16"/>
  <c r="J42" i="16"/>
  <c r="J42" i="17" s="1"/>
  <c r="H58" i="17"/>
  <c r="AM58" i="17" s="1"/>
  <c r="J59" i="16"/>
  <c r="J60" i="16"/>
  <c r="J60" i="17" s="1"/>
  <c r="J61" i="16"/>
  <c r="J61" i="17" s="1"/>
  <c r="J58" i="16"/>
  <c r="W58" i="16"/>
  <c r="W62" i="16"/>
  <c r="C54" i="17"/>
  <c r="D63" i="16"/>
  <c r="D63" i="17" s="1"/>
  <c r="C63" i="17"/>
  <c r="D62" i="16"/>
  <c r="D62" i="17" s="1"/>
  <c r="C62" i="17"/>
  <c r="D58" i="16"/>
  <c r="D58" i="17" s="1"/>
  <c r="W43" i="16"/>
  <c r="AO53" i="17"/>
  <c r="AN53" i="17"/>
  <c r="AO57" i="17"/>
  <c r="AM57" i="17"/>
  <c r="AM61" i="17"/>
  <c r="AN61" i="17"/>
  <c r="AN59" i="17"/>
  <c r="AO59" i="17"/>
  <c r="AN55" i="17"/>
  <c r="AO55" i="17"/>
  <c r="AN51" i="17"/>
  <c r="AO51" i="17"/>
  <c r="AO47" i="17"/>
  <c r="AN47" i="17"/>
  <c r="AM47" i="17"/>
  <c r="AO43" i="17"/>
  <c r="AN43" i="17"/>
  <c r="AO45" i="17"/>
  <c r="AN45" i="17"/>
  <c r="AO44" i="17"/>
  <c r="AM44" i="17"/>
  <c r="AN44" i="17"/>
  <c r="AI44" i="16"/>
  <c r="AI48" i="16"/>
  <c r="AI49" i="16" s="1"/>
  <c r="AM49" i="17"/>
  <c r="AO49" i="17"/>
  <c r="AN48" i="17"/>
  <c r="AO48" i="17"/>
  <c r="AO52" i="17"/>
  <c r="AM52" i="17"/>
  <c r="AN52" i="17"/>
  <c r="AI51" i="16"/>
  <c r="AN56" i="17"/>
  <c r="AO56" i="17"/>
  <c r="AI56" i="16"/>
  <c r="AO61" i="17"/>
  <c r="AN60" i="17"/>
  <c r="AO60" i="17"/>
  <c r="AI60" i="16"/>
  <c r="AI61" i="16" s="1"/>
  <c r="AM63" i="17"/>
  <c r="AN63" i="17"/>
  <c r="AO63" i="17"/>
  <c r="AN64" i="17"/>
  <c r="AO64" i="17"/>
  <c r="AM64" i="17"/>
  <c r="AN65" i="17"/>
  <c r="AO65" i="17"/>
  <c r="AM65" i="17"/>
  <c r="AL63" i="16"/>
  <c r="AL64" i="16" s="1"/>
  <c r="AL65" i="16" s="1"/>
  <c r="AK59" i="16"/>
  <c r="AK60" i="16" s="1"/>
  <c r="AK61" i="16" s="1"/>
  <c r="AI63" i="16"/>
  <c r="AH63" i="16"/>
  <c r="AH64" i="16" s="1"/>
  <c r="AH65" i="16" s="1"/>
  <c r="AM50" i="17"/>
  <c r="AN57" i="17"/>
  <c r="AN49" i="17"/>
  <c r="I58" i="16"/>
  <c r="I58" i="17" s="1"/>
  <c r="I59" i="16"/>
  <c r="I60" i="16"/>
  <c r="I60" i="17" s="1"/>
  <c r="I61" i="16"/>
  <c r="I61" i="17" s="1"/>
  <c r="I57" i="16"/>
  <c r="I57" i="17" s="1"/>
  <c r="I56" i="16"/>
  <c r="I56" i="17" s="1"/>
  <c r="I55" i="16"/>
  <c r="I55" i="17" s="1"/>
  <c r="I54" i="16"/>
  <c r="I54" i="17" s="1"/>
  <c r="I51" i="16"/>
  <c r="I51" i="17" s="1"/>
  <c r="I50" i="16"/>
  <c r="I50" i="17" s="1"/>
  <c r="I53" i="16"/>
  <c r="I53" i="17" s="1"/>
  <c r="I52" i="16"/>
  <c r="I52" i="17" s="1"/>
  <c r="I47" i="16"/>
  <c r="I47" i="17" s="1"/>
  <c r="I48" i="16"/>
  <c r="I48" i="17" s="1"/>
  <c r="I46" i="16"/>
  <c r="I46" i="17" s="1"/>
  <c r="I49" i="16"/>
  <c r="I49" i="17" s="1"/>
  <c r="I42" i="16"/>
  <c r="I42" i="17" s="1"/>
  <c r="I44" i="16"/>
  <c r="I44" i="17" s="1"/>
  <c r="I43" i="16"/>
  <c r="I43" i="17" s="1"/>
  <c r="I45" i="16"/>
  <c r="I45" i="17" s="1"/>
  <c r="I41" i="16"/>
  <c r="D38" i="16"/>
  <c r="W63" i="16" l="1"/>
  <c r="AX63" i="16"/>
  <c r="AX64" i="16" s="1"/>
  <c r="AX65" i="16" s="1"/>
  <c r="W59" i="16"/>
  <c r="AX59" i="16"/>
  <c r="AX60" i="16" s="1"/>
  <c r="AX61" i="16" s="1"/>
  <c r="W57" i="16"/>
  <c r="AN54" i="17"/>
  <c r="W44" i="16"/>
  <c r="AM46" i="17"/>
  <c r="AN50" i="17"/>
  <c r="AO42" i="17"/>
  <c r="AN42" i="17"/>
  <c r="AN46" i="17"/>
  <c r="AO58" i="17"/>
  <c r="AN58" i="17"/>
  <c r="J62" i="16"/>
  <c r="K62" i="16" s="1"/>
  <c r="I64" i="16"/>
  <c r="I64" i="17" s="1"/>
  <c r="AO54" i="17"/>
  <c r="H62" i="17"/>
  <c r="AM62" i="17" s="1"/>
  <c r="I65" i="16"/>
  <c r="I65" i="17" s="1"/>
  <c r="I62" i="16"/>
  <c r="I62" i="17" s="1"/>
  <c r="J63" i="16"/>
  <c r="L63" i="16" s="1"/>
  <c r="J65" i="16"/>
  <c r="J65" i="17" s="1"/>
  <c r="J64" i="16"/>
  <c r="J64" i="17" s="1"/>
  <c r="D55" i="16"/>
  <c r="C55" i="17"/>
  <c r="D64" i="16"/>
  <c r="D64" i="17" s="1"/>
  <c r="C64" i="17"/>
  <c r="C59" i="17"/>
  <c r="D59" i="16"/>
  <c r="D59" i="17" s="1"/>
  <c r="C50" i="17"/>
  <c r="D50" i="16"/>
  <c r="D50" i="17" s="1"/>
  <c r="D46" i="16"/>
  <c r="D46" i="17" s="1"/>
  <c r="C46" i="17"/>
  <c r="D42" i="16"/>
  <c r="D42" i="17" s="1"/>
  <c r="C42" i="17"/>
  <c r="W51" i="16"/>
  <c r="W47" i="16"/>
  <c r="K49" i="16"/>
  <c r="K49" i="17" s="1"/>
  <c r="S49" i="17" s="1"/>
  <c r="J49" i="17"/>
  <c r="J45" i="17"/>
  <c r="J43" i="17"/>
  <c r="K53" i="16"/>
  <c r="K53" i="17" s="1"/>
  <c r="S53" i="17" s="1"/>
  <c r="J53" i="17"/>
  <c r="J44" i="17"/>
  <c r="K52" i="16"/>
  <c r="K52" i="17" s="1"/>
  <c r="S52" i="17" s="1"/>
  <c r="J52" i="17"/>
  <c r="AI45" i="16"/>
  <c r="K46" i="16"/>
  <c r="J46" i="17"/>
  <c r="K47" i="16"/>
  <c r="J47" i="17"/>
  <c r="AI52" i="16"/>
  <c r="K50" i="16"/>
  <c r="J50" i="17"/>
  <c r="K57" i="16"/>
  <c r="S57" i="16" s="1"/>
  <c r="AI57" i="16"/>
  <c r="K54" i="16"/>
  <c r="J54" i="17"/>
  <c r="J59" i="17"/>
  <c r="K58" i="16"/>
  <c r="J58" i="17"/>
  <c r="K59" i="16"/>
  <c r="I59" i="17"/>
  <c r="AI64" i="16"/>
  <c r="K61" i="16"/>
  <c r="L58" i="16"/>
  <c r="L58" i="17" s="1"/>
  <c r="AK58" i="17" s="1"/>
  <c r="K60" i="16"/>
  <c r="K51" i="16"/>
  <c r="K55" i="16"/>
  <c r="K56" i="16"/>
  <c r="L54" i="16"/>
  <c r="L54" i="17" s="1"/>
  <c r="U54" i="17" s="1"/>
  <c r="K42" i="16"/>
  <c r="K48" i="16"/>
  <c r="K44" i="16"/>
  <c r="K43" i="16"/>
  <c r="K45" i="16"/>
  <c r="K41" i="16"/>
  <c r="S41" i="16" s="1"/>
  <c r="W60" i="16" l="1"/>
  <c r="W64" i="16"/>
  <c r="K65" i="16"/>
  <c r="K65" i="17" s="1"/>
  <c r="S65" i="17" s="1"/>
  <c r="BA58" i="17"/>
  <c r="AV58" i="17"/>
  <c r="AW58" i="17"/>
  <c r="BA54" i="17"/>
  <c r="AW54" i="17"/>
  <c r="AV54" i="17"/>
  <c r="W48" i="16"/>
  <c r="W52" i="16"/>
  <c r="W45" i="16"/>
  <c r="Y58" i="17"/>
  <c r="Y54" i="17"/>
  <c r="K64" i="16"/>
  <c r="K64" i="17" s="1"/>
  <c r="S64" i="17" s="1"/>
  <c r="AN62" i="17"/>
  <c r="L42" i="16"/>
  <c r="L42" i="17" s="1"/>
  <c r="AO62" i="17"/>
  <c r="L62" i="16"/>
  <c r="L62" i="17" s="1"/>
  <c r="Y62" i="17" s="1"/>
  <c r="J62" i="17"/>
  <c r="L64" i="16"/>
  <c r="L64" i="17" s="1"/>
  <c r="AD64" i="17" s="1"/>
  <c r="L46" i="16"/>
  <c r="L46" i="17" s="1"/>
  <c r="J63" i="17"/>
  <c r="K63" i="16"/>
  <c r="K63" i="17" s="1"/>
  <c r="S63" i="17" s="1"/>
  <c r="L50" i="16"/>
  <c r="L50" i="17" s="1"/>
  <c r="L63" i="17"/>
  <c r="D55" i="17"/>
  <c r="L55" i="16"/>
  <c r="L55" i="17" s="1"/>
  <c r="D56" i="16"/>
  <c r="C56" i="17"/>
  <c r="C65" i="17"/>
  <c r="D65" i="16"/>
  <c r="L59" i="16"/>
  <c r="L59" i="17" s="1"/>
  <c r="Z59" i="17" s="1"/>
  <c r="D60" i="16"/>
  <c r="C60" i="17"/>
  <c r="C51" i="17"/>
  <c r="D51" i="16"/>
  <c r="C47" i="17"/>
  <c r="D47" i="16"/>
  <c r="C43" i="17"/>
  <c r="D43" i="16"/>
  <c r="K57" i="17"/>
  <c r="S57" i="17" s="1"/>
  <c r="S52" i="16"/>
  <c r="S53" i="16"/>
  <c r="S45" i="16"/>
  <c r="K45" i="17"/>
  <c r="S45" i="17" s="1"/>
  <c r="S42" i="16"/>
  <c r="K42" i="17"/>
  <c r="S42" i="17" s="1"/>
  <c r="S49" i="16"/>
  <c r="S43" i="16"/>
  <c r="K43" i="17"/>
  <c r="S43" i="17" s="1"/>
  <c r="S44" i="16"/>
  <c r="K44" i="17"/>
  <c r="S44" i="17" s="1"/>
  <c r="S47" i="16"/>
  <c r="K47" i="17"/>
  <c r="S47" i="17" s="1"/>
  <c r="S48" i="16"/>
  <c r="K48" i="17"/>
  <c r="S48" i="17" s="1"/>
  <c r="S46" i="16"/>
  <c r="K46" i="17"/>
  <c r="S46" i="17" s="1"/>
  <c r="AI53" i="16"/>
  <c r="S50" i="16"/>
  <c r="K50" i="17"/>
  <c r="S50" i="17" s="1"/>
  <c r="S51" i="16"/>
  <c r="K51" i="17"/>
  <c r="S51" i="17" s="1"/>
  <c r="S54" i="16"/>
  <c r="K54" i="17"/>
  <c r="S54" i="17" s="1"/>
  <c r="AJ54" i="17"/>
  <c r="AD54" i="17"/>
  <c r="AB54" i="17"/>
  <c r="AC54" i="17"/>
  <c r="S56" i="16"/>
  <c r="K56" i="17"/>
  <c r="S56" i="17" s="1"/>
  <c r="W54" i="17"/>
  <c r="AA54" i="17"/>
  <c r="AL54" i="17"/>
  <c r="AH54" i="17"/>
  <c r="AE54" i="17"/>
  <c r="AK54" i="17"/>
  <c r="S55" i="16"/>
  <c r="K55" i="17"/>
  <c r="S55" i="17" s="1"/>
  <c r="AI54" i="17"/>
  <c r="AF54" i="17"/>
  <c r="Z54" i="17"/>
  <c r="V54" i="17"/>
  <c r="T54" i="17"/>
  <c r="X58" i="17"/>
  <c r="S60" i="16"/>
  <c r="K60" i="17"/>
  <c r="S60" i="17" s="1"/>
  <c r="U58" i="17"/>
  <c r="AD58" i="17"/>
  <c r="W58" i="17"/>
  <c r="AH58" i="17"/>
  <c r="AA58" i="17"/>
  <c r="Z58" i="17"/>
  <c r="AB58" i="17"/>
  <c r="AE58" i="17"/>
  <c r="AJ58" i="17"/>
  <c r="T58" i="17"/>
  <c r="S59" i="16"/>
  <c r="K59" i="17"/>
  <c r="S59" i="17" s="1"/>
  <c r="S58" i="16"/>
  <c r="K58" i="17"/>
  <c r="S58" i="17" s="1"/>
  <c r="AC58" i="17"/>
  <c r="AI58" i="17"/>
  <c r="S61" i="16"/>
  <c r="K61" i="17"/>
  <c r="S61" i="17" s="1"/>
  <c r="V58" i="17"/>
  <c r="AL58" i="17"/>
  <c r="AF58" i="17"/>
  <c r="S62" i="16"/>
  <c r="K62" i="17"/>
  <c r="S62" i="17" s="1"/>
  <c r="S65" i="16"/>
  <c r="AI65" i="16"/>
  <c r="W65" i="16" l="1"/>
  <c r="W61" i="16"/>
  <c r="AW59" i="17"/>
  <c r="S64" i="16"/>
  <c r="BA64" i="17"/>
  <c r="AY64" i="17"/>
  <c r="BA62" i="17"/>
  <c r="AX64" i="17"/>
  <c r="AZ64" i="17"/>
  <c r="AW64" i="17"/>
  <c r="AW62" i="17"/>
  <c r="AV64" i="17"/>
  <c r="AV62" i="17"/>
  <c r="S63" i="16"/>
  <c r="BC63" i="17"/>
  <c r="AV63" i="17"/>
  <c r="AZ63" i="17"/>
  <c r="BA63" i="17"/>
  <c r="AW63" i="17"/>
  <c r="BB63" i="17"/>
  <c r="AX63" i="17"/>
  <c r="AY63" i="17"/>
  <c r="BB64" i="17"/>
  <c r="BC64" i="17"/>
  <c r="AY59" i="17"/>
  <c r="AZ59" i="17"/>
  <c r="AX59" i="17"/>
  <c r="AV59" i="17"/>
  <c r="BC59" i="17"/>
  <c r="BB59" i="17"/>
  <c r="BA59" i="17"/>
  <c r="Y55" i="17"/>
  <c r="BC55" i="17"/>
  <c r="AV55" i="17"/>
  <c r="AX55" i="17"/>
  <c r="AY55" i="17"/>
  <c r="AZ55" i="17"/>
  <c r="AW55" i="17"/>
  <c r="BB55" i="17"/>
  <c r="BA55" i="17"/>
  <c r="W53" i="16"/>
  <c r="W49" i="16"/>
  <c r="AV42" i="17"/>
  <c r="AW42" i="17"/>
  <c r="BA42" i="17"/>
  <c r="AW46" i="17"/>
  <c r="AV46" i="17"/>
  <c r="BA46" i="17"/>
  <c r="BA50" i="17"/>
  <c r="AV50" i="17"/>
  <c r="AW50" i="17"/>
  <c r="AI42" i="17"/>
  <c r="AK42" i="17"/>
  <c r="Y59" i="17"/>
  <c r="Y46" i="17"/>
  <c r="Y64" i="17"/>
  <c r="AA63" i="17"/>
  <c r="Y63" i="17"/>
  <c r="AJ50" i="17"/>
  <c r="Y50" i="17"/>
  <c r="AA42" i="17"/>
  <c r="Y42" i="17"/>
  <c r="AJ42" i="17"/>
  <c r="Z42" i="17"/>
  <c r="AB42" i="17"/>
  <c r="AF42" i="17"/>
  <c r="AE42" i="17"/>
  <c r="AL42" i="17"/>
  <c r="AC42" i="17"/>
  <c r="W42" i="17"/>
  <c r="AD42" i="17"/>
  <c r="AH42" i="17"/>
  <c r="AB64" i="17"/>
  <c r="AI64" i="17"/>
  <c r="W46" i="17"/>
  <c r="T64" i="17"/>
  <c r="V64" i="17"/>
  <c r="AH63" i="17"/>
  <c r="W64" i="17"/>
  <c r="AL46" i="17"/>
  <c r="AK64" i="17"/>
  <c r="AD46" i="17"/>
  <c r="X64" i="17"/>
  <c r="U64" i="17"/>
  <c r="AA46" i="17"/>
  <c r="AL64" i="17"/>
  <c r="AE64" i="17"/>
  <c r="AF46" i="17"/>
  <c r="AH64" i="17"/>
  <c r="Z46" i="17"/>
  <c r="AA64" i="17"/>
  <c r="AJ64" i="17"/>
  <c r="AR64" i="17"/>
  <c r="R64" i="17"/>
  <c r="AC64" i="17"/>
  <c r="X50" i="17"/>
  <c r="AL50" i="17"/>
  <c r="AA50" i="17"/>
  <c r="AK46" i="17"/>
  <c r="AI46" i="17"/>
  <c r="X46" i="17"/>
  <c r="AC50" i="17"/>
  <c r="AB46" i="17"/>
  <c r="AC46" i="17"/>
  <c r="AJ46" i="17"/>
  <c r="AI50" i="17"/>
  <c r="AE50" i="17"/>
  <c r="AH46" i="17"/>
  <c r="AD50" i="17"/>
  <c r="AE46" i="17"/>
  <c r="AF64" i="17"/>
  <c r="Z64" i="17"/>
  <c r="AK63" i="17"/>
  <c r="AI63" i="17"/>
  <c r="AC63" i="17"/>
  <c r="W63" i="17"/>
  <c r="Z63" i="17"/>
  <c r="AL63" i="17"/>
  <c r="AF63" i="17"/>
  <c r="AJ63" i="17"/>
  <c r="AB63" i="17"/>
  <c r="AD63" i="17"/>
  <c r="AE63" i="17"/>
  <c r="Z50" i="17"/>
  <c r="AB50" i="17"/>
  <c r="W50" i="17"/>
  <c r="AK50" i="17"/>
  <c r="AF50" i="17"/>
  <c r="AH50" i="17"/>
  <c r="AK59" i="17"/>
  <c r="W59" i="17"/>
  <c r="AI59" i="17"/>
  <c r="AF59" i="17"/>
  <c r="AH59" i="17"/>
  <c r="AC59" i="17"/>
  <c r="AB59" i="17"/>
  <c r="AA59" i="17"/>
  <c r="AL59" i="17"/>
  <c r="AD59" i="17"/>
  <c r="AJ59" i="17"/>
  <c r="AE59" i="17"/>
  <c r="D56" i="17"/>
  <c r="L56" i="16"/>
  <c r="L56" i="17" s="1"/>
  <c r="C57" i="17"/>
  <c r="D57" i="16"/>
  <c r="AI55" i="17"/>
  <c r="AF55" i="17"/>
  <c r="X55" i="17"/>
  <c r="AA55" i="17"/>
  <c r="AH55" i="17"/>
  <c r="AJ55" i="17"/>
  <c r="Z55" i="17"/>
  <c r="AE55" i="17"/>
  <c r="AK55" i="17"/>
  <c r="W55" i="17"/>
  <c r="AC55" i="17"/>
  <c r="AL55" i="17"/>
  <c r="AD55" i="17"/>
  <c r="AB55" i="17"/>
  <c r="D65" i="17"/>
  <c r="L65" i="16"/>
  <c r="L65" i="17" s="1"/>
  <c r="D60" i="17"/>
  <c r="L60" i="16"/>
  <c r="L60" i="17" s="1"/>
  <c r="D61" i="16"/>
  <c r="C61" i="17"/>
  <c r="D51" i="17"/>
  <c r="L51" i="16"/>
  <c r="L51" i="17" s="1"/>
  <c r="C52" i="17"/>
  <c r="D52" i="16"/>
  <c r="D47" i="17"/>
  <c r="L47" i="16"/>
  <c r="L47" i="17" s="1"/>
  <c r="C48" i="17"/>
  <c r="D48" i="16"/>
  <c r="D43" i="17"/>
  <c r="L43" i="16"/>
  <c r="L43" i="17" s="1"/>
  <c r="C44" i="17"/>
  <c r="D44" i="16"/>
  <c r="Z62" i="17"/>
  <c r="AD62" i="17"/>
  <c r="U62" i="17"/>
  <c r="AL62" i="17"/>
  <c r="AH62" i="17"/>
  <c r="V62" i="17"/>
  <c r="AF62" i="17"/>
  <c r="AI62" i="17"/>
  <c r="X62" i="17"/>
  <c r="W62" i="17"/>
  <c r="AA62" i="17"/>
  <c r="AK62" i="17"/>
  <c r="AJ62" i="17"/>
  <c r="AC62" i="17"/>
  <c r="AB62" i="17"/>
  <c r="AE62" i="17"/>
  <c r="T62" i="17"/>
  <c r="BC65" i="17" l="1"/>
  <c r="AV65" i="17"/>
  <c r="AW65" i="17"/>
  <c r="AZ65" i="17"/>
  <c r="BA65" i="17"/>
  <c r="AX65" i="17"/>
  <c r="AY65" i="17"/>
  <c r="BB65" i="17"/>
  <c r="Y60" i="17"/>
  <c r="AY60" i="17"/>
  <c r="AZ60" i="17"/>
  <c r="BB60" i="17"/>
  <c r="AX60" i="17"/>
  <c r="BA60" i="17"/>
  <c r="BC60" i="17"/>
  <c r="AV60" i="17"/>
  <c r="AW60" i="17"/>
  <c r="Y56" i="17"/>
  <c r="BC56" i="17"/>
  <c r="AV56" i="17"/>
  <c r="BB56" i="17"/>
  <c r="AW56" i="17"/>
  <c r="AX56" i="17"/>
  <c r="AY56" i="17"/>
  <c r="BA56" i="17"/>
  <c r="AZ56" i="17"/>
  <c r="Y51" i="17"/>
  <c r="AX51" i="17"/>
  <c r="AY51" i="17"/>
  <c r="AZ51" i="17"/>
  <c r="BA51" i="17"/>
  <c r="BB51" i="17"/>
  <c r="BC51" i="17"/>
  <c r="AV51" i="17"/>
  <c r="AW51" i="17"/>
  <c r="Y47" i="17"/>
  <c r="AY47" i="17"/>
  <c r="AZ47" i="17"/>
  <c r="BA47" i="17"/>
  <c r="BB47" i="17"/>
  <c r="BC47" i="17"/>
  <c r="AX47" i="17"/>
  <c r="AV47" i="17"/>
  <c r="AW47" i="17"/>
  <c r="Y43" i="17"/>
  <c r="AZ43" i="17"/>
  <c r="BA43" i="17"/>
  <c r="BB43" i="17"/>
  <c r="BC43" i="17"/>
  <c r="AV43" i="17"/>
  <c r="AW43" i="17"/>
  <c r="AX43" i="17"/>
  <c r="AY43" i="17"/>
  <c r="AF65" i="17"/>
  <c r="Y65" i="17"/>
  <c r="AA65" i="17"/>
  <c r="Z65" i="17"/>
  <c r="AK65" i="17"/>
  <c r="AB65" i="17"/>
  <c r="AC65" i="17"/>
  <c r="X65" i="17"/>
  <c r="AE65" i="17"/>
  <c r="AD65" i="17"/>
  <c r="AJ65" i="17"/>
  <c r="W65" i="17"/>
  <c r="AL65" i="17"/>
  <c r="AI65" i="17"/>
  <c r="AH65" i="17"/>
  <c r="R56" i="17"/>
  <c r="AK56" i="17"/>
  <c r="AD56" i="17"/>
  <c r="V56" i="17"/>
  <c r="AI56" i="17"/>
  <c r="AE56" i="17"/>
  <c r="U56" i="17"/>
  <c r="AL56" i="17"/>
  <c r="X56" i="17"/>
  <c r="T56" i="17"/>
  <c r="Z56" i="17"/>
  <c r="AF56" i="17"/>
  <c r="AB56" i="17"/>
  <c r="AR56" i="17"/>
  <c r="AC56" i="17"/>
  <c r="AH56" i="17"/>
  <c r="AA56" i="17"/>
  <c r="W56" i="17"/>
  <c r="AJ56" i="17"/>
  <c r="D57" i="17"/>
  <c r="L57" i="16"/>
  <c r="L57" i="17" s="1"/>
  <c r="V60" i="17"/>
  <c r="AL60" i="17"/>
  <c r="AE60" i="17"/>
  <c r="U60" i="17"/>
  <c r="AA60" i="17"/>
  <c r="AH60" i="17"/>
  <c r="R60" i="17"/>
  <c r="AB60" i="17"/>
  <c r="AJ60" i="17"/>
  <c r="AC60" i="17"/>
  <c r="X60" i="17"/>
  <c r="AK60" i="17"/>
  <c r="W60" i="17"/>
  <c r="AD60" i="17"/>
  <c r="Z60" i="17"/>
  <c r="AF60" i="17"/>
  <c r="AR60" i="17"/>
  <c r="T60" i="17"/>
  <c r="AI60" i="17"/>
  <c r="D61" i="17"/>
  <c r="L61" i="16"/>
  <c r="L61" i="17" s="1"/>
  <c r="C53" i="17"/>
  <c r="D53" i="16"/>
  <c r="AB51" i="17"/>
  <c r="AK51" i="17"/>
  <c r="AJ51" i="17"/>
  <c r="AF51" i="17"/>
  <c r="AA51" i="17"/>
  <c r="Z51" i="17"/>
  <c r="W51" i="17"/>
  <c r="AC51" i="17"/>
  <c r="AD51" i="17"/>
  <c r="AL51" i="17"/>
  <c r="AE51" i="17"/>
  <c r="AI51" i="17"/>
  <c r="AH51" i="17"/>
  <c r="D52" i="17"/>
  <c r="L52" i="16"/>
  <c r="L52" i="17" s="1"/>
  <c r="C49" i="17"/>
  <c r="D49" i="16"/>
  <c r="AL47" i="17"/>
  <c r="W47" i="17"/>
  <c r="AE47" i="17"/>
  <c r="AA47" i="17"/>
  <c r="AK47" i="17"/>
  <c r="AF47" i="17"/>
  <c r="AD47" i="17"/>
  <c r="AI47" i="17"/>
  <c r="Z47" i="17"/>
  <c r="AH47" i="17"/>
  <c r="AJ47" i="17"/>
  <c r="AC47" i="17"/>
  <c r="AB47" i="17"/>
  <c r="D48" i="17"/>
  <c r="L48" i="16"/>
  <c r="L48" i="17" s="1"/>
  <c r="C45" i="17"/>
  <c r="D45" i="16"/>
  <c r="AK43" i="17"/>
  <c r="AF43" i="17"/>
  <c r="AI43" i="17"/>
  <c r="AB43" i="17"/>
  <c r="Z43" i="17"/>
  <c r="AE43" i="17"/>
  <c r="AL43" i="17"/>
  <c r="AD43" i="17"/>
  <c r="AC43" i="17"/>
  <c r="AH43" i="17"/>
  <c r="W43" i="17"/>
  <c r="AA43" i="17"/>
  <c r="AJ43" i="17"/>
  <c r="D44" i="17"/>
  <c r="L44" i="16"/>
  <c r="L44" i="17" s="1"/>
  <c r="Y61" i="17" l="1"/>
  <c r="AY61" i="17"/>
  <c r="BB61" i="17"/>
  <c r="AV61" i="17"/>
  <c r="AZ61" i="17"/>
  <c r="AW61" i="17"/>
  <c r="BC61" i="17"/>
  <c r="BA61" i="17"/>
  <c r="AX61" i="17"/>
  <c r="Y57" i="17"/>
  <c r="BC57" i="17"/>
  <c r="AV57" i="17"/>
  <c r="BA57" i="17"/>
  <c r="AW57" i="17"/>
  <c r="AX57" i="17"/>
  <c r="AZ57" i="17"/>
  <c r="BB57" i="17"/>
  <c r="AY57" i="17"/>
  <c r="Y52" i="17"/>
  <c r="AX52" i="17"/>
  <c r="AY52" i="17"/>
  <c r="AZ52" i="17"/>
  <c r="BA52" i="17"/>
  <c r="AW52" i="17"/>
  <c r="BB52" i="17"/>
  <c r="BC52" i="17"/>
  <c r="AV52" i="17"/>
  <c r="Y48" i="17"/>
  <c r="AY48" i="17"/>
  <c r="AX48" i="17"/>
  <c r="AZ48" i="17"/>
  <c r="BA48" i="17"/>
  <c r="BB48" i="17"/>
  <c r="BC48" i="17"/>
  <c r="AV48" i="17"/>
  <c r="AW48" i="17"/>
  <c r="Y44" i="17"/>
  <c r="AZ44" i="17"/>
  <c r="BA44" i="17"/>
  <c r="AX44" i="17"/>
  <c r="AY44" i="17"/>
  <c r="BB44" i="17"/>
  <c r="BC44" i="17"/>
  <c r="AW44" i="17"/>
  <c r="AV44" i="17"/>
  <c r="X54" i="17"/>
  <c r="Z57" i="17"/>
  <c r="AD57" i="17"/>
  <c r="U57" i="17"/>
  <c r="W57" i="17"/>
  <c r="AK57" i="17"/>
  <c r="T57" i="17"/>
  <c r="X57" i="17"/>
  <c r="V57" i="17"/>
  <c r="AL57" i="17"/>
  <c r="AR57" i="17"/>
  <c r="AJ57" i="17"/>
  <c r="AB57" i="17"/>
  <c r="AC57" i="17"/>
  <c r="AE57" i="17"/>
  <c r="AI57" i="17"/>
  <c r="AA57" i="17"/>
  <c r="AH57" i="17"/>
  <c r="R57" i="17"/>
  <c r="AF57" i="17"/>
  <c r="X61" i="17"/>
  <c r="AK61" i="17"/>
  <c r="AA61" i="17"/>
  <c r="AB61" i="17"/>
  <c r="AC61" i="17"/>
  <c r="AR61" i="17"/>
  <c r="AF61" i="17"/>
  <c r="AE61" i="17"/>
  <c r="AL61" i="17"/>
  <c r="V61" i="17"/>
  <c r="AI61" i="17"/>
  <c r="W61" i="17"/>
  <c r="Z61" i="17"/>
  <c r="T61" i="17"/>
  <c r="U61" i="17"/>
  <c r="AH61" i="17"/>
  <c r="R61" i="17"/>
  <c r="AJ61" i="17"/>
  <c r="AD61" i="17"/>
  <c r="R52" i="17"/>
  <c r="AR52" i="17"/>
  <c r="AE52" i="17"/>
  <c r="W52" i="17"/>
  <c r="AL52" i="17"/>
  <c r="AH52" i="17"/>
  <c r="AI52" i="17"/>
  <c r="AJ52" i="17"/>
  <c r="U52" i="17"/>
  <c r="AA52" i="17"/>
  <c r="AF52" i="17"/>
  <c r="AC52" i="17"/>
  <c r="AB52" i="17"/>
  <c r="X52" i="17"/>
  <c r="T52" i="17"/>
  <c r="AK52" i="17"/>
  <c r="Z52" i="17"/>
  <c r="AD52" i="17"/>
  <c r="V52" i="17"/>
  <c r="D53" i="17"/>
  <c r="L53" i="16"/>
  <c r="L53" i="17" s="1"/>
  <c r="D49" i="17"/>
  <c r="L49" i="16"/>
  <c r="L49" i="17" s="1"/>
  <c r="AB48" i="17"/>
  <c r="AE48" i="17"/>
  <c r="AJ48" i="17"/>
  <c r="AH48" i="17"/>
  <c r="AL48" i="17"/>
  <c r="AD48" i="17"/>
  <c r="U48" i="17"/>
  <c r="V48" i="17"/>
  <c r="AF48" i="17"/>
  <c r="AI48" i="17"/>
  <c r="AC48" i="17"/>
  <c r="R48" i="17"/>
  <c r="W48" i="17"/>
  <c r="AA48" i="17"/>
  <c r="AR48" i="17"/>
  <c r="X48" i="17"/>
  <c r="AK48" i="17"/>
  <c r="Z48" i="17"/>
  <c r="T48" i="17"/>
  <c r="Z44" i="17"/>
  <c r="AL44" i="17"/>
  <c r="W44" i="17"/>
  <c r="AI44" i="17"/>
  <c r="AF44" i="17"/>
  <c r="U44" i="17"/>
  <c r="AE44" i="17"/>
  <c r="R44" i="17"/>
  <c r="AA44" i="17"/>
  <c r="T44" i="17"/>
  <c r="AR44" i="17"/>
  <c r="AK44" i="17"/>
  <c r="AH44" i="17"/>
  <c r="AC44" i="17"/>
  <c r="V44" i="17"/>
  <c r="X44" i="17"/>
  <c r="AD44" i="17"/>
  <c r="AB44" i="17"/>
  <c r="AJ44" i="17"/>
  <c r="D45" i="17"/>
  <c r="L45" i="16"/>
  <c r="L45" i="17" s="1"/>
  <c r="X51" i="16"/>
  <c r="X47" i="16"/>
  <c r="G30" i="17"/>
  <c r="G31" i="17"/>
  <c r="G32" i="17"/>
  <c r="G33" i="17"/>
  <c r="G34" i="17"/>
  <c r="G35" i="17"/>
  <c r="G36" i="17"/>
  <c r="G37" i="17"/>
  <c r="G38" i="17"/>
  <c r="G39" i="17"/>
  <c r="G40" i="17"/>
  <c r="G41" i="17"/>
  <c r="G28" i="17"/>
  <c r="C38" i="17"/>
  <c r="B30" i="17"/>
  <c r="B31" i="17"/>
  <c r="B32" i="17"/>
  <c r="B33" i="17"/>
  <c r="B34" i="17"/>
  <c r="B35" i="17"/>
  <c r="B36" i="17"/>
  <c r="B37" i="17"/>
  <c r="B38" i="17"/>
  <c r="B39" i="17"/>
  <c r="B40" i="17"/>
  <c r="B27" i="17"/>
  <c r="B26" i="17"/>
  <c r="A72" i="17"/>
  <c r="H41" i="17"/>
  <c r="AO41" i="17" s="1"/>
  <c r="H37" i="16"/>
  <c r="H36" i="16"/>
  <c r="H35" i="16"/>
  <c r="H35" i="17" s="1"/>
  <c r="H34" i="16"/>
  <c r="H33" i="16"/>
  <c r="H32" i="16"/>
  <c r="H32" i="17" s="1"/>
  <c r="H31" i="16"/>
  <c r="H31" i="17" s="1"/>
  <c r="H29" i="16"/>
  <c r="H28" i="16"/>
  <c r="H27" i="16"/>
  <c r="H26" i="16"/>
  <c r="H23" i="16"/>
  <c r="H22" i="16"/>
  <c r="I22" i="16" s="1"/>
  <c r="I22" i="17" s="1"/>
  <c r="AL40" i="16"/>
  <c r="AL27" i="16"/>
  <c r="AL28" i="16" s="1"/>
  <c r="AL29" i="16" s="1"/>
  <c r="AK39" i="16"/>
  <c r="AK40" i="16" s="1"/>
  <c r="AK41" i="16" s="1"/>
  <c r="AK35" i="16"/>
  <c r="AK36" i="16" s="1"/>
  <c r="AK37" i="16" s="1"/>
  <c r="AK31" i="16"/>
  <c r="AK32" i="16" s="1"/>
  <c r="AK33" i="16" s="1"/>
  <c r="AK27" i="16"/>
  <c r="AK28" i="16" s="1"/>
  <c r="AK29" i="16" s="1"/>
  <c r="AK23" i="16"/>
  <c r="AJ40" i="16"/>
  <c r="AJ41" i="16" s="1"/>
  <c r="AJ35" i="16"/>
  <c r="AJ36" i="16" s="1"/>
  <c r="AJ37" i="16" s="1"/>
  <c r="AJ31" i="16"/>
  <c r="AJ32" i="16" s="1"/>
  <c r="AJ33" i="16" s="1"/>
  <c r="AJ27" i="16"/>
  <c r="AJ28" i="16" s="1"/>
  <c r="AJ29" i="16" s="1"/>
  <c r="AJ23" i="16"/>
  <c r="AI35" i="16"/>
  <c r="AI36" i="16" s="1"/>
  <c r="AI37" i="16" s="1"/>
  <c r="AI31" i="16"/>
  <c r="AI32" i="16" s="1"/>
  <c r="AI33" i="16" s="1"/>
  <c r="AH41" i="16"/>
  <c r="AH35" i="16"/>
  <c r="AH36" i="16" s="1"/>
  <c r="AH37" i="16" s="1"/>
  <c r="AH31" i="16"/>
  <c r="AH32" i="16" s="1"/>
  <c r="AH33" i="16" s="1"/>
  <c r="AH27" i="16"/>
  <c r="AH28" i="16" s="1"/>
  <c r="AH29" i="16" s="1"/>
  <c r="AH23" i="16"/>
  <c r="AF27" i="16"/>
  <c r="AF28" i="16" s="1"/>
  <c r="AF29" i="16" s="1"/>
  <c r="AE27" i="16"/>
  <c r="AE28" i="16" s="1"/>
  <c r="AE29" i="16" s="1"/>
  <c r="AD27" i="16"/>
  <c r="AD28" i="16" s="1"/>
  <c r="AD29" i="16" s="1"/>
  <c r="AC27" i="16"/>
  <c r="AC28" i="16" s="1"/>
  <c r="AC29" i="16" s="1"/>
  <c r="AB27" i="16"/>
  <c r="AB28" i="16" s="1"/>
  <c r="AB29" i="16" s="1"/>
  <c r="AB23" i="16"/>
  <c r="AA27" i="16"/>
  <c r="AA28" i="16" s="1"/>
  <c r="AA29" i="16" s="1"/>
  <c r="Z27" i="16"/>
  <c r="Z28" i="16" s="1"/>
  <c r="Z29" i="16" s="1"/>
  <c r="Z23" i="16"/>
  <c r="W26" i="16"/>
  <c r="D38" i="17"/>
  <c r="C37" i="17"/>
  <c r="C30" i="17"/>
  <c r="D23" i="16"/>
  <c r="D29" i="16"/>
  <c r="Y53" i="17" l="1"/>
  <c r="AX53" i="17"/>
  <c r="AY53" i="17"/>
  <c r="AZ53" i="17"/>
  <c r="AW53" i="17"/>
  <c r="BA53" i="17"/>
  <c r="BB53" i="17"/>
  <c r="BC53" i="17"/>
  <c r="AV53" i="17"/>
  <c r="Y49" i="17"/>
  <c r="AY49" i="17"/>
  <c r="AZ49" i="17"/>
  <c r="BA49" i="17"/>
  <c r="AX49" i="17"/>
  <c r="BB49" i="17"/>
  <c r="BC49" i="17"/>
  <c r="AV49" i="17"/>
  <c r="AW49" i="17"/>
  <c r="Y45" i="17"/>
  <c r="AZ45" i="17"/>
  <c r="AW45" i="17"/>
  <c r="AX45" i="17"/>
  <c r="BA45" i="17"/>
  <c r="BB45" i="17"/>
  <c r="BC45" i="17"/>
  <c r="AY45" i="17"/>
  <c r="AV45" i="17"/>
  <c r="AL31" i="16"/>
  <c r="AL35" i="16"/>
  <c r="AL41" i="16"/>
  <c r="W27" i="16"/>
  <c r="W28" i="16" s="1"/>
  <c r="X27" i="16"/>
  <c r="X23" i="16"/>
  <c r="J35" i="16"/>
  <c r="J36" i="16"/>
  <c r="J37" i="16"/>
  <c r="J34" i="16"/>
  <c r="J28" i="16"/>
  <c r="J29" i="16"/>
  <c r="X43" i="16"/>
  <c r="X42" i="17"/>
  <c r="X63" i="17"/>
  <c r="X59" i="17"/>
  <c r="AC53" i="17"/>
  <c r="AD53" i="17"/>
  <c r="U53" i="17"/>
  <c r="AB53" i="17"/>
  <c r="AH53" i="17"/>
  <c r="T53" i="17"/>
  <c r="AR53" i="17"/>
  <c r="W53" i="17"/>
  <c r="X53" i="17"/>
  <c r="AF53" i="17"/>
  <c r="R53" i="17"/>
  <c r="AA53" i="17"/>
  <c r="AK53" i="17"/>
  <c r="V53" i="17"/>
  <c r="AJ53" i="17"/>
  <c r="Z53" i="17"/>
  <c r="AE53" i="17"/>
  <c r="AI53" i="17"/>
  <c r="AL53" i="17"/>
  <c r="AR49" i="17"/>
  <c r="AF49" i="17"/>
  <c r="W49" i="17"/>
  <c r="U49" i="17"/>
  <c r="AB49" i="17"/>
  <c r="T49" i="17"/>
  <c r="AH49" i="17"/>
  <c r="X49" i="17"/>
  <c r="V49" i="17"/>
  <c r="AA49" i="17"/>
  <c r="AL49" i="17"/>
  <c r="AE49" i="17"/>
  <c r="Z49" i="17"/>
  <c r="AC49" i="17"/>
  <c r="AI49" i="17"/>
  <c r="R49" i="17"/>
  <c r="AD49" i="17"/>
  <c r="AK49" i="17"/>
  <c r="AJ49" i="17"/>
  <c r="W45" i="17"/>
  <c r="AH45" i="17"/>
  <c r="AJ45" i="17"/>
  <c r="AF45" i="17"/>
  <c r="U45" i="17"/>
  <c r="AE45" i="17"/>
  <c r="AC45" i="17"/>
  <c r="AD45" i="17"/>
  <c r="V45" i="17"/>
  <c r="X45" i="17"/>
  <c r="AI45" i="17"/>
  <c r="AA45" i="17"/>
  <c r="AB45" i="17"/>
  <c r="AR45" i="17"/>
  <c r="T45" i="17"/>
  <c r="R45" i="17"/>
  <c r="AK45" i="17"/>
  <c r="Z45" i="17"/>
  <c r="AL45" i="17"/>
  <c r="X48" i="16"/>
  <c r="X47" i="17"/>
  <c r="X52" i="16"/>
  <c r="X51" i="17"/>
  <c r="X43" i="17"/>
  <c r="D39" i="16"/>
  <c r="D39" i="17" s="1"/>
  <c r="J27" i="16"/>
  <c r="J26" i="16"/>
  <c r="I37" i="16"/>
  <c r="I37" i="17" s="1"/>
  <c r="I39" i="16"/>
  <c r="I36" i="16"/>
  <c r="I36" i="17" s="1"/>
  <c r="D22" i="16"/>
  <c r="I40" i="16"/>
  <c r="I40" i="17" s="1"/>
  <c r="AO32" i="17"/>
  <c r="AM32" i="17"/>
  <c r="AN32" i="17"/>
  <c r="AM35" i="17"/>
  <c r="AN35" i="17"/>
  <c r="AO35" i="17"/>
  <c r="AN31" i="17"/>
  <c r="AO31" i="17"/>
  <c r="AM31" i="17"/>
  <c r="I26" i="16"/>
  <c r="I26" i="17" s="1"/>
  <c r="I27" i="16"/>
  <c r="H34" i="17"/>
  <c r="I34" i="16"/>
  <c r="I34" i="17" s="1"/>
  <c r="I38" i="16"/>
  <c r="I41" i="17"/>
  <c r="H38" i="17"/>
  <c r="I28" i="16"/>
  <c r="C39" i="17"/>
  <c r="H40" i="17"/>
  <c r="H39" i="17"/>
  <c r="H37" i="17"/>
  <c r="AN41" i="17"/>
  <c r="AM41" i="17"/>
  <c r="W19" i="16"/>
  <c r="I35" i="16"/>
  <c r="I35" i="17" s="1"/>
  <c r="W22" i="16"/>
  <c r="H36" i="17"/>
  <c r="D36" i="16"/>
  <c r="D36" i="17" s="1"/>
  <c r="C35" i="17"/>
  <c r="D37" i="16"/>
  <c r="D37" i="17" s="1"/>
  <c r="C36" i="17"/>
  <c r="D31" i="16"/>
  <c r="D31" i="17" s="1"/>
  <c r="D30" i="16"/>
  <c r="D30" i="17" s="1"/>
  <c r="D35" i="16"/>
  <c r="D35" i="17" s="1"/>
  <c r="C34" i="17"/>
  <c r="D34" i="16"/>
  <c r="D34" i="17" s="1"/>
  <c r="D28" i="16"/>
  <c r="D28" i="17" s="1"/>
  <c r="D27" i="16"/>
  <c r="D27" i="17" s="1"/>
  <c r="C26" i="17"/>
  <c r="D26" i="16"/>
  <c r="D26" i="17" s="1"/>
  <c r="H30" i="16"/>
  <c r="H33" i="17"/>
  <c r="I29" i="16"/>
  <c r="I23" i="16"/>
  <c r="I23" i="17" s="1"/>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s="1"/>
  <c r="N26" i="17"/>
  <c r="O26" i="17"/>
  <c r="P26" i="17"/>
  <c r="C27" i="17"/>
  <c r="G27" i="17"/>
  <c r="H27" i="17"/>
  <c r="N27" i="17"/>
  <c r="O27" i="17"/>
  <c r="P27" i="17"/>
  <c r="B28" i="17"/>
  <c r="C28" i="17"/>
  <c r="H28" i="17"/>
  <c r="N28" i="17"/>
  <c r="O28" i="17"/>
  <c r="P28" i="17"/>
  <c r="B29" i="17"/>
  <c r="C29" i="17"/>
  <c r="D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H25" i="16"/>
  <c r="H24" i="16"/>
  <c r="AL23" i="16"/>
  <c r="AL24" i="16" s="1"/>
  <c r="AL25" i="16" s="1"/>
  <c r="AK24" i="16"/>
  <c r="AK25" i="16" s="1"/>
  <c r="AJ24" i="16"/>
  <c r="AJ25" i="16" s="1"/>
  <c r="AF23" i="16"/>
  <c r="AF24" i="16" s="1"/>
  <c r="AF25" i="16" s="1"/>
  <c r="AE23" i="16"/>
  <c r="AE24" i="16" s="1"/>
  <c r="AE25" i="16" s="1"/>
  <c r="AD23" i="16"/>
  <c r="AD24" i="16" s="1"/>
  <c r="AD25" i="16" s="1"/>
  <c r="AC23" i="16"/>
  <c r="AC24" i="16" s="1"/>
  <c r="AC25" i="16" s="1"/>
  <c r="AA23" i="16"/>
  <c r="Z24" i="16"/>
  <c r="Z25" i="16" s="1"/>
  <c r="T6" i="16"/>
  <c r="T18" i="16" s="1"/>
  <c r="T19" i="16" s="1"/>
  <c r="T20" i="16" s="1"/>
  <c r="T21" i="16" s="1"/>
  <c r="H19" i="16"/>
  <c r="H19" i="17" s="1"/>
  <c r="AL19" i="16"/>
  <c r="AL20" i="16" s="1"/>
  <c r="AL21" i="16" s="1"/>
  <c r="AK19" i="16"/>
  <c r="AK20" i="16" s="1"/>
  <c r="AK21" i="16" s="1"/>
  <c r="AJ19" i="16"/>
  <c r="AJ20" i="16" s="1"/>
  <c r="AJ21" i="16" s="1"/>
  <c r="AH19" i="16"/>
  <c r="AH20" i="16" s="1"/>
  <c r="AH21" i="16" s="1"/>
  <c r="X53" i="16" l="1"/>
  <c r="X49" i="16"/>
  <c r="X44" i="16"/>
  <c r="AL36" i="16"/>
  <c r="AL32" i="16"/>
  <c r="AX27" i="16"/>
  <c r="AX28" i="16" s="1"/>
  <c r="AX29" i="16" s="1"/>
  <c r="X28" i="16"/>
  <c r="X24" i="16"/>
  <c r="W23" i="16"/>
  <c r="W29" i="16"/>
  <c r="J31" i="16"/>
  <c r="J31" i="17" s="1"/>
  <c r="J32" i="16"/>
  <c r="J32" i="17" s="1"/>
  <c r="J33" i="16"/>
  <c r="J33" i="17" s="1"/>
  <c r="J30" i="16"/>
  <c r="J30" i="17" s="1"/>
  <c r="C40" i="17"/>
  <c r="C41" i="17"/>
  <c r="D41" i="16"/>
  <c r="D41" i="17" s="1"/>
  <c r="D40" i="16"/>
  <c r="D40" i="17" s="1"/>
  <c r="U22" i="16"/>
  <c r="U54" i="16"/>
  <c r="U38" i="16"/>
  <c r="U42" i="16"/>
  <c r="U42" i="17" s="1"/>
  <c r="U50" i="16"/>
  <c r="U50" i="17" s="1"/>
  <c r="U58" i="16"/>
  <c r="U62" i="16"/>
  <c r="U46" i="16"/>
  <c r="U46" i="17" s="1"/>
  <c r="T54" i="16"/>
  <c r="T38" i="16"/>
  <c r="T39" i="16" s="1"/>
  <c r="T42" i="16"/>
  <c r="T42" i="17" s="1"/>
  <c r="T50" i="16"/>
  <c r="T50" i="17" s="1"/>
  <c r="T62" i="16"/>
  <c r="T46" i="16"/>
  <c r="T46" i="17" s="1"/>
  <c r="T58" i="16"/>
  <c r="I33" i="16"/>
  <c r="I33" i="17" s="1"/>
  <c r="J22" i="16"/>
  <c r="K22" i="16" s="1"/>
  <c r="S22" i="16" s="1"/>
  <c r="J23" i="16"/>
  <c r="K23" i="16" s="1"/>
  <c r="I38" i="17"/>
  <c r="K38" i="16"/>
  <c r="S38" i="16" s="1"/>
  <c r="I39" i="17"/>
  <c r="K39" i="16"/>
  <c r="S39" i="16" s="1"/>
  <c r="AN40" i="17"/>
  <c r="AO40" i="17"/>
  <c r="AM40" i="17"/>
  <c r="AM38" i="17"/>
  <c r="AN38" i="17"/>
  <c r="AO38" i="17"/>
  <c r="AI19" i="16"/>
  <c r="AR18" i="16"/>
  <c r="AM27" i="17"/>
  <c r="AN27" i="17"/>
  <c r="AO27" i="17"/>
  <c r="AO37" i="17"/>
  <c r="AM37" i="17"/>
  <c r="AN37" i="17"/>
  <c r="AN36" i="17"/>
  <c r="AO36" i="17"/>
  <c r="AM36" i="17"/>
  <c r="AM34" i="17"/>
  <c r="AN34" i="17"/>
  <c r="AO34" i="17"/>
  <c r="AI40" i="16"/>
  <c r="AM39" i="17"/>
  <c r="AN39" i="17"/>
  <c r="AO39" i="17"/>
  <c r="C31" i="17"/>
  <c r="I31" i="16"/>
  <c r="I31" i="17" s="1"/>
  <c r="H30" i="17"/>
  <c r="I30" i="16"/>
  <c r="I30" i="17" s="1"/>
  <c r="I32" i="16"/>
  <c r="I32" i="17" s="1"/>
  <c r="AM33" i="17"/>
  <c r="AN33" i="17"/>
  <c r="AO33" i="17"/>
  <c r="AN29" i="17"/>
  <c r="AO29" i="17"/>
  <c r="AM29" i="17"/>
  <c r="AN28" i="17"/>
  <c r="AO28" i="17"/>
  <c r="AM28" i="17"/>
  <c r="H25" i="17"/>
  <c r="AM25" i="17" s="1"/>
  <c r="H24" i="17"/>
  <c r="AM24" i="17" s="1"/>
  <c r="J39" i="17"/>
  <c r="J35" i="17"/>
  <c r="I29" i="17"/>
  <c r="I24" i="16"/>
  <c r="I24" i="17" s="1"/>
  <c r="J36" i="17"/>
  <c r="J38" i="17"/>
  <c r="J34" i="17"/>
  <c r="I28" i="17"/>
  <c r="J41" i="17"/>
  <c r="J37" i="17"/>
  <c r="I27" i="17"/>
  <c r="J40" i="17"/>
  <c r="U30" i="16"/>
  <c r="U26" i="16"/>
  <c r="U34" i="16"/>
  <c r="T26" i="16"/>
  <c r="T22" i="16"/>
  <c r="T30" i="16"/>
  <c r="T34" i="16"/>
  <c r="AM26" i="17"/>
  <c r="W20" i="16"/>
  <c r="H22" i="17"/>
  <c r="AM22" i="17" s="1"/>
  <c r="AN19" i="17"/>
  <c r="AM19" i="17"/>
  <c r="I25" i="16"/>
  <c r="I25" i="17" s="1"/>
  <c r="H23" i="17"/>
  <c r="AM23" i="17" s="1"/>
  <c r="AB24" i="16"/>
  <c r="AB25" i="16" s="1"/>
  <c r="AO26" i="17"/>
  <c r="AO19" i="17"/>
  <c r="J24" i="16"/>
  <c r="J25" i="16"/>
  <c r="AH24" i="16"/>
  <c r="AH25" i="16" s="1"/>
  <c r="AA24" i="16"/>
  <c r="AA25" i="16" s="1"/>
  <c r="H14" i="16"/>
  <c r="H18" i="16"/>
  <c r="C15" i="16"/>
  <c r="D10" i="16"/>
  <c r="H6" i="16"/>
  <c r="H6" i="17" s="1"/>
  <c r="AO6" i="17" s="1"/>
  <c r="AH11" i="16"/>
  <c r="AF19" i="16"/>
  <c r="AF20" i="16" s="1"/>
  <c r="AF21" i="16" s="1"/>
  <c r="AE19" i="16"/>
  <c r="AE20" i="16" s="1"/>
  <c r="AE21" i="16" s="1"/>
  <c r="AD19" i="16"/>
  <c r="AD20" i="16" s="1"/>
  <c r="AD21" i="16" s="1"/>
  <c r="AC19" i="16"/>
  <c r="AC20" i="16" s="1"/>
  <c r="AC21" i="16" s="1"/>
  <c r="AB19" i="16"/>
  <c r="AB20" i="16" s="1"/>
  <c r="AB21" i="16" s="1"/>
  <c r="AA20" i="16"/>
  <c r="AA21" i="16" s="1"/>
  <c r="Z15" i="16"/>
  <c r="Z19" i="16"/>
  <c r="Z20" i="16" s="1"/>
  <c r="Z21" i="16" s="1"/>
  <c r="X19" i="16"/>
  <c r="X15" i="16"/>
  <c r="V19" i="16"/>
  <c r="U19" i="16"/>
  <c r="T14" i="16"/>
  <c r="AR14" i="16" s="1"/>
  <c r="T7" i="16"/>
  <c r="T10" i="16"/>
  <c r="W7" i="16"/>
  <c r="W8" i="16" s="1"/>
  <c r="X45" i="16" l="1"/>
  <c r="AL33" i="16"/>
  <c r="AL37" i="16"/>
  <c r="AX23" i="16"/>
  <c r="AX24" i="16" s="1"/>
  <c r="AX25" i="16" s="1"/>
  <c r="X29" i="16"/>
  <c r="X25" i="16"/>
  <c r="X20" i="16"/>
  <c r="W21" i="16"/>
  <c r="W24" i="16"/>
  <c r="V20" i="16"/>
  <c r="U43" i="16"/>
  <c r="U39" i="16"/>
  <c r="U31" i="16"/>
  <c r="U20" i="16"/>
  <c r="U55" i="16"/>
  <c r="U63" i="16"/>
  <c r="U59" i="16"/>
  <c r="U60" i="16" s="1"/>
  <c r="U35" i="16"/>
  <c r="U51" i="16"/>
  <c r="U27" i="16"/>
  <c r="U47" i="16"/>
  <c r="AR10" i="16"/>
  <c r="L41" i="16"/>
  <c r="L41" i="17" s="1"/>
  <c r="U47" i="17"/>
  <c r="U43" i="17"/>
  <c r="U63" i="17"/>
  <c r="U59" i="17"/>
  <c r="U55" i="17"/>
  <c r="U51" i="17"/>
  <c r="T51" i="16"/>
  <c r="AR50" i="16"/>
  <c r="T43" i="16"/>
  <c r="AR42" i="16"/>
  <c r="T47" i="16"/>
  <c r="AR46" i="16"/>
  <c r="T59" i="16"/>
  <c r="AR58" i="16"/>
  <c r="T63" i="16"/>
  <c r="AR62" i="16"/>
  <c r="T55" i="16"/>
  <c r="AR54" i="16"/>
  <c r="V54" i="16"/>
  <c r="V38" i="16"/>
  <c r="V58" i="16"/>
  <c r="V50" i="16"/>
  <c r="V50" i="17" s="1"/>
  <c r="V62" i="16"/>
  <c r="V46" i="16"/>
  <c r="V46" i="17" s="1"/>
  <c r="V42" i="16"/>
  <c r="V42" i="17" s="1"/>
  <c r="X7" i="16"/>
  <c r="AR38" i="16"/>
  <c r="T27" i="16"/>
  <c r="AR26" i="16"/>
  <c r="T23" i="16"/>
  <c r="AR22" i="16"/>
  <c r="T35" i="16"/>
  <c r="AR34" i="16"/>
  <c r="V26" i="16"/>
  <c r="V30" i="16"/>
  <c r="V34" i="16"/>
  <c r="V22" i="16"/>
  <c r="T31" i="16"/>
  <c r="AR30" i="16"/>
  <c r="AN25" i="17"/>
  <c r="AO25" i="17"/>
  <c r="AI41" i="16"/>
  <c r="AO24" i="17"/>
  <c r="AI20" i="16"/>
  <c r="AR19" i="16"/>
  <c r="C32" i="17"/>
  <c r="D32" i="16"/>
  <c r="D32" i="17" s="1"/>
  <c r="AN30" i="17"/>
  <c r="AO30" i="17"/>
  <c r="AM30" i="17"/>
  <c r="H13" i="16"/>
  <c r="AN24" i="17"/>
  <c r="J23" i="17"/>
  <c r="K31" i="16"/>
  <c r="L31" i="16"/>
  <c r="L31" i="17" s="1"/>
  <c r="L28" i="16"/>
  <c r="K28" i="16"/>
  <c r="J28" i="17"/>
  <c r="K33" i="16"/>
  <c r="L34" i="16"/>
  <c r="L34" i="17" s="1"/>
  <c r="K34" i="16"/>
  <c r="K36" i="16"/>
  <c r="L36" i="16"/>
  <c r="L36" i="17" s="1"/>
  <c r="K35" i="16"/>
  <c r="L35" i="16"/>
  <c r="L35" i="17" s="1"/>
  <c r="L29" i="16"/>
  <c r="K29" i="16"/>
  <c r="J29" i="17"/>
  <c r="L30" i="16"/>
  <c r="K30" i="16"/>
  <c r="J25" i="17"/>
  <c r="K25" i="16"/>
  <c r="L40" i="16"/>
  <c r="L40" i="17" s="1"/>
  <c r="K40" i="16"/>
  <c r="L37" i="16"/>
  <c r="L37" i="17" s="1"/>
  <c r="K37" i="16"/>
  <c r="K32" i="16"/>
  <c r="L38" i="16"/>
  <c r="L39" i="16"/>
  <c r="L39" i="17" s="1"/>
  <c r="L26" i="16"/>
  <c r="K26" i="16"/>
  <c r="J26" i="17"/>
  <c r="K27" i="16"/>
  <c r="L27" i="16"/>
  <c r="J27" i="17"/>
  <c r="AN22" i="17"/>
  <c r="AO22" i="17"/>
  <c r="AN23" i="17"/>
  <c r="C23" i="17"/>
  <c r="C22" i="17"/>
  <c r="H18" i="17"/>
  <c r="I19" i="16"/>
  <c r="I19" i="17" s="1"/>
  <c r="I18" i="16"/>
  <c r="I18" i="17" s="1"/>
  <c r="I14" i="16"/>
  <c r="I14" i="17" s="1"/>
  <c r="K24" i="16"/>
  <c r="S24" i="16" s="1"/>
  <c r="J24" i="17"/>
  <c r="C19" i="17"/>
  <c r="C18" i="17"/>
  <c r="K22" i="17"/>
  <c r="S22" i="17" s="1"/>
  <c r="J22" i="17"/>
  <c r="AO23" i="17"/>
  <c r="C17" i="16"/>
  <c r="C16" i="16"/>
  <c r="N6" i="16"/>
  <c r="H20" i="16"/>
  <c r="H20" i="17" s="1"/>
  <c r="H21" i="16"/>
  <c r="H21" i="17" s="1"/>
  <c r="AY62" i="17" l="1"/>
  <c r="BB62" i="17"/>
  <c r="AX62" i="17"/>
  <c r="AR62" i="17"/>
  <c r="AY58" i="17"/>
  <c r="BB58" i="17"/>
  <c r="AX58" i="17"/>
  <c r="AR58" i="17"/>
  <c r="AY54" i="17"/>
  <c r="BB54" i="17"/>
  <c r="AX42" i="17"/>
  <c r="AR42" i="17"/>
  <c r="AY42" i="17"/>
  <c r="BB42" i="17"/>
  <c r="AY46" i="17"/>
  <c r="BB46" i="17"/>
  <c r="AY50" i="17"/>
  <c r="BB50" i="17"/>
  <c r="AX46" i="17"/>
  <c r="AR46" i="17"/>
  <c r="AX50" i="17"/>
  <c r="AR50" i="17"/>
  <c r="Y35" i="17"/>
  <c r="AY35" i="17"/>
  <c r="AZ35" i="17"/>
  <c r="AX35" i="17"/>
  <c r="BA35" i="17"/>
  <c r="BB35" i="17"/>
  <c r="BC35" i="17"/>
  <c r="AV35" i="17"/>
  <c r="AW35" i="17"/>
  <c r="Y36" i="17"/>
  <c r="AY36" i="17"/>
  <c r="AZ36" i="17"/>
  <c r="BA36" i="17"/>
  <c r="BB36" i="17"/>
  <c r="BC36" i="17"/>
  <c r="AX36" i="17"/>
  <c r="AV36" i="17"/>
  <c r="AW36" i="17"/>
  <c r="Y40" i="17"/>
  <c r="AY40" i="17"/>
  <c r="AZ40" i="17"/>
  <c r="AX40" i="17"/>
  <c r="BA40" i="17"/>
  <c r="BB40" i="17"/>
  <c r="BC40" i="17"/>
  <c r="AV40" i="17"/>
  <c r="AW40" i="17"/>
  <c r="Y39" i="17"/>
  <c r="AY39" i="17"/>
  <c r="AZ39" i="17"/>
  <c r="BA39" i="17"/>
  <c r="BB39" i="17"/>
  <c r="AX39" i="17"/>
  <c r="BC39" i="17"/>
  <c r="AV39" i="17"/>
  <c r="AW39" i="17"/>
  <c r="Y34" i="17"/>
  <c r="AY34" i="17"/>
  <c r="AX34" i="17"/>
  <c r="BA34" i="17"/>
  <c r="BB34" i="17"/>
  <c r="AV34" i="17"/>
  <c r="AW34" i="17"/>
  <c r="Y41" i="17"/>
  <c r="AY41" i="17"/>
  <c r="AZ41" i="17"/>
  <c r="BA41" i="17"/>
  <c r="BB41" i="17"/>
  <c r="BC41" i="17"/>
  <c r="AV41" i="17"/>
  <c r="AX41" i="17"/>
  <c r="AW41" i="17"/>
  <c r="BD31" i="17"/>
  <c r="AY31" i="17"/>
  <c r="AZ31" i="17"/>
  <c r="AX31" i="17"/>
  <c r="BA31" i="17"/>
  <c r="BB31" i="17"/>
  <c r="BC31" i="17"/>
  <c r="AV31" i="17"/>
  <c r="AW31" i="17"/>
  <c r="Y37" i="17"/>
  <c r="AY37" i="17"/>
  <c r="AZ37" i="17"/>
  <c r="AX37" i="17"/>
  <c r="BA37" i="17"/>
  <c r="BB37" i="17"/>
  <c r="BC37" i="17"/>
  <c r="AV37" i="17"/>
  <c r="AW37" i="17"/>
  <c r="U44" i="16"/>
  <c r="U45" i="16" s="1"/>
  <c r="Y31" i="17"/>
  <c r="U52" i="16"/>
  <c r="U53" i="16" s="1"/>
  <c r="U56" i="16"/>
  <c r="U57" i="16" s="1"/>
  <c r="U64" i="16"/>
  <c r="U65" i="16" s="1"/>
  <c r="U65" i="17" s="1"/>
  <c r="X21" i="16"/>
  <c r="W25" i="16"/>
  <c r="V21" i="16"/>
  <c r="V27" i="16"/>
  <c r="V63" i="16"/>
  <c r="V64" i="16" s="1"/>
  <c r="V55" i="16"/>
  <c r="V43" i="16"/>
  <c r="V51" i="16"/>
  <c r="V23" i="16"/>
  <c r="V59" i="16"/>
  <c r="V31" i="16"/>
  <c r="V47" i="16"/>
  <c r="V48" i="16" s="1"/>
  <c r="V35" i="16"/>
  <c r="AZ34" i="17"/>
  <c r="V39" i="16"/>
  <c r="U21" i="16"/>
  <c r="U32" i="16"/>
  <c r="U61" i="16"/>
  <c r="U36" i="16"/>
  <c r="U28" i="16"/>
  <c r="U40" i="16"/>
  <c r="U48" i="16"/>
  <c r="AR54" i="17"/>
  <c r="AX54" i="17"/>
  <c r="T56" i="16"/>
  <c r="AR55" i="16"/>
  <c r="T55" i="17"/>
  <c r="T60" i="16"/>
  <c r="AR59" i="16"/>
  <c r="T59" i="17"/>
  <c r="T44" i="16"/>
  <c r="AR43" i="16"/>
  <c r="T43" i="17"/>
  <c r="T64" i="16"/>
  <c r="AR63" i="16"/>
  <c r="T63" i="17"/>
  <c r="T48" i="16"/>
  <c r="AR47" i="16"/>
  <c r="T47" i="17"/>
  <c r="T52" i="16"/>
  <c r="AR51" i="16"/>
  <c r="T51" i="17"/>
  <c r="V43" i="17"/>
  <c r="V59" i="17"/>
  <c r="V51" i="17"/>
  <c r="V47" i="17"/>
  <c r="V63" i="17"/>
  <c r="V55" i="17"/>
  <c r="J18" i="16"/>
  <c r="T41" i="17"/>
  <c r="R41" i="17"/>
  <c r="V41" i="17"/>
  <c r="L38" i="17"/>
  <c r="T32" i="16"/>
  <c r="AR31" i="16"/>
  <c r="T36" i="16"/>
  <c r="AR35" i="16"/>
  <c r="T28" i="16"/>
  <c r="AR27" i="16"/>
  <c r="T24" i="16"/>
  <c r="AR23" i="16"/>
  <c r="T40" i="16"/>
  <c r="T41" i="16" s="1"/>
  <c r="AR41" i="16" s="1"/>
  <c r="AR39" i="16"/>
  <c r="L32" i="16"/>
  <c r="L32" i="17" s="1"/>
  <c r="V31" i="17"/>
  <c r="AI21" i="16"/>
  <c r="AR21" i="16" s="1"/>
  <c r="AR20" i="16"/>
  <c r="AR31" i="17"/>
  <c r="T31" i="17"/>
  <c r="AB31" i="17"/>
  <c r="AC31" i="17"/>
  <c r="W31" i="17"/>
  <c r="AD31" i="17"/>
  <c r="AJ31" i="17"/>
  <c r="Z31" i="17"/>
  <c r="AL31" i="17"/>
  <c r="AK31" i="17"/>
  <c r="AF31" i="17"/>
  <c r="C33" i="17"/>
  <c r="D33" i="16"/>
  <c r="BD37" i="17"/>
  <c r="AL37" i="17"/>
  <c r="AD37" i="17"/>
  <c r="AH37" i="17"/>
  <c r="AC37" i="17"/>
  <c r="X37" i="17"/>
  <c r="V37" i="17"/>
  <c r="U37" i="17"/>
  <c r="T37" i="17"/>
  <c r="AJ37" i="17"/>
  <c r="AF37" i="17"/>
  <c r="AA37" i="17"/>
  <c r="W37" i="17"/>
  <c r="AI37" i="17"/>
  <c r="AE37" i="17"/>
  <c r="Z37" i="17"/>
  <c r="R37" i="17"/>
  <c r="AR37" i="17"/>
  <c r="AK37" i="17"/>
  <c r="AB37" i="17"/>
  <c r="AL34" i="17"/>
  <c r="AC34" i="17"/>
  <c r="AR34" i="17"/>
  <c r="AJ34" i="17"/>
  <c r="AE34" i="17"/>
  <c r="AA34" i="17"/>
  <c r="X34" i="17"/>
  <c r="AI34" i="17"/>
  <c r="AD34" i="17"/>
  <c r="AH34" i="17"/>
  <c r="Z34" i="17"/>
  <c r="W34" i="17"/>
  <c r="V34" i="17"/>
  <c r="U34" i="17"/>
  <c r="T34" i="17"/>
  <c r="BD34" i="17"/>
  <c r="AK34" i="17"/>
  <c r="AF34" i="17"/>
  <c r="AB34" i="17"/>
  <c r="AR36" i="17"/>
  <c r="AL36" i="17"/>
  <c r="AE36" i="17"/>
  <c r="AC36" i="17"/>
  <c r="R36" i="17"/>
  <c r="AJ36" i="17"/>
  <c r="AA36" i="17"/>
  <c r="X36" i="17"/>
  <c r="V36" i="17"/>
  <c r="U36" i="17"/>
  <c r="T36" i="17"/>
  <c r="BD36" i="17"/>
  <c r="AI36" i="17"/>
  <c r="AF36" i="17"/>
  <c r="Z36" i="17"/>
  <c r="W36" i="17"/>
  <c r="AK36" i="17"/>
  <c r="AD36" i="17"/>
  <c r="AH36" i="17"/>
  <c r="AB36" i="17"/>
  <c r="AL35" i="17"/>
  <c r="AF35" i="17"/>
  <c r="AC35" i="17"/>
  <c r="X35" i="17"/>
  <c r="BD35" i="17"/>
  <c r="AJ35" i="17"/>
  <c r="AD35" i="17"/>
  <c r="AA35" i="17"/>
  <c r="V35" i="17"/>
  <c r="U35" i="17"/>
  <c r="T35" i="17"/>
  <c r="W35" i="17"/>
  <c r="AI35" i="17"/>
  <c r="Z35" i="17"/>
  <c r="AH35" i="17"/>
  <c r="AK35" i="17"/>
  <c r="AE35" i="17"/>
  <c r="AB35" i="17"/>
  <c r="U31" i="17"/>
  <c r="AI31" i="17"/>
  <c r="AE31" i="17"/>
  <c r="AH31" i="17"/>
  <c r="AA31" i="17"/>
  <c r="X31" i="17"/>
  <c r="BD40" i="17"/>
  <c r="AI40" i="17"/>
  <c r="AF40" i="17"/>
  <c r="Z40" i="17"/>
  <c r="W40" i="17"/>
  <c r="AJ40" i="17"/>
  <c r="AA40" i="17"/>
  <c r="X40" i="17"/>
  <c r="AK40" i="17"/>
  <c r="AD40" i="17"/>
  <c r="AH40" i="17"/>
  <c r="AB40" i="17"/>
  <c r="V40" i="17"/>
  <c r="U40" i="17"/>
  <c r="T40" i="17"/>
  <c r="R40" i="17"/>
  <c r="AR40" i="17"/>
  <c r="AL40" i="17"/>
  <c r="AE40" i="17"/>
  <c r="AC40" i="17"/>
  <c r="AF39" i="17"/>
  <c r="AR39" i="17"/>
  <c r="AI39" i="17"/>
  <c r="Z39" i="17"/>
  <c r="BD39" i="17"/>
  <c r="AJ39" i="17"/>
  <c r="AD39" i="17"/>
  <c r="AH39" i="17"/>
  <c r="AA39" i="17"/>
  <c r="V39" i="17"/>
  <c r="U39" i="17"/>
  <c r="T39" i="17"/>
  <c r="AK39" i="17"/>
  <c r="AE39" i="17"/>
  <c r="AB39" i="17"/>
  <c r="W39" i="17"/>
  <c r="AL39" i="17"/>
  <c r="X39" i="17"/>
  <c r="AC39" i="17"/>
  <c r="AI41" i="17"/>
  <c r="AE41" i="17"/>
  <c r="Z41" i="17"/>
  <c r="AJ41" i="17"/>
  <c r="AF41" i="17"/>
  <c r="AA41" i="17"/>
  <c r="AR41" i="17"/>
  <c r="AK41" i="17"/>
  <c r="AB41" i="17"/>
  <c r="W41" i="17"/>
  <c r="BD41" i="17"/>
  <c r="AL41" i="17"/>
  <c r="AH41" i="17"/>
  <c r="AC41" i="17"/>
  <c r="U41" i="17"/>
  <c r="AD41" i="17"/>
  <c r="X41" i="17"/>
  <c r="L30" i="17"/>
  <c r="K41" i="17"/>
  <c r="S41" i="17" s="1"/>
  <c r="S40" i="16"/>
  <c r="K40" i="17"/>
  <c r="S40" i="17" s="1"/>
  <c r="K39" i="17"/>
  <c r="S39" i="17" s="1"/>
  <c r="K38" i="17"/>
  <c r="S38" i="17" s="1"/>
  <c r="S37" i="16"/>
  <c r="K37" i="17"/>
  <c r="S37" i="17" s="1"/>
  <c r="S36" i="16"/>
  <c r="K36" i="17"/>
  <c r="S36" i="17" s="1"/>
  <c r="S35" i="16"/>
  <c r="K35" i="17"/>
  <c r="S35" i="17" s="1"/>
  <c r="S34" i="16"/>
  <c r="K34" i="17"/>
  <c r="S34" i="17" s="1"/>
  <c r="S33" i="16"/>
  <c r="K33" i="17"/>
  <c r="S33" i="17" s="1"/>
  <c r="S32" i="16"/>
  <c r="K32" i="17"/>
  <c r="S32" i="17" s="1"/>
  <c r="S31" i="16"/>
  <c r="K31" i="17"/>
  <c r="S31" i="17" s="1"/>
  <c r="S30" i="16"/>
  <c r="K30" i="17"/>
  <c r="S30" i="17" s="1"/>
  <c r="S26" i="16"/>
  <c r="K26" i="17"/>
  <c r="S26" i="17" s="1"/>
  <c r="S29" i="16"/>
  <c r="K29" i="17"/>
  <c r="S29" i="17" s="1"/>
  <c r="L28" i="17"/>
  <c r="L26" i="17"/>
  <c r="L29" i="17"/>
  <c r="L27" i="17"/>
  <c r="S28" i="16"/>
  <c r="K28" i="17"/>
  <c r="S28" i="17" s="1"/>
  <c r="S27" i="16"/>
  <c r="K27" i="17"/>
  <c r="S27" i="17" s="1"/>
  <c r="K24" i="17"/>
  <c r="S24" i="17" s="1"/>
  <c r="J19" i="16"/>
  <c r="J19" i="17" s="1"/>
  <c r="J21" i="16"/>
  <c r="J21" i="17" s="1"/>
  <c r="AN20" i="17"/>
  <c r="AO20" i="17"/>
  <c r="AM20" i="17"/>
  <c r="I21" i="16"/>
  <c r="I21" i="17" s="1"/>
  <c r="AM18" i="17"/>
  <c r="AN18" i="17"/>
  <c r="AO18" i="17"/>
  <c r="D22" i="17"/>
  <c r="L22" i="16"/>
  <c r="AN21" i="17"/>
  <c r="AO21" i="17"/>
  <c r="AM21" i="17"/>
  <c r="J20" i="16"/>
  <c r="J20" i="17" s="1"/>
  <c r="I20" i="16"/>
  <c r="I20" i="17" s="1"/>
  <c r="S25" i="16"/>
  <c r="K25" i="17"/>
  <c r="S25" i="17" s="1"/>
  <c r="S23" i="16"/>
  <c r="K23" i="17"/>
  <c r="S23" i="17" s="1"/>
  <c r="C21" i="17"/>
  <c r="C20" i="17"/>
  <c r="D18" i="16"/>
  <c r="AZ62" i="17" l="1"/>
  <c r="BC62" i="17"/>
  <c r="AZ58" i="17"/>
  <c r="BC58" i="17"/>
  <c r="AZ54" i="17"/>
  <c r="BC54" i="17"/>
  <c r="V44" i="16"/>
  <c r="V45" i="16" s="1"/>
  <c r="AZ42" i="17"/>
  <c r="BC42" i="17"/>
  <c r="AZ46" i="17"/>
  <c r="BC46" i="17"/>
  <c r="AZ50" i="17"/>
  <c r="BC50" i="17"/>
  <c r="BC34" i="17"/>
  <c r="AY38" i="17"/>
  <c r="AZ38" i="17"/>
  <c r="BA38" i="17"/>
  <c r="AX38" i="17"/>
  <c r="BB38" i="17"/>
  <c r="BC38" i="17"/>
  <c r="AV38" i="17"/>
  <c r="AW38" i="17"/>
  <c r="Y30" i="17"/>
  <c r="AY30" i="17"/>
  <c r="AZ30" i="17"/>
  <c r="AX30" i="17"/>
  <c r="BA30" i="17"/>
  <c r="BB30" i="17"/>
  <c r="BC30" i="17"/>
  <c r="AV30" i="17"/>
  <c r="AW30" i="17"/>
  <c r="AY32" i="17"/>
  <c r="AZ32" i="17"/>
  <c r="AX32" i="17"/>
  <c r="BA32" i="17"/>
  <c r="BB32" i="17"/>
  <c r="BC32" i="17"/>
  <c r="AV32" i="17"/>
  <c r="AW32" i="17"/>
  <c r="Y29" i="17"/>
  <c r="AW29" i="17"/>
  <c r="AX29" i="17"/>
  <c r="BA29" i="17"/>
  <c r="BB29" i="17"/>
  <c r="AY29" i="17"/>
  <c r="AZ29" i="17"/>
  <c r="BC29" i="17"/>
  <c r="AV29" i="17"/>
  <c r="Y26" i="17"/>
  <c r="BB26" i="17"/>
  <c r="AV26" i="17"/>
  <c r="AW26" i="17"/>
  <c r="AY26" i="17"/>
  <c r="AX26" i="17"/>
  <c r="BC26" i="17"/>
  <c r="AZ26" i="17"/>
  <c r="BA26" i="17"/>
  <c r="Y28" i="17"/>
  <c r="AW28" i="17"/>
  <c r="BA28" i="17"/>
  <c r="BB28" i="17"/>
  <c r="AZ28" i="17"/>
  <c r="AX28" i="17"/>
  <c r="AY28" i="17"/>
  <c r="BC28" i="17"/>
  <c r="AV28" i="17"/>
  <c r="Y27" i="17"/>
  <c r="AW27" i="17"/>
  <c r="BA27" i="17"/>
  <c r="AX27" i="17"/>
  <c r="BB27" i="17"/>
  <c r="AY27" i="17"/>
  <c r="AZ27" i="17"/>
  <c r="BC27" i="17"/>
  <c r="AV27" i="17"/>
  <c r="V52" i="16"/>
  <c r="V53" i="16" s="1"/>
  <c r="AD38" i="17"/>
  <c r="Y38" i="17"/>
  <c r="BD32" i="17"/>
  <c r="Y32" i="17"/>
  <c r="V32" i="16"/>
  <c r="V49" i="16"/>
  <c r="V40" i="16"/>
  <c r="V36" i="16"/>
  <c r="V24" i="16"/>
  <c r="V65" i="16"/>
  <c r="V65" i="17" s="1"/>
  <c r="V56" i="16"/>
  <c r="V60" i="16"/>
  <c r="V28" i="16"/>
  <c r="U49" i="16"/>
  <c r="U41" i="16"/>
  <c r="U33" i="16"/>
  <c r="U29" i="16"/>
  <c r="U37" i="16"/>
  <c r="AR47" i="17"/>
  <c r="AR59" i="17"/>
  <c r="AR63" i="17"/>
  <c r="AR55" i="17"/>
  <c r="AR51" i="17"/>
  <c r="AR43" i="17"/>
  <c r="AR35" i="17"/>
  <c r="T61" i="16"/>
  <c r="AR61" i="16" s="1"/>
  <c r="AR60" i="16"/>
  <c r="T65" i="16"/>
  <c r="AR64" i="16"/>
  <c r="T45" i="16"/>
  <c r="AR45" i="16" s="1"/>
  <c r="AR44" i="16"/>
  <c r="T49" i="16"/>
  <c r="AR49" i="16" s="1"/>
  <c r="AR48" i="16"/>
  <c r="T53" i="16"/>
  <c r="AR53" i="16" s="1"/>
  <c r="AR52" i="16"/>
  <c r="T57" i="16"/>
  <c r="AR57" i="16" s="1"/>
  <c r="AR56" i="16"/>
  <c r="AI32" i="17"/>
  <c r="AI38" i="17"/>
  <c r="AB38" i="17"/>
  <c r="X38" i="17"/>
  <c r="AR38" i="17"/>
  <c r="W38" i="17"/>
  <c r="AA38" i="17"/>
  <c r="T38" i="17"/>
  <c r="Z38" i="17"/>
  <c r="AC38" i="17"/>
  <c r="AK38" i="17"/>
  <c r="AE38" i="17"/>
  <c r="U38" i="17"/>
  <c r="AH38" i="17"/>
  <c r="AF38" i="17"/>
  <c r="AL38" i="17"/>
  <c r="BD38" i="17"/>
  <c r="AJ38" i="17"/>
  <c r="V38" i="17"/>
  <c r="AC32" i="17"/>
  <c r="AD32" i="17"/>
  <c r="R32" i="17"/>
  <c r="T32" i="17"/>
  <c r="AB32" i="17"/>
  <c r="X32" i="17"/>
  <c r="AL32" i="17"/>
  <c r="AJ32" i="17"/>
  <c r="V32" i="17"/>
  <c r="AH32" i="17"/>
  <c r="AA32" i="17"/>
  <c r="Z32" i="17"/>
  <c r="AK32" i="17"/>
  <c r="AF32" i="17"/>
  <c r="AR32" i="17"/>
  <c r="U32" i="17"/>
  <c r="AE32" i="17"/>
  <c r="W32" i="17"/>
  <c r="AR40" i="16"/>
  <c r="T37" i="16"/>
  <c r="AR37" i="16" s="1"/>
  <c r="AR36" i="16"/>
  <c r="T25" i="16"/>
  <c r="AR25" i="16" s="1"/>
  <c r="AR24" i="16"/>
  <c r="T29" i="16"/>
  <c r="AR29" i="16" s="1"/>
  <c r="AR28" i="16"/>
  <c r="T33" i="16"/>
  <c r="AR33" i="16" s="1"/>
  <c r="AR32" i="16"/>
  <c r="D33" i="17"/>
  <c r="L33" i="16"/>
  <c r="L33" i="17" s="1"/>
  <c r="X26" i="17"/>
  <c r="W26" i="17"/>
  <c r="AB26" i="17"/>
  <c r="V26" i="17"/>
  <c r="T26" i="17"/>
  <c r="AA26" i="17"/>
  <c r="Z26" i="17"/>
  <c r="U26" i="17"/>
  <c r="AI27" i="17"/>
  <c r="AD27" i="17"/>
  <c r="AH27" i="17"/>
  <c r="AC27" i="17"/>
  <c r="W27" i="17"/>
  <c r="V27" i="17"/>
  <c r="T27" i="17"/>
  <c r="AL27" i="17"/>
  <c r="AB27" i="17"/>
  <c r="AJ27" i="17"/>
  <c r="AE27" i="17"/>
  <c r="Z27" i="17"/>
  <c r="X27" i="17"/>
  <c r="AR27" i="17"/>
  <c r="AK27" i="17"/>
  <c r="AF27" i="17"/>
  <c r="AA27" i="17"/>
  <c r="U27" i="17"/>
  <c r="BD27" i="17"/>
  <c r="BD30" i="17"/>
  <c r="AD30" i="17"/>
  <c r="X30" i="17"/>
  <c r="AL30" i="17"/>
  <c r="Z30" i="17"/>
  <c r="AH30" i="17"/>
  <c r="AK30" i="17"/>
  <c r="V30" i="17"/>
  <c r="AF30" i="17"/>
  <c r="AI30" i="17"/>
  <c r="W30" i="17"/>
  <c r="U30" i="17"/>
  <c r="AR30" i="17"/>
  <c r="AA30" i="17"/>
  <c r="AE30" i="17"/>
  <c r="T30" i="17"/>
  <c r="AC30" i="17"/>
  <c r="AJ30" i="17"/>
  <c r="AB30" i="17"/>
  <c r="BD29" i="17"/>
  <c r="AL29" i="17"/>
  <c r="V29" i="17"/>
  <c r="AD29" i="17"/>
  <c r="T29" i="17"/>
  <c r="AF29" i="17"/>
  <c r="AR29" i="17"/>
  <c r="AA29" i="17"/>
  <c r="W29" i="17"/>
  <c r="AE29" i="17"/>
  <c r="AI29" i="17"/>
  <c r="U29" i="17"/>
  <c r="AB29" i="17"/>
  <c r="AH29" i="17"/>
  <c r="Z29" i="17"/>
  <c r="X29" i="17"/>
  <c r="AC29" i="17"/>
  <c r="R29" i="17"/>
  <c r="AJ29" i="17"/>
  <c r="AK29" i="17"/>
  <c r="BD28" i="17"/>
  <c r="AR28" i="17"/>
  <c r="V28" i="17"/>
  <c r="AA28" i="17"/>
  <c r="AD28" i="17"/>
  <c r="T28" i="17"/>
  <c r="AC28" i="17"/>
  <c r="AL28" i="17"/>
  <c r="U28" i="17"/>
  <c r="W28" i="17"/>
  <c r="AH28" i="17"/>
  <c r="R28" i="17"/>
  <c r="AF28" i="17"/>
  <c r="AI28" i="17"/>
  <c r="AB28" i="17"/>
  <c r="AK28" i="17"/>
  <c r="Z28" i="17"/>
  <c r="AJ28" i="17"/>
  <c r="X28" i="17"/>
  <c r="AE28" i="17"/>
  <c r="BD26" i="17"/>
  <c r="AF26" i="17"/>
  <c r="AD26" i="17"/>
  <c r="AR26" i="17"/>
  <c r="AL26" i="17"/>
  <c r="AK26" i="17"/>
  <c r="AI26" i="17"/>
  <c r="AC26" i="17"/>
  <c r="AE26" i="17"/>
  <c r="AH26" i="17"/>
  <c r="AJ26" i="17"/>
  <c r="D24" i="16"/>
  <c r="C24" i="17"/>
  <c r="D21" i="17"/>
  <c r="D23" i="17"/>
  <c r="L23" i="16"/>
  <c r="L23" i="17" s="1"/>
  <c r="L22" i="17"/>
  <c r="D25" i="16"/>
  <c r="L25" i="16" s="1"/>
  <c r="C25" i="17"/>
  <c r="K18" i="16"/>
  <c r="J18" i="17"/>
  <c r="D18" i="17"/>
  <c r="L18" i="16"/>
  <c r="M18" i="16" s="1"/>
  <c r="AR65" i="16" l="1"/>
  <c r="AR65" i="17" s="1"/>
  <c r="T65" i="17"/>
  <c r="M63" i="16"/>
  <c r="M62" i="16"/>
  <c r="AY33" i="17"/>
  <c r="AZ33" i="17"/>
  <c r="AX33" i="17"/>
  <c r="BA33" i="17"/>
  <c r="BB33" i="17"/>
  <c r="BC33" i="17"/>
  <c r="AV33" i="17"/>
  <c r="AW33" i="17"/>
  <c r="Y22" i="17"/>
  <c r="AZ22" i="17"/>
  <c r="BC22" i="17"/>
  <c r="AX22" i="17"/>
  <c r="BB22" i="17"/>
  <c r="AY22" i="17"/>
  <c r="AW22" i="17"/>
  <c r="AV22" i="17"/>
  <c r="BA22" i="17"/>
  <c r="Y23" i="17"/>
  <c r="BC23" i="17"/>
  <c r="AV23" i="17"/>
  <c r="AY23" i="17"/>
  <c r="AW23" i="17"/>
  <c r="AZ23" i="17"/>
  <c r="AX23" i="17"/>
  <c r="BA23" i="17"/>
  <c r="BB23" i="17"/>
  <c r="R33" i="17"/>
  <c r="Y33" i="17"/>
  <c r="V25" i="16"/>
  <c r="V41" i="16"/>
  <c r="V29" i="16"/>
  <c r="V37" i="16"/>
  <c r="V61" i="16"/>
  <c r="V57" i="16"/>
  <c r="V33" i="16"/>
  <c r="AF33" i="17"/>
  <c r="AB33" i="17"/>
  <c r="U33" i="17"/>
  <c r="AA33" i="17"/>
  <c r="X33" i="17"/>
  <c r="T33" i="17"/>
  <c r="AC33" i="17"/>
  <c r="Z33" i="17"/>
  <c r="W33" i="17"/>
  <c r="AR33" i="17"/>
  <c r="V33" i="17"/>
  <c r="AI33" i="17"/>
  <c r="AH33" i="17"/>
  <c r="AE33" i="17"/>
  <c r="AD33" i="17"/>
  <c r="AJ33" i="17"/>
  <c r="AL33" i="17"/>
  <c r="BD33" i="17"/>
  <c r="AK33" i="17"/>
  <c r="AR23" i="17"/>
  <c r="D24" i="17"/>
  <c r="L24" i="16"/>
  <c r="L24" i="17" s="1"/>
  <c r="Z23" i="17"/>
  <c r="V23" i="17"/>
  <c r="AE23" i="17"/>
  <c r="W23" i="17"/>
  <c r="AB23" i="17"/>
  <c r="AD23" i="17"/>
  <c r="AL23" i="17"/>
  <c r="AH23" i="17"/>
  <c r="AF23" i="17"/>
  <c r="AK23" i="17"/>
  <c r="AJ23" i="17"/>
  <c r="AC23" i="17"/>
  <c r="BD23" i="17"/>
  <c r="AA23" i="17"/>
  <c r="T23" i="17"/>
  <c r="X23" i="17"/>
  <c r="AI23" i="17"/>
  <c r="K18" i="17"/>
  <c r="S18" i="17" s="1"/>
  <c r="S18" i="16"/>
  <c r="D25" i="17"/>
  <c r="L18" i="17"/>
  <c r="BD22" i="17"/>
  <c r="AE22" i="17"/>
  <c r="AR22" i="17"/>
  <c r="AD22" i="17"/>
  <c r="W22" i="17"/>
  <c r="T22" i="17"/>
  <c r="AK22" i="17"/>
  <c r="AH22" i="17"/>
  <c r="AB22" i="17"/>
  <c r="AA22" i="17"/>
  <c r="AI22" i="17"/>
  <c r="AF22" i="17"/>
  <c r="X22" i="17"/>
  <c r="U22" i="17"/>
  <c r="AL22" i="17"/>
  <c r="V22" i="17"/>
  <c r="AJ22" i="17"/>
  <c r="AC22" i="17"/>
  <c r="Z22" i="17"/>
  <c r="Y24" i="17" l="1"/>
  <c r="BB24" i="17"/>
  <c r="BC24" i="17"/>
  <c r="AY24" i="17"/>
  <c r="AX24" i="17"/>
  <c r="AV24" i="17"/>
  <c r="AW24" i="17"/>
  <c r="AZ24" i="17"/>
  <c r="BA24" i="17"/>
  <c r="Y18" i="17"/>
  <c r="AV18" i="17"/>
  <c r="AZ18" i="17"/>
  <c r="AW18" i="17"/>
  <c r="BA18" i="17"/>
  <c r="AX18" i="17"/>
  <c r="AY18" i="17"/>
  <c r="BB18" i="17"/>
  <c r="BC18" i="17"/>
  <c r="L25" i="17"/>
  <c r="BD24" i="17"/>
  <c r="U24" i="17"/>
  <c r="AR24" i="17"/>
  <c r="AH24" i="17"/>
  <c r="Z24" i="17"/>
  <c r="R24" i="17"/>
  <c r="AI24" i="17"/>
  <c r="AB24" i="17"/>
  <c r="V24" i="17"/>
  <c r="AC24" i="17"/>
  <c r="AA24" i="17"/>
  <c r="AF24" i="17"/>
  <c r="AL24" i="17"/>
  <c r="AK24" i="17"/>
  <c r="X24" i="17"/>
  <c r="AJ24" i="17"/>
  <c r="AD24" i="17"/>
  <c r="T24" i="17"/>
  <c r="W24" i="17"/>
  <c r="AE24" i="17"/>
  <c r="BD18" i="17"/>
  <c r="AH18" i="17"/>
  <c r="AJ18" i="17"/>
  <c r="AF18" i="17"/>
  <c r="AL18" i="17"/>
  <c r="T18" i="17"/>
  <c r="W18" i="17"/>
  <c r="U18" i="17"/>
  <c r="AD18" i="17"/>
  <c r="X18" i="17"/>
  <c r="AC18" i="17"/>
  <c r="AA18" i="17"/>
  <c r="V18" i="17"/>
  <c r="AB18" i="17"/>
  <c r="AI18" i="17"/>
  <c r="AE18" i="17"/>
  <c r="AR18" i="17"/>
  <c r="Z18" i="17"/>
  <c r="AK18" i="17"/>
  <c r="BB25" i="17" l="1"/>
  <c r="AX25" i="17"/>
  <c r="BC25" i="17"/>
  <c r="AY25" i="17"/>
  <c r="AV25" i="17"/>
  <c r="AW25" i="17"/>
  <c r="AZ25" i="17"/>
  <c r="BA25" i="17"/>
  <c r="T25" i="17"/>
  <c r="Y25" i="17"/>
  <c r="V25" i="17"/>
  <c r="AD25" i="17"/>
  <c r="Z25" i="17"/>
  <c r="AF25" i="17"/>
  <c r="AI25" i="17"/>
  <c r="AA25" i="17"/>
  <c r="AC25" i="17"/>
  <c r="AK25" i="17"/>
  <c r="AL25" i="17"/>
  <c r="AB25" i="17"/>
  <c r="AJ25" i="17"/>
  <c r="AE25" i="17"/>
  <c r="BD25" i="17"/>
  <c r="U25" i="17"/>
  <c r="AR25" i="17"/>
  <c r="R25" i="17"/>
  <c r="X25" i="17"/>
  <c r="W25" i="17"/>
  <c r="AH25" i="17"/>
  <c r="AN7" i="16" l="1"/>
  <c r="AN8" i="16"/>
  <c r="AN9" i="16"/>
  <c r="AO83" i="16" a="1"/>
  <c r="AM85" i="16" l="1" a="1"/>
  <c r="AM85" i="16" s="1"/>
  <c r="AO83" i="16"/>
  <c r="AM86" i="16" l="1"/>
  <c r="AM87" i="16"/>
  <c r="AM88" i="16"/>
  <c r="H10" i="16"/>
  <c r="H11" i="16"/>
  <c r="H12" i="16"/>
  <c r="H15" i="16"/>
  <c r="H16" i="16"/>
  <c r="H17" i="16"/>
  <c r="AJ11" i="16"/>
  <c r="AJ12" i="16" s="1"/>
  <c r="AJ13" i="16" s="1"/>
  <c r="C11" i="16"/>
  <c r="D11" i="16" s="1"/>
  <c r="J14" i="16" l="1"/>
  <c r="J10" i="16"/>
  <c r="I15" i="16"/>
  <c r="I16" i="16"/>
  <c r="I11" i="16"/>
  <c r="I13" i="16"/>
  <c r="I10" i="16"/>
  <c r="K19" i="16"/>
  <c r="C13" i="16"/>
  <c r="D13" i="16" s="1"/>
  <c r="C12" i="16"/>
  <c r="D12" i="16" s="1"/>
  <c r="S19" i="16" l="1"/>
  <c r="K19" i="17"/>
  <c r="S19" i="17" s="1"/>
  <c r="K20" i="16"/>
  <c r="K21" i="16"/>
  <c r="L21" i="16"/>
  <c r="S20" i="16" l="1"/>
  <c r="K20" i="17"/>
  <c r="S20" i="17" s="1"/>
  <c r="S21" i="16"/>
  <c r="K21" i="17"/>
  <c r="S21" i="17" s="1"/>
  <c r="L21" i="17"/>
  <c r="Y21" i="17" l="1"/>
  <c r="BB21" i="17"/>
  <c r="BC21" i="17"/>
  <c r="AV21" i="17"/>
  <c r="AW21" i="17"/>
  <c r="AX21" i="17"/>
  <c r="AY21" i="17"/>
  <c r="AZ21" i="17"/>
  <c r="BA21" i="17"/>
  <c r="BD21" i="17"/>
  <c r="AH21" i="17"/>
  <c r="T21" i="17"/>
  <c r="R21" i="17"/>
  <c r="Z21" i="17"/>
  <c r="AR21" i="17"/>
  <c r="U21" i="17"/>
  <c r="X21" i="17"/>
  <c r="AA21" i="17"/>
  <c r="AD21" i="17"/>
  <c r="AC21" i="17"/>
  <c r="AK21" i="17"/>
  <c r="AI21" i="17"/>
  <c r="AJ21" i="17"/>
  <c r="AB21" i="17"/>
  <c r="W21" i="17"/>
  <c r="AL21" i="17"/>
  <c r="AE21" i="17"/>
  <c r="AF21" i="17"/>
  <c r="V21" i="17"/>
  <c r="AD15" i="16" l="1"/>
  <c r="AD16" i="16" s="1"/>
  <c r="AD17" i="16" s="1"/>
  <c r="AD11" i="16"/>
  <c r="AD12" i="16" s="1"/>
  <c r="AD13" i="16" s="1"/>
  <c r="X11" i="16" l="1"/>
  <c r="X12" i="16" s="1"/>
  <c r="X13" i="16" s="1"/>
  <c r="AA15" i="16"/>
  <c r="AA16" i="16" s="1"/>
  <c r="AA17" i="16" s="1"/>
  <c r="AA11" i="16"/>
  <c r="AA12" i="16" s="1"/>
  <c r="AA13" i="16" s="1"/>
  <c r="W15" i="16"/>
  <c r="W16" i="16" s="1"/>
  <c r="W17" i="16" s="1"/>
  <c r="W11" i="16"/>
  <c r="W12" i="16" s="1"/>
  <c r="W13" i="16" s="1"/>
  <c r="V15" i="16"/>
  <c r="V16" i="16" s="1"/>
  <c r="V17" i="16" s="1"/>
  <c r="V11" i="16"/>
  <c r="V12" i="16" s="1"/>
  <c r="V13" i="16" s="1"/>
  <c r="U15" i="16"/>
  <c r="U16" i="16" s="1"/>
  <c r="U17" i="16" s="1"/>
  <c r="U11" i="16"/>
  <c r="U12" i="16" s="1"/>
  <c r="U13" i="16" s="1"/>
  <c r="A81" i="16"/>
  <c r="A80" i="16"/>
  <c r="A79" i="16"/>
  <c r="AL15" i="16"/>
  <c r="AL16" i="16" s="1"/>
  <c r="AL17" i="16" s="1"/>
  <c r="AK15" i="16"/>
  <c r="AK16" i="16" s="1"/>
  <c r="AK17" i="16" s="1"/>
  <c r="AJ15" i="16"/>
  <c r="AJ16" i="16" s="1"/>
  <c r="AJ17" i="16" s="1"/>
  <c r="AF15" i="16"/>
  <c r="AF16" i="16" s="1"/>
  <c r="AF17" i="16" s="1"/>
  <c r="AE15" i="16"/>
  <c r="AE16" i="16" s="1"/>
  <c r="AE17" i="16" s="1"/>
  <c r="AC15" i="16"/>
  <c r="AC16" i="16" s="1"/>
  <c r="AC17" i="16" s="1"/>
  <c r="AB15" i="16"/>
  <c r="AB16" i="16" s="1"/>
  <c r="AB17" i="16" s="1"/>
  <c r="Z16" i="16"/>
  <c r="Z17" i="16" s="1"/>
  <c r="T15" i="16"/>
  <c r="AL11" i="16"/>
  <c r="AL12" i="16" s="1"/>
  <c r="AL13" i="16" s="1"/>
  <c r="AK11" i="16"/>
  <c r="AK12" i="16" s="1"/>
  <c r="AK13" i="16" s="1"/>
  <c r="AH12" i="16"/>
  <c r="AH13" i="16" s="1"/>
  <c r="AF11" i="16"/>
  <c r="AF12" i="16" s="1"/>
  <c r="AF13" i="16" s="1"/>
  <c r="AE11" i="16"/>
  <c r="AE12" i="16" s="1"/>
  <c r="AE13" i="16" s="1"/>
  <c r="AC11" i="16"/>
  <c r="AC12" i="16" s="1"/>
  <c r="AC13" i="16" s="1"/>
  <c r="AB11" i="16"/>
  <c r="AB12" i="16" s="1"/>
  <c r="AB13" i="16" s="1"/>
  <c r="Z11" i="16"/>
  <c r="Z12" i="16" s="1"/>
  <c r="Z13" i="16" s="1"/>
  <c r="T11" i="16"/>
  <c r="T12" i="16" s="1"/>
  <c r="T13" i="16" s="1"/>
  <c r="H9" i="16"/>
  <c r="H8" i="16"/>
  <c r="H7" i="16"/>
  <c r="AJ7" i="16"/>
  <c r="AJ8" i="16" s="1"/>
  <c r="AJ9" i="16" s="1"/>
  <c r="AR6" i="16"/>
  <c r="D6" i="16"/>
  <c r="P17" i="17"/>
  <c r="O17" i="17"/>
  <c r="P16" i="17"/>
  <c r="O16" i="17"/>
  <c r="P15" i="17"/>
  <c r="O15" i="17"/>
  <c r="P14" i="17"/>
  <c r="O14" i="17"/>
  <c r="P13" i="17"/>
  <c r="O13" i="17"/>
  <c r="P12" i="17"/>
  <c r="O12" i="17"/>
  <c r="P11" i="17"/>
  <c r="O11" i="17"/>
  <c r="P10" i="17"/>
  <c r="O10" i="17"/>
  <c r="N5" i="8"/>
  <c r="M5" i="8"/>
  <c r="L5" i="8"/>
  <c r="N6" i="8"/>
  <c r="M6" i="8"/>
  <c r="L6" i="8"/>
  <c r="N7" i="8"/>
  <c r="M7" i="8"/>
  <c r="L7" i="8"/>
  <c r="D6" i="17" l="1"/>
  <c r="AP7" i="16"/>
  <c r="AP8" i="16"/>
  <c r="AP9" i="16"/>
  <c r="AQ9" i="16"/>
  <c r="AQ7" i="16"/>
  <c r="AQ8" i="16"/>
  <c r="J6" i="16"/>
  <c r="L6" i="16" s="1"/>
  <c r="AR15" i="16"/>
  <c r="AR11" i="16"/>
  <c r="T16" i="16"/>
  <c r="AG7" i="16"/>
  <c r="AG8" i="16" s="1"/>
  <c r="AG9" i="16" s="1"/>
  <c r="T79" i="16"/>
  <c r="T77" i="16"/>
  <c r="T78" i="16"/>
  <c r="J11" i="16"/>
  <c r="J12" i="16"/>
  <c r="J13" i="16"/>
  <c r="I12" i="16"/>
  <c r="I17" i="16"/>
  <c r="J15" i="16"/>
  <c r="K15" i="16" s="1"/>
  <c r="S15" i="16" s="1"/>
  <c r="J16" i="16"/>
  <c r="K16" i="16" s="1"/>
  <c r="S16" i="16" s="1"/>
  <c r="J17" i="16"/>
  <c r="D15" i="16"/>
  <c r="X16" i="16"/>
  <c r="X17" i="16" s="1"/>
  <c r="O6" i="8"/>
  <c r="O7" i="8"/>
  <c r="D14" i="16"/>
  <c r="E6" i="16" s="1"/>
  <c r="O5" i="8"/>
  <c r="J6" i="17" l="1"/>
  <c r="M6" i="16"/>
  <c r="F6" i="16"/>
  <c r="F6" i="17" s="1"/>
  <c r="E6" i="17"/>
  <c r="AR13" i="16"/>
  <c r="AR12" i="16"/>
  <c r="AR16" i="16"/>
  <c r="K17" i="16"/>
  <c r="S17" i="16" s="1"/>
  <c r="T17" i="16"/>
  <c r="D17" i="16"/>
  <c r="L17" i="16" s="1"/>
  <c r="D16" i="16"/>
  <c r="L16" i="16" s="1"/>
  <c r="L15" i="16"/>
  <c r="K12" i="16"/>
  <c r="S12" i="16" s="1"/>
  <c r="L12" i="16"/>
  <c r="K13" i="16"/>
  <c r="S13" i="16" s="1"/>
  <c r="L13" i="16"/>
  <c r="K11" i="16"/>
  <c r="S11" i="16" s="1"/>
  <c r="L11" i="16"/>
  <c r="O12" i="10"/>
  <c r="O11" i="10"/>
  <c r="O10" i="10"/>
  <c r="O8" i="10"/>
  <c r="O7" i="10"/>
  <c r="O6" i="10"/>
  <c r="N7" i="10" a="1"/>
  <c r="N7" i="10" s="1"/>
  <c r="N6" i="10" a="1"/>
  <c r="N6" i="10" s="1"/>
  <c r="N5" i="10" a="1"/>
  <c r="N5" i="10" s="1"/>
  <c r="M5" i="10" a="1"/>
  <c r="M5" i="10" s="1"/>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AR17" i="16" l="1"/>
  <c r="L20" i="16"/>
  <c r="D20" i="17"/>
  <c r="AN6" i="17"/>
  <c r="AM6" i="17"/>
  <c r="AO94" i="17" a="1"/>
  <c r="I6" i="16"/>
  <c r="H17" i="17"/>
  <c r="H16" i="17"/>
  <c r="H15" i="17"/>
  <c r="H14" i="17"/>
  <c r="H13" i="17"/>
  <c r="H12" i="17"/>
  <c r="H10" i="17"/>
  <c r="H9" i="17"/>
  <c r="H8" i="17"/>
  <c r="AL7" i="16"/>
  <c r="AL8" i="16" s="1"/>
  <c r="AL9" i="16" s="1"/>
  <c r="AK7" i="16"/>
  <c r="AK8" i="16" s="1"/>
  <c r="AK9" i="16" s="1"/>
  <c r="AI7" i="16"/>
  <c r="AH7" i="16"/>
  <c r="AH8" i="16" s="1"/>
  <c r="AH9" i="16" s="1"/>
  <c r="AF7" i="16"/>
  <c r="AF8" i="16" s="1"/>
  <c r="AF9" i="16" s="1"/>
  <c r="AE7" i="16"/>
  <c r="AE8" i="16" s="1"/>
  <c r="AE9" i="16" s="1"/>
  <c r="AD7" i="16"/>
  <c r="AC7" i="16"/>
  <c r="AC8" i="16" s="1"/>
  <c r="AC9" i="16" s="1"/>
  <c r="AB7" i="16"/>
  <c r="AB8" i="16" s="1"/>
  <c r="Z7" i="16"/>
  <c r="X8" i="16"/>
  <c r="X9" i="16" s="1"/>
  <c r="W9" i="16"/>
  <c r="U7" i="16"/>
  <c r="O6" i="16"/>
  <c r="O7" i="16" s="1"/>
  <c r="O8" i="16" s="1"/>
  <c r="O9" i="16" s="1"/>
  <c r="N7" i="16"/>
  <c r="N8" i="16" s="1"/>
  <c r="N9" i="16" s="1"/>
  <c r="Z8" i="16" l="1"/>
  <c r="I6" i="17"/>
  <c r="K6" i="16"/>
  <c r="K6" i="17" s="1"/>
  <c r="AP9" i="17"/>
  <c r="AQ9" i="17"/>
  <c r="AB9" i="16"/>
  <c r="AP8" i="17"/>
  <c r="AQ8" i="17"/>
  <c r="AI8" i="16"/>
  <c r="AI9" i="16" s="1"/>
  <c r="AR7" i="16"/>
  <c r="L19" i="16"/>
  <c r="D19" i="17"/>
  <c r="L20" i="17"/>
  <c r="U8" i="16"/>
  <c r="U23" i="16"/>
  <c r="AD8" i="16"/>
  <c r="AO94" i="17"/>
  <c r="AN14" i="17"/>
  <c r="AM14" i="17"/>
  <c r="AO14" i="17"/>
  <c r="AO17" i="17"/>
  <c r="AM17" i="17"/>
  <c r="AN17" i="17"/>
  <c r="AN8" i="17"/>
  <c r="AM8" i="17"/>
  <c r="AO8" i="17"/>
  <c r="C14" i="17"/>
  <c r="I7" i="16"/>
  <c r="H7" i="17"/>
  <c r="AN10" i="17"/>
  <c r="AM10" i="17"/>
  <c r="AO10" i="17"/>
  <c r="AO13" i="17"/>
  <c r="AM13" i="17"/>
  <c r="AN13" i="17"/>
  <c r="AO15" i="17"/>
  <c r="AN15" i="17"/>
  <c r="AM15" i="17"/>
  <c r="AO9" i="17"/>
  <c r="AM9" i="17"/>
  <c r="AN9" i="17"/>
  <c r="AN16" i="17"/>
  <c r="AM16" i="17"/>
  <c r="AO16" i="17"/>
  <c r="C6" i="17"/>
  <c r="AN12" i="17"/>
  <c r="AM12" i="17"/>
  <c r="AO12" i="17"/>
  <c r="T8" i="16"/>
  <c r="C10" i="17"/>
  <c r="I8" i="16"/>
  <c r="C9" i="16"/>
  <c r="C8" i="16"/>
  <c r="D8" i="16" s="1"/>
  <c r="C7" i="16"/>
  <c r="D7" i="16" s="1"/>
  <c r="D7" i="17" s="1"/>
  <c r="I9" i="16"/>
  <c r="J8" i="16"/>
  <c r="J9" i="16"/>
  <c r="J7" i="16"/>
  <c r="V7" i="16"/>
  <c r="V8" i="16" s="1"/>
  <c r="V9" i="16" s="1"/>
  <c r="AA7"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D1888" i="14"/>
  <c r="D1889" i="14"/>
  <c r="D1890" i="14"/>
  <c r="D1891" i="14"/>
  <c r="D1892" i="14"/>
  <c r="D1893" i="14"/>
  <c r="D1894" i="14"/>
  <c r="D1895" i="14"/>
  <c r="D1896" i="14"/>
  <c r="D1897" i="14"/>
  <c r="D1898" i="14"/>
  <c r="D1899" i="14"/>
  <c r="D2" i="14"/>
  <c r="F1891" i="14" l="1"/>
  <c r="F1887" i="14"/>
  <c r="F1899" i="14"/>
  <c r="F1895" i="14"/>
  <c r="P6" i="16"/>
  <c r="Y20" i="17"/>
  <c r="BA20" i="17"/>
  <c r="BC20" i="17"/>
  <c r="AV20" i="17"/>
  <c r="AW20" i="17"/>
  <c r="AX20" i="17"/>
  <c r="BB20" i="17"/>
  <c r="AY20" i="17"/>
  <c r="AZ20" i="17"/>
  <c r="L7" i="16"/>
  <c r="U23" i="17"/>
  <c r="Z9" i="16"/>
  <c r="AQ7" i="17"/>
  <c r="AN7" i="17"/>
  <c r="AO7" i="17"/>
  <c r="AP7" i="17"/>
  <c r="T9" i="16"/>
  <c r="AR9" i="16" s="1"/>
  <c r="AR8" i="16"/>
  <c r="BD20" i="17"/>
  <c r="T20" i="17"/>
  <c r="AA20" i="17"/>
  <c r="AL20" i="17"/>
  <c r="AC20" i="17"/>
  <c r="Z20" i="17"/>
  <c r="AJ20" i="17"/>
  <c r="AH20" i="17"/>
  <c r="W20" i="17"/>
  <c r="AI20" i="17"/>
  <c r="AE20" i="17"/>
  <c r="U20" i="17"/>
  <c r="AD20" i="17"/>
  <c r="AK20" i="17"/>
  <c r="V20" i="17"/>
  <c r="AF20" i="17"/>
  <c r="AB20" i="17"/>
  <c r="AR20" i="17"/>
  <c r="X20" i="17"/>
  <c r="R20" i="17"/>
  <c r="U9" i="16"/>
  <c r="U25" i="16" s="1"/>
  <c r="U24" i="16"/>
  <c r="L19" i="17"/>
  <c r="K7" i="16"/>
  <c r="S7" i="16" s="1"/>
  <c r="K9" i="16"/>
  <c r="S9" i="16" s="1"/>
  <c r="K8" i="16"/>
  <c r="S8" i="16" s="1"/>
  <c r="S6" i="16"/>
  <c r="I10" i="17"/>
  <c r="L8" i="16"/>
  <c r="D9" i="16"/>
  <c r="L9" i="16" s="1"/>
  <c r="I15" i="17"/>
  <c r="I17" i="17"/>
  <c r="I16" i="17"/>
  <c r="I8" i="17"/>
  <c r="K14" i="16"/>
  <c r="S14" i="16" s="1"/>
  <c r="L14" i="16"/>
  <c r="I7" i="17"/>
  <c r="I9" i="17"/>
  <c r="J9" i="17"/>
  <c r="J8" i="17"/>
  <c r="AD9" i="16"/>
  <c r="C17" i="17"/>
  <c r="H11" i="17"/>
  <c r="J16" i="17"/>
  <c r="C9" i="17"/>
  <c r="D10" i="17"/>
  <c r="J7" i="17"/>
  <c r="J15" i="17"/>
  <c r="J14" i="17"/>
  <c r="C7" i="17"/>
  <c r="C15" i="17"/>
  <c r="D14" i="17"/>
  <c r="J17" i="17"/>
  <c r="C8" i="17"/>
  <c r="C16" i="17"/>
  <c r="R6" i="16"/>
  <c r="AM7" i="17"/>
  <c r="AA8" i="16"/>
  <c r="AA9" i="16" s="1"/>
  <c r="C12" i="17"/>
  <c r="C11" i="17"/>
  <c r="C13" i="17"/>
  <c r="K10" i="16"/>
  <c r="S10" i="16" s="1"/>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B49" i="10" a="1"/>
  <c r="C49" i="10" s="1"/>
  <c r="O13" i="10" a="1"/>
  <c r="O13" i="10" s="1"/>
  <c r="O9" i="10" a="1"/>
  <c r="O9" i="10" s="1"/>
  <c r="O5" i="10" a="1"/>
  <c r="O5" i="10" s="1"/>
  <c r="N13" i="10" a="1"/>
  <c r="N13" i="10" s="1"/>
  <c r="N12" i="10" a="1"/>
  <c r="N12" i="10" s="1"/>
  <c r="N11" i="10" a="1"/>
  <c r="N11" i="10" s="1"/>
  <c r="N10" i="10" a="1"/>
  <c r="N10" i="10" s="1"/>
  <c r="N9" i="10" a="1"/>
  <c r="N9" i="10" s="1"/>
  <c r="N8" i="10" a="1"/>
  <c r="N8" i="10" s="1"/>
  <c r="M13" i="10" a="1"/>
  <c r="M13" i="10" s="1"/>
  <c r="M12" i="10" a="1"/>
  <c r="M12" i="10" s="1"/>
  <c r="M11" i="10" a="1"/>
  <c r="M11" i="10" s="1"/>
  <c r="M10" i="10" a="1"/>
  <c r="M10" i="10" s="1"/>
  <c r="M9" i="10" a="1"/>
  <c r="M9" i="10" s="1"/>
  <c r="M8" i="10" a="1"/>
  <c r="M8" i="10" s="1"/>
  <c r="M7" i="10" a="1"/>
  <c r="M7" i="10" s="1"/>
  <c r="M6" i="10" a="1"/>
  <c r="M6" i="10" s="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5" i="8"/>
  <c r="Y19" i="17" l="1"/>
  <c r="AW19" i="17"/>
  <c r="BB19" i="17"/>
  <c r="AX19" i="17"/>
  <c r="AY19" i="17"/>
  <c r="AZ19" i="17"/>
  <c r="BA19" i="17"/>
  <c r="BC19" i="17"/>
  <c r="AV19" i="17"/>
  <c r="M60" i="16"/>
  <c r="M60" i="17" s="1"/>
  <c r="M64" i="16"/>
  <c r="M64" i="17" s="1"/>
  <c r="M49" i="16"/>
  <c r="M49" i="17" s="1"/>
  <c r="M56" i="16"/>
  <c r="M56" i="17" s="1"/>
  <c r="M61" i="16"/>
  <c r="M61" i="17" s="1"/>
  <c r="M48" i="16"/>
  <c r="M48" i="17" s="1"/>
  <c r="M52" i="16"/>
  <c r="M52" i="17" s="1"/>
  <c r="M44" i="16"/>
  <c r="M44" i="17" s="1"/>
  <c r="M42" i="16"/>
  <c r="M42" i="17" s="1"/>
  <c r="M58" i="16"/>
  <c r="M58" i="17" s="1"/>
  <c r="M62" i="17"/>
  <c r="M45" i="16"/>
  <c r="M45" i="17" s="1"/>
  <c r="M50" i="16"/>
  <c r="M50" i="17" s="1"/>
  <c r="M46" i="16"/>
  <c r="M46" i="17" s="1"/>
  <c r="M54" i="16"/>
  <c r="M54" i="17" s="1"/>
  <c r="M7" i="16"/>
  <c r="M9" i="16"/>
  <c r="BD19" i="17"/>
  <c r="W19" i="17"/>
  <c r="AI19" i="17"/>
  <c r="AC19" i="17"/>
  <c r="AR19" i="17"/>
  <c r="AL19" i="17"/>
  <c r="AD19" i="17"/>
  <c r="AF19" i="17"/>
  <c r="T19" i="17"/>
  <c r="AE19" i="17"/>
  <c r="AH19" i="17"/>
  <c r="X19" i="17"/>
  <c r="AK19" i="17"/>
  <c r="V19" i="17"/>
  <c r="AA19" i="17"/>
  <c r="AJ19" i="17"/>
  <c r="Z19" i="17"/>
  <c r="U19" i="17"/>
  <c r="AB19" i="17"/>
  <c r="L10" i="16"/>
  <c r="M55" i="16" s="1"/>
  <c r="M55" i="17" s="1"/>
  <c r="M8" i="16"/>
  <c r="L6" i="17"/>
  <c r="I11" i="17"/>
  <c r="I13" i="17"/>
  <c r="I12" i="17"/>
  <c r="P7" i="16"/>
  <c r="D8" i="17"/>
  <c r="L8" i="17"/>
  <c r="K17" i="17"/>
  <c r="S17" i="17" s="1"/>
  <c r="L14" i="17"/>
  <c r="Y14" i="17" s="1"/>
  <c r="J10" i="17"/>
  <c r="L17" i="17"/>
  <c r="Y17" i="17" s="1"/>
  <c r="D17" i="17"/>
  <c r="D11" i="17"/>
  <c r="D15" i="17"/>
  <c r="K15" i="17"/>
  <c r="S15" i="17" s="1"/>
  <c r="L9" i="17"/>
  <c r="D9" i="17"/>
  <c r="K16" i="17"/>
  <c r="S16" i="17" s="1"/>
  <c r="J13" i="17"/>
  <c r="E7" i="16"/>
  <c r="F7" i="16" s="1"/>
  <c r="R7" i="16" s="1"/>
  <c r="K8" i="17"/>
  <c r="S8" i="17" s="1"/>
  <c r="D16" i="17"/>
  <c r="AO11" i="17"/>
  <c r="AN11" i="17"/>
  <c r="AM11" i="17"/>
  <c r="J11" i="17"/>
  <c r="K9" i="17"/>
  <c r="S9" i="17" s="1"/>
  <c r="AM96" i="17" a="1"/>
  <c r="L7" i="17"/>
  <c r="K14" i="17"/>
  <c r="S14" i="17" s="1"/>
  <c r="K7" i="17"/>
  <c r="S7" i="17" s="1"/>
  <c r="S6" i="17"/>
  <c r="J12" i="17"/>
  <c r="D13" i="17"/>
  <c r="D12" i="17"/>
  <c r="P9" i="10"/>
  <c r="P10" i="10"/>
  <c r="P7" i="10"/>
  <c r="P6" i="10"/>
  <c r="P5" i="10"/>
  <c r="P8" i="10"/>
  <c r="P12" i="10"/>
  <c r="P13" i="10"/>
  <c r="P11" i="10"/>
  <c r="J90" i="10"/>
  <c r="F90" i="10"/>
  <c r="B90" i="10"/>
  <c r="G89" i="10"/>
  <c r="C89" i="10"/>
  <c r="H88" i="10"/>
  <c r="D88" i="10"/>
  <c r="I87" i="10"/>
  <c r="E87" i="10"/>
  <c r="J86" i="10"/>
  <c r="D86" i="10"/>
  <c r="E85" i="10"/>
  <c r="F84" i="10"/>
  <c r="G83" i="10"/>
  <c r="H82" i="10"/>
  <c r="I81" i="10"/>
  <c r="J80" i="10"/>
  <c r="B80" i="10"/>
  <c r="C79" i="10"/>
  <c r="D78" i="10"/>
  <c r="E77" i="10"/>
  <c r="F76" i="10"/>
  <c r="G75" i="10"/>
  <c r="H74" i="10"/>
  <c r="I73" i="10"/>
  <c r="J72" i="10"/>
  <c r="B72" i="10"/>
  <c r="C71" i="10"/>
  <c r="D70" i="10"/>
  <c r="E69" i="10"/>
  <c r="F68" i="10"/>
  <c r="G67" i="10"/>
  <c r="H66" i="10"/>
  <c r="I65" i="10"/>
  <c r="J64" i="10"/>
  <c r="B64" i="10"/>
  <c r="C63" i="10"/>
  <c r="D62" i="10"/>
  <c r="E61" i="10"/>
  <c r="F60" i="10"/>
  <c r="G59" i="10"/>
  <c r="H58" i="10"/>
  <c r="I57" i="10"/>
  <c r="J56" i="10"/>
  <c r="B56" i="10"/>
  <c r="C55" i="10"/>
  <c r="D54" i="10"/>
  <c r="E53" i="10"/>
  <c r="F52" i="10"/>
  <c r="G51" i="10"/>
  <c r="H50" i="10"/>
  <c r="I49" i="10"/>
  <c r="I90" i="10"/>
  <c r="E90" i="10"/>
  <c r="J89" i="10"/>
  <c r="F89" i="10"/>
  <c r="B89" i="10"/>
  <c r="G88" i="10"/>
  <c r="C88" i="10"/>
  <c r="H87" i="10"/>
  <c r="D87" i="10"/>
  <c r="I86" i="10"/>
  <c r="B86" i="10"/>
  <c r="C85" i="10"/>
  <c r="D84" i="10"/>
  <c r="E83" i="10"/>
  <c r="F82" i="10"/>
  <c r="G81" i="10"/>
  <c r="H80" i="10"/>
  <c r="I79" i="10"/>
  <c r="J78" i="10"/>
  <c r="B78" i="10"/>
  <c r="C77" i="10"/>
  <c r="D76" i="10"/>
  <c r="E75" i="10"/>
  <c r="F74" i="10"/>
  <c r="G73" i="10"/>
  <c r="H72" i="10"/>
  <c r="I71" i="10"/>
  <c r="J70" i="10"/>
  <c r="B70" i="10"/>
  <c r="C69" i="10"/>
  <c r="D68" i="10"/>
  <c r="E67" i="10"/>
  <c r="F66" i="10"/>
  <c r="G65" i="10"/>
  <c r="H64" i="10"/>
  <c r="I63" i="10"/>
  <c r="J62" i="10"/>
  <c r="B62" i="10"/>
  <c r="C61" i="10"/>
  <c r="D60" i="10"/>
  <c r="E59" i="10"/>
  <c r="F58" i="10"/>
  <c r="G57" i="10"/>
  <c r="H56" i="10"/>
  <c r="I55" i="10"/>
  <c r="J54" i="10"/>
  <c r="B54" i="10"/>
  <c r="C53" i="10"/>
  <c r="D52" i="10"/>
  <c r="E51" i="10"/>
  <c r="F50" i="10"/>
  <c r="G49" i="10"/>
  <c r="H90" i="10"/>
  <c r="D90" i="10"/>
  <c r="I89" i="10"/>
  <c r="E89" i="10"/>
  <c r="J88" i="10"/>
  <c r="F88" i="10"/>
  <c r="B88" i="10"/>
  <c r="G87" i="10"/>
  <c r="C87" i="10"/>
  <c r="H86" i="10"/>
  <c r="I85" i="10"/>
  <c r="J84" i="10"/>
  <c r="B84" i="10"/>
  <c r="C83" i="10"/>
  <c r="D82" i="10"/>
  <c r="E81" i="10"/>
  <c r="F80" i="10"/>
  <c r="G79" i="10"/>
  <c r="H78" i="10"/>
  <c r="I77" i="10"/>
  <c r="J76" i="10"/>
  <c r="B76" i="10"/>
  <c r="C75" i="10"/>
  <c r="D74" i="10"/>
  <c r="E73" i="10"/>
  <c r="F72" i="10"/>
  <c r="G71" i="10"/>
  <c r="H70" i="10"/>
  <c r="I69" i="10"/>
  <c r="J68" i="10"/>
  <c r="B68" i="10"/>
  <c r="C67" i="10"/>
  <c r="D66" i="10"/>
  <c r="E65" i="10"/>
  <c r="F64" i="10"/>
  <c r="G63" i="10"/>
  <c r="H62" i="10"/>
  <c r="I61" i="10"/>
  <c r="J60" i="10"/>
  <c r="B60" i="10"/>
  <c r="C59" i="10"/>
  <c r="D58" i="10"/>
  <c r="E57" i="10"/>
  <c r="F56" i="10"/>
  <c r="G55" i="10"/>
  <c r="H54" i="10"/>
  <c r="I53" i="10"/>
  <c r="J52" i="10"/>
  <c r="B52" i="10"/>
  <c r="C51" i="10"/>
  <c r="D50" i="10"/>
  <c r="E49" i="10"/>
  <c r="G90" i="10"/>
  <c r="C90" i="10"/>
  <c r="H89" i="10"/>
  <c r="D89" i="10"/>
  <c r="I88" i="10"/>
  <c r="E88" i="10"/>
  <c r="J87" i="10"/>
  <c r="F87" i="10"/>
  <c r="B87" i="10"/>
  <c r="F86" i="10"/>
  <c r="G85" i="10"/>
  <c r="H84" i="10"/>
  <c r="I83" i="10"/>
  <c r="J82" i="10"/>
  <c r="B82" i="10"/>
  <c r="C81" i="10"/>
  <c r="D80" i="10"/>
  <c r="E79" i="10"/>
  <c r="F78" i="10"/>
  <c r="G77" i="10"/>
  <c r="H76" i="10"/>
  <c r="I75" i="10"/>
  <c r="J74" i="10"/>
  <c r="B74" i="10"/>
  <c r="C73" i="10"/>
  <c r="D72" i="10"/>
  <c r="E71" i="10"/>
  <c r="F70" i="10"/>
  <c r="G69" i="10"/>
  <c r="H68" i="10"/>
  <c r="I67" i="10"/>
  <c r="J66" i="10"/>
  <c r="B66" i="10"/>
  <c r="C65" i="10"/>
  <c r="D64" i="10"/>
  <c r="E63" i="10"/>
  <c r="F62" i="10"/>
  <c r="G61" i="10"/>
  <c r="H60" i="10"/>
  <c r="I59" i="10"/>
  <c r="J58" i="10"/>
  <c r="B58" i="10"/>
  <c r="C57" i="10"/>
  <c r="D56" i="10"/>
  <c r="E55" i="10"/>
  <c r="F54" i="10"/>
  <c r="G53" i="10"/>
  <c r="H52" i="10"/>
  <c r="I51" i="10"/>
  <c r="J50" i="10"/>
  <c r="B50" i="10"/>
  <c r="B49" i="10"/>
  <c r="F49" i="10"/>
  <c r="J49" i="10"/>
  <c r="E50" i="10"/>
  <c r="I50" i="10"/>
  <c r="D51" i="10"/>
  <c r="H51" i="10"/>
  <c r="C52" i="10"/>
  <c r="G52" i="10"/>
  <c r="B53" i="10"/>
  <c r="F53" i="10"/>
  <c r="J53" i="10"/>
  <c r="E54" i="10"/>
  <c r="I54" i="10"/>
  <c r="D55" i="10"/>
  <c r="H55" i="10"/>
  <c r="C56" i="10"/>
  <c r="G56" i="10"/>
  <c r="B57" i="10"/>
  <c r="F57" i="10"/>
  <c r="J57" i="10"/>
  <c r="E58" i="10"/>
  <c r="I58" i="10"/>
  <c r="D59" i="10"/>
  <c r="H59" i="10"/>
  <c r="C60" i="10"/>
  <c r="G60" i="10"/>
  <c r="B61" i="10"/>
  <c r="F61" i="10"/>
  <c r="J61" i="10"/>
  <c r="E62" i="10"/>
  <c r="I62" i="10"/>
  <c r="D63" i="10"/>
  <c r="H63" i="10"/>
  <c r="C64" i="10"/>
  <c r="G64" i="10"/>
  <c r="B65" i="10"/>
  <c r="F65" i="10"/>
  <c r="J65" i="10"/>
  <c r="E66" i="10"/>
  <c r="I66" i="10"/>
  <c r="D67" i="10"/>
  <c r="H67" i="10"/>
  <c r="C68" i="10"/>
  <c r="G68" i="10"/>
  <c r="B69" i="10"/>
  <c r="F69" i="10"/>
  <c r="J69" i="10"/>
  <c r="E70" i="10"/>
  <c r="I70" i="10"/>
  <c r="D71" i="10"/>
  <c r="H71" i="10"/>
  <c r="C72" i="10"/>
  <c r="G72" i="10"/>
  <c r="B73" i="10"/>
  <c r="F73" i="10"/>
  <c r="J73" i="10"/>
  <c r="E74" i="10"/>
  <c r="I74" i="10"/>
  <c r="D75" i="10"/>
  <c r="H75" i="10"/>
  <c r="C76" i="10"/>
  <c r="G76" i="10"/>
  <c r="B77" i="10"/>
  <c r="F77" i="10"/>
  <c r="J77" i="10"/>
  <c r="E78" i="10"/>
  <c r="I78" i="10"/>
  <c r="D79" i="10"/>
  <c r="H79" i="10"/>
  <c r="C80" i="10"/>
  <c r="G80" i="10"/>
  <c r="B81" i="10"/>
  <c r="F81" i="10"/>
  <c r="J81" i="10"/>
  <c r="E82" i="10"/>
  <c r="I82" i="10"/>
  <c r="D83" i="10"/>
  <c r="H83" i="10"/>
  <c r="C84" i="10"/>
  <c r="G84" i="10"/>
  <c r="B85" i="10"/>
  <c r="F85" i="10"/>
  <c r="J85" i="10"/>
  <c r="E86" i="10"/>
  <c r="D49" i="10"/>
  <c r="H49" i="10"/>
  <c r="C50" i="10"/>
  <c r="G50" i="10"/>
  <c r="B51" i="10"/>
  <c r="F51" i="10"/>
  <c r="J51" i="10"/>
  <c r="E52" i="10"/>
  <c r="I52" i="10"/>
  <c r="D53" i="10"/>
  <c r="H53" i="10"/>
  <c r="C54" i="10"/>
  <c r="G54" i="10"/>
  <c r="B55" i="10"/>
  <c r="F55" i="10"/>
  <c r="J55" i="10"/>
  <c r="E56" i="10"/>
  <c r="I56" i="10"/>
  <c r="D57" i="10"/>
  <c r="H57" i="10"/>
  <c r="C58" i="10"/>
  <c r="G58" i="10"/>
  <c r="B59" i="10"/>
  <c r="F59" i="10"/>
  <c r="J59" i="10"/>
  <c r="E60" i="10"/>
  <c r="I60" i="10"/>
  <c r="D61" i="10"/>
  <c r="H61" i="10"/>
  <c r="C62" i="10"/>
  <c r="G62" i="10"/>
  <c r="B63" i="10"/>
  <c r="F63" i="10"/>
  <c r="J63" i="10"/>
  <c r="E64" i="10"/>
  <c r="I64" i="10"/>
  <c r="D65" i="10"/>
  <c r="H65" i="10"/>
  <c r="C66" i="10"/>
  <c r="G66" i="10"/>
  <c r="B67" i="10"/>
  <c r="F67" i="10"/>
  <c r="J67" i="10"/>
  <c r="E68" i="10"/>
  <c r="I68" i="10"/>
  <c r="D69" i="10"/>
  <c r="H69" i="10"/>
  <c r="C70" i="10"/>
  <c r="G70" i="10"/>
  <c r="B71" i="10"/>
  <c r="F71" i="10"/>
  <c r="J71" i="10"/>
  <c r="E72" i="10"/>
  <c r="I72" i="10"/>
  <c r="D73" i="10"/>
  <c r="H73" i="10"/>
  <c r="C74" i="10"/>
  <c r="G74" i="10"/>
  <c r="B75" i="10"/>
  <c r="F75" i="10"/>
  <c r="J75" i="10"/>
  <c r="E76" i="10"/>
  <c r="I76" i="10"/>
  <c r="D77" i="10"/>
  <c r="H77" i="10"/>
  <c r="C78" i="10"/>
  <c r="G78" i="10"/>
  <c r="B79" i="10"/>
  <c r="F79" i="10"/>
  <c r="J79" i="10"/>
  <c r="E80" i="10"/>
  <c r="I80" i="10"/>
  <c r="D81" i="10"/>
  <c r="H81" i="10"/>
  <c r="C82" i="10"/>
  <c r="G82" i="10"/>
  <c r="B83" i="10"/>
  <c r="F83" i="10"/>
  <c r="J83" i="10"/>
  <c r="E84" i="10"/>
  <c r="I84" i="10"/>
  <c r="D85" i="10"/>
  <c r="H85" i="10"/>
  <c r="C86" i="10"/>
  <c r="G86" i="10"/>
  <c r="M41" i="16" l="1"/>
  <c r="M41" i="17" s="1"/>
  <c r="Y6" i="17"/>
  <c r="BC6" i="17"/>
  <c r="BC8" i="17"/>
  <c r="Y8" i="17"/>
  <c r="BD9" i="17"/>
  <c r="Y9" i="17"/>
  <c r="BC7" i="17"/>
  <c r="Y7" i="17"/>
  <c r="BA7" i="17"/>
  <c r="BB7" i="17"/>
  <c r="AZ7" i="17"/>
  <c r="AY7" i="17"/>
  <c r="AJ6" i="17"/>
  <c r="BA6" i="17"/>
  <c r="BB6" i="17"/>
  <c r="AV6" i="17"/>
  <c r="AW6" i="17"/>
  <c r="AZ6" i="17"/>
  <c r="AX6" i="17"/>
  <c r="AY6" i="17"/>
  <c r="BB8" i="17"/>
  <c r="BC9" i="17"/>
  <c r="BA8" i="17"/>
  <c r="BA9" i="17"/>
  <c r="AZ8" i="17"/>
  <c r="AY9" i="17"/>
  <c r="AZ9" i="17"/>
  <c r="AX8" i="17"/>
  <c r="AX7" i="17"/>
  <c r="AX9" i="17"/>
  <c r="AW8" i="17"/>
  <c r="AW7" i="17"/>
  <c r="AW9" i="17"/>
  <c r="AV8" i="17"/>
  <c r="AV7" i="17"/>
  <c r="BB9" i="17"/>
  <c r="AY8" i="17"/>
  <c r="AV9" i="17"/>
  <c r="BD14" i="17"/>
  <c r="AY14" i="17"/>
  <c r="AV14" i="17"/>
  <c r="AZ14" i="17"/>
  <c r="AW14" i="17"/>
  <c r="BA14" i="17"/>
  <c r="AX14" i="17"/>
  <c r="BC14" i="17"/>
  <c r="BB14" i="17"/>
  <c r="BD17" i="17"/>
  <c r="AY17" i="17"/>
  <c r="BB17" i="17"/>
  <c r="BC17" i="17"/>
  <c r="AZ17" i="17"/>
  <c r="AV17" i="17"/>
  <c r="AW17" i="17"/>
  <c r="BA17" i="17"/>
  <c r="AX17" i="17"/>
  <c r="BD7" i="17"/>
  <c r="R7" i="17"/>
  <c r="AB7" i="17"/>
  <c r="BD6" i="17"/>
  <c r="AP6" i="17"/>
  <c r="AQ6" i="17"/>
  <c r="BD8" i="17"/>
  <c r="AB8" i="17"/>
  <c r="M63" i="17"/>
  <c r="M51" i="16"/>
  <c r="M51" i="17" s="1"/>
  <c r="M47" i="16"/>
  <c r="M47" i="17" s="1"/>
  <c r="M43" i="16"/>
  <c r="M43" i="17" s="1"/>
  <c r="M53" i="16"/>
  <c r="M53" i="17" s="1"/>
  <c r="M57" i="16"/>
  <c r="M57" i="17" s="1"/>
  <c r="M59" i="16"/>
  <c r="M59" i="17" s="1"/>
  <c r="M65" i="16"/>
  <c r="M65" i="17" s="1"/>
  <c r="M13" i="16"/>
  <c r="M13" i="17" s="1"/>
  <c r="M28" i="16"/>
  <c r="M28" i="17" s="1"/>
  <c r="M30" i="16"/>
  <c r="M30" i="17" s="1"/>
  <c r="M29" i="16"/>
  <c r="M29" i="17" s="1"/>
  <c r="M33" i="16"/>
  <c r="M33" i="17" s="1"/>
  <c r="M10" i="16"/>
  <c r="M10" i="17" s="1"/>
  <c r="M40" i="16"/>
  <c r="M40" i="17" s="1"/>
  <c r="M32" i="16"/>
  <c r="M32" i="17" s="1"/>
  <c r="M36" i="16"/>
  <c r="M36" i="17" s="1"/>
  <c r="M26" i="16"/>
  <c r="M26" i="17" s="1"/>
  <c r="M27" i="16"/>
  <c r="M27" i="17" s="1"/>
  <c r="M37" i="16"/>
  <c r="M37" i="17" s="1"/>
  <c r="M35" i="16"/>
  <c r="M35" i="17" s="1"/>
  <c r="M31" i="16"/>
  <c r="M31" i="17" s="1"/>
  <c r="M39" i="16"/>
  <c r="M39" i="17" s="1"/>
  <c r="M34" i="16"/>
  <c r="M34" i="17" s="1"/>
  <c r="M38" i="16"/>
  <c r="M38" i="17" s="1"/>
  <c r="M25" i="16"/>
  <c r="M25" i="17" s="1"/>
  <c r="X17" i="17"/>
  <c r="M16" i="16"/>
  <c r="M16" i="17" s="1"/>
  <c r="M17" i="16"/>
  <c r="M17" i="17" s="1"/>
  <c r="M18" i="17"/>
  <c r="M19" i="16"/>
  <c r="M19" i="17" s="1"/>
  <c r="M12" i="16"/>
  <c r="M12" i="17" s="1"/>
  <c r="M21" i="16"/>
  <c r="M21" i="17" s="1"/>
  <c r="M22" i="16"/>
  <c r="M22" i="17" s="1"/>
  <c r="M15" i="16"/>
  <c r="M15" i="17" s="1"/>
  <c r="M23" i="16"/>
  <c r="M23" i="17" s="1"/>
  <c r="M14" i="16"/>
  <c r="M14" i="17" s="1"/>
  <c r="M20" i="16"/>
  <c r="M20" i="17" s="1"/>
  <c r="M11" i="16"/>
  <c r="M11" i="17" s="1"/>
  <c r="M24" i="16"/>
  <c r="M24" i="17" s="1"/>
  <c r="L10" i="17"/>
  <c r="Y10" i="17" s="1"/>
  <c r="AC6" i="17"/>
  <c r="T6" i="17"/>
  <c r="X6" i="17"/>
  <c r="AE6" i="17"/>
  <c r="U6" i="17"/>
  <c r="R6" i="17"/>
  <c r="AK6" i="17"/>
  <c r="AL6" i="17"/>
  <c r="AG6" i="17"/>
  <c r="AR6" i="17"/>
  <c r="W6" i="17"/>
  <c r="AI6" i="17"/>
  <c r="AD6" i="17"/>
  <c r="V6" i="17"/>
  <c r="AH6" i="17"/>
  <c r="Z6" i="17"/>
  <c r="AA6" i="17"/>
  <c r="AB6" i="17"/>
  <c r="AF6" i="17"/>
  <c r="L11" i="17"/>
  <c r="AY11" i="17" s="1"/>
  <c r="E7" i="17"/>
  <c r="P8" i="16"/>
  <c r="AD17" i="17"/>
  <c r="AK17" i="17"/>
  <c r="AR17" i="17"/>
  <c r="W17" i="17"/>
  <c r="AA17" i="17"/>
  <c r="Z17" i="17"/>
  <c r="AJ17" i="17"/>
  <c r="AI17" i="17"/>
  <c r="AL17" i="17"/>
  <c r="U17" i="17"/>
  <c r="AC17" i="17"/>
  <c r="AF17" i="17"/>
  <c r="AE17" i="17"/>
  <c r="V17" i="17"/>
  <c r="AH17" i="17"/>
  <c r="AB17" i="17"/>
  <c r="T17" i="17"/>
  <c r="AR8" i="17"/>
  <c r="Z8" i="17"/>
  <c r="AG8" i="17"/>
  <c r="AJ8" i="17"/>
  <c r="T8" i="17"/>
  <c r="AF8" i="17"/>
  <c r="AL8" i="17"/>
  <c r="U8" i="17"/>
  <c r="AC8" i="17"/>
  <c r="AE8" i="17"/>
  <c r="AI8" i="17"/>
  <c r="W8" i="17"/>
  <c r="AH8" i="17"/>
  <c r="X8" i="17"/>
  <c r="V8" i="17"/>
  <c r="AA8" i="17"/>
  <c r="AD8" i="17"/>
  <c r="AK8" i="17"/>
  <c r="L13" i="17"/>
  <c r="AI7" i="17"/>
  <c r="AL7" i="17"/>
  <c r="AF7" i="17"/>
  <c r="W7" i="17"/>
  <c r="T7" i="17"/>
  <c r="AE7" i="17"/>
  <c r="AH7" i="17"/>
  <c r="V7" i="17"/>
  <c r="AJ7" i="17"/>
  <c r="AR7" i="17"/>
  <c r="Z7" i="17"/>
  <c r="AD7" i="17"/>
  <c r="AK7" i="17"/>
  <c r="AA7" i="17"/>
  <c r="U7" i="17"/>
  <c r="X7" i="17"/>
  <c r="AC7" i="17"/>
  <c r="AG7" i="17"/>
  <c r="AM96" i="17"/>
  <c r="AM99" i="17"/>
  <c r="AM98" i="17"/>
  <c r="AM97" i="17"/>
  <c r="K11" i="17"/>
  <c r="S11" i="17" s="1"/>
  <c r="L15" i="17"/>
  <c r="Y15" i="17" s="1"/>
  <c r="AJ14" i="17"/>
  <c r="T14" i="17"/>
  <c r="V14" i="17"/>
  <c r="AC14" i="17"/>
  <c r="AF14" i="17"/>
  <c r="AI14" i="17"/>
  <c r="AL14" i="17"/>
  <c r="X14" i="17"/>
  <c r="AB14" i="17"/>
  <c r="AE14" i="17"/>
  <c r="U14" i="17"/>
  <c r="AD14" i="17"/>
  <c r="AK14" i="17"/>
  <c r="W14" i="17"/>
  <c r="AA14" i="17"/>
  <c r="AR14" i="17"/>
  <c r="Z14" i="17"/>
  <c r="E8" i="16"/>
  <c r="F8" i="16" s="1"/>
  <c r="R8" i="16" s="1"/>
  <c r="R8" i="17" s="1"/>
  <c r="K12" i="17"/>
  <c r="S12" i="17" s="1"/>
  <c r="K13" i="17"/>
  <c r="S13" i="17" s="1"/>
  <c r="AK9" i="17"/>
  <c r="AR9" i="17"/>
  <c r="W9" i="17"/>
  <c r="AE9" i="17"/>
  <c r="AH9" i="17"/>
  <c r="AG9" i="17"/>
  <c r="AJ9" i="17"/>
  <c r="T9" i="17"/>
  <c r="AA9" i="17"/>
  <c r="AL9" i="17"/>
  <c r="AD9" i="17"/>
  <c r="AC9" i="17"/>
  <c r="AF9" i="17"/>
  <c r="V9" i="17"/>
  <c r="U9" i="17"/>
  <c r="X9" i="17"/>
  <c r="AB9" i="17"/>
  <c r="AI9" i="17"/>
  <c r="Z9" i="17"/>
  <c r="L16" i="17"/>
  <c r="Y16" i="17" s="1"/>
  <c r="K10" i="17"/>
  <c r="S10" i="17" s="1"/>
  <c r="L12" i="17"/>
  <c r="AZ12" i="17" s="1"/>
  <c r="BD13" i="17" l="1"/>
  <c r="Y13" i="17"/>
  <c r="BA12" i="17"/>
  <c r="AZ11" i="17"/>
  <c r="AI11" i="17"/>
  <c r="Y11" i="17"/>
  <c r="BC13" i="17"/>
  <c r="BD12" i="17"/>
  <c r="Y12" i="17"/>
  <c r="BA13" i="17"/>
  <c r="BA11" i="17"/>
  <c r="AZ13" i="17"/>
  <c r="AY12" i="17"/>
  <c r="AX11" i="17"/>
  <c r="AY13" i="17"/>
  <c r="AX12" i="17"/>
  <c r="AW11" i="17"/>
  <c r="AX13" i="17"/>
  <c r="AW12" i="17"/>
  <c r="AV11" i="17"/>
  <c r="BB13" i="17"/>
  <c r="AV12" i="17"/>
  <c r="AH10" i="17"/>
  <c r="BA10" i="17"/>
  <c r="BC10" i="17"/>
  <c r="BB10" i="17"/>
  <c r="AV10" i="17"/>
  <c r="AW10" i="17"/>
  <c r="AZ10" i="17"/>
  <c r="AX10" i="17"/>
  <c r="AY10" i="17"/>
  <c r="BB11" i="17"/>
  <c r="AW13" i="17"/>
  <c r="BB12" i="17"/>
  <c r="BC11" i="17"/>
  <c r="AV13" i="17"/>
  <c r="BC12" i="17"/>
  <c r="BD16" i="17"/>
  <c r="BA16" i="17"/>
  <c r="BB16" i="17"/>
  <c r="AX16" i="17"/>
  <c r="AZ16" i="17"/>
  <c r="BC16" i="17"/>
  <c r="AV16" i="17"/>
  <c r="AY16" i="17"/>
  <c r="AW16" i="17"/>
  <c r="BD15" i="17"/>
  <c r="AZ15" i="17"/>
  <c r="AX15" i="17"/>
  <c r="AY15" i="17"/>
  <c r="BA15" i="17"/>
  <c r="BC15" i="17"/>
  <c r="AW15" i="17"/>
  <c r="BB15" i="17"/>
  <c r="AV15" i="17"/>
  <c r="BD10" i="17"/>
  <c r="W10" i="17"/>
  <c r="AA10" i="17"/>
  <c r="AD10" i="17"/>
  <c r="AB10" i="17"/>
  <c r="AR10" i="17"/>
  <c r="AI10" i="17"/>
  <c r="AC10" i="17"/>
  <c r="AJ10" i="17"/>
  <c r="AK10" i="17"/>
  <c r="Z10" i="17"/>
  <c r="T10" i="17"/>
  <c r="AE10" i="17"/>
  <c r="AF10" i="17"/>
  <c r="U10" i="17"/>
  <c r="V10" i="17"/>
  <c r="X10" i="17"/>
  <c r="AL10" i="17"/>
  <c r="V11" i="17"/>
  <c r="AE11" i="17"/>
  <c r="W11" i="17"/>
  <c r="X11" i="17"/>
  <c r="AH11" i="17"/>
  <c r="BD11" i="17"/>
  <c r="AR11" i="17"/>
  <c r="AL11" i="17"/>
  <c r="AC11" i="17"/>
  <c r="U11" i="17"/>
  <c r="AK11" i="17"/>
  <c r="AD11" i="17"/>
  <c r="Z11" i="17"/>
  <c r="AJ11" i="17"/>
  <c r="AA11" i="17"/>
  <c r="AF11" i="17"/>
  <c r="AB11" i="17"/>
  <c r="T11" i="17"/>
  <c r="E8" i="17"/>
  <c r="P9" i="16"/>
  <c r="F7" i="17"/>
  <c r="E9" i="16"/>
  <c r="E10" i="16" s="1"/>
  <c r="E11" i="16" s="1"/>
  <c r="AR15" i="17"/>
  <c r="W15" i="17"/>
  <c r="AE15" i="17"/>
  <c r="AL15" i="17"/>
  <c r="U15" i="17"/>
  <c r="AC15" i="17"/>
  <c r="AJ15" i="17"/>
  <c r="T15" i="17"/>
  <c r="AA15" i="17"/>
  <c r="AK15" i="17"/>
  <c r="X15" i="17"/>
  <c r="AF15" i="17"/>
  <c r="V15" i="17"/>
  <c r="AD15" i="17"/>
  <c r="AB15" i="17"/>
  <c r="AI15" i="17"/>
  <c r="Z15" i="17"/>
  <c r="AA16" i="17"/>
  <c r="AH16" i="17"/>
  <c r="X16" i="17"/>
  <c r="AB16" i="17"/>
  <c r="V16" i="17"/>
  <c r="AD16" i="17"/>
  <c r="AK16" i="17"/>
  <c r="T16" i="17"/>
  <c r="AI16" i="17"/>
  <c r="AR16" i="17"/>
  <c r="Z16" i="17"/>
  <c r="AJ16" i="17"/>
  <c r="W16" i="17"/>
  <c r="AE16" i="17"/>
  <c r="AL16" i="17"/>
  <c r="U16" i="17"/>
  <c r="AC16" i="17"/>
  <c r="AF16" i="17"/>
  <c r="R16" i="17"/>
  <c r="AE12" i="17"/>
  <c r="AL12" i="17"/>
  <c r="U12" i="17"/>
  <c r="AC12" i="17"/>
  <c r="AJ12" i="17"/>
  <c r="R12" i="17"/>
  <c r="AA12" i="17"/>
  <c r="AH12" i="17"/>
  <c r="X12" i="17"/>
  <c r="AF12" i="17"/>
  <c r="V12" i="17"/>
  <c r="AD12" i="17"/>
  <c r="AK12" i="17"/>
  <c r="W12" i="17"/>
  <c r="AI12" i="17"/>
  <c r="AR12" i="17"/>
  <c r="Z12" i="17"/>
  <c r="T12" i="17"/>
  <c r="AB12" i="17"/>
  <c r="AD13" i="17"/>
  <c r="AJ13" i="17"/>
  <c r="V13" i="17"/>
  <c r="Z13" i="17"/>
  <c r="AC13" i="17"/>
  <c r="AF13" i="17"/>
  <c r="AI13" i="17"/>
  <c r="AA13" i="17"/>
  <c r="AL13" i="17"/>
  <c r="U13" i="17"/>
  <c r="X13" i="17"/>
  <c r="AB13" i="17"/>
  <c r="T13" i="17"/>
  <c r="AH13" i="17"/>
  <c r="AK13" i="17"/>
  <c r="AR13" i="17"/>
  <c r="W13" i="17"/>
  <c r="AE13" i="17"/>
  <c r="F8" i="17"/>
  <c r="F9" i="16" l="1"/>
  <c r="R9" i="16" s="1"/>
  <c r="E9" i="17"/>
  <c r="R9" i="17"/>
  <c r="F10" i="16" l="1"/>
  <c r="R10" i="16" s="1"/>
  <c r="R10" i="17" s="1"/>
  <c r="E10" i="17"/>
  <c r="F9" i="17"/>
  <c r="M6" i="17"/>
  <c r="B33" i="18" l="1"/>
  <c r="B48" i="18"/>
  <c r="E12" i="16"/>
  <c r="F11" i="16"/>
  <c r="R11" i="16" s="1"/>
  <c r="R11" i="17" s="1"/>
  <c r="E11" i="17"/>
  <c r="F10" i="17"/>
  <c r="O6" i="17"/>
  <c r="P6" i="17"/>
  <c r="N6" i="17"/>
  <c r="M9" i="17"/>
  <c r="M8" i="17"/>
  <c r="M7" i="17"/>
  <c r="B7" i="18" s="1"/>
  <c r="B18" i="18" l="1"/>
  <c r="B40" i="18"/>
  <c r="B25" i="18"/>
  <c r="B10" i="18"/>
  <c r="B6" i="18"/>
  <c r="B51" i="18"/>
  <c r="B36" i="18"/>
  <c r="B14" i="18"/>
  <c r="B42" i="18"/>
  <c r="B47" i="18"/>
  <c r="B32" i="18"/>
  <c r="B17" i="18"/>
  <c r="B30" i="18"/>
  <c r="B58" i="18"/>
  <c r="B43" i="18"/>
  <c r="B59" i="18"/>
  <c r="B13" i="18"/>
  <c r="B22" i="18"/>
  <c r="B63" i="18"/>
  <c r="B39" i="18"/>
  <c r="B24" i="18"/>
  <c r="B9" i="18"/>
  <c r="B65" i="18"/>
  <c r="B50" i="18"/>
  <c r="B44" i="18"/>
  <c r="B61" i="18"/>
  <c r="B49" i="18"/>
  <c r="B31" i="18"/>
  <c r="B16" i="18"/>
  <c r="B46" i="18"/>
  <c r="B57" i="18"/>
  <c r="B29" i="18"/>
  <c r="B20" i="18"/>
  <c r="B27" i="18"/>
  <c r="B12" i="18"/>
  <c r="AO65" i="18"/>
  <c r="B53" i="18"/>
  <c r="B35" i="18"/>
  <c r="B23" i="18"/>
  <c r="B8" i="18"/>
  <c r="B64" i="18"/>
  <c r="FI48" i="18"/>
  <c r="ER48" i="18"/>
  <c r="B55" i="18"/>
  <c r="B34" i="18"/>
  <c r="B19" i="18"/>
  <c r="B62" i="18"/>
  <c r="B60" i="18"/>
  <c r="B45" i="18"/>
  <c r="B56" i="18"/>
  <c r="B15" i="18"/>
  <c r="B54" i="18"/>
  <c r="FI33" i="18"/>
  <c r="ER33" i="18"/>
  <c r="B28" i="18"/>
  <c r="B38" i="18"/>
  <c r="B41" i="18"/>
  <c r="B26" i="18"/>
  <c r="B11" i="18"/>
  <c r="AO7" i="18"/>
  <c r="B52" i="18"/>
  <c r="B37" i="18"/>
  <c r="B21" i="18"/>
  <c r="AH9" i="18"/>
  <c r="AN40" i="18"/>
  <c r="AM30" i="18"/>
  <c r="AN57" i="18"/>
  <c r="AH15" i="18"/>
  <c r="AJ34" i="18"/>
  <c r="AI24" i="18"/>
  <c r="AO50" i="18"/>
  <c r="AJ17" i="18"/>
  <c r="AK44" i="18"/>
  <c r="AH62" i="18"/>
  <c r="AI54" i="18"/>
  <c r="AK27" i="18"/>
  <c r="AL54" i="18"/>
  <c r="AJ64" i="18"/>
  <c r="AL37" i="18"/>
  <c r="AH49" i="18"/>
  <c r="AH28" i="18"/>
  <c r="AL20" i="18"/>
  <c r="AM47" i="18"/>
  <c r="AI41" i="18"/>
  <c r="AJ32" i="18"/>
  <c r="AL52" i="18"/>
  <c r="AM62" i="18"/>
  <c r="AO18" i="18"/>
  <c r="AH47" i="18"/>
  <c r="AI39" i="18"/>
  <c r="AJ49" i="18"/>
  <c r="AK59" i="18"/>
  <c r="AM15" i="18"/>
  <c r="AN25" i="18"/>
  <c r="AO35" i="18"/>
  <c r="AH64" i="18"/>
  <c r="AI56" i="18"/>
  <c r="AK12" i="18"/>
  <c r="AL22" i="18"/>
  <c r="AM32" i="18"/>
  <c r="AN42" i="18"/>
  <c r="AO52" i="18"/>
  <c r="AH30" i="18"/>
  <c r="AJ19" i="18"/>
  <c r="AK29" i="18"/>
  <c r="AL39" i="18"/>
  <c r="AM49" i="18"/>
  <c r="AN59" i="18"/>
  <c r="AH34" i="18"/>
  <c r="AI26" i="18"/>
  <c r="AJ36" i="18"/>
  <c r="AK46" i="18"/>
  <c r="AL56" i="18"/>
  <c r="AN12" i="18"/>
  <c r="AO22" i="18"/>
  <c r="AH51" i="18"/>
  <c r="AI43" i="18"/>
  <c r="AJ53" i="18"/>
  <c r="AK63" i="18"/>
  <c r="AM19" i="18"/>
  <c r="AN29" i="18"/>
  <c r="AO39" i="18"/>
  <c r="AH17" i="18"/>
  <c r="AI60" i="18"/>
  <c r="AK16" i="18"/>
  <c r="AL26" i="18"/>
  <c r="AM36" i="18"/>
  <c r="AN46" i="18"/>
  <c r="AO56" i="18"/>
  <c r="AI13" i="18"/>
  <c r="AJ23" i="18"/>
  <c r="AK33" i="18"/>
  <c r="AL43" i="18"/>
  <c r="AM53" i="18"/>
  <c r="AN63" i="18"/>
  <c r="AI9" i="18"/>
  <c r="AK11" i="18"/>
  <c r="AM7" i="18"/>
  <c r="AN9" i="18"/>
  <c r="AO10" i="18"/>
  <c r="AH12" i="18"/>
  <c r="AK42" i="18"/>
  <c r="AH38" i="18"/>
  <c r="AJ40" i="18"/>
  <c r="AL60" i="18"/>
  <c r="AO26" i="18"/>
  <c r="AH55" i="18"/>
  <c r="AJ57" i="18"/>
  <c r="AL13" i="18"/>
  <c r="AM23" i="18"/>
  <c r="AN33" i="18"/>
  <c r="AO43" i="18"/>
  <c r="AH21" i="18"/>
  <c r="AI64" i="18"/>
  <c r="AK20" i="18"/>
  <c r="AL30" i="18"/>
  <c r="AM40" i="18"/>
  <c r="AN50" i="18"/>
  <c r="AO60" i="18"/>
  <c r="AI17" i="18"/>
  <c r="AJ27" i="18"/>
  <c r="AK37" i="18"/>
  <c r="AL47" i="18"/>
  <c r="AM57" i="18"/>
  <c r="AO13" i="18"/>
  <c r="AH42" i="18"/>
  <c r="AI34" i="18"/>
  <c r="AJ44" i="18"/>
  <c r="AK54" i="18"/>
  <c r="AL64" i="18"/>
  <c r="AN20" i="18"/>
  <c r="AO30" i="18"/>
  <c r="AH59" i="18"/>
  <c r="AI51" i="18"/>
  <c r="AJ61" i="18"/>
  <c r="AL17" i="18"/>
  <c r="AM27" i="18"/>
  <c r="AN37" i="18"/>
  <c r="AO47" i="18"/>
  <c r="AH25" i="18"/>
  <c r="AJ14" i="18"/>
  <c r="AK24" i="18"/>
  <c r="AL34" i="18"/>
  <c r="AM44" i="18"/>
  <c r="AN54" i="18"/>
  <c r="AO64" i="18"/>
  <c r="AI21" i="18"/>
  <c r="AJ31" i="18"/>
  <c r="AK41" i="18"/>
  <c r="AL51" i="18"/>
  <c r="AM61" i="18"/>
  <c r="AO17" i="18"/>
  <c r="AI10" i="18"/>
  <c r="AK7" i="18"/>
  <c r="AM8" i="18"/>
  <c r="AN10" i="18"/>
  <c r="AO11" i="18"/>
  <c r="AI22" i="18"/>
  <c r="AI30" i="18"/>
  <c r="AK50" i="18"/>
  <c r="AN16" i="18"/>
  <c r="AI47" i="18"/>
  <c r="AH46" i="18"/>
  <c r="AI38" i="18"/>
  <c r="AJ48" i="18"/>
  <c r="AK58" i="18"/>
  <c r="AM14" i="18"/>
  <c r="AN24" i="18"/>
  <c r="AO34" i="18"/>
  <c r="AH63" i="18"/>
  <c r="AI55" i="18"/>
  <c r="AJ65" i="18"/>
  <c r="AL21" i="18"/>
  <c r="AM31" i="18"/>
  <c r="AN41" i="18"/>
  <c r="AO51" i="18"/>
  <c r="AH29" i="18"/>
  <c r="AJ18" i="18"/>
  <c r="AK28" i="18"/>
  <c r="AL38" i="18"/>
  <c r="AM48" i="18"/>
  <c r="AN58" i="18"/>
  <c r="AH33" i="18"/>
  <c r="AI25" i="18"/>
  <c r="AJ35" i="18"/>
  <c r="AK45" i="18"/>
  <c r="AL55" i="18"/>
  <c r="AM65" i="18"/>
  <c r="AO21" i="18"/>
  <c r="AH50" i="18"/>
  <c r="AI42" i="18"/>
  <c r="AJ52" i="18"/>
  <c r="AK62" i="18"/>
  <c r="AM18" i="18"/>
  <c r="AN28" i="18"/>
  <c r="AO38" i="18"/>
  <c r="AH16" i="18"/>
  <c r="AI59" i="18"/>
  <c r="AK15" i="18"/>
  <c r="AL25" i="18"/>
  <c r="AM35" i="18"/>
  <c r="AN45" i="18"/>
  <c r="AO55" i="18"/>
  <c r="AI12" i="18"/>
  <c r="AJ22" i="18"/>
  <c r="AK32" i="18"/>
  <c r="AL42" i="18"/>
  <c r="AM52" i="18"/>
  <c r="AN62" i="18"/>
  <c r="AH37" i="18"/>
  <c r="AI29" i="18"/>
  <c r="AJ39" i="18"/>
  <c r="AK49" i="18"/>
  <c r="AL59" i="18"/>
  <c r="AN15" i="18"/>
  <c r="AO25" i="18"/>
  <c r="AI11" i="18"/>
  <c r="AL7" i="18"/>
  <c r="AM9" i="18"/>
  <c r="AN11" i="18"/>
  <c r="AK8" i="18"/>
  <c r="AH54" i="18"/>
  <c r="AI46" i="18"/>
  <c r="AJ56" i="18"/>
  <c r="AL12" i="18"/>
  <c r="AM22" i="18"/>
  <c r="AN32" i="18"/>
  <c r="AO42" i="18"/>
  <c r="AH20" i="18"/>
  <c r="AI63" i="18"/>
  <c r="AK19" i="18"/>
  <c r="AL29" i="18"/>
  <c r="AM39" i="18"/>
  <c r="AN49" i="18"/>
  <c r="AO59" i="18"/>
  <c r="AI16" i="18"/>
  <c r="AJ26" i="18"/>
  <c r="AK36" i="18"/>
  <c r="AL46" i="18"/>
  <c r="AM56" i="18"/>
  <c r="AO12" i="18"/>
  <c r="AH41" i="18"/>
  <c r="AI33" i="18"/>
  <c r="AJ43" i="18"/>
  <c r="AK53" i="18"/>
  <c r="AL63" i="18"/>
  <c r="AN19" i="18"/>
  <c r="AO29" i="18"/>
  <c r="AH58" i="18"/>
  <c r="AI50" i="18"/>
  <c r="AJ60" i="18"/>
  <c r="AL16" i="18"/>
  <c r="AM26" i="18"/>
  <c r="AN36" i="18"/>
  <c r="AO46" i="18"/>
  <c r="AH24" i="18"/>
  <c r="AJ13" i="18"/>
  <c r="AK23" i="18"/>
  <c r="AL33" i="18"/>
  <c r="AM43" i="18"/>
  <c r="AN53" i="18"/>
  <c r="AO63" i="18"/>
  <c r="AI20" i="18"/>
  <c r="AJ30" i="18"/>
  <c r="AK40" i="18"/>
  <c r="AL50" i="18"/>
  <c r="AM60" i="18"/>
  <c r="AO16" i="18"/>
  <c r="AH45" i="18"/>
  <c r="AI37" i="18"/>
  <c r="AJ47" i="18"/>
  <c r="AK57" i="18"/>
  <c r="AM13" i="18"/>
  <c r="AN23" i="18"/>
  <c r="AO33" i="18"/>
  <c r="AJ7" i="18"/>
  <c r="AL8" i="18"/>
  <c r="AM10" i="18"/>
  <c r="AI8" i="18"/>
  <c r="AH7" i="18"/>
  <c r="AO20" i="18"/>
  <c r="AN27" i="18"/>
  <c r="AI58" i="18"/>
  <c r="AM34" i="18"/>
  <c r="AO54" i="18"/>
  <c r="AJ21" i="18"/>
  <c r="AL41" i="18"/>
  <c r="AM51" i="18"/>
  <c r="AJ38" i="18"/>
  <c r="AK48" i="18"/>
  <c r="AL58" i="18"/>
  <c r="AN14" i="18"/>
  <c r="AO24" i="18"/>
  <c r="AH53" i="18"/>
  <c r="AI45" i="18"/>
  <c r="AJ55" i="18"/>
  <c r="AK65" i="18"/>
  <c r="AM21" i="18"/>
  <c r="AN31" i="18"/>
  <c r="AO41" i="18"/>
  <c r="AJ8" i="18"/>
  <c r="AL9" i="18"/>
  <c r="AM11" i="18"/>
  <c r="AK9" i="18"/>
  <c r="AH8" i="18"/>
  <c r="AM64" i="18"/>
  <c r="AK61" i="18"/>
  <c r="AH14" i="18"/>
  <c r="AK14" i="18"/>
  <c r="AN44" i="18"/>
  <c r="AH32" i="18"/>
  <c r="AK31" i="18"/>
  <c r="AH36" i="18"/>
  <c r="AI62" i="18"/>
  <c r="AK18" i="18"/>
  <c r="AL28" i="18"/>
  <c r="AM38" i="18"/>
  <c r="AN48" i="18"/>
  <c r="AO58" i="18"/>
  <c r="AI15" i="18"/>
  <c r="AJ25" i="18"/>
  <c r="AK35" i="18"/>
  <c r="AL45" i="18"/>
  <c r="AM55" i="18"/>
  <c r="AN65" i="18"/>
  <c r="AH40" i="18"/>
  <c r="AI32" i="18"/>
  <c r="AJ42" i="18"/>
  <c r="AK52" i="18"/>
  <c r="AL62" i="18"/>
  <c r="AN18" i="18"/>
  <c r="AO28" i="18"/>
  <c r="AH57" i="18"/>
  <c r="AI49" i="18"/>
  <c r="AJ59" i="18"/>
  <c r="AL15" i="18"/>
  <c r="AM25" i="18"/>
  <c r="AN35" i="18"/>
  <c r="AO45" i="18"/>
  <c r="AH23" i="18"/>
  <c r="AJ12" i="18"/>
  <c r="AK22" i="18"/>
  <c r="AL32" i="18"/>
  <c r="AM42" i="18"/>
  <c r="AN52" i="18"/>
  <c r="AO62" i="18"/>
  <c r="AI19" i="18"/>
  <c r="AJ29" i="18"/>
  <c r="AK39" i="18"/>
  <c r="AL49" i="18"/>
  <c r="AM59" i="18"/>
  <c r="AO15" i="18"/>
  <c r="AH44" i="18"/>
  <c r="AI36" i="18"/>
  <c r="AJ46" i="18"/>
  <c r="AK56" i="18"/>
  <c r="AM12" i="18"/>
  <c r="AN22" i="18"/>
  <c r="AO32" i="18"/>
  <c r="AH61" i="18"/>
  <c r="AI53" i="18"/>
  <c r="AJ63" i="18"/>
  <c r="AL19" i="18"/>
  <c r="AM29" i="18"/>
  <c r="AN39" i="18"/>
  <c r="AO49" i="18"/>
  <c r="AJ9" i="18"/>
  <c r="AL10" i="18"/>
  <c r="AI7" i="18"/>
  <c r="AJ51" i="18"/>
  <c r="AO37" i="18"/>
  <c r="AL24" i="18"/>
  <c r="AI28" i="18"/>
  <c r="AH19" i="18"/>
  <c r="AO6" i="18"/>
  <c r="AJ16" i="18"/>
  <c r="AM46" i="18"/>
  <c r="AN56" i="18"/>
  <c r="AI23" i="18"/>
  <c r="AJ33" i="18"/>
  <c r="AK43" i="18"/>
  <c r="AL53" i="18"/>
  <c r="AM63" i="18"/>
  <c r="AO19" i="18"/>
  <c r="AH48" i="18"/>
  <c r="AI40" i="18"/>
  <c r="AJ50" i="18"/>
  <c r="AK60" i="18"/>
  <c r="AM16" i="18"/>
  <c r="AN26" i="18"/>
  <c r="AO36" i="18"/>
  <c r="AH65" i="18"/>
  <c r="AI57" i="18"/>
  <c r="AK13" i="18"/>
  <c r="AL23" i="18"/>
  <c r="AM33" i="18"/>
  <c r="AN43" i="18"/>
  <c r="AO53" i="18"/>
  <c r="AH31" i="18"/>
  <c r="AJ20" i="18"/>
  <c r="AK30" i="18"/>
  <c r="AL40" i="18"/>
  <c r="AM50" i="18"/>
  <c r="AN60" i="18"/>
  <c r="AH35" i="18"/>
  <c r="AI27" i="18"/>
  <c r="AJ37" i="18"/>
  <c r="AK47" i="18"/>
  <c r="AL57" i="18"/>
  <c r="AN13" i="18"/>
  <c r="AO23" i="18"/>
  <c r="AH52" i="18"/>
  <c r="AI44" i="18"/>
  <c r="AJ54" i="18"/>
  <c r="AK64" i="18"/>
  <c r="AM20" i="18"/>
  <c r="AN30" i="18"/>
  <c r="AO40" i="18"/>
  <c r="AH18" i="18"/>
  <c r="AI61" i="18"/>
  <c r="AK17" i="18"/>
  <c r="AL27" i="18"/>
  <c r="AM37" i="18"/>
  <c r="AN47" i="18"/>
  <c r="AO57" i="18"/>
  <c r="AJ10" i="18"/>
  <c r="AL11" i="18"/>
  <c r="AN7" i="18"/>
  <c r="AO8" i="18"/>
  <c r="AH10" i="18"/>
  <c r="AM17" i="18"/>
  <c r="AN61" i="18"/>
  <c r="AH27" i="18"/>
  <c r="AK26" i="18"/>
  <c r="AL36" i="18"/>
  <c r="AH13" i="18"/>
  <c r="AI14" i="18"/>
  <c r="AJ24" i="18"/>
  <c r="AK34" i="18"/>
  <c r="AL44" i="18"/>
  <c r="AM54" i="18"/>
  <c r="AN64" i="18"/>
  <c r="AH39" i="18"/>
  <c r="AI31" i="18"/>
  <c r="AJ41" i="18"/>
  <c r="AK51" i="18"/>
  <c r="AL61" i="18"/>
  <c r="AN17" i="18"/>
  <c r="AO27" i="18"/>
  <c r="AH56" i="18"/>
  <c r="AI48" i="18"/>
  <c r="AJ58" i="18"/>
  <c r="AL14" i="18"/>
  <c r="AM24" i="18"/>
  <c r="AN34" i="18"/>
  <c r="AO44" i="18"/>
  <c r="AH22" i="18"/>
  <c r="AI65" i="18"/>
  <c r="AK21" i="18"/>
  <c r="AL31" i="18"/>
  <c r="AM41" i="18"/>
  <c r="AN51" i="18"/>
  <c r="AO61" i="18"/>
  <c r="AI18" i="18"/>
  <c r="AJ28" i="18"/>
  <c r="AK38" i="18"/>
  <c r="AL48" i="18"/>
  <c r="AM58" i="18"/>
  <c r="AO14" i="18"/>
  <c r="AH43" i="18"/>
  <c r="AI35" i="18"/>
  <c r="AJ45" i="18"/>
  <c r="AK55" i="18"/>
  <c r="AL65" i="18"/>
  <c r="AN21" i="18"/>
  <c r="AO31" i="18"/>
  <c r="AH60" i="18"/>
  <c r="AI52" i="18"/>
  <c r="AJ62" i="18"/>
  <c r="AL18" i="18"/>
  <c r="AM28" i="18"/>
  <c r="AN38" i="18"/>
  <c r="AO48" i="18"/>
  <c r="AH26" i="18"/>
  <c r="AJ15" i="18"/>
  <c r="AK25" i="18"/>
  <c r="AL35" i="18"/>
  <c r="AM45" i="18"/>
  <c r="AN55" i="18"/>
  <c r="AJ11" i="18"/>
  <c r="AK10" i="18"/>
  <c r="AN8" i="18"/>
  <c r="AO9" i="18"/>
  <c r="AH11" i="18"/>
  <c r="AM6" i="18"/>
  <c r="AJ6" i="18"/>
  <c r="AN6" i="18"/>
  <c r="AI6" i="18"/>
  <c r="AL6" i="18"/>
  <c r="AH6" i="18"/>
  <c r="AK6" i="18"/>
  <c r="H6" i="18"/>
  <c r="AX6" i="18" s="1"/>
  <c r="R6" i="18"/>
  <c r="L6" i="18"/>
  <c r="AE6" i="18"/>
  <c r="N37" i="18"/>
  <c r="N36" i="18"/>
  <c r="N35" i="18"/>
  <c r="N42" i="18"/>
  <c r="N49" i="18"/>
  <c r="N56" i="18"/>
  <c r="N63" i="18"/>
  <c r="I6" i="18"/>
  <c r="X6" i="18"/>
  <c r="N29" i="18"/>
  <c r="N28" i="18"/>
  <c r="N27" i="18"/>
  <c r="N34" i="18"/>
  <c r="N41" i="18"/>
  <c r="N48" i="18"/>
  <c r="N55" i="18"/>
  <c r="AA6" i="18"/>
  <c r="P6" i="18"/>
  <c r="AD6" i="18"/>
  <c r="N21" i="18"/>
  <c r="N20" i="18"/>
  <c r="N19" i="18"/>
  <c r="N26" i="18"/>
  <c r="N33" i="18"/>
  <c r="N40" i="18"/>
  <c r="N47" i="18"/>
  <c r="J6" i="18"/>
  <c r="W6" i="18"/>
  <c r="M6" i="18"/>
  <c r="N13" i="18"/>
  <c r="N12" i="18"/>
  <c r="N11" i="18"/>
  <c r="N18" i="18"/>
  <c r="N25" i="18"/>
  <c r="N32" i="18"/>
  <c r="N39" i="18"/>
  <c r="Y6" i="18"/>
  <c r="O6" i="18"/>
  <c r="AB6" i="18"/>
  <c r="N54" i="18"/>
  <c r="N46" i="18"/>
  <c r="N62" i="18"/>
  <c r="N22" i="18"/>
  <c r="N10" i="18"/>
  <c r="N17" i="18"/>
  <c r="N24" i="18"/>
  <c r="N31" i="18"/>
  <c r="S6" i="18"/>
  <c r="V6" i="18"/>
  <c r="DJ6" i="18" s="1"/>
  <c r="T6" i="18"/>
  <c r="N61" i="18"/>
  <c r="N60" i="18"/>
  <c r="N59" i="18"/>
  <c r="N6" i="18"/>
  <c r="N30" i="18"/>
  <c r="N9" i="18"/>
  <c r="N16" i="18"/>
  <c r="N23" i="18"/>
  <c r="Q6" i="18"/>
  <c r="AC6" i="18"/>
  <c r="K6" i="18"/>
  <c r="N53" i="18"/>
  <c r="N52" i="18"/>
  <c r="N51" i="18"/>
  <c r="N58" i="18"/>
  <c r="N65" i="18"/>
  <c r="N38" i="18"/>
  <c r="N8" i="18"/>
  <c r="N15" i="18"/>
  <c r="Z6" i="18"/>
  <c r="U6" i="18"/>
  <c r="AF6" i="18"/>
  <c r="N45" i="18"/>
  <c r="N44" i="18"/>
  <c r="N43" i="18"/>
  <c r="N50" i="18"/>
  <c r="N57" i="18"/>
  <c r="N64" i="18"/>
  <c r="N14" i="18"/>
  <c r="N7" i="18"/>
  <c r="J26" i="18"/>
  <c r="AB52" i="18"/>
  <c r="S29" i="18"/>
  <c r="AA51" i="18"/>
  <c r="G64" i="18"/>
  <c r="H47" i="18"/>
  <c r="AB43" i="18"/>
  <c r="Q14" i="18"/>
  <c r="J59" i="18"/>
  <c r="Z46" i="18"/>
  <c r="AD24" i="18"/>
  <c r="K28" i="18"/>
  <c r="U63" i="18"/>
  <c r="X65" i="18"/>
  <c r="R35" i="18"/>
  <c r="S51" i="18"/>
  <c r="P48" i="18"/>
  <c r="H50" i="18"/>
  <c r="K13" i="18"/>
  <c r="AA59" i="18"/>
  <c r="K44" i="18"/>
  <c r="L47" i="18"/>
  <c r="W28" i="18"/>
  <c r="Q20" i="18"/>
  <c r="P40" i="18"/>
  <c r="L26" i="18"/>
  <c r="W27" i="18"/>
  <c r="W21" i="18"/>
  <c r="AC28" i="18"/>
  <c r="O63" i="18"/>
  <c r="AC61" i="18"/>
  <c r="P56" i="18"/>
  <c r="J51" i="18"/>
  <c r="W65" i="18"/>
  <c r="I50" i="18"/>
  <c r="L61" i="18"/>
  <c r="K62" i="18"/>
  <c r="W47" i="18"/>
  <c r="AA43" i="18"/>
  <c r="T22" i="18"/>
  <c r="AD63" i="18"/>
  <c r="M47" i="18"/>
  <c r="U23" i="18"/>
  <c r="K14" i="18"/>
  <c r="G44" i="18"/>
  <c r="T17" i="18"/>
  <c r="M44" i="18"/>
  <c r="P63" i="18"/>
  <c r="I41" i="18"/>
  <c r="Q25" i="18"/>
  <c r="W32" i="18"/>
  <c r="Q10" i="18"/>
  <c r="AB24" i="18"/>
  <c r="AB18" i="18"/>
  <c r="Z9" i="18"/>
  <c r="U12" i="18"/>
  <c r="P15" i="18"/>
  <c r="J18" i="18"/>
  <c r="AC20" i="18"/>
  <c r="X23" i="18"/>
  <c r="S26" i="18"/>
  <c r="M29" i="18"/>
  <c r="H32" i="18"/>
  <c r="AA34" i="18"/>
  <c r="I8" i="18"/>
  <c r="AB10" i="18"/>
  <c r="W13" i="18"/>
  <c r="R16" i="18"/>
  <c r="L19" i="18"/>
  <c r="G22" i="18"/>
  <c r="Z24" i="18"/>
  <c r="U27" i="18"/>
  <c r="P30" i="18"/>
  <c r="J33" i="18"/>
  <c r="AC35" i="18"/>
  <c r="K9" i="18"/>
  <c r="AD11" i="18"/>
  <c r="Y14" i="18"/>
  <c r="T8" i="18"/>
  <c r="O11" i="18"/>
  <c r="I14" i="18"/>
  <c r="AB16" i="18"/>
  <c r="W19" i="18"/>
  <c r="R22" i="18"/>
  <c r="L25" i="18"/>
  <c r="G28" i="18"/>
  <c r="Z30" i="18"/>
  <c r="U33" i="18"/>
  <c r="P36" i="18"/>
  <c r="Q12" i="18"/>
  <c r="K15" i="18"/>
  <c r="AD17" i="18"/>
  <c r="Y20" i="18"/>
  <c r="T23" i="18"/>
  <c r="O26" i="18"/>
  <c r="I29" i="18"/>
  <c r="AB31" i="18"/>
  <c r="W34" i="18"/>
  <c r="AD7" i="18"/>
  <c r="Y10" i="18"/>
  <c r="T13" i="18"/>
  <c r="O16" i="18"/>
  <c r="I19" i="18"/>
  <c r="AB21" i="18"/>
  <c r="W24" i="18"/>
  <c r="R27" i="18"/>
  <c r="L30" i="18"/>
  <c r="G33" i="18"/>
  <c r="Z35" i="18"/>
  <c r="H9" i="18"/>
  <c r="AA11" i="18"/>
  <c r="Q17" i="18"/>
  <c r="K20" i="18"/>
  <c r="AD22" i="18"/>
  <c r="Y25" i="18"/>
  <c r="T28" i="18"/>
  <c r="O31" i="18"/>
  <c r="I34" i="18"/>
  <c r="L7" i="18"/>
  <c r="Y22" i="18"/>
  <c r="AB33" i="18"/>
  <c r="W38" i="18"/>
  <c r="R41" i="18"/>
  <c r="L44" i="18"/>
  <c r="G47" i="18"/>
  <c r="Z49" i="18"/>
  <c r="U52" i="18"/>
  <c r="P55" i="18"/>
  <c r="J58" i="18"/>
  <c r="AC60" i="18"/>
  <c r="X63" i="18"/>
  <c r="O52" i="18"/>
  <c r="O58" i="18"/>
  <c r="AC31" i="18"/>
  <c r="P50" i="18"/>
  <c r="P10" i="18"/>
  <c r="M24" i="18"/>
  <c r="Q35" i="18"/>
  <c r="H39" i="18"/>
  <c r="AA41" i="18"/>
  <c r="Q47" i="18"/>
  <c r="K50" i="18"/>
  <c r="AD52" i="18"/>
  <c r="Y55" i="18"/>
  <c r="T58" i="18"/>
  <c r="O61" i="18"/>
  <c r="I64" i="18"/>
  <c r="H54" i="18"/>
  <c r="H62" i="18"/>
  <c r="AB63" i="18"/>
  <c r="H43" i="18"/>
  <c r="O57" i="18"/>
  <c r="AC18" i="18"/>
  <c r="H30" i="18"/>
  <c r="X37" i="18"/>
  <c r="S40" i="18"/>
  <c r="M43" i="18"/>
  <c r="H46" i="18"/>
  <c r="J56" i="18"/>
  <c r="S64" i="18"/>
  <c r="AD8" i="18"/>
  <c r="AA45" i="18"/>
  <c r="M8" i="18"/>
  <c r="L23" i="18"/>
  <c r="P34" i="18"/>
  <c r="Z38" i="18"/>
  <c r="U41" i="18"/>
  <c r="P44" i="18"/>
  <c r="J47" i="18"/>
  <c r="AC49" i="18"/>
  <c r="X52" i="18"/>
  <c r="S55" i="18"/>
  <c r="M58" i="18"/>
  <c r="H61" i="18"/>
  <c r="AA63" i="18"/>
  <c r="O50" i="18"/>
  <c r="T55" i="18"/>
  <c r="AC39" i="18"/>
  <c r="AA53" i="18"/>
  <c r="S16" i="18"/>
  <c r="CV16" i="18" s="1"/>
  <c r="I37" i="18"/>
  <c r="AB39" i="18"/>
  <c r="W42" i="18"/>
  <c r="Z45" i="18"/>
  <c r="P51" i="18"/>
  <c r="AC56" i="18"/>
  <c r="T30" i="18"/>
  <c r="AD48" i="18"/>
  <c r="I12" i="18"/>
  <c r="K25" i="18"/>
  <c r="O36" i="18"/>
  <c r="M39" i="18"/>
  <c r="H42" i="18"/>
  <c r="AA44" i="18"/>
  <c r="Q50" i="18"/>
  <c r="K53" i="18"/>
  <c r="AD55" i="18"/>
  <c r="Y58" i="18"/>
  <c r="T61" i="18"/>
  <c r="O64" i="18"/>
  <c r="W9" i="18"/>
  <c r="AC23" i="18"/>
  <c r="H35" i="18"/>
  <c r="AD38" i="18"/>
  <c r="Y41" i="18"/>
  <c r="T44" i="18"/>
  <c r="O47" i="18"/>
  <c r="T52" i="18"/>
  <c r="R58" i="18"/>
  <c r="P7" i="18"/>
  <c r="J10" i="18"/>
  <c r="AC12" i="18"/>
  <c r="S18" i="18"/>
  <c r="M21" i="18"/>
  <c r="H24" i="18"/>
  <c r="AA26" i="18"/>
  <c r="Q32" i="18"/>
  <c r="K35" i="18"/>
  <c r="R8" i="18"/>
  <c r="L11" i="18"/>
  <c r="Z16" i="18"/>
  <c r="U19" i="18"/>
  <c r="P22" i="18"/>
  <c r="J25" i="18"/>
  <c r="AC27" i="18"/>
  <c r="X30" i="18"/>
  <c r="S33" i="18"/>
  <c r="M36" i="18"/>
  <c r="T9" i="18"/>
  <c r="O12" i="18"/>
  <c r="I15" i="18"/>
  <c r="AB8" i="18"/>
  <c r="R14" i="18"/>
  <c r="L17" i="18"/>
  <c r="Z22" i="18"/>
  <c r="U25" i="18"/>
  <c r="P28" i="18"/>
  <c r="J31" i="18"/>
  <c r="AC33" i="18"/>
  <c r="K7" i="18"/>
  <c r="AD9" i="18"/>
  <c r="Y12" i="18"/>
  <c r="T15" i="18"/>
  <c r="O18" i="18"/>
  <c r="I21" i="18"/>
  <c r="AB23" i="18"/>
  <c r="W26" i="18"/>
  <c r="R29" i="18"/>
  <c r="L32" i="18"/>
  <c r="G35" i="18"/>
  <c r="O8" i="18"/>
  <c r="I11" i="18"/>
  <c r="AB13" i="18"/>
  <c r="W16" i="18"/>
  <c r="R19" i="18"/>
  <c r="L22" i="18"/>
  <c r="G25" i="18"/>
  <c r="Z27" i="18"/>
  <c r="U30" i="18"/>
  <c r="P33" i="18"/>
  <c r="J36" i="18"/>
  <c r="Q9" i="18"/>
  <c r="K12" i="18"/>
  <c r="AD14" i="18"/>
  <c r="Y17" i="18"/>
  <c r="T20" i="18"/>
  <c r="O23" i="18"/>
  <c r="I26" i="18"/>
  <c r="AB28" i="18"/>
  <c r="W31" i="18"/>
  <c r="R34" i="18"/>
  <c r="J24" i="18"/>
  <c r="M35" i="18"/>
  <c r="G39" i="18"/>
  <c r="Z41" i="18"/>
  <c r="U44" i="18"/>
  <c r="P47" i="18"/>
  <c r="J50" i="18"/>
  <c r="AC52" i="18"/>
  <c r="X55" i="18"/>
  <c r="S58" i="18"/>
  <c r="CV58" i="18" s="1"/>
  <c r="M61" i="18"/>
  <c r="H64" i="18"/>
  <c r="G53" i="18"/>
  <c r="W60" i="18"/>
  <c r="P59" i="18"/>
  <c r="J37" i="18"/>
  <c r="I52" i="18"/>
  <c r="J13" i="18"/>
  <c r="W25" i="18"/>
  <c r="Q39" i="18"/>
  <c r="K42" i="18"/>
  <c r="AD44" i="18"/>
  <c r="Y47" i="18"/>
  <c r="T50" i="18"/>
  <c r="O53" i="18"/>
  <c r="I56" i="18"/>
  <c r="AB58" i="18"/>
  <c r="W61" i="18"/>
  <c r="R64" i="18"/>
  <c r="S48" i="18"/>
  <c r="I55" i="18"/>
  <c r="I63" i="18"/>
  <c r="M65" i="18"/>
  <c r="Z44" i="18"/>
  <c r="H59" i="18"/>
  <c r="O20" i="18"/>
  <c r="R31" i="18"/>
  <c r="H38" i="18"/>
  <c r="AA40" i="18"/>
  <c r="Q46" i="18"/>
  <c r="K57" i="18"/>
  <c r="T65" i="18"/>
  <c r="P26" i="18"/>
  <c r="U47" i="18"/>
  <c r="H11" i="18"/>
  <c r="Y35" i="18"/>
  <c r="J39" i="18"/>
  <c r="AC41" i="18"/>
  <c r="X44" i="18"/>
  <c r="S47" i="18"/>
  <c r="M50" i="18"/>
  <c r="H53" i="18"/>
  <c r="AA55" i="18"/>
  <c r="Q61" i="18"/>
  <c r="K64" i="18"/>
  <c r="I45" i="18"/>
  <c r="G51" i="18"/>
  <c r="L56" i="18"/>
  <c r="T14" i="18"/>
  <c r="W41" i="18"/>
  <c r="U55" i="18"/>
  <c r="AB17" i="18"/>
  <c r="G29" i="18"/>
  <c r="R37" i="18"/>
  <c r="L40" i="18"/>
  <c r="G43" i="18"/>
  <c r="J46" i="18"/>
  <c r="H52" i="18"/>
  <c r="W58" i="18"/>
  <c r="Z36" i="18"/>
  <c r="X50" i="18"/>
  <c r="AB14" i="18"/>
  <c r="U26" i="18"/>
  <c r="AA36" i="18"/>
  <c r="Q42" i="18"/>
  <c r="K45" i="18"/>
  <c r="AD47" i="18"/>
  <c r="Y50" i="18"/>
  <c r="T53" i="18"/>
  <c r="O56" i="18"/>
  <c r="I59" i="18"/>
  <c r="AB61" i="18"/>
  <c r="W64" i="18"/>
  <c r="R12" i="18"/>
  <c r="O25" i="18"/>
  <c r="R36" i="18"/>
  <c r="O39" i="18"/>
  <c r="I42" i="18"/>
  <c r="X7" i="18"/>
  <c r="S10" i="18"/>
  <c r="M13" i="18"/>
  <c r="H16" i="18"/>
  <c r="AA18" i="18"/>
  <c r="Q24" i="18"/>
  <c r="K27" i="18"/>
  <c r="AD29" i="18"/>
  <c r="Y32" i="18"/>
  <c r="T35" i="18"/>
  <c r="Z8" i="18"/>
  <c r="U11" i="18"/>
  <c r="P14" i="18"/>
  <c r="J17" i="18"/>
  <c r="AC19" i="18"/>
  <c r="X22" i="18"/>
  <c r="S25" i="18"/>
  <c r="M28" i="18"/>
  <c r="H31" i="18"/>
  <c r="AA33" i="18"/>
  <c r="I7" i="18"/>
  <c r="AB9" i="18"/>
  <c r="W12" i="18"/>
  <c r="R15" i="18"/>
  <c r="L9" i="18"/>
  <c r="Z14" i="18"/>
  <c r="U17" i="18"/>
  <c r="P20" i="18"/>
  <c r="J23" i="18"/>
  <c r="AC25" i="18"/>
  <c r="X28" i="18"/>
  <c r="S31" i="18"/>
  <c r="M34" i="18"/>
  <c r="T7" i="18"/>
  <c r="O10" i="18"/>
  <c r="I13" i="18"/>
  <c r="AB15" i="18"/>
  <c r="W18" i="18"/>
  <c r="R21" i="18"/>
  <c r="L24" i="18"/>
  <c r="G27" i="18"/>
  <c r="Z29" i="18"/>
  <c r="U32" i="18"/>
  <c r="P35" i="18"/>
  <c r="R11" i="18"/>
  <c r="L14" i="18"/>
  <c r="Z19" i="18"/>
  <c r="U22" i="18"/>
  <c r="P25" i="18"/>
  <c r="J28" i="18"/>
  <c r="AC30" i="18"/>
  <c r="X33" i="18"/>
  <c r="S36" i="18"/>
  <c r="Y9" i="18"/>
  <c r="T12" i="18"/>
  <c r="O15" i="18"/>
  <c r="I18" i="18"/>
  <c r="AB20" i="18"/>
  <c r="W23" i="18"/>
  <c r="R26" i="18"/>
  <c r="L29" i="18"/>
  <c r="G32" i="18"/>
  <c r="Z34" i="18"/>
  <c r="Z12" i="18"/>
  <c r="T25" i="18"/>
  <c r="U36" i="18"/>
  <c r="P39" i="18"/>
  <c r="J42" i="18"/>
  <c r="AC44" i="18"/>
  <c r="X47" i="18"/>
  <c r="S50" i="18"/>
  <c r="M53" i="18"/>
  <c r="H56" i="18"/>
  <c r="AA58" i="18"/>
  <c r="Q64" i="18"/>
  <c r="AA48" i="18"/>
  <c r="X53" i="18"/>
  <c r="X61" i="18"/>
  <c r="R61" i="18"/>
  <c r="AB38" i="18"/>
  <c r="R52" i="18"/>
  <c r="AC15" i="18"/>
  <c r="H27" i="18"/>
  <c r="AD36" i="18"/>
  <c r="Y39" i="18"/>
  <c r="T42" i="18"/>
  <c r="O45" i="18"/>
  <c r="I48" i="18"/>
  <c r="AB50" i="18"/>
  <c r="W53" i="18"/>
  <c r="R56" i="18"/>
  <c r="L59" i="18"/>
  <c r="G62" i="18"/>
  <c r="Z64" i="18"/>
  <c r="T49" i="18"/>
  <c r="Z55" i="18"/>
  <c r="J64" i="18"/>
  <c r="Y11" i="18"/>
  <c r="T46" i="18"/>
  <c r="Z60" i="18"/>
  <c r="X21" i="18"/>
  <c r="AA32" i="18"/>
  <c r="Q38" i="18"/>
  <c r="K41" i="18"/>
  <c r="AD43" i="18"/>
  <c r="Y46" i="18"/>
  <c r="L58" i="18"/>
  <c r="O33" i="18"/>
  <c r="O49" i="18"/>
  <c r="AA13" i="18"/>
  <c r="G26" i="18"/>
  <c r="X36" i="18"/>
  <c r="S39" i="18"/>
  <c r="M42" i="18"/>
  <c r="H45" i="18"/>
  <c r="AA47" i="18"/>
  <c r="Q53" i="18"/>
  <c r="K56" i="18"/>
  <c r="AD58" i="18"/>
  <c r="Y61" i="18"/>
  <c r="T64" i="18"/>
  <c r="S46" i="18"/>
  <c r="X51" i="18"/>
  <c r="M57" i="18"/>
  <c r="Q19" i="18"/>
  <c r="Q43" i="18"/>
  <c r="AD56" i="18"/>
  <c r="M19" i="18"/>
  <c r="Q30" i="18"/>
  <c r="Z37" i="18"/>
  <c r="U40" i="18"/>
  <c r="P43" i="18"/>
  <c r="AA46" i="18"/>
  <c r="Y52" i="18"/>
  <c r="Y60" i="18"/>
  <c r="T38" i="18"/>
  <c r="J53" i="18"/>
  <c r="AA16" i="18"/>
  <c r="AD27" i="18"/>
  <c r="K37" i="18"/>
  <c r="AD39" i="18"/>
  <c r="Y42" i="18"/>
  <c r="T45" i="18"/>
  <c r="O48" i="18"/>
  <c r="I51" i="18"/>
  <c r="AB53" i="18"/>
  <c r="W56" i="18"/>
  <c r="R59" i="18"/>
  <c r="L62" i="18"/>
  <c r="G65" i="18"/>
  <c r="L15" i="18"/>
  <c r="X26" i="18"/>
  <c r="AB36" i="18"/>
  <c r="W39" i="18"/>
  <c r="R42" i="18"/>
  <c r="L45" i="18"/>
  <c r="G48" i="18"/>
  <c r="I58" i="18"/>
  <c r="H65" i="18"/>
  <c r="AB62" i="18"/>
  <c r="AB60" i="18"/>
  <c r="Y65" i="18"/>
  <c r="S61" i="18"/>
  <c r="H8" i="18"/>
  <c r="AA10" i="18"/>
  <c r="Q16" i="18"/>
  <c r="K19" i="18"/>
  <c r="AD21" i="18"/>
  <c r="Y24" i="18"/>
  <c r="T27" i="18"/>
  <c r="O30" i="18"/>
  <c r="I33" i="18"/>
  <c r="AB35" i="18"/>
  <c r="J9" i="18"/>
  <c r="AC11" i="18"/>
  <c r="S17" i="18"/>
  <c r="M20" i="18"/>
  <c r="H23" i="18"/>
  <c r="AA25" i="18"/>
  <c r="Q31" i="18"/>
  <c r="K34" i="18"/>
  <c r="R7" i="18"/>
  <c r="L10" i="18"/>
  <c r="Z15" i="18"/>
  <c r="U9" i="18"/>
  <c r="P12" i="18"/>
  <c r="J15" i="18"/>
  <c r="AC17" i="18"/>
  <c r="X20" i="18"/>
  <c r="S23" i="18"/>
  <c r="M26" i="18"/>
  <c r="H29" i="18"/>
  <c r="AA31" i="18"/>
  <c r="AB7" i="18"/>
  <c r="W10" i="18"/>
  <c r="R13" i="18"/>
  <c r="L16" i="18"/>
  <c r="G19" i="18"/>
  <c r="Z21" i="18"/>
  <c r="U24" i="18"/>
  <c r="P27" i="18"/>
  <c r="J30" i="18"/>
  <c r="AC32" i="18"/>
  <c r="X35" i="18"/>
  <c r="G9" i="18"/>
  <c r="Z11" i="18"/>
  <c r="U14" i="18"/>
  <c r="P17" i="18"/>
  <c r="J20" i="18"/>
  <c r="AC22" i="18"/>
  <c r="X25" i="18"/>
  <c r="S28" i="18"/>
  <c r="M31" i="18"/>
  <c r="H34" i="18"/>
  <c r="O7" i="18"/>
  <c r="I10" i="18"/>
  <c r="AB12" i="18"/>
  <c r="R18" i="18"/>
  <c r="L21" i="18"/>
  <c r="G24" i="18"/>
  <c r="Z26" i="18"/>
  <c r="U29" i="18"/>
  <c r="P32" i="18"/>
  <c r="J35" i="18"/>
  <c r="U15" i="18"/>
  <c r="AC26" i="18"/>
  <c r="AC36" i="18"/>
  <c r="X39" i="18"/>
  <c r="S42" i="18"/>
  <c r="M45" i="18"/>
  <c r="H48" i="18"/>
  <c r="AA50" i="18"/>
  <c r="Q56" i="18"/>
  <c r="K59" i="18"/>
  <c r="AD61" i="18"/>
  <c r="Y64" i="18"/>
  <c r="K49" i="18"/>
  <c r="Q54" i="18"/>
  <c r="Y62" i="18"/>
  <c r="K63" i="18"/>
  <c r="K54" i="18"/>
  <c r="O17" i="18"/>
  <c r="R28" i="18"/>
  <c r="O37" i="18"/>
  <c r="I40" i="18"/>
  <c r="AB42" i="18"/>
  <c r="W45" i="18"/>
  <c r="R48" i="18"/>
  <c r="L51" i="18"/>
  <c r="G54" i="18"/>
  <c r="Z56" i="18"/>
  <c r="U59" i="18"/>
  <c r="P62" i="18"/>
  <c r="J65" i="18"/>
  <c r="L50" i="18"/>
  <c r="AA56" i="18"/>
  <c r="AA64" i="18"/>
  <c r="Y27" i="18"/>
  <c r="AC47" i="18"/>
  <c r="AC7" i="18"/>
  <c r="I23" i="18"/>
  <c r="L34" i="18"/>
  <c r="Y38" i="18"/>
  <c r="T41" i="18"/>
  <c r="O44" i="18"/>
  <c r="I47" i="18"/>
  <c r="M59" i="18"/>
  <c r="AD57" i="18"/>
  <c r="S37" i="18"/>
  <c r="H51" i="18"/>
  <c r="M16" i="18"/>
  <c r="Q27" i="18"/>
  <c r="H37" i="18"/>
  <c r="AA39" i="18"/>
  <c r="Q45" i="18"/>
  <c r="K48" i="18"/>
  <c r="AD50" i="18"/>
  <c r="Y53" i="18"/>
  <c r="T56" i="18"/>
  <c r="O59" i="18"/>
  <c r="I62" i="18"/>
  <c r="AB64" i="18"/>
  <c r="K47" i="18"/>
  <c r="Q52" i="18"/>
  <c r="G59" i="18"/>
  <c r="Z20" i="18"/>
  <c r="J45" i="18"/>
  <c r="X58" i="18"/>
  <c r="W20" i="18"/>
  <c r="Z31" i="18"/>
  <c r="J38" i="18"/>
  <c r="AC40" i="18"/>
  <c r="X43" i="18"/>
  <c r="T47" i="18"/>
  <c r="R53" i="18"/>
  <c r="S62" i="18"/>
  <c r="M40" i="18"/>
  <c r="AB54" i="18"/>
  <c r="L18" i="18"/>
  <c r="P29" i="18"/>
  <c r="T37" i="18"/>
  <c r="O40" i="18"/>
  <c r="I43" i="18"/>
  <c r="AB45" i="18"/>
  <c r="W48" i="18"/>
  <c r="R51" i="18"/>
  <c r="L54" i="18"/>
  <c r="G57" i="18"/>
  <c r="Z59" i="18"/>
  <c r="U62" i="18"/>
  <c r="P65" i="18"/>
  <c r="AD16" i="18"/>
  <c r="I28" i="18"/>
  <c r="L37" i="18"/>
  <c r="G40" i="18"/>
  <c r="Q8" i="18"/>
  <c r="K11" i="18"/>
  <c r="AD13" i="18"/>
  <c r="Y16" i="18"/>
  <c r="T19" i="18"/>
  <c r="O22" i="18"/>
  <c r="I25" i="18"/>
  <c r="AB27" i="18"/>
  <c r="W30" i="18"/>
  <c r="R33" i="18"/>
  <c r="L36" i="18"/>
  <c r="S9" i="18"/>
  <c r="M12" i="18"/>
  <c r="H15" i="18"/>
  <c r="AA17" i="18"/>
  <c r="Q23" i="18"/>
  <c r="K26" i="18"/>
  <c r="AD28" i="18"/>
  <c r="Y31" i="18"/>
  <c r="T34" i="18"/>
  <c r="Z7" i="18"/>
  <c r="U10" i="18"/>
  <c r="P13" i="18"/>
  <c r="J7" i="18"/>
  <c r="AC9" i="18"/>
  <c r="X12" i="18"/>
  <c r="S15" i="18"/>
  <c r="M18" i="18"/>
  <c r="H21" i="18"/>
  <c r="AA23" i="18"/>
  <c r="Q29" i="18"/>
  <c r="K32" i="18"/>
  <c r="AD34" i="18"/>
  <c r="L8" i="18"/>
  <c r="Z13" i="18"/>
  <c r="U16" i="18"/>
  <c r="P19" i="18"/>
  <c r="J22" i="18"/>
  <c r="AC24" i="18"/>
  <c r="X27" i="18"/>
  <c r="S30" i="18"/>
  <c r="M33" i="18"/>
  <c r="H36" i="18"/>
  <c r="P9" i="18"/>
  <c r="J12" i="18"/>
  <c r="AC14" i="18"/>
  <c r="X17" i="18"/>
  <c r="S20" i="18"/>
  <c r="M23" i="18"/>
  <c r="H26" i="18"/>
  <c r="AA28" i="18"/>
  <c r="Q34" i="18"/>
  <c r="W7" i="18"/>
  <c r="R10" i="18"/>
  <c r="L13" i="18"/>
  <c r="Z18" i="18"/>
  <c r="U21" i="18"/>
  <c r="P24" i="18"/>
  <c r="J27" i="18"/>
  <c r="AC29" i="18"/>
  <c r="X32" i="18"/>
  <c r="S35" i="18"/>
  <c r="K17" i="18"/>
  <c r="O28" i="18"/>
  <c r="M37" i="18"/>
  <c r="H40" i="18"/>
  <c r="AA42" i="18"/>
  <c r="Q48" i="18"/>
  <c r="BK48" i="18" s="1"/>
  <c r="K51" i="18"/>
  <c r="AD53" i="18"/>
  <c r="Y56" i="18"/>
  <c r="T59" i="18"/>
  <c r="O62" i="18"/>
  <c r="I65" i="18"/>
  <c r="AB49" i="18"/>
  <c r="R55" i="18"/>
  <c r="Z63" i="18"/>
  <c r="AC64" i="18"/>
  <c r="P42" i="18"/>
  <c r="AC55" i="18"/>
  <c r="X18" i="18"/>
  <c r="AA29" i="18"/>
  <c r="W37" i="18"/>
  <c r="R40" i="18"/>
  <c r="L43" i="18"/>
  <c r="G46" i="18"/>
  <c r="Z48" i="18"/>
  <c r="U51" i="18"/>
  <c r="P54" i="18"/>
  <c r="J57" i="18"/>
  <c r="AC59" i="18"/>
  <c r="X62" i="18"/>
  <c r="S65" i="18"/>
  <c r="AC50" i="18"/>
  <c r="AB57" i="18"/>
  <c r="AB65" i="18"/>
  <c r="I36" i="18"/>
  <c r="W49" i="18"/>
  <c r="X10" i="18"/>
  <c r="S24" i="18"/>
  <c r="I39" i="18"/>
  <c r="AB41" i="18"/>
  <c r="W44" i="18"/>
  <c r="R47" i="18"/>
  <c r="O60" i="18"/>
  <c r="Q60" i="18"/>
  <c r="L39" i="18"/>
  <c r="Z52" i="18"/>
  <c r="W17" i="18"/>
  <c r="Z28" i="18"/>
  <c r="Q37" i="18"/>
  <c r="K40" i="18"/>
  <c r="AD42" i="18"/>
  <c r="Y45" i="18"/>
  <c r="T48" i="18"/>
  <c r="O51" i="18"/>
  <c r="I54" i="18"/>
  <c r="AB56" i="18"/>
  <c r="W59" i="18"/>
  <c r="R62" i="18"/>
  <c r="L65" i="18"/>
  <c r="AB47" i="18"/>
  <c r="I53" i="18"/>
  <c r="X59" i="18"/>
  <c r="K22" i="18"/>
  <c r="AB46" i="18"/>
  <c r="R60" i="18"/>
  <c r="H22" i="18"/>
  <c r="K33" i="18"/>
  <c r="S38" i="18"/>
  <c r="M41" i="18"/>
  <c r="H44" i="18"/>
  <c r="L48" i="18"/>
  <c r="S54" i="18"/>
  <c r="L64" i="18"/>
  <c r="G42" i="18"/>
  <c r="Y30" i="18"/>
  <c r="AB37" i="18"/>
  <c r="W40" i="18"/>
  <c r="R43" i="18"/>
  <c r="L46" i="18"/>
  <c r="G49" i="18"/>
  <c r="Z51" i="18"/>
  <c r="U54" i="18"/>
  <c r="P57" i="18"/>
  <c r="J60" i="18"/>
  <c r="AC62" i="18"/>
  <c r="Y8" i="18"/>
  <c r="T11" i="18"/>
  <c r="O14" i="18"/>
  <c r="I17" i="18"/>
  <c r="AB19" i="18"/>
  <c r="W22" i="18"/>
  <c r="R25" i="18"/>
  <c r="L28" i="18"/>
  <c r="G31" i="18"/>
  <c r="Z33" i="18"/>
  <c r="H7" i="18"/>
  <c r="AA9" i="18"/>
  <c r="Q15" i="18"/>
  <c r="K18" i="18"/>
  <c r="AD20" i="18"/>
  <c r="Y23" i="18"/>
  <c r="T26" i="18"/>
  <c r="O29" i="18"/>
  <c r="I32" i="18"/>
  <c r="AB34" i="18"/>
  <c r="J8" i="18"/>
  <c r="AC10" i="18"/>
  <c r="X13" i="18"/>
  <c r="S7" i="18"/>
  <c r="CV7" i="18" s="1"/>
  <c r="M10" i="18"/>
  <c r="H13" i="18"/>
  <c r="AA15" i="18"/>
  <c r="Q21" i="18"/>
  <c r="K24" i="18"/>
  <c r="AD26" i="18"/>
  <c r="Y29" i="18"/>
  <c r="T32" i="18"/>
  <c r="O35" i="18"/>
  <c r="U8" i="18"/>
  <c r="P11" i="18"/>
  <c r="J14" i="18"/>
  <c r="AC16" i="18"/>
  <c r="X19" i="18"/>
  <c r="S22" i="18"/>
  <c r="CV22" i="18" s="1"/>
  <c r="M25" i="18"/>
  <c r="H28" i="18"/>
  <c r="AA30" i="18"/>
  <c r="Q36" i="18"/>
  <c r="X9" i="18"/>
  <c r="S12" i="18"/>
  <c r="M15" i="18"/>
  <c r="H18" i="18"/>
  <c r="AA20" i="18"/>
  <c r="Q26" i="18"/>
  <c r="K29" i="18"/>
  <c r="AD31" i="18"/>
  <c r="Y34" i="18"/>
  <c r="Z10" i="18"/>
  <c r="U13" i="18"/>
  <c r="P16" i="18"/>
  <c r="J19" i="18"/>
  <c r="AC21" i="18"/>
  <c r="X24" i="18"/>
  <c r="S27" i="18"/>
  <c r="M30" i="18"/>
  <c r="H33" i="18"/>
  <c r="AA35" i="18"/>
  <c r="U18" i="18"/>
  <c r="X29" i="18"/>
  <c r="Q40" i="18"/>
  <c r="K43" i="18"/>
  <c r="AD45" i="18"/>
  <c r="Y48" i="18"/>
  <c r="T51" i="18"/>
  <c r="O54" i="18"/>
  <c r="I57" i="18"/>
  <c r="AB59" i="18"/>
  <c r="W62" i="18"/>
  <c r="R65" i="18"/>
  <c r="U50" i="18"/>
  <c r="S56" i="18"/>
  <c r="K65" i="18"/>
  <c r="I44" i="18"/>
  <c r="W57" i="18"/>
  <c r="I20" i="18"/>
  <c r="L31" i="18"/>
  <c r="G38" i="18"/>
  <c r="Z40" i="18"/>
  <c r="U43" i="18"/>
  <c r="P46" i="18"/>
  <c r="J49" i="18"/>
  <c r="AC51" i="18"/>
  <c r="X54" i="18"/>
  <c r="S57" i="18"/>
  <c r="M60" i="18"/>
  <c r="H63" i="18"/>
  <c r="AA65" i="18"/>
  <c r="AC58" i="18"/>
  <c r="K38" i="18"/>
  <c r="Q51" i="18"/>
  <c r="S13" i="18"/>
  <c r="AB25" i="18"/>
  <c r="W36" i="18"/>
  <c r="R39" i="18"/>
  <c r="L42" i="18"/>
  <c r="G45" i="18"/>
  <c r="Z47" i="18"/>
  <c r="P61" i="18"/>
  <c r="Z61" i="18"/>
  <c r="AD40" i="18"/>
  <c r="T54" i="18"/>
  <c r="H19" i="18"/>
  <c r="K30" i="18"/>
  <c r="Y37" i="18"/>
  <c r="T40" i="18"/>
  <c r="O43" i="18"/>
  <c r="I46" i="18"/>
  <c r="AB48" i="18"/>
  <c r="W51" i="18"/>
  <c r="R54" i="18"/>
  <c r="L57" i="18"/>
  <c r="G60" i="18"/>
  <c r="Z62" i="18"/>
  <c r="U65" i="18"/>
  <c r="U48" i="18"/>
  <c r="Z53" i="18"/>
  <c r="I61" i="18"/>
  <c r="J29" i="18"/>
  <c r="R23" i="18"/>
  <c r="U34" i="18"/>
  <c r="AA38" i="18"/>
  <c r="Q44" i="18"/>
  <c r="AC48" i="18"/>
  <c r="K55" i="18"/>
  <c r="AD65" i="18"/>
  <c r="Y43" i="18"/>
  <c r="G58" i="18"/>
  <c r="J32" i="18"/>
  <c r="L38" i="18"/>
  <c r="G41" i="18"/>
  <c r="Z43" i="18"/>
  <c r="U46" i="18"/>
  <c r="P49" i="18"/>
  <c r="J52" i="18"/>
  <c r="AC54" i="18"/>
  <c r="X57" i="18"/>
  <c r="I9" i="18"/>
  <c r="AB11" i="18"/>
  <c r="R17" i="18"/>
  <c r="L20" i="18"/>
  <c r="G23" i="18"/>
  <c r="Z25" i="18"/>
  <c r="U28" i="18"/>
  <c r="P31" i="18"/>
  <c r="J34" i="18"/>
  <c r="Q7" i="18"/>
  <c r="K10" i="18"/>
  <c r="AD12" i="18"/>
  <c r="Y15" i="18"/>
  <c r="T18" i="18"/>
  <c r="O21" i="18"/>
  <c r="I24" i="18"/>
  <c r="AB26" i="18"/>
  <c r="W29" i="18"/>
  <c r="R32" i="18"/>
  <c r="L35" i="18"/>
  <c r="S8" i="18"/>
  <c r="M11" i="18"/>
  <c r="H14" i="18"/>
  <c r="AA7" i="18"/>
  <c r="Q13" i="18"/>
  <c r="K16" i="18"/>
  <c r="AD18" i="18"/>
  <c r="Y21" i="18"/>
  <c r="T24" i="18"/>
  <c r="O27" i="18"/>
  <c r="I30" i="18"/>
  <c r="BW30" i="18" s="1"/>
  <c r="AB32" i="18"/>
  <c r="W35" i="18"/>
  <c r="AC8" i="18"/>
  <c r="X11" i="18"/>
  <c r="S14" i="18"/>
  <c r="M17" i="18"/>
  <c r="H20" i="18"/>
  <c r="AA22" i="18"/>
  <c r="Q28" i="18"/>
  <c r="K31" i="18"/>
  <c r="AD33" i="18"/>
  <c r="M7" i="18"/>
  <c r="H10" i="18"/>
  <c r="AA12" i="18"/>
  <c r="Q18" i="18"/>
  <c r="K21" i="18"/>
  <c r="AD23" i="18"/>
  <c r="DW23" i="18" s="1"/>
  <c r="Y26" i="18"/>
  <c r="T29" i="18"/>
  <c r="O32" i="18"/>
  <c r="I35" i="18"/>
  <c r="P8" i="18"/>
  <c r="J11" i="18"/>
  <c r="AC13" i="18"/>
  <c r="X16" i="18"/>
  <c r="S19" i="18"/>
  <c r="M22" i="18"/>
  <c r="H25" i="18"/>
  <c r="AA27" i="18"/>
  <c r="Q33" i="18"/>
  <c r="K36" i="18"/>
  <c r="AD19" i="18"/>
  <c r="I31" i="18"/>
  <c r="AD37" i="18"/>
  <c r="Y40" i="18"/>
  <c r="T43" i="18"/>
  <c r="O46" i="18"/>
  <c r="I49" i="18"/>
  <c r="AB51" i="18"/>
  <c r="W54" i="18"/>
  <c r="R57" i="18"/>
  <c r="L60" i="18"/>
  <c r="G63" i="18"/>
  <c r="Z65" i="18"/>
  <c r="M51" i="18"/>
  <c r="T57" i="18"/>
  <c r="K46" i="18"/>
  <c r="Q59" i="18"/>
  <c r="S21" i="18"/>
  <c r="P38" i="18"/>
  <c r="J41" i="18"/>
  <c r="AC43" i="18"/>
  <c r="X46" i="18"/>
  <c r="S49" i="18"/>
  <c r="M52" i="18"/>
  <c r="H55" i="18"/>
  <c r="AA57" i="18"/>
  <c r="Q63" i="18"/>
  <c r="W52" i="18"/>
  <c r="AD59" i="18"/>
  <c r="DW59" i="18" s="1"/>
  <c r="H60" i="18"/>
  <c r="U39" i="18"/>
  <c r="S53" i="18"/>
  <c r="J16" i="18"/>
  <c r="M27" i="18"/>
  <c r="G37" i="18"/>
  <c r="Z39" i="18"/>
  <c r="U42" i="18"/>
  <c r="P45" i="18"/>
  <c r="J48" i="18"/>
  <c r="Q62" i="18"/>
  <c r="T63" i="18"/>
  <c r="X42" i="18"/>
  <c r="M56" i="18"/>
  <c r="R20" i="18"/>
  <c r="U31" i="18"/>
  <c r="I38" i="18"/>
  <c r="AB40" i="18"/>
  <c r="W43" i="18"/>
  <c r="R46" i="18"/>
  <c r="L49" i="18"/>
  <c r="G52" i="18"/>
  <c r="Z54" i="18"/>
  <c r="U57" i="18"/>
  <c r="P60" i="18"/>
  <c r="J63" i="18"/>
  <c r="AC65" i="18"/>
  <c r="M49" i="18"/>
  <c r="J54" i="18"/>
  <c r="AA62" i="18"/>
  <c r="X34" i="18"/>
  <c r="G50" i="18"/>
  <c r="Q11" i="18"/>
  <c r="AA24" i="18"/>
  <c r="AD35" i="18"/>
  <c r="K39" i="18"/>
  <c r="AD41" i="18"/>
  <c r="Y44" i="18"/>
  <c r="AB55" i="18"/>
  <c r="G18" i="18"/>
  <c r="S45" i="18"/>
  <c r="Y59" i="18"/>
  <c r="Q22" i="18"/>
  <c r="T33" i="18"/>
  <c r="U38" i="18"/>
  <c r="P41" i="18"/>
  <c r="J44" i="18"/>
  <c r="AC46" i="18"/>
  <c r="X49" i="18"/>
  <c r="S52" i="18"/>
  <c r="M55" i="18"/>
  <c r="H58" i="18"/>
  <c r="AA60" i="18"/>
  <c r="K52" i="18"/>
  <c r="U53" i="18"/>
  <c r="AC63" i="18"/>
  <c r="X56" i="18"/>
  <c r="K60" i="18"/>
  <c r="O65" i="18"/>
  <c r="T60" i="18"/>
  <c r="AD46" i="18"/>
  <c r="S43" i="18"/>
  <c r="M38" i="18"/>
  <c r="J21" i="18"/>
  <c r="M63" i="18"/>
  <c r="S44" i="18"/>
  <c r="U56" i="18"/>
  <c r="Y51" i="18"/>
  <c r="S63" i="18"/>
  <c r="L41" i="18"/>
  <c r="R63" i="18"/>
  <c r="L55" i="18"/>
  <c r="Y63" i="18"/>
  <c r="S41" i="18"/>
  <c r="U60" i="18"/>
  <c r="O38" i="18"/>
  <c r="AB29" i="18"/>
  <c r="AA14" i="18"/>
  <c r="I22" i="18"/>
  <c r="BW22" i="18" s="1"/>
  <c r="AA8" i="18"/>
  <c r="I16" i="18"/>
  <c r="BW16" i="18" s="1"/>
  <c r="P23" i="18"/>
  <c r="X64" i="18"/>
  <c r="P64" i="18"/>
  <c r="Z50" i="18"/>
  <c r="J61" i="18"/>
  <c r="Q65" i="18"/>
  <c r="I60" i="18"/>
  <c r="Z58" i="18"/>
  <c r="O55" i="18"/>
  <c r="J43" i="18"/>
  <c r="AC37" i="18"/>
  <c r="Y19" i="18"/>
  <c r="K61" i="18"/>
  <c r="X41" i="18"/>
  <c r="W50" i="18"/>
  <c r="AA37" i="18"/>
  <c r="X60" i="18"/>
  <c r="R38" i="18"/>
  <c r="Y54" i="18"/>
  <c r="O41" i="18"/>
  <c r="AD60" i="18"/>
  <c r="X38" i="18"/>
  <c r="Z57" i="18"/>
  <c r="S32" i="18"/>
  <c r="AA19" i="18"/>
  <c r="I27" i="18"/>
  <c r="O34" i="18"/>
  <c r="H12" i="18"/>
  <c r="O19" i="18"/>
  <c r="U35" i="18"/>
  <c r="O13" i="18"/>
  <c r="U20" i="18"/>
  <c r="H57" i="18"/>
  <c r="G56" i="18"/>
  <c r="AD62" i="18"/>
  <c r="Y49" i="18"/>
  <c r="M46" i="18"/>
  <c r="Z42" i="18"/>
  <c r="U37" i="18"/>
  <c r="P18" i="18"/>
  <c r="S60" i="18"/>
  <c r="AC38" i="18"/>
  <c r="R45" i="18"/>
  <c r="AC57" i="18"/>
  <c r="AD32" i="18"/>
  <c r="X45" i="18"/>
  <c r="J62" i="18"/>
  <c r="K58" i="18"/>
  <c r="G34" i="18"/>
  <c r="U58" i="18"/>
  <c r="G55" i="18"/>
  <c r="P21" i="18"/>
  <c r="H17" i="18"/>
  <c r="O24" i="18"/>
  <c r="T31" i="18"/>
  <c r="M9" i="18"/>
  <c r="T16" i="18"/>
  <c r="Z32" i="18"/>
  <c r="T10" i="18"/>
  <c r="Z17" i="18"/>
  <c r="AA61" i="18"/>
  <c r="M64" i="18"/>
  <c r="Y57" i="18"/>
  <c r="L53" i="18"/>
  <c r="T62" i="18"/>
  <c r="M54" i="18"/>
  <c r="M62" i="18"/>
  <c r="Q49" i="18"/>
  <c r="AC45" i="18"/>
  <c r="Q41" i="18"/>
  <c r="W33" i="18"/>
  <c r="Q58" i="18"/>
  <c r="AC34" i="18"/>
  <c r="O42" i="18"/>
  <c r="U64" i="18"/>
  <c r="J55" i="18"/>
  <c r="AA21" i="18"/>
  <c r="AC42" i="18"/>
  <c r="G61" i="18"/>
  <c r="Q55" i="18"/>
  <c r="AB22" i="18"/>
  <c r="AD51" i="18"/>
  <c r="L52" i="18"/>
  <c r="T36" i="18"/>
  <c r="M14" i="18"/>
  <c r="T21" i="18"/>
  <c r="Y28" i="18"/>
  <c r="G36" i="18"/>
  <c r="Y13" i="18"/>
  <c r="G30" i="18"/>
  <c r="Y7" i="18"/>
  <c r="Q57" i="18"/>
  <c r="L63" i="18"/>
  <c r="R50" i="18"/>
  <c r="W63" i="18"/>
  <c r="S59" i="18"/>
  <c r="H49" i="18"/>
  <c r="U45" i="18"/>
  <c r="H41" i="18"/>
  <c r="M32" i="18"/>
  <c r="Z23" i="18"/>
  <c r="T39" i="18"/>
  <c r="AA54" i="18"/>
  <c r="P52" i="18"/>
  <c r="P58" i="18"/>
  <c r="J40" i="18"/>
  <c r="P53" i="18"/>
  <c r="U7" i="18"/>
  <c r="R49" i="18"/>
  <c r="Y33" i="18"/>
  <c r="S11" i="18"/>
  <c r="Y18" i="18"/>
  <c r="AD25" i="18"/>
  <c r="L33" i="18"/>
  <c r="AD10" i="18"/>
  <c r="L27" i="18"/>
  <c r="S34" i="18"/>
  <c r="L12" i="18"/>
  <c r="U61" i="18"/>
  <c r="AD54" i="18"/>
  <c r="W55" i="18"/>
  <c r="AC53" i="18"/>
  <c r="AD64" i="18"/>
  <c r="X48" i="18"/>
  <c r="AB44" i="18"/>
  <c r="X40" i="18"/>
  <c r="AB30" i="18"/>
  <c r="AA52" i="18"/>
  <c r="O9" i="18"/>
  <c r="Y36" i="18"/>
  <c r="AD49" i="18"/>
  <c r="U49" i="18"/>
  <c r="R44" i="18"/>
  <c r="P37" i="18"/>
  <c r="AA49" i="18"/>
  <c r="M48" i="18"/>
  <c r="W46" i="18"/>
  <c r="AD30" i="18"/>
  <c r="X8" i="18"/>
  <c r="AD15" i="18"/>
  <c r="K23" i="18"/>
  <c r="R30" i="18"/>
  <c r="K8" i="18"/>
  <c r="R24" i="18"/>
  <c r="X31" i="18"/>
  <c r="R9" i="18"/>
  <c r="F11" i="17"/>
  <c r="E13" i="16"/>
  <c r="F12" i="16"/>
  <c r="R12" i="16" s="1"/>
  <c r="E12" i="17"/>
  <c r="O9" i="17"/>
  <c r="P9" i="17"/>
  <c r="O7" i="17"/>
  <c r="P7" i="17"/>
  <c r="E6" i="18" s="1"/>
  <c r="P8" i="17"/>
  <c r="O8" i="17"/>
  <c r="N8" i="17"/>
  <c r="N9" i="17"/>
  <c r="N7" i="17"/>
  <c r="R13" i="17"/>
  <c r="BW61" i="18" l="1"/>
  <c r="BW58" i="18"/>
  <c r="DW49" i="18"/>
  <c r="DW26" i="18"/>
  <c r="DW15" i="18"/>
  <c r="BW24" i="18"/>
  <c r="BW28" i="18"/>
  <c r="DW32" i="18"/>
  <c r="DW60" i="18"/>
  <c r="BW47" i="18"/>
  <c r="DW30" i="18"/>
  <c r="CV27" i="18"/>
  <c r="DW25" i="18"/>
  <c r="BW43" i="18"/>
  <c r="DW28" i="18"/>
  <c r="CK48" i="18"/>
  <c r="CV56" i="18"/>
  <c r="DW56" i="18"/>
  <c r="DW39" i="18"/>
  <c r="CV32" i="18"/>
  <c r="CV36" i="18"/>
  <c r="DW46" i="18"/>
  <c r="DW62" i="18"/>
  <c r="BW21" i="18"/>
  <c r="BK7" i="18"/>
  <c r="BW57" i="18"/>
  <c r="DW20" i="18"/>
  <c r="BW65" i="18"/>
  <c r="CV21" i="18"/>
  <c r="CV61" i="18"/>
  <c r="CV43" i="18"/>
  <c r="DW64" i="18"/>
  <c r="DW19" i="18"/>
  <c r="CV53" i="18"/>
  <c r="DW31" i="18"/>
  <c r="DX48" i="18"/>
  <c r="BW29" i="18"/>
  <c r="DA33" i="18"/>
  <c r="DY48" i="18"/>
  <c r="CV37" i="18"/>
  <c r="CV34" i="18"/>
  <c r="CV19" i="18"/>
  <c r="BW44" i="18"/>
  <c r="DW61" i="18"/>
  <c r="DW41" i="18"/>
  <c r="DS7" i="18"/>
  <c r="CV35" i="18"/>
  <c r="CR33" i="18"/>
  <c r="CS33" i="18"/>
  <c r="BH48" i="18"/>
  <c r="DQ48" i="18"/>
  <c r="CP7" i="18"/>
  <c r="CV38" i="18"/>
  <c r="DW50" i="18"/>
  <c r="BW23" i="18"/>
  <c r="BW40" i="18"/>
  <c r="CV42" i="18"/>
  <c r="BW7" i="18"/>
  <c r="DW47" i="18"/>
  <c r="BW26" i="18"/>
  <c r="BW11" i="18"/>
  <c r="DW38" i="18"/>
  <c r="DW48" i="18"/>
  <c r="CV55" i="18"/>
  <c r="CV40" i="18"/>
  <c r="DL33" i="18"/>
  <c r="DW17" i="18"/>
  <c r="BK33" i="18"/>
  <c r="AZ48" i="18"/>
  <c r="BE48" i="18"/>
  <c r="DM7" i="18"/>
  <c r="DW37" i="18"/>
  <c r="BW9" i="18"/>
  <c r="DW34" i="18"/>
  <c r="DW57" i="18"/>
  <c r="CV28" i="18"/>
  <c r="DW36" i="18"/>
  <c r="EP48" i="18"/>
  <c r="BW13" i="18"/>
  <c r="BW50" i="18"/>
  <c r="DW24" i="18"/>
  <c r="CV29" i="18"/>
  <c r="BC33" i="18"/>
  <c r="BJ48" i="18"/>
  <c r="CB48" i="18"/>
  <c r="DM33" i="18"/>
  <c r="DF48" i="18"/>
  <c r="CE48" i="18"/>
  <c r="BT48" i="18"/>
  <c r="DT7" i="18"/>
  <c r="BW17" i="18"/>
  <c r="BW25" i="18"/>
  <c r="CV47" i="18"/>
  <c r="BW41" i="18"/>
  <c r="EK48" i="18"/>
  <c r="BO48" i="18"/>
  <c r="CQ48" i="18"/>
  <c r="BW27" i="18"/>
  <c r="BW32" i="18"/>
  <c r="DQ7" i="18"/>
  <c r="DS48" i="18"/>
  <c r="BW51" i="18"/>
  <c r="DW43" i="18"/>
  <c r="BW18" i="18"/>
  <c r="BW59" i="18"/>
  <c r="CV51" i="18"/>
  <c r="FN48" i="18"/>
  <c r="DK33" i="18"/>
  <c r="EC48" i="18"/>
  <c r="CT48" i="18"/>
  <c r="CI48" i="18"/>
  <c r="DW16" i="18"/>
  <c r="CV62" i="18"/>
  <c r="BW10" i="18"/>
  <c r="CV17" i="18"/>
  <c r="DW21" i="18"/>
  <c r="BW45" i="18"/>
  <c r="FO7" i="18"/>
  <c r="BA48" i="18"/>
  <c r="CL48" i="18"/>
  <c r="BV7" i="18"/>
  <c r="FO33" i="18"/>
  <c r="BN33" i="18"/>
  <c r="EN7" i="18"/>
  <c r="CS7" i="18"/>
  <c r="FO48" i="18"/>
  <c r="DD37" i="18"/>
  <c r="DE37" i="18"/>
  <c r="DB37" i="18"/>
  <c r="DC37" i="18"/>
  <c r="FK63" i="18"/>
  <c r="FD63" i="18"/>
  <c r="FE63" i="18"/>
  <c r="FM63" i="18"/>
  <c r="FF63" i="18"/>
  <c r="AW63" i="18"/>
  <c r="FG63" i="18"/>
  <c r="DE16" i="18"/>
  <c r="DB16" i="18"/>
  <c r="DC16" i="18"/>
  <c r="DD16" i="18"/>
  <c r="BB47" i="18"/>
  <c r="ED47" i="18"/>
  <c r="EE47" i="18"/>
  <c r="AX26" i="18"/>
  <c r="EQ26" i="18"/>
  <c r="FB26" i="18" s="1"/>
  <c r="FJ26" i="18"/>
  <c r="CW26" i="18"/>
  <c r="BB55" i="18"/>
  <c r="ED55" i="18"/>
  <c r="EE55" i="18"/>
  <c r="FK41" i="18"/>
  <c r="FD41" i="18"/>
  <c r="FM41" i="18"/>
  <c r="FE41" i="18"/>
  <c r="AW41" i="18"/>
  <c r="FF41" i="18"/>
  <c r="FG41" i="18"/>
  <c r="EJ39" i="18"/>
  <c r="EI39" i="18"/>
  <c r="DH12" i="18"/>
  <c r="DI12" i="18"/>
  <c r="BX64" i="18"/>
  <c r="BY64" i="18"/>
  <c r="DO64" i="18"/>
  <c r="DP64" i="18"/>
  <c r="EI54" i="18"/>
  <c r="EJ54" i="18"/>
  <c r="BX22" i="18"/>
  <c r="BY22" i="18"/>
  <c r="DO22" i="18"/>
  <c r="DP22" i="18"/>
  <c r="FH52" i="18"/>
  <c r="DW33" i="18"/>
  <c r="BB11" i="18"/>
  <c r="ED11" i="18"/>
  <c r="EE11" i="18"/>
  <c r="DE61" i="18"/>
  <c r="DC61" i="18"/>
  <c r="DD61" i="18"/>
  <c r="DB61" i="18"/>
  <c r="FH57" i="18"/>
  <c r="CW18" i="18"/>
  <c r="AX18" i="18"/>
  <c r="EQ18" i="18"/>
  <c r="EZ18" i="18" s="1"/>
  <c r="FJ18" i="18"/>
  <c r="DB24" i="18"/>
  <c r="DC24" i="18"/>
  <c r="DD24" i="18"/>
  <c r="DE24" i="18"/>
  <c r="DH8" i="18"/>
  <c r="DI8" i="18"/>
  <c r="CO33" i="18"/>
  <c r="CK33" i="18"/>
  <c r="CP33" i="18"/>
  <c r="EJ59" i="18"/>
  <c r="EI59" i="18"/>
  <c r="FD59" i="18"/>
  <c r="FE59" i="18"/>
  <c r="FM59" i="18"/>
  <c r="FF59" i="18"/>
  <c r="AW59" i="18"/>
  <c r="FG59" i="18"/>
  <c r="FK59" i="18"/>
  <c r="EJ42" i="18"/>
  <c r="EI42" i="18"/>
  <c r="BX38" i="18"/>
  <c r="BY38" i="18"/>
  <c r="DO38" i="18"/>
  <c r="DP38" i="18"/>
  <c r="FH29" i="18"/>
  <c r="BB37" i="18"/>
  <c r="ED37" i="18"/>
  <c r="EE37" i="18"/>
  <c r="FH49" i="18"/>
  <c r="CW40" i="18"/>
  <c r="AX40" i="18"/>
  <c r="EQ40" i="18"/>
  <c r="FC40" i="18" s="1"/>
  <c r="FJ40" i="18"/>
  <c r="BX33" i="18"/>
  <c r="BY33" i="18"/>
  <c r="DO33" i="18"/>
  <c r="DP33" i="18"/>
  <c r="DT33" i="18"/>
  <c r="DS33" i="18"/>
  <c r="BV33" i="18"/>
  <c r="EP33" i="18"/>
  <c r="EI26" i="18"/>
  <c r="EJ26" i="18"/>
  <c r="BB35" i="18"/>
  <c r="ED35" i="18"/>
  <c r="EE35" i="18"/>
  <c r="EE15" i="18"/>
  <c r="BB15" i="18"/>
  <c r="ED15" i="18"/>
  <c r="EQ11" i="18"/>
  <c r="EW11" i="18" s="1"/>
  <c r="FJ11" i="18"/>
  <c r="CW11" i="18"/>
  <c r="AX11" i="18"/>
  <c r="FF53" i="18"/>
  <c r="FK53" i="18"/>
  <c r="AW53" i="18"/>
  <c r="FD53" i="18"/>
  <c r="FM53" i="18"/>
  <c r="FG53" i="18"/>
  <c r="FE53" i="18"/>
  <c r="BX36" i="18"/>
  <c r="BY36" i="18"/>
  <c r="DO36" i="18"/>
  <c r="DP36" i="18"/>
  <c r="AX54" i="18"/>
  <c r="EQ54" i="18"/>
  <c r="FB54" i="18" s="1"/>
  <c r="CW54" i="18"/>
  <c r="FJ54" i="18"/>
  <c r="AZ36" i="18"/>
  <c r="BH36" i="18"/>
  <c r="BP36" i="18"/>
  <c r="CF36" i="18"/>
  <c r="CN36" i="18"/>
  <c r="DL36" i="18"/>
  <c r="DT36" i="18"/>
  <c r="EB36" i="18"/>
  <c r="ER36" i="18"/>
  <c r="BA36" i="18"/>
  <c r="BI36" i="18"/>
  <c r="BQ36" i="18"/>
  <c r="CG36" i="18"/>
  <c r="CO36" i="18"/>
  <c r="DM36" i="18"/>
  <c r="DU36" i="18"/>
  <c r="EC36" i="18"/>
  <c r="EK36" i="18"/>
  <c r="BJ36" i="18"/>
  <c r="BR36" i="18"/>
  <c r="BZ36" i="18"/>
  <c r="CH36" i="18"/>
  <c r="CP36" i="18"/>
  <c r="CX36" i="18"/>
  <c r="DF36" i="18"/>
  <c r="DN36" i="18"/>
  <c r="DV36" i="18"/>
  <c r="EL36" i="18"/>
  <c r="BC36" i="18"/>
  <c r="BK36" i="18"/>
  <c r="BS36" i="18"/>
  <c r="CA36" i="18"/>
  <c r="CI36" i="18"/>
  <c r="CQ36" i="18"/>
  <c r="CY36" i="18"/>
  <c r="DG36" i="18"/>
  <c r="EM36" i="18"/>
  <c r="FN36" i="18"/>
  <c r="BD36" i="18"/>
  <c r="BL36" i="18"/>
  <c r="BT36" i="18"/>
  <c r="CB36" i="18"/>
  <c r="CJ36" i="18"/>
  <c r="CR36" i="18"/>
  <c r="CZ36" i="18"/>
  <c r="DX36" i="18"/>
  <c r="EF36" i="18"/>
  <c r="EN36" i="18"/>
  <c r="FO36" i="18"/>
  <c r="BE36" i="18"/>
  <c r="BM36" i="18"/>
  <c r="BU36" i="18"/>
  <c r="CC36" i="18"/>
  <c r="CK36" i="18"/>
  <c r="CS36" i="18"/>
  <c r="DA36" i="18"/>
  <c r="DQ36" i="18"/>
  <c r="DY36" i="18"/>
  <c r="EG36" i="18"/>
  <c r="EO36" i="18"/>
  <c r="BF36" i="18"/>
  <c r="BN36" i="18"/>
  <c r="BV36" i="18"/>
  <c r="CD36" i="18"/>
  <c r="CL36" i="18"/>
  <c r="CT36" i="18"/>
  <c r="DR36" i="18"/>
  <c r="DZ36" i="18"/>
  <c r="EH36" i="18"/>
  <c r="EP36" i="18"/>
  <c r="CU36" i="18"/>
  <c r="FI36" i="18"/>
  <c r="AY36" i="18"/>
  <c r="BG36" i="18"/>
  <c r="DK36" i="18"/>
  <c r="BO36" i="18"/>
  <c r="DS36" i="18"/>
  <c r="EA36" i="18"/>
  <c r="CE36" i="18"/>
  <c r="CM36" i="18"/>
  <c r="DO46" i="18"/>
  <c r="DP46" i="18"/>
  <c r="BX46" i="18"/>
  <c r="BY46" i="18"/>
  <c r="DP56" i="18"/>
  <c r="BX56" i="18"/>
  <c r="DO56" i="18"/>
  <c r="BY56" i="18"/>
  <c r="DH60" i="18"/>
  <c r="DI60" i="18"/>
  <c r="BX15" i="18"/>
  <c r="BY15" i="18"/>
  <c r="DP15" i="18"/>
  <c r="DI65" i="18"/>
  <c r="DH65" i="18"/>
  <c r="DB54" i="18"/>
  <c r="DC54" i="18"/>
  <c r="DD54" i="18"/>
  <c r="DE54" i="18"/>
  <c r="DC35" i="18"/>
  <c r="DD35" i="18"/>
  <c r="DE35" i="18"/>
  <c r="DB35" i="18"/>
  <c r="CW16" i="18"/>
  <c r="FJ16" i="18"/>
  <c r="AX16" i="18"/>
  <c r="EQ16" i="18"/>
  <c r="EU16" i="18" s="1"/>
  <c r="EI41" i="18"/>
  <c r="EJ41" i="18"/>
  <c r="CV33" i="18"/>
  <c r="CW39" i="18"/>
  <c r="AX39" i="18"/>
  <c r="EQ39" i="18"/>
  <c r="ET39" i="18" s="1"/>
  <c r="FJ39" i="18"/>
  <c r="FG55" i="18"/>
  <c r="AW55" i="18"/>
  <c r="FK55" i="18"/>
  <c r="FE55" i="18"/>
  <c r="FM55" i="18"/>
  <c r="FF55" i="18"/>
  <c r="FD55" i="18"/>
  <c r="BB51" i="18"/>
  <c r="ED51" i="18"/>
  <c r="EE51" i="18"/>
  <c r="AX20" i="18"/>
  <c r="CW20" i="18"/>
  <c r="EQ20" i="18"/>
  <c r="EX20" i="18" s="1"/>
  <c r="FJ20" i="18"/>
  <c r="EI25" i="18"/>
  <c r="EJ25" i="18"/>
  <c r="EI40" i="18"/>
  <c r="EJ40" i="18"/>
  <c r="BB56" i="18"/>
  <c r="ED56" i="18"/>
  <c r="EE56" i="18"/>
  <c r="FH20" i="18"/>
  <c r="BB50" i="18"/>
  <c r="ED50" i="18"/>
  <c r="EE50" i="18"/>
  <c r="BX34" i="18"/>
  <c r="BY34" i="18"/>
  <c r="DO34" i="18"/>
  <c r="DP34" i="18"/>
  <c r="EI45" i="18"/>
  <c r="EJ45" i="18"/>
  <c r="BB22" i="18"/>
  <c r="ED22" i="18"/>
  <c r="EE22" i="18"/>
  <c r="CV60" i="18"/>
  <c r="DB23" i="18"/>
  <c r="DC23" i="18"/>
  <c r="DD23" i="18"/>
  <c r="DE23" i="18"/>
  <c r="BB40" i="18"/>
  <c r="ED40" i="18"/>
  <c r="EE40" i="18"/>
  <c r="CV49" i="18"/>
  <c r="BX17" i="18"/>
  <c r="BY17" i="18"/>
  <c r="DO17" i="18"/>
  <c r="DP17" i="18"/>
  <c r="BY60" i="18"/>
  <c r="DO60" i="18"/>
  <c r="DP60" i="18"/>
  <c r="BX60" i="18"/>
  <c r="EQ13" i="18"/>
  <c r="FB13" i="18" s="1"/>
  <c r="FJ13" i="18"/>
  <c r="CW13" i="18"/>
  <c r="AX13" i="18"/>
  <c r="DH46" i="18"/>
  <c r="DI46" i="18"/>
  <c r="BW54" i="18"/>
  <c r="DO48" i="18"/>
  <c r="DP48" i="18"/>
  <c r="BX48" i="18"/>
  <c r="BY48" i="18"/>
  <c r="DW54" i="18"/>
  <c r="DC52" i="18"/>
  <c r="DD52" i="18"/>
  <c r="DE52" i="18"/>
  <c r="DB52" i="18"/>
  <c r="CV59" i="18"/>
  <c r="FK36" i="18"/>
  <c r="FD36" i="18"/>
  <c r="FM36" i="18"/>
  <c r="FE36" i="18"/>
  <c r="FF36" i="18"/>
  <c r="AW36" i="18"/>
  <c r="FG36" i="18"/>
  <c r="DH53" i="18"/>
  <c r="DI53" i="18"/>
  <c r="BX9" i="18"/>
  <c r="BY9" i="18"/>
  <c r="DO9" i="18"/>
  <c r="DP9" i="18"/>
  <c r="DD18" i="18"/>
  <c r="DE18" i="18"/>
  <c r="DB18" i="18"/>
  <c r="DC18" i="18"/>
  <c r="EI58" i="18"/>
  <c r="EJ58" i="18"/>
  <c r="BX63" i="18"/>
  <c r="BY63" i="18"/>
  <c r="DO63" i="18"/>
  <c r="DP63" i="18"/>
  <c r="CV45" i="18"/>
  <c r="DE60" i="18"/>
  <c r="DC60" i="18"/>
  <c r="DB60" i="18"/>
  <c r="DD60" i="18"/>
  <c r="BW38" i="18"/>
  <c r="DE45" i="18"/>
  <c r="DB45" i="18"/>
  <c r="DC45" i="18"/>
  <c r="DD45" i="18"/>
  <c r="CW60" i="18"/>
  <c r="EQ60" i="18"/>
  <c r="FB60" i="18" s="1"/>
  <c r="FJ60" i="18"/>
  <c r="AX60" i="18"/>
  <c r="BX51" i="18"/>
  <c r="BY51" i="18"/>
  <c r="DO51" i="18"/>
  <c r="DP51" i="18"/>
  <c r="BW35" i="18"/>
  <c r="AX10" i="18"/>
  <c r="EQ10" i="18"/>
  <c r="EY10" i="18" s="1"/>
  <c r="FJ10" i="18"/>
  <c r="CW10" i="18"/>
  <c r="CV14" i="18"/>
  <c r="DH35" i="18"/>
  <c r="DI35" i="18"/>
  <c r="DW12" i="18"/>
  <c r="DI20" i="18"/>
  <c r="DH20" i="18"/>
  <c r="EI53" i="18"/>
  <c r="EJ53" i="18"/>
  <c r="EE48" i="18"/>
  <c r="ED48" i="18"/>
  <c r="BB48" i="18"/>
  <c r="DW40" i="18"/>
  <c r="BB25" i="18"/>
  <c r="ED25" i="18"/>
  <c r="EE25" i="18"/>
  <c r="CV57" i="18"/>
  <c r="DH31" i="18"/>
  <c r="DI31" i="18"/>
  <c r="FH62" i="18"/>
  <c r="AX28" i="18"/>
  <c r="EQ28" i="18"/>
  <c r="EX28" i="18" s="1"/>
  <c r="CW28" i="18"/>
  <c r="FJ28" i="18"/>
  <c r="BX10" i="18"/>
  <c r="DO10" i="18"/>
  <c r="DP10" i="18"/>
  <c r="BY10" i="18"/>
  <c r="FG31" i="18"/>
  <c r="AW31" i="18"/>
  <c r="FK31" i="18"/>
  <c r="FF31" i="18"/>
  <c r="FM31" i="18"/>
  <c r="FD31" i="18"/>
  <c r="FE31" i="18"/>
  <c r="CW44" i="18"/>
  <c r="AX44" i="18"/>
  <c r="EQ44" i="18"/>
  <c r="EX44" i="18" s="1"/>
  <c r="FJ44" i="18"/>
  <c r="EI52" i="18"/>
  <c r="EJ52" i="18"/>
  <c r="CV24" i="18"/>
  <c r="DB9" i="18"/>
  <c r="DC9" i="18"/>
  <c r="DD9" i="18"/>
  <c r="DE9" i="18"/>
  <c r="BX18" i="18"/>
  <c r="BY18" i="18"/>
  <c r="DO18" i="18"/>
  <c r="DP18" i="18"/>
  <c r="CV9" i="18"/>
  <c r="DD65" i="18"/>
  <c r="DE65" i="18"/>
  <c r="DB65" i="18"/>
  <c r="DC65" i="18"/>
  <c r="BX16" i="18"/>
  <c r="BY16" i="18"/>
  <c r="DO16" i="18"/>
  <c r="DP16" i="18"/>
  <c r="DH50" i="18"/>
  <c r="DI50" i="18"/>
  <c r="FH45" i="18"/>
  <c r="AX48" i="18"/>
  <c r="EQ48" i="18"/>
  <c r="EW48" i="18" s="1"/>
  <c r="FJ48" i="18"/>
  <c r="CW48" i="18"/>
  <c r="DB32" i="18"/>
  <c r="DC32" i="18"/>
  <c r="DD32" i="18"/>
  <c r="DE32" i="18"/>
  <c r="EI21" i="18"/>
  <c r="EJ21" i="18"/>
  <c r="DP26" i="18"/>
  <c r="BX26" i="18"/>
  <c r="BY26" i="18"/>
  <c r="DO26" i="18"/>
  <c r="DH10" i="18"/>
  <c r="DI10" i="18"/>
  <c r="CW65" i="18"/>
  <c r="FJ65" i="18"/>
  <c r="AX65" i="18"/>
  <c r="EQ65" i="18"/>
  <c r="EW65" i="18" s="1"/>
  <c r="DH15" i="18"/>
  <c r="DI15" i="18"/>
  <c r="DW58" i="18"/>
  <c r="FG26" i="18"/>
  <c r="AW26" i="18"/>
  <c r="FK26" i="18"/>
  <c r="FD26" i="18"/>
  <c r="FM26" i="18"/>
  <c r="FE26" i="18"/>
  <c r="FF26" i="18"/>
  <c r="CV50" i="18"/>
  <c r="EI34" i="18"/>
  <c r="EJ34" i="18"/>
  <c r="EI19" i="18"/>
  <c r="EJ19" i="18"/>
  <c r="FH12" i="18"/>
  <c r="FF29" i="18"/>
  <c r="AW29" i="18"/>
  <c r="FG29" i="18"/>
  <c r="FK29" i="18"/>
  <c r="FD29" i="18"/>
  <c r="FM29" i="18"/>
  <c r="FE29" i="18"/>
  <c r="BW55" i="18"/>
  <c r="DB59" i="18"/>
  <c r="DD59" i="18"/>
  <c r="DC59" i="18"/>
  <c r="DE59" i="18"/>
  <c r="FH31" i="18"/>
  <c r="FH16" i="18"/>
  <c r="BB23" i="18"/>
  <c r="ED23" i="18"/>
  <c r="EE23" i="18"/>
  <c r="BX21" i="18"/>
  <c r="BY21" i="18"/>
  <c r="DO21" i="18"/>
  <c r="DP21" i="18"/>
  <c r="BB39" i="18"/>
  <c r="ED39" i="18"/>
  <c r="EE39" i="18"/>
  <c r="CW61" i="18"/>
  <c r="EQ61" i="18"/>
  <c r="ET61" i="18" s="1"/>
  <c r="AX61" i="18"/>
  <c r="FJ61" i="18"/>
  <c r="EJ38" i="18"/>
  <c r="EI38" i="18"/>
  <c r="AX46" i="18"/>
  <c r="EQ46" i="18"/>
  <c r="EY46" i="18" s="1"/>
  <c r="FJ46" i="18"/>
  <c r="CW46" i="18"/>
  <c r="BB63" i="18"/>
  <c r="ED63" i="18"/>
  <c r="EE63" i="18"/>
  <c r="EI49" i="18"/>
  <c r="EJ49" i="18"/>
  <c r="BW34" i="18"/>
  <c r="AX9" i="18"/>
  <c r="EQ9" i="18"/>
  <c r="EY9" i="18" s="1"/>
  <c r="FJ9" i="18"/>
  <c r="CW9" i="18"/>
  <c r="AW28" i="18"/>
  <c r="FF28" i="18"/>
  <c r="FG28" i="18"/>
  <c r="FK28" i="18"/>
  <c r="FD28" i="18"/>
  <c r="FM28" i="18"/>
  <c r="FE28" i="18"/>
  <c r="AW22" i="18"/>
  <c r="FG22" i="18"/>
  <c r="FK22" i="18"/>
  <c r="FD22" i="18"/>
  <c r="FM22" i="18"/>
  <c r="FE22" i="18"/>
  <c r="FF22" i="18"/>
  <c r="DP29" i="18"/>
  <c r="BX29" i="18"/>
  <c r="BY29" i="18"/>
  <c r="DO29" i="18"/>
  <c r="BB18" i="18"/>
  <c r="EE18" i="18"/>
  <c r="ED18" i="18"/>
  <c r="FH47" i="18"/>
  <c r="DH47" i="18"/>
  <c r="DI47" i="18"/>
  <c r="AX47" i="18"/>
  <c r="EQ47" i="18"/>
  <c r="ES47" i="18" s="1"/>
  <c r="FJ47" i="18"/>
  <c r="CW47" i="18"/>
  <c r="BE21" i="18"/>
  <c r="BM21" i="18"/>
  <c r="BU21" i="18"/>
  <c r="CC21" i="18"/>
  <c r="CK21" i="18"/>
  <c r="CS21" i="18"/>
  <c r="DA21" i="18"/>
  <c r="DQ21" i="18"/>
  <c r="DY21" i="18"/>
  <c r="EG21" i="18"/>
  <c r="EO21" i="18"/>
  <c r="BF21" i="18"/>
  <c r="BN21" i="18"/>
  <c r="BV21" i="18"/>
  <c r="CD21" i="18"/>
  <c r="CL21" i="18"/>
  <c r="CT21" i="18"/>
  <c r="DR21" i="18"/>
  <c r="DZ21" i="18"/>
  <c r="EH21" i="18"/>
  <c r="EP21" i="18"/>
  <c r="AY21" i="18"/>
  <c r="BG21" i="18"/>
  <c r="BO21" i="18"/>
  <c r="CE21" i="18"/>
  <c r="CM21" i="18"/>
  <c r="CU21" i="18"/>
  <c r="DK21" i="18"/>
  <c r="DS21" i="18"/>
  <c r="EA21" i="18"/>
  <c r="FI21" i="18"/>
  <c r="AZ21" i="18"/>
  <c r="BH21" i="18"/>
  <c r="BP21" i="18"/>
  <c r="CF21" i="18"/>
  <c r="CN21" i="18"/>
  <c r="DT21" i="18"/>
  <c r="EB21" i="18"/>
  <c r="ER21" i="18"/>
  <c r="BA21" i="18"/>
  <c r="BI21" i="18"/>
  <c r="BQ21" i="18"/>
  <c r="CG21" i="18"/>
  <c r="CO21" i="18"/>
  <c r="DM21" i="18"/>
  <c r="DU21" i="18"/>
  <c r="EC21" i="18"/>
  <c r="EK21" i="18"/>
  <c r="BJ21" i="18"/>
  <c r="BR21" i="18"/>
  <c r="BZ21" i="18"/>
  <c r="CH21" i="18"/>
  <c r="CP21" i="18"/>
  <c r="CX21" i="18"/>
  <c r="DF21" i="18"/>
  <c r="DN21" i="18"/>
  <c r="DV21" i="18"/>
  <c r="EL21" i="18"/>
  <c r="BC21" i="18"/>
  <c r="BK21" i="18"/>
  <c r="BS21" i="18"/>
  <c r="CA21" i="18"/>
  <c r="CI21" i="18"/>
  <c r="CQ21" i="18"/>
  <c r="CY21" i="18"/>
  <c r="DG21" i="18"/>
  <c r="EM21" i="18"/>
  <c r="FN21" i="18"/>
  <c r="BD21" i="18"/>
  <c r="BL21" i="18"/>
  <c r="BT21" i="18"/>
  <c r="DX21" i="18"/>
  <c r="CB21" i="18"/>
  <c r="EF21" i="18"/>
  <c r="CJ21" i="18"/>
  <c r="EN21" i="18"/>
  <c r="CR21" i="18"/>
  <c r="CZ21" i="18"/>
  <c r="FO21" i="18"/>
  <c r="BE28" i="18"/>
  <c r="BM28" i="18"/>
  <c r="BU28" i="18"/>
  <c r="CC28" i="18"/>
  <c r="CK28" i="18"/>
  <c r="CS28" i="18"/>
  <c r="DA28" i="18"/>
  <c r="DQ28" i="18"/>
  <c r="DY28" i="18"/>
  <c r="EG28" i="18"/>
  <c r="EO28" i="18"/>
  <c r="FO28" i="18"/>
  <c r="BF28" i="18"/>
  <c r="BN28" i="18"/>
  <c r="BV28" i="18"/>
  <c r="CD28" i="18"/>
  <c r="CL28" i="18"/>
  <c r="CT28" i="18"/>
  <c r="DR28" i="18"/>
  <c r="DZ28" i="18"/>
  <c r="EH28" i="18"/>
  <c r="EP28" i="18"/>
  <c r="AY28" i="18"/>
  <c r="BG28" i="18"/>
  <c r="BO28" i="18"/>
  <c r="CE28" i="18"/>
  <c r="CM28" i="18"/>
  <c r="CU28" i="18"/>
  <c r="DK28" i="18"/>
  <c r="DS28" i="18"/>
  <c r="EA28" i="18"/>
  <c r="AZ28" i="18"/>
  <c r="BH28" i="18"/>
  <c r="BP28" i="18"/>
  <c r="CF28" i="18"/>
  <c r="CN28" i="18"/>
  <c r="DL28" i="18"/>
  <c r="DT28" i="18"/>
  <c r="EB28" i="18"/>
  <c r="ER28" i="18"/>
  <c r="FI28" i="18"/>
  <c r="BA28" i="18"/>
  <c r="BI28" i="18"/>
  <c r="BQ28" i="18"/>
  <c r="CG28" i="18"/>
  <c r="CO28" i="18"/>
  <c r="DM28" i="18"/>
  <c r="DU28" i="18"/>
  <c r="EC28" i="18"/>
  <c r="EK28" i="18"/>
  <c r="BJ28" i="18"/>
  <c r="BR28" i="18"/>
  <c r="BZ28" i="18"/>
  <c r="CH28" i="18"/>
  <c r="CP28" i="18"/>
  <c r="CX28" i="18"/>
  <c r="DF28" i="18"/>
  <c r="DN28" i="18"/>
  <c r="DV28" i="18"/>
  <c r="EL28" i="18"/>
  <c r="BC28" i="18"/>
  <c r="BK28" i="18"/>
  <c r="BS28" i="18"/>
  <c r="CA28" i="18"/>
  <c r="CI28" i="18"/>
  <c r="CQ28" i="18"/>
  <c r="CY28" i="18"/>
  <c r="DG28" i="18"/>
  <c r="EM28" i="18"/>
  <c r="BD28" i="18"/>
  <c r="BL28" i="18"/>
  <c r="BT28" i="18"/>
  <c r="DX28" i="18"/>
  <c r="CB28" i="18"/>
  <c r="EF28" i="18"/>
  <c r="CJ28" i="18"/>
  <c r="EN28" i="18"/>
  <c r="CR28" i="18"/>
  <c r="CZ28" i="18"/>
  <c r="FN28" i="18"/>
  <c r="BD33" i="18"/>
  <c r="BT33" i="18"/>
  <c r="CA33" i="18"/>
  <c r="DF33" i="18"/>
  <c r="EC33" i="18"/>
  <c r="AZ33" i="18"/>
  <c r="BG33" i="18"/>
  <c r="CL33" i="18"/>
  <c r="DQ33" i="18"/>
  <c r="BF54" i="18"/>
  <c r="BN54" i="18"/>
  <c r="BV54" i="18"/>
  <c r="CD54" i="18"/>
  <c r="CL54" i="18"/>
  <c r="CT54" i="18"/>
  <c r="DR54" i="18"/>
  <c r="DZ54" i="18"/>
  <c r="EH54" i="18"/>
  <c r="EP54" i="18"/>
  <c r="FO54" i="18"/>
  <c r="AY54" i="18"/>
  <c r="BG54" i="18"/>
  <c r="BO54" i="18"/>
  <c r="CE54" i="18"/>
  <c r="CM54" i="18"/>
  <c r="CU54" i="18"/>
  <c r="DK54" i="18"/>
  <c r="DS54" i="18"/>
  <c r="EA54" i="18"/>
  <c r="AZ54" i="18"/>
  <c r="BH54" i="18"/>
  <c r="BP54" i="18"/>
  <c r="CF54" i="18"/>
  <c r="CN54" i="18"/>
  <c r="DL54" i="18"/>
  <c r="DT54" i="18"/>
  <c r="EB54" i="18"/>
  <c r="ER54" i="18"/>
  <c r="FI54" i="18"/>
  <c r="BA54" i="18"/>
  <c r="BI54" i="18"/>
  <c r="BQ54" i="18"/>
  <c r="CG54" i="18"/>
  <c r="CO54" i="18"/>
  <c r="DM54" i="18"/>
  <c r="DU54" i="18"/>
  <c r="EC54" i="18"/>
  <c r="EK54" i="18"/>
  <c r="BJ54" i="18"/>
  <c r="BR54" i="18"/>
  <c r="BZ54" i="18"/>
  <c r="CH54" i="18"/>
  <c r="CP54" i="18"/>
  <c r="CX54" i="18"/>
  <c r="DF54" i="18"/>
  <c r="DN54" i="18"/>
  <c r="DV54" i="18"/>
  <c r="EL54" i="18"/>
  <c r="BD54" i="18"/>
  <c r="BL54" i="18"/>
  <c r="BT54" i="18"/>
  <c r="CB54" i="18"/>
  <c r="CJ54" i="18"/>
  <c r="CR54" i="18"/>
  <c r="CZ54" i="18"/>
  <c r="DX54" i="18"/>
  <c r="EF54" i="18"/>
  <c r="EN54" i="18"/>
  <c r="BK54" i="18"/>
  <c r="CQ54" i="18"/>
  <c r="DQ54" i="18"/>
  <c r="BM54" i="18"/>
  <c r="CS54" i="18"/>
  <c r="BS54" i="18"/>
  <c r="CY54" i="18"/>
  <c r="DY54" i="18"/>
  <c r="FN54" i="18"/>
  <c r="CK54" i="18"/>
  <c r="BU54" i="18"/>
  <c r="DA54" i="18"/>
  <c r="CI54" i="18"/>
  <c r="BE54" i="18"/>
  <c r="CA54" i="18"/>
  <c r="DG54" i="18"/>
  <c r="EG54" i="18"/>
  <c r="CC54" i="18"/>
  <c r="EM54" i="18"/>
  <c r="BC54" i="18"/>
  <c r="EO54" i="18"/>
  <c r="BD55" i="18"/>
  <c r="BL55" i="18"/>
  <c r="BT55" i="18"/>
  <c r="CB55" i="18"/>
  <c r="CJ55" i="18"/>
  <c r="CR55" i="18"/>
  <c r="CZ55" i="18"/>
  <c r="DX55" i="18"/>
  <c r="EF55" i="18"/>
  <c r="EN55" i="18"/>
  <c r="FO55" i="18"/>
  <c r="BE55" i="18"/>
  <c r="BM55" i="18"/>
  <c r="BU55" i="18"/>
  <c r="CC55" i="18"/>
  <c r="CK55" i="18"/>
  <c r="CS55" i="18"/>
  <c r="DA55" i="18"/>
  <c r="DQ55" i="18"/>
  <c r="DY55" i="18"/>
  <c r="EG55" i="18"/>
  <c r="EO55" i="18"/>
  <c r="BF55" i="18"/>
  <c r="BN55" i="18"/>
  <c r="BV55" i="18"/>
  <c r="CD55" i="18"/>
  <c r="CL55" i="18"/>
  <c r="CT55" i="18"/>
  <c r="DR55" i="18"/>
  <c r="DZ55" i="18"/>
  <c r="EH55" i="18"/>
  <c r="EP55" i="18"/>
  <c r="FI55" i="18"/>
  <c r="AY55" i="18"/>
  <c r="BG55" i="18"/>
  <c r="BO55" i="18"/>
  <c r="CE55" i="18"/>
  <c r="CM55" i="18"/>
  <c r="CU55" i="18"/>
  <c r="DK55" i="18"/>
  <c r="DS55" i="18"/>
  <c r="EA55" i="18"/>
  <c r="AZ55" i="18"/>
  <c r="BH55" i="18"/>
  <c r="BP55" i="18"/>
  <c r="CF55" i="18"/>
  <c r="CN55" i="18"/>
  <c r="DL55" i="18"/>
  <c r="DT55" i="18"/>
  <c r="EB55" i="18"/>
  <c r="ER55" i="18"/>
  <c r="BJ55" i="18"/>
  <c r="BR55" i="18"/>
  <c r="BZ55" i="18"/>
  <c r="CH55" i="18"/>
  <c r="CP55" i="18"/>
  <c r="CX55" i="18"/>
  <c r="DF55" i="18"/>
  <c r="DN55" i="18"/>
  <c r="DV55" i="18"/>
  <c r="EL55" i="18"/>
  <c r="BS55" i="18"/>
  <c r="CY55" i="18"/>
  <c r="EC55" i="18"/>
  <c r="BK55" i="18"/>
  <c r="DU55" i="18"/>
  <c r="CA55" i="18"/>
  <c r="DG55" i="18"/>
  <c r="EK55" i="18"/>
  <c r="BA55" i="18"/>
  <c r="CG55" i="18"/>
  <c r="EM55" i="18"/>
  <c r="CQ55" i="18"/>
  <c r="FN55" i="18"/>
  <c r="BC55" i="18"/>
  <c r="CI55" i="18"/>
  <c r="DM55" i="18"/>
  <c r="BI55" i="18"/>
  <c r="CO55" i="18"/>
  <c r="BQ55" i="18"/>
  <c r="BR48" i="18"/>
  <c r="BZ48" i="18"/>
  <c r="BQ48" i="18"/>
  <c r="CF48" i="18"/>
  <c r="CU48" i="18"/>
  <c r="DZ48" i="18"/>
  <c r="EO48" i="18"/>
  <c r="BU48" i="18"/>
  <c r="CR48" i="18"/>
  <c r="DG48" i="18"/>
  <c r="AZ64" i="18"/>
  <c r="BH64" i="18"/>
  <c r="BP64" i="18"/>
  <c r="CF64" i="18"/>
  <c r="CN64" i="18"/>
  <c r="DL64" i="18"/>
  <c r="DT64" i="18"/>
  <c r="EB64" i="18"/>
  <c r="ER64" i="18"/>
  <c r="BA64" i="18"/>
  <c r="BI64" i="18"/>
  <c r="BQ64" i="18"/>
  <c r="CG64" i="18"/>
  <c r="CO64" i="18"/>
  <c r="DM64" i="18"/>
  <c r="DU64" i="18"/>
  <c r="EC64" i="18"/>
  <c r="EK64" i="18"/>
  <c r="BJ64" i="18"/>
  <c r="BR64" i="18"/>
  <c r="BZ64" i="18"/>
  <c r="CH64" i="18"/>
  <c r="BC64" i="18"/>
  <c r="BK64" i="18"/>
  <c r="BS64" i="18"/>
  <c r="CA64" i="18"/>
  <c r="CI64" i="18"/>
  <c r="BF64" i="18"/>
  <c r="BN64" i="18"/>
  <c r="BV64" i="18"/>
  <c r="BM64" i="18"/>
  <c r="CE64" i="18"/>
  <c r="CS64" i="18"/>
  <c r="DY64" i="18"/>
  <c r="CP64" i="18"/>
  <c r="CC64" i="18"/>
  <c r="EG64" i="18"/>
  <c r="BO64" i="18"/>
  <c r="CJ64" i="18"/>
  <c r="CT64" i="18"/>
  <c r="DF64" i="18"/>
  <c r="DZ64" i="18"/>
  <c r="EL64" i="18"/>
  <c r="DA64" i="18"/>
  <c r="BL64" i="18"/>
  <c r="DN64" i="18"/>
  <c r="BT64" i="18"/>
  <c r="CK64" i="18"/>
  <c r="CU64" i="18"/>
  <c r="DG64" i="18"/>
  <c r="DQ64" i="18"/>
  <c r="EA64" i="18"/>
  <c r="EM64" i="18"/>
  <c r="BE64" i="18"/>
  <c r="DV64" i="18"/>
  <c r="BG64" i="18"/>
  <c r="AY64" i="18"/>
  <c r="BU64" i="18"/>
  <c r="CL64" i="18"/>
  <c r="CX64" i="18"/>
  <c r="DR64" i="18"/>
  <c r="EN64" i="18"/>
  <c r="CB64" i="18"/>
  <c r="EF64" i="18"/>
  <c r="DK64" i="18"/>
  <c r="FN64" i="18"/>
  <c r="CD64" i="18"/>
  <c r="DX64" i="18"/>
  <c r="FO64" i="18"/>
  <c r="BD64" i="18"/>
  <c r="CM64" i="18"/>
  <c r="CY64" i="18"/>
  <c r="DS64" i="18"/>
  <c r="EO64" i="18"/>
  <c r="FI64" i="18"/>
  <c r="CZ64" i="18"/>
  <c r="EP64" i="18"/>
  <c r="CQ64" i="18"/>
  <c r="CR64" i="18"/>
  <c r="EH64" i="18"/>
  <c r="BJ20" i="18"/>
  <c r="BR20" i="18"/>
  <c r="BZ20" i="18"/>
  <c r="CH20" i="18"/>
  <c r="CP20" i="18"/>
  <c r="CX20" i="18"/>
  <c r="DF20" i="18"/>
  <c r="DN20" i="18"/>
  <c r="DV20" i="18"/>
  <c r="BC20" i="18"/>
  <c r="BK20" i="18"/>
  <c r="BS20" i="18"/>
  <c r="CA20" i="18"/>
  <c r="CI20" i="18"/>
  <c r="CQ20" i="18"/>
  <c r="CY20" i="18"/>
  <c r="DG20" i="18"/>
  <c r="BE20" i="18"/>
  <c r="BM20" i="18"/>
  <c r="BU20" i="18"/>
  <c r="CC20" i="18"/>
  <c r="CK20" i="18"/>
  <c r="CS20" i="18"/>
  <c r="DA20" i="18"/>
  <c r="DQ20" i="18"/>
  <c r="BF20" i="18"/>
  <c r="BN20" i="18"/>
  <c r="BV20" i="18"/>
  <c r="CD20" i="18"/>
  <c r="CL20" i="18"/>
  <c r="CT20" i="18"/>
  <c r="DR20" i="18"/>
  <c r="DZ20" i="18"/>
  <c r="AY20" i="18"/>
  <c r="BG20" i="18"/>
  <c r="BO20" i="18"/>
  <c r="CE20" i="18"/>
  <c r="CM20" i="18"/>
  <c r="CU20" i="18"/>
  <c r="DK20" i="18"/>
  <c r="DS20" i="18"/>
  <c r="EA20" i="18"/>
  <c r="AZ20" i="18"/>
  <c r="BH20" i="18"/>
  <c r="BP20" i="18"/>
  <c r="CF20" i="18"/>
  <c r="CN20" i="18"/>
  <c r="BQ20" i="18"/>
  <c r="EG20" i="18"/>
  <c r="EO20" i="18"/>
  <c r="BT20" i="18"/>
  <c r="CZ20" i="18"/>
  <c r="DT20" i="18"/>
  <c r="EH20" i="18"/>
  <c r="EP20" i="18"/>
  <c r="DU20" i="18"/>
  <c r="FI20" i="18"/>
  <c r="CB20" i="18"/>
  <c r="DX20" i="18"/>
  <c r="ER20" i="18"/>
  <c r="BA20" i="18"/>
  <c r="CG20" i="18"/>
  <c r="DY20" i="18"/>
  <c r="EK20" i="18"/>
  <c r="BD20" i="18"/>
  <c r="CJ20" i="18"/>
  <c r="EB20" i="18"/>
  <c r="EL20" i="18"/>
  <c r="BI20" i="18"/>
  <c r="CO20" i="18"/>
  <c r="EC20" i="18"/>
  <c r="EM20" i="18"/>
  <c r="FN20" i="18"/>
  <c r="FO20" i="18"/>
  <c r="BL20" i="18"/>
  <c r="CR20" i="18"/>
  <c r="DM20" i="18"/>
  <c r="EF20" i="18"/>
  <c r="EN20" i="18"/>
  <c r="BA44" i="18"/>
  <c r="BI44" i="18"/>
  <c r="BQ44" i="18"/>
  <c r="CG44" i="18"/>
  <c r="CO44" i="18"/>
  <c r="DM44" i="18"/>
  <c r="DU44" i="18"/>
  <c r="EC44" i="18"/>
  <c r="EK44" i="18"/>
  <c r="BJ44" i="18"/>
  <c r="BR44" i="18"/>
  <c r="BZ44" i="18"/>
  <c r="CH44" i="18"/>
  <c r="CP44" i="18"/>
  <c r="CX44" i="18"/>
  <c r="DF44" i="18"/>
  <c r="DN44" i="18"/>
  <c r="DV44" i="18"/>
  <c r="EL44" i="18"/>
  <c r="BC44" i="18"/>
  <c r="BK44" i="18"/>
  <c r="BS44" i="18"/>
  <c r="CA44" i="18"/>
  <c r="CI44" i="18"/>
  <c r="CQ44" i="18"/>
  <c r="CY44" i="18"/>
  <c r="DG44" i="18"/>
  <c r="EM44" i="18"/>
  <c r="FN44" i="18"/>
  <c r="BD44" i="18"/>
  <c r="BL44" i="18"/>
  <c r="BT44" i="18"/>
  <c r="CB44" i="18"/>
  <c r="CJ44" i="18"/>
  <c r="CR44" i="18"/>
  <c r="CZ44" i="18"/>
  <c r="DX44" i="18"/>
  <c r="EF44" i="18"/>
  <c r="EN44" i="18"/>
  <c r="FO44" i="18"/>
  <c r="BE44" i="18"/>
  <c r="BM44" i="18"/>
  <c r="BU44" i="18"/>
  <c r="CC44" i="18"/>
  <c r="CK44" i="18"/>
  <c r="CS44" i="18"/>
  <c r="DA44" i="18"/>
  <c r="DQ44" i="18"/>
  <c r="DY44" i="18"/>
  <c r="EG44" i="18"/>
  <c r="EO44" i="18"/>
  <c r="BF44" i="18"/>
  <c r="BN44" i="18"/>
  <c r="BV44" i="18"/>
  <c r="CD44" i="18"/>
  <c r="CL44" i="18"/>
  <c r="CT44" i="18"/>
  <c r="DR44" i="18"/>
  <c r="DZ44" i="18"/>
  <c r="EH44" i="18"/>
  <c r="EP44" i="18"/>
  <c r="AY44" i="18"/>
  <c r="BG44" i="18"/>
  <c r="BO44" i="18"/>
  <c r="CE44" i="18"/>
  <c r="CM44" i="18"/>
  <c r="CU44" i="18"/>
  <c r="DK44" i="18"/>
  <c r="DS44" i="18"/>
  <c r="EA44" i="18"/>
  <c r="FI44" i="18"/>
  <c r="AZ44" i="18"/>
  <c r="BH44" i="18"/>
  <c r="DL44" i="18"/>
  <c r="BP44" i="18"/>
  <c r="DT44" i="18"/>
  <c r="EB44" i="18"/>
  <c r="CN44" i="18"/>
  <c r="ER44" i="18"/>
  <c r="CF44" i="18"/>
  <c r="AZ13" i="18"/>
  <c r="BH13" i="18"/>
  <c r="BP13" i="18"/>
  <c r="BA13" i="18"/>
  <c r="BI13" i="18"/>
  <c r="BL13" i="18"/>
  <c r="BU13" i="18"/>
  <c r="CC13" i="18"/>
  <c r="CK13" i="18"/>
  <c r="CS13" i="18"/>
  <c r="DA13" i="18"/>
  <c r="DQ13" i="18"/>
  <c r="DY13" i="18"/>
  <c r="EG13" i="18"/>
  <c r="EO13" i="18"/>
  <c r="BC13" i="18"/>
  <c r="BM13" i="18"/>
  <c r="BV13" i="18"/>
  <c r="CD13" i="18"/>
  <c r="CL13" i="18"/>
  <c r="CT13" i="18"/>
  <c r="DR13" i="18"/>
  <c r="DZ13" i="18"/>
  <c r="EH13" i="18"/>
  <c r="EP13" i="18"/>
  <c r="FI13" i="18"/>
  <c r="BD13" i="18"/>
  <c r="BN13" i="18"/>
  <c r="CE13" i="18"/>
  <c r="CM13" i="18"/>
  <c r="CU13" i="18"/>
  <c r="DK13" i="18"/>
  <c r="DS13" i="18"/>
  <c r="EA13" i="18"/>
  <c r="BE13" i="18"/>
  <c r="BO13" i="18"/>
  <c r="CF13" i="18"/>
  <c r="CN13" i="18"/>
  <c r="DT13" i="18"/>
  <c r="EB13" i="18"/>
  <c r="ER13" i="18"/>
  <c r="BF13" i="18"/>
  <c r="BQ13" i="18"/>
  <c r="CG13" i="18"/>
  <c r="CO13" i="18"/>
  <c r="DM13" i="18"/>
  <c r="DU13" i="18"/>
  <c r="EC13" i="18"/>
  <c r="EK13" i="18"/>
  <c r="BG13" i="18"/>
  <c r="BR13" i="18"/>
  <c r="BZ13" i="18"/>
  <c r="CH13" i="18"/>
  <c r="CP13" i="18"/>
  <c r="CX13" i="18"/>
  <c r="DF13" i="18"/>
  <c r="DN13" i="18"/>
  <c r="DV13" i="18"/>
  <c r="EL13" i="18"/>
  <c r="FN13" i="18"/>
  <c r="BJ13" i="18"/>
  <c r="BS13" i="18"/>
  <c r="CA13" i="18"/>
  <c r="CI13" i="18"/>
  <c r="CQ13" i="18"/>
  <c r="CY13" i="18"/>
  <c r="DG13" i="18"/>
  <c r="EM13" i="18"/>
  <c r="BK13" i="18"/>
  <c r="BT13" i="18"/>
  <c r="DX13" i="18"/>
  <c r="CB13" i="18"/>
  <c r="EF13" i="18"/>
  <c r="CJ13" i="18"/>
  <c r="EN13" i="18"/>
  <c r="CR13" i="18"/>
  <c r="CZ13" i="18"/>
  <c r="FO13" i="18"/>
  <c r="AY13" i="18"/>
  <c r="AZ42" i="18"/>
  <c r="BH42" i="18"/>
  <c r="BP42" i="18"/>
  <c r="CF42" i="18"/>
  <c r="CN42" i="18"/>
  <c r="DL42" i="18"/>
  <c r="DT42" i="18"/>
  <c r="EB42" i="18"/>
  <c r="ER42" i="18"/>
  <c r="BA42" i="18"/>
  <c r="BI42" i="18"/>
  <c r="BQ42" i="18"/>
  <c r="CG42" i="18"/>
  <c r="CO42" i="18"/>
  <c r="DM42" i="18"/>
  <c r="DU42" i="18"/>
  <c r="EC42" i="18"/>
  <c r="EK42" i="18"/>
  <c r="BJ42" i="18"/>
  <c r="BR42" i="18"/>
  <c r="BZ42" i="18"/>
  <c r="CH42" i="18"/>
  <c r="CP42" i="18"/>
  <c r="CX42" i="18"/>
  <c r="DF42" i="18"/>
  <c r="DN42" i="18"/>
  <c r="DV42" i="18"/>
  <c r="EL42" i="18"/>
  <c r="BC42" i="18"/>
  <c r="BK42" i="18"/>
  <c r="BS42" i="18"/>
  <c r="CA42" i="18"/>
  <c r="CI42" i="18"/>
  <c r="CQ42" i="18"/>
  <c r="CY42" i="18"/>
  <c r="DG42" i="18"/>
  <c r="EM42" i="18"/>
  <c r="FO42" i="18"/>
  <c r="BD42" i="18"/>
  <c r="BL42" i="18"/>
  <c r="BT42" i="18"/>
  <c r="CB42" i="18"/>
  <c r="CJ42" i="18"/>
  <c r="CR42" i="18"/>
  <c r="CZ42" i="18"/>
  <c r="DX42" i="18"/>
  <c r="EF42" i="18"/>
  <c r="EN42" i="18"/>
  <c r="BE42" i="18"/>
  <c r="BM42" i="18"/>
  <c r="BU42" i="18"/>
  <c r="CC42" i="18"/>
  <c r="CK42" i="18"/>
  <c r="CS42" i="18"/>
  <c r="DA42" i="18"/>
  <c r="DQ42" i="18"/>
  <c r="DY42" i="18"/>
  <c r="EG42" i="18"/>
  <c r="EO42" i="18"/>
  <c r="BF42" i="18"/>
  <c r="BN42" i="18"/>
  <c r="BV42" i="18"/>
  <c r="CD42" i="18"/>
  <c r="CL42" i="18"/>
  <c r="CT42" i="18"/>
  <c r="DR42" i="18"/>
  <c r="DZ42" i="18"/>
  <c r="EH42" i="18"/>
  <c r="CE42" i="18"/>
  <c r="CM42" i="18"/>
  <c r="EP42" i="18"/>
  <c r="CU42" i="18"/>
  <c r="AY42" i="18"/>
  <c r="FI42" i="18"/>
  <c r="BG42" i="18"/>
  <c r="DK42" i="18"/>
  <c r="BO42" i="18"/>
  <c r="DS42" i="18"/>
  <c r="FN42" i="18"/>
  <c r="EA42" i="18"/>
  <c r="AZ18" i="18"/>
  <c r="BH18" i="18"/>
  <c r="BP18" i="18"/>
  <c r="CF18" i="18"/>
  <c r="CN18" i="18"/>
  <c r="DL18" i="18"/>
  <c r="DT18" i="18"/>
  <c r="EB18" i="18"/>
  <c r="ER18" i="18"/>
  <c r="BA18" i="18"/>
  <c r="BI18" i="18"/>
  <c r="BQ18" i="18"/>
  <c r="CG18" i="18"/>
  <c r="CO18" i="18"/>
  <c r="DM18" i="18"/>
  <c r="DU18" i="18"/>
  <c r="EC18" i="18"/>
  <c r="EK18" i="18"/>
  <c r="BJ18" i="18"/>
  <c r="BR18" i="18"/>
  <c r="BZ18" i="18"/>
  <c r="CH18" i="18"/>
  <c r="CP18" i="18"/>
  <c r="BC18" i="18"/>
  <c r="BK18" i="18"/>
  <c r="BS18" i="18"/>
  <c r="CA18" i="18"/>
  <c r="CI18" i="18"/>
  <c r="CQ18" i="18"/>
  <c r="CY18" i="18"/>
  <c r="DG18" i="18"/>
  <c r="EM18" i="18"/>
  <c r="FO18" i="18"/>
  <c r="BD18" i="18"/>
  <c r="BL18" i="18"/>
  <c r="BT18" i="18"/>
  <c r="CB18" i="18"/>
  <c r="CJ18" i="18"/>
  <c r="CR18" i="18"/>
  <c r="CZ18" i="18"/>
  <c r="DX18" i="18"/>
  <c r="EF18" i="18"/>
  <c r="EN18" i="18"/>
  <c r="BE18" i="18"/>
  <c r="BM18" i="18"/>
  <c r="BU18" i="18"/>
  <c r="CC18" i="18"/>
  <c r="CK18" i="18"/>
  <c r="CS18" i="18"/>
  <c r="DA18" i="18"/>
  <c r="DQ18" i="18"/>
  <c r="DY18" i="18"/>
  <c r="EG18" i="18"/>
  <c r="EO18" i="18"/>
  <c r="BF18" i="18"/>
  <c r="BN18" i="18"/>
  <c r="BV18" i="18"/>
  <c r="CD18" i="18"/>
  <c r="CL18" i="18"/>
  <c r="CT18" i="18"/>
  <c r="DR18" i="18"/>
  <c r="DZ18" i="18"/>
  <c r="EH18" i="18"/>
  <c r="EP18" i="18"/>
  <c r="FI18" i="18"/>
  <c r="AY18" i="18"/>
  <c r="BG18" i="18"/>
  <c r="DF18" i="18"/>
  <c r="BO18" i="18"/>
  <c r="EL18" i="18"/>
  <c r="DK18" i="18"/>
  <c r="CE18" i="18"/>
  <c r="DN18" i="18"/>
  <c r="CM18" i="18"/>
  <c r="DS18" i="18"/>
  <c r="CU18" i="18"/>
  <c r="DV18" i="18"/>
  <c r="FN18" i="18"/>
  <c r="CX18" i="18"/>
  <c r="EA18" i="18"/>
  <c r="CZ7" i="18"/>
  <c r="BL7" i="18"/>
  <c r="CA7" i="18"/>
  <c r="DF7" i="18"/>
  <c r="EC7" i="18"/>
  <c r="AZ7" i="18"/>
  <c r="BG7" i="18"/>
  <c r="CL7" i="18"/>
  <c r="DH16" i="18"/>
  <c r="DI16" i="18"/>
  <c r="FK62" i="18"/>
  <c r="FD62" i="18"/>
  <c r="FE62" i="18"/>
  <c r="FM62" i="18"/>
  <c r="FF62" i="18"/>
  <c r="FG62" i="18"/>
  <c r="AW62" i="18"/>
  <c r="DH29" i="18"/>
  <c r="DI29" i="18"/>
  <c r="DB33" i="18"/>
  <c r="DC33" i="18"/>
  <c r="DD33" i="18"/>
  <c r="DE33" i="18"/>
  <c r="AZ65" i="18"/>
  <c r="BH65" i="18"/>
  <c r="BP65" i="18"/>
  <c r="CF65" i="18"/>
  <c r="CN65" i="18"/>
  <c r="DL65" i="18"/>
  <c r="DT65" i="18"/>
  <c r="EB65" i="18"/>
  <c r="ER65" i="18"/>
  <c r="BA65" i="18"/>
  <c r="BI65" i="18"/>
  <c r="BQ65" i="18"/>
  <c r="CG65" i="18"/>
  <c r="CO65" i="18"/>
  <c r="DM65" i="18"/>
  <c r="DU65" i="18"/>
  <c r="EC65" i="18"/>
  <c r="EK65" i="18"/>
  <c r="BG65" i="18"/>
  <c r="BS65" i="18"/>
  <c r="CC65" i="18"/>
  <c r="CM65" i="18"/>
  <c r="CY65" i="18"/>
  <c r="DS65" i="18"/>
  <c r="EO65" i="18"/>
  <c r="BO65" i="18"/>
  <c r="BR65" i="18"/>
  <c r="BJ65" i="18"/>
  <c r="BT65" i="18"/>
  <c r="CD65" i="18"/>
  <c r="CP65" i="18"/>
  <c r="CZ65" i="18"/>
  <c r="DV65" i="18"/>
  <c r="EF65" i="18"/>
  <c r="EP65" i="18"/>
  <c r="BE65" i="18"/>
  <c r="DG65" i="18"/>
  <c r="BF65" i="18"/>
  <c r="FI65" i="18"/>
  <c r="AY65" i="18"/>
  <c r="BK65" i="18"/>
  <c r="BU65" i="18"/>
  <c r="CE65" i="18"/>
  <c r="CQ65" i="18"/>
  <c r="DA65" i="18"/>
  <c r="DK65" i="18"/>
  <c r="EG65" i="18"/>
  <c r="FN65" i="18"/>
  <c r="BZ65" i="18"/>
  <c r="CK65" i="18"/>
  <c r="DQ65" i="18"/>
  <c r="CL65" i="18"/>
  <c r="BL65" i="18"/>
  <c r="BV65" i="18"/>
  <c r="CH65" i="18"/>
  <c r="CR65" i="18"/>
  <c r="DN65" i="18"/>
  <c r="DX65" i="18"/>
  <c r="EH65" i="18"/>
  <c r="FO65" i="18"/>
  <c r="BD65" i="18"/>
  <c r="CJ65" i="18"/>
  <c r="DF65" i="18"/>
  <c r="EL65" i="18"/>
  <c r="CU65" i="18"/>
  <c r="EM65" i="18"/>
  <c r="CX65" i="18"/>
  <c r="EN65" i="18"/>
  <c r="BC65" i="18"/>
  <c r="BM65" i="18"/>
  <c r="CI65" i="18"/>
  <c r="CS65" i="18"/>
  <c r="DY65" i="18"/>
  <c r="BN65" i="18"/>
  <c r="CT65" i="18"/>
  <c r="DZ65" i="18"/>
  <c r="CA65" i="18"/>
  <c r="EA65" i="18"/>
  <c r="CB65" i="18"/>
  <c r="DR65" i="18"/>
  <c r="DH41" i="18"/>
  <c r="DI41" i="18"/>
  <c r="DD38" i="18"/>
  <c r="DE38" i="18"/>
  <c r="DB38" i="18"/>
  <c r="DC38" i="18"/>
  <c r="FH35" i="18"/>
  <c r="DH38" i="18"/>
  <c r="DI38" i="18"/>
  <c r="BX37" i="18"/>
  <c r="BY37" i="18"/>
  <c r="DO37" i="18"/>
  <c r="DP37" i="18"/>
  <c r="DB29" i="18"/>
  <c r="DC29" i="18"/>
  <c r="DD29" i="18"/>
  <c r="DE29" i="18"/>
  <c r="FK24" i="18"/>
  <c r="FD24" i="18"/>
  <c r="FE24" i="18"/>
  <c r="FM24" i="18"/>
  <c r="FF24" i="18"/>
  <c r="FG24" i="18"/>
  <c r="AW24" i="18"/>
  <c r="DD43" i="18"/>
  <c r="DE43" i="18"/>
  <c r="DB43" i="18"/>
  <c r="DC43" i="18"/>
  <c r="DH59" i="18"/>
  <c r="DI59" i="18"/>
  <c r="FH19" i="18"/>
  <c r="FH32" i="18"/>
  <c r="DW10" i="18"/>
  <c r="DI33" i="18"/>
  <c r="DH33" i="18"/>
  <c r="FF30" i="18"/>
  <c r="AW30" i="18"/>
  <c r="FG30" i="18"/>
  <c r="FK30" i="18"/>
  <c r="FD30" i="18"/>
  <c r="FE30" i="18"/>
  <c r="FM30" i="18"/>
  <c r="EI32" i="18"/>
  <c r="EJ32" i="18"/>
  <c r="FF56" i="18"/>
  <c r="AW56" i="18"/>
  <c r="FG56" i="18"/>
  <c r="FD56" i="18"/>
  <c r="FE56" i="18"/>
  <c r="FK56" i="18"/>
  <c r="FM56" i="18"/>
  <c r="BX52" i="18"/>
  <c r="BY52" i="18"/>
  <c r="DO52" i="18"/>
  <c r="DP52" i="18"/>
  <c r="BX11" i="18"/>
  <c r="BY11" i="18"/>
  <c r="DP11" i="18"/>
  <c r="AX7" i="18"/>
  <c r="EQ7" i="18"/>
  <c r="EV7" i="18" s="1"/>
  <c r="FJ7" i="18"/>
  <c r="CW7" i="18"/>
  <c r="BB46" i="18"/>
  <c r="ED46" i="18"/>
  <c r="EE46" i="18"/>
  <c r="DW53" i="18"/>
  <c r="EQ15" i="18"/>
  <c r="EZ15" i="18" s="1"/>
  <c r="FJ15" i="18"/>
  <c r="CW15" i="18"/>
  <c r="AX15" i="18"/>
  <c r="BY40" i="18"/>
  <c r="DO40" i="18"/>
  <c r="DP40" i="18"/>
  <c r="BX40" i="18"/>
  <c r="DB27" i="18"/>
  <c r="DC27" i="18"/>
  <c r="DD27" i="18"/>
  <c r="DE27" i="18"/>
  <c r="AX56" i="18"/>
  <c r="EQ56" i="18"/>
  <c r="ES56" i="18" s="1"/>
  <c r="FJ56" i="18"/>
  <c r="CW56" i="18"/>
  <c r="AW27" i="18"/>
  <c r="FG27" i="18"/>
  <c r="FK27" i="18"/>
  <c r="FD27" i="18"/>
  <c r="FM27" i="18"/>
  <c r="FE27" i="18"/>
  <c r="FF27" i="18"/>
  <c r="CV25" i="18"/>
  <c r="DH40" i="18"/>
  <c r="DI40" i="18"/>
  <c r="BX65" i="18"/>
  <c r="BY65" i="18"/>
  <c r="DP65" i="18"/>
  <c r="DO65" i="18"/>
  <c r="CV64" i="18"/>
  <c r="DB58" i="18"/>
  <c r="DC58" i="18"/>
  <c r="DE58" i="18"/>
  <c r="DD58" i="18"/>
  <c r="FK34" i="18"/>
  <c r="FD34" i="18"/>
  <c r="FM34" i="18"/>
  <c r="FE34" i="18"/>
  <c r="FF34" i="18"/>
  <c r="FG34" i="18"/>
  <c r="AW34" i="18"/>
  <c r="CV41" i="18"/>
  <c r="CV52" i="18"/>
  <c r="DB8" i="18"/>
  <c r="DC8" i="18"/>
  <c r="DD8" i="18"/>
  <c r="DE8" i="18"/>
  <c r="AW23" i="18"/>
  <c r="FK23" i="18"/>
  <c r="FD23" i="18"/>
  <c r="FM23" i="18"/>
  <c r="FE23" i="18"/>
  <c r="FF23" i="18"/>
  <c r="FG23" i="18"/>
  <c r="DW65" i="18"/>
  <c r="FH51" i="18"/>
  <c r="FK38" i="18"/>
  <c r="FD38" i="18"/>
  <c r="FM38" i="18"/>
  <c r="FE38" i="18"/>
  <c r="FF38" i="18"/>
  <c r="AW38" i="18"/>
  <c r="FG38" i="18"/>
  <c r="EJ63" i="18"/>
  <c r="EI63" i="18"/>
  <c r="BB30" i="18"/>
  <c r="ED30" i="18"/>
  <c r="EE30" i="18"/>
  <c r="CV11" i="18"/>
  <c r="FH63" i="18"/>
  <c r="FK61" i="18"/>
  <c r="FD61" i="18"/>
  <c r="FE61" i="18"/>
  <c r="FM61" i="18"/>
  <c r="FF61" i="18"/>
  <c r="AW61" i="18"/>
  <c r="FG61" i="18"/>
  <c r="FH33" i="18"/>
  <c r="EI57" i="18"/>
  <c r="EJ57" i="18"/>
  <c r="FH50" i="18"/>
  <c r="BW60" i="18"/>
  <c r="DH55" i="18"/>
  <c r="DI55" i="18"/>
  <c r="FK18" i="18"/>
  <c r="FD18" i="18"/>
  <c r="FM18" i="18"/>
  <c r="FF18" i="18"/>
  <c r="AW18" i="18"/>
  <c r="FE18" i="18"/>
  <c r="FK50" i="18"/>
  <c r="FD50" i="18"/>
  <c r="FE50" i="18"/>
  <c r="FM50" i="18"/>
  <c r="AW50" i="18"/>
  <c r="FF50" i="18"/>
  <c r="FG50" i="18"/>
  <c r="EJ65" i="18"/>
  <c r="EI65" i="18"/>
  <c r="AX25" i="18"/>
  <c r="EQ25" i="18"/>
  <c r="ET25" i="18" s="1"/>
  <c r="FJ25" i="18"/>
  <c r="CW25" i="18"/>
  <c r="BX7" i="18"/>
  <c r="BY7" i="18"/>
  <c r="DO7" i="18"/>
  <c r="DP7" i="18"/>
  <c r="DW18" i="18"/>
  <c r="EJ43" i="18"/>
  <c r="EI43" i="18"/>
  <c r="BW46" i="18"/>
  <c r="EI61" i="18"/>
  <c r="EJ61" i="18"/>
  <c r="CV13" i="18"/>
  <c r="BW20" i="18"/>
  <c r="BB59" i="18"/>
  <c r="ED59" i="18"/>
  <c r="EE59" i="18"/>
  <c r="BX25" i="18"/>
  <c r="BY25" i="18"/>
  <c r="DO25" i="18"/>
  <c r="DP25" i="18"/>
  <c r="DI28" i="18"/>
  <c r="DH28" i="18"/>
  <c r="FH40" i="18"/>
  <c r="BY41" i="18"/>
  <c r="DO41" i="18"/>
  <c r="DP41" i="18"/>
  <c r="BX41" i="18"/>
  <c r="BW53" i="18"/>
  <c r="DH39" i="18"/>
  <c r="DI39" i="18"/>
  <c r="FH37" i="18"/>
  <c r="EE49" i="18"/>
  <c r="BB49" i="18"/>
  <c r="ED49" i="18"/>
  <c r="FJ36" i="18"/>
  <c r="CW36" i="18"/>
  <c r="AX36" i="18"/>
  <c r="EQ36" i="18"/>
  <c r="EX36" i="18" s="1"/>
  <c r="EI13" i="18"/>
  <c r="EJ13" i="18"/>
  <c r="CV15" i="18"/>
  <c r="DH36" i="18"/>
  <c r="DI36" i="18"/>
  <c r="DW13" i="18"/>
  <c r="EI20" i="18"/>
  <c r="EJ20" i="18"/>
  <c r="FJ51" i="18"/>
  <c r="CW51" i="18"/>
  <c r="AX51" i="18"/>
  <c r="EQ51" i="18"/>
  <c r="FB51" i="18" s="1"/>
  <c r="DH34" i="18"/>
  <c r="DI34" i="18"/>
  <c r="BB42" i="18"/>
  <c r="ED42" i="18"/>
  <c r="EE42" i="18"/>
  <c r="BY45" i="18"/>
  <c r="DO45" i="18"/>
  <c r="DP45" i="18"/>
  <c r="BX45" i="18"/>
  <c r="AX34" i="18"/>
  <c r="EQ34" i="18"/>
  <c r="FC34" i="18" s="1"/>
  <c r="FJ34" i="18"/>
  <c r="CW34" i="18"/>
  <c r="EI11" i="18"/>
  <c r="EJ11" i="18"/>
  <c r="FD19" i="18"/>
  <c r="FE19" i="18"/>
  <c r="AW19" i="18"/>
  <c r="FF19" i="18"/>
  <c r="FK19" i="18"/>
  <c r="CV23" i="18"/>
  <c r="FK65" i="18"/>
  <c r="FD65" i="18"/>
  <c r="AW65" i="18"/>
  <c r="FM65" i="18"/>
  <c r="FG65" i="18"/>
  <c r="FE65" i="18"/>
  <c r="FF65" i="18"/>
  <c r="EJ64" i="18"/>
  <c r="EI64" i="18"/>
  <c r="AW32" i="18"/>
  <c r="FK32" i="18"/>
  <c r="FD32" i="18"/>
  <c r="FE32" i="18"/>
  <c r="FM32" i="18"/>
  <c r="FF32" i="18"/>
  <c r="FG32" i="18"/>
  <c r="DH14" i="18"/>
  <c r="DI14" i="18"/>
  <c r="FH18" i="18"/>
  <c r="BB9" i="18"/>
  <c r="ED9" i="18"/>
  <c r="EE9" i="18"/>
  <c r="EJ36" i="18"/>
  <c r="EI36" i="18"/>
  <c r="BB17" i="18"/>
  <c r="ED17" i="18"/>
  <c r="EE17" i="18"/>
  <c r="FJ38" i="18"/>
  <c r="CW38" i="18"/>
  <c r="AX38" i="18"/>
  <c r="EQ38" i="18"/>
  <c r="FB38" i="18" s="1"/>
  <c r="CV48" i="18"/>
  <c r="DW44" i="18"/>
  <c r="FH60" i="18"/>
  <c r="DB47" i="18"/>
  <c r="DC47" i="18"/>
  <c r="DD47" i="18"/>
  <c r="DE47" i="18"/>
  <c r="BB28" i="18"/>
  <c r="ED28" i="18"/>
  <c r="EE28" i="18"/>
  <c r="BB13" i="18"/>
  <c r="ED13" i="18"/>
  <c r="EE13" i="18"/>
  <c r="DB28" i="18"/>
  <c r="DC28" i="18"/>
  <c r="DD28" i="18"/>
  <c r="DE28" i="18"/>
  <c r="EI16" i="18"/>
  <c r="EJ16" i="18"/>
  <c r="CV18" i="18"/>
  <c r="DW55" i="18"/>
  <c r="BW12" i="18"/>
  <c r="BW37" i="18"/>
  <c r="DO58" i="18"/>
  <c r="DP58" i="18"/>
  <c r="BY58" i="18"/>
  <c r="BX58" i="18"/>
  <c r="DB34" i="18"/>
  <c r="DC34" i="18"/>
  <c r="DD34" i="18"/>
  <c r="DE34" i="18"/>
  <c r="BX43" i="18"/>
  <c r="BY43" i="18"/>
  <c r="DO43" i="18"/>
  <c r="DP43" i="18"/>
  <c r="CW62" i="18"/>
  <c r="AX62" i="18"/>
  <c r="FJ62" i="18"/>
  <c r="EQ62" i="18"/>
  <c r="EU62" i="18" s="1"/>
  <c r="FE47" i="18"/>
  <c r="FF47" i="18"/>
  <c r="FG47" i="18"/>
  <c r="AW47" i="18"/>
  <c r="FK47" i="18"/>
  <c r="FD47" i="18"/>
  <c r="FM47" i="18"/>
  <c r="EI35" i="18"/>
  <c r="EJ35" i="18"/>
  <c r="DI25" i="18"/>
  <c r="DH25" i="18"/>
  <c r="DW11" i="18"/>
  <c r="DH19" i="18"/>
  <c r="DI19" i="18"/>
  <c r="CV26" i="18"/>
  <c r="BB24" i="18"/>
  <c r="ED24" i="18"/>
  <c r="EE24" i="18"/>
  <c r="FK44" i="18"/>
  <c r="FD44" i="18"/>
  <c r="FM44" i="18"/>
  <c r="FE44" i="18"/>
  <c r="FF44" i="18"/>
  <c r="AW44" i="18"/>
  <c r="FG44" i="18"/>
  <c r="FK64" i="18"/>
  <c r="FE64" i="18"/>
  <c r="FF64" i="18"/>
  <c r="AW64" i="18"/>
  <c r="FG64" i="18"/>
  <c r="FM64" i="18"/>
  <c r="FD64" i="18"/>
  <c r="AZ37" i="18"/>
  <c r="BH37" i="18"/>
  <c r="BP37" i="18"/>
  <c r="CF37" i="18"/>
  <c r="CN37" i="18"/>
  <c r="DL37" i="18"/>
  <c r="DT37" i="18"/>
  <c r="EB37" i="18"/>
  <c r="ER37" i="18"/>
  <c r="BA37" i="18"/>
  <c r="BI37" i="18"/>
  <c r="BQ37" i="18"/>
  <c r="CG37" i="18"/>
  <c r="CO37" i="18"/>
  <c r="DM37" i="18"/>
  <c r="DU37" i="18"/>
  <c r="EC37" i="18"/>
  <c r="EK37" i="18"/>
  <c r="BJ37" i="18"/>
  <c r="BR37" i="18"/>
  <c r="BZ37" i="18"/>
  <c r="CH37" i="18"/>
  <c r="CP37" i="18"/>
  <c r="CX37" i="18"/>
  <c r="DF37" i="18"/>
  <c r="DN37" i="18"/>
  <c r="DV37" i="18"/>
  <c r="EL37" i="18"/>
  <c r="BC37" i="18"/>
  <c r="BK37" i="18"/>
  <c r="BS37" i="18"/>
  <c r="CA37" i="18"/>
  <c r="CI37" i="18"/>
  <c r="CQ37" i="18"/>
  <c r="CY37" i="18"/>
  <c r="DG37" i="18"/>
  <c r="EM37" i="18"/>
  <c r="FN37" i="18"/>
  <c r="BD37" i="18"/>
  <c r="BL37" i="18"/>
  <c r="BT37" i="18"/>
  <c r="CB37" i="18"/>
  <c r="CJ37" i="18"/>
  <c r="CR37" i="18"/>
  <c r="CZ37" i="18"/>
  <c r="DX37" i="18"/>
  <c r="EF37" i="18"/>
  <c r="EN37" i="18"/>
  <c r="FO37" i="18"/>
  <c r="BE37" i="18"/>
  <c r="BM37" i="18"/>
  <c r="BU37" i="18"/>
  <c r="CC37" i="18"/>
  <c r="CK37" i="18"/>
  <c r="CS37" i="18"/>
  <c r="DA37" i="18"/>
  <c r="DQ37" i="18"/>
  <c r="DY37" i="18"/>
  <c r="EG37" i="18"/>
  <c r="EO37" i="18"/>
  <c r="BF37" i="18"/>
  <c r="BN37" i="18"/>
  <c r="BV37" i="18"/>
  <c r="CD37" i="18"/>
  <c r="CL37" i="18"/>
  <c r="CT37" i="18"/>
  <c r="DR37" i="18"/>
  <c r="DZ37" i="18"/>
  <c r="EH37" i="18"/>
  <c r="EP37" i="18"/>
  <c r="AY37" i="18"/>
  <c r="BG37" i="18"/>
  <c r="DK37" i="18"/>
  <c r="BO37" i="18"/>
  <c r="DS37" i="18"/>
  <c r="EA37" i="18"/>
  <c r="CE37" i="18"/>
  <c r="CM37" i="18"/>
  <c r="CU37" i="18"/>
  <c r="FI37" i="18"/>
  <c r="CZ33" i="18"/>
  <c r="BL33" i="18"/>
  <c r="BS33" i="18"/>
  <c r="CX33" i="18"/>
  <c r="DU33" i="18"/>
  <c r="EB33" i="18"/>
  <c r="EA33" i="18"/>
  <c r="AY33" i="18"/>
  <c r="CD33" i="18"/>
  <c r="AY15" i="18"/>
  <c r="BG15" i="18"/>
  <c r="BO15" i="18"/>
  <c r="CE15" i="18"/>
  <c r="CM15" i="18"/>
  <c r="CU15" i="18"/>
  <c r="DK15" i="18"/>
  <c r="EA15" i="18"/>
  <c r="AZ15" i="18"/>
  <c r="BH15" i="18"/>
  <c r="BP15" i="18"/>
  <c r="CF15" i="18"/>
  <c r="CN15" i="18"/>
  <c r="EB15" i="18"/>
  <c r="ER15" i="18"/>
  <c r="BA15" i="18"/>
  <c r="BI15" i="18"/>
  <c r="BQ15" i="18"/>
  <c r="CG15" i="18"/>
  <c r="CO15" i="18"/>
  <c r="DM15" i="18"/>
  <c r="EC15" i="18"/>
  <c r="EK15" i="18"/>
  <c r="BC15" i="18"/>
  <c r="BK15" i="18"/>
  <c r="BS15" i="18"/>
  <c r="CA15" i="18"/>
  <c r="CI15" i="18"/>
  <c r="CQ15" i="18"/>
  <c r="CY15" i="18"/>
  <c r="DG15" i="18"/>
  <c r="BL15" i="18"/>
  <c r="CB15" i="18"/>
  <c r="CR15" i="18"/>
  <c r="EM15" i="18"/>
  <c r="FI15" i="18"/>
  <c r="BM15" i="18"/>
  <c r="CC15" i="18"/>
  <c r="CS15" i="18"/>
  <c r="EN15" i="18"/>
  <c r="BN15" i="18"/>
  <c r="CD15" i="18"/>
  <c r="CT15" i="18"/>
  <c r="EO15" i="18"/>
  <c r="FN15" i="18"/>
  <c r="BR15" i="18"/>
  <c r="CH15" i="18"/>
  <c r="CX15" i="18"/>
  <c r="DN15" i="18"/>
  <c r="EP15" i="18"/>
  <c r="FO15" i="18"/>
  <c r="BD15" i="18"/>
  <c r="BT15" i="18"/>
  <c r="CJ15" i="18"/>
  <c r="CZ15" i="18"/>
  <c r="EF15" i="18"/>
  <c r="BE15" i="18"/>
  <c r="BU15" i="18"/>
  <c r="CK15" i="18"/>
  <c r="DA15" i="18"/>
  <c r="EG15" i="18"/>
  <c r="BF15" i="18"/>
  <c r="BV15" i="18"/>
  <c r="CL15" i="18"/>
  <c r="EH15" i="18"/>
  <c r="EL15" i="18"/>
  <c r="BJ15" i="18"/>
  <c r="BZ15" i="18"/>
  <c r="CP15" i="18"/>
  <c r="DF15" i="18"/>
  <c r="DN48" i="18"/>
  <c r="BI48" i="18"/>
  <c r="BP48" i="18"/>
  <c r="CM48" i="18"/>
  <c r="DR48" i="18"/>
  <c r="EG48" i="18"/>
  <c r="BM48" i="18"/>
  <c r="CJ48" i="18"/>
  <c r="CY48" i="18"/>
  <c r="BF8" i="18"/>
  <c r="BN8" i="18"/>
  <c r="BV8" i="18"/>
  <c r="CD8" i="18"/>
  <c r="CL8" i="18"/>
  <c r="CT8" i="18"/>
  <c r="DZ8" i="18"/>
  <c r="EH8" i="18"/>
  <c r="EP8" i="18"/>
  <c r="AY8" i="18"/>
  <c r="BG8" i="18"/>
  <c r="BO8" i="18"/>
  <c r="CE8" i="18"/>
  <c r="CM8" i="18"/>
  <c r="CU8" i="18"/>
  <c r="DK8" i="18"/>
  <c r="EA8" i="18"/>
  <c r="FI8" i="18"/>
  <c r="AZ8" i="18"/>
  <c r="BH8" i="18"/>
  <c r="BP8" i="18"/>
  <c r="CF8" i="18"/>
  <c r="CN8" i="18"/>
  <c r="EB8" i="18"/>
  <c r="ER8" i="18"/>
  <c r="BA8" i="18"/>
  <c r="BI8" i="18"/>
  <c r="BQ8" i="18"/>
  <c r="CG8" i="18"/>
  <c r="CO8" i="18"/>
  <c r="DM8" i="18"/>
  <c r="EC8" i="18"/>
  <c r="EK8" i="18"/>
  <c r="BJ8" i="18"/>
  <c r="BR8" i="18"/>
  <c r="BZ8" i="18"/>
  <c r="CH8" i="18"/>
  <c r="CP8" i="18"/>
  <c r="BD8" i="18"/>
  <c r="BL8" i="18"/>
  <c r="BE8" i="18"/>
  <c r="CC8" i="18"/>
  <c r="CY8" i="18"/>
  <c r="DN8" i="18"/>
  <c r="BK8" i="18"/>
  <c r="CI8" i="18"/>
  <c r="CZ8" i="18"/>
  <c r="BM8" i="18"/>
  <c r="CJ8" i="18"/>
  <c r="DA8" i="18"/>
  <c r="EF8" i="18"/>
  <c r="BS8" i="18"/>
  <c r="CK8" i="18"/>
  <c r="DF8" i="18"/>
  <c r="EG8" i="18"/>
  <c r="BT8" i="18"/>
  <c r="CQ8" i="18"/>
  <c r="DG8" i="18"/>
  <c r="EL8" i="18"/>
  <c r="BU8" i="18"/>
  <c r="CR8" i="18"/>
  <c r="EM8" i="18"/>
  <c r="FN8" i="18"/>
  <c r="CA8" i="18"/>
  <c r="CS8" i="18"/>
  <c r="DX8" i="18"/>
  <c r="EN8" i="18"/>
  <c r="FO8" i="18"/>
  <c r="BC8" i="18"/>
  <c r="CB8" i="18"/>
  <c r="CX8" i="18"/>
  <c r="DY8" i="18"/>
  <c r="EO8" i="18"/>
  <c r="BD29" i="18"/>
  <c r="BL29" i="18"/>
  <c r="BT29" i="18"/>
  <c r="CB29" i="18"/>
  <c r="CJ29" i="18"/>
  <c r="CR29" i="18"/>
  <c r="CZ29" i="18"/>
  <c r="DX29" i="18"/>
  <c r="EF29" i="18"/>
  <c r="EN29" i="18"/>
  <c r="FO29" i="18"/>
  <c r="BE29" i="18"/>
  <c r="BM29" i="18"/>
  <c r="BU29" i="18"/>
  <c r="CC29" i="18"/>
  <c r="CK29" i="18"/>
  <c r="CS29" i="18"/>
  <c r="DA29" i="18"/>
  <c r="DQ29" i="18"/>
  <c r="DY29" i="18"/>
  <c r="EG29" i="18"/>
  <c r="EO29" i="18"/>
  <c r="BF29" i="18"/>
  <c r="BN29" i="18"/>
  <c r="BV29" i="18"/>
  <c r="CD29" i="18"/>
  <c r="CL29" i="18"/>
  <c r="CT29" i="18"/>
  <c r="DR29" i="18"/>
  <c r="DZ29" i="18"/>
  <c r="EH29" i="18"/>
  <c r="EP29" i="18"/>
  <c r="AY29" i="18"/>
  <c r="BG29" i="18"/>
  <c r="BO29" i="18"/>
  <c r="CE29" i="18"/>
  <c r="CM29" i="18"/>
  <c r="CU29" i="18"/>
  <c r="DK29" i="18"/>
  <c r="DS29" i="18"/>
  <c r="EA29" i="18"/>
  <c r="FI29" i="18"/>
  <c r="AZ29" i="18"/>
  <c r="BH29" i="18"/>
  <c r="BP29" i="18"/>
  <c r="CF29" i="18"/>
  <c r="CN29" i="18"/>
  <c r="DL29" i="18"/>
  <c r="DT29" i="18"/>
  <c r="EB29" i="18"/>
  <c r="ER29" i="18"/>
  <c r="BA29" i="18"/>
  <c r="BI29" i="18"/>
  <c r="BQ29" i="18"/>
  <c r="CG29" i="18"/>
  <c r="CO29" i="18"/>
  <c r="DM29" i="18"/>
  <c r="DU29" i="18"/>
  <c r="EC29" i="18"/>
  <c r="EK29" i="18"/>
  <c r="BJ29" i="18"/>
  <c r="BR29" i="18"/>
  <c r="BZ29" i="18"/>
  <c r="CH29" i="18"/>
  <c r="CP29" i="18"/>
  <c r="CX29" i="18"/>
  <c r="DF29" i="18"/>
  <c r="DN29" i="18"/>
  <c r="DV29" i="18"/>
  <c r="EL29" i="18"/>
  <c r="BK29" i="18"/>
  <c r="BS29" i="18"/>
  <c r="CA29" i="18"/>
  <c r="CI29" i="18"/>
  <c r="EM29" i="18"/>
  <c r="CQ29" i="18"/>
  <c r="CY29" i="18"/>
  <c r="FN29" i="18"/>
  <c r="DG29" i="18"/>
  <c r="BC29" i="18"/>
  <c r="BJ50" i="18"/>
  <c r="BR50" i="18"/>
  <c r="BZ50" i="18"/>
  <c r="CH50" i="18"/>
  <c r="CP50" i="18"/>
  <c r="CX50" i="18"/>
  <c r="DF50" i="18"/>
  <c r="DN50" i="18"/>
  <c r="DV50" i="18"/>
  <c r="EL50" i="18"/>
  <c r="BC50" i="18"/>
  <c r="BK50" i="18"/>
  <c r="BS50" i="18"/>
  <c r="CA50" i="18"/>
  <c r="CI50" i="18"/>
  <c r="CQ50" i="18"/>
  <c r="CY50" i="18"/>
  <c r="DG50" i="18"/>
  <c r="EM50" i="18"/>
  <c r="BD50" i="18"/>
  <c r="BL50" i="18"/>
  <c r="BT50" i="18"/>
  <c r="CB50" i="18"/>
  <c r="CJ50" i="18"/>
  <c r="CR50" i="18"/>
  <c r="CZ50" i="18"/>
  <c r="DX50" i="18"/>
  <c r="EF50" i="18"/>
  <c r="EN50" i="18"/>
  <c r="BE50" i="18"/>
  <c r="BM50" i="18"/>
  <c r="BU50" i="18"/>
  <c r="CC50" i="18"/>
  <c r="CK50" i="18"/>
  <c r="CS50" i="18"/>
  <c r="DA50" i="18"/>
  <c r="DQ50" i="18"/>
  <c r="DY50" i="18"/>
  <c r="EG50" i="18"/>
  <c r="EO50" i="18"/>
  <c r="FN50" i="18"/>
  <c r="BF50" i="18"/>
  <c r="BN50" i="18"/>
  <c r="BV50" i="18"/>
  <c r="CD50" i="18"/>
  <c r="CL50" i="18"/>
  <c r="CT50" i="18"/>
  <c r="DR50" i="18"/>
  <c r="DZ50" i="18"/>
  <c r="EH50" i="18"/>
  <c r="EP50" i="18"/>
  <c r="FO50" i="18"/>
  <c r="AY50" i="18"/>
  <c r="BG50" i="18"/>
  <c r="BO50" i="18"/>
  <c r="CE50" i="18"/>
  <c r="CM50" i="18"/>
  <c r="CU50" i="18"/>
  <c r="DK50" i="18"/>
  <c r="DS50" i="18"/>
  <c r="EA50" i="18"/>
  <c r="AZ50" i="18"/>
  <c r="BH50" i="18"/>
  <c r="BP50" i="18"/>
  <c r="CF50" i="18"/>
  <c r="CN50" i="18"/>
  <c r="DL50" i="18"/>
  <c r="DT50" i="18"/>
  <c r="EB50" i="18"/>
  <c r="ER50" i="18"/>
  <c r="FI50" i="18"/>
  <c r="CO50" i="18"/>
  <c r="BA50" i="18"/>
  <c r="BI50" i="18"/>
  <c r="DM50" i="18"/>
  <c r="EC50" i="18"/>
  <c r="EK50" i="18"/>
  <c r="BQ50" i="18"/>
  <c r="DU50" i="18"/>
  <c r="CG50" i="18"/>
  <c r="BJ59" i="18"/>
  <c r="BR59" i="18"/>
  <c r="BZ59" i="18"/>
  <c r="CH59" i="18"/>
  <c r="CP59" i="18"/>
  <c r="CX59" i="18"/>
  <c r="DF59" i="18"/>
  <c r="DN59" i="18"/>
  <c r="DV59" i="18"/>
  <c r="EL59" i="18"/>
  <c r="BC59" i="18"/>
  <c r="BK59" i="18"/>
  <c r="BS59" i="18"/>
  <c r="CA59" i="18"/>
  <c r="CI59" i="18"/>
  <c r="CQ59" i="18"/>
  <c r="CY59" i="18"/>
  <c r="DG59" i="18"/>
  <c r="EM59" i="18"/>
  <c r="BD59" i="18"/>
  <c r="BL59" i="18"/>
  <c r="BT59" i="18"/>
  <c r="CB59" i="18"/>
  <c r="CJ59" i="18"/>
  <c r="CR59" i="18"/>
  <c r="CZ59" i="18"/>
  <c r="DX59" i="18"/>
  <c r="EF59" i="18"/>
  <c r="EN59" i="18"/>
  <c r="FN59" i="18"/>
  <c r="BE59" i="18"/>
  <c r="BM59" i="18"/>
  <c r="BU59" i="18"/>
  <c r="CC59" i="18"/>
  <c r="CK59" i="18"/>
  <c r="CS59" i="18"/>
  <c r="DA59" i="18"/>
  <c r="DQ59" i="18"/>
  <c r="DY59" i="18"/>
  <c r="EG59" i="18"/>
  <c r="EO59" i="18"/>
  <c r="FO59" i="18"/>
  <c r="BF59" i="18"/>
  <c r="BN59" i="18"/>
  <c r="BV59" i="18"/>
  <c r="CD59" i="18"/>
  <c r="CL59" i="18"/>
  <c r="CT59" i="18"/>
  <c r="DR59" i="18"/>
  <c r="DZ59" i="18"/>
  <c r="EH59" i="18"/>
  <c r="EP59" i="18"/>
  <c r="AZ59" i="18"/>
  <c r="BH59" i="18"/>
  <c r="BP59" i="18"/>
  <c r="CF59" i="18"/>
  <c r="CN59" i="18"/>
  <c r="DL59" i="18"/>
  <c r="DT59" i="18"/>
  <c r="EB59" i="18"/>
  <c r="ER59" i="18"/>
  <c r="BA59" i="18"/>
  <c r="CG59" i="18"/>
  <c r="DK59" i="18"/>
  <c r="BG59" i="18"/>
  <c r="CM59" i="18"/>
  <c r="DM59" i="18"/>
  <c r="AY59" i="18"/>
  <c r="BI59" i="18"/>
  <c r="CO59" i="18"/>
  <c r="DS59" i="18"/>
  <c r="FI59" i="18"/>
  <c r="CE59" i="18"/>
  <c r="BO59" i="18"/>
  <c r="CU59" i="18"/>
  <c r="DU59" i="18"/>
  <c r="BQ59" i="18"/>
  <c r="EA59" i="18"/>
  <c r="EC59" i="18"/>
  <c r="EK59" i="18"/>
  <c r="BF14" i="18"/>
  <c r="BN14" i="18"/>
  <c r="BV14" i="18"/>
  <c r="CD14" i="18"/>
  <c r="CL14" i="18"/>
  <c r="CT14" i="18"/>
  <c r="EH14" i="18"/>
  <c r="EP14" i="18"/>
  <c r="FI14" i="18"/>
  <c r="AY14" i="18"/>
  <c r="BG14" i="18"/>
  <c r="BO14" i="18"/>
  <c r="CE14" i="18"/>
  <c r="CM14" i="18"/>
  <c r="CU14" i="18"/>
  <c r="DK14" i="18"/>
  <c r="EA14" i="18"/>
  <c r="AZ14" i="18"/>
  <c r="BH14" i="18"/>
  <c r="BP14" i="18"/>
  <c r="CF14" i="18"/>
  <c r="CN14" i="18"/>
  <c r="EB14" i="18"/>
  <c r="ER14" i="18"/>
  <c r="BJ14" i="18"/>
  <c r="BR14" i="18"/>
  <c r="BZ14" i="18"/>
  <c r="CH14" i="18"/>
  <c r="CP14" i="18"/>
  <c r="CX14" i="18"/>
  <c r="DF14" i="18"/>
  <c r="DN14" i="18"/>
  <c r="EL14" i="18"/>
  <c r="FN14" i="18"/>
  <c r="BC14" i="18"/>
  <c r="BK14" i="18"/>
  <c r="BS14" i="18"/>
  <c r="CA14" i="18"/>
  <c r="CI14" i="18"/>
  <c r="CQ14" i="18"/>
  <c r="CY14" i="18"/>
  <c r="DG14" i="18"/>
  <c r="EM14" i="18"/>
  <c r="FO14" i="18"/>
  <c r="BA14" i="18"/>
  <c r="BU14" i="18"/>
  <c r="CR14" i="18"/>
  <c r="EF14" i="18"/>
  <c r="BD14" i="18"/>
  <c r="CS14" i="18"/>
  <c r="DM14" i="18"/>
  <c r="EG14" i="18"/>
  <c r="BE14" i="18"/>
  <c r="CB14" i="18"/>
  <c r="EK14" i="18"/>
  <c r="BI14" i="18"/>
  <c r="CC14" i="18"/>
  <c r="CZ14" i="18"/>
  <c r="EN14" i="18"/>
  <c r="BL14" i="18"/>
  <c r="CG14" i="18"/>
  <c r="DA14" i="18"/>
  <c r="EO14" i="18"/>
  <c r="BM14" i="18"/>
  <c r="CJ14" i="18"/>
  <c r="BQ14" i="18"/>
  <c r="CK14" i="18"/>
  <c r="EC14" i="18"/>
  <c r="BT14" i="18"/>
  <c r="CO14" i="18"/>
  <c r="CR7" i="18"/>
  <c r="BD7" i="18"/>
  <c r="BS7" i="18"/>
  <c r="CX7" i="18"/>
  <c r="EB7" i="18"/>
  <c r="EA7" i="18"/>
  <c r="AY7" i="18"/>
  <c r="CD7" i="18"/>
  <c r="DA7" i="18"/>
  <c r="FH58" i="18"/>
  <c r="DH44" i="18"/>
  <c r="DI44" i="18"/>
  <c r="DH61" i="18"/>
  <c r="DI61" i="18"/>
  <c r="FK52" i="18"/>
  <c r="FD52" i="18"/>
  <c r="FE52" i="18"/>
  <c r="FM52" i="18"/>
  <c r="FF52" i="18"/>
  <c r="AW52" i="18"/>
  <c r="FG52" i="18"/>
  <c r="EJ62" i="18"/>
  <c r="EI62" i="18"/>
  <c r="FH30" i="18"/>
  <c r="DO57" i="18"/>
  <c r="DP57" i="18"/>
  <c r="BY57" i="18"/>
  <c r="BX57" i="18"/>
  <c r="CW53" i="18"/>
  <c r="FJ53" i="18"/>
  <c r="EQ53" i="18"/>
  <c r="EY53" i="18" s="1"/>
  <c r="AX53" i="18"/>
  <c r="DW7" i="18"/>
  <c r="DU7" i="18" s="1"/>
  <c r="FH27" i="18"/>
  <c r="EN33" i="18"/>
  <c r="EM33" i="18"/>
  <c r="CH33" i="18"/>
  <c r="BA45" i="18"/>
  <c r="BI45" i="18"/>
  <c r="BQ45" i="18"/>
  <c r="CG45" i="18"/>
  <c r="CO45" i="18"/>
  <c r="DM45" i="18"/>
  <c r="DU45" i="18"/>
  <c r="EC45" i="18"/>
  <c r="EK45" i="18"/>
  <c r="BJ45" i="18"/>
  <c r="BR45" i="18"/>
  <c r="BZ45" i="18"/>
  <c r="CH45" i="18"/>
  <c r="CP45" i="18"/>
  <c r="CX45" i="18"/>
  <c r="DF45" i="18"/>
  <c r="DN45" i="18"/>
  <c r="DV45" i="18"/>
  <c r="EL45" i="18"/>
  <c r="FN45" i="18"/>
  <c r="BC45" i="18"/>
  <c r="BK45" i="18"/>
  <c r="BS45" i="18"/>
  <c r="CA45" i="18"/>
  <c r="CI45" i="18"/>
  <c r="CQ45" i="18"/>
  <c r="CY45" i="18"/>
  <c r="DG45" i="18"/>
  <c r="EM45" i="18"/>
  <c r="FO45" i="18"/>
  <c r="BD45" i="18"/>
  <c r="BL45" i="18"/>
  <c r="BT45" i="18"/>
  <c r="CB45" i="18"/>
  <c r="CJ45" i="18"/>
  <c r="CR45" i="18"/>
  <c r="CZ45" i="18"/>
  <c r="DX45" i="18"/>
  <c r="EF45" i="18"/>
  <c r="EN45" i="18"/>
  <c r="BE45" i="18"/>
  <c r="BM45" i="18"/>
  <c r="BU45" i="18"/>
  <c r="CC45" i="18"/>
  <c r="CK45" i="18"/>
  <c r="CS45" i="18"/>
  <c r="DA45" i="18"/>
  <c r="DQ45" i="18"/>
  <c r="DY45" i="18"/>
  <c r="EG45" i="18"/>
  <c r="EO45" i="18"/>
  <c r="BF45" i="18"/>
  <c r="BN45" i="18"/>
  <c r="BV45" i="18"/>
  <c r="CD45" i="18"/>
  <c r="CL45" i="18"/>
  <c r="CT45" i="18"/>
  <c r="DR45" i="18"/>
  <c r="DZ45" i="18"/>
  <c r="EH45" i="18"/>
  <c r="EP45" i="18"/>
  <c r="FI45" i="18"/>
  <c r="AY45" i="18"/>
  <c r="BG45" i="18"/>
  <c r="BO45" i="18"/>
  <c r="CE45" i="18"/>
  <c r="CM45" i="18"/>
  <c r="CU45" i="18"/>
  <c r="DK45" i="18"/>
  <c r="DS45" i="18"/>
  <c r="EA45" i="18"/>
  <c r="AZ45" i="18"/>
  <c r="BH45" i="18"/>
  <c r="DL45" i="18"/>
  <c r="BP45" i="18"/>
  <c r="DT45" i="18"/>
  <c r="EB45" i="18"/>
  <c r="CF45" i="18"/>
  <c r="ER45" i="18"/>
  <c r="CN45" i="18"/>
  <c r="AY35" i="18"/>
  <c r="BG35" i="18"/>
  <c r="BO35" i="18"/>
  <c r="CE35" i="18"/>
  <c r="CM35" i="18"/>
  <c r="CU35" i="18"/>
  <c r="DK35" i="18"/>
  <c r="DS35" i="18"/>
  <c r="EA35" i="18"/>
  <c r="AZ35" i="18"/>
  <c r="BH35" i="18"/>
  <c r="BP35" i="18"/>
  <c r="CF35" i="18"/>
  <c r="CN35" i="18"/>
  <c r="DL35" i="18"/>
  <c r="DT35" i="18"/>
  <c r="EB35" i="18"/>
  <c r="ER35" i="18"/>
  <c r="BA35" i="18"/>
  <c r="BI35" i="18"/>
  <c r="BQ35" i="18"/>
  <c r="CG35" i="18"/>
  <c r="CO35" i="18"/>
  <c r="DM35" i="18"/>
  <c r="DU35" i="18"/>
  <c r="EC35" i="18"/>
  <c r="EK35" i="18"/>
  <c r="BJ35" i="18"/>
  <c r="BR35" i="18"/>
  <c r="BZ35" i="18"/>
  <c r="CH35" i="18"/>
  <c r="CP35" i="18"/>
  <c r="CX35" i="18"/>
  <c r="DF35" i="18"/>
  <c r="DN35" i="18"/>
  <c r="DV35" i="18"/>
  <c r="EL35" i="18"/>
  <c r="FN35" i="18"/>
  <c r="BC35" i="18"/>
  <c r="BK35" i="18"/>
  <c r="BS35" i="18"/>
  <c r="CA35" i="18"/>
  <c r="CI35" i="18"/>
  <c r="CQ35" i="18"/>
  <c r="CY35" i="18"/>
  <c r="DG35" i="18"/>
  <c r="EM35" i="18"/>
  <c r="FO35" i="18"/>
  <c r="BD35" i="18"/>
  <c r="BL35" i="18"/>
  <c r="BT35" i="18"/>
  <c r="CB35" i="18"/>
  <c r="CJ35" i="18"/>
  <c r="CR35" i="18"/>
  <c r="CZ35" i="18"/>
  <c r="DX35" i="18"/>
  <c r="EF35" i="18"/>
  <c r="EN35" i="18"/>
  <c r="BE35" i="18"/>
  <c r="BM35" i="18"/>
  <c r="BU35" i="18"/>
  <c r="CC35" i="18"/>
  <c r="CK35" i="18"/>
  <c r="CS35" i="18"/>
  <c r="DA35" i="18"/>
  <c r="DQ35" i="18"/>
  <c r="DY35" i="18"/>
  <c r="EG35" i="18"/>
  <c r="EO35" i="18"/>
  <c r="CD35" i="18"/>
  <c r="EP35" i="18"/>
  <c r="CL35" i="18"/>
  <c r="FI35" i="18"/>
  <c r="CT35" i="18"/>
  <c r="BF35" i="18"/>
  <c r="DR35" i="18"/>
  <c r="BN35" i="18"/>
  <c r="DZ35" i="18"/>
  <c r="BV35" i="18"/>
  <c r="EH35" i="18"/>
  <c r="BJ46" i="18"/>
  <c r="BR46" i="18"/>
  <c r="BZ46" i="18"/>
  <c r="CH46" i="18"/>
  <c r="CP46" i="18"/>
  <c r="CX46" i="18"/>
  <c r="DF46" i="18"/>
  <c r="DN46" i="18"/>
  <c r="DV46" i="18"/>
  <c r="EL46" i="18"/>
  <c r="BC46" i="18"/>
  <c r="BK46" i="18"/>
  <c r="BS46" i="18"/>
  <c r="CA46" i="18"/>
  <c r="CI46" i="18"/>
  <c r="CQ46" i="18"/>
  <c r="CY46" i="18"/>
  <c r="DG46" i="18"/>
  <c r="EM46" i="18"/>
  <c r="FN46" i="18"/>
  <c r="BD46" i="18"/>
  <c r="BL46" i="18"/>
  <c r="BT46" i="18"/>
  <c r="CB46" i="18"/>
  <c r="CJ46" i="18"/>
  <c r="CR46" i="18"/>
  <c r="CZ46" i="18"/>
  <c r="DX46" i="18"/>
  <c r="EF46" i="18"/>
  <c r="EN46" i="18"/>
  <c r="FO46" i="18"/>
  <c r="BE46" i="18"/>
  <c r="BM46" i="18"/>
  <c r="BU46" i="18"/>
  <c r="CC46" i="18"/>
  <c r="CK46" i="18"/>
  <c r="CS46" i="18"/>
  <c r="DA46" i="18"/>
  <c r="DQ46" i="18"/>
  <c r="DY46" i="18"/>
  <c r="EG46" i="18"/>
  <c r="EO46" i="18"/>
  <c r="BF46" i="18"/>
  <c r="BN46" i="18"/>
  <c r="BV46" i="18"/>
  <c r="CD46" i="18"/>
  <c r="CL46" i="18"/>
  <c r="CT46" i="18"/>
  <c r="DR46" i="18"/>
  <c r="DZ46" i="18"/>
  <c r="EH46" i="18"/>
  <c r="EP46" i="18"/>
  <c r="AY46" i="18"/>
  <c r="BG46" i="18"/>
  <c r="BO46" i="18"/>
  <c r="CE46" i="18"/>
  <c r="CM46" i="18"/>
  <c r="CU46" i="18"/>
  <c r="DK46" i="18"/>
  <c r="DS46" i="18"/>
  <c r="EA46" i="18"/>
  <c r="FI46" i="18"/>
  <c r="AZ46" i="18"/>
  <c r="BH46" i="18"/>
  <c r="BP46" i="18"/>
  <c r="CF46" i="18"/>
  <c r="CN46" i="18"/>
  <c r="DL46" i="18"/>
  <c r="DT46" i="18"/>
  <c r="EB46" i="18"/>
  <c r="ER46" i="18"/>
  <c r="BI46" i="18"/>
  <c r="DM46" i="18"/>
  <c r="BQ46" i="18"/>
  <c r="DU46" i="18"/>
  <c r="EC46" i="18"/>
  <c r="CG46" i="18"/>
  <c r="EK46" i="18"/>
  <c r="CO46" i="18"/>
  <c r="BA46" i="18"/>
  <c r="BF9" i="18"/>
  <c r="BN9" i="18"/>
  <c r="BV9" i="18"/>
  <c r="CD9" i="18"/>
  <c r="CL9" i="18"/>
  <c r="CT9" i="18"/>
  <c r="DR9" i="18"/>
  <c r="DZ9" i="18"/>
  <c r="EH9" i="18"/>
  <c r="EP9" i="18"/>
  <c r="AY9" i="18"/>
  <c r="BG9" i="18"/>
  <c r="BO9" i="18"/>
  <c r="CE9" i="18"/>
  <c r="CM9" i="18"/>
  <c r="CU9" i="18"/>
  <c r="DK9" i="18"/>
  <c r="DS9" i="18"/>
  <c r="EA9" i="18"/>
  <c r="FI9" i="18"/>
  <c r="AZ9" i="18"/>
  <c r="BH9" i="18"/>
  <c r="BP9" i="18"/>
  <c r="CF9" i="18"/>
  <c r="CN9" i="18"/>
  <c r="DL9" i="18"/>
  <c r="DT9" i="18"/>
  <c r="EB9" i="18"/>
  <c r="ER9" i="18"/>
  <c r="BA9" i="18"/>
  <c r="BI9" i="18"/>
  <c r="BQ9" i="18"/>
  <c r="CG9" i="18"/>
  <c r="CO9" i="18"/>
  <c r="DM9" i="18"/>
  <c r="DU9" i="18"/>
  <c r="BR9" i="18"/>
  <c r="CH9" i="18"/>
  <c r="CX9" i="18"/>
  <c r="DY9" i="18"/>
  <c r="EM9" i="18"/>
  <c r="BC9" i="18"/>
  <c r="BS9" i="18"/>
  <c r="CI9" i="18"/>
  <c r="CY9" i="18"/>
  <c r="DN9" i="18"/>
  <c r="EC9" i="18"/>
  <c r="EN9" i="18"/>
  <c r="BD9" i="18"/>
  <c r="BT9" i="18"/>
  <c r="CJ9" i="18"/>
  <c r="CZ9" i="18"/>
  <c r="EO9" i="18"/>
  <c r="FN9" i="18"/>
  <c r="BE9" i="18"/>
  <c r="BU9" i="18"/>
  <c r="CK9" i="18"/>
  <c r="DA9" i="18"/>
  <c r="FO9" i="18"/>
  <c r="BJ9" i="18"/>
  <c r="BZ9" i="18"/>
  <c r="CP9" i="18"/>
  <c r="DF9" i="18"/>
  <c r="DQ9" i="18"/>
  <c r="EF9" i="18"/>
  <c r="BK9" i="18"/>
  <c r="CA9" i="18"/>
  <c r="CQ9" i="18"/>
  <c r="DG9" i="18"/>
  <c r="DV9" i="18"/>
  <c r="EG9" i="18"/>
  <c r="BL9" i="18"/>
  <c r="CB9" i="18"/>
  <c r="CR9" i="18"/>
  <c r="EK9" i="18"/>
  <c r="BM9" i="18"/>
  <c r="CC9" i="18"/>
  <c r="CS9" i="18"/>
  <c r="DX9" i="18"/>
  <c r="EL9" i="18"/>
  <c r="BC58" i="18"/>
  <c r="BK58" i="18"/>
  <c r="BS58" i="18"/>
  <c r="CA58" i="18"/>
  <c r="CI58" i="18"/>
  <c r="CQ58" i="18"/>
  <c r="CY58" i="18"/>
  <c r="DG58" i="18"/>
  <c r="EM58" i="18"/>
  <c r="BD58" i="18"/>
  <c r="BL58" i="18"/>
  <c r="BT58" i="18"/>
  <c r="CB58" i="18"/>
  <c r="CJ58" i="18"/>
  <c r="CR58" i="18"/>
  <c r="CZ58" i="18"/>
  <c r="DX58" i="18"/>
  <c r="EF58" i="18"/>
  <c r="EN58" i="18"/>
  <c r="FN58" i="18"/>
  <c r="BE58" i="18"/>
  <c r="BM58" i="18"/>
  <c r="BU58" i="18"/>
  <c r="CC58" i="18"/>
  <c r="CK58" i="18"/>
  <c r="CS58" i="18"/>
  <c r="DA58" i="18"/>
  <c r="DQ58" i="18"/>
  <c r="DY58" i="18"/>
  <c r="EG58" i="18"/>
  <c r="EO58" i="18"/>
  <c r="FO58" i="18"/>
  <c r="BF58" i="18"/>
  <c r="BN58" i="18"/>
  <c r="BV58" i="18"/>
  <c r="CD58" i="18"/>
  <c r="CL58" i="18"/>
  <c r="CT58" i="18"/>
  <c r="DR58" i="18"/>
  <c r="DZ58" i="18"/>
  <c r="EH58" i="18"/>
  <c r="EP58" i="18"/>
  <c r="AY58" i="18"/>
  <c r="BG58" i="18"/>
  <c r="BO58" i="18"/>
  <c r="CE58" i="18"/>
  <c r="CM58" i="18"/>
  <c r="CU58" i="18"/>
  <c r="DK58" i="18"/>
  <c r="DS58" i="18"/>
  <c r="EA58" i="18"/>
  <c r="FI58" i="18"/>
  <c r="BA58" i="18"/>
  <c r="BI58" i="18"/>
  <c r="BQ58" i="18"/>
  <c r="CG58" i="18"/>
  <c r="CO58" i="18"/>
  <c r="DM58" i="18"/>
  <c r="DU58" i="18"/>
  <c r="EC58" i="18"/>
  <c r="EK58" i="18"/>
  <c r="BZ58" i="18"/>
  <c r="DF58" i="18"/>
  <c r="AZ58" i="18"/>
  <c r="CF58" i="18"/>
  <c r="EL58" i="18"/>
  <c r="BP58" i="18"/>
  <c r="BR58" i="18"/>
  <c r="CH58" i="18"/>
  <c r="DL58" i="18"/>
  <c r="ER58" i="18"/>
  <c r="CP58" i="18"/>
  <c r="DT58" i="18"/>
  <c r="CX58" i="18"/>
  <c r="BH58" i="18"/>
  <c r="CN58" i="18"/>
  <c r="DN58" i="18"/>
  <c r="BJ58" i="18"/>
  <c r="DV58" i="18"/>
  <c r="EB58" i="18"/>
  <c r="AZ51" i="18"/>
  <c r="BH51" i="18"/>
  <c r="BP51" i="18"/>
  <c r="CF51" i="18"/>
  <c r="CN51" i="18"/>
  <c r="DL51" i="18"/>
  <c r="DT51" i="18"/>
  <c r="EB51" i="18"/>
  <c r="ER51" i="18"/>
  <c r="BA51" i="18"/>
  <c r="BI51" i="18"/>
  <c r="BQ51" i="18"/>
  <c r="CG51" i="18"/>
  <c r="CO51" i="18"/>
  <c r="DM51" i="18"/>
  <c r="DU51" i="18"/>
  <c r="EC51" i="18"/>
  <c r="EK51" i="18"/>
  <c r="BJ51" i="18"/>
  <c r="BR51" i="18"/>
  <c r="BZ51" i="18"/>
  <c r="CH51" i="18"/>
  <c r="CP51" i="18"/>
  <c r="CX51" i="18"/>
  <c r="DF51" i="18"/>
  <c r="DN51" i="18"/>
  <c r="DV51" i="18"/>
  <c r="EL51" i="18"/>
  <c r="BC51" i="18"/>
  <c r="BK51" i="18"/>
  <c r="BS51" i="18"/>
  <c r="CA51" i="18"/>
  <c r="CI51" i="18"/>
  <c r="CQ51" i="18"/>
  <c r="CY51" i="18"/>
  <c r="DG51" i="18"/>
  <c r="EM51" i="18"/>
  <c r="BD51" i="18"/>
  <c r="BL51" i="18"/>
  <c r="BT51" i="18"/>
  <c r="CB51" i="18"/>
  <c r="CJ51" i="18"/>
  <c r="CR51" i="18"/>
  <c r="CZ51" i="18"/>
  <c r="DX51" i="18"/>
  <c r="EF51" i="18"/>
  <c r="EN51" i="18"/>
  <c r="FN51" i="18"/>
  <c r="BE51" i="18"/>
  <c r="BM51" i="18"/>
  <c r="BU51" i="18"/>
  <c r="CC51" i="18"/>
  <c r="CK51" i="18"/>
  <c r="CS51" i="18"/>
  <c r="DA51" i="18"/>
  <c r="DQ51" i="18"/>
  <c r="DY51" i="18"/>
  <c r="EG51" i="18"/>
  <c r="EO51" i="18"/>
  <c r="FO51" i="18"/>
  <c r="BF51" i="18"/>
  <c r="BN51" i="18"/>
  <c r="BV51" i="18"/>
  <c r="CD51" i="18"/>
  <c r="CL51" i="18"/>
  <c r="CT51" i="18"/>
  <c r="DR51" i="18"/>
  <c r="DZ51" i="18"/>
  <c r="EH51" i="18"/>
  <c r="EP51" i="18"/>
  <c r="CU51" i="18"/>
  <c r="FI51" i="18"/>
  <c r="AY51" i="18"/>
  <c r="BG51" i="18"/>
  <c r="DK51" i="18"/>
  <c r="BO51" i="18"/>
  <c r="DS51" i="18"/>
  <c r="CE51" i="18"/>
  <c r="CM51" i="18"/>
  <c r="EA51" i="18"/>
  <c r="CJ7" i="18"/>
  <c r="EM7" i="18"/>
  <c r="BC7" i="18"/>
  <c r="CH7" i="18"/>
  <c r="CO7" i="18"/>
  <c r="EP7" i="18"/>
  <c r="BN7" i="18"/>
  <c r="CK7" i="18"/>
  <c r="DI27" i="18"/>
  <c r="DH27" i="18"/>
  <c r="BY32" i="18"/>
  <c r="DP32" i="18"/>
  <c r="BX32" i="18"/>
  <c r="DO32" i="18"/>
  <c r="EI17" i="18"/>
  <c r="EJ17" i="18"/>
  <c r="DB21" i="18"/>
  <c r="DC21" i="18"/>
  <c r="DD21" i="18"/>
  <c r="DE21" i="18"/>
  <c r="FJ12" i="18"/>
  <c r="CW12" i="18"/>
  <c r="AX12" i="18"/>
  <c r="EQ12" i="18"/>
  <c r="EX12" i="18" s="1"/>
  <c r="EI50" i="18"/>
  <c r="EJ50" i="18"/>
  <c r="BB29" i="18"/>
  <c r="ED29" i="18"/>
  <c r="EE29" i="18"/>
  <c r="CV63" i="18"/>
  <c r="DH49" i="18"/>
  <c r="DI49" i="18"/>
  <c r="BX27" i="18"/>
  <c r="BY27" i="18"/>
  <c r="DO27" i="18"/>
  <c r="DP27" i="18"/>
  <c r="BW31" i="18"/>
  <c r="ED32" i="18"/>
  <c r="EE32" i="18"/>
  <c r="BB32" i="18"/>
  <c r="DB31" i="18"/>
  <c r="DC31" i="18"/>
  <c r="DD31" i="18"/>
  <c r="DE31" i="18"/>
  <c r="FK60" i="18"/>
  <c r="FD60" i="18"/>
  <c r="FM60" i="18"/>
  <c r="FE60" i="18"/>
  <c r="FF60" i="18"/>
  <c r="AW60" i="18"/>
  <c r="FG60" i="18"/>
  <c r="FD45" i="18"/>
  <c r="FM45" i="18"/>
  <c r="FE45" i="18"/>
  <c r="FF45" i="18"/>
  <c r="FG45" i="18"/>
  <c r="AW45" i="18"/>
  <c r="FK45" i="18"/>
  <c r="DB46" i="18"/>
  <c r="DC46" i="18"/>
  <c r="DD46" i="18"/>
  <c r="DE46" i="18"/>
  <c r="AX33" i="18"/>
  <c r="EQ33" i="18"/>
  <c r="EU33" i="18" s="1"/>
  <c r="FJ33" i="18"/>
  <c r="CW33" i="18"/>
  <c r="EI10" i="18"/>
  <c r="EJ10" i="18"/>
  <c r="CV12" i="18"/>
  <c r="BB19" i="18"/>
  <c r="ED19" i="18"/>
  <c r="EE19" i="18"/>
  <c r="FK42" i="18"/>
  <c r="FD42" i="18"/>
  <c r="FM42" i="18"/>
  <c r="FE42" i="18"/>
  <c r="FF42" i="18"/>
  <c r="AW42" i="18"/>
  <c r="FG42" i="18"/>
  <c r="AX22" i="18"/>
  <c r="EQ22" i="18"/>
  <c r="FC22" i="18" s="1"/>
  <c r="FJ22" i="18"/>
  <c r="CW22" i="18"/>
  <c r="EE65" i="18"/>
  <c r="ED65" i="18"/>
  <c r="BB65" i="18"/>
  <c r="EJ18" i="18"/>
  <c r="EI18" i="18"/>
  <c r="CV20" i="18"/>
  <c r="BB27" i="18"/>
  <c r="ED27" i="18"/>
  <c r="EE27" i="18"/>
  <c r="FK40" i="18"/>
  <c r="FD40" i="18"/>
  <c r="FM40" i="18"/>
  <c r="FE40" i="18"/>
  <c r="FF40" i="18"/>
  <c r="AW40" i="18"/>
  <c r="FG40" i="18"/>
  <c r="DH54" i="18"/>
  <c r="DI54" i="18"/>
  <c r="DH18" i="18"/>
  <c r="DI18" i="18"/>
  <c r="DO59" i="18"/>
  <c r="DP59" i="18"/>
  <c r="BX59" i="18"/>
  <c r="BY59" i="18"/>
  <c r="EI56" i="18"/>
  <c r="EJ56" i="18"/>
  <c r="DI21" i="18"/>
  <c r="DH21" i="18"/>
  <c r="FH10" i="18"/>
  <c r="FH56" i="18"/>
  <c r="DW27" i="18"/>
  <c r="CW45" i="18"/>
  <c r="AX45" i="18"/>
  <c r="EQ45" i="18"/>
  <c r="FC45" i="18" s="1"/>
  <c r="FJ45" i="18"/>
  <c r="DH58" i="18"/>
  <c r="DI58" i="18"/>
  <c r="AX27" i="18"/>
  <c r="EQ27" i="18"/>
  <c r="EV27" i="18" s="1"/>
  <c r="FJ27" i="18"/>
  <c r="CW27" i="18"/>
  <c r="DD39" i="18"/>
  <c r="DE39" i="18"/>
  <c r="DB39" i="18"/>
  <c r="DC39" i="18"/>
  <c r="FH23" i="18"/>
  <c r="AX31" i="18"/>
  <c r="EQ31" i="18"/>
  <c r="ES31" i="18" s="1"/>
  <c r="FJ31" i="18"/>
  <c r="CW31" i="18"/>
  <c r="EI8" i="18"/>
  <c r="EJ8" i="18"/>
  <c r="BX13" i="18"/>
  <c r="BY13" i="18"/>
  <c r="DO13" i="18"/>
  <c r="DP13" i="18"/>
  <c r="FH64" i="18"/>
  <c r="DO50" i="18"/>
  <c r="DP50" i="18"/>
  <c r="BX50" i="18"/>
  <c r="BY50" i="18"/>
  <c r="DB26" i="18"/>
  <c r="DC26" i="18"/>
  <c r="DD26" i="18"/>
  <c r="DE26" i="18"/>
  <c r="AX59" i="18"/>
  <c r="FJ59" i="18"/>
  <c r="EQ59" i="18"/>
  <c r="EV59" i="18" s="1"/>
  <c r="CW59" i="18"/>
  <c r="EE58" i="18"/>
  <c r="ED58" i="18"/>
  <c r="BB58" i="18"/>
  <c r="FH25" i="18"/>
  <c r="BY61" i="18"/>
  <c r="DO61" i="18"/>
  <c r="DP61" i="18"/>
  <c r="BX61" i="18"/>
  <c r="FK39" i="18"/>
  <c r="FD39" i="18"/>
  <c r="FM39" i="18"/>
  <c r="FE39" i="18"/>
  <c r="FF39" i="18"/>
  <c r="FG39" i="18"/>
  <c r="AW39" i="18"/>
  <c r="EI27" i="18"/>
  <c r="EJ27" i="18"/>
  <c r="FK35" i="18"/>
  <c r="FD35" i="18"/>
  <c r="FM35" i="18"/>
  <c r="FE35" i="18"/>
  <c r="FF35" i="18"/>
  <c r="FG35" i="18"/>
  <c r="AW35" i="18"/>
  <c r="DH17" i="18"/>
  <c r="DI17" i="18"/>
  <c r="DB7" i="18"/>
  <c r="DC7" i="18"/>
  <c r="DD7" i="18"/>
  <c r="DE7" i="18"/>
  <c r="AX30" i="18"/>
  <c r="EQ30" i="18"/>
  <c r="FC30" i="18" s="1"/>
  <c r="FJ30" i="18"/>
  <c r="CW30" i="18"/>
  <c r="FH38" i="18"/>
  <c r="DW22" i="18"/>
  <c r="FH34" i="18"/>
  <c r="ED16" i="18"/>
  <c r="EE16" i="18"/>
  <c r="BB16" i="18"/>
  <c r="ED10" i="18"/>
  <c r="EE10" i="18"/>
  <c r="BB10" i="18"/>
  <c r="DO47" i="18"/>
  <c r="DP47" i="18"/>
  <c r="BX47" i="18"/>
  <c r="BY47" i="18"/>
  <c r="FH65" i="18"/>
  <c r="DH26" i="18"/>
  <c r="DI26" i="18"/>
  <c r="AX50" i="18"/>
  <c r="EQ50" i="18"/>
  <c r="ET50" i="18" s="1"/>
  <c r="CW50" i="18"/>
  <c r="FJ50" i="18"/>
  <c r="EI46" i="18"/>
  <c r="EJ46" i="18"/>
  <c r="BB52" i="18"/>
  <c r="ED52" i="18"/>
  <c r="EE52" i="18"/>
  <c r="AY11" i="18"/>
  <c r="BG11" i="18"/>
  <c r="BO11" i="18"/>
  <c r="CE11" i="18"/>
  <c r="CM11" i="18"/>
  <c r="CU11" i="18"/>
  <c r="DK11" i="18"/>
  <c r="EA11" i="18"/>
  <c r="AZ11" i="18"/>
  <c r="BH11" i="18"/>
  <c r="BP11" i="18"/>
  <c r="CF11" i="18"/>
  <c r="CN11" i="18"/>
  <c r="EB11" i="18"/>
  <c r="ER11" i="18"/>
  <c r="BA11" i="18"/>
  <c r="BI11" i="18"/>
  <c r="BQ11" i="18"/>
  <c r="CG11" i="18"/>
  <c r="CO11" i="18"/>
  <c r="DM11" i="18"/>
  <c r="EC11" i="18"/>
  <c r="EK11" i="18"/>
  <c r="BF11" i="18"/>
  <c r="BT11" i="18"/>
  <c r="CH11" i="18"/>
  <c r="CS11" i="18"/>
  <c r="DG11" i="18"/>
  <c r="EF11" i="18"/>
  <c r="BJ11" i="18"/>
  <c r="BU11" i="18"/>
  <c r="CI11" i="18"/>
  <c r="CT11" i="18"/>
  <c r="EG11" i="18"/>
  <c r="BK11" i="18"/>
  <c r="BV11" i="18"/>
  <c r="CJ11" i="18"/>
  <c r="CX11" i="18"/>
  <c r="EH11" i="18"/>
  <c r="BL11" i="18"/>
  <c r="BZ11" i="18"/>
  <c r="CK11" i="18"/>
  <c r="CY11" i="18"/>
  <c r="DX11" i="18"/>
  <c r="EL11" i="18"/>
  <c r="BM11" i="18"/>
  <c r="CA11" i="18"/>
  <c r="CL11" i="18"/>
  <c r="CZ11" i="18"/>
  <c r="DN11" i="18"/>
  <c r="DY11" i="18"/>
  <c r="EM11" i="18"/>
  <c r="FI11" i="18"/>
  <c r="BC11" i="18"/>
  <c r="BN11" i="18"/>
  <c r="CB11" i="18"/>
  <c r="CP11" i="18"/>
  <c r="DA11" i="18"/>
  <c r="DZ11" i="18"/>
  <c r="EN11" i="18"/>
  <c r="FN11" i="18"/>
  <c r="BD11" i="18"/>
  <c r="BR11" i="18"/>
  <c r="CC11" i="18"/>
  <c r="CQ11" i="18"/>
  <c r="EO11" i="18"/>
  <c r="FO11" i="18"/>
  <c r="BE11" i="18"/>
  <c r="EP11" i="18"/>
  <c r="BS11" i="18"/>
  <c r="CD11" i="18"/>
  <c r="CR11" i="18"/>
  <c r="DF11" i="18"/>
  <c r="CJ33" i="18"/>
  <c r="DG33" i="18"/>
  <c r="FN33" i="18"/>
  <c r="BZ33" i="18"/>
  <c r="CG33" i="18"/>
  <c r="CN33" i="18"/>
  <c r="CU33" i="18"/>
  <c r="EH33" i="18"/>
  <c r="BF33" i="18"/>
  <c r="CC33" i="18"/>
  <c r="BA60" i="18"/>
  <c r="BI60" i="18"/>
  <c r="BQ60" i="18"/>
  <c r="CG60" i="18"/>
  <c r="CO60" i="18"/>
  <c r="DM60" i="18"/>
  <c r="DU60" i="18"/>
  <c r="EC60" i="18"/>
  <c r="EK60" i="18"/>
  <c r="BJ60" i="18"/>
  <c r="BR60" i="18"/>
  <c r="BZ60" i="18"/>
  <c r="CH60" i="18"/>
  <c r="CP60" i="18"/>
  <c r="CX60" i="18"/>
  <c r="DF60" i="18"/>
  <c r="DN60" i="18"/>
  <c r="DV60" i="18"/>
  <c r="EL60" i="18"/>
  <c r="BC60" i="18"/>
  <c r="BK60" i="18"/>
  <c r="BS60" i="18"/>
  <c r="CA60" i="18"/>
  <c r="CI60" i="18"/>
  <c r="CQ60" i="18"/>
  <c r="CY60" i="18"/>
  <c r="DG60" i="18"/>
  <c r="EM60" i="18"/>
  <c r="FN60" i="18"/>
  <c r="BD60" i="18"/>
  <c r="BL60" i="18"/>
  <c r="BT60" i="18"/>
  <c r="CB60" i="18"/>
  <c r="CJ60" i="18"/>
  <c r="CR60" i="18"/>
  <c r="CZ60" i="18"/>
  <c r="DX60" i="18"/>
  <c r="EF60" i="18"/>
  <c r="EN60" i="18"/>
  <c r="FO60" i="18"/>
  <c r="BE60" i="18"/>
  <c r="BM60" i="18"/>
  <c r="BU60" i="18"/>
  <c r="CC60" i="18"/>
  <c r="CK60" i="18"/>
  <c r="CS60" i="18"/>
  <c r="DA60" i="18"/>
  <c r="DQ60" i="18"/>
  <c r="DY60" i="18"/>
  <c r="EG60" i="18"/>
  <c r="EO60" i="18"/>
  <c r="AY60" i="18"/>
  <c r="BG60" i="18"/>
  <c r="BO60" i="18"/>
  <c r="CE60" i="18"/>
  <c r="CM60" i="18"/>
  <c r="CU60" i="18"/>
  <c r="DK60" i="18"/>
  <c r="DS60" i="18"/>
  <c r="EA60" i="18"/>
  <c r="FI60" i="18"/>
  <c r="BN60" i="18"/>
  <c r="CT60" i="18"/>
  <c r="DZ60" i="18"/>
  <c r="DR60" i="18"/>
  <c r="BP60" i="18"/>
  <c r="EB60" i="18"/>
  <c r="CN60" i="18"/>
  <c r="BV60" i="18"/>
  <c r="EH60" i="18"/>
  <c r="DT60" i="18"/>
  <c r="AZ60" i="18"/>
  <c r="CF60" i="18"/>
  <c r="ER60" i="18"/>
  <c r="BF60" i="18"/>
  <c r="BH60" i="18"/>
  <c r="CD60" i="18"/>
  <c r="EP60" i="18"/>
  <c r="DL60" i="18"/>
  <c r="CL60" i="18"/>
  <c r="CX48" i="18"/>
  <c r="DU48" i="18"/>
  <c r="EB48" i="18"/>
  <c r="BG48" i="18"/>
  <c r="CD48" i="18"/>
  <c r="DA48" i="18"/>
  <c r="EN48" i="18"/>
  <c r="BL48" i="18"/>
  <c r="CA48" i="18"/>
  <c r="AY53" i="18"/>
  <c r="BG53" i="18"/>
  <c r="BO53" i="18"/>
  <c r="CE53" i="18"/>
  <c r="CM53" i="18"/>
  <c r="CU53" i="18"/>
  <c r="DK53" i="18"/>
  <c r="DS53" i="18"/>
  <c r="AZ53" i="18"/>
  <c r="BH53" i="18"/>
  <c r="BP53" i="18"/>
  <c r="CF53" i="18"/>
  <c r="CN53" i="18"/>
  <c r="DL53" i="18"/>
  <c r="DT53" i="18"/>
  <c r="BA53" i="18"/>
  <c r="BI53" i="18"/>
  <c r="BQ53" i="18"/>
  <c r="CG53" i="18"/>
  <c r="CO53" i="18"/>
  <c r="DM53" i="18"/>
  <c r="BJ53" i="18"/>
  <c r="BR53" i="18"/>
  <c r="BZ53" i="18"/>
  <c r="CH53" i="18"/>
  <c r="CP53" i="18"/>
  <c r="CX53" i="18"/>
  <c r="DF53" i="18"/>
  <c r="DN53" i="18"/>
  <c r="DV53" i="18"/>
  <c r="BC53" i="18"/>
  <c r="BK53" i="18"/>
  <c r="BS53" i="18"/>
  <c r="CA53" i="18"/>
  <c r="CI53" i="18"/>
  <c r="CQ53" i="18"/>
  <c r="CY53" i="18"/>
  <c r="DG53" i="18"/>
  <c r="EM53" i="18"/>
  <c r="BF53" i="18"/>
  <c r="CC53" i="18"/>
  <c r="CZ53" i="18"/>
  <c r="DR53" i="18"/>
  <c r="EF53" i="18"/>
  <c r="EO53" i="18"/>
  <c r="FI53" i="18"/>
  <c r="BL53" i="18"/>
  <c r="CD53" i="18"/>
  <c r="DA53" i="18"/>
  <c r="DU53" i="18"/>
  <c r="EG53" i="18"/>
  <c r="EP53" i="18"/>
  <c r="BM53" i="18"/>
  <c r="CJ53" i="18"/>
  <c r="DX53" i="18"/>
  <c r="EH53" i="18"/>
  <c r="BN53" i="18"/>
  <c r="CK53" i="18"/>
  <c r="DY53" i="18"/>
  <c r="ER53" i="18"/>
  <c r="BT53" i="18"/>
  <c r="CL53" i="18"/>
  <c r="DZ53" i="18"/>
  <c r="BD53" i="18"/>
  <c r="BV53" i="18"/>
  <c r="CS53" i="18"/>
  <c r="EB53" i="18"/>
  <c r="EL53" i="18"/>
  <c r="FO53" i="18"/>
  <c r="BU53" i="18"/>
  <c r="EK53" i="18"/>
  <c r="CB53" i="18"/>
  <c r="EN53" i="18"/>
  <c r="EC53" i="18"/>
  <c r="CR53" i="18"/>
  <c r="EA53" i="18"/>
  <c r="BE53" i="18"/>
  <c r="CT53" i="18"/>
  <c r="FN53" i="18"/>
  <c r="DQ53" i="18"/>
  <c r="AZ16" i="18"/>
  <c r="BH16" i="18"/>
  <c r="BP16" i="18"/>
  <c r="BA16" i="18"/>
  <c r="BI16" i="18"/>
  <c r="BQ16" i="18"/>
  <c r="BC16" i="18"/>
  <c r="BM16" i="18"/>
  <c r="CG16" i="18"/>
  <c r="CO16" i="18"/>
  <c r="DM16" i="18"/>
  <c r="DU16" i="18"/>
  <c r="EC16" i="18"/>
  <c r="EK16" i="18"/>
  <c r="BD16" i="18"/>
  <c r="BN16" i="18"/>
  <c r="BZ16" i="18"/>
  <c r="CH16" i="18"/>
  <c r="CP16" i="18"/>
  <c r="CX16" i="18"/>
  <c r="DF16" i="18"/>
  <c r="DN16" i="18"/>
  <c r="DV16" i="18"/>
  <c r="EL16" i="18"/>
  <c r="BE16" i="18"/>
  <c r="BO16" i="18"/>
  <c r="CA16" i="18"/>
  <c r="CI16" i="18"/>
  <c r="CQ16" i="18"/>
  <c r="CY16" i="18"/>
  <c r="DG16" i="18"/>
  <c r="EM16" i="18"/>
  <c r="BF16" i="18"/>
  <c r="BR16" i="18"/>
  <c r="CB16" i="18"/>
  <c r="CJ16" i="18"/>
  <c r="CR16" i="18"/>
  <c r="CZ16" i="18"/>
  <c r="DX16" i="18"/>
  <c r="EF16" i="18"/>
  <c r="EN16" i="18"/>
  <c r="BG16" i="18"/>
  <c r="BS16" i="18"/>
  <c r="CC16" i="18"/>
  <c r="CK16" i="18"/>
  <c r="CS16" i="18"/>
  <c r="DA16" i="18"/>
  <c r="DQ16" i="18"/>
  <c r="DY16" i="18"/>
  <c r="EG16" i="18"/>
  <c r="EO16" i="18"/>
  <c r="FN16" i="18"/>
  <c r="BJ16" i="18"/>
  <c r="BT16" i="18"/>
  <c r="CD16" i="18"/>
  <c r="CL16" i="18"/>
  <c r="CT16" i="18"/>
  <c r="DR16" i="18"/>
  <c r="DZ16" i="18"/>
  <c r="EH16" i="18"/>
  <c r="EP16" i="18"/>
  <c r="FO16" i="18"/>
  <c r="AY16" i="18"/>
  <c r="BK16" i="18"/>
  <c r="BU16" i="18"/>
  <c r="CE16" i="18"/>
  <c r="CM16" i="18"/>
  <c r="CU16" i="18"/>
  <c r="DK16" i="18"/>
  <c r="DS16" i="18"/>
  <c r="EA16" i="18"/>
  <c r="CN16" i="18"/>
  <c r="ER16" i="18"/>
  <c r="FI16" i="18"/>
  <c r="BL16" i="18"/>
  <c r="DT16" i="18"/>
  <c r="BV16" i="18"/>
  <c r="EB16" i="18"/>
  <c r="CF16" i="18"/>
  <c r="BF24" i="18"/>
  <c r="BN24" i="18"/>
  <c r="BV24" i="18"/>
  <c r="CD24" i="18"/>
  <c r="CL24" i="18"/>
  <c r="CT24" i="18"/>
  <c r="DR24" i="18"/>
  <c r="DZ24" i="18"/>
  <c r="EH24" i="18"/>
  <c r="EP24" i="18"/>
  <c r="AY24" i="18"/>
  <c r="BG24" i="18"/>
  <c r="BO24" i="18"/>
  <c r="CE24" i="18"/>
  <c r="CM24" i="18"/>
  <c r="CU24" i="18"/>
  <c r="DK24" i="18"/>
  <c r="DS24" i="18"/>
  <c r="EA24" i="18"/>
  <c r="FI24" i="18"/>
  <c r="AZ24" i="18"/>
  <c r="BH24" i="18"/>
  <c r="BP24" i="18"/>
  <c r="CF24" i="18"/>
  <c r="CN24" i="18"/>
  <c r="DL24" i="18"/>
  <c r="DT24" i="18"/>
  <c r="EB24" i="18"/>
  <c r="ER24" i="18"/>
  <c r="BA24" i="18"/>
  <c r="BI24" i="18"/>
  <c r="BQ24" i="18"/>
  <c r="CG24" i="18"/>
  <c r="CO24" i="18"/>
  <c r="DM24" i="18"/>
  <c r="DU24" i="18"/>
  <c r="EC24" i="18"/>
  <c r="EK24" i="18"/>
  <c r="BJ24" i="18"/>
  <c r="BR24" i="18"/>
  <c r="BZ24" i="18"/>
  <c r="CH24" i="18"/>
  <c r="CP24" i="18"/>
  <c r="CX24" i="18"/>
  <c r="DF24" i="18"/>
  <c r="DN24" i="18"/>
  <c r="DV24" i="18"/>
  <c r="EL24" i="18"/>
  <c r="BC24" i="18"/>
  <c r="BK24" i="18"/>
  <c r="BS24" i="18"/>
  <c r="CA24" i="18"/>
  <c r="CI24" i="18"/>
  <c r="CQ24" i="18"/>
  <c r="CY24" i="18"/>
  <c r="DG24" i="18"/>
  <c r="EM24" i="18"/>
  <c r="BD24" i="18"/>
  <c r="BL24" i="18"/>
  <c r="BT24" i="18"/>
  <c r="CB24" i="18"/>
  <c r="CJ24" i="18"/>
  <c r="CR24" i="18"/>
  <c r="CZ24" i="18"/>
  <c r="DX24" i="18"/>
  <c r="EF24" i="18"/>
  <c r="EN24" i="18"/>
  <c r="FN24" i="18"/>
  <c r="BU24" i="18"/>
  <c r="DY24" i="18"/>
  <c r="CC24" i="18"/>
  <c r="EG24" i="18"/>
  <c r="CK24" i="18"/>
  <c r="EO24" i="18"/>
  <c r="CS24" i="18"/>
  <c r="DA24" i="18"/>
  <c r="FO24" i="18"/>
  <c r="BE24" i="18"/>
  <c r="DQ24" i="18"/>
  <c r="BM24" i="18"/>
  <c r="BD30" i="18"/>
  <c r="BL30" i="18"/>
  <c r="BT30" i="18"/>
  <c r="CB30" i="18"/>
  <c r="CJ30" i="18"/>
  <c r="CR30" i="18"/>
  <c r="CZ30" i="18"/>
  <c r="DX30" i="18"/>
  <c r="EF30" i="18"/>
  <c r="EN30" i="18"/>
  <c r="FO30" i="18"/>
  <c r="BE30" i="18"/>
  <c r="BM30" i="18"/>
  <c r="BU30" i="18"/>
  <c r="CC30" i="18"/>
  <c r="CK30" i="18"/>
  <c r="CS30" i="18"/>
  <c r="DA30" i="18"/>
  <c r="DQ30" i="18"/>
  <c r="DY30" i="18"/>
  <c r="EG30" i="18"/>
  <c r="EO30" i="18"/>
  <c r="BF30" i="18"/>
  <c r="BN30" i="18"/>
  <c r="BV30" i="18"/>
  <c r="CD30" i="18"/>
  <c r="CL30" i="18"/>
  <c r="CT30" i="18"/>
  <c r="DR30" i="18"/>
  <c r="DZ30" i="18"/>
  <c r="EH30" i="18"/>
  <c r="EP30" i="18"/>
  <c r="AY30" i="18"/>
  <c r="BG30" i="18"/>
  <c r="BO30" i="18"/>
  <c r="CE30" i="18"/>
  <c r="CM30" i="18"/>
  <c r="CU30" i="18"/>
  <c r="DK30" i="18"/>
  <c r="DS30" i="18"/>
  <c r="EA30" i="18"/>
  <c r="FI30" i="18"/>
  <c r="AZ30" i="18"/>
  <c r="BH30" i="18"/>
  <c r="BP30" i="18"/>
  <c r="CF30" i="18"/>
  <c r="CN30" i="18"/>
  <c r="DL30" i="18"/>
  <c r="DT30" i="18"/>
  <c r="EB30" i="18"/>
  <c r="ER30" i="18"/>
  <c r="BA30" i="18"/>
  <c r="BI30" i="18"/>
  <c r="BQ30" i="18"/>
  <c r="CG30" i="18"/>
  <c r="CO30" i="18"/>
  <c r="DM30" i="18"/>
  <c r="DU30" i="18"/>
  <c r="EC30" i="18"/>
  <c r="EK30" i="18"/>
  <c r="BJ30" i="18"/>
  <c r="BR30" i="18"/>
  <c r="BZ30" i="18"/>
  <c r="CH30" i="18"/>
  <c r="CP30" i="18"/>
  <c r="CX30" i="18"/>
  <c r="DF30" i="18"/>
  <c r="DN30" i="18"/>
  <c r="DV30" i="18"/>
  <c r="EL30" i="18"/>
  <c r="BS30" i="18"/>
  <c r="CA30" i="18"/>
  <c r="CI30" i="18"/>
  <c r="EM30" i="18"/>
  <c r="CQ30" i="18"/>
  <c r="CY30" i="18"/>
  <c r="DG30" i="18"/>
  <c r="FN30" i="18"/>
  <c r="BC30" i="18"/>
  <c r="BK30" i="18"/>
  <c r="EF7" i="18"/>
  <c r="DG7" i="18"/>
  <c r="FN7" i="18"/>
  <c r="BZ7" i="18"/>
  <c r="CG7" i="18"/>
  <c r="CN7" i="18"/>
  <c r="CU7" i="18"/>
  <c r="EH7" i="18"/>
  <c r="BF7" i="18"/>
  <c r="CC7" i="18"/>
  <c r="DH62" i="18"/>
  <c r="DI62" i="18"/>
  <c r="BD56" i="18"/>
  <c r="BL56" i="18"/>
  <c r="BT56" i="18"/>
  <c r="CB56" i="18"/>
  <c r="CJ56" i="18"/>
  <c r="CR56" i="18"/>
  <c r="CZ56" i="18"/>
  <c r="DX56" i="18"/>
  <c r="EF56" i="18"/>
  <c r="EN56" i="18"/>
  <c r="FN56" i="18"/>
  <c r="BE56" i="18"/>
  <c r="BM56" i="18"/>
  <c r="BU56" i="18"/>
  <c r="CC56" i="18"/>
  <c r="CK56" i="18"/>
  <c r="CS56" i="18"/>
  <c r="DA56" i="18"/>
  <c r="DQ56" i="18"/>
  <c r="DY56" i="18"/>
  <c r="EG56" i="18"/>
  <c r="EO56" i="18"/>
  <c r="FO56" i="18"/>
  <c r="BF56" i="18"/>
  <c r="BN56" i="18"/>
  <c r="BV56" i="18"/>
  <c r="CD56" i="18"/>
  <c r="CL56" i="18"/>
  <c r="CT56" i="18"/>
  <c r="DR56" i="18"/>
  <c r="DZ56" i="18"/>
  <c r="EH56" i="18"/>
  <c r="EP56" i="18"/>
  <c r="AY56" i="18"/>
  <c r="BG56" i="18"/>
  <c r="BO56" i="18"/>
  <c r="CE56" i="18"/>
  <c r="CM56" i="18"/>
  <c r="CU56" i="18"/>
  <c r="DK56" i="18"/>
  <c r="DS56" i="18"/>
  <c r="EA56" i="18"/>
  <c r="FI56" i="18"/>
  <c r="AZ56" i="18"/>
  <c r="BH56" i="18"/>
  <c r="BP56" i="18"/>
  <c r="CF56" i="18"/>
  <c r="CN56" i="18"/>
  <c r="DL56" i="18"/>
  <c r="DT56" i="18"/>
  <c r="EB56" i="18"/>
  <c r="ER56" i="18"/>
  <c r="BJ56" i="18"/>
  <c r="BR56" i="18"/>
  <c r="BZ56" i="18"/>
  <c r="CH56" i="18"/>
  <c r="CP56" i="18"/>
  <c r="CX56" i="18"/>
  <c r="DF56" i="18"/>
  <c r="DN56" i="18"/>
  <c r="DV56" i="18"/>
  <c r="EL56" i="18"/>
  <c r="BA56" i="18"/>
  <c r="CG56" i="18"/>
  <c r="EM56" i="18"/>
  <c r="BC56" i="18"/>
  <c r="CI56" i="18"/>
  <c r="DM56" i="18"/>
  <c r="CA56" i="18"/>
  <c r="BI56" i="18"/>
  <c r="CO56" i="18"/>
  <c r="CY56" i="18"/>
  <c r="EK56" i="18"/>
  <c r="BK56" i="18"/>
  <c r="CQ56" i="18"/>
  <c r="DU56" i="18"/>
  <c r="BQ56" i="18"/>
  <c r="BS56" i="18"/>
  <c r="EC56" i="18"/>
  <c r="DG56" i="18"/>
  <c r="BA43" i="18"/>
  <c r="BI43" i="18"/>
  <c r="BQ43" i="18"/>
  <c r="BJ43" i="18"/>
  <c r="BR43" i="18"/>
  <c r="BD43" i="18"/>
  <c r="BF43" i="18"/>
  <c r="BN43" i="18"/>
  <c r="AY43" i="18"/>
  <c r="BM43" i="18"/>
  <c r="CF43" i="18"/>
  <c r="CN43" i="18"/>
  <c r="DL43" i="18"/>
  <c r="DT43" i="18"/>
  <c r="EB43" i="18"/>
  <c r="ER43" i="18"/>
  <c r="AZ43" i="18"/>
  <c r="BO43" i="18"/>
  <c r="CG43" i="18"/>
  <c r="CO43" i="18"/>
  <c r="DM43" i="18"/>
  <c r="DU43" i="18"/>
  <c r="EC43" i="18"/>
  <c r="EK43" i="18"/>
  <c r="BC43" i="18"/>
  <c r="BP43" i="18"/>
  <c r="BZ43" i="18"/>
  <c r="CH43" i="18"/>
  <c r="CP43" i="18"/>
  <c r="CX43" i="18"/>
  <c r="DF43" i="18"/>
  <c r="DN43" i="18"/>
  <c r="DV43" i="18"/>
  <c r="EL43" i="18"/>
  <c r="FN43" i="18"/>
  <c r="BE43" i="18"/>
  <c r="BS43" i="18"/>
  <c r="CA43" i="18"/>
  <c r="CI43" i="18"/>
  <c r="CQ43" i="18"/>
  <c r="CY43" i="18"/>
  <c r="DG43" i="18"/>
  <c r="EM43" i="18"/>
  <c r="FO43" i="18"/>
  <c r="BG43" i="18"/>
  <c r="BT43" i="18"/>
  <c r="CB43" i="18"/>
  <c r="CJ43" i="18"/>
  <c r="CR43" i="18"/>
  <c r="CZ43" i="18"/>
  <c r="DX43" i="18"/>
  <c r="EF43" i="18"/>
  <c r="EN43" i="18"/>
  <c r="BH43" i="18"/>
  <c r="BU43" i="18"/>
  <c r="CC43" i="18"/>
  <c r="CK43" i="18"/>
  <c r="CS43" i="18"/>
  <c r="DA43" i="18"/>
  <c r="DQ43" i="18"/>
  <c r="DY43" i="18"/>
  <c r="EG43" i="18"/>
  <c r="EO43" i="18"/>
  <c r="BK43" i="18"/>
  <c r="BV43" i="18"/>
  <c r="CD43" i="18"/>
  <c r="CL43" i="18"/>
  <c r="CT43" i="18"/>
  <c r="DR43" i="18"/>
  <c r="DZ43" i="18"/>
  <c r="EH43" i="18"/>
  <c r="EP43" i="18"/>
  <c r="FI43" i="18"/>
  <c r="CU43" i="18"/>
  <c r="DK43" i="18"/>
  <c r="BL43" i="18"/>
  <c r="DS43" i="18"/>
  <c r="CE43" i="18"/>
  <c r="EA43" i="18"/>
  <c r="CM43" i="18"/>
  <c r="BB44" i="18"/>
  <c r="ED44" i="18"/>
  <c r="EE44" i="18"/>
  <c r="BX14" i="18"/>
  <c r="BY14" i="18"/>
  <c r="DP14" i="18"/>
  <c r="DB57" i="18"/>
  <c r="DC57" i="18"/>
  <c r="DE57" i="18"/>
  <c r="DD57" i="18"/>
  <c r="DW42" i="18"/>
  <c r="BX23" i="18"/>
  <c r="BY23" i="18"/>
  <c r="DO23" i="18"/>
  <c r="DP23" i="18"/>
  <c r="BW33" i="18"/>
  <c r="EI60" i="18"/>
  <c r="EJ60" i="18"/>
  <c r="FH61" i="18"/>
  <c r="BW64" i="18"/>
  <c r="FH13" i="18"/>
  <c r="CW41" i="18"/>
  <c r="FJ41" i="18"/>
  <c r="AX41" i="18"/>
  <c r="EQ41" i="18"/>
  <c r="EU41" i="18" s="1"/>
  <c r="DD64" i="18"/>
  <c r="DE64" i="18"/>
  <c r="DC64" i="18"/>
  <c r="DB64" i="18"/>
  <c r="AX58" i="18"/>
  <c r="EQ58" i="18"/>
  <c r="EY58" i="18" s="1"/>
  <c r="CW58" i="18"/>
  <c r="FJ58" i="18"/>
  <c r="DO49" i="18"/>
  <c r="DP49" i="18"/>
  <c r="BX49" i="18"/>
  <c r="BY49" i="18"/>
  <c r="AX55" i="18"/>
  <c r="EQ55" i="18"/>
  <c r="FC55" i="18" s="1"/>
  <c r="FJ55" i="18"/>
  <c r="CW55" i="18"/>
  <c r="FH54" i="18"/>
  <c r="AX14" i="18"/>
  <c r="EQ14" i="18"/>
  <c r="FC14" i="18" s="1"/>
  <c r="FJ14" i="18"/>
  <c r="CW14" i="18"/>
  <c r="FE58" i="18"/>
  <c r="FM58" i="18"/>
  <c r="FF58" i="18"/>
  <c r="AW58" i="18"/>
  <c r="FG58" i="18"/>
  <c r="FK58" i="18"/>
  <c r="FD58" i="18"/>
  <c r="DH57" i="18"/>
  <c r="DI57" i="18"/>
  <c r="DH42" i="18"/>
  <c r="DI42" i="18"/>
  <c r="DP30" i="18"/>
  <c r="BX30" i="18"/>
  <c r="BY30" i="18"/>
  <c r="DO30" i="18"/>
  <c r="BB34" i="18"/>
  <c r="ED34" i="18"/>
  <c r="EE34" i="18"/>
  <c r="EJ51" i="18"/>
  <c r="EI51" i="18"/>
  <c r="DH64" i="18"/>
  <c r="DI64" i="18"/>
  <c r="FH59" i="18"/>
  <c r="FH44" i="18"/>
  <c r="EE57" i="18"/>
  <c r="ED57" i="18"/>
  <c r="BB57" i="18"/>
  <c r="EI48" i="18"/>
  <c r="EJ48" i="18"/>
  <c r="DD42" i="18"/>
  <c r="DE42" i="18"/>
  <c r="DB42" i="18"/>
  <c r="DC42" i="18"/>
  <c r="DI13" i="18"/>
  <c r="DH13" i="18"/>
  <c r="DB13" i="18"/>
  <c r="DC13" i="18"/>
  <c r="DD13" i="18"/>
  <c r="DE13" i="18"/>
  <c r="DH37" i="18"/>
  <c r="DI37" i="18"/>
  <c r="BB54" i="18"/>
  <c r="ED54" i="18"/>
  <c r="EE54" i="18"/>
  <c r="EI31" i="18"/>
  <c r="EJ31" i="18"/>
  <c r="BB64" i="18"/>
  <c r="ED64" i="18"/>
  <c r="EE64" i="18"/>
  <c r="FG54" i="18"/>
  <c r="FK54" i="18"/>
  <c r="FE54" i="18"/>
  <c r="FM54" i="18"/>
  <c r="FF54" i="18"/>
  <c r="FD54" i="18"/>
  <c r="AW54" i="18"/>
  <c r="BB7" i="18"/>
  <c r="ED7" i="18"/>
  <c r="EE7" i="18"/>
  <c r="DD12" i="18"/>
  <c r="DE12" i="18"/>
  <c r="DB12" i="18"/>
  <c r="DC12" i="18"/>
  <c r="AX23" i="18"/>
  <c r="EQ23" i="18"/>
  <c r="ES23" i="18" s="1"/>
  <c r="FJ23" i="18"/>
  <c r="CW23" i="18"/>
  <c r="FH39" i="18"/>
  <c r="BB53" i="18"/>
  <c r="ED53" i="18"/>
  <c r="EE53" i="18"/>
  <c r="EJ37" i="18"/>
  <c r="EI37" i="18"/>
  <c r="CV46" i="18"/>
  <c r="BX42" i="18"/>
  <c r="BY42" i="18"/>
  <c r="DO42" i="18"/>
  <c r="DP42" i="18"/>
  <c r="FH53" i="18"/>
  <c r="BB20" i="18"/>
  <c r="ED20" i="18"/>
  <c r="EE20" i="18"/>
  <c r="EI29" i="18"/>
  <c r="EJ29" i="18"/>
  <c r="BX28" i="18"/>
  <c r="BY28" i="18"/>
  <c r="DO28" i="18"/>
  <c r="DP28" i="18"/>
  <c r="CV10" i="18"/>
  <c r="BB61" i="18"/>
  <c r="ED61" i="18"/>
  <c r="EE61" i="18"/>
  <c r="FK43" i="18"/>
  <c r="FD43" i="18"/>
  <c r="FM43" i="18"/>
  <c r="FE43" i="18"/>
  <c r="FF43" i="18"/>
  <c r="FG43" i="18"/>
  <c r="AW43" i="18"/>
  <c r="DH56" i="18"/>
  <c r="DI56" i="18"/>
  <c r="EI44" i="18"/>
  <c r="EJ44" i="18"/>
  <c r="BW56" i="18"/>
  <c r="BX35" i="18"/>
  <c r="BY35" i="18"/>
  <c r="DO35" i="18"/>
  <c r="DP35" i="18"/>
  <c r="AW25" i="18"/>
  <c r="FF25" i="18"/>
  <c r="FG25" i="18"/>
  <c r="FK25" i="18"/>
  <c r="FD25" i="18"/>
  <c r="FM25" i="18"/>
  <c r="FE25" i="18"/>
  <c r="DH32" i="18"/>
  <c r="DI32" i="18"/>
  <c r="DW9" i="18"/>
  <c r="FH9" i="18"/>
  <c r="CW42" i="18"/>
  <c r="AX42" i="18"/>
  <c r="EQ42" i="18"/>
  <c r="EW42" i="18" s="1"/>
  <c r="FJ42" i="18"/>
  <c r="DD51" i="18"/>
  <c r="DE51" i="18"/>
  <c r="DB51" i="18"/>
  <c r="DC51" i="18"/>
  <c r="DW8" i="18"/>
  <c r="BX24" i="18"/>
  <c r="BY24" i="18"/>
  <c r="DO24" i="18"/>
  <c r="DP24" i="18"/>
  <c r="BB33" i="18"/>
  <c r="ED33" i="18"/>
  <c r="EE33" i="18"/>
  <c r="FH24" i="18"/>
  <c r="EE31" i="18"/>
  <c r="ED31" i="18"/>
  <c r="BB31" i="18"/>
  <c r="DD36" i="18"/>
  <c r="DE36" i="18"/>
  <c r="DB36" i="18"/>
  <c r="DC36" i="18"/>
  <c r="BW14" i="18"/>
  <c r="DB30" i="18"/>
  <c r="DC30" i="18"/>
  <c r="DD30" i="18"/>
  <c r="DE30" i="18"/>
  <c r="BW8" i="18"/>
  <c r="DC15" i="18"/>
  <c r="DD15" i="18"/>
  <c r="DE15" i="18"/>
  <c r="DB15" i="18"/>
  <c r="DW63" i="18"/>
  <c r="DE40" i="18"/>
  <c r="DB40" i="18"/>
  <c r="DC40" i="18"/>
  <c r="DD40" i="18"/>
  <c r="DB48" i="18"/>
  <c r="DC48" i="18"/>
  <c r="DD48" i="18"/>
  <c r="DE48" i="18"/>
  <c r="BD26" i="18"/>
  <c r="BL26" i="18"/>
  <c r="BT26" i="18"/>
  <c r="CB26" i="18"/>
  <c r="CJ26" i="18"/>
  <c r="CR26" i="18"/>
  <c r="CZ26" i="18"/>
  <c r="DX26" i="18"/>
  <c r="EF26" i="18"/>
  <c r="EN26" i="18"/>
  <c r="BE26" i="18"/>
  <c r="BM26" i="18"/>
  <c r="BU26" i="18"/>
  <c r="CC26" i="18"/>
  <c r="CK26" i="18"/>
  <c r="CS26" i="18"/>
  <c r="DA26" i="18"/>
  <c r="DQ26" i="18"/>
  <c r="DY26" i="18"/>
  <c r="EG26" i="18"/>
  <c r="EO26" i="18"/>
  <c r="BF26" i="18"/>
  <c r="BN26" i="18"/>
  <c r="BV26" i="18"/>
  <c r="CD26" i="18"/>
  <c r="CL26" i="18"/>
  <c r="CT26" i="18"/>
  <c r="DR26" i="18"/>
  <c r="DZ26" i="18"/>
  <c r="EH26" i="18"/>
  <c r="EP26" i="18"/>
  <c r="FI26" i="18"/>
  <c r="AY26" i="18"/>
  <c r="BG26" i="18"/>
  <c r="BO26" i="18"/>
  <c r="CE26" i="18"/>
  <c r="CM26" i="18"/>
  <c r="CU26" i="18"/>
  <c r="DK26" i="18"/>
  <c r="DS26" i="18"/>
  <c r="EA26" i="18"/>
  <c r="AZ26" i="18"/>
  <c r="BH26" i="18"/>
  <c r="BP26" i="18"/>
  <c r="CF26" i="18"/>
  <c r="CN26" i="18"/>
  <c r="DL26" i="18"/>
  <c r="DT26" i="18"/>
  <c r="EB26" i="18"/>
  <c r="ER26" i="18"/>
  <c r="BA26" i="18"/>
  <c r="BI26" i="18"/>
  <c r="BQ26" i="18"/>
  <c r="CG26" i="18"/>
  <c r="CO26" i="18"/>
  <c r="DM26" i="18"/>
  <c r="DU26" i="18"/>
  <c r="EC26" i="18"/>
  <c r="EK26" i="18"/>
  <c r="BJ26" i="18"/>
  <c r="BR26" i="18"/>
  <c r="BZ26" i="18"/>
  <c r="CH26" i="18"/>
  <c r="CP26" i="18"/>
  <c r="CX26" i="18"/>
  <c r="DF26" i="18"/>
  <c r="DN26" i="18"/>
  <c r="DV26" i="18"/>
  <c r="EL26" i="18"/>
  <c r="FN26" i="18"/>
  <c r="CY26" i="18"/>
  <c r="FO26" i="18"/>
  <c r="DG26" i="18"/>
  <c r="BC26" i="18"/>
  <c r="BK26" i="18"/>
  <c r="BS26" i="18"/>
  <c r="CA26" i="18"/>
  <c r="CI26" i="18"/>
  <c r="EM26" i="18"/>
  <c r="CQ26" i="18"/>
  <c r="EF33" i="18"/>
  <c r="CY33" i="18"/>
  <c r="EL33" i="18"/>
  <c r="BR33" i="18"/>
  <c r="BQ33" i="18"/>
  <c r="CF33" i="18"/>
  <c r="CM33" i="18"/>
  <c r="DZ33" i="18"/>
  <c r="EO33" i="18"/>
  <c r="BU33" i="18"/>
  <c r="AZ62" i="18"/>
  <c r="BH62" i="18"/>
  <c r="BP62" i="18"/>
  <c r="CF62" i="18"/>
  <c r="CN62" i="18"/>
  <c r="DL62" i="18"/>
  <c r="DT62" i="18"/>
  <c r="EB62" i="18"/>
  <c r="ER62" i="18"/>
  <c r="BA62" i="18"/>
  <c r="BI62" i="18"/>
  <c r="BQ62" i="18"/>
  <c r="CG62" i="18"/>
  <c r="CO62" i="18"/>
  <c r="DM62" i="18"/>
  <c r="DU62" i="18"/>
  <c r="EC62" i="18"/>
  <c r="EK62" i="18"/>
  <c r="BJ62" i="18"/>
  <c r="BR62" i="18"/>
  <c r="BZ62" i="18"/>
  <c r="CH62" i="18"/>
  <c r="CP62" i="18"/>
  <c r="CX62" i="18"/>
  <c r="DF62" i="18"/>
  <c r="DN62" i="18"/>
  <c r="DV62" i="18"/>
  <c r="EL62" i="18"/>
  <c r="BC62" i="18"/>
  <c r="BK62" i="18"/>
  <c r="BS62" i="18"/>
  <c r="CA62" i="18"/>
  <c r="CI62" i="18"/>
  <c r="CQ62" i="18"/>
  <c r="CY62" i="18"/>
  <c r="DG62" i="18"/>
  <c r="EM62" i="18"/>
  <c r="FN62" i="18"/>
  <c r="BD62" i="18"/>
  <c r="BL62" i="18"/>
  <c r="BT62" i="18"/>
  <c r="CB62" i="18"/>
  <c r="CJ62" i="18"/>
  <c r="CR62" i="18"/>
  <c r="CZ62" i="18"/>
  <c r="DX62" i="18"/>
  <c r="EF62" i="18"/>
  <c r="EN62" i="18"/>
  <c r="FO62" i="18"/>
  <c r="BF62" i="18"/>
  <c r="BN62" i="18"/>
  <c r="BV62" i="18"/>
  <c r="CD62" i="18"/>
  <c r="CL62" i="18"/>
  <c r="CT62" i="18"/>
  <c r="DR62" i="18"/>
  <c r="DZ62" i="18"/>
  <c r="EH62" i="18"/>
  <c r="EP62" i="18"/>
  <c r="FI62" i="18"/>
  <c r="BM62" i="18"/>
  <c r="CS62" i="18"/>
  <c r="DS62" i="18"/>
  <c r="BE62" i="18"/>
  <c r="BO62" i="18"/>
  <c r="CU62" i="18"/>
  <c r="DY62" i="18"/>
  <c r="BU62" i="18"/>
  <c r="DA62" i="18"/>
  <c r="EA62" i="18"/>
  <c r="AY62" i="18"/>
  <c r="BG62" i="18"/>
  <c r="EG62" i="18"/>
  <c r="CE62" i="18"/>
  <c r="EO62" i="18"/>
  <c r="CK62" i="18"/>
  <c r="DQ62" i="18"/>
  <c r="CC62" i="18"/>
  <c r="DK62" i="18"/>
  <c r="CM62" i="18"/>
  <c r="CP48" i="18"/>
  <c r="DM48" i="18"/>
  <c r="DT48" i="18"/>
  <c r="EA48" i="18"/>
  <c r="AY48" i="18"/>
  <c r="BV48" i="18"/>
  <c r="CS48" i="18"/>
  <c r="EF48" i="18"/>
  <c r="BD48" i="18"/>
  <c r="BS48" i="18"/>
  <c r="BD31" i="18"/>
  <c r="BL31" i="18"/>
  <c r="BT31" i="18"/>
  <c r="CB31" i="18"/>
  <c r="CJ31" i="18"/>
  <c r="CR31" i="18"/>
  <c r="CZ31" i="18"/>
  <c r="DX31" i="18"/>
  <c r="EF31" i="18"/>
  <c r="EN31" i="18"/>
  <c r="BE31" i="18"/>
  <c r="BM31" i="18"/>
  <c r="BU31" i="18"/>
  <c r="CC31" i="18"/>
  <c r="CK31" i="18"/>
  <c r="CS31" i="18"/>
  <c r="DA31" i="18"/>
  <c r="DQ31" i="18"/>
  <c r="DY31" i="18"/>
  <c r="EG31" i="18"/>
  <c r="EO31" i="18"/>
  <c r="BF31" i="18"/>
  <c r="BN31" i="18"/>
  <c r="BV31" i="18"/>
  <c r="CD31" i="18"/>
  <c r="CL31" i="18"/>
  <c r="CT31" i="18"/>
  <c r="DR31" i="18"/>
  <c r="AY31" i="18"/>
  <c r="BG31" i="18"/>
  <c r="BO31" i="18"/>
  <c r="CE31" i="18"/>
  <c r="CM31" i="18"/>
  <c r="CU31" i="18"/>
  <c r="DK31" i="18"/>
  <c r="DS31" i="18"/>
  <c r="EA31" i="18"/>
  <c r="AZ31" i="18"/>
  <c r="BH31" i="18"/>
  <c r="BP31" i="18"/>
  <c r="CF31" i="18"/>
  <c r="CN31" i="18"/>
  <c r="DL31" i="18"/>
  <c r="DT31" i="18"/>
  <c r="EB31" i="18"/>
  <c r="ER31" i="18"/>
  <c r="BC31" i="18"/>
  <c r="BZ31" i="18"/>
  <c r="DN31" i="18"/>
  <c r="BI31" i="18"/>
  <c r="CA31" i="18"/>
  <c r="CX31" i="18"/>
  <c r="EH31" i="18"/>
  <c r="FI31" i="18"/>
  <c r="BJ31" i="18"/>
  <c r="CG31" i="18"/>
  <c r="CY31" i="18"/>
  <c r="DU31" i="18"/>
  <c r="EK31" i="18"/>
  <c r="BK31" i="18"/>
  <c r="CH31" i="18"/>
  <c r="DV31" i="18"/>
  <c r="EL31" i="18"/>
  <c r="FN31" i="18"/>
  <c r="BQ31" i="18"/>
  <c r="CI31" i="18"/>
  <c r="DF31" i="18"/>
  <c r="EM31" i="18"/>
  <c r="FO31" i="18"/>
  <c r="BR31" i="18"/>
  <c r="CO31" i="18"/>
  <c r="DG31" i="18"/>
  <c r="DZ31" i="18"/>
  <c r="EP31" i="18"/>
  <c r="BA31" i="18"/>
  <c r="BS31" i="18"/>
  <c r="CP31" i="18"/>
  <c r="EC31" i="18"/>
  <c r="CQ31" i="18"/>
  <c r="DM31" i="18"/>
  <c r="AZ39" i="18"/>
  <c r="BH39" i="18"/>
  <c r="BP39" i="18"/>
  <c r="CF39" i="18"/>
  <c r="CN39" i="18"/>
  <c r="DL39" i="18"/>
  <c r="DT39" i="18"/>
  <c r="EB39" i="18"/>
  <c r="ER39" i="18"/>
  <c r="BA39" i="18"/>
  <c r="BI39" i="18"/>
  <c r="BQ39" i="18"/>
  <c r="CG39" i="18"/>
  <c r="CO39" i="18"/>
  <c r="DM39" i="18"/>
  <c r="DU39" i="18"/>
  <c r="EC39" i="18"/>
  <c r="EK39" i="18"/>
  <c r="BJ39" i="18"/>
  <c r="BR39" i="18"/>
  <c r="BZ39" i="18"/>
  <c r="CH39" i="18"/>
  <c r="CP39" i="18"/>
  <c r="CX39" i="18"/>
  <c r="DF39" i="18"/>
  <c r="DN39" i="18"/>
  <c r="DV39" i="18"/>
  <c r="EL39" i="18"/>
  <c r="FN39" i="18"/>
  <c r="BC39" i="18"/>
  <c r="BK39" i="18"/>
  <c r="BS39" i="18"/>
  <c r="CA39" i="18"/>
  <c r="CI39" i="18"/>
  <c r="CQ39" i="18"/>
  <c r="CY39" i="18"/>
  <c r="DG39" i="18"/>
  <c r="EM39" i="18"/>
  <c r="FO39" i="18"/>
  <c r="BD39" i="18"/>
  <c r="BL39" i="18"/>
  <c r="BT39" i="18"/>
  <c r="CB39" i="18"/>
  <c r="CJ39" i="18"/>
  <c r="CR39" i="18"/>
  <c r="CZ39" i="18"/>
  <c r="DX39" i="18"/>
  <c r="EF39" i="18"/>
  <c r="EN39" i="18"/>
  <c r="BE39" i="18"/>
  <c r="BM39" i="18"/>
  <c r="BU39" i="18"/>
  <c r="CC39" i="18"/>
  <c r="CK39" i="18"/>
  <c r="CS39" i="18"/>
  <c r="DA39" i="18"/>
  <c r="DQ39" i="18"/>
  <c r="DY39" i="18"/>
  <c r="EG39" i="18"/>
  <c r="EO39" i="18"/>
  <c r="BF39" i="18"/>
  <c r="BN39" i="18"/>
  <c r="BV39" i="18"/>
  <c r="CD39" i="18"/>
  <c r="CL39" i="18"/>
  <c r="CT39" i="18"/>
  <c r="DR39" i="18"/>
  <c r="DZ39" i="18"/>
  <c r="EH39" i="18"/>
  <c r="EP39" i="18"/>
  <c r="FI39" i="18"/>
  <c r="BG39" i="18"/>
  <c r="DK39" i="18"/>
  <c r="BO39" i="18"/>
  <c r="DS39" i="18"/>
  <c r="EA39" i="18"/>
  <c r="CE39" i="18"/>
  <c r="CM39" i="18"/>
  <c r="CU39" i="18"/>
  <c r="AY39" i="18"/>
  <c r="AY17" i="18"/>
  <c r="BG17" i="18"/>
  <c r="BO17" i="18"/>
  <c r="CE17" i="18"/>
  <c r="CM17" i="18"/>
  <c r="CU17" i="18"/>
  <c r="DK17" i="18"/>
  <c r="DS17" i="18"/>
  <c r="EA17" i="18"/>
  <c r="AZ17" i="18"/>
  <c r="BH17" i="18"/>
  <c r="BP17" i="18"/>
  <c r="CF17" i="18"/>
  <c r="CN17" i="18"/>
  <c r="DT17" i="18"/>
  <c r="EB17" i="18"/>
  <c r="ER17" i="18"/>
  <c r="BA17" i="18"/>
  <c r="BI17" i="18"/>
  <c r="BQ17" i="18"/>
  <c r="CG17" i="18"/>
  <c r="CO17" i="18"/>
  <c r="DM17" i="18"/>
  <c r="DU17" i="18"/>
  <c r="EC17" i="18"/>
  <c r="EK17" i="18"/>
  <c r="BJ17" i="18"/>
  <c r="BR17" i="18"/>
  <c r="BZ17" i="18"/>
  <c r="CH17" i="18"/>
  <c r="CP17" i="18"/>
  <c r="CX17" i="18"/>
  <c r="DF17" i="18"/>
  <c r="DN17" i="18"/>
  <c r="DV17" i="18"/>
  <c r="EL17" i="18"/>
  <c r="FN17" i="18"/>
  <c r="BC17" i="18"/>
  <c r="BK17" i="18"/>
  <c r="BS17" i="18"/>
  <c r="CA17" i="18"/>
  <c r="CI17" i="18"/>
  <c r="CQ17" i="18"/>
  <c r="CY17" i="18"/>
  <c r="DG17" i="18"/>
  <c r="EM17" i="18"/>
  <c r="FO17" i="18"/>
  <c r="BD17" i="18"/>
  <c r="BL17" i="18"/>
  <c r="BT17" i="18"/>
  <c r="CB17" i="18"/>
  <c r="CJ17" i="18"/>
  <c r="CR17" i="18"/>
  <c r="CZ17" i="18"/>
  <c r="DX17" i="18"/>
  <c r="EF17" i="18"/>
  <c r="EN17" i="18"/>
  <c r="BE17" i="18"/>
  <c r="BM17" i="18"/>
  <c r="BU17" i="18"/>
  <c r="CC17" i="18"/>
  <c r="CK17" i="18"/>
  <c r="CS17" i="18"/>
  <c r="DA17" i="18"/>
  <c r="DQ17" i="18"/>
  <c r="DY17" i="18"/>
  <c r="EG17" i="18"/>
  <c r="EO17" i="18"/>
  <c r="CT17" i="18"/>
  <c r="BF17" i="18"/>
  <c r="DR17" i="18"/>
  <c r="BN17" i="18"/>
  <c r="DZ17" i="18"/>
  <c r="BV17" i="18"/>
  <c r="EH17" i="18"/>
  <c r="CD17" i="18"/>
  <c r="EP17" i="18"/>
  <c r="FI17" i="18"/>
  <c r="CL17" i="18"/>
  <c r="BF10" i="18"/>
  <c r="BN10" i="18"/>
  <c r="BV10" i="18"/>
  <c r="CD10" i="18"/>
  <c r="CL10" i="18"/>
  <c r="CT10" i="18"/>
  <c r="DR10" i="18"/>
  <c r="DZ10" i="18"/>
  <c r="EH10" i="18"/>
  <c r="EP10" i="18"/>
  <c r="FI10" i="18"/>
  <c r="AY10" i="18"/>
  <c r="BG10" i="18"/>
  <c r="BO10" i="18"/>
  <c r="CE10" i="18"/>
  <c r="CM10" i="18"/>
  <c r="CU10" i="18"/>
  <c r="DK10" i="18"/>
  <c r="DS10" i="18"/>
  <c r="EA10" i="18"/>
  <c r="AZ10" i="18"/>
  <c r="BH10" i="18"/>
  <c r="BP10" i="18"/>
  <c r="CF10" i="18"/>
  <c r="CN10" i="18"/>
  <c r="DT10" i="18"/>
  <c r="EB10" i="18"/>
  <c r="ER10" i="18"/>
  <c r="BD10" i="18"/>
  <c r="BR10" i="18"/>
  <c r="CC10" i="18"/>
  <c r="CQ10" i="18"/>
  <c r="EC10" i="18"/>
  <c r="EN10" i="18"/>
  <c r="FN10" i="18"/>
  <c r="BE10" i="18"/>
  <c r="BS10" i="18"/>
  <c r="CG10" i="18"/>
  <c r="CR10" i="18"/>
  <c r="DF10" i="18"/>
  <c r="EO10" i="18"/>
  <c r="FO10" i="18"/>
  <c r="BI10" i="18"/>
  <c r="BT10" i="18"/>
  <c r="CH10" i="18"/>
  <c r="CS10" i="18"/>
  <c r="DG10" i="18"/>
  <c r="DQ10" i="18"/>
  <c r="BJ10" i="18"/>
  <c r="BU10" i="18"/>
  <c r="CI10" i="18"/>
  <c r="DU10" i="18"/>
  <c r="EF10" i="18"/>
  <c r="BK10" i="18"/>
  <c r="CJ10" i="18"/>
  <c r="CX10" i="18"/>
  <c r="DV10" i="18"/>
  <c r="EG10" i="18"/>
  <c r="BA10" i="18"/>
  <c r="BL10" i="18"/>
  <c r="BZ10" i="18"/>
  <c r="CK10" i="18"/>
  <c r="CY10" i="18"/>
  <c r="EK10" i="18"/>
  <c r="BM10" i="18"/>
  <c r="CA10" i="18"/>
  <c r="CO10" i="18"/>
  <c r="CZ10" i="18"/>
  <c r="DM10" i="18"/>
  <c r="DX10" i="18"/>
  <c r="EL10" i="18"/>
  <c r="DY10" i="18"/>
  <c r="BC10" i="18"/>
  <c r="EM10" i="18"/>
  <c r="BQ10" i="18"/>
  <c r="CB10" i="18"/>
  <c r="CP10" i="18"/>
  <c r="DA10" i="18"/>
  <c r="DN10" i="18"/>
  <c r="CB7" i="18"/>
  <c r="CY7" i="18"/>
  <c r="EL7" i="18"/>
  <c r="BR7" i="18"/>
  <c r="BQ7" i="18"/>
  <c r="CF7" i="18"/>
  <c r="CM7" i="18"/>
  <c r="DZ7" i="18"/>
  <c r="EO7" i="18"/>
  <c r="BU7" i="18"/>
  <c r="FK9" i="18"/>
  <c r="FD9" i="18"/>
  <c r="FE9" i="18"/>
  <c r="FF9" i="18"/>
  <c r="AW9" i="18"/>
  <c r="FE48" i="18"/>
  <c r="FF48" i="18"/>
  <c r="AW48" i="18"/>
  <c r="FG48" i="18"/>
  <c r="FK48" i="18"/>
  <c r="FD48" i="18"/>
  <c r="FM48" i="18"/>
  <c r="DB14" i="18"/>
  <c r="DC14" i="18"/>
  <c r="DD14" i="18"/>
  <c r="DE14" i="18"/>
  <c r="FH21" i="18"/>
  <c r="AY52" i="18"/>
  <c r="BG52" i="18"/>
  <c r="BO52" i="18"/>
  <c r="CE52" i="18"/>
  <c r="CM52" i="18"/>
  <c r="CU52" i="18"/>
  <c r="DK52" i="18"/>
  <c r="DS52" i="18"/>
  <c r="EA52" i="18"/>
  <c r="AZ52" i="18"/>
  <c r="BH52" i="18"/>
  <c r="BP52" i="18"/>
  <c r="CF52" i="18"/>
  <c r="CN52" i="18"/>
  <c r="DL52" i="18"/>
  <c r="DT52" i="18"/>
  <c r="EB52" i="18"/>
  <c r="ER52" i="18"/>
  <c r="BA52" i="18"/>
  <c r="BI52" i="18"/>
  <c r="BQ52" i="18"/>
  <c r="CG52" i="18"/>
  <c r="CO52" i="18"/>
  <c r="DM52" i="18"/>
  <c r="DU52" i="18"/>
  <c r="EC52" i="18"/>
  <c r="EK52" i="18"/>
  <c r="BJ52" i="18"/>
  <c r="BR52" i="18"/>
  <c r="BZ52" i="18"/>
  <c r="CH52" i="18"/>
  <c r="CP52" i="18"/>
  <c r="CX52" i="18"/>
  <c r="DF52" i="18"/>
  <c r="DN52" i="18"/>
  <c r="DV52" i="18"/>
  <c r="EL52" i="18"/>
  <c r="BC52" i="18"/>
  <c r="BK52" i="18"/>
  <c r="BS52" i="18"/>
  <c r="CA52" i="18"/>
  <c r="CI52" i="18"/>
  <c r="CQ52" i="18"/>
  <c r="CY52" i="18"/>
  <c r="DG52" i="18"/>
  <c r="EM52" i="18"/>
  <c r="FN52" i="18"/>
  <c r="BD52" i="18"/>
  <c r="BL52" i="18"/>
  <c r="BT52" i="18"/>
  <c r="BE52" i="18"/>
  <c r="BM52" i="18"/>
  <c r="BU52" i="18"/>
  <c r="CJ52" i="18"/>
  <c r="DY52" i="18"/>
  <c r="CK52" i="18"/>
  <c r="DZ52" i="18"/>
  <c r="BF52" i="18"/>
  <c r="CL52" i="18"/>
  <c r="EF52" i="18"/>
  <c r="FI52" i="18"/>
  <c r="BN52" i="18"/>
  <c r="CR52" i="18"/>
  <c r="EG52" i="18"/>
  <c r="FO52" i="18"/>
  <c r="BV52" i="18"/>
  <c r="CS52" i="18"/>
  <c r="EH52" i="18"/>
  <c r="CC52" i="18"/>
  <c r="CZ52" i="18"/>
  <c r="DR52" i="18"/>
  <c r="EO52" i="18"/>
  <c r="DA52" i="18"/>
  <c r="CD52" i="18"/>
  <c r="DQ52" i="18"/>
  <c r="DX52" i="18"/>
  <c r="EN52" i="18"/>
  <c r="CB52" i="18"/>
  <c r="EP52" i="18"/>
  <c r="CT52" i="18"/>
  <c r="BC57" i="18"/>
  <c r="BK57" i="18"/>
  <c r="BS57" i="18"/>
  <c r="CA57" i="18"/>
  <c r="CI57" i="18"/>
  <c r="CQ57" i="18"/>
  <c r="CY57" i="18"/>
  <c r="DG57" i="18"/>
  <c r="EM57" i="18"/>
  <c r="FN57" i="18"/>
  <c r="BD57" i="18"/>
  <c r="BL57" i="18"/>
  <c r="BT57" i="18"/>
  <c r="CB57" i="18"/>
  <c r="CJ57" i="18"/>
  <c r="CR57" i="18"/>
  <c r="CZ57" i="18"/>
  <c r="DX57" i="18"/>
  <c r="EF57" i="18"/>
  <c r="EN57" i="18"/>
  <c r="FO57" i="18"/>
  <c r="BE57" i="18"/>
  <c r="BM57" i="18"/>
  <c r="BU57" i="18"/>
  <c r="CC57" i="18"/>
  <c r="CK57" i="18"/>
  <c r="CS57" i="18"/>
  <c r="DA57" i="18"/>
  <c r="DQ57" i="18"/>
  <c r="DY57" i="18"/>
  <c r="EG57" i="18"/>
  <c r="EO57" i="18"/>
  <c r="BF57" i="18"/>
  <c r="BN57" i="18"/>
  <c r="BV57" i="18"/>
  <c r="CD57" i="18"/>
  <c r="CL57" i="18"/>
  <c r="CT57" i="18"/>
  <c r="DR57" i="18"/>
  <c r="DZ57" i="18"/>
  <c r="EH57" i="18"/>
  <c r="EP57" i="18"/>
  <c r="FI57" i="18"/>
  <c r="AY57" i="18"/>
  <c r="BG57" i="18"/>
  <c r="BO57" i="18"/>
  <c r="CE57" i="18"/>
  <c r="CM57" i="18"/>
  <c r="CU57" i="18"/>
  <c r="DK57" i="18"/>
  <c r="DS57" i="18"/>
  <c r="EA57" i="18"/>
  <c r="BA57" i="18"/>
  <c r="BI57" i="18"/>
  <c r="BQ57" i="18"/>
  <c r="CG57" i="18"/>
  <c r="CO57" i="18"/>
  <c r="DM57" i="18"/>
  <c r="DU57" i="18"/>
  <c r="EC57" i="18"/>
  <c r="EK57" i="18"/>
  <c r="BJ57" i="18"/>
  <c r="CP57" i="18"/>
  <c r="DT57" i="18"/>
  <c r="CH57" i="18"/>
  <c r="BP57" i="18"/>
  <c r="DV57" i="18"/>
  <c r="DL57" i="18"/>
  <c r="BH57" i="18"/>
  <c r="BR57" i="18"/>
  <c r="CX57" i="18"/>
  <c r="EB57" i="18"/>
  <c r="AZ57" i="18"/>
  <c r="EL57" i="18"/>
  <c r="ER57" i="18"/>
  <c r="CN57" i="18"/>
  <c r="BZ57" i="18"/>
  <c r="DF57" i="18"/>
  <c r="CF57" i="18"/>
  <c r="DN57" i="18"/>
  <c r="EI23" i="18"/>
  <c r="EJ23" i="18"/>
  <c r="EQ17" i="18"/>
  <c r="EX17" i="18" s="1"/>
  <c r="FJ17" i="18"/>
  <c r="CW17" i="18"/>
  <c r="AX17" i="18"/>
  <c r="DE41" i="18"/>
  <c r="DB41" i="18"/>
  <c r="DC41" i="18"/>
  <c r="DD41" i="18"/>
  <c r="EI47" i="18"/>
  <c r="EJ47" i="18"/>
  <c r="FH22" i="18"/>
  <c r="BW36" i="18"/>
  <c r="CV30" i="18"/>
  <c r="DH45" i="18"/>
  <c r="DI45" i="18"/>
  <c r="FH41" i="18"/>
  <c r="EQ35" i="18"/>
  <c r="EU35" i="18" s="1"/>
  <c r="FJ35" i="18"/>
  <c r="CW35" i="18"/>
  <c r="AX35" i="18"/>
  <c r="BX8" i="18"/>
  <c r="BY8" i="18"/>
  <c r="DP8" i="18"/>
  <c r="DC53" i="18"/>
  <c r="DD53" i="18"/>
  <c r="DE53" i="18"/>
  <c r="DB53" i="18"/>
  <c r="BX62" i="18"/>
  <c r="BY62" i="18"/>
  <c r="DO62" i="18"/>
  <c r="DP62" i="18"/>
  <c r="BX54" i="18"/>
  <c r="BY54" i="18"/>
  <c r="DP54" i="18"/>
  <c r="DO54" i="18"/>
  <c r="DP55" i="18"/>
  <c r="BX55" i="18"/>
  <c r="BY55" i="18"/>
  <c r="DO55" i="18"/>
  <c r="FH43" i="18"/>
  <c r="CW63" i="18"/>
  <c r="AX63" i="18"/>
  <c r="FJ63" i="18"/>
  <c r="EQ63" i="18"/>
  <c r="ES63" i="18" s="1"/>
  <c r="DC11" i="18"/>
  <c r="DD11" i="18"/>
  <c r="DE11" i="18"/>
  <c r="DB11" i="18"/>
  <c r="CV54" i="18"/>
  <c r="BB41" i="18"/>
  <c r="ED41" i="18"/>
  <c r="EE41" i="18"/>
  <c r="BW62" i="18"/>
  <c r="DH51" i="18"/>
  <c r="DI51" i="18"/>
  <c r="BB12" i="18"/>
  <c r="ED12" i="18"/>
  <c r="EE12" i="18"/>
  <c r="BB60" i="18"/>
  <c r="ED60" i="18"/>
  <c r="EE60" i="18"/>
  <c r="CV39" i="18"/>
  <c r="DB25" i="18"/>
  <c r="DC25" i="18"/>
  <c r="DD25" i="18"/>
  <c r="DE25" i="18"/>
  <c r="BW52" i="18"/>
  <c r="DI22" i="18"/>
  <c r="DH22" i="18"/>
  <c r="BX39" i="18"/>
  <c r="BY39" i="18"/>
  <c r="DO39" i="18"/>
  <c r="DP39" i="18"/>
  <c r="DB10" i="18"/>
  <c r="DC10" i="18"/>
  <c r="DD10" i="18"/>
  <c r="DE10" i="18"/>
  <c r="DB55" i="18"/>
  <c r="DC55" i="18"/>
  <c r="DD55" i="18"/>
  <c r="DE55" i="18"/>
  <c r="BB21" i="18"/>
  <c r="ED21" i="18"/>
  <c r="EE21" i="18"/>
  <c r="DD63" i="18"/>
  <c r="DE63" i="18"/>
  <c r="DB63" i="18"/>
  <c r="DC63" i="18"/>
  <c r="DB56" i="18"/>
  <c r="DC56" i="18"/>
  <c r="DD56" i="18"/>
  <c r="DE56" i="18"/>
  <c r="BA41" i="18"/>
  <c r="BI41" i="18"/>
  <c r="BQ41" i="18"/>
  <c r="CG41" i="18"/>
  <c r="CO41" i="18"/>
  <c r="DM41" i="18"/>
  <c r="DU41" i="18"/>
  <c r="EC41" i="18"/>
  <c r="EK41" i="18"/>
  <c r="BJ41" i="18"/>
  <c r="BR41" i="18"/>
  <c r="BZ41" i="18"/>
  <c r="CH41" i="18"/>
  <c r="CP41" i="18"/>
  <c r="CX41" i="18"/>
  <c r="DF41" i="18"/>
  <c r="DN41" i="18"/>
  <c r="DV41" i="18"/>
  <c r="EL41" i="18"/>
  <c r="BC41" i="18"/>
  <c r="BK41" i="18"/>
  <c r="BS41" i="18"/>
  <c r="CA41" i="18"/>
  <c r="CI41" i="18"/>
  <c r="CQ41" i="18"/>
  <c r="CY41" i="18"/>
  <c r="DG41" i="18"/>
  <c r="EM41" i="18"/>
  <c r="BD41" i="18"/>
  <c r="BL41" i="18"/>
  <c r="BT41" i="18"/>
  <c r="CB41" i="18"/>
  <c r="CJ41" i="18"/>
  <c r="CR41" i="18"/>
  <c r="CZ41" i="18"/>
  <c r="DX41" i="18"/>
  <c r="EF41" i="18"/>
  <c r="EN41" i="18"/>
  <c r="FN41" i="18"/>
  <c r="BE41" i="18"/>
  <c r="BM41" i="18"/>
  <c r="BU41" i="18"/>
  <c r="CC41" i="18"/>
  <c r="CK41" i="18"/>
  <c r="CS41" i="18"/>
  <c r="DA41" i="18"/>
  <c r="DQ41" i="18"/>
  <c r="DY41" i="18"/>
  <c r="EG41" i="18"/>
  <c r="EO41" i="18"/>
  <c r="FO41" i="18"/>
  <c r="BF41" i="18"/>
  <c r="BN41" i="18"/>
  <c r="BV41" i="18"/>
  <c r="CD41" i="18"/>
  <c r="CL41" i="18"/>
  <c r="CT41" i="18"/>
  <c r="DR41" i="18"/>
  <c r="DZ41" i="18"/>
  <c r="EH41" i="18"/>
  <c r="EP41" i="18"/>
  <c r="AY41" i="18"/>
  <c r="BG41" i="18"/>
  <c r="BO41" i="18"/>
  <c r="CE41" i="18"/>
  <c r="CM41" i="18"/>
  <c r="CU41" i="18"/>
  <c r="DK41" i="18"/>
  <c r="DS41" i="18"/>
  <c r="EA41" i="18"/>
  <c r="EB41" i="18"/>
  <c r="CF41" i="18"/>
  <c r="CN41" i="18"/>
  <c r="ER41" i="18"/>
  <c r="FI41" i="18"/>
  <c r="AZ41" i="18"/>
  <c r="BH41" i="18"/>
  <c r="DL41" i="18"/>
  <c r="BP41" i="18"/>
  <c r="DT41" i="18"/>
  <c r="CB33" i="18"/>
  <c r="CQ33" i="18"/>
  <c r="DV33" i="18"/>
  <c r="BJ33" i="18"/>
  <c r="BI33" i="18"/>
  <c r="BP33" i="18"/>
  <c r="CE33" i="18"/>
  <c r="DR33" i="18"/>
  <c r="EG33" i="18"/>
  <c r="BM33" i="18"/>
  <c r="BA19" i="18"/>
  <c r="BI19" i="18"/>
  <c r="BQ19" i="18"/>
  <c r="CG19" i="18"/>
  <c r="CO19" i="18"/>
  <c r="DM19" i="18"/>
  <c r="DU19" i="18"/>
  <c r="EC19" i="18"/>
  <c r="EK19" i="18"/>
  <c r="BJ19" i="18"/>
  <c r="BR19" i="18"/>
  <c r="BZ19" i="18"/>
  <c r="CH19" i="18"/>
  <c r="CP19" i="18"/>
  <c r="CX19" i="18"/>
  <c r="DF19" i="18"/>
  <c r="DN19" i="18"/>
  <c r="DV19" i="18"/>
  <c r="EL19" i="18"/>
  <c r="FN19" i="18"/>
  <c r="BD19" i="18"/>
  <c r="BL19" i="18"/>
  <c r="BT19" i="18"/>
  <c r="CB19" i="18"/>
  <c r="CJ19" i="18"/>
  <c r="CR19" i="18"/>
  <c r="CZ19" i="18"/>
  <c r="DX19" i="18"/>
  <c r="EF19" i="18"/>
  <c r="EN19" i="18"/>
  <c r="BE19" i="18"/>
  <c r="BM19" i="18"/>
  <c r="BU19" i="18"/>
  <c r="CC19" i="18"/>
  <c r="CK19" i="18"/>
  <c r="CS19" i="18"/>
  <c r="DA19" i="18"/>
  <c r="DQ19" i="18"/>
  <c r="DY19" i="18"/>
  <c r="EG19" i="18"/>
  <c r="EO19" i="18"/>
  <c r="BF19" i="18"/>
  <c r="BN19" i="18"/>
  <c r="BV19" i="18"/>
  <c r="CD19" i="18"/>
  <c r="CL19" i="18"/>
  <c r="CT19" i="18"/>
  <c r="DR19" i="18"/>
  <c r="DZ19" i="18"/>
  <c r="EH19" i="18"/>
  <c r="EP19" i="18"/>
  <c r="FI19" i="18"/>
  <c r="AY19" i="18"/>
  <c r="BG19" i="18"/>
  <c r="BO19" i="18"/>
  <c r="CE19" i="18"/>
  <c r="CM19" i="18"/>
  <c r="CU19" i="18"/>
  <c r="DK19" i="18"/>
  <c r="DS19" i="18"/>
  <c r="EA19" i="18"/>
  <c r="BC19" i="18"/>
  <c r="CI19" i="18"/>
  <c r="DL19" i="18"/>
  <c r="ER19" i="18"/>
  <c r="BH19" i="18"/>
  <c r="CN19" i="18"/>
  <c r="BK19" i="18"/>
  <c r="CQ19" i="18"/>
  <c r="DT19" i="18"/>
  <c r="BP19" i="18"/>
  <c r="FO19" i="18"/>
  <c r="BS19" i="18"/>
  <c r="CY19" i="18"/>
  <c r="EB19" i="18"/>
  <c r="CA19" i="18"/>
  <c r="DG19" i="18"/>
  <c r="EM19" i="18"/>
  <c r="AZ19" i="18"/>
  <c r="CF19" i="18"/>
  <c r="EL48" i="18"/>
  <c r="CO48" i="18"/>
  <c r="DL48" i="18"/>
  <c r="BN48" i="18"/>
  <c r="AZ12" i="18"/>
  <c r="BH12" i="18"/>
  <c r="BP12" i="18"/>
  <c r="CF12" i="18"/>
  <c r="CN12" i="18"/>
  <c r="DT12" i="18"/>
  <c r="EB12" i="18"/>
  <c r="ER12" i="18"/>
  <c r="BA12" i="18"/>
  <c r="BI12" i="18"/>
  <c r="BQ12" i="18"/>
  <c r="CG12" i="18"/>
  <c r="CO12" i="18"/>
  <c r="DM12" i="18"/>
  <c r="DU12" i="18"/>
  <c r="EC12" i="18"/>
  <c r="EK12" i="18"/>
  <c r="BJ12" i="18"/>
  <c r="BR12" i="18"/>
  <c r="BZ12" i="18"/>
  <c r="CH12" i="18"/>
  <c r="CP12" i="18"/>
  <c r="BL12" i="18"/>
  <c r="CK12" i="18"/>
  <c r="CX12" i="18"/>
  <c r="DR12" i="18"/>
  <c r="EN12" i="18"/>
  <c r="AY12" i="18"/>
  <c r="BM12" i="18"/>
  <c r="CA12" i="18"/>
  <c r="CL12" i="18"/>
  <c r="CY12" i="18"/>
  <c r="DS12" i="18"/>
  <c r="EO12" i="18"/>
  <c r="FI12" i="18"/>
  <c r="BC12" i="18"/>
  <c r="BN12" i="18"/>
  <c r="CB12" i="18"/>
  <c r="CM12" i="18"/>
  <c r="CZ12" i="18"/>
  <c r="DV12" i="18"/>
  <c r="EF12" i="18"/>
  <c r="EP12" i="18"/>
  <c r="BD12" i="18"/>
  <c r="BO12" i="18"/>
  <c r="CC12" i="18"/>
  <c r="CQ12" i="18"/>
  <c r="DA12" i="18"/>
  <c r="DK12" i="18"/>
  <c r="EG12" i="18"/>
  <c r="FN12" i="18"/>
  <c r="BE12" i="18"/>
  <c r="BS12" i="18"/>
  <c r="CD12" i="18"/>
  <c r="CR12" i="18"/>
  <c r="DN12" i="18"/>
  <c r="DX12" i="18"/>
  <c r="EH12" i="18"/>
  <c r="FO12" i="18"/>
  <c r="BF12" i="18"/>
  <c r="BT12" i="18"/>
  <c r="CE12" i="18"/>
  <c r="CS12" i="18"/>
  <c r="DY12" i="18"/>
  <c r="BG12" i="18"/>
  <c r="BU12" i="18"/>
  <c r="CI12" i="18"/>
  <c r="CT12" i="18"/>
  <c r="DF12" i="18"/>
  <c r="DZ12" i="18"/>
  <c r="EL12" i="18"/>
  <c r="CU12" i="18"/>
  <c r="DG12" i="18"/>
  <c r="DQ12" i="18"/>
  <c r="EA12" i="18"/>
  <c r="BK12" i="18"/>
  <c r="EM12" i="18"/>
  <c r="BV12" i="18"/>
  <c r="CJ12" i="18"/>
  <c r="BC49" i="18"/>
  <c r="BK49" i="18"/>
  <c r="BS49" i="18"/>
  <c r="CA49" i="18"/>
  <c r="CI49" i="18"/>
  <c r="CQ49" i="18"/>
  <c r="CY49" i="18"/>
  <c r="DG49" i="18"/>
  <c r="EM49" i="18"/>
  <c r="BD49" i="18"/>
  <c r="BL49" i="18"/>
  <c r="BT49" i="18"/>
  <c r="CB49" i="18"/>
  <c r="CJ49" i="18"/>
  <c r="CR49" i="18"/>
  <c r="CZ49" i="18"/>
  <c r="DX49" i="18"/>
  <c r="EF49" i="18"/>
  <c r="EN49" i="18"/>
  <c r="FN49" i="18"/>
  <c r="BE49" i="18"/>
  <c r="BM49" i="18"/>
  <c r="BU49" i="18"/>
  <c r="CC49" i="18"/>
  <c r="CK49" i="18"/>
  <c r="CS49" i="18"/>
  <c r="DA49" i="18"/>
  <c r="DQ49" i="18"/>
  <c r="DY49" i="18"/>
  <c r="EG49" i="18"/>
  <c r="EO49" i="18"/>
  <c r="FO49" i="18"/>
  <c r="BF49" i="18"/>
  <c r="BN49" i="18"/>
  <c r="BV49" i="18"/>
  <c r="CD49" i="18"/>
  <c r="CL49" i="18"/>
  <c r="CT49" i="18"/>
  <c r="DR49" i="18"/>
  <c r="DZ49" i="18"/>
  <c r="EH49" i="18"/>
  <c r="EP49" i="18"/>
  <c r="AY49" i="18"/>
  <c r="BG49" i="18"/>
  <c r="BO49" i="18"/>
  <c r="CE49" i="18"/>
  <c r="CM49" i="18"/>
  <c r="CU49" i="18"/>
  <c r="DK49" i="18"/>
  <c r="DS49" i="18"/>
  <c r="EA49" i="18"/>
  <c r="AZ49" i="18"/>
  <c r="BH49" i="18"/>
  <c r="BP49" i="18"/>
  <c r="CF49" i="18"/>
  <c r="CN49" i="18"/>
  <c r="DL49" i="18"/>
  <c r="DT49" i="18"/>
  <c r="EB49" i="18"/>
  <c r="ER49" i="18"/>
  <c r="FI49" i="18"/>
  <c r="BA49" i="18"/>
  <c r="BI49" i="18"/>
  <c r="BQ49" i="18"/>
  <c r="CG49" i="18"/>
  <c r="CO49" i="18"/>
  <c r="DM49" i="18"/>
  <c r="DU49" i="18"/>
  <c r="EC49" i="18"/>
  <c r="EK49" i="18"/>
  <c r="CH49" i="18"/>
  <c r="EL49" i="18"/>
  <c r="CP49" i="18"/>
  <c r="CX49" i="18"/>
  <c r="DF49" i="18"/>
  <c r="BR49" i="18"/>
  <c r="DV49" i="18"/>
  <c r="DN49" i="18"/>
  <c r="BZ49" i="18"/>
  <c r="BJ49" i="18"/>
  <c r="AZ63" i="18"/>
  <c r="BH63" i="18"/>
  <c r="BP63" i="18"/>
  <c r="CF63" i="18"/>
  <c r="CN63" i="18"/>
  <c r="DL63" i="18"/>
  <c r="DT63" i="18"/>
  <c r="EB63" i="18"/>
  <c r="ER63" i="18"/>
  <c r="BA63" i="18"/>
  <c r="BI63" i="18"/>
  <c r="BQ63" i="18"/>
  <c r="CG63" i="18"/>
  <c r="CO63" i="18"/>
  <c r="DM63" i="18"/>
  <c r="DU63" i="18"/>
  <c r="EC63" i="18"/>
  <c r="EK63" i="18"/>
  <c r="BJ63" i="18"/>
  <c r="BR63" i="18"/>
  <c r="BZ63" i="18"/>
  <c r="CH63" i="18"/>
  <c r="CP63" i="18"/>
  <c r="CX63" i="18"/>
  <c r="DF63" i="18"/>
  <c r="DN63" i="18"/>
  <c r="DV63" i="18"/>
  <c r="EL63" i="18"/>
  <c r="BC63" i="18"/>
  <c r="BK63" i="18"/>
  <c r="BS63" i="18"/>
  <c r="CA63" i="18"/>
  <c r="CI63" i="18"/>
  <c r="CQ63" i="18"/>
  <c r="CY63" i="18"/>
  <c r="DG63" i="18"/>
  <c r="EM63" i="18"/>
  <c r="FN63" i="18"/>
  <c r="BD63" i="18"/>
  <c r="BL63" i="18"/>
  <c r="BT63" i="18"/>
  <c r="CB63" i="18"/>
  <c r="CJ63" i="18"/>
  <c r="CR63" i="18"/>
  <c r="CZ63" i="18"/>
  <c r="DX63" i="18"/>
  <c r="BF63" i="18"/>
  <c r="BN63" i="18"/>
  <c r="BV63" i="18"/>
  <c r="CD63" i="18"/>
  <c r="CL63" i="18"/>
  <c r="CT63" i="18"/>
  <c r="DR63" i="18"/>
  <c r="DZ63" i="18"/>
  <c r="EH63" i="18"/>
  <c r="EP63" i="18"/>
  <c r="FI63" i="18"/>
  <c r="EF63" i="18"/>
  <c r="CU63" i="18"/>
  <c r="CC63" i="18"/>
  <c r="EG63" i="18"/>
  <c r="FO63" i="18"/>
  <c r="BO63" i="18"/>
  <c r="AY63" i="18"/>
  <c r="CE63" i="18"/>
  <c r="CS63" i="18"/>
  <c r="BU63" i="18"/>
  <c r="BE63" i="18"/>
  <c r="CK63" i="18"/>
  <c r="DK63" i="18"/>
  <c r="EN63" i="18"/>
  <c r="DS63" i="18"/>
  <c r="EA63" i="18"/>
  <c r="BG63" i="18"/>
  <c r="CM63" i="18"/>
  <c r="DQ63" i="18"/>
  <c r="EO63" i="18"/>
  <c r="BM63" i="18"/>
  <c r="DY63" i="18"/>
  <c r="DA63" i="18"/>
  <c r="BE32" i="18"/>
  <c r="BM32" i="18"/>
  <c r="BU32" i="18"/>
  <c r="CC32" i="18"/>
  <c r="CK32" i="18"/>
  <c r="BF32" i="18"/>
  <c r="BN32" i="18"/>
  <c r="BV32" i="18"/>
  <c r="CD32" i="18"/>
  <c r="CL32" i="18"/>
  <c r="CT32" i="18"/>
  <c r="DR32" i="18"/>
  <c r="DZ32" i="18"/>
  <c r="AZ32" i="18"/>
  <c r="BA32" i="18"/>
  <c r="BI32" i="18"/>
  <c r="BQ32" i="18"/>
  <c r="CG32" i="18"/>
  <c r="BD32" i="18"/>
  <c r="BR32" i="18"/>
  <c r="CE32" i="18"/>
  <c r="CP32" i="18"/>
  <c r="CY32" i="18"/>
  <c r="DY32" i="18"/>
  <c r="EH32" i="18"/>
  <c r="EP32" i="18"/>
  <c r="BG32" i="18"/>
  <c r="BS32" i="18"/>
  <c r="CF32" i="18"/>
  <c r="CQ32" i="18"/>
  <c r="CZ32" i="18"/>
  <c r="DQ32" i="18"/>
  <c r="EA32" i="18"/>
  <c r="FI32" i="18"/>
  <c r="BH32" i="18"/>
  <c r="BT32" i="18"/>
  <c r="CH32" i="18"/>
  <c r="CR32" i="18"/>
  <c r="DA32" i="18"/>
  <c r="DS32" i="18"/>
  <c r="EB32" i="18"/>
  <c r="ER32" i="18"/>
  <c r="BJ32" i="18"/>
  <c r="CI32" i="18"/>
  <c r="CS32" i="18"/>
  <c r="DK32" i="18"/>
  <c r="DT32" i="18"/>
  <c r="EC32" i="18"/>
  <c r="EK32" i="18"/>
  <c r="BK32" i="18"/>
  <c r="CJ32" i="18"/>
  <c r="CU32" i="18"/>
  <c r="DL32" i="18"/>
  <c r="DU32" i="18"/>
  <c r="EL32" i="18"/>
  <c r="AY32" i="18"/>
  <c r="BL32" i="18"/>
  <c r="BZ32" i="18"/>
  <c r="CM32" i="18"/>
  <c r="DM32" i="18"/>
  <c r="DV32" i="18"/>
  <c r="EM32" i="18"/>
  <c r="BO32" i="18"/>
  <c r="CA32" i="18"/>
  <c r="CN32" i="18"/>
  <c r="DF32" i="18"/>
  <c r="DN32" i="18"/>
  <c r="EF32" i="18"/>
  <c r="EN32" i="18"/>
  <c r="FN32" i="18"/>
  <c r="BC32" i="18"/>
  <c r="DX32" i="18"/>
  <c r="BP32" i="18"/>
  <c r="EG32" i="18"/>
  <c r="CB32" i="18"/>
  <c r="EO32" i="18"/>
  <c r="CO32" i="18"/>
  <c r="CX32" i="18"/>
  <c r="FO32" i="18"/>
  <c r="DG32" i="18"/>
  <c r="BE25" i="18"/>
  <c r="BM25" i="18"/>
  <c r="BU25" i="18"/>
  <c r="CC25" i="18"/>
  <c r="CK25" i="18"/>
  <c r="CS25" i="18"/>
  <c r="DA25" i="18"/>
  <c r="DQ25" i="18"/>
  <c r="DY25" i="18"/>
  <c r="EG25" i="18"/>
  <c r="EO25" i="18"/>
  <c r="BF25" i="18"/>
  <c r="BN25" i="18"/>
  <c r="BV25" i="18"/>
  <c r="CD25" i="18"/>
  <c r="CL25" i="18"/>
  <c r="CT25" i="18"/>
  <c r="DR25" i="18"/>
  <c r="DZ25" i="18"/>
  <c r="EH25" i="18"/>
  <c r="EP25" i="18"/>
  <c r="AY25" i="18"/>
  <c r="BG25" i="18"/>
  <c r="BO25" i="18"/>
  <c r="CE25" i="18"/>
  <c r="CM25" i="18"/>
  <c r="CU25" i="18"/>
  <c r="DK25" i="18"/>
  <c r="DS25" i="18"/>
  <c r="EA25" i="18"/>
  <c r="AZ25" i="18"/>
  <c r="BH25" i="18"/>
  <c r="BP25" i="18"/>
  <c r="CF25" i="18"/>
  <c r="CN25" i="18"/>
  <c r="DL25" i="18"/>
  <c r="DT25" i="18"/>
  <c r="EB25" i="18"/>
  <c r="BJ25" i="18"/>
  <c r="BR25" i="18"/>
  <c r="BZ25" i="18"/>
  <c r="CH25" i="18"/>
  <c r="CP25" i="18"/>
  <c r="CX25" i="18"/>
  <c r="DF25" i="18"/>
  <c r="DN25" i="18"/>
  <c r="DV25" i="18"/>
  <c r="BC25" i="18"/>
  <c r="BK25" i="18"/>
  <c r="CG25" i="18"/>
  <c r="CZ25" i="18"/>
  <c r="DU25" i="18"/>
  <c r="EM25" i="18"/>
  <c r="FO25" i="18"/>
  <c r="BL25" i="18"/>
  <c r="CI25" i="18"/>
  <c r="EN25" i="18"/>
  <c r="BQ25" i="18"/>
  <c r="CJ25" i="18"/>
  <c r="DG25" i="18"/>
  <c r="DX25" i="18"/>
  <c r="BS25" i="18"/>
  <c r="CO25" i="18"/>
  <c r="EC25" i="18"/>
  <c r="ER25" i="18"/>
  <c r="FI25" i="18"/>
  <c r="BT25" i="18"/>
  <c r="CQ25" i="18"/>
  <c r="BA25" i="18"/>
  <c r="CR25" i="18"/>
  <c r="DM25" i="18"/>
  <c r="EF25" i="18"/>
  <c r="BD25" i="18"/>
  <c r="CA25" i="18"/>
  <c r="EK25" i="18"/>
  <c r="FN25" i="18"/>
  <c r="BI25" i="18"/>
  <c r="CB25" i="18"/>
  <c r="CY25" i="18"/>
  <c r="EL25" i="18"/>
  <c r="DX7" i="18"/>
  <c r="CQ7" i="18"/>
  <c r="DV7" i="18"/>
  <c r="BJ7" i="18"/>
  <c r="BI7" i="18"/>
  <c r="BP7" i="18"/>
  <c r="CE7" i="18"/>
  <c r="DR7" i="18"/>
  <c r="EG7" i="18"/>
  <c r="BM7" i="18"/>
  <c r="DD62" i="18"/>
  <c r="DE62" i="18"/>
  <c r="DB62" i="18"/>
  <c r="DC62" i="18"/>
  <c r="DP31" i="18"/>
  <c r="BX31" i="18"/>
  <c r="DO31" i="18"/>
  <c r="BY31" i="18"/>
  <c r="DH11" i="18"/>
  <c r="DI11" i="18"/>
  <c r="DI23" i="18"/>
  <c r="DH23" i="18"/>
  <c r="AW33" i="18"/>
  <c r="FK33" i="18"/>
  <c r="FD33" i="18"/>
  <c r="FM33" i="18"/>
  <c r="FE33" i="18"/>
  <c r="FF33" i="18"/>
  <c r="FG33" i="18"/>
  <c r="BE23" i="18"/>
  <c r="BM23" i="18"/>
  <c r="BU23" i="18"/>
  <c r="CC23" i="18"/>
  <c r="CK23" i="18"/>
  <c r="CS23" i="18"/>
  <c r="DA23" i="18"/>
  <c r="DQ23" i="18"/>
  <c r="DY23" i="18"/>
  <c r="EG23" i="18"/>
  <c r="EO23" i="18"/>
  <c r="BF23" i="18"/>
  <c r="BN23" i="18"/>
  <c r="BV23" i="18"/>
  <c r="CD23" i="18"/>
  <c r="CL23" i="18"/>
  <c r="CT23" i="18"/>
  <c r="DR23" i="18"/>
  <c r="DZ23" i="18"/>
  <c r="EH23" i="18"/>
  <c r="EP23" i="18"/>
  <c r="FI23" i="18"/>
  <c r="AY23" i="18"/>
  <c r="BG23" i="18"/>
  <c r="BO23" i="18"/>
  <c r="CE23" i="18"/>
  <c r="CM23" i="18"/>
  <c r="CU23" i="18"/>
  <c r="DK23" i="18"/>
  <c r="DS23" i="18"/>
  <c r="EA23" i="18"/>
  <c r="AZ23" i="18"/>
  <c r="BH23" i="18"/>
  <c r="BP23" i="18"/>
  <c r="CF23" i="18"/>
  <c r="CN23" i="18"/>
  <c r="DL23" i="18"/>
  <c r="DT23" i="18"/>
  <c r="EB23" i="18"/>
  <c r="ER23" i="18"/>
  <c r="BA23" i="18"/>
  <c r="BI23" i="18"/>
  <c r="BQ23" i="18"/>
  <c r="CG23" i="18"/>
  <c r="CO23" i="18"/>
  <c r="DM23" i="18"/>
  <c r="DU23" i="18"/>
  <c r="EC23" i="18"/>
  <c r="EK23" i="18"/>
  <c r="BJ23" i="18"/>
  <c r="BR23" i="18"/>
  <c r="BZ23" i="18"/>
  <c r="CH23" i="18"/>
  <c r="CP23" i="18"/>
  <c r="CX23" i="18"/>
  <c r="DF23" i="18"/>
  <c r="DN23" i="18"/>
  <c r="DV23" i="18"/>
  <c r="EL23" i="18"/>
  <c r="FN23" i="18"/>
  <c r="BC23" i="18"/>
  <c r="BK23" i="18"/>
  <c r="BS23" i="18"/>
  <c r="CA23" i="18"/>
  <c r="CI23" i="18"/>
  <c r="CQ23" i="18"/>
  <c r="CY23" i="18"/>
  <c r="DG23" i="18"/>
  <c r="EM23" i="18"/>
  <c r="FO23" i="18"/>
  <c r="BL23" i="18"/>
  <c r="BT23" i="18"/>
  <c r="DX23" i="18"/>
  <c r="CB23" i="18"/>
  <c r="EF23" i="18"/>
  <c r="CJ23" i="18"/>
  <c r="EN23" i="18"/>
  <c r="CR23" i="18"/>
  <c r="CZ23" i="18"/>
  <c r="BD23" i="18"/>
  <c r="DH63" i="18"/>
  <c r="DI63" i="18"/>
  <c r="FK37" i="18"/>
  <c r="FD37" i="18"/>
  <c r="FM37" i="18"/>
  <c r="FE37" i="18"/>
  <c r="FF37" i="18"/>
  <c r="AW37" i="18"/>
  <c r="FG37" i="18"/>
  <c r="BB26" i="18"/>
  <c r="ED26" i="18"/>
  <c r="EE26" i="18"/>
  <c r="FF57" i="18"/>
  <c r="FG57" i="18"/>
  <c r="AW57" i="18"/>
  <c r="FD57" i="18"/>
  <c r="FK57" i="18"/>
  <c r="FM57" i="18"/>
  <c r="FE57" i="18"/>
  <c r="AX8" i="18"/>
  <c r="EQ8" i="18"/>
  <c r="FB8" i="18" s="1"/>
  <c r="FJ8" i="18"/>
  <c r="CW8" i="18"/>
  <c r="DB20" i="18"/>
  <c r="DC20" i="18"/>
  <c r="DD20" i="18"/>
  <c r="DE20" i="18"/>
  <c r="EQ52" i="18"/>
  <c r="EW52" i="18" s="1"/>
  <c r="FJ52" i="18"/>
  <c r="CW52" i="18"/>
  <c r="AX52" i="18"/>
  <c r="FJ64" i="18"/>
  <c r="CW64" i="18"/>
  <c r="AX64" i="18"/>
  <c r="EQ64" i="18"/>
  <c r="EV64" i="18" s="1"/>
  <c r="EI22" i="18"/>
  <c r="EJ22" i="18"/>
  <c r="DH30" i="18"/>
  <c r="DI30" i="18"/>
  <c r="DH52" i="18"/>
  <c r="DI52" i="18"/>
  <c r="DW51" i="18"/>
  <c r="DW35" i="18"/>
  <c r="CW19" i="18"/>
  <c r="AX19" i="18"/>
  <c r="EQ19" i="18"/>
  <c r="EU19" i="18" s="1"/>
  <c r="FJ19" i="18"/>
  <c r="DW45" i="18"/>
  <c r="FD49" i="18"/>
  <c r="FM49" i="18"/>
  <c r="FE49" i="18"/>
  <c r="AW49" i="18"/>
  <c r="FF49" i="18"/>
  <c r="FG49" i="18"/>
  <c r="FK49" i="18"/>
  <c r="EI28" i="18"/>
  <c r="EJ28" i="18"/>
  <c r="FD46" i="18"/>
  <c r="FM46" i="18"/>
  <c r="FE46" i="18"/>
  <c r="FF46" i="18"/>
  <c r="AW46" i="18"/>
  <c r="FG46" i="18"/>
  <c r="FK46" i="18"/>
  <c r="FH48" i="18"/>
  <c r="FJ37" i="18"/>
  <c r="CW37" i="18"/>
  <c r="AX37" i="18"/>
  <c r="EQ37" i="18"/>
  <c r="EV37" i="18" s="1"/>
  <c r="DO20" i="18"/>
  <c r="BX20" i="18"/>
  <c r="DP20" i="18"/>
  <c r="BY20" i="18"/>
  <c r="BB36" i="18"/>
  <c r="ED36" i="18"/>
  <c r="EE36" i="18"/>
  <c r="DH9" i="18"/>
  <c r="DI9" i="18"/>
  <c r="FK51" i="18"/>
  <c r="FD51" i="18"/>
  <c r="FE51" i="18"/>
  <c r="FM51" i="18"/>
  <c r="FF51" i="18"/>
  <c r="AW51" i="18"/>
  <c r="FG51" i="18"/>
  <c r="DW14" i="18"/>
  <c r="BB8" i="18"/>
  <c r="ED8" i="18"/>
  <c r="EE8" i="18"/>
  <c r="DE44" i="18"/>
  <c r="DB44" i="18"/>
  <c r="DC44" i="18"/>
  <c r="DD44" i="18"/>
  <c r="FH46" i="18"/>
  <c r="FH55" i="18"/>
  <c r="AX49" i="18"/>
  <c r="EQ49" i="18"/>
  <c r="FB49" i="18" s="1"/>
  <c r="CW49" i="18"/>
  <c r="FJ49" i="18"/>
  <c r="AX57" i="18"/>
  <c r="EQ57" i="18"/>
  <c r="EU57" i="18" s="1"/>
  <c r="FJ57" i="18"/>
  <c r="CW57" i="18"/>
  <c r="CV44" i="18"/>
  <c r="BW49" i="18"/>
  <c r="CV8" i="18"/>
  <c r="DB49" i="18"/>
  <c r="DC49" i="18"/>
  <c r="DD49" i="18"/>
  <c r="DE49" i="18"/>
  <c r="FH36" i="18"/>
  <c r="EI33" i="18"/>
  <c r="EJ33" i="18"/>
  <c r="DH48" i="18"/>
  <c r="DI48" i="18"/>
  <c r="FH17" i="18"/>
  <c r="BW39" i="18"/>
  <c r="CV65" i="18"/>
  <c r="DH43" i="18"/>
  <c r="DI43" i="18"/>
  <c r="FH7" i="18"/>
  <c r="DE19" i="18"/>
  <c r="DB19" i="18"/>
  <c r="DC19" i="18"/>
  <c r="DD19" i="18"/>
  <c r="AX21" i="18"/>
  <c r="EQ21" i="18"/>
  <c r="FJ21" i="18"/>
  <c r="CW21" i="18"/>
  <c r="EI7" i="18"/>
  <c r="EJ7" i="18"/>
  <c r="BX12" i="18"/>
  <c r="BY12" i="18"/>
  <c r="DO12" i="18"/>
  <c r="DP12" i="18"/>
  <c r="BB45" i="18"/>
  <c r="ED45" i="18"/>
  <c r="EE45" i="18"/>
  <c r="DC17" i="18"/>
  <c r="DD17" i="18"/>
  <c r="DE17" i="18"/>
  <c r="DB17" i="18"/>
  <c r="AX29" i="18"/>
  <c r="EQ29" i="18"/>
  <c r="FA29" i="18" s="1"/>
  <c r="FJ29" i="18"/>
  <c r="CW29" i="18"/>
  <c r="BB62" i="18"/>
  <c r="ED62" i="18"/>
  <c r="EE62" i="18"/>
  <c r="BY19" i="18"/>
  <c r="DP19" i="18"/>
  <c r="DO19" i="18"/>
  <c r="BX19" i="18"/>
  <c r="EI55" i="18"/>
  <c r="EJ55" i="18"/>
  <c r="BW48" i="18"/>
  <c r="BB38" i="18"/>
  <c r="ED38" i="18"/>
  <c r="EE38" i="18"/>
  <c r="BX53" i="18"/>
  <c r="BY53" i="18"/>
  <c r="DO53" i="18"/>
  <c r="DP53" i="18"/>
  <c r="EJ12" i="18"/>
  <c r="EI12" i="18"/>
  <c r="DH24" i="18"/>
  <c r="DI24" i="18"/>
  <c r="CV31" i="18"/>
  <c r="DW29" i="18"/>
  <c r="BW42" i="18"/>
  <c r="BB14" i="18"/>
  <c r="ED14" i="18"/>
  <c r="EE14" i="18"/>
  <c r="BW63" i="18"/>
  <c r="FH26" i="18"/>
  <c r="BW15" i="18"/>
  <c r="DB22" i="18"/>
  <c r="DC22" i="18"/>
  <c r="DD22" i="18"/>
  <c r="DE22" i="18"/>
  <c r="AX24" i="18"/>
  <c r="EQ24" i="18"/>
  <c r="FA24" i="18" s="1"/>
  <c r="FJ24" i="18"/>
  <c r="CW24" i="18"/>
  <c r="FH42" i="18"/>
  <c r="AX43" i="18"/>
  <c r="CW43" i="18"/>
  <c r="FJ43" i="18"/>
  <c r="EQ43" i="18"/>
  <c r="ET43" i="18" s="1"/>
  <c r="DW52" i="18"/>
  <c r="DB50" i="18"/>
  <c r="DC50" i="18"/>
  <c r="DD50" i="18"/>
  <c r="DE50" i="18"/>
  <c r="DI7" i="18"/>
  <c r="DH7" i="18"/>
  <c r="BW19" i="18"/>
  <c r="EI30" i="18"/>
  <c r="EJ30" i="18"/>
  <c r="EI24" i="18"/>
  <c r="EJ24" i="18"/>
  <c r="AX32" i="18"/>
  <c r="EQ32" i="18"/>
  <c r="FA32" i="18" s="1"/>
  <c r="FJ32" i="18"/>
  <c r="CW32" i="18"/>
  <c r="EI9" i="18"/>
  <c r="EJ9" i="18"/>
  <c r="BY44" i="18"/>
  <c r="DO44" i="18"/>
  <c r="DP44" i="18"/>
  <c r="BX44" i="18"/>
  <c r="FH28" i="18"/>
  <c r="BB43" i="18"/>
  <c r="ED43" i="18"/>
  <c r="EE43" i="18"/>
  <c r="AZ38" i="18"/>
  <c r="BH38" i="18"/>
  <c r="BP38" i="18"/>
  <c r="CF38" i="18"/>
  <c r="CN38" i="18"/>
  <c r="DL38" i="18"/>
  <c r="DT38" i="18"/>
  <c r="EB38" i="18"/>
  <c r="ER38" i="18"/>
  <c r="BA38" i="18"/>
  <c r="BI38" i="18"/>
  <c r="BQ38" i="18"/>
  <c r="CG38" i="18"/>
  <c r="CO38" i="18"/>
  <c r="DM38" i="18"/>
  <c r="DU38" i="18"/>
  <c r="EC38" i="18"/>
  <c r="EK38" i="18"/>
  <c r="BJ38" i="18"/>
  <c r="BR38" i="18"/>
  <c r="BZ38" i="18"/>
  <c r="CH38" i="18"/>
  <c r="CP38" i="18"/>
  <c r="CX38" i="18"/>
  <c r="DF38" i="18"/>
  <c r="DN38" i="18"/>
  <c r="DV38" i="18"/>
  <c r="EL38" i="18"/>
  <c r="BC38" i="18"/>
  <c r="BK38" i="18"/>
  <c r="BS38" i="18"/>
  <c r="CA38" i="18"/>
  <c r="CI38" i="18"/>
  <c r="CQ38" i="18"/>
  <c r="CY38" i="18"/>
  <c r="DG38" i="18"/>
  <c r="EM38" i="18"/>
  <c r="FN38" i="18"/>
  <c r="BD38" i="18"/>
  <c r="BL38" i="18"/>
  <c r="BT38" i="18"/>
  <c r="CB38" i="18"/>
  <c r="CJ38" i="18"/>
  <c r="CR38" i="18"/>
  <c r="CZ38" i="18"/>
  <c r="DX38" i="18"/>
  <c r="EF38" i="18"/>
  <c r="EN38" i="18"/>
  <c r="FO38" i="18"/>
  <c r="BE38" i="18"/>
  <c r="BM38" i="18"/>
  <c r="BU38" i="18"/>
  <c r="CC38" i="18"/>
  <c r="CK38" i="18"/>
  <c r="CS38" i="18"/>
  <c r="DA38" i="18"/>
  <c r="DQ38" i="18"/>
  <c r="DY38" i="18"/>
  <c r="EG38" i="18"/>
  <c r="EO38" i="18"/>
  <c r="BF38" i="18"/>
  <c r="BN38" i="18"/>
  <c r="BV38" i="18"/>
  <c r="CD38" i="18"/>
  <c r="CL38" i="18"/>
  <c r="CT38" i="18"/>
  <c r="DR38" i="18"/>
  <c r="DZ38" i="18"/>
  <c r="EH38" i="18"/>
  <c r="EP38" i="18"/>
  <c r="AY38" i="18"/>
  <c r="BG38" i="18"/>
  <c r="DK38" i="18"/>
  <c r="BO38" i="18"/>
  <c r="DS38" i="18"/>
  <c r="EA38" i="18"/>
  <c r="CE38" i="18"/>
  <c r="CM38" i="18"/>
  <c r="CU38" i="18"/>
  <c r="FI38" i="18"/>
  <c r="DX33" i="18"/>
  <c r="CI33" i="18"/>
  <c r="DN33" i="18"/>
  <c r="EK33" i="18"/>
  <c r="BA33" i="18"/>
  <c r="BH33" i="18"/>
  <c r="BO33" i="18"/>
  <c r="CT33" i="18"/>
  <c r="DY33" i="18"/>
  <c r="BE33" i="18"/>
  <c r="BF34" i="18"/>
  <c r="BN34" i="18"/>
  <c r="BV34" i="18"/>
  <c r="CD34" i="18"/>
  <c r="CL34" i="18"/>
  <c r="CT34" i="18"/>
  <c r="DR34" i="18"/>
  <c r="DZ34" i="18"/>
  <c r="EH34" i="18"/>
  <c r="EP34" i="18"/>
  <c r="FI34" i="18"/>
  <c r="AY34" i="18"/>
  <c r="BG34" i="18"/>
  <c r="BO34" i="18"/>
  <c r="CE34" i="18"/>
  <c r="CM34" i="18"/>
  <c r="CU34" i="18"/>
  <c r="DK34" i="18"/>
  <c r="DS34" i="18"/>
  <c r="EA34" i="18"/>
  <c r="AZ34" i="18"/>
  <c r="BH34" i="18"/>
  <c r="BP34" i="18"/>
  <c r="CF34" i="18"/>
  <c r="CN34" i="18"/>
  <c r="DL34" i="18"/>
  <c r="DT34" i="18"/>
  <c r="EB34" i="18"/>
  <c r="ER34" i="18"/>
  <c r="BA34" i="18"/>
  <c r="BI34" i="18"/>
  <c r="BQ34" i="18"/>
  <c r="CG34" i="18"/>
  <c r="CO34" i="18"/>
  <c r="DM34" i="18"/>
  <c r="DU34" i="18"/>
  <c r="EC34" i="18"/>
  <c r="EK34" i="18"/>
  <c r="BJ34" i="18"/>
  <c r="BR34" i="18"/>
  <c r="BZ34" i="18"/>
  <c r="CH34" i="18"/>
  <c r="CP34" i="18"/>
  <c r="CX34" i="18"/>
  <c r="DF34" i="18"/>
  <c r="DN34" i="18"/>
  <c r="DV34" i="18"/>
  <c r="EL34" i="18"/>
  <c r="FN34" i="18"/>
  <c r="BC34" i="18"/>
  <c r="BK34" i="18"/>
  <c r="BS34" i="18"/>
  <c r="CA34" i="18"/>
  <c r="CI34" i="18"/>
  <c r="CQ34" i="18"/>
  <c r="CY34" i="18"/>
  <c r="DG34" i="18"/>
  <c r="EM34" i="18"/>
  <c r="FO34" i="18"/>
  <c r="BD34" i="18"/>
  <c r="BL34" i="18"/>
  <c r="BT34" i="18"/>
  <c r="CB34" i="18"/>
  <c r="CJ34" i="18"/>
  <c r="CR34" i="18"/>
  <c r="CZ34" i="18"/>
  <c r="DX34" i="18"/>
  <c r="EF34" i="18"/>
  <c r="EN34" i="18"/>
  <c r="BU34" i="18"/>
  <c r="DY34" i="18"/>
  <c r="CC34" i="18"/>
  <c r="EG34" i="18"/>
  <c r="CK34" i="18"/>
  <c r="EO34" i="18"/>
  <c r="CS34" i="18"/>
  <c r="DA34" i="18"/>
  <c r="BE34" i="18"/>
  <c r="BM34" i="18"/>
  <c r="DQ34" i="18"/>
  <c r="DV48" i="18"/>
  <c r="CH48" i="18"/>
  <c r="CG48" i="18"/>
  <c r="CN48" i="18"/>
  <c r="DK48" i="18"/>
  <c r="EH48" i="18"/>
  <c r="BF48" i="18"/>
  <c r="CC48" i="18"/>
  <c r="CZ48" i="18"/>
  <c r="EM48" i="18"/>
  <c r="BC48" i="18"/>
  <c r="BE27" i="18"/>
  <c r="BM27" i="18"/>
  <c r="BU27" i="18"/>
  <c r="CC27" i="18"/>
  <c r="CK27" i="18"/>
  <c r="CS27" i="18"/>
  <c r="DA27" i="18"/>
  <c r="DQ27" i="18"/>
  <c r="DY27" i="18"/>
  <c r="EG27" i="18"/>
  <c r="EO27" i="18"/>
  <c r="BF27" i="18"/>
  <c r="BN27" i="18"/>
  <c r="BV27" i="18"/>
  <c r="CD27" i="18"/>
  <c r="CL27" i="18"/>
  <c r="CT27" i="18"/>
  <c r="DR27" i="18"/>
  <c r="DZ27" i="18"/>
  <c r="EH27" i="18"/>
  <c r="EP27" i="18"/>
  <c r="AY27" i="18"/>
  <c r="BG27" i="18"/>
  <c r="BO27" i="18"/>
  <c r="CE27" i="18"/>
  <c r="CM27" i="18"/>
  <c r="CU27" i="18"/>
  <c r="DK27" i="18"/>
  <c r="DS27" i="18"/>
  <c r="EA27" i="18"/>
  <c r="FI27" i="18"/>
  <c r="AZ27" i="18"/>
  <c r="BH27" i="18"/>
  <c r="BP27" i="18"/>
  <c r="CF27" i="18"/>
  <c r="CN27" i="18"/>
  <c r="DL27" i="18"/>
  <c r="DT27" i="18"/>
  <c r="EB27" i="18"/>
  <c r="ER27" i="18"/>
  <c r="BA27" i="18"/>
  <c r="BI27" i="18"/>
  <c r="BQ27" i="18"/>
  <c r="CG27" i="18"/>
  <c r="CO27" i="18"/>
  <c r="DM27" i="18"/>
  <c r="DU27" i="18"/>
  <c r="EC27" i="18"/>
  <c r="EK27" i="18"/>
  <c r="BJ27" i="18"/>
  <c r="BR27" i="18"/>
  <c r="BZ27" i="18"/>
  <c r="CH27" i="18"/>
  <c r="CP27" i="18"/>
  <c r="CX27" i="18"/>
  <c r="DF27" i="18"/>
  <c r="DN27" i="18"/>
  <c r="DV27" i="18"/>
  <c r="EL27" i="18"/>
  <c r="BC27" i="18"/>
  <c r="BK27" i="18"/>
  <c r="BS27" i="18"/>
  <c r="CA27" i="18"/>
  <c r="CI27" i="18"/>
  <c r="CQ27" i="18"/>
  <c r="CY27" i="18"/>
  <c r="DG27" i="18"/>
  <c r="EM27" i="18"/>
  <c r="FN27" i="18"/>
  <c r="BD27" i="18"/>
  <c r="BL27" i="18"/>
  <c r="BT27" i="18"/>
  <c r="DX27" i="18"/>
  <c r="CB27" i="18"/>
  <c r="EF27" i="18"/>
  <c r="CJ27" i="18"/>
  <c r="EN27" i="18"/>
  <c r="CR27" i="18"/>
  <c r="CZ27" i="18"/>
  <c r="FO27" i="18"/>
  <c r="BA61" i="18"/>
  <c r="BI61" i="18"/>
  <c r="BQ61" i="18"/>
  <c r="CG61" i="18"/>
  <c r="CO61" i="18"/>
  <c r="DM61" i="18"/>
  <c r="DU61" i="18"/>
  <c r="EC61" i="18"/>
  <c r="EK61" i="18"/>
  <c r="BJ61" i="18"/>
  <c r="BR61" i="18"/>
  <c r="BZ61" i="18"/>
  <c r="CH61" i="18"/>
  <c r="CP61" i="18"/>
  <c r="CX61" i="18"/>
  <c r="DF61" i="18"/>
  <c r="DN61" i="18"/>
  <c r="DV61" i="18"/>
  <c r="EL61" i="18"/>
  <c r="BC61" i="18"/>
  <c r="BK61" i="18"/>
  <c r="BS61" i="18"/>
  <c r="CA61" i="18"/>
  <c r="CI61" i="18"/>
  <c r="CQ61" i="18"/>
  <c r="CY61" i="18"/>
  <c r="DG61" i="18"/>
  <c r="EM61" i="18"/>
  <c r="BD61" i="18"/>
  <c r="BL61" i="18"/>
  <c r="BT61" i="18"/>
  <c r="CB61" i="18"/>
  <c r="CJ61" i="18"/>
  <c r="CR61" i="18"/>
  <c r="CZ61" i="18"/>
  <c r="DX61" i="18"/>
  <c r="EF61" i="18"/>
  <c r="EN61" i="18"/>
  <c r="FN61" i="18"/>
  <c r="BE61" i="18"/>
  <c r="BM61" i="18"/>
  <c r="BU61" i="18"/>
  <c r="CC61" i="18"/>
  <c r="CK61" i="18"/>
  <c r="CS61" i="18"/>
  <c r="DA61" i="18"/>
  <c r="DQ61" i="18"/>
  <c r="DY61" i="18"/>
  <c r="EG61" i="18"/>
  <c r="EO61" i="18"/>
  <c r="FO61" i="18"/>
  <c r="AY61" i="18"/>
  <c r="BG61" i="18"/>
  <c r="BO61" i="18"/>
  <c r="CE61" i="18"/>
  <c r="CM61" i="18"/>
  <c r="CU61" i="18"/>
  <c r="DK61" i="18"/>
  <c r="DS61" i="18"/>
  <c r="EA61" i="18"/>
  <c r="FI61" i="18"/>
  <c r="CD61" i="18"/>
  <c r="EP61" i="18"/>
  <c r="AZ61" i="18"/>
  <c r="CF61" i="18"/>
  <c r="DL61" i="18"/>
  <c r="ER61" i="18"/>
  <c r="BF61" i="18"/>
  <c r="CL61" i="18"/>
  <c r="DR61" i="18"/>
  <c r="BP61" i="18"/>
  <c r="BH61" i="18"/>
  <c r="CN61" i="18"/>
  <c r="DT61" i="18"/>
  <c r="EB61" i="18"/>
  <c r="BV61" i="18"/>
  <c r="BN61" i="18"/>
  <c r="CT61" i="18"/>
  <c r="DZ61" i="18"/>
  <c r="EH61" i="18"/>
  <c r="BE22" i="18"/>
  <c r="BM22" i="18"/>
  <c r="BU22" i="18"/>
  <c r="CC22" i="18"/>
  <c r="CK22" i="18"/>
  <c r="CS22" i="18"/>
  <c r="DA22" i="18"/>
  <c r="DQ22" i="18"/>
  <c r="DY22" i="18"/>
  <c r="EG22" i="18"/>
  <c r="EO22" i="18"/>
  <c r="BF22" i="18"/>
  <c r="BN22" i="18"/>
  <c r="BV22" i="18"/>
  <c r="CD22" i="18"/>
  <c r="CL22" i="18"/>
  <c r="CT22" i="18"/>
  <c r="DR22" i="18"/>
  <c r="DZ22" i="18"/>
  <c r="EH22" i="18"/>
  <c r="EP22" i="18"/>
  <c r="AY22" i="18"/>
  <c r="BG22" i="18"/>
  <c r="BO22" i="18"/>
  <c r="CE22" i="18"/>
  <c r="CM22" i="18"/>
  <c r="CU22" i="18"/>
  <c r="DK22" i="18"/>
  <c r="DS22" i="18"/>
  <c r="EA22" i="18"/>
  <c r="FI22" i="18"/>
  <c r="AZ22" i="18"/>
  <c r="BH22" i="18"/>
  <c r="BP22" i="18"/>
  <c r="CF22" i="18"/>
  <c r="CN22" i="18"/>
  <c r="DL22" i="18"/>
  <c r="DT22" i="18"/>
  <c r="EB22" i="18"/>
  <c r="ER22" i="18"/>
  <c r="BA22" i="18"/>
  <c r="BI22" i="18"/>
  <c r="BQ22" i="18"/>
  <c r="CG22" i="18"/>
  <c r="CO22" i="18"/>
  <c r="DM22" i="18"/>
  <c r="DU22" i="18"/>
  <c r="EC22" i="18"/>
  <c r="EK22" i="18"/>
  <c r="BJ22" i="18"/>
  <c r="BR22" i="18"/>
  <c r="BZ22" i="18"/>
  <c r="CH22" i="18"/>
  <c r="CP22" i="18"/>
  <c r="CX22" i="18"/>
  <c r="DF22" i="18"/>
  <c r="DN22" i="18"/>
  <c r="DV22" i="18"/>
  <c r="EL22" i="18"/>
  <c r="BC22" i="18"/>
  <c r="BK22" i="18"/>
  <c r="BS22" i="18"/>
  <c r="CA22" i="18"/>
  <c r="CI22" i="18"/>
  <c r="CQ22" i="18"/>
  <c r="CY22" i="18"/>
  <c r="DG22" i="18"/>
  <c r="EM22" i="18"/>
  <c r="FN22" i="18"/>
  <c r="BD22" i="18"/>
  <c r="BL22" i="18"/>
  <c r="BT22" i="18"/>
  <c r="DX22" i="18"/>
  <c r="CB22" i="18"/>
  <c r="EF22" i="18"/>
  <c r="CJ22" i="18"/>
  <c r="EN22" i="18"/>
  <c r="CR22" i="18"/>
  <c r="CZ22" i="18"/>
  <c r="FO22" i="18"/>
  <c r="BJ47" i="18"/>
  <c r="BR47" i="18"/>
  <c r="BZ47" i="18"/>
  <c r="CH47" i="18"/>
  <c r="CP47" i="18"/>
  <c r="CX47" i="18"/>
  <c r="DF47" i="18"/>
  <c r="DN47" i="18"/>
  <c r="DV47" i="18"/>
  <c r="EL47" i="18"/>
  <c r="FN47" i="18"/>
  <c r="BC47" i="18"/>
  <c r="BK47" i="18"/>
  <c r="BS47" i="18"/>
  <c r="CA47" i="18"/>
  <c r="CI47" i="18"/>
  <c r="CQ47" i="18"/>
  <c r="CY47" i="18"/>
  <c r="DG47" i="18"/>
  <c r="EM47" i="18"/>
  <c r="FO47" i="18"/>
  <c r="BD47" i="18"/>
  <c r="BL47" i="18"/>
  <c r="BT47" i="18"/>
  <c r="CB47" i="18"/>
  <c r="CJ47" i="18"/>
  <c r="CR47" i="18"/>
  <c r="CZ47" i="18"/>
  <c r="DX47" i="18"/>
  <c r="EF47" i="18"/>
  <c r="EN47" i="18"/>
  <c r="BE47" i="18"/>
  <c r="BM47" i="18"/>
  <c r="BU47" i="18"/>
  <c r="CC47" i="18"/>
  <c r="CK47" i="18"/>
  <c r="CS47" i="18"/>
  <c r="DA47" i="18"/>
  <c r="DQ47" i="18"/>
  <c r="DY47" i="18"/>
  <c r="EG47" i="18"/>
  <c r="EO47" i="18"/>
  <c r="BF47" i="18"/>
  <c r="BN47" i="18"/>
  <c r="BV47" i="18"/>
  <c r="CD47" i="18"/>
  <c r="CL47" i="18"/>
  <c r="CT47" i="18"/>
  <c r="DR47" i="18"/>
  <c r="DZ47" i="18"/>
  <c r="EH47" i="18"/>
  <c r="EP47" i="18"/>
  <c r="FI47" i="18"/>
  <c r="AY47" i="18"/>
  <c r="BG47" i="18"/>
  <c r="BO47" i="18"/>
  <c r="CE47" i="18"/>
  <c r="CM47" i="18"/>
  <c r="CU47" i="18"/>
  <c r="DK47" i="18"/>
  <c r="DS47" i="18"/>
  <c r="EA47" i="18"/>
  <c r="AZ47" i="18"/>
  <c r="BH47" i="18"/>
  <c r="BP47" i="18"/>
  <c r="CF47" i="18"/>
  <c r="CN47" i="18"/>
  <c r="DL47" i="18"/>
  <c r="DT47" i="18"/>
  <c r="EB47" i="18"/>
  <c r="ER47" i="18"/>
  <c r="BQ47" i="18"/>
  <c r="DU47" i="18"/>
  <c r="EC47" i="18"/>
  <c r="CG47" i="18"/>
  <c r="EK47" i="18"/>
  <c r="CO47" i="18"/>
  <c r="BA47" i="18"/>
  <c r="BI47" i="18"/>
  <c r="DM47" i="18"/>
  <c r="BA40" i="18"/>
  <c r="BI40" i="18"/>
  <c r="BQ40" i="18"/>
  <c r="CG40" i="18"/>
  <c r="CO40" i="18"/>
  <c r="DM40" i="18"/>
  <c r="DU40" i="18"/>
  <c r="EC40" i="18"/>
  <c r="EK40" i="18"/>
  <c r="BJ40" i="18"/>
  <c r="BR40" i="18"/>
  <c r="BZ40" i="18"/>
  <c r="CH40" i="18"/>
  <c r="CP40" i="18"/>
  <c r="CX40" i="18"/>
  <c r="DF40" i="18"/>
  <c r="DN40" i="18"/>
  <c r="DV40" i="18"/>
  <c r="EL40" i="18"/>
  <c r="BC40" i="18"/>
  <c r="BK40" i="18"/>
  <c r="BS40" i="18"/>
  <c r="CA40" i="18"/>
  <c r="CI40" i="18"/>
  <c r="CQ40" i="18"/>
  <c r="CY40" i="18"/>
  <c r="DG40" i="18"/>
  <c r="EM40" i="18"/>
  <c r="FN40" i="18"/>
  <c r="BD40" i="18"/>
  <c r="BL40" i="18"/>
  <c r="BT40" i="18"/>
  <c r="CB40" i="18"/>
  <c r="CJ40" i="18"/>
  <c r="CR40" i="18"/>
  <c r="CZ40" i="18"/>
  <c r="DX40" i="18"/>
  <c r="EF40" i="18"/>
  <c r="EN40" i="18"/>
  <c r="FO40" i="18"/>
  <c r="BE40" i="18"/>
  <c r="BM40" i="18"/>
  <c r="BU40" i="18"/>
  <c r="CC40" i="18"/>
  <c r="CK40" i="18"/>
  <c r="CS40" i="18"/>
  <c r="DA40" i="18"/>
  <c r="DQ40" i="18"/>
  <c r="DY40" i="18"/>
  <c r="EG40" i="18"/>
  <c r="EO40" i="18"/>
  <c r="BF40" i="18"/>
  <c r="BN40" i="18"/>
  <c r="BV40" i="18"/>
  <c r="CD40" i="18"/>
  <c r="CL40" i="18"/>
  <c r="CT40" i="18"/>
  <c r="DR40" i="18"/>
  <c r="DZ40" i="18"/>
  <c r="EH40" i="18"/>
  <c r="EP40" i="18"/>
  <c r="AY40" i="18"/>
  <c r="BG40" i="18"/>
  <c r="BO40" i="18"/>
  <c r="CE40" i="18"/>
  <c r="CM40" i="18"/>
  <c r="CU40" i="18"/>
  <c r="DK40" i="18"/>
  <c r="DS40" i="18"/>
  <c r="EA40" i="18"/>
  <c r="FI40" i="18"/>
  <c r="BP40" i="18"/>
  <c r="DT40" i="18"/>
  <c r="EB40" i="18"/>
  <c r="CF40" i="18"/>
  <c r="CN40" i="18"/>
  <c r="ER40" i="18"/>
  <c r="AZ40" i="18"/>
  <c r="BH40" i="18"/>
  <c r="DL40" i="18"/>
  <c r="BT7" i="18"/>
  <c r="CI7" i="18"/>
  <c r="EK7" i="18"/>
  <c r="BA7" i="18"/>
  <c r="BH7" i="18"/>
  <c r="BO7" i="18"/>
  <c r="CT7" i="18"/>
  <c r="DY7" i="18"/>
  <c r="BE7" i="18"/>
  <c r="EK6" i="18"/>
  <c r="FJ6" i="18"/>
  <c r="EQ6" i="18"/>
  <c r="EI6" i="18"/>
  <c r="EM6" i="18"/>
  <c r="EN6" i="18"/>
  <c r="EL6" i="18"/>
  <c r="EG6" i="18"/>
  <c r="EP6" i="18"/>
  <c r="EO6" i="18"/>
  <c r="EE6" i="18"/>
  <c r="ED6" i="18"/>
  <c r="EF6" i="18"/>
  <c r="EH6" i="18"/>
  <c r="CV6" i="18"/>
  <c r="CU6" i="18" s="1"/>
  <c r="DT6" i="18"/>
  <c r="EB6" i="18"/>
  <c r="EC6" i="18"/>
  <c r="DR6" i="18"/>
  <c r="EA6" i="18"/>
  <c r="DZ6" i="18"/>
  <c r="DQ6" i="18"/>
  <c r="DS6" i="18"/>
  <c r="DY6" i="18"/>
  <c r="DX6" i="18"/>
  <c r="CP6" i="18"/>
  <c r="DP6" i="18"/>
  <c r="DO6" i="18"/>
  <c r="DI6" i="18"/>
  <c r="DF6" i="18"/>
  <c r="DE6" i="18"/>
  <c r="DB6" i="18"/>
  <c r="DD6" i="18"/>
  <c r="DC6" i="18"/>
  <c r="CY6" i="18"/>
  <c r="CZ6" i="18"/>
  <c r="CW6" i="18"/>
  <c r="CX6" i="18"/>
  <c r="BX6" i="18"/>
  <c r="BY6" i="18"/>
  <c r="CO6" i="18"/>
  <c r="CI6" i="18"/>
  <c r="CB6" i="18"/>
  <c r="FN6" i="18"/>
  <c r="FO6" i="18"/>
  <c r="CC6" i="18"/>
  <c r="CD6" i="18"/>
  <c r="CH6" i="18"/>
  <c r="CE6" i="18"/>
  <c r="CG6" i="18"/>
  <c r="CF6" i="18"/>
  <c r="CA6" i="18"/>
  <c r="BZ6" i="18"/>
  <c r="BV6" i="18"/>
  <c r="BW6" i="18"/>
  <c r="BU6" i="18"/>
  <c r="BB6" i="18"/>
  <c r="BT6" i="18"/>
  <c r="BS6" i="18"/>
  <c r="C50" i="18"/>
  <c r="CN6" i="18"/>
  <c r="BM6" i="18"/>
  <c r="BC6" i="18"/>
  <c r="E53" i="18"/>
  <c r="AV53" i="18" s="1"/>
  <c r="D57" i="18"/>
  <c r="D6" i="18"/>
  <c r="C6" i="18"/>
  <c r="AV6" i="18"/>
  <c r="AU6" i="18"/>
  <c r="AZ6" i="18"/>
  <c r="AY6" i="18"/>
  <c r="BA6" i="18"/>
  <c r="EJ6" i="18"/>
  <c r="DW6" i="18"/>
  <c r="DV6" i="18" s="1"/>
  <c r="E50" i="18"/>
  <c r="AU50" i="18" s="1"/>
  <c r="DH6" i="18"/>
  <c r="FH6" i="18"/>
  <c r="D50" i="18"/>
  <c r="E43" i="18"/>
  <c r="AU43" i="18" s="1"/>
  <c r="C43" i="18"/>
  <c r="D43" i="18"/>
  <c r="C24" i="18"/>
  <c r="D24" i="18"/>
  <c r="E24" i="18"/>
  <c r="AU24" i="18" s="1"/>
  <c r="E57" i="18"/>
  <c r="AV57" i="18" s="1"/>
  <c r="C57" i="18"/>
  <c r="D65" i="18"/>
  <c r="C35" i="18"/>
  <c r="E65" i="18"/>
  <c r="AU65" i="18" s="1"/>
  <c r="D63" i="18"/>
  <c r="E63" i="18"/>
  <c r="AU63" i="18" s="1"/>
  <c r="C63" i="18"/>
  <c r="E58" i="18"/>
  <c r="AV58" i="18" s="1"/>
  <c r="DJ5" i="18"/>
  <c r="E35" i="18"/>
  <c r="AU35" i="18" s="1"/>
  <c r="C65" i="18"/>
  <c r="D35" i="18"/>
  <c r="D58" i="18"/>
  <c r="C53" i="18"/>
  <c r="C58" i="18"/>
  <c r="D53" i="18"/>
  <c r="D26" i="18"/>
  <c r="C26" i="18"/>
  <c r="E26" i="18"/>
  <c r="D31" i="18"/>
  <c r="E31" i="18"/>
  <c r="C31" i="18"/>
  <c r="E49" i="18"/>
  <c r="C49" i="18"/>
  <c r="D49" i="18"/>
  <c r="D27" i="18"/>
  <c r="C27" i="18"/>
  <c r="E27" i="18"/>
  <c r="E40" i="18"/>
  <c r="D40" i="18"/>
  <c r="C40" i="18"/>
  <c r="E36" i="18"/>
  <c r="D36" i="18"/>
  <c r="C36" i="18"/>
  <c r="D25" i="18"/>
  <c r="E25" i="18"/>
  <c r="C25" i="18"/>
  <c r="E29" i="18"/>
  <c r="D29" i="18"/>
  <c r="C29" i="18"/>
  <c r="E64" i="18"/>
  <c r="D64" i="18"/>
  <c r="C64" i="18"/>
  <c r="D62" i="18"/>
  <c r="E62" i="18"/>
  <c r="C62" i="18"/>
  <c r="D48" i="18"/>
  <c r="C48" i="18"/>
  <c r="E48" i="18"/>
  <c r="D38" i="18"/>
  <c r="E38" i="18"/>
  <c r="C38" i="18"/>
  <c r="D44" i="18"/>
  <c r="E44" i="18"/>
  <c r="C44" i="18"/>
  <c r="C42" i="18"/>
  <c r="E42" i="18"/>
  <c r="D42" i="18"/>
  <c r="C45" i="18"/>
  <c r="D45" i="18"/>
  <c r="E45" i="18"/>
  <c r="D28" i="18"/>
  <c r="C28" i="18"/>
  <c r="E28" i="18"/>
  <c r="C56" i="18"/>
  <c r="D56" i="18"/>
  <c r="E56" i="18"/>
  <c r="E41" i="18"/>
  <c r="C41" i="18"/>
  <c r="D41" i="18"/>
  <c r="D47" i="18"/>
  <c r="E47" i="18"/>
  <c r="C47" i="18"/>
  <c r="D55" i="18"/>
  <c r="E55" i="18"/>
  <c r="C55" i="18"/>
  <c r="E51" i="18"/>
  <c r="D51" i="18"/>
  <c r="C51" i="18"/>
  <c r="E30" i="18"/>
  <c r="C30" i="18"/>
  <c r="D30" i="18"/>
  <c r="D54" i="18"/>
  <c r="E54" i="18"/>
  <c r="C54" i="18"/>
  <c r="BR6" i="18"/>
  <c r="BQ6" i="18"/>
  <c r="BE6" i="18"/>
  <c r="BG6" i="18"/>
  <c r="DM6" i="18"/>
  <c r="BJ6" i="18"/>
  <c r="DG6" i="18"/>
  <c r="BP6" i="18"/>
  <c r="BI6" i="18"/>
  <c r="BN6" i="18"/>
  <c r="BK6" i="18"/>
  <c r="BD6" i="18"/>
  <c r="CQ6" i="18"/>
  <c r="BH6" i="18"/>
  <c r="CK6" i="18"/>
  <c r="DA6" i="18"/>
  <c r="CJ6" i="18"/>
  <c r="CS6" i="18"/>
  <c r="BL6" i="18"/>
  <c r="CR6" i="18"/>
  <c r="CL6" i="18"/>
  <c r="BF6" i="18"/>
  <c r="CM6" i="18"/>
  <c r="BO6" i="18"/>
  <c r="D60" i="18"/>
  <c r="E60" i="18"/>
  <c r="C60" i="18"/>
  <c r="D33" i="18"/>
  <c r="E33" i="18"/>
  <c r="C33" i="18"/>
  <c r="D34" i="18"/>
  <c r="E34" i="18"/>
  <c r="C34" i="18"/>
  <c r="D61" i="18"/>
  <c r="E61" i="18"/>
  <c r="C61" i="18"/>
  <c r="D32" i="18"/>
  <c r="C32" i="18"/>
  <c r="E32" i="18"/>
  <c r="D59" i="18"/>
  <c r="E59" i="18"/>
  <c r="C59" i="18"/>
  <c r="C52" i="18"/>
  <c r="E52" i="18"/>
  <c r="D52" i="18"/>
  <c r="D46" i="18"/>
  <c r="C46" i="18"/>
  <c r="E46" i="18"/>
  <c r="C39" i="18"/>
  <c r="D39" i="18"/>
  <c r="E39" i="18"/>
  <c r="D37" i="18"/>
  <c r="E37" i="18"/>
  <c r="C37" i="18"/>
  <c r="F13" i="16"/>
  <c r="R13" i="16" s="1"/>
  <c r="E14" i="16"/>
  <c r="F14" i="16" s="1"/>
  <c r="F12" i="17"/>
  <c r="E13" i="17"/>
  <c r="H5" i="8"/>
  <c r="J11" i="8"/>
  <c r="H12" i="8"/>
  <c r="H11" i="8"/>
  <c r="J10" i="8"/>
  <c r="H10" i="8"/>
  <c r="J9" i="8"/>
  <c r="H9" i="8"/>
  <c r="J12" i="8"/>
  <c r="J6" i="8"/>
  <c r="H7" i="8"/>
  <c r="J5" i="8"/>
  <c r="J8" i="8"/>
  <c r="H6" i="8"/>
  <c r="J7" i="8"/>
  <c r="H8" i="8"/>
  <c r="J13" i="8"/>
  <c r="H16" i="8"/>
  <c r="H15" i="8"/>
  <c r="J16" i="8"/>
  <c r="H13" i="8"/>
  <c r="J15" i="8"/>
  <c r="H14" i="8"/>
  <c r="J14" i="8"/>
  <c r="FO5" i="18" l="1"/>
  <c r="FN5" i="18"/>
  <c r="EU7" i="18"/>
  <c r="ES7" i="18"/>
  <c r="EY18" i="18"/>
  <c r="FC12" i="18"/>
  <c r="EU26" i="18"/>
  <c r="EW26" i="18"/>
  <c r="EY26" i="18"/>
  <c r="EY31" i="18"/>
  <c r="FB10" i="18"/>
  <c r="FA26" i="18"/>
  <c r="ES26" i="18"/>
  <c r="EZ26" i="18"/>
  <c r="ET26" i="18"/>
  <c r="FC26" i="18"/>
  <c r="EY25" i="18"/>
  <c r="ES25" i="18"/>
  <c r="FB25" i="18"/>
  <c r="EW25" i="18"/>
  <c r="EY41" i="18"/>
  <c r="EZ54" i="18"/>
  <c r="ES13" i="18"/>
  <c r="FA34" i="18"/>
  <c r="FC62" i="18"/>
  <c r="FB11" i="18"/>
  <c r="EW13" i="18"/>
  <c r="EY13" i="18"/>
  <c r="EY56" i="18"/>
  <c r="FA11" i="18"/>
  <c r="FC13" i="18"/>
  <c r="FA13" i="18"/>
  <c r="ET54" i="18"/>
  <c r="EV13" i="18"/>
  <c r="FB9" i="18"/>
  <c r="ET13" i="18"/>
  <c r="EZ13" i="18"/>
  <c r="EY28" i="18"/>
  <c r="EU55" i="18"/>
  <c r="EU38" i="18"/>
  <c r="EW10" i="18"/>
  <c r="FC10" i="18"/>
  <c r="EZ10" i="18"/>
  <c r="FA10" i="18"/>
  <c r="EU10" i="18"/>
  <c r="ET10" i="18"/>
  <c r="ES10" i="18"/>
  <c r="ET48" i="18"/>
  <c r="EW16" i="18"/>
  <c r="ET18" i="18"/>
  <c r="FB16" i="18"/>
  <c r="FA18" i="18"/>
  <c r="FA16" i="18"/>
  <c r="FB18" i="18"/>
  <c r="EY16" i="18"/>
  <c r="FC18" i="18"/>
  <c r="EV16" i="18"/>
  <c r="ES18" i="18"/>
  <c r="EW18" i="18"/>
  <c r="ES16" i="18"/>
  <c r="EU48" i="18"/>
  <c r="FC16" i="18"/>
  <c r="EZ16" i="18"/>
  <c r="EU18" i="18"/>
  <c r="EW12" i="18"/>
  <c r="EV12" i="18"/>
  <c r="EZ12" i="18"/>
  <c r="FA12" i="18"/>
  <c r="EY12" i="18"/>
  <c r="ET33" i="18"/>
  <c r="ET12" i="18"/>
  <c r="FB12" i="18"/>
  <c r="FC9" i="18"/>
  <c r="FC28" i="18"/>
  <c r="ES39" i="18"/>
  <c r="EY60" i="18"/>
  <c r="EV22" i="18"/>
  <c r="FB44" i="18"/>
  <c r="EY61" i="18"/>
  <c r="FC39" i="18"/>
  <c r="FA31" i="18"/>
  <c r="ET31" i="18"/>
  <c r="EZ31" i="18"/>
  <c r="EV31" i="18"/>
  <c r="FB31" i="18"/>
  <c r="FC31" i="18"/>
  <c r="EZ30" i="18"/>
  <c r="FC51" i="18"/>
  <c r="ET51" i="18"/>
  <c r="ET30" i="18"/>
  <c r="ES55" i="18"/>
  <c r="EZ46" i="18"/>
  <c r="ES46" i="18"/>
  <c r="FC23" i="18"/>
  <c r="EY30" i="18"/>
  <c r="EU65" i="18"/>
  <c r="EZ51" i="18"/>
  <c r="EV30" i="18"/>
  <c r="EV51" i="18"/>
  <c r="FB30" i="18"/>
  <c r="EW51" i="18"/>
  <c r="FA30" i="18"/>
  <c r="EY51" i="18"/>
  <c r="FA15" i="18"/>
  <c r="EV47" i="18"/>
  <c r="FA51" i="18"/>
  <c r="EY34" i="18"/>
  <c r="FC41" i="18"/>
  <c r="ES41" i="18"/>
  <c r="EW34" i="18"/>
  <c r="ES17" i="18"/>
  <c r="EU34" i="18"/>
  <c r="EZ34" i="18"/>
  <c r="EU17" i="18"/>
  <c r="FA41" i="18"/>
  <c r="ES34" i="18"/>
  <c r="EW41" i="18"/>
  <c r="FB34" i="18"/>
  <c r="FB41" i="18"/>
  <c r="ET34" i="18"/>
  <c r="EV41" i="18"/>
  <c r="EZ41" i="18"/>
  <c r="FB61" i="18"/>
  <c r="FB39" i="18"/>
  <c r="EU39" i="18"/>
  <c r="ET60" i="18"/>
  <c r="FA9" i="18"/>
  <c r="EW44" i="18"/>
  <c r="EZ61" i="18"/>
  <c r="EY39" i="18"/>
  <c r="EZ60" i="18"/>
  <c r="EV60" i="18"/>
  <c r="FC44" i="18"/>
  <c r="FA61" i="18"/>
  <c r="EU42" i="18"/>
  <c r="FA39" i="18"/>
  <c r="EU9" i="18"/>
  <c r="EV44" i="18"/>
  <c r="FB28" i="18"/>
  <c r="FC61" i="18"/>
  <c r="EW61" i="18"/>
  <c r="ES9" i="18"/>
  <c r="EU61" i="18"/>
  <c r="EW60" i="18"/>
  <c r="EV9" i="18"/>
  <c r="EY44" i="18"/>
  <c r="EV28" i="18"/>
  <c r="EV39" i="18"/>
  <c r="ES61" i="18"/>
  <c r="FC60" i="18"/>
  <c r="ET9" i="18"/>
  <c r="ES60" i="18"/>
  <c r="FA44" i="18"/>
  <c r="EZ44" i="18"/>
  <c r="ET28" i="18"/>
  <c r="EZ28" i="18"/>
  <c r="ET27" i="18"/>
  <c r="EU28" i="18"/>
  <c r="EZ39" i="18"/>
  <c r="ES44" i="18"/>
  <c r="FA60" i="18"/>
  <c r="EW9" i="18"/>
  <c r="EW28" i="18"/>
  <c r="ES28" i="18"/>
  <c r="EU44" i="18"/>
  <c r="ET44" i="18"/>
  <c r="FA28" i="18"/>
  <c r="EY22" i="18"/>
  <c r="EU46" i="18"/>
  <c r="FC46" i="18"/>
  <c r="FA22" i="18"/>
  <c r="FA46" i="18"/>
  <c r="EU36" i="18"/>
  <c r="ET63" i="18"/>
  <c r="EU22" i="18"/>
  <c r="ET46" i="18"/>
  <c r="ET22" i="18"/>
  <c r="FB22" i="18"/>
  <c r="ES36" i="18"/>
  <c r="ES22" i="18"/>
  <c r="FB46" i="18"/>
  <c r="EV20" i="18"/>
  <c r="EW22" i="18"/>
  <c r="EV46" i="18"/>
  <c r="ET47" i="18"/>
  <c r="EV38" i="18"/>
  <c r="FA25" i="18"/>
  <c r="FB63" i="18"/>
  <c r="EY62" i="18"/>
  <c r="EU53" i="18"/>
  <c r="ES54" i="18"/>
  <c r="EV56" i="18"/>
  <c r="ET53" i="18"/>
  <c r="FC11" i="18"/>
  <c r="EU25" i="18"/>
  <c r="ET65" i="18"/>
  <c r="EW20" i="18"/>
  <c r="EY54" i="18"/>
  <c r="FA47" i="18"/>
  <c r="EV62" i="18"/>
  <c r="ES53" i="18"/>
  <c r="EZ65" i="18"/>
  <c r="FC20" i="18"/>
  <c r="EY47" i="18"/>
  <c r="EY38" i="18"/>
  <c r="FC25" i="18"/>
  <c r="EY63" i="18"/>
  <c r="FC17" i="18"/>
  <c r="EU54" i="18"/>
  <c r="FA56" i="18"/>
  <c r="FB53" i="18"/>
  <c r="FA65" i="18"/>
  <c r="EY20" i="18"/>
  <c r="FA20" i="18"/>
  <c r="FC54" i="18"/>
  <c r="FC38" i="18"/>
  <c r="FA63" i="18"/>
  <c r="EZ47" i="18"/>
  <c r="FA38" i="18"/>
  <c r="FA62" i="18"/>
  <c r="ET56" i="18"/>
  <c r="FA53" i="18"/>
  <c r="EZ11" i="18"/>
  <c r="FB65" i="18"/>
  <c r="EZ64" i="18"/>
  <c r="FA54" i="18"/>
  <c r="EV54" i="18"/>
  <c r="ES38" i="18"/>
  <c r="FB47" i="18"/>
  <c r="ET38" i="18"/>
  <c r="EZ38" i="18"/>
  <c r="FC63" i="18"/>
  <c r="FB62" i="18"/>
  <c r="FC56" i="18"/>
  <c r="EZ53" i="18"/>
  <c r="EV11" i="18"/>
  <c r="FC65" i="18"/>
  <c r="FB20" i="18"/>
  <c r="EU20" i="18"/>
  <c r="EW53" i="18"/>
  <c r="EZ25" i="18"/>
  <c r="EV63" i="18"/>
  <c r="ET62" i="18"/>
  <c r="FB56" i="18"/>
  <c r="FC53" i="18"/>
  <c r="EY11" i="18"/>
  <c r="EU56" i="18"/>
  <c r="EV65" i="18"/>
  <c r="ET20" i="18"/>
  <c r="ES20" i="18"/>
  <c r="FC47" i="18"/>
  <c r="EZ63" i="18"/>
  <c r="EZ62" i="18"/>
  <c r="EW56" i="18"/>
  <c r="ES65" i="18"/>
  <c r="EZ20" i="18"/>
  <c r="EV29" i="18"/>
  <c r="EV15" i="18"/>
  <c r="EV42" i="18"/>
  <c r="EU47" i="18"/>
  <c r="FB23" i="18"/>
  <c r="EZ19" i="18"/>
  <c r="FA35" i="18"/>
  <c r="EV14" i="18"/>
  <c r="EY23" i="18"/>
  <c r="FB45" i="18"/>
  <c r="EZ55" i="18"/>
  <c r="ET23" i="18"/>
  <c r="FB15" i="18"/>
  <c r="EZ36" i="18"/>
  <c r="EV23" i="18"/>
  <c r="EU23" i="18"/>
  <c r="FC15" i="18"/>
  <c r="EY36" i="18"/>
  <c r="EZ23" i="18"/>
  <c r="EZ32" i="18"/>
  <c r="FB32" i="18"/>
  <c r="EV57" i="18"/>
  <c r="EY43" i="18"/>
  <c r="EY15" i="18"/>
  <c r="ES48" i="18"/>
  <c r="FA23" i="18"/>
  <c r="EU21" i="18"/>
  <c r="EX21" i="18"/>
  <c r="EZ57" i="18"/>
  <c r="EX57" i="18"/>
  <c r="ES19" i="18"/>
  <c r="EX19" i="18"/>
  <c r="EW32" i="18"/>
  <c r="EW49" i="18"/>
  <c r="FA49" i="18"/>
  <c r="EV19" i="18"/>
  <c r="FA57" i="18"/>
  <c r="EZ52" i="18"/>
  <c r="EW17" i="18"/>
  <c r="FB24" i="18"/>
  <c r="EV33" i="18"/>
  <c r="EX33" i="18"/>
  <c r="FA33" i="18"/>
  <c r="EZ33" i="18"/>
  <c r="EY33" i="18"/>
  <c r="FB33" i="18"/>
  <c r="FC33" i="18"/>
  <c r="EV58" i="18"/>
  <c r="EY35" i="18"/>
  <c r="FA45" i="18"/>
  <c r="EU58" i="18"/>
  <c r="EZ14" i="18"/>
  <c r="FC59" i="18"/>
  <c r="EZ50" i="18"/>
  <c r="EV50" i="18"/>
  <c r="FC29" i="18"/>
  <c r="FC37" i="18"/>
  <c r="EY37" i="18"/>
  <c r="ES51" i="18"/>
  <c r="EX51" i="18"/>
  <c r="EW7" i="18"/>
  <c r="EX7" i="18"/>
  <c r="EY7" i="18"/>
  <c r="FC7" i="18"/>
  <c r="ET7" i="18"/>
  <c r="FA7" i="18"/>
  <c r="FB7" i="18"/>
  <c r="EZ7" i="18"/>
  <c r="ES32" i="18"/>
  <c r="ET42" i="18"/>
  <c r="FB55" i="18"/>
  <c r="EZ21" i="18"/>
  <c r="FB36" i="18"/>
  <c r="EX11" i="18"/>
  <c r="ES27" i="18"/>
  <c r="EX27" i="18"/>
  <c r="FC27" i="18"/>
  <c r="EX8" i="18"/>
  <c r="FC32" i="18"/>
  <c r="FB19" i="18"/>
  <c r="EW57" i="18"/>
  <c r="FB52" i="18"/>
  <c r="ET17" i="18"/>
  <c r="FC43" i="18"/>
  <c r="FC58" i="18"/>
  <c r="FC35" i="18"/>
  <c r="ET45" i="18"/>
  <c r="EY14" i="18"/>
  <c r="FB59" i="18"/>
  <c r="ET29" i="18"/>
  <c r="EZ37" i="18"/>
  <c r="ES33" i="18"/>
  <c r="EW15" i="18"/>
  <c r="EX15" i="18"/>
  <c r="FA42" i="18"/>
  <c r="EY55" i="18"/>
  <c r="ET21" i="18"/>
  <c r="EV21" i="18"/>
  <c r="EV48" i="18"/>
  <c r="EX48" i="18"/>
  <c r="FA48" i="18"/>
  <c r="FB48" i="18"/>
  <c r="EZ48" i="18"/>
  <c r="EY48" i="18"/>
  <c r="FC48" i="18"/>
  <c r="ET16" i="18"/>
  <c r="EX16" i="18"/>
  <c r="EV36" i="18"/>
  <c r="EV40" i="18"/>
  <c r="EX40" i="18"/>
  <c r="FA40" i="18"/>
  <c r="FB27" i="18"/>
  <c r="ES64" i="18"/>
  <c r="EX64" i="18"/>
  <c r="ET19" i="18"/>
  <c r="EU43" i="18"/>
  <c r="FC52" i="18"/>
  <c r="ES21" i="18"/>
  <c r="EV17" i="18"/>
  <c r="FB43" i="18"/>
  <c r="EV24" i="18"/>
  <c r="EY24" i="18"/>
  <c r="ES50" i="18"/>
  <c r="EX50" i="18"/>
  <c r="FA58" i="18"/>
  <c r="FB35" i="18"/>
  <c r="EZ45" i="18"/>
  <c r="EU27" i="18"/>
  <c r="EY59" i="18"/>
  <c r="FB50" i="18"/>
  <c r="FB29" i="18"/>
  <c r="EY8" i="18"/>
  <c r="EW8" i="18"/>
  <c r="FA37" i="18"/>
  <c r="ES37" i="18"/>
  <c r="FC64" i="18"/>
  <c r="EY21" i="18"/>
  <c r="ES45" i="18"/>
  <c r="EU13" i="18"/>
  <c r="EX13" i="18"/>
  <c r="EW39" i="18"/>
  <c r="EX39" i="18"/>
  <c r="EW36" i="18"/>
  <c r="ES29" i="18"/>
  <c r="ES57" i="18"/>
  <c r="EV26" i="18"/>
  <c r="EX26" i="18"/>
  <c r="FA59" i="18"/>
  <c r="FB40" i="18"/>
  <c r="EW27" i="18"/>
  <c r="EY27" i="18"/>
  <c r="EZ49" i="18"/>
  <c r="EX49" i="18"/>
  <c r="EY49" i="18"/>
  <c r="EW19" i="18"/>
  <c r="ES43" i="18"/>
  <c r="ET57" i="18"/>
  <c r="EY52" i="18"/>
  <c r="FB17" i="18"/>
  <c r="EU24" i="18"/>
  <c r="ES42" i="18"/>
  <c r="EX42" i="18"/>
  <c r="EU59" i="18"/>
  <c r="ET41" i="18"/>
  <c r="EX41" i="18"/>
  <c r="ET58" i="18"/>
  <c r="ET35" i="18"/>
  <c r="EW45" i="18"/>
  <c r="FB14" i="18"/>
  <c r="EZ59" i="18"/>
  <c r="FA50" i="18"/>
  <c r="EZ29" i="18"/>
  <c r="EV8" i="18"/>
  <c r="ES40" i="18"/>
  <c r="EU63" i="18"/>
  <c r="EZ56" i="18"/>
  <c r="EX56" i="18"/>
  <c r="EY42" i="18"/>
  <c r="ET64" i="18"/>
  <c r="FA55" i="18"/>
  <c r="FB21" i="18"/>
  <c r="EU31" i="18"/>
  <c r="ES12" i="18"/>
  <c r="EW33" i="18"/>
  <c r="EW40" i="18"/>
  <c r="EV43" i="18"/>
  <c r="EX43" i="18"/>
  <c r="EW24" i="18"/>
  <c r="EX24" i="18"/>
  <c r="EU37" i="18"/>
  <c r="EX37" i="18"/>
  <c r="EY32" i="18"/>
  <c r="ET49" i="18"/>
  <c r="FC19" i="18"/>
  <c r="ES35" i="18"/>
  <c r="EX35" i="18"/>
  <c r="FB57" i="18"/>
  <c r="EZ17" i="18"/>
  <c r="ES24" i="18"/>
  <c r="EZ43" i="18"/>
  <c r="EZ24" i="18"/>
  <c r="EW30" i="18"/>
  <c r="EX30" i="18"/>
  <c r="EU64" i="18"/>
  <c r="EW35" i="18"/>
  <c r="EY45" i="18"/>
  <c r="FA14" i="18"/>
  <c r="ET59" i="18"/>
  <c r="EW50" i="18"/>
  <c r="EY29" i="18"/>
  <c r="FA8" i="18"/>
  <c r="ET37" i="18"/>
  <c r="EW62" i="18"/>
  <c r="EX62" i="18"/>
  <c r="EW38" i="18"/>
  <c r="EX38" i="18"/>
  <c r="EV34" i="18"/>
  <c r="EX34" i="18"/>
  <c r="EU40" i="18"/>
  <c r="EU50" i="18"/>
  <c r="EU51" i="18"/>
  <c r="FB42" i="18"/>
  <c r="FA64" i="18"/>
  <c r="EW21" i="18"/>
  <c r="EW47" i="18"/>
  <c r="EX47" i="18"/>
  <c r="EZ9" i="18"/>
  <c r="EX9" i="18"/>
  <c r="EV61" i="18"/>
  <c r="EX61" i="18"/>
  <c r="EU12" i="18"/>
  <c r="FA36" i="18"/>
  <c r="EU49" i="18"/>
  <c r="ES52" i="18"/>
  <c r="EX52" i="18"/>
  <c r="ET52" i="18"/>
  <c r="EZ40" i="18"/>
  <c r="FA27" i="18"/>
  <c r="FC49" i="18"/>
  <c r="EY19" i="18"/>
  <c r="EY57" i="18"/>
  <c r="FA52" i="18"/>
  <c r="FA17" i="18"/>
  <c r="EW55" i="18"/>
  <c r="EX55" i="18"/>
  <c r="EW58" i="18"/>
  <c r="EX58" i="18"/>
  <c r="EW43" i="18"/>
  <c r="FC24" i="18"/>
  <c r="FB58" i="18"/>
  <c r="EZ35" i="18"/>
  <c r="EU30" i="18"/>
  <c r="FC50" i="18"/>
  <c r="EZ8" i="18"/>
  <c r="FB37" i="18"/>
  <c r="EV25" i="18"/>
  <c r="EX25" i="18"/>
  <c r="FC42" i="18"/>
  <c r="FB64" i="18"/>
  <c r="EV55" i="18"/>
  <c r="FA21" i="18"/>
  <c r="EV10" i="18"/>
  <c r="EX10" i="18"/>
  <c r="FC36" i="18"/>
  <c r="ES49" i="18"/>
  <c r="EU52" i="18"/>
  <c r="ES59" i="18"/>
  <c r="EX59" i="18"/>
  <c r="ET40" i="18"/>
  <c r="EY40" i="18"/>
  <c r="EZ27" i="18"/>
  <c r="EV32" i="18"/>
  <c r="EX32" i="18"/>
  <c r="EU29" i="18"/>
  <c r="EX29" i="18"/>
  <c r="ET32" i="18"/>
  <c r="EV49" i="18"/>
  <c r="FA19" i="18"/>
  <c r="EW63" i="18"/>
  <c r="EX63" i="18"/>
  <c r="FC57" i="18"/>
  <c r="EV52" i="18"/>
  <c r="EY17" i="18"/>
  <c r="EW23" i="18"/>
  <c r="EX23" i="18"/>
  <c r="EW14" i="18"/>
  <c r="EX14" i="18"/>
  <c r="FA43" i="18"/>
  <c r="ET24" i="18"/>
  <c r="EW31" i="18"/>
  <c r="EX31" i="18"/>
  <c r="EU45" i="18"/>
  <c r="EX45" i="18"/>
  <c r="EZ22" i="18"/>
  <c r="EX22" i="18"/>
  <c r="EZ58" i="18"/>
  <c r="EV35" i="18"/>
  <c r="EV45" i="18"/>
  <c r="EV53" i="18"/>
  <c r="EX53" i="18"/>
  <c r="ES30" i="18"/>
  <c r="ES58" i="18"/>
  <c r="EW59" i="18"/>
  <c r="EY50" i="18"/>
  <c r="EW29" i="18"/>
  <c r="FC8" i="18"/>
  <c r="EW37" i="18"/>
  <c r="EU32" i="18"/>
  <c r="EZ42" i="18"/>
  <c r="EW64" i="18"/>
  <c r="EY64" i="18"/>
  <c r="ET55" i="18"/>
  <c r="FC21" i="18"/>
  <c r="EW46" i="18"/>
  <c r="EX46" i="18"/>
  <c r="EY65" i="18"/>
  <c r="EX65" i="18"/>
  <c r="ES62" i="18"/>
  <c r="EU60" i="18"/>
  <c r="EX60" i="18"/>
  <c r="ET36" i="18"/>
  <c r="EW54" i="18"/>
  <c r="EX54" i="18"/>
  <c r="EV18" i="18"/>
  <c r="EX18" i="18"/>
  <c r="EZ6" i="18"/>
  <c r="FA6" i="18"/>
  <c r="EY6" i="18"/>
  <c r="FC6" i="18"/>
  <c r="EV6" i="18"/>
  <c r="FB6" i="18"/>
  <c r="EX6" i="18"/>
  <c r="EW6" i="18"/>
  <c r="ET6" i="18"/>
  <c r="EU6" i="18"/>
  <c r="ES6" i="18"/>
  <c r="CT6" i="18"/>
  <c r="DU6" i="18"/>
  <c r="AU53" i="18"/>
  <c r="AV50" i="18"/>
  <c r="AV43" i="18"/>
  <c r="AU57" i="18"/>
  <c r="AV24" i="18"/>
  <c r="AV35" i="18"/>
  <c r="AV63" i="18"/>
  <c r="AV65" i="18"/>
  <c r="AU58" i="18"/>
  <c r="BW5" i="18"/>
  <c r="DE5" i="18"/>
  <c r="DI5" i="18"/>
  <c r="DB5" i="18"/>
  <c r="DC5" i="18"/>
  <c r="BX5" i="18"/>
  <c r="ED5" i="18"/>
  <c r="DP5" i="18"/>
  <c r="EE5" i="18"/>
  <c r="BY5" i="18"/>
  <c r="DD5" i="18"/>
  <c r="DH5" i="18"/>
  <c r="AX5" i="18"/>
  <c r="CW5" i="18"/>
  <c r="CR5" i="18"/>
  <c r="BZ5" i="18"/>
  <c r="FJ5" i="18"/>
  <c r="BO5" i="18"/>
  <c r="AV31" i="18"/>
  <c r="AU31" i="18"/>
  <c r="AU37" i="18"/>
  <c r="AV37" i="18"/>
  <c r="CM5" i="18"/>
  <c r="BL5" i="18"/>
  <c r="CP5" i="18"/>
  <c r="BH5" i="18"/>
  <c r="CC5" i="18"/>
  <c r="DF5" i="18"/>
  <c r="BA5" i="18"/>
  <c r="DM5" i="18"/>
  <c r="BQ5" i="18"/>
  <c r="AV55" i="18"/>
  <c r="AU55" i="18"/>
  <c r="AV47" i="18"/>
  <c r="AU47" i="18"/>
  <c r="AV25" i="18"/>
  <c r="AU25" i="18"/>
  <c r="AU40" i="18"/>
  <c r="AV40" i="18"/>
  <c r="BT5" i="18"/>
  <c r="CI5" i="18"/>
  <c r="CJ5" i="18"/>
  <c r="AZ5" i="18"/>
  <c r="CE5" i="18"/>
  <c r="CZ5" i="18"/>
  <c r="BP5" i="18"/>
  <c r="CG5" i="18"/>
  <c r="CF5" i="18"/>
  <c r="AV51" i="18"/>
  <c r="AU51" i="18"/>
  <c r="BS5" i="18"/>
  <c r="AV28" i="18"/>
  <c r="AU28" i="18"/>
  <c r="AV48" i="18"/>
  <c r="AU48" i="18"/>
  <c r="AV29" i="18"/>
  <c r="AU29" i="18"/>
  <c r="BI5" i="18"/>
  <c r="AV46" i="18"/>
  <c r="AU46" i="18"/>
  <c r="EG5" i="18"/>
  <c r="CQ5" i="18"/>
  <c r="EB5" i="18"/>
  <c r="EH5" i="18"/>
  <c r="DG5" i="18"/>
  <c r="BG5" i="18"/>
  <c r="AV41" i="18"/>
  <c r="AU41" i="18"/>
  <c r="AV52" i="18"/>
  <c r="AU52" i="18"/>
  <c r="CA5" i="18"/>
  <c r="AV32" i="18"/>
  <c r="AU32" i="18"/>
  <c r="BF5" i="18"/>
  <c r="CH5" i="18"/>
  <c r="BN5" i="18"/>
  <c r="BM5" i="18"/>
  <c r="EM5" i="18"/>
  <c r="AY5" i="18"/>
  <c r="AU42" i="18"/>
  <c r="AV42" i="18"/>
  <c r="AU27" i="18"/>
  <c r="AV27" i="18"/>
  <c r="AV34" i="18"/>
  <c r="AU34" i="18"/>
  <c r="AU33" i="18"/>
  <c r="AV33" i="18"/>
  <c r="CS5" i="18"/>
  <c r="DA5" i="18"/>
  <c r="EN5" i="18"/>
  <c r="BD5" i="18"/>
  <c r="EO5" i="18"/>
  <c r="AU56" i="18"/>
  <c r="AV56" i="18"/>
  <c r="AU59" i="18"/>
  <c r="AV59" i="18"/>
  <c r="AU61" i="18"/>
  <c r="AV61" i="18"/>
  <c r="AV60" i="18"/>
  <c r="AU60" i="18"/>
  <c r="CL5" i="18"/>
  <c r="CD5" i="18"/>
  <c r="EF5" i="18"/>
  <c r="CB5" i="18"/>
  <c r="BE5" i="18"/>
  <c r="AV54" i="18"/>
  <c r="AU54" i="18"/>
  <c r="AV30" i="18"/>
  <c r="AU30" i="18"/>
  <c r="AV45" i="18"/>
  <c r="AU45" i="18"/>
  <c r="AU44" i="18"/>
  <c r="AV44" i="18"/>
  <c r="AV64" i="18"/>
  <c r="AU64" i="18"/>
  <c r="AV36" i="18"/>
  <c r="AU36" i="18"/>
  <c r="AV26" i="18"/>
  <c r="AU26" i="18"/>
  <c r="AU39" i="18"/>
  <c r="AV39" i="18"/>
  <c r="CX5" i="18"/>
  <c r="CN5" i="18"/>
  <c r="EP5" i="18"/>
  <c r="CK5" i="18"/>
  <c r="BC5" i="18"/>
  <c r="BK5" i="18"/>
  <c r="CY5" i="18"/>
  <c r="BJ5" i="18"/>
  <c r="EA5" i="18"/>
  <c r="AU38" i="18"/>
  <c r="AV38" i="18"/>
  <c r="AV62" i="18"/>
  <c r="AU62" i="18"/>
  <c r="AU49" i="18"/>
  <c r="AV49" i="18"/>
  <c r="F13" i="17"/>
  <c r="E14" i="17"/>
  <c r="R14" i="16"/>
  <c r="R14" i="17" s="1"/>
  <c r="E15" i="16"/>
  <c r="E16" i="16" s="1"/>
  <c r="F14" i="17"/>
  <c r="CT5" i="18" l="1"/>
  <c r="CU5" i="18"/>
  <c r="EZ5" i="18"/>
  <c r="EV5" i="18"/>
  <c r="FA5" i="18"/>
  <c r="FB5" i="18"/>
  <c r="FC5" i="18"/>
  <c r="EY5" i="18"/>
  <c r="EX5" i="18"/>
  <c r="EW5" i="18"/>
  <c r="E15" i="17"/>
  <c r="F15" i="16"/>
  <c r="R15" i="16" s="1"/>
  <c r="R15" i="17" s="1"/>
  <c r="E17" i="16"/>
  <c r="E18" i="16" s="1"/>
  <c r="F18" i="16" s="1"/>
  <c r="F16" i="16"/>
  <c r="R16" i="16" s="1"/>
  <c r="E16" i="17"/>
  <c r="F15" i="17" l="1"/>
  <c r="E18" i="17"/>
  <c r="F17" i="16"/>
  <c r="R17" i="16" s="1"/>
  <c r="F16" i="17"/>
  <c r="R17" i="17"/>
  <c r="E17" i="17"/>
  <c r="F18" i="17" l="1"/>
  <c r="R18" i="16"/>
  <c r="R18" i="17" s="1"/>
  <c r="E19" i="16"/>
  <c r="F17" i="17"/>
  <c r="E19" i="17" l="1"/>
  <c r="F19" i="16"/>
  <c r="E20" i="16"/>
  <c r="E20" i="17" s="1"/>
  <c r="F19" i="17" l="1"/>
  <c r="R19" i="16"/>
  <c r="R19" i="17" s="1"/>
  <c r="F20" i="16"/>
  <c r="E21" i="16"/>
  <c r="E22" i="16" s="1"/>
  <c r="F22" i="16" s="1"/>
  <c r="E23" i="16" l="1"/>
  <c r="R22" i="16"/>
  <c r="R22" i="17" s="1"/>
  <c r="E21" i="17"/>
  <c r="R20" i="16"/>
  <c r="F20" i="17"/>
  <c r="F21" i="16"/>
  <c r="R21" i="16" l="1"/>
  <c r="F21" i="17"/>
  <c r="E24" i="16"/>
  <c r="E25" i="16" s="1"/>
  <c r="E23" i="17"/>
  <c r="F23" i="16"/>
  <c r="E22" i="17"/>
  <c r="F25" i="16" l="1"/>
  <c r="E26" i="16"/>
  <c r="F26" i="16" s="1"/>
  <c r="F24" i="16"/>
  <c r="E24" i="17"/>
  <c r="F22" i="17"/>
  <c r="R23" i="16"/>
  <c r="R23" i="17" s="1"/>
  <c r="F23" i="17"/>
  <c r="E27" i="16" l="1"/>
  <c r="E26" i="17"/>
  <c r="R24" i="16"/>
  <c r="F24" i="17"/>
  <c r="E25" i="17"/>
  <c r="R26" i="16" l="1"/>
  <c r="R26" i="17" s="1"/>
  <c r="F26" i="17"/>
  <c r="E28" i="16"/>
  <c r="F27" i="16"/>
  <c r="E27" i="17"/>
  <c r="F25" i="17"/>
  <c r="R25" i="16"/>
  <c r="R27" i="16" l="1"/>
  <c r="R27" i="17" s="1"/>
  <c r="F27" i="17"/>
  <c r="E29" i="16"/>
  <c r="E28" i="17"/>
  <c r="F28" i="16"/>
  <c r="AH15" i="16"/>
  <c r="AH14" i="17"/>
  <c r="W11" i="18" s="1"/>
  <c r="FH11" i="18" l="1"/>
  <c r="EU11" i="18"/>
  <c r="ET11" i="18"/>
  <c r="DV11" i="18"/>
  <c r="DS11" i="18"/>
  <c r="DT11" i="18"/>
  <c r="DO11" i="18"/>
  <c r="DU11" i="18"/>
  <c r="DR11" i="18"/>
  <c r="DQ11" i="18"/>
  <c r="ES11" i="18"/>
  <c r="X14" i="18"/>
  <c r="W8" i="18"/>
  <c r="AH16" i="16"/>
  <c r="AH17" i="16" s="1"/>
  <c r="AH15" i="17"/>
  <c r="W14" i="18" s="1"/>
  <c r="F28" i="17"/>
  <c r="R28" i="16"/>
  <c r="E30" i="16"/>
  <c r="F30" i="16" s="1"/>
  <c r="F29" i="16"/>
  <c r="E29" i="17"/>
  <c r="FH14" i="18" l="1"/>
  <c r="ES14" i="18"/>
  <c r="EU14" i="18"/>
  <c r="ET14" i="18"/>
  <c r="DV14" i="18"/>
  <c r="DU14" i="18"/>
  <c r="DR14" i="18"/>
  <c r="DO14" i="18"/>
  <c r="DQ14" i="18"/>
  <c r="DS14" i="18"/>
  <c r="DT14" i="18"/>
  <c r="EI14" i="18"/>
  <c r="DY14" i="18"/>
  <c r="EJ14" i="18"/>
  <c r="DZ14" i="18"/>
  <c r="DX14" i="18"/>
  <c r="FH8" i="18"/>
  <c r="ES8" i="18"/>
  <c r="EU8" i="18"/>
  <c r="DT8" i="18"/>
  <c r="DO8" i="18"/>
  <c r="DU8" i="18"/>
  <c r="DQ8" i="18"/>
  <c r="DR8" i="18"/>
  <c r="DS8" i="18"/>
  <c r="DV8" i="18"/>
  <c r="ET8" i="18"/>
  <c r="X15" i="18"/>
  <c r="W15" i="18"/>
  <c r="R29" i="16"/>
  <c r="F29" i="17"/>
  <c r="E31" i="16"/>
  <c r="E30" i="17"/>
  <c r="FH15" i="18" l="1"/>
  <c r="FH5" i="18" s="1"/>
  <c r="EU15" i="18"/>
  <c r="EU5" i="18" s="1"/>
  <c r="ES15" i="18"/>
  <c r="ES5" i="18" s="1"/>
  <c r="DV15" i="18"/>
  <c r="DV5" i="18" s="1"/>
  <c r="DT15" i="18"/>
  <c r="DT5" i="18" s="1"/>
  <c r="DQ15" i="18"/>
  <c r="DQ5" i="18" s="1"/>
  <c r="DS15" i="18"/>
  <c r="DS5" i="18" s="1"/>
  <c r="DU15" i="18"/>
  <c r="DU5" i="18" s="1"/>
  <c r="DR15" i="18"/>
  <c r="DR5" i="18" s="1"/>
  <c r="DO15" i="18"/>
  <c r="DO5" i="18" s="1"/>
  <c r="ET15" i="18"/>
  <c r="ET5" i="18" s="1"/>
  <c r="DY15" i="18"/>
  <c r="DY5" i="18" s="1"/>
  <c r="EI15" i="18"/>
  <c r="EI5" i="18" s="1"/>
  <c r="DX15" i="18"/>
  <c r="DX5" i="18" s="1"/>
  <c r="EJ15" i="18"/>
  <c r="EJ5" i="18" s="1"/>
  <c r="DZ15" i="18"/>
  <c r="DZ5" i="18" s="1"/>
  <c r="BR5" i="18"/>
  <c r="EL5" i="18"/>
  <c r="EK5" i="18"/>
  <c r="EC5" i="18"/>
  <c r="F30" i="17"/>
  <c r="R30" i="16"/>
  <c r="R30" i="17" s="1"/>
  <c r="E32" i="16"/>
  <c r="F31" i="16"/>
  <c r="E31" i="17"/>
  <c r="BB5" i="18" l="1"/>
  <c r="F31" i="17"/>
  <c r="R31" i="16"/>
  <c r="R31" i="17" s="1"/>
  <c r="E33" i="16"/>
  <c r="E32" i="17"/>
  <c r="F32" i="16"/>
  <c r="E34" i="16" l="1"/>
  <c r="E33" i="17"/>
  <c r="F33" i="16"/>
  <c r="R32" i="16"/>
  <c r="F32" i="17"/>
  <c r="E35" i="16" l="1"/>
  <c r="F34" i="16"/>
  <c r="E34" i="17"/>
  <c r="R33" i="16"/>
  <c r="F33" i="17"/>
  <c r="F34" i="17" l="1"/>
  <c r="R34" i="16"/>
  <c r="R34" i="17" s="1"/>
  <c r="E36" i="16"/>
  <c r="F35" i="16"/>
  <c r="E35" i="17"/>
  <c r="G13" i="18" l="1"/>
  <c r="E37" i="16"/>
  <c r="E36" i="17"/>
  <c r="F36" i="16"/>
  <c r="F35" i="17"/>
  <c r="R35" i="16"/>
  <c r="R35" i="17" s="1"/>
  <c r="FD13" i="18" l="1"/>
  <c r="AW13" i="18"/>
  <c r="FE13" i="18"/>
  <c r="FF13" i="18"/>
  <c r="FK13" i="18"/>
  <c r="DL13" i="18"/>
  <c r="G17" i="18"/>
  <c r="E38" i="16"/>
  <c r="E39" i="16" s="1"/>
  <c r="E40" i="16" s="1"/>
  <c r="F37" i="16"/>
  <c r="R36" i="16"/>
  <c r="F36" i="17"/>
  <c r="E37" i="17"/>
  <c r="FK17" i="18" l="1"/>
  <c r="FD17" i="18"/>
  <c r="FM17" i="18"/>
  <c r="FE17" i="18"/>
  <c r="FF17" i="18"/>
  <c r="AW17" i="18"/>
  <c r="DL17" i="18"/>
  <c r="E41" i="16"/>
  <c r="F40" i="16"/>
  <c r="R40" i="16" s="1"/>
  <c r="R37" i="16"/>
  <c r="F37" i="17"/>
  <c r="F38" i="16"/>
  <c r="R38" i="16" s="1"/>
  <c r="R38" i="17" s="1"/>
  <c r="E38" i="17"/>
  <c r="G20" i="18" l="1"/>
  <c r="E42" i="16"/>
  <c r="F41" i="16"/>
  <c r="R41" i="16" s="1"/>
  <c r="F38" i="17"/>
  <c r="E39" i="17"/>
  <c r="F39" i="16"/>
  <c r="R39" i="16" s="1"/>
  <c r="R39" i="17" s="1"/>
  <c r="AW20" i="18" l="1"/>
  <c r="FK20" i="18"/>
  <c r="FD20" i="18"/>
  <c r="FE20" i="18"/>
  <c r="FF20" i="18"/>
  <c r="FM19" i="18"/>
  <c r="DL20" i="18"/>
  <c r="G21" i="18"/>
  <c r="FM20" i="18" s="1"/>
  <c r="E43" i="16"/>
  <c r="F42" i="16"/>
  <c r="R42" i="16" s="1"/>
  <c r="E42" i="17"/>
  <c r="F39" i="17"/>
  <c r="E40" i="17"/>
  <c r="AW21" i="18" l="1"/>
  <c r="FG21" i="18"/>
  <c r="FK21" i="18"/>
  <c r="FD21" i="18"/>
  <c r="FM21" i="18"/>
  <c r="FE21" i="18"/>
  <c r="FF21" i="18"/>
  <c r="DL21" i="18"/>
  <c r="FG17" i="18"/>
  <c r="FG19" i="18"/>
  <c r="FG18" i="18"/>
  <c r="FG20" i="18"/>
  <c r="E19" i="18"/>
  <c r="E20" i="18" s="1"/>
  <c r="E21" i="18" s="1"/>
  <c r="R42" i="17"/>
  <c r="F42" i="17"/>
  <c r="E44" i="16"/>
  <c r="E43" i="17"/>
  <c r="F43" i="16"/>
  <c r="R43" i="16" s="1"/>
  <c r="F40" i="17"/>
  <c r="E41" i="17"/>
  <c r="E22" i="18" l="1"/>
  <c r="E23" i="18" s="1"/>
  <c r="AU21" i="18"/>
  <c r="AV21" i="18"/>
  <c r="AU20" i="18"/>
  <c r="AV20" i="18"/>
  <c r="AV19" i="18"/>
  <c r="AU19" i="18"/>
  <c r="F43" i="17"/>
  <c r="R43" i="17"/>
  <c r="E45" i="16"/>
  <c r="E44" i="17"/>
  <c r="F44" i="16"/>
  <c r="R44" i="16" s="1"/>
  <c r="F41" i="17"/>
  <c r="AU23" i="18" l="1"/>
  <c r="AV23" i="18"/>
  <c r="AU22" i="18"/>
  <c r="AV22" i="18"/>
  <c r="E46" i="16"/>
  <c r="E45" i="17"/>
  <c r="F45" i="16"/>
  <c r="R45" i="16" s="1"/>
  <c r="F44" i="17"/>
  <c r="F45" i="17" l="1"/>
  <c r="E47" i="16"/>
  <c r="F46" i="16"/>
  <c r="R46" i="16" s="1"/>
  <c r="E46" i="17"/>
  <c r="E48" i="16" l="1"/>
  <c r="E47" i="17"/>
  <c r="F47" i="16"/>
  <c r="R47" i="16" s="1"/>
  <c r="R46" i="17"/>
  <c r="F46" i="17"/>
  <c r="R47" i="17" l="1"/>
  <c r="F47" i="17"/>
  <c r="E49" i="16"/>
  <c r="E48" i="17"/>
  <c r="F48" i="16"/>
  <c r="R48" i="16" s="1"/>
  <c r="F48" i="17" l="1"/>
  <c r="E50" i="16"/>
  <c r="E49" i="17"/>
  <c r="F49" i="16"/>
  <c r="R49" i="16" s="1"/>
  <c r="E51" i="16" l="1"/>
  <c r="F50" i="16"/>
  <c r="R50" i="16" s="1"/>
  <c r="E50" i="17"/>
  <c r="F49" i="17"/>
  <c r="F50" i="17" l="1"/>
  <c r="R50" i="17"/>
  <c r="E52" i="16"/>
  <c r="E51" i="17"/>
  <c r="F51" i="16"/>
  <c r="R51" i="16" s="1"/>
  <c r="E53" i="16" l="1"/>
  <c r="E52" i="17"/>
  <c r="F52" i="16"/>
  <c r="R52" i="16" s="1"/>
  <c r="R51" i="17"/>
  <c r="F51" i="17"/>
  <c r="F52" i="17" l="1"/>
  <c r="E54" i="16"/>
  <c r="E53" i="17"/>
  <c r="F53" i="16"/>
  <c r="R53" i="16" s="1"/>
  <c r="F53" i="17" l="1"/>
  <c r="E55" i="16"/>
  <c r="E54" i="17"/>
  <c r="F54" i="16"/>
  <c r="R54" i="16" s="1"/>
  <c r="E56" i="16" l="1"/>
  <c r="F55" i="16"/>
  <c r="R55" i="16" s="1"/>
  <c r="E55" i="17"/>
  <c r="R54" i="17"/>
  <c r="G6" i="18" s="1"/>
  <c r="F54" i="17"/>
  <c r="FF6" i="18" l="1"/>
  <c r="DL6" i="18"/>
  <c r="AW6" i="18"/>
  <c r="DK6" i="18"/>
  <c r="DN6" i="18"/>
  <c r="FK6" i="18"/>
  <c r="FD6" i="18"/>
  <c r="FE6" i="18"/>
  <c r="R55" i="17"/>
  <c r="F55" i="17"/>
  <c r="E57" i="16"/>
  <c r="E56" i="17"/>
  <c r="F56" i="16"/>
  <c r="R56" i="16" s="1"/>
  <c r="FI6" i="18" l="1"/>
  <c r="ER6" i="18" s="1"/>
  <c r="F56" i="17"/>
  <c r="E58" i="16"/>
  <c r="F58" i="16" s="1"/>
  <c r="R58" i="16" s="1"/>
  <c r="F57" i="16"/>
  <c r="R57" i="16" s="1"/>
  <c r="E57" i="17"/>
  <c r="F57" i="17" l="1"/>
  <c r="E59" i="16"/>
  <c r="E58" i="17"/>
  <c r="R58" i="17" l="1"/>
  <c r="F58" i="17"/>
  <c r="E60" i="16"/>
  <c r="F59" i="16"/>
  <c r="R59" i="16" s="1"/>
  <c r="E59" i="17"/>
  <c r="G10" i="18" l="1"/>
  <c r="R59" i="17"/>
  <c r="F59" i="17"/>
  <c r="E61" i="16"/>
  <c r="E60" i="17"/>
  <c r="F60" i="16"/>
  <c r="R60" i="16" s="1"/>
  <c r="FK10" i="18" l="1"/>
  <c r="FD10" i="18"/>
  <c r="FE10" i="18"/>
  <c r="AW10" i="18"/>
  <c r="FF10" i="18"/>
  <c r="DL10" i="18"/>
  <c r="FM9" i="18"/>
  <c r="G11" i="18"/>
  <c r="G12" i="18"/>
  <c r="F60" i="17"/>
  <c r="E62" i="16"/>
  <c r="F62" i="16" s="1"/>
  <c r="R62" i="16" s="1"/>
  <c r="F61" i="16"/>
  <c r="R61" i="16" s="1"/>
  <c r="E61" i="17"/>
  <c r="FK11" i="18" l="1"/>
  <c r="FD11" i="18"/>
  <c r="FM11" i="18"/>
  <c r="FE11" i="18"/>
  <c r="FF11" i="18"/>
  <c r="AW11" i="18"/>
  <c r="DL11" i="18"/>
  <c r="FK12" i="18"/>
  <c r="FM12" i="18"/>
  <c r="FD12" i="18"/>
  <c r="FE12" i="18"/>
  <c r="FF12" i="18"/>
  <c r="AW12" i="18"/>
  <c r="DL12" i="18"/>
  <c r="FM10" i="18"/>
  <c r="F61" i="17"/>
  <c r="E63" i="16"/>
  <c r="F63" i="16" s="1"/>
  <c r="R63" i="16" s="1"/>
  <c r="E62" i="17"/>
  <c r="E64" i="16" l="1"/>
  <c r="E63" i="17"/>
  <c r="R62" i="17"/>
  <c r="F62" i="17"/>
  <c r="G8" i="18" l="1"/>
  <c r="G14" i="18"/>
  <c r="F63" i="17"/>
  <c r="R63" i="17"/>
  <c r="E65" i="16"/>
  <c r="E64" i="17"/>
  <c r="F64" i="16"/>
  <c r="R64" i="16" s="1"/>
  <c r="FK14" i="18" l="1"/>
  <c r="FE14" i="18"/>
  <c r="FF14" i="18"/>
  <c r="FD14" i="18"/>
  <c r="AW14" i="18"/>
  <c r="DL14" i="18"/>
  <c r="FM13" i="18"/>
  <c r="FK8" i="18"/>
  <c r="FD8" i="18"/>
  <c r="FE8" i="18"/>
  <c r="FF8" i="18"/>
  <c r="FM8" i="18"/>
  <c r="AW8" i="18"/>
  <c r="DL8" i="18"/>
  <c r="G15" i="18"/>
  <c r="FM14" i="18" s="1"/>
  <c r="G16" i="18"/>
  <c r="C8" i="18"/>
  <c r="C9" i="18" s="1"/>
  <c r="C10" i="18" s="1"/>
  <c r="C11" i="18" s="1"/>
  <c r="C12" i="18" s="1"/>
  <c r="C13" i="18" s="1"/>
  <c r="C14" i="18" s="1"/>
  <c r="D8" i="18"/>
  <c r="D9" i="18" s="1"/>
  <c r="D10" i="18" s="1"/>
  <c r="D11" i="18" s="1"/>
  <c r="D12" i="18" s="1"/>
  <c r="D13" i="18" s="1"/>
  <c r="D14" i="18" s="1"/>
  <c r="E8" i="18"/>
  <c r="E9" i="18" s="1"/>
  <c r="E10" i="18" s="1"/>
  <c r="AU10" i="18" s="1"/>
  <c r="E11" i="18"/>
  <c r="E12" i="18" s="1"/>
  <c r="E13" i="18" s="1"/>
  <c r="E65" i="17"/>
  <c r="F65" i="16"/>
  <c r="R65" i="16" s="1"/>
  <c r="R65" i="17" s="1"/>
  <c r="G7" i="18" s="1"/>
  <c r="F64" i="17"/>
  <c r="D15" i="18" l="1"/>
  <c r="C15" i="18"/>
  <c r="DN7" i="18"/>
  <c r="DK7" i="18"/>
  <c r="DK5" i="18" s="1"/>
  <c r="AW7" i="18"/>
  <c r="C7" i="18"/>
  <c r="D7" i="18"/>
  <c r="FK7" i="18"/>
  <c r="E7" i="18"/>
  <c r="FD7" i="18"/>
  <c r="FI7" i="18" s="1"/>
  <c r="ER7" i="18" s="1"/>
  <c r="FE7" i="18"/>
  <c r="DL7" i="18"/>
  <c r="FF7" i="18"/>
  <c r="FM6" i="18"/>
  <c r="FM7" i="18"/>
  <c r="FG11" i="18"/>
  <c r="FG8" i="18"/>
  <c r="FG10" i="18"/>
  <c r="FG9" i="18"/>
  <c r="FG14" i="18"/>
  <c r="FG12" i="18"/>
  <c r="FK15" i="18"/>
  <c r="FD15" i="18"/>
  <c r="AW15" i="18"/>
  <c r="FM15" i="18"/>
  <c r="FE15" i="18"/>
  <c r="FF15" i="18"/>
  <c r="FG15" i="18"/>
  <c r="DL15" i="18"/>
  <c r="FG13" i="18"/>
  <c r="FK16" i="18"/>
  <c r="FD16" i="18"/>
  <c r="FE16" i="18"/>
  <c r="FM16" i="18"/>
  <c r="AW16" i="18"/>
  <c r="FF16" i="18"/>
  <c r="FG16" i="18"/>
  <c r="DL16" i="18"/>
  <c r="FG7" i="18"/>
  <c r="FG6" i="18"/>
  <c r="AV9" i="18"/>
  <c r="AU8" i="18"/>
  <c r="AV10" i="18"/>
  <c r="C16" i="18"/>
  <c r="C17" i="18" s="1"/>
  <c r="C18" i="18" s="1"/>
  <c r="C19" i="18" s="1"/>
  <c r="C20" i="18" s="1"/>
  <c r="C21" i="18" s="1"/>
  <c r="C22" i="18" s="1"/>
  <c r="C23" i="18" s="1"/>
  <c r="D16" i="18"/>
  <c r="D17" i="18" s="1"/>
  <c r="D18" i="18" s="1"/>
  <c r="D19" i="18" s="1"/>
  <c r="D20" i="18" s="1"/>
  <c r="D21" i="18" s="1"/>
  <c r="D22" i="18" s="1"/>
  <c r="D23" i="18" s="1"/>
  <c r="AV8" i="18"/>
  <c r="AU9" i="18"/>
  <c r="DN5" i="18"/>
  <c r="E14" i="18"/>
  <c r="E15" i="18" s="1"/>
  <c r="E16" i="18" s="1"/>
  <c r="AV13" i="18"/>
  <c r="AU13" i="18"/>
  <c r="AU12" i="18"/>
  <c r="AV12" i="18"/>
  <c r="AV11" i="18"/>
  <c r="AU11" i="18"/>
  <c r="F65" i="17"/>
  <c r="AW5" i="18" l="1"/>
  <c r="FL35" i="18"/>
  <c r="FL44" i="18"/>
  <c r="FF5" i="18"/>
  <c r="FL38" i="18"/>
  <c r="FL56" i="18"/>
  <c r="FK5" i="18"/>
  <c r="FL15" i="18"/>
  <c r="FL40" i="18"/>
  <c r="FL22" i="18"/>
  <c r="FL60" i="18"/>
  <c r="FL20" i="18"/>
  <c r="FL46" i="18"/>
  <c r="FL26" i="18"/>
  <c r="FL21" i="18"/>
  <c r="FL18" i="18"/>
  <c r="FL19" i="18"/>
  <c r="FE5" i="18"/>
  <c r="FL25" i="18"/>
  <c r="FL32" i="18"/>
  <c r="FL10" i="18"/>
  <c r="FL16" i="18"/>
  <c r="AU7" i="18"/>
  <c r="AV7" i="18"/>
  <c r="FL27" i="18"/>
  <c r="FL55" i="18"/>
  <c r="FL62" i="18"/>
  <c r="FL64" i="18"/>
  <c r="FL28" i="18"/>
  <c r="DL5" i="18"/>
  <c r="FL7" i="18"/>
  <c r="FL11" i="18"/>
  <c r="FL29" i="18"/>
  <c r="FL47" i="18"/>
  <c r="FL13" i="18"/>
  <c r="FL53" i="18"/>
  <c r="FL17" i="18"/>
  <c r="FL54" i="18"/>
  <c r="FM5" i="18"/>
  <c r="FL12" i="18"/>
  <c r="FL65" i="18"/>
  <c r="FL57" i="18"/>
  <c r="FL48" i="18"/>
  <c r="FL30" i="18"/>
  <c r="FL42" i="18"/>
  <c r="FL45" i="18"/>
  <c r="FL59" i="18"/>
  <c r="FL50" i="18"/>
  <c r="FL43" i="18"/>
  <c r="FL61" i="18"/>
  <c r="FL49" i="18"/>
  <c r="FL39" i="18"/>
  <c r="FL36" i="18"/>
  <c r="FL33" i="18"/>
  <c r="FL52" i="18"/>
  <c r="FL34" i="18"/>
  <c r="FL31" i="18"/>
  <c r="FL24" i="18"/>
  <c r="FL37" i="18"/>
  <c r="FL23" i="18"/>
  <c r="FL63" i="18"/>
  <c r="FL9" i="18"/>
  <c r="FL51" i="18"/>
  <c r="FL41" i="18"/>
  <c r="FL58" i="18"/>
  <c r="FL8" i="18"/>
  <c r="FL14" i="18"/>
  <c r="FG5" i="18"/>
  <c r="FL6" i="18"/>
  <c r="E17" i="18"/>
  <c r="E18" i="18" s="1"/>
  <c r="AU16" i="18"/>
  <c r="AV16" i="18"/>
  <c r="AU15" i="18"/>
  <c r="AV15" i="18"/>
  <c r="AV14" i="18"/>
  <c r="AU14" i="18"/>
  <c r="FL5" i="18" l="1"/>
  <c r="AV18" i="18"/>
  <c r="AU18" i="18"/>
  <c r="AV17" i="18"/>
  <c r="AV5" i="18" s="1"/>
  <c r="AU17" i="18"/>
  <c r="AU5"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C19" authorId="0" shapeId="0" xr:uid="{40FF8E11-955B-4F44-B687-5ED6E32DA10D}">
      <text>
        <r>
          <rPr>
            <b/>
            <sz val="9"/>
            <color indexed="81"/>
            <rFont val="MS P ゴシック"/>
            <family val="3"/>
            <charset val="128"/>
          </rPr>
          <t>ゲスト登録を希望する場合は、
○○（ゲスト）
を選択してください。
ゲストにについては右の（注）を参照ください。</t>
        </r>
      </text>
    </comment>
    <comment ref="C20" authorId="0" shapeId="0" xr:uid="{2992C9B6-150A-4FF6-837B-D015B2408AD3}">
      <text>
        <r>
          <rPr>
            <b/>
            <sz val="9"/>
            <color indexed="81"/>
            <rFont val="MS P ゴシック"/>
            <family val="3"/>
            <charset val="128"/>
          </rPr>
          <t>ゲスト登録を希望する場合は、
○○（ゲスト）
を選択してください。
ゲストにについては右の（注）を参照ください。</t>
        </r>
      </text>
    </comment>
    <comment ref="C21" authorId="0" shapeId="0" xr:uid="{71B5B653-D1E2-42DA-809D-9092DA70B3D0}">
      <text>
        <r>
          <rPr>
            <b/>
            <sz val="9"/>
            <color indexed="81"/>
            <rFont val="MS P ゴシック"/>
            <family val="3"/>
            <charset val="128"/>
          </rPr>
          <t>ゲスト登録を希望する場合は、
○○（ゲスト）
を選択してください。
ゲストにについては右の（注）を参照ください。</t>
        </r>
      </text>
    </comment>
    <comment ref="C22" authorId="0" shapeId="0" xr:uid="{2C8435B6-C706-4683-8457-E55E0F2308F5}">
      <text>
        <r>
          <rPr>
            <b/>
            <sz val="9"/>
            <color indexed="81"/>
            <rFont val="MS P ゴシック"/>
            <family val="3"/>
            <charset val="128"/>
          </rPr>
          <t>ゲスト登録を希望する場合は、
○○（ゲスト）
を選択してください。
ゲストにについては右の（注）を参照ください。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S11" authorId="0" shapeId="0" xr:uid="{4BDEE04E-34DA-4433-AB62-284BF9279FEC}">
      <text>
        <r>
          <rPr>
            <b/>
            <sz val="9"/>
            <color indexed="81"/>
            <rFont val="MS P ゴシック"/>
            <family val="3"/>
            <charset val="128"/>
          </rPr>
          <t>ハイフンはつけなくて結構です。</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K6" authorId="0" shapeId="0" xr:uid="{A1B75330-5212-4BC3-A61B-6F6C494D2EFD}">
      <text>
        <r>
          <rPr>
            <b/>
            <sz val="9"/>
            <color indexed="8"/>
            <rFont val="ＭＳ Ｐゴシック"/>
            <family val="3"/>
            <charset val="128"/>
          </rPr>
          <t>ハイフンはつけなくて結構です</t>
        </r>
      </text>
    </comment>
    <comment ref="K16" authorId="0" shapeId="0" xr:uid="{F864163A-7467-4DD5-B985-797BE4491001}">
      <text>
        <r>
          <rPr>
            <b/>
            <sz val="9"/>
            <color indexed="81"/>
            <rFont val="ＭＳ Ｐゴシック"/>
            <family val="3"/>
            <charset val="128"/>
          </rPr>
          <t>ハイフンはつけなくて結構です</t>
        </r>
      </text>
    </comment>
    <comment ref="K26" authorId="0" shapeId="0" xr:uid="{22213B79-032B-46B4-9CE7-88C239A8EC67}">
      <text>
        <r>
          <rPr>
            <b/>
            <sz val="9"/>
            <color indexed="81"/>
            <rFont val="ＭＳ Ｐゴシック"/>
            <family val="3"/>
            <charset val="128"/>
          </rPr>
          <t>ハイフンはつけなくて結構です</t>
        </r>
      </text>
    </comment>
    <comment ref="K36" authorId="0" shapeId="0" xr:uid="{96E31BE6-272F-4714-B2FE-F400E4937B98}">
      <text>
        <r>
          <rPr>
            <b/>
            <sz val="9"/>
            <color indexed="81"/>
            <rFont val="ＭＳ Ｐゴシック"/>
            <family val="3"/>
            <charset val="128"/>
          </rPr>
          <t>ハイフンはつけなくて結構です</t>
        </r>
      </text>
    </comment>
    <comment ref="K46" authorId="0" shapeId="0" xr:uid="{5FCA626D-CD5C-4102-A368-ACA7EA46EBFD}">
      <text>
        <r>
          <rPr>
            <b/>
            <sz val="9"/>
            <color indexed="81"/>
            <rFont val="ＭＳ Ｐゴシック"/>
            <family val="3"/>
            <charset val="128"/>
          </rPr>
          <t>ハイフンはつけなくて結構です</t>
        </r>
      </text>
    </comment>
    <comment ref="K56" authorId="0" shapeId="0" xr:uid="{100C896A-F413-4723-94E7-240E7BACF778}">
      <text>
        <r>
          <rPr>
            <b/>
            <sz val="9"/>
            <color indexed="81"/>
            <rFont val="ＭＳ Ｐゴシック"/>
            <family val="3"/>
            <charset val="128"/>
          </rPr>
          <t>ハイフンはつけなくて結構です</t>
        </r>
      </text>
    </comment>
    <comment ref="K66" authorId="0" shapeId="0" xr:uid="{850D235D-7D8B-4F81-987B-DB60A8BD0F01}">
      <text>
        <r>
          <rPr>
            <b/>
            <sz val="9"/>
            <color indexed="81"/>
            <rFont val="ＭＳ Ｐゴシック"/>
            <family val="3"/>
            <charset val="128"/>
          </rPr>
          <t>ハイフンはつけなくて結構です</t>
        </r>
      </text>
    </comment>
    <comment ref="K76" authorId="0" shapeId="0" xr:uid="{56452774-ADA5-4043-8A59-9567A5A32AE3}">
      <text>
        <r>
          <rPr>
            <b/>
            <sz val="9"/>
            <color indexed="81"/>
            <rFont val="ＭＳ Ｐゴシック"/>
            <family val="3"/>
            <charset val="128"/>
          </rPr>
          <t>ハイフンはつけなくて結構です</t>
        </r>
      </text>
    </comment>
    <comment ref="K86" authorId="0" shapeId="0" xr:uid="{5AB3A9F7-59A3-46D1-81BB-D9D63225DA74}">
      <text>
        <r>
          <rPr>
            <b/>
            <sz val="9"/>
            <color indexed="81"/>
            <rFont val="ＭＳ Ｐゴシック"/>
            <family val="3"/>
            <charset val="128"/>
          </rPr>
          <t>ハイフンはつけなくて結構です</t>
        </r>
      </text>
    </comment>
    <comment ref="K96" authorId="0" shapeId="0" xr:uid="{8AB0E7E6-F4B5-4274-B507-803ACE36F16D}">
      <text>
        <r>
          <rPr>
            <b/>
            <sz val="9"/>
            <color indexed="81"/>
            <rFont val="ＭＳ Ｐゴシック"/>
            <family val="3"/>
            <charset val="128"/>
          </rPr>
          <t>ハイフンはつけなくて結構です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AL29" authorId="0" shapeId="0" xr:uid="{A272BBB3-40FB-4C9F-A6F0-280665928F8A}">
      <text>
        <r>
          <rPr>
            <b/>
            <sz val="9"/>
            <color indexed="81"/>
            <rFont val="MS P ゴシック"/>
            <family val="3"/>
            <charset val="128"/>
          </rPr>
          <t>ここは４桁を入力してください。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K6" authorId="0" shapeId="0" xr:uid="{9950830E-3BBD-4192-ADE0-C41771CE91B1}">
      <text>
        <r>
          <rPr>
            <b/>
            <sz val="9"/>
            <color indexed="81"/>
            <rFont val="ＭＳ Ｐゴシック"/>
            <family val="3"/>
            <charset val="128"/>
          </rPr>
          <t>ハイフンはつけなくて結構です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uotori</author>
    <author>Fukunaga</author>
  </authors>
  <commentList>
    <comment ref="K7" authorId="0" shapeId="0" xr:uid="{B3F1F031-1068-4A84-A1F7-DEE264B17CDF}">
      <text>
        <r>
          <rPr>
            <b/>
            <sz val="9"/>
            <color indexed="81"/>
            <rFont val="ＭＳ Ｐゴシック"/>
            <family val="3"/>
            <charset val="128"/>
          </rPr>
          <t>ハイフンはつけなくて結構です</t>
        </r>
      </text>
    </comment>
    <comment ref="K16" authorId="0" shapeId="0" xr:uid="{983F6940-F9CA-4F9E-B3F7-1B1A5897C929}">
      <text>
        <r>
          <rPr>
            <b/>
            <sz val="9"/>
            <color indexed="81"/>
            <rFont val="ＭＳ Ｐゴシック"/>
            <family val="3"/>
            <charset val="128"/>
          </rPr>
          <t>ハイフンはつけなくて結構です</t>
        </r>
      </text>
    </comment>
    <comment ref="K24" authorId="0" shapeId="0" xr:uid="{D8A5C0A4-C6E4-4D8E-AF74-9C20E9112C32}">
      <text>
        <r>
          <rPr>
            <b/>
            <sz val="9"/>
            <color indexed="81"/>
            <rFont val="ＭＳ Ｐゴシック"/>
            <family val="3"/>
            <charset val="128"/>
          </rPr>
          <t>ハイフンはつけなくて結構です</t>
        </r>
      </text>
    </comment>
    <comment ref="K32" authorId="0" shapeId="0" xr:uid="{7546DB7F-2BD1-4CB4-85CB-856C3CEFE584}">
      <text>
        <r>
          <rPr>
            <b/>
            <sz val="9"/>
            <color indexed="81"/>
            <rFont val="ＭＳ Ｐゴシック"/>
            <family val="3"/>
            <charset val="128"/>
          </rPr>
          <t>ハイフンはつけなくて結構です</t>
        </r>
      </text>
    </comment>
    <comment ref="Q38" authorId="1" shapeId="0" xr:uid="{75C5670E-D684-4BED-A7A7-EC02B6B2D3B5}">
      <text>
        <r>
          <rPr>
            <b/>
            <sz val="9"/>
            <color indexed="81"/>
            <rFont val="MS P ゴシック"/>
            <family val="3"/>
            <charset val="128"/>
          </rPr>
          <t xml:space="preserve">特または般を選択してください。
</t>
        </r>
      </text>
    </comment>
    <comment ref="K40" authorId="0" shapeId="0" xr:uid="{28283F20-5A7B-4AFB-93D6-8FA1E2BC00D7}">
      <text>
        <r>
          <rPr>
            <b/>
            <sz val="9"/>
            <color indexed="81"/>
            <rFont val="ＭＳ Ｐゴシック"/>
            <family val="3"/>
            <charset val="128"/>
          </rPr>
          <t>ハイフンはつけなくて結構です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A70" authorId="0" shapeId="0" xr:uid="{763369FC-B0D6-4DE4-B71F-3306B9E56F80}">
      <text>
        <r>
          <rPr>
            <b/>
            <sz val="9"/>
            <color indexed="81"/>
            <rFont val="MS P ゴシック"/>
            <family val="3"/>
            <charset val="128"/>
          </rPr>
          <t>７階以上の場合【+】ボタン押下で行を増やすことができます。</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A70" authorId="0" shapeId="0" xr:uid="{89E418FF-0F64-476D-A2C0-75836C968F92}">
      <text>
        <r>
          <rPr>
            <b/>
            <sz val="9"/>
            <color indexed="81"/>
            <rFont val="MS P ゴシック"/>
            <family val="3"/>
            <charset val="128"/>
          </rPr>
          <t>７階以上の場合【+】ボタン押下で行を増やすことができます。</t>
        </r>
        <r>
          <rPr>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K6" authorId="0" shapeId="0" xr:uid="{50BCC156-B39B-47BE-9B9D-6CDC8E430721}">
      <text>
        <r>
          <rPr>
            <b/>
            <sz val="9"/>
            <color indexed="81"/>
            <rFont val="ＭＳ Ｐゴシック"/>
            <family val="3"/>
            <charset val="128"/>
          </rPr>
          <t>ハイフンはつけなくて結構です</t>
        </r>
      </text>
    </comment>
    <comment ref="K13" authorId="0" shapeId="0" xr:uid="{880204EC-28BA-4060-A241-651CA0B3AC26}">
      <text>
        <r>
          <rPr>
            <b/>
            <sz val="9"/>
            <color indexed="81"/>
            <rFont val="ＭＳ Ｐゴシック"/>
            <family val="3"/>
            <charset val="128"/>
          </rPr>
          <t>ハイフンはつけなくて結構です</t>
        </r>
      </text>
    </comment>
    <comment ref="K20" authorId="0" shapeId="0" xr:uid="{84F4A358-32C5-4267-AB7A-4168E0E3B9A2}">
      <text>
        <r>
          <rPr>
            <b/>
            <sz val="9"/>
            <color indexed="81"/>
            <rFont val="ＭＳ Ｐゴシック"/>
            <family val="3"/>
            <charset val="128"/>
          </rPr>
          <t>ハイフンはつけなくて結構です</t>
        </r>
      </text>
    </comment>
    <comment ref="K27" authorId="0" shapeId="0" xr:uid="{C5EF5415-6C70-447E-ABAA-4C4A5C336F6C}">
      <text>
        <r>
          <rPr>
            <b/>
            <sz val="9"/>
            <color indexed="81"/>
            <rFont val="ＭＳ Ｐゴシック"/>
            <family val="3"/>
            <charset val="128"/>
          </rPr>
          <t>ハイフンはつけなくて結構です</t>
        </r>
      </text>
    </comment>
    <comment ref="K34" authorId="0" shapeId="0" xr:uid="{F7D9CA75-4978-4276-974B-7707B0068D06}">
      <text>
        <r>
          <rPr>
            <b/>
            <sz val="9"/>
            <color indexed="81"/>
            <rFont val="ＭＳ Ｐゴシック"/>
            <family val="3"/>
            <charset val="128"/>
          </rPr>
          <t>ハイフンはつけなくて結構です</t>
        </r>
      </text>
    </comment>
    <comment ref="K41" authorId="0" shapeId="0" xr:uid="{B890C9C6-407F-48CE-A4D4-D952F5DB00E6}">
      <text>
        <r>
          <rPr>
            <b/>
            <sz val="9"/>
            <color indexed="81"/>
            <rFont val="ＭＳ Ｐゴシック"/>
            <family val="3"/>
            <charset val="128"/>
          </rPr>
          <t>ハイフンはつけなくて結構です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Fukunaga</author>
    <author>uotori</author>
  </authors>
  <commentList>
    <comment ref="R5" authorId="0" shapeId="0" xr:uid="{1F1354E4-1480-4CAC-9316-9BEBD12287C0}">
      <text>
        <r>
          <rPr>
            <b/>
            <sz val="9"/>
            <color indexed="81"/>
            <rFont val="MS P ゴシック"/>
            <family val="3"/>
            <charset val="128"/>
          </rPr>
          <t xml:space="preserve">特または般を選択してください。
</t>
        </r>
      </text>
    </comment>
    <comment ref="K7" authorId="1" shapeId="0" xr:uid="{FDBF3706-116C-4A89-8C40-D439D898D2C9}">
      <text>
        <r>
          <rPr>
            <b/>
            <sz val="9"/>
            <color indexed="81"/>
            <rFont val="ＭＳ Ｐゴシック"/>
            <family val="3"/>
            <charset val="128"/>
          </rPr>
          <t>ハイフンはつけなくて結構です</t>
        </r>
      </text>
    </comment>
    <comment ref="R13" authorId="0" shapeId="0" xr:uid="{11B0325E-3043-41B2-858E-78319CE8D455}">
      <text>
        <r>
          <rPr>
            <b/>
            <sz val="9"/>
            <color indexed="81"/>
            <rFont val="MS P ゴシック"/>
            <family val="3"/>
            <charset val="128"/>
          </rPr>
          <t xml:space="preserve">特または般を選択してください。
</t>
        </r>
      </text>
    </comment>
    <comment ref="K15" authorId="1" shapeId="0" xr:uid="{28118B4B-6E36-4FCD-97DF-693AB858D751}">
      <text>
        <r>
          <rPr>
            <b/>
            <sz val="9"/>
            <color indexed="81"/>
            <rFont val="ＭＳ Ｐゴシック"/>
            <family val="3"/>
            <charset val="128"/>
          </rPr>
          <t>ハイフンはつけなくて結構です</t>
        </r>
      </text>
    </comment>
    <comment ref="R21" authorId="0" shapeId="0" xr:uid="{CCDC2704-F1F8-475F-82E7-12738FB56B56}">
      <text>
        <r>
          <rPr>
            <b/>
            <sz val="9"/>
            <color indexed="81"/>
            <rFont val="MS P ゴシック"/>
            <family val="3"/>
            <charset val="128"/>
          </rPr>
          <t xml:space="preserve">特または般を選択してください。
</t>
        </r>
      </text>
    </comment>
    <comment ref="K23" authorId="1" shapeId="0" xr:uid="{02A60954-929F-43A8-A7C2-B26EE31CBF76}">
      <text>
        <r>
          <rPr>
            <b/>
            <sz val="9"/>
            <color indexed="81"/>
            <rFont val="ＭＳ Ｐゴシック"/>
            <family val="3"/>
            <charset val="128"/>
          </rPr>
          <t>ハイフンはつけなくて結構です</t>
        </r>
      </text>
    </comment>
    <comment ref="R29" authorId="0" shapeId="0" xr:uid="{3B037BC1-88B8-4C2D-8B5E-99142ACEAEA6}">
      <text>
        <r>
          <rPr>
            <b/>
            <sz val="9"/>
            <color indexed="81"/>
            <rFont val="MS P ゴシック"/>
            <family val="3"/>
            <charset val="128"/>
          </rPr>
          <t xml:space="preserve">特または般を選択してください。
</t>
        </r>
      </text>
    </comment>
    <comment ref="K31" authorId="1" shapeId="0" xr:uid="{1B00E11B-0B51-4618-AFC1-BEA3D2BEA443}">
      <text>
        <r>
          <rPr>
            <b/>
            <sz val="9"/>
            <color indexed="81"/>
            <rFont val="ＭＳ Ｐゴシック"/>
            <family val="3"/>
            <charset val="128"/>
          </rPr>
          <t>ハイフンはつけなくて結構です</t>
        </r>
      </text>
    </comment>
    <comment ref="R37" authorId="0" shapeId="0" xr:uid="{2AA1C415-331F-40B4-8D37-B526DE1CDF0F}">
      <text>
        <r>
          <rPr>
            <b/>
            <sz val="9"/>
            <color indexed="81"/>
            <rFont val="MS P ゴシック"/>
            <family val="3"/>
            <charset val="128"/>
          </rPr>
          <t xml:space="preserve">特または般を選択してください。
</t>
        </r>
      </text>
    </comment>
    <comment ref="K39" authorId="1" shapeId="0" xr:uid="{18467C2E-7D08-419E-BBF2-420E3417129D}">
      <text>
        <r>
          <rPr>
            <b/>
            <sz val="9"/>
            <color indexed="81"/>
            <rFont val="ＭＳ Ｐゴシック"/>
            <family val="3"/>
            <charset val="128"/>
          </rPr>
          <t>ハイフンはつけなくて結構です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ㅤ</author>
    <author>　</author>
  </authors>
  <commentList>
    <comment ref="L60" authorId="0" shapeId="0" xr:uid="{00000000-0006-0000-0000-000001000000}">
      <text>
        <r>
          <rPr>
            <sz val="12"/>
            <color indexed="81"/>
            <rFont val="ＭＳ Ｐゴシック"/>
            <family val="3"/>
            <charset val="128"/>
            <scheme val="minor"/>
          </rPr>
          <t>西暦で記入してください</t>
        </r>
      </text>
    </comment>
    <comment ref="L61" authorId="0" shapeId="0" xr:uid="{00000000-0006-0000-0000-000002000000}">
      <text>
        <r>
          <rPr>
            <sz val="12"/>
            <color indexed="81"/>
            <rFont val="ＭＳ Ｐゴシック"/>
            <family val="3"/>
            <charset val="128"/>
            <scheme val="minor"/>
          </rPr>
          <t>西暦で記入してください</t>
        </r>
      </text>
    </comment>
    <comment ref="B67" authorId="0" shapeId="0" xr:uid="{00000000-0006-0000-0000-000003000000}">
      <text>
        <r>
          <rPr>
            <sz val="12"/>
            <color indexed="81"/>
            <rFont val="ＭＳ Ｐゴシック"/>
            <family val="3"/>
            <charset val="128"/>
            <scheme val="minor"/>
          </rPr>
          <t>【イ．建築主の種別】において「(４)会社」を選択した場合のみ選択記入ください</t>
        </r>
      </text>
    </comment>
    <comment ref="J72" authorId="0" shapeId="0" xr:uid="{00000000-0006-0000-0000-000004000000}">
      <text>
        <r>
          <rPr>
            <sz val="12"/>
            <color indexed="81"/>
            <rFont val="ＭＳ Ｐゴシック"/>
            <family val="3"/>
            <charset val="128"/>
            <scheme val="minor"/>
          </rPr>
          <t>都道府県を選択してください</t>
        </r>
      </text>
    </comment>
    <comment ref="O72" authorId="0" shapeId="0" xr:uid="{00000000-0006-0000-0000-000005000000}">
      <text>
        <r>
          <rPr>
            <sz val="12"/>
            <color indexed="81"/>
            <rFont val="ＭＳ Ｐゴシック"/>
            <family val="3"/>
            <charset val="128"/>
            <scheme val="minor"/>
          </rPr>
          <t>市区町村を選択してください</t>
        </r>
      </text>
    </comment>
    <comment ref="U72" authorId="1" shapeId="0" xr:uid="{DFBBC635-51A7-4992-A2E2-8B04D7B914A2}">
      <text>
        <r>
          <rPr>
            <sz val="12"/>
            <color indexed="81"/>
            <rFont val="MS P ゴシック"/>
            <family val="3"/>
            <charset val="128"/>
          </rPr>
          <t>地番まで入力してください</t>
        </r>
      </text>
    </comment>
    <comment ref="B84" authorId="0" shapeId="0" xr:uid="{00000000-0006-0000-0000-00000700000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116" authorId="0" shapeId="0" xr:uid="{915F2E64-CEC0-4A5B-9523-B80B1EEC798A}">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xr:uid="{2184CE97-FF4C-4B54-9853-C3E42DC01E0E}">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xr:uid="{00000000-0006-0000-0000-00000A00000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P48" authorId="0" shapeId="0" xr:uid="{44DD791A-CBDF-4D40-BDD8-EC2F20EF0B58}">
      <text>
        <r>
          <rPr>
            <sz val="9"/>
            <color indexed="81"/>
            <rFont val="MS P ゴシック"/>
            <family val="3"/>
            <charset val="128"/>
          </rPr>
          <t xml:space="preserve">うまく配置されない場合は手入力してください。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S24" authorId="0" shapeId="0" xr:uid="{CCA94A04-0F7D-450C-B69F-B9EB8081BC02}">
      <text>
        <r>
          <rPr>
            <b/>
            <sz val="9"/>
            <color indexed="81"/>
            <rFont val="MS P ゴシック"/>
            <family val="3"/>
            <charset val="128"/>
          </rPr>
          <t>ハイフンはつけなくて結構です。</t>
        </r>
        <r>
          <rPr>
            <sz val="9"/>
            <color indexed="81"/>
            <rFont val="MS P ゴシック"/>
            <family val="3"/>
            <charset val="128"/>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G23" authorId="0" shapeId="0" xr:uid="{56EAB1E7-42F5-4F85-AF8F-AC515D4EE5C6}">
      <text>
        <r>
          <rPr>
            <b/>
            <sz val="9"/>
            <color indexed="81"/>
            <rFont val="MS P ゴシック"/>
            <family val="3"/>
            <charset val="128"/>
          </rPr>
          <t>高度地区があれば種別を選んでください。</t>
        </r>
        <r>
          <rPr>
            <sz val="9"/>
            <color indexed="81"/>
            <rFont val="MS P ゴシック"/>
            <family val="3"/>
            <charset val="128"/>
          </rPr>
          <t xml:space="preserve">
</t>
        </r>
      </text>
    </comment>
    <comment ref="J39" authorId="0" shapeId="0" xr:uid="{FE232CB1-D437-4A94-8013-65E71EEBFD4F}">
      <text>
        <r>
          <rPr>
            <b/>
            <sz val="9"/>
            <color indexed="81"/>
            <rFont val="MS P ゴシック"/>
            <family val="3"/>
            <charset val="128"/>
          </rPr>
          <t>４２条２項道路の場合、公道・私道を選択してください。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K6" authorId="0" shapeId="0" xr:uid="{4DCC97F1-67A6-40A5-946F-DFF3F83A9F83}">
      <text>
        <r>
          <rPr>
            <b/>
            <sz val="9"/>
            <color indexed="81"/>
            <rFont val="ＭＳ Ｐゴシック"/>
            <family val="3"/>
            <charset val="128"/>
          </rPr>
          <t>ハイフンはつけなくて結構です</t>
        </r>
      </text>
    </comment>
    <comment ref="K16" authorId="0" shapeId="0" xr:uid="{4FEBE344-F67F-49E1-962D-9DCB1AC8F98E}">
      <text>
        <r>
          <rPr>
            <b/>
            <sz val="9"/>
            <color indexed="81"/>
            <rFont val="ＭＳ Ｐゴシック"/>
            <family val="3"/>
            <charset val="128"/>
          </rPr>
          <t>ハイフンはつけなくて結構です</t>
        </r>
      </text>
    </comment>
    <comment ref="K26" authorId="0" shapeId="0" xr:uid="{0556833A-AC3A-4299-A501-445D5686A843}">
      <text>
        <r>
          <rPr>
            <b/>
            <sz val="9"/>
            <color indexed="81"/>
            <rFont val="ＭＳ Ｐゴシック"/>
            <family val="3"/>
            <charset val="128"/>
          </rPr>
          <t>ハイフンはつけなくて結構です</t>
        </r>
      </text>
    </comment>
    <comment ref="K36" authorId="0" shapeId="0" xr:uid="{432F5FCF-C2E5-4D7A-AF5D-A782E466F216}">
      <text>
        <r>
          <rPr>
            <b/>
            <sz val="9"/>
            <color indexed="81"/>
            <rFont val="ＭＳ Ｐゴシック"/>
            <family val="3"/>
            <charset val="128"/>
          </rPr>
          <t>ハイフンはつけなくて結構です</t>
        </r>
      </text>
    </comment>
    <comment ref="K46" authorId="0" shapeId="0" xr:uid="{98488E0A-EC78-441E-AA83-9FCEF59BFD04}">
      <text>
        <r>
          <rPr>
            <b/>
            <sz val="9"/>
            <color indexed="81"/>
            <rFont val="ＭＳ Ｐゴシック"/>
            <family val="3"/>
            <charset val="128"/>
          </rPr>
          <t>ハイフンはつけなくて結構です</t>
        </r>
      </text>
    </comment>
    <comment ref="K56" authorId="0" shapeId="0" xr:uid="{173AD9D8-AC33-42E8-A7E7-BC9E2B4373F9}">
      <text>
        <r>
          <rPr>
            <b/>
            <sz val="9"/>
            <color indexed="81"/>
            <rFont val="ＭＳ Ｐゴシック"/>
            <family val="3"/>
            <charset val="128"/>
          </rPr>
          <t>ハイフンはつけなくて結構です</t>
        </r>
      </text>
    </comment>
    <comment ref="K66" authorId="0" shapeId="0" xr:uid="{2164E1A9-8AD2-41F2-9454-201A10CF6949}">
      <text>
        <r>
          <rPr>
            <b/>
            <sz val="9"/>
            <color indexed="81"/>
            <rFont val="ＭＳ Ｐゴシック"/>
            <family val="3"/>
            <charset val="128"/>
          </rPr>
          <t>ハイフンはつけなくて結構です</t>
        </r>
      </text>
    </comment>
    <comment ref="K76" authorId="0" shapeId="0" xr:uid="{68BB8B7A-7867-4B51-8DF5-1C1F5F39BD7C}">
      <text>
        <r>
          <rPr>
            <b/>
            <sz val="9"/>
            <color indexed="81"/>
            <rFont val="ＭＳ Ｐゴシック"/>
            <family val="3"/>
            <charset val="128"/>
          </rPr>
          <t>ハイフンはつけなくて結構です</t>
        </r>
      </text>
    </comment>
    <comment ref="K86" authorId="0" shapeId="0" xr:uid="{38F93CE5-7752-477D-AC75-5BB5C6895180}">
      <text>
        <r>
          <rPr>
            <b/>
            <sz val="9"/>
            <color indexed="81"/>
            <rFont val="ＭＳ Ｐゴシック"/>
            <family val="3"/>
            <charset val="128"/>
          </rPr>
          <t>ハイフンはつけなくて結構です</t>
        </r>
      </text>
    </comment>
    <comment ref="K96" authorId="0" shapeId="0" xr:uid="{867DBF59-DEDC-4549-B412-53CAAC0A7958}">
      <text>
        <r>
          <rPr>
            <b/>
            <sz val="9"/>
            <color indexed="81"/>
            <rFont val="ＭＳ Ｐゴシック"/>
            <family val="3"/>
            <charset val="128"/>
          </rPr>
          <t>ハイフンはつけなくて結構です</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K6" authorId="0" shapeId="0" xr:uid="{39859355-3E39-4B51-A977-36FD7BA79358}">
      <text>
        <r>
          <rPr>
            <b/>
            <sz val="9"/>
            <color indexed="81"/>
            <rFont val="ＭＳ Ｐゴシック"/>
            <family val="3"/>
            <charset val="128"/>
          </rPr>
          <t>ハイフンはつけなくて結構です</t>
        </r>
      </text>
    </comment>
    <comment ref="K15" authorId="0" shapeId="0" xr:uid="{D81040DD-3D27-4B01-9A28-EE64773F5F22}">
      <text>
        <r>
          <rPr>
            <b/>
            <sz val="9"/>
            <color indexed="81"/>
            <rFont val="ＭＳ Ｐゴシック"/>
            <family val="3"/>
            <charset val="128"/>
          </rPr>
          <t>ハイフンはつけなくて結構です</t>
        </r>
      </text>
    </comment>
    <comment ref="K25" authorId="0" shapeId="0" xr:uid="{E9F12299-6CB8-4099-BD98-BB72335C6156}">
      <text>
        <r>
          <rPr>
            <b/>
            <sz val="9"/>
            <color indexed="81"/>
            <rFont val="ＭＳ Ｐゴシック"/>
            <family val="3"/>
            <charset val="128"/>
          </rPr>
          <t>ハイフンはつけなくて結構です</t>
        </r>
      </text>
    </comment>
    <comment ref="K35" authorId="0" shapeId="0" xr:uid="{B8193ED4-3861-4C21-8A43-A3CBCF60C746}">
      <text>
        <r>
          <rPr>
            <b/>
            <sz val="9"/>
            <color indexed="81"/>
            <rFont val="ＭＳ Ｐゴシック"/>
            <family val="3"/>
            <charset val="128"/>
          </rPr>
          <t>ハイフンはつけなくて結構です</t>
        </r>
      </text>
    </comment>
    <comment ref="K44" authorId="0" shapeId="0" xr:uid="{83E6409A-77F4-4D61-9F66-3278A6EC51AB}">
      <text>
        <r>
          <rPr>
            <b/>
            <sz val="9"/>
            <color indexed="81"/>
            <rFont val="ＭＳ Ｐゴシック"/>
            <family val="3"/>
            <charset val="128"/>
          </rPr>
          <t>ハイフンはつけなくて結構です</t>
        </r>
      </text>
    </comment>
    <comment ref="K53" authorId="0" shapeId="0" xr:uid="{931A3CF6-0096-4646-B1EA-8C010C83975A}">
      <text>
        <r>
          <rPr>
            <b/>
            <sz val="9"/>
            <color indexed="81"/>
            <rFont val="ＭＳ Ｐゴシック"/>
            <family val="3"/>
            <charset val="128"/>
          </rPr>
          <t>ハイフンはつけなくて結構です</t>
        </r>
      </text>
    </comment>
    <comment ref="K64" authorId="0" shapeId="0" xr:uid="{FD68FBD5-4CF5-4CBF-9220-B1AE06920D62}">
      <text>
        <r>
          <rPr>
            <b/>
            <sz val="9"/>
            <color indexed="81"/>
            <rFont val="ＭＳ Ｐゴシック"/>
            <family val="3"/>
            <charset val="128"/>
          </rPr>
          <t>ハイフンはつけなくて結構です</t>
        </r>
      </text>
    </comment>
    <comment ref="K74" authorId="0" shapeId="0" xr:uid="{75C6F02D-F55D-4152-9335-4A1CEEBDC5B4}">
      <text>
        <r>
          <rPr>
            <b/>
            <sz val="9"/>
            <color indexed="81"/>
            <rFont val="ＭＳ Ｐゴシック"/>
            <family val="3"/>
            <charset val="128"/>
          </rPr>
          <t>ハイフンはつけなくて結構です</t>
        </r>
      </text>
    </comment>
    <comment ref="K82" authorId="0" shapeId="0" xr:uid="{D8FD5AAC-C4C6-430B-AF85-54AA1B4F2859}">
      <text>
        <r>
          <rPr>
            <b/>
            <sz val="9"/>
            <color indexed="81"/>
            <rFont val="ＭＳ Ｐゴシック"/>
            <family val="3"/>
            <charset val="128"/>
          </rPr>
          <t>ハイフンはつけなくて結構です</t>
        </r>
      </text>
    </comment>
    <comment ref="K90" authorId="0" shapeId="0" xr:uid="{BE371AD6-9D63-4C8D-A445-F0293A38DC8F}">
      <text>
        <r>
          <rPr>
            <b/>
            <sz val="9"/>
            <color indexed="81"/>
            <rFont val="ＭＳ Ｐゴシック"/>
            <family val="3"/>
            <charset val="128"/>
          </rPr>
          <t>ハイフンはつけなくて結構です</t>
        </r>
      </text>
    </comment>
    <comment ref="K99" authorId="0" shapeId="0" xr:uid="{F88CCB4D-B139-48CF-B58C-E79D71DBEC68}">
      <text>
        <r>
          <rPr>
            <b/>
            <sz val="9"/>
            <color indexed="81"/>
            <rFont val="ＭＳ Ｐゴシック"/>
            <family val="3"/>
            <charset val="128"/>
          </rPr>
          <t>ハイフンはつけなくて結構です</t>
        </r>
      </text>
    </comment>
    <comment ref="K108" authorId="0" shapeId="0" xr:uid="{BD9D4E57-8909-4A2B-A9EF-B922395EE495}">
      <text>
        <r>
          <rPr>
            <b/>
            <sz val="9"/>
            <color indexed="81"/>
            <rFont val="ＭＳ Ｐゴシック"/>
            <family val="3"/>
            <charset val="128"/>
          </rPr>
          <t>ハイフンはつけなくて結構です</t>
        </r>
      </text>
    </comment>
    <comment ref="K116" authorId="0" shapeId="0" xr:uid="{65496688-70CD-4900-96FD-341A522005F0}">
      <text>
        <r>
          <rPr>
            <b/>
            <sz val="9"/>
            <color indexed="81"/>
            <rFont val="ＭＳ Ｐゴシック"/>
            <family val="3"/>
            <charset val="128"/>
          </rPr>
          <t>ハイフンはつけなくて結構です</t>
        </r>
      </text>
    </comment>
    <comment ref="K124" authorId="0" shapeId="0" xr:uid="{7D1670A9-198D-4A48-B563-4F6C4E8565A7}">
      <text>
        <r>
          <rPr>
            <b/>
            <sz val="9"/>
            <color indexed="81"/>
            <rFont val="ＭＳ Ｐゴシック"/>
            <family val="3"/>
            <charset val="128"/>
          </rPr>
          <t>ハイフンはつけなくて結構です</t>
        </r>
      </text>
    </comment>
    <comment ref="K134" authorId="0" shapeId="0" xr:uid="{5008B21B-F46B-4010-904C-E9CC5CED81D5}">
      <text>
        <r>
          <rPr>
            <b/>
            <sz val="9"/>
            <color indexed="81"/>
            <rFont val="ＭＳ Ｐゴシック"/>
            <family val="3"/>
            <charset val="128"/>
          </rPr>
          <t>ハイフンはつけなくて結構です</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uotori</author>
  </authors>
  <commentList>
    <comment ref="H6" authorId="0" shapeId="0" xr:uid="{CC489820-7FE2-474F-A26A-5438FF0E874E}">
      <text>
        <r>
          <rPr>
            <b/>
            <sz val="9"/>
            <color indexed="81"/>
            <rFont val="ＭＳ Ｐゴシック"/>
            <family val="3"/>
            <charset val="128"/>
          </rPr>
          <t>ハイフンはつけなくて結構です</t>
        </r>
      </text>
    </comment>
    <comment ref="H13" authorId="0" shapeId="0" xr:uid="{6954FFEB-756F-4233-A75C-23CAEB133627}">
      <text>
        <r>
          <rPr>
            <b/>
            <sz val="9"/>
            <color indexed="81"/>
            <rFont val="ＭＳ Ｐゴシック"/>
            <family val="3"/>
            <charset val="128"/>
          </rPr>
          <t>ハイフンはつけなくて結構です</t>
        </r>
      </text>
    </comment>
    <comment ref="H20" authorId="0" shapeId="0" xr:uid="{CEC1520D-265E-442A-8D41-75F8A413CA09}">
      <text>
        <r>
          <rPr>
            <b/>
            <sz val="9"/>
            <color indexed="81"/>
            <rFont val="ＭＳ Ｐゴシック"/>
            <family val="3"/>
            <charset val="128"/>
          </rPr>
          <t>ハイフンはつけなくて結構です</t>
        </r>
      </text>
    </comment>
    <comment ref="H27" authorId="0" shapeId="0" xr:uid="{422E0646-2DE3-4E89-A23F-7837914E1D87}">
      <text>
        <r>
          <rPr>
            <b/>
            <sz val="9"/>
            <color indexed="81"/>
            <rFont val="ＭＳ Ｐゴシック"/>
            <family val="3"/>
            <charset val="128"/>
          </rPr>
          <t>ハイフンはつけなくて結構です</t>
        </r>
      </text>
    </comment>
    <comment ref="H34" authorId="0" shapeId="0" xr:uid="{E9E36206-414E-4ED3-8412-CFFE2D5590C2}">
      <text>
        <r>
          <rPr>
            <b/>
            <sz val="9"/>
            <color indexed="81"/>
            <rFont val="ＭＳ Ｐゴシック"/>
            <family val="3"/>
            <charset val="128"/>
          </rPr>
          <t>ハイフンはつけなくて結構です</t>
        </r>
      </text>
    </comment>
    <comment ref="H41" authorId="0" shapeId="0" xr:uid="{3455BEB8-C943-4ECC-9AE4-34840917A0C8}">
      <text>
        <r>
          <rPr>
            <b/>
            <sz val="9"/>
            <color indexed="81"/>
            <rFont val="ＭＳ Ｐゴシック"/>
            <family val="3"/>
            <charset val="128"/>
          </rPr>
          <t>ハイフンはつけなくて結構です</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K14" authorId="0" shapeId="0" xr:uid="{74B792C3-6E01-415C-B033-D1B8CE5FF398}">
      <text>
        <r>
          <rPr>
            <b/>
            <sz val="9"/>
            <color indexed="81"/>
            <rFont val="MS P ゴシック"/>
            <family val="3"/>
            <charset val="128"/>
          </rPr>
          <t xml:space="preserve">ＡＦ:ＡＧのタブに入力してください。
</t>
        </r>
      </text>
    </comment>
    <comment ref="K18" authorId="0" shapeId="0" xr:uid="{51A0B2FF-19B5-4728-8497-4670A2C11E26}">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K20" authorId="0" shapeId="0" xr:uid="{AC0FE288-9E34-4E30-A3BE-35619419A6FD}">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O24" authorId="0" shapeId="0" xr:uid="{6DFC4208-7283-4EE0-B7DC-F733DDBEC6B5}">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K33" authorId="0" shapeId="0" xr:uid="{97CD6072-AA39-4701-AE46-77E980F9E7DE}">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U33" authorId="0" shapeId="0" xr:uid="{B1E88A9A-DEA3-493F-8F02-52683D960849}">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K38" authorId="0" shapeId="0" xr:uid="{44025AC2-CA16-49F8-B352-C4A457691134}">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 ref="U38" authorId="0" shapeId="0" xr:uid="{4618DAD7-4F1A-4DF9-A37F-0424A17CA8A6}">
      <text>
        <r>
          <rPr>
            <b/>
            <sz val="9"/>
            <color indexed="81"/>
            <rFont val="MS P ゴシック"/>
            <family val="3"/>
            <charset val="128"/>
          </rPr>
          <t>ＡＦ:ＡＧのタブに入力してください。</t>
        </r>
        <r>
          <rPr>
            <sz val="9"/>
            <color indexed="81"/>
            <rFont val="MS P ゴシック"/>
            <family val="3"/>
            <charset val="128"/>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K14" authorId="0" shapeId="0" xr:uid="{98208D4D-E601-403E-92BD-0DD6C676F2D3}">
      <text>
        <r>
          <rPr>
            <b/>
            <sz val="9"/>
            <color indexed="81"/>
            <rFont val="MS P ゴシック"/>
            <family val="3"/>
            <charset val="128"/>
          </rPr>
          <t xml:space="preserve">ＡＦ:ＡＧのタブに入力してください。
</t>
        </r>
        <r>
          <rPr>
            <sz val="9"/>
            <color indexed="81"/>
            <rFont val="MS P ゴシック"/>
            <family val="3"/>
            <charset val="128"/>
          </rPr>
          <t xml:space="preserve">
</t>
        </r>
      </text>
    </comment>
    <comment ref="K18" authorId="0" shapeId="0" xr:uid="{C63A2023-3B36-4800-8BD4-7B273AED276A}">
      <text>
        <r>
          <rPr>
            <b/>
            <sz val="9"/>
            <color indexed="81"/>
            <rFont val="MS P ゴシック"/>
            <family val="3"/>
            <charset val="128"/>
          </rPr>
          <t xml:space="preserve">ＡＦ:ＡＧのタブに入力してください。
</t>
        </r>
        <r>
          <rPr>
            <sz val="9"/>
            <color indexed="81"/>
            <rFont val="MS P ゴシック"/>
            <family val="3"/>
            <charset val="128"/>
          </rPr>
          <t xml:space="preserve">
</t>
        </r>
      </text>
    </comment>
    <comment ref="K20" authorId="0" shapeId="0" xr:uid="{E89F392B-7273-4396-BCC7-B23FE804AA61}">
      <text>
        <r>
          <rPr>
            <b/>
            <sz val="9"/>
            <color indexed="81"/>
            <rFont val="MS P ゴシック"/>
            <family val="3"/>
            <charset val="128"/>
          </rPr>
          <t xml:space="preserve">ＡＦ:ＡＧのタブに入力してください。
</t>
        </r>
        <r>
          <rPr>
            <sz val="9"/>
            <color indexed="81"/>
            <rFont val="MS P ゴシック"/>
            <family val="3"/>
            <charset val="128"/>
          </rPr>
          <t xml:space="preserve">
</t>
        </r>
      </text>
    </comment>
    <comment ref="K30" authorId="0" shapeId="0" xr:uid="{0663C26B-4179-4BDC-810A-C0E84537BCDB}">
      <text>
        <r>
          <rPr>
            <b/>
            <sz val="9"/>
            <color indexed="81"/>
            <rFont val="MS P ゴシック"/>
            <family val="3"/>
            <charset val="128"/>
          </rPr>
          <t xml:space="preserve">ＡＦ:ＡＧのタブに入力してください。
</t>
        </r>
        <r>
          <rPr>
            <sz val="9"/>
            <color indexed="81"/>
            <rFont val="MS P ゴシック"/>
            <family val="3"/>
            <charset val="128"/>
          </rPr>
          <t xml:space="preserve">
</t>
        </r>
      </text>
    </comment>
    <comment ref="U30" authorId="0" shapeId="0" xr:uid="{3C84B8BE-EC3F-4025-A241-154FBCB1A371}">
      <text>
        <r>
          <rPr>
            <b/>
            <sz val="9"/>
            <color indexed="81"/>
            <rFont val="MS P ゴシック"/>
            <family val="3"/>
            <charset val="128"/>
          </rPr>
          <t xml:space="preserve">ＡＦ:ＡＧのタブに入力してください。
</t>
        </r>
        <r>
          <rPr>
            <sz val="9"/>
            <color indexed="81"/>
            <rFont val="MS P ゴシック"/>
            <family val="3"/>
            <charset val="128"/>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Fukunaga</author>
  </authors>
  <commentList>
    <comment ref="G15" authorId="0" shapeId="0" xr:uid="{94BCE7E5-5EF4-4EFF-97CC-3442EE67833E}">
      <text>
        <r>
          <rPr>
            <b/>
            <sz val="11"/>
            <color indexed="81"/>
            <rFont val="MS P ゴシック"/>
            <family val="3"/>
            <charset val="128"/>
          </rPr>
          <t>計画変更の場合、黄セルに４桁が入っていなかったら入力してください。</t>
        </r>
      </text>
    </comment>
    <comment ref="H15" authorId="0" shapeId="0" xr:uid="{086D2DAA-C285-4594-B67B-F32E43D8BFC8}">
      <text>
        <r>
          <rPr>
            <b/>
            <sz val="11"/>
            <color indexed="81"/>
            <rFont val="MS P ゴシック"/>
            <family val="3"/>
            <charset val="128"/>
          </rPr>
          <t>計画変更回数を選択してください。</t>
        </r>
        <r>
          <rPr>
            <sz val="11"/>
            <color indexed="81"/>
            <rFont val="MS P ゴシック"/>
            <family val="3"/>
            <charset val="128"/>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B10" authorId="0" shapeId="0" xr:uid="{32AA7A00-5311-42D7-86CD-4FC13A9C81A9}">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xr:uid="{C936ACC3-6F87-4D87-B9F0-4675A0130AE7}">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xr:uid="{CEE9F8D3-D5E5-4E5B-81C8-3EEC3C246CBF}">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xr:uid="{CE0C457D-36EB-490C-84ED-A37455C4F8E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xr:uid="{D6E1862D-5EDF-4553-A01B-25416E38660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xr:uid="{C9463512-79A5-4964-81C5-192C273DEC9D}">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xr:uid="{78D17A20-0696-404F-BF6B-C9EEEFA5121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xr:uid="{88CB8BD7-E97D-4E16-B774-63EDF0D7BF8B}">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xr:uid="{CDF10EE3-CA99-4828-931E-37377D196345}">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xr:uid="{BFE81951-BC2D-48B0-B170-5F6CFF266A8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xr:uid="{7BD58C6A-689D-4EC4-BAA3-A68C3B0A250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xr:uid="{90E268E7-BF39-4762-A677-13CCE4024FB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xr:uid="{56A90DB7-931A-4F66-8856-F8C5EC5E716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xr:uid="{5CB18001-87A0-482B-9243-3F07C42FAD7C}">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xr:uid="{6F2A1A55-1D96-492F-984A-783090922571}">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xr:uid="{A2E0646E-FF44-4A8F-85DD-55BC41AF3846}">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G4" authorId="0" shapeId="0" xr:uid="{E99126A3-701B-4ED6-AAEF-0D922EDB169D}">
      <text>
        <r>
          <rPr>
            <sz val="12"/>
            <color indexed="81"/>
            <rFont val="ＭＳ Ｐゴシック"/>
            <family val="3"/>
            <charset val="128"/>
            <scheme val="minor"/>
          </rPr>
          <t>１件の工事届で２棟以上のとき、一連番号を記入する。
ただし</t>
        </r>
        <r>
          <rPr>
            <sz val="12"/>
            <color indexed="81"/>
            <rFont val="ＭＳ Ｐゴシック"/>
            <family val="3"/>
            <charset val="129"/>
            <scheme val="minor"/>
          </rPr>
          <t>"９"以上はすべて"９"を記入する</t>
        </r>
      </text>
    </comment>
    <comment ref="H4" authorId="0" shapeId="0" xr:uid="{B92D332A-ED81-4817-B0D5-CDF9CE588041}">
      <text>
        <r>
          <rPr>
            <sz val="12"/>
            <color indexed="81"/>
            <rFont val="ＭＳ Ｐゴシック"/>
            <family val="3"/>
            <charset val="128"/>
          </rPr>
          <t>１棟の中に利用関係が異なる住宅があるとき一連番号を記入する</t>
        </r>
      </text>
    </comment>
    <comment ref="I4" authorId="0" shapeId="0" xr:uid="{39D7D2F2-14E4-4EA7-BA91-772559C7A810}">
      <text>
        <r>
          <rPr>
            <sz val="12"/>
            <color indexed="81"/>
            <rFont val="ＭＳ Ｐゴシック"/>
            <family val="3"/>
            <charset val="128"/>
            <scheme val="minor"/>
          </rPr>
          <t xml:space="preserve">１．国
２．都道府県
３．市区町村
４．会社
５．会社でない団体
６．個人
</t>
        </r>
      </text>
    </comment>
    <comment ref="J4" authorId="0" shapeId="0" xr:uid="{5606813F-E8F5-4C08-AD10-9C67EC417E54}">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K4" authorId="0" shapeId="0" xr:uid="{53E01EC8-22DE-4C57-959F-1EECABCCC357}">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L4" authorId="0" shapeId="0" xr:uid="{785B7F90-765E-44C1-9577-CE485C4ACABD}">
      <text>
        <r>
          <rPr>
            <sz val="12"/>
            <color indexed="81"/>
            <rFont val="MS P ゴシック"/>
            <family val="3"/>
            <charset val="128"/>
          </rPr>
          <t xml:space="preserve">１．新築
２．増築
３．改築
</t>
        </r>
      </text>
    </comment>
    <comment ref="O4" authorId="0" shapeId="0" xr:uid="{537DE155-584F-4C2B-9015-7494D14A2ED6}">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P4" authorId="0" shapeId="0" xr:uid="{CEE34BCD-5896-4097-9B23-A9EB8893EC1A}">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W4" authorId="0" shapeId="0" xr:uid="{3C955726-F220-4557-A0D7-6CAA5BAB11F3}">
      <text>
        <r>
          <rPr>
            <sz val="12"/>
            <color indexed="81"/>
            <rFont val="MS P ゴシック"/>
            <family val="3"/>
            <charset val="128"/>
          </rPr>
          <t>１．新設
２．その他</t>
        </r>
        <r>
          <rPr>
            <sz val="9"/>
            <color indexed="81"/>
            <rFont val="MS P ゴシック"/>
            <family val="3"/>
            <charset val="128"/>
          </rPr>
          <t xml:space="preserve">
</t>
        </r>
      </text>
    </comment>
    <comment ref="X4" authorId="0" shapeId="0" xr:uid="{58F1D0AC-AE9A-4A38-846A-E2F4176E56A6}">
      <text>
        <r>
          <rPr>
            <sz val="12"/>
            <color indexed="81"/>
            <rFont val="ＭＳ Ｐゴシック"/>
            <family val="3"/>
            <charset val="128"/>
            <scheme val="minor"/>
          </rPr>
          <t>１．民間資金住宅
２．公営住宅
３．住宅金融支援　　　
　　機構住宅
４．都市再生機構住宅
５．その他</t>
        </r>
      </text>
    </comment>
    <comment ref="Y4" authorId="0" shapeId="0" xr:uid="{A17CD01C-5000-47D0-B96D-AE5F3FC014BB}">
      <text>
        <r>
          <rPr>
            <sz val="12"/>
            <color indexed="81"/>
            <rFont val="ＭＳ Ｐゴシック"/>
            <family val="3"/>
            <charset val="128"/>
            <scheme val="minor"/>
          </rPr>
          <t>１．在来工法
２．プレハブ工法
３．枠組壁工法</t>
        </r>
      </text>
    </comment>
    <comment ref="Z4" authorId="0" shapeId="0" xr:uid="{EB5EC7C2-97A9-4827-BEBB-52C025B13460}">
      <text>
        <r>
          <rPr>
            <sz val="12"/>
            <color indexed="81"/>
            <rFont val="ＭＳ Ｐゴシック"/>
            <family val="3"/>
            <charset val="128"/>
            <scheme val="minor"/>
          </rPr>
          <t>１．専用住宅
２．併用住宅
３．その他の住宅</t>
        </r>
      </text>
    </comment>
    <comment ref="AA4" authorId="0" shapeId="0" xr:uid="{AFEE8BA4-3C89-4CF1-8D76-6750153B3CEC}">
      <text>
        <r>
          <rPr>
            <sz val="12"/>
            <color indexed="81"/>
            <rFont val="ＭＳ Ｐゴシック"/>
            <family val="3"/>
            <charset val="128"/>
            <scheme val="minor"/>
          </rPr>
          <t>１．一戸建住宅
２．長屋建住宅
３．共同住宅</t>
        </r>
      </text>
    </comment>
    <comment ref="AB4" authorId="0" shapeId="0" xr:uid="{738AF0CE-FA8F-44B3-840A-BC83626CDEA3}">
      <text>
        <r>
          <rPr>
            <sz val="12"/>
            <color indexed="81"/>
            <rFont val="ＭＳ Ｐゴシック"/>
            <family val="3"/>
            <charset val="128"/>
            <scheme val="minor"/>
          </rPr>
          <t>１．持家
２．貸家
３．給与住宅　
４．分譲住宅</t>
        </r>
      </text>
    </comment>
    <comment ref="AF4" authorId="0" shapeId="0" xr:uid="{FA895D31-3739-43E3-A68A-B61DAB1DF832}">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<sst xmlns="http://schemas.openxmlformats.org/spreadsheetml/2006/main" count="13087" uniqueCount="4217">
  <si>
    <t>第四十号様式（第八条関係）（Ａ４）</t>
    <phoneticPr fontId="1"/>
  </si>
  <si>
    <t>建築基準法第15条第１項の規定による</t>
    <phoneticPr fontId="1"/>
  </si>
  <si>
    <t>（第一面）</t>
    <rPh sb="1" eb="2">
      <t>ダイ</t>
    </rPh>
    <rPh sb="2" eb="4">
      <t>イチメン</t>
    </rPh>
    <phoneticPr fontId="1"/>
  </si>
  <si>
    <t>日</t>
    <rPh sb="0" eb="1">
      <t>ニチ</t>
    </rPh>
    <phoneticPr fontId="1"/>
  </si>
  <si>
    <t>月</t>
    <rPh sb="0" eb="1">
      <t>ツキ</t>
    </rPh>
    <phoneticPr fontId="1"/>
  </si>
  <si>
    <t>年</t>
    <rPh sb="0" eb="1">
      <t>ネン</t>
    </rPh>
    <phoneticPr fontId="1"/>
  </si>
  <si>
    <t>知事　様</t>
    <rPh sb="0" eb="2">
      <t>チジ</t>
    </rPh>
    <rPh sb="3" eb="4">
      <t>サマ</t>
    </rPh>
    <phoneticPr fontId="1"/>
  </si>
  <si>
    <t>　　建築主</t>
    <rPh sb="2" eb="5">
      <t>ケンチクヌシ</t>
    </rPh>
    <phoneticPr fontId="1"/>
  </si>
  <si>
    <t>氏名</t>
    <rPh sb="0" eb="2">
      <t>シメイ</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</si>
  <si>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</si>
  <si>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</si>
  <si>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</si>
  <si>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　　建築確認</t>
    <rPh sb="2" eb="4">
      <t>ケンチク</t>
    </rPh>
    <rPh sb="4" eb="6">
      <t>カクニン</t>
    </rPh>
    <phoneticPr fontId="1"/>
  </si>
  <si>
    <t>確認済証番号</t>
    <rPh sb="0" eb="2">
      <t>カクニン</t>
    </rPh>
    <rPh sb="2" eb="3">
      <t>ス</t>
    </rPh>
    <rPh sb="3" eb="4">
      <t>ショウ</t>
    </rPh>
    <rPh sb="4" eb="6">
      <t>バンゴウ</t>
    </rPh>
    <phoneticPr fontId="1"/>
  </si>
  <si>
    <t>確認済証交付年月日</t>
    <rPh sb="0" eb="2">
      <t>カクニン</t>
    </rPh>
    <rPh sb="2" eb="3">
      <t>ス</t>
    </rPh>
    <rPh sb="3" eb="4">
      <t>ショウ</t>
    </rPh>
    <rPh sb="4" eb="6">
      <t>コウフ</t>
    </rPh>
    <rPh sb="6" eb="9">
      <t>ネンガッピ</t>
    </rPh>
    <phoneticPr fontId="1"/>
  </si>
  <si>
    <t>確認済証交付者</t>
    <rPh sb="0" eb="2">
      <t>カクニン</t>
    </rPh>
    <rPh sb="2" eb="3">
      <t>ス</t>
    </rPh>
    <rPh sb="3" eb="4">
      <t>ショウ</t>
    </rPh>
    <rPh sb="4" eb="7">
      <t>コウフシャ</t>
    </rPh>
    <phoneticPr fontId="1"/>
  </si>
  <si>
    <t>第</t>
    <rPh sb="0" eb="1">
      <t>ダイ</t>
    </rPh>
    <phoneticPr fontId="1"/>
  </si>
  <si>
    <t>号</t>
    <rPh sb="0" eb="1">
      <t>ゴウ</t>
    </rPh>
    <phoneticPr fontId="1"/>
  </si>
  <si>
    <t>年</t>
    <rPh sb="0" eb="1">
      <t>ネン</t>
    </rPh>
    <phoneticPr fontId="1"/>
  </si>
  <si>
    <t>月</t>
    <rPh sb="0" eb="1">
      <t>ツキ</t>
    </rPh>
    <phoneticPr fontId="1"/>
  </si>
  <si>
    <t>日</t>
    <rPh sb="0" eb="1">
      <t>ニチ</t>
    </rPh>
    <phoneticPr fontId="1"/>
  </si>
  <si>
    <t>　　除却工事施工者</t>
    <rPh sb="2" eb="4">
      <t>ジョキャク</t>
    </rPh>
    <rPh sb="4" eb="6">
      <t>コウジ</t>
    </rPh>
    <rPh sb="6" eb="9">
      <t>セコウシャ</t>
    </rPh>
    <phoneticPr fontId="1"/>
  </si>
  <si>
    <t xml:space="preserve"> 　※受付経由機関記載欄</t>
    <phoneticPr fontId="1"/>
  </si>
  <si>
    <t>【１．着工及び工事完了の予定期日】</t>
    <phoneticPr fontId="1"/>
  </si>
  <si>
    <t>【２．建築主】</t>
    <phoneticPr fontId="1"/>
  </si>
  <si>
    <t>(1)国</t>
    <rPh sb="3" eb="4">
      <t>クニ</t>
    </rPh>
    <phoneticPr fontId="1"/>
  </si>
  <si>
    <t>(2)都道府県</t>
    <rPh sb="3" eb="7">
      <t>トドウフケン</t>
    </rPh>
    <phoneticPr fontId="1"/>
  </si>
  <si>
    <t>(3)市区町村</t>
    <rPh sb="3" eb="7">
      <t>シクチョウソン</t>
    </rPh>
    <phoneticPr fontId="1"/>
  </si>
  <si>
    <t>(4)会社</t>
    <rPh sb="3" eb="5">
      <t>カイシャ</t>
    </rPh>
    <phoneticPr fontId="1"/>
  </si>
  <si>
    <t>(5)会社でない団体</t>
    <rPh sb="3" eb="5">
      <t>カイシャ</t>
    </rPh>
    <rPh sb="8" eb="10">
      <t>ダンタイ</t>
    </rPh>
    <phoneticPr fontId="1"/>
  </si>
  <si>
    <t>(1)1,000万円以下</t>
    <phoneticPr fontId="1"/>
  </si>
  <si>
    <t>(2)1,000万円超～3,000万円以下</t>
    <phoneticPr fontId="1"/>
  </si>
  <si>
    <t>(3)3,000万円超～1億円以下</t>
    <phoneticPr fontId="1"/>
  </si>
  <si>
    <t>(4)1億円超～10億円以下</t>
    <phoneticPr fontId="1"/>
  </si>
  <si>
    <t>(5)10億円超</t>
    <phoneticPr fontId="1"/>
  </si>
  <si>
    <t>【３．敷地の位置】</t>
    <phoneticPr fontId="1"/>
  </si>
  <si>
    <t>(1)市街化区域</t>
    <phoneticPr fontId="1"/>
  </si>
  <si>
    <t>(2)市街化調整区域</t>
    <phoneticPr fontId="1"/>
  </si>
  <si>
    <t>(3)区域区分非設定都市計画区域</t>
    <phoneticPr fontId="1"/>
  </si>
  <si>
    <t>(4)準都市計画区域</t>
    <phoneticPr fontId="1"/>
  </si>
  <si>
    <t>(5)都市計画区域及び準都市計画区域外</t>
    <phoneticPr fontId="1"/>
  </si>
  <si>
    <t>【４．工事種別】</t>
    <phoneticPr fontId="1"/>
  </si>
  <si>
    <t>(1)新築</t>
    <rPh sb="3" eb="5">
      <t>シンチク</t>
    </rPh>
    <phoneticPr fontId="1"/>
  </si>
  <si>
    <t>(2)増築</t>
    <rPh sb="3" eb="5">
      <t>ゾウチク</t>
    </rPh>
    <phoneticPr fontId="1"/>
  </si>
  <si>
    <t>(3)改築</t>
    <rPh sb="3" eb="5">
      <t>カイチク</t>
    </rPh>
    <phoneticPr fontId="1"/>
  </si>
  <si>
    <t>(4)移転</t>
    <rPh sb="3" eb="5">
      <t>イテン</t>
    </rPh>
    <phoneticPr fontId="1"/>
  </si>
  <si>
    <t>月間</t>
    <rPh sb="0" eb="1">
      <t>ツキ</t>
    </rPh>
    <rPh sb="1" eb="2">
      <t>アイダ</t>
    </rPh>
    <phoneticPr fontId="1"/>
  </si>
  <si>
    <t>㎡</t>
    <phoneticPr fontId="1"/>
  </si>
  <si>
    <t>万円</t>
    <rPh sb="0" eb="2">
      <t>マンエン</t>
    </rPh>
    <phoneticPr fontId="1"/>
  </si>
  <si>
    <t>(1)木造</t>
    <phoneticPr fontId="1"/>
  </si>
  <si>
    <t>（第三面）</t>
    <phoneticPr fontId="1"/>
  </si>
  <si>
    <t>【１．住宅部分の概要】</t>
    <phoneticPr fontId="1"/>
  </si>
  <si>
    <t>(1)新設</t>
    <phoneticPr fontId="1"/>
  </si>
  <si>
    <t>(2)その他</t>
    <phoneticPr fontId="1"/>
  </si>
  <si>
    <t>(1)民間資金住宅</t>
    <phoneticPr fontId="1"/>
  </si>
  <si>
    <t>(2)公営住宅</t>
    <phoneticPr fontId="1"/>
  </si>
  <si>
    <t>(3)住宅金融支援機構住宅</t>
    <phoneticPr fontId="1"/>
  </si>
  <si>
    <t>(4)都市再生機構住宅</t>
    <phoneticPr fontId="1"/>
  </si>
  <si>
    <t>(5)その他</t>
    <phoneticPr fontId="1"/>
  </si>
  <si>
    <t>(1)在来工法</t>
    <phoneticPr fontId="1"/>
  </si>
  <si>
    <t>(2)プレハブ工法</t>
    <phoneticPr fontId="1"/>
  </si>
  <si>
    <t>(3)枠組壁工法</t>
    <phoneticPr fontId="1"/>
  </si>
  <si>
    <t>(1)専用住宅</t>
    <phoneticPr fontId="1"/>
  </si>
  <si>
    <t>(2)併用住宅</t>
    <phoneticPr fontId="1"/>
  </si>
  <si>
    <t>(3)その他の住宅</t>
    <phoneticPr fontId="1"/>
  </si>
  <si>
    <t>(1)一戸建住宅</t>
    <phoneticPr fontId="1"/>
  </si>
  <si>
    <t>(2)長屋建住宅</t>
    <phoneticPr fontId="1"/>
  </si>
  <si>
    <t>(3)共同住宅</t>
    <phoneticPr fontId="1"/>
  </si>
  <si>
    <t>(1)持家　</t>
    <phoneticPr fontId="1"/>
  </si>
  <si>
    <t>(2)貸家　　</t>
    <phoneticPr fontId="1"/>
  </si>
  <si>
    <t>(3)給与住宅</t>
    <phoneticPr fontId="1"/>
  </si>
  <si>
    <t>(4)分譲住宅</t>
    <phoneticPr fontId="1"/>
  </si>
  <si>
    <t>戸</t>
    <rPh sb="0" eb="1">
      <t>コ</t>
    </rPh>
    <phoneticPr fontId="1"/>
  </si>
  <si>
    <t>(1)老朽して危険があるため</t>
    <phoneticPr fontId="1"/>
  </si>
  <si>
    <t>(1)持家</t>
    <phoneticPr fontId="1"/>
  </si>
  <si>
    <t>(2)貸家</t>
    <phoneticPr fontId="1"/>
  </si>
  <si>
    <t>農林水産業</t>
    <phoneticPr fontId="1"/>
  </si>
  <si>
    <t>製造業</t>
    <phoneticPr fontId="1"/>
  </si>
  <si>
    <t>電気・ガス・熱供給・水道業</t>
    <phoneticPr fontId="1"/>
  </si>
  <si>
    <t>情報通信業</t>
    <phoneticPr fontId="1"/>
  </si>
  <si>
    <t>運輸業</t>
    <phoneticPr fontId="1"/>
  </si>
  <si>
    <t>卸売業、小売業</t>
    <phoneticPr fontId="1"/>
  </si>
  <si>
    <t>金融業、保険業</t>
    <phoneticPr fontId="1"/>
  </si>
  <si>
    <t>不動産業</t>
    <phoneticPr fontId="1"/>
  </si>
  <si>
    <t>宿泊業、飲食サービス業</t>
    <phoneticPr fontId="1"/>
  </si>
  <si>
    <t>教育、学習支援業</t>
    <phoneticPr fontId="1"/>
  </si>
  <si>
    <t>医療、福祉</t>
    <phoneticPr fontId="1"/>
  </si>
  <si>
    <t>その他のサービス業</t>
    <phoneticPr fontId="1"/>
  </si>
  <si>
    <t>(6)個人</t>
    <rPh sb="3" eb="5">
      <t>コジン</t>
    </rPh>
    <phoneticPr fontId="1"/>
  </si>
  <si>
    <t>No</t>
    <phoneticPr fontId="1"/>
  </si>
  <si>
    <t>値有無</t>
    <rPh sb="0" eb="1">
      <t>アタイ</t>
    </rPh>
    <rPh sb="1" eb="3">
      <t>ウム</t>
    </rPh>
    <phoneticPr fontId="3"/>
  </si>
  <si>
    <t>値有の場合カウントアップ</t>
    <rPh sb="0" eb="1">
      <t>アタイ</t>
    </rPh>
    <rPh sb="1" eb="2">
      <t>アリ</t>
    </rPh>
    <rPh sb="3" eb="5">
      <t>バアイ</t>
    </rPh>
    <phoneticPr fontId="3"/>
  </si>
  <si>
    <t>sityouson-code</t>
  </si>
  <si>
    <t>ken-name</t>
  </si>
  <si>
    <t>sityouson-name3</t>
  </si>
  <si>
    <t>北海道</t>
  </si>
  <si>
    <t>札幌市中央区</t>
    <phoneticPr fontId="7"/>
  </si>
  <si>
    <t>札幌市北区</t>
    <phoneticPr fontId="7"/>
  </si>
  <si>
    <t>札幌市東区</t>
    <phoneticPr fontId="7"/>
  </si>
  <si>
    <t>札幌市白石区</t>
    <phoneticPr fontId="7"/>
  </si>
  <si>
    <t>札幌市豊平区</t>
    <phoneticPr fontId="7"/>
  </si>
  <si>
    <t>札幌市南区</t>
    <phoneticPr fontId="7"/>
  </si>
  <si>
    <t>札幌市西区</t>
    <phoneticPr fontId="7"/>
  </si>
  <si>
    <t>札幌市厚別区</t>
    <phoneticPr fontId="7"/>
  </si>
  <si>
    <t>札幌市手稲区</t>
    <phoneticPr fontId="7"/>
  </si>
  <si>
    <t>札幌市清田区</t>
    <phoneticPr fontId="7"/>
  </si>
  <si>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</si>
  <si>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</si>
  <si>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</si>
  <si>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</si>
  <si>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</si>
  <si>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</si>
  <si>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</si>
  <si>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</si>
  <si>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</si>
  <si>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</si>
  <si>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</si>
  <si>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</si>
  <si>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</si>
  <si>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</si>
  <si>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</si>
  <si>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</si>
  <si>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</si>
  <si>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</si>
  <si>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</si>
  <si>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</si>
  <si>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</si>
  <si>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</si>
  <si>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</si>
  <si>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</si>
  <si>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</si>
  <si>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</si>
  <si>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</si>
  <si>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</si>
  <si>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</si>
  <si>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</si>
  <si>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</si>
  <si>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</si>
  <si>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</si>
  <si>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</si>
  <si>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</si>
  <si>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</si>
  <si>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</si>
  <si>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</si>
  <si>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</si>
  <si>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</si>
  <si>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</si>
  <si>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</si>
  <si>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</si>
  <si>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</si>
  <si>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</si>
  <si>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</si>
  <si>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</si>
  <si>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</si>
  <si>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</si>
  <si>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</si>
  <si>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</si>
  <si>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</si>
  <si>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</si>
  <si>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</si>
  <si>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</si>
  <si>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</si>
  <si>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</si>
  <si>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</si>
  <si>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</si>
  <si>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</si>
  <si>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</si>
  <si>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</si>
  <si>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</si>
  <si>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</si>
  <si>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</si>
  <si>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</si>
  <si>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</si>
  <si>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</si>
  <si>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</si>
  <si>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</si>
  <si>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</si>
  <si>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</si>
  <si>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</si>
  <si>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</si>
  <si>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</si>
  <si>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</si>
  <si>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</si>
  <si>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</si>
  <si>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</si>
  <si>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</si>
  <si>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</si>
  <si>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</si>
  <si>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</si>
  <si>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</si>
  <si>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</si>
  <si>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</si>
  <si>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</si>
  <si>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</si>
  <si>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</si>
  <si>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</si>
  <si>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</si>
  <si>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</si>
  <si>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</si>
  <si>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</si>
  <si>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</si>
  <si>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</si>
  <si>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</si>
  <si>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</si>
  <si>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</si>
  <si>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</si>
  <si>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</si>
  <si>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</si>
  <si>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</si>
  <si>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</si>
  <si>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</si>
  <si>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</si>
  <si>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</si>
  <si>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</si>
  <si>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</si>
  <si>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</si>
  <si>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</si>
  <si>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</si>
  <si>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</si>
  <si>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</si>
  <si>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</si>
  <si>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</si>
  <si>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</si>
  <si>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</si>
  <si>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</si>
  <si>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</si>
  <si>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</si>
  <si>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</si>
  <si>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</si>
  <si>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</si>
  <si>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</si>
  <si>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</si>
  <si>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</si>
  <si>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</si>
  <si>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</si>
  <si>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</si>
  <si>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</si>
  <si>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</si>
  <si>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</si>
  <si>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</si>
  <si>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</si>
  <si>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</si>
  <si>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</si>
  <si>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</si>
  <si>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</si>
  <si>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</si>
  <si>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</si>
  <si>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</si>
  <si>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</si>
  <si>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</si>
  <si>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</si>
  <si>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</si>
  <si>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</si>
  <si>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</si>
  <si>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</si>
  <si>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</si>
  <si>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</si>
  <si>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</si>
  <si>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</si>
  <si>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</si>
  <si>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</si>
  <si>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</si>
  <si>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</si>
  <si>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</si>
  <si>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</si>
  <si>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</si>
  <si>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</si>
  <si>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</si>
  <si>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</si>
  <si>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</si>
  <si>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</si>
  <si>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</si>
  <si>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</si>
  <si>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</si>
  <si>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</si>
  <si>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</si>
  <si>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</si>
  <si>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</si>
  <si>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</si>
  <si>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</si>
  <si>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</si>
  <si>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</si>
  <si>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</si>
  <si>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</si>
  <si>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</si>
  <si>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</si>
  <si>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</si>
  <si>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</si>
  <si>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</si>
  <si>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</si>
  <si>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</si>
  <si>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</si>
  <si>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</si>
  <si>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</si>
  <si>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</si>
  <si>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</si>
  <si>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</si>
  <si>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</si>
  <si>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</si>
  <si>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</si>
  <si>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</si>
  <si>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</si>
  <si>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</si>
  <si>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</si>
  <si>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</si>
  <si>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</si>
  <si>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</si>
  <si>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</si>
  <si>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</si>
  <si>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</si>
  <si>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</si>
  <si>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</si>
  <si>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</si>
  <si>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</si>
  <si>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</si>
  <si>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</si>
  <si>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</si>
  <si>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</si>
  <si>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</si>
  <si>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</si>
  <si>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</si>
  <si>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</si>
  <si>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</si>
  <si>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</si>
  <si>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</si>
  <si>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</si>
  <si>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</si>
  <si>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</si>
  <si>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</si>
  <si>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</si>
  <si>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</si>
  <si>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</si>
  <si>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</si>
  <si>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</si>
  <si>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</si>
  <si>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</si>
  <si>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</si>
  <si>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</si>
  <si>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</si>
  <si>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</si>
  <si>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</si>
  <si>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</si>
  <si>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</si>
  <si>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</si>
  <si>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</si>
  <si>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</si>
  <si>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</si>
  <si>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</si>
  <si>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</si>
  <si>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</si>
  <si>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</si>
  <si>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</si>
  <si>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</si>
  <si>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</si>
  <si>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</si>
  <si>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</si>
  <si>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</si>
  <si>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</si>
  <si>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</si>
  <si>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</si>
  <si>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</si>
  <si>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</si>
  <si>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</si>
  <si>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</si>
  <si>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7"/>
  </si>
  <si>
    <t>仙台市宮城野区</t>
    <phoneticPr fontId="7"/>
  </si>
  <si>
    <t>仙台市若林区</t>
    <phoneticPr fontId="7"/>
  </si>
  <si>
    <t>仙台市太白区</t>
    <phoneticPr fontId="7"/>
  </si>
  <si>
    <t>仙台市泉区</t>
    <phoneticPr fontId="7"/>
  </si>
  <si>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</si>
  <si>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</si>
  <si>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</si>
  <si>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</si>
  <si>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</si>
  <si>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</si>
  <si>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</si>
  <si>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</si>
  <si>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</si>
  <si>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</si>
  <si>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</si>
  <si>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</si>
  <si>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</si>
  <si>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</si>
  <si>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</si>
  <si>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</si>
  <si>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</si>
  <si>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</si>
  <si>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</si>
  <si>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</si>
  <si>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</si>
  <si>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</si>
  <si>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</si>
  <si>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</si>
  <si>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</si>
  <si>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</si>
  <si>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</si>
  <si>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</si>
  <si>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</si>
  <si>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</si>
  <si>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</si>
  <si>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</si>
  <si>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</si>
  <si>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</si>
  <si>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</si>
  <si>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</si>
  <si>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</si>
  <si>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</si>
  <si>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</si>
  <si>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</si>
  <si>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</si>
  <si>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</si>
  <si>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</si>
  <si>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</si>
  <si>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</si>
  <si>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</si>
  <si>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</si>
  <si>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</si>
  <si>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</si>
  <si>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</si>
  <si>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</si>
  <si>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</si>
  <si>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</si>
  <si>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</si>
  <si>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</si>
  <si>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</si>
  <si>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</si>
  <si>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</si>
  <si>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</si>
  <si>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</si>
  <si>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</si>
  <si>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</si>
  <si>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</si>
  <si>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</si>
  <si>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</si>
  <si>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</si>
  <si>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</si>
  <si>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</si>
  <si>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</si>
  <si>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</si>
  <si>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</si>
  <si>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</si>
  <si>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</si>
  <si>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</si>
  <si>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</si>
  <si>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</si>
  <si>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</si>
  <si>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</si>
  <si>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</si>
  <si>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</si>
  <si>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</si>
  <si>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</si>
  <si>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</si>
  <si>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</si>
  <si>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</si>
  <si>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</si>
  <si>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</si>
  <si>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</si>
  <si>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</si>
  <si>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</si>
  <si>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</si>
  <si>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</si>
  <si>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</si>
  <si>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</si>
  <si>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</si>
  <si>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</si>
  <si>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</si>
  <si>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</si>
  <si>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</si>
  <si>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</si>
  <si>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</si>
  <si>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</si>
  <si>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</si>
  <si>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</si>
  <si>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</si>
  <si>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</si>
  <si>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</si>
  <si>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</si>
  <si>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</si>
  <si>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</si>
  <si>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</si>
  <si>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</si>
  <si>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</si>
  <si>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</si>
  <si>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</si>
  <si>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</si>
  <si>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</si>
  <si>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</si>
  <si>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</si>
  <si>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</si>
  <si>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</si>
  <si>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</si>
  <si>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</si>
  <si>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</si>
  <si>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</si>
  <si>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</si>
  <si>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</si>
  <si>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</si>
  <si>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</si>
  <si>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</si>
  <si>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</si>
  <si>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</si>
  <si>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</si>
  <si>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</si>
  <si>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</si>
  <si>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</si>
  <si>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</si>
  <si>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</si>
  <si>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</si>
  <si>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</si>
  <si>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</si>
  <si>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</si>
  <si>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</si>
  <si>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</si>
  <si>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</si>
  <si>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</si>
  <si>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</si>
  <si>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</si>
  <si>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</si>
  <si>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</si>
  <si>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</si>
  <si>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</si>
  <si>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</si>
  <si>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</si>
  <si>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</si>
  <si>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</si>
  <si>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</si>
  <si>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</si>
  <si>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</si>
  <si>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</si>
  <si>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</si>
  <si>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</si>
  <si>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</si>
  <si>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</si>
  <si>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</si>
  <si>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</si>
  <si>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</si>
  <si>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</si>
  <si>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</si>
  <si>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</si>
  <si>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</si>
  <si>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</si>
  <si>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</si>
  <si>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</si>
  <si>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</si>
  <si>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</si>
  <si>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</si>
  <si>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</si>
  <si>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</si>
  <si>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</si>
  <si>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</si>
  <si>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</si>
  <si>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</si>
  <si>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</si>
  <si>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</si>
  <si>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</si>
  <si>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</si>
  <si>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</si>
  <si>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</si>
  <si>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</si>
  <si>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</si>
  <si>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</si>
  <si>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</si>
  <si>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</si>
  <si>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</si>
  <si>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</si>
  <si>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</si>
  <si>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</si>
  <si>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</si>
  <si>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</si>
  <si>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</si>
  <si>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</si>
  <si>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</si>
  <si>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</si>
  <si>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</si>
  <si>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</si>
  <si>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</si>
  <si>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</si>
  <si>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</si>
  <si>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</si>
  <si>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</si>
  <si>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</si>
  <si>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</si>
  <si>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</si>
  <si>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</si>
  <si>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</si>
  <si>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</si>
  <si>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</si>
  <si>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</si>
  <si>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</si>
  <si>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</si>
  <si>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</si>
  <si>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</si>
  <si>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</si>
  <si>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</si>
  <si>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</si>
  <si>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</si>
  <si>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</si>
  <si>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</si>
  <si>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</si>
  <si>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</si>
  <si>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</si>
  <si>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</si>
  <si>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</si>
  <si>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</si>
  <si>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</si>
  <si>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</si>
  <si>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</si>
  <si>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</si>
  <si>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</si>
  <si>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</si>
  <si>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</si>
  <si>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</si>
  <si>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</si>
  <si>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</si>
  <si>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</si>
  <si>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</si>
  <si>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</si>
  <si>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</si>
  <si>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</si>
  <si>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</si>
  <si>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</si>
  <si>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</si>
  <si>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</si>
  <si>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</si>
  <si>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</si>
  <si>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</si>
  <si>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</si>
  <si>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</si>
  <si>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</si>
  <si>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</si>
  <si>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7"/>
  </si>
  <si>
    <t>さいたま市北区</t>
    <phoneticPr fontId="7"/>
  </si>
  <si>
    <t>さいたま市大宮区</t>
    <phoneticPr fontId="7"/>
  </si>
  <si>
    <t>さいたま市見沼区</t>
    <phoneticPr fontId="7"/>
  </si>
  <si>
    <t>さいたま市中央区</t>
    <phoneticPr fontId="7"/>
  </si>
  <si>
    <t>さいたま市桜区</t>
    <phoneticPr fontId="7"/>
  </si>
  <si>
    <t>さいたま市浦和区</t>
    <phoneticPr fontId="7"/>
  </si>
  <si>
    <t>さいたま市南区</t>
    <phoneticPr fontId="7"/>
  </si>
  <si>
    <t>さいたま市緑区</t>
    <phoneticPr fontId="7"/>
  </si>
  <si>
    <t>さいたま市岩槻区</t>
    <phoneticPr fontId="7"/>
  </si>
  <si>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</si>
  <si>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</si>
  <si>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</si>
  <si>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</si>
  <si>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</si>
  <si>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</si>
  <si>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</si>
  <si>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</si>
  <si>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</si>
  <si>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</si>
  <si>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</si>
  <si>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</si>
  <si>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</si>
  <si>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</si>
  <si>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</si>
  <si>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</si>
  <si>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</si>
  <si>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</si>
  <si>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</si>
  <si>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</si>
  <si>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</si>
  <si>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</si>
  <si>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</si>
  <si>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</si>
  <si>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</si>
  <si>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</si>
  <si>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</si>
  <si>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</si>
  <si>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</si>
  <si>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</si>
  <si>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</si>
  <si>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</si>
  <si>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</si>
  <si>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</si>
  <si>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</si>
  <si>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</si>
  <si>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</si>
  <si>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</si>
  <si>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</si>
  <si>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</si>
  <si>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</si>
  <si>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</si>
  <si>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</si>
  <si>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</si>
  <si>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</si>
  <si>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</si>
  <si>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</si>
  <si>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</si>
  <si>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</si>
  <si>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</si>
  <si>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</si>
  <si>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</si>
  <si>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</si>
  <si>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</si>
  <si>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</si>
  <si>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</si>
  <si>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</si>
  <si>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</si>
  <si>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</si>
  <si>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</si>
  <si>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</si>
  <si>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</si>
  <si>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7"/>
  </si>
  <si>
    <t>千葉市花見川区</t>
    <phoneticPr fontId="7"/>
  </si>
  <si>
    <t>千葉市稲毛区</t>
    <phoneticPr fontId="7"/>
  </si>
  <si>
    <t>千葉市若葉区</t>
    <phoneticPr fontId="7"/>
  </si>
  <si>
    <t>千葉市緑区</t>
    <phoneticPr fontId="7"/>
  </si>
  <si>
    <t>千葉市美浜区</t>
    <phoneticPr fontId="7"/>
  </si>
  <si>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</si>
  <si>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</si>
  <si>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</si>
  <si>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</si>
  <si>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</si>
  <si>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</si>
  <si>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</si>
  <si>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</si>
  <si>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</si>
  <si>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</si>
  <si>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</si>
  <si>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</si>
  <si>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</si>
  <si>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</si>
  <si>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</si>
  <si>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</si>
  <si>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</si>
  <si>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</si>
  <si>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</si>
  <si>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</si>
  <si>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</si>
  <si>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</si>
  <si>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</si>
  <si>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</si>
  <si>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</si>
  <si>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</si>
  <si>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</si>
  <si>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</si>
  <si>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</si>
  <si>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</si>
  <si>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</si>
  <si>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</si>
  <si>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</si>
  <si>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</si>
  <si>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</si>
  <si>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</si>
  <si>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</si>
  <si>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</si>
  <si>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</si>
  <si>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</si>
  <si>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</si>
  <si>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</si>
  <si>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</si>
  <si>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</si>
  <si>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</si>
  <si>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</si>
  <si>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</si>
  <si>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</si>
  <si>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</si>
  <si>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</si>
  <si>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</si>
  <si>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</si>
  <si>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</si>
  <si>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</si>
  <si>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</si>
  <si>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</si>
  <si>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</si>
  <si>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</si>
  <si>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</si>
  <si>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</si>
  <si>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</si>
  <si>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</si>
  <si>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</si>
  <si>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</si>
  <si>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</si>
  <si>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</si>
  <si>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</si>
  <si>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</si>
  <si>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</si>
  <si>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</si>
  <si>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</si>
  <si>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</si>
  <si>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</si>
  <si>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</si>
  <si>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</si>
  <si>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</si>
  <si>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</si>
  <si>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</si>
  <si>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</si>
  <si>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</si>
  <si>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</si>
  <si>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</si>
  <si>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</si>
  <si>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</si>
  <si>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</si>
  <si>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</si>
  <si>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</si>
  <si>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</si>
  <si>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</si>
  <si>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</si>
  <si>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</si>
  <si>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</si>
  <si>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</si>
  <si>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</si>
  <si>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</si>
  <si>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</si>
  <si>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</si>
  <si>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</si>
  <si>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</si>
  <si>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</si>
  <si>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</si>
  <si>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</si>
  <si>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</si>
  <si>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</si>
  <si>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</si>
  <si>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</si>
  <si>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</si>
  <si>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</si>
  <si>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</si>
  <si>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</si>
  <si>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</si>
  <si>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</si>
  <si>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</si>
  <si>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</si>
  <si>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</si>
  <si>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</si>
  <si>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</si>
  <si>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7"/>
  </si>
  <si>
    <t>横浜市神奈川区</t>
    <phoneticPr fontId="7"/>
  </si>
  <si>
    <t>横浜市西区</t>
    <phoneticPr fontId="7"/>
  </si>
  <si>
    <t>横浜市中区</t>
    <phoneticPr fontId="7"/>
  </si>
  <si>
    <t>横浜市南区</t>
    <phoneticPr fontId="7"/>
  </si>
  <si>
    <t>横浜市保土ケ谷区</t>
    <phoneticPr fontId="7"/>
  </si>
  <si>
    <t>横浜市磯子区</t>
    <phoneticPr fontId="7"/>
  </si>
  <si>
    <t>横浜市金沢区</t>
    <phoneticPr fontId="7"/>
  </si>
  <si>
    <t>横浜市港北区</t>
    <phoneticPr fontId="7"/>
  </si>
  <si>
    <t>横浜市戸塚区</t>
    <phoneticPr fontId="7"/>
  </si>
  <si>
    <t>横浜市港南区</t>
    <phoneticPr fontId="7"/>
  </si>
  <si>
    <t>横浜市旭区</t>
    <phoneticPr fontId="7"/>
  </si>
  <si>
    <t>横浜市緑区</t>
    <phoneticPr fontId="7"/>
  </si>
  <si>
    <t>横浜市瀬谷区</t>
    <phoneticPr fontId="7"/>
  </si>
  <si>
    <t>横浜市栄区</t>
    <phoneticPr fontId="7"/>
  </si>
  <si>
    <t>横浜市泉区</t>
    <phoneticPr fontId="7"/>
  </si>
  <si>
    <t>横浜市青葉区</t>
    <phoneticPr fontId="7"/>
  </si>
  <si>
    <t>横浜市都筑区</t>
    <phoneticPr fontId="7"/>
  </si>
  <si>
    <t>川崎市川崎区</t>
    <phoneticPr fontId="7"/>
  </si>
  <si>
    <t>川崎市幸区</t>
    <phoneticPr fontId="7"/>
  </si>
  <si>
    <t>川崎市中原区</t>
    <phoneticPr fontId="7"/>
  </si>
  <si>
    <t>川崎市高津区</t>
    <phoneticPr fontId="7"/>
  </si>
  <si>
    <t>川崎市多摩区</t>
    <phoneticPr fontId="7"/>
  </si>
  <si>
    <t>川崎市宮前区</t>
    <phoneticPr fontId="7"/>
  </si>
  <si>
    <t>川崎市麻生区</t>
    <phoneticPr fontId="7"/>
  </si>
  <si>
    <t>相模原市緑区</t>
    <phoneticPr fontId="7"/>
  </si>
  <si>
    <t>相模原市中央区</t>
    <phoneticPr fontId="7"/>
  </si>
  <si>
    <t>相模原市南区</t>
    <phoneticPr fontId="7"/>
  </si>
  <si>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</si>
  <si>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</si>
  <si>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</si>
  <si>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</si>
  <si>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</si>
  <si>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</si>
  <si>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</si>
  <si>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</si>
  <si>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</si>
  <si>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</si>
  <si>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</si>
  <si>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</si>
  <si>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</si>
  <si>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</si>
  <si>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</si>
  <si>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</si>
  <si>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</si>
  <si>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</si>
  <si>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</si>
  <si>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</si>
  <si>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</si>
  <si>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</si>
  <si>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</si>
  <si>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</si>
  <si>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</si>
  <si>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</si>
  <si>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</si>
  <si>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</si>
  <si>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</si>
  <si>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</si>
  <si>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</si>
  <si>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7"/>
  </si>
  <si>
    <t>新潟市東区</t>
    <phoneticPr fontId="7"/>
  </si>
  <si>
    <t>新潟市中央区</t>
    <phoneticPr fontId="7"/>
  </si>
  <si>
    <t>新潟市江南区</t>
    <phoneticPr fontId="7"/>
  </si>
  <si>
    <t>新潟市秋葉区</t>
    <phoneticPr fontId="7"/>
  </si>
  <si>
    <t>新潟市南区</t>
    <phoneticPr fontId="7"/>
  </si>
  <si>
    <t>新潟市西区</t>
    <phoneticPr fontId="7"/>
  </si>
  <si>
    <t>新潟市西蒲区</t>
    <phoneticPr fontId="7"/>
  </si>
  <si>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</si>
  <si>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</si>
  <si>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</si>
  <si>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</si>
  <si>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</si>
  <si>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</si>
  <si>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</si>
  <si>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</si>
  <si>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</si>
  <si>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</si>
  <si>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</si>
  <si>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</si>
  <si>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</si>
  <si>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</si>
  <si>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</si>
  <si>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</si>
  <si>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</si>
  <si>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</si>
  <si>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</si>
  <si>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</si>
  <si>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</si>
  <si>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</si>
  <si>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</si>
  <si>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</si>
  <si>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</si>
  <si>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</si>
  <si>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</si>
  <si>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</si>
  <si>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</si>
  <si>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</si>
  <si>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</si>
  <si>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</si>
  <si>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</si>
  <si>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</si>
  <si>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</si>
  <si>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</si>
  <si>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</si>
  <si>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</si>
  <si>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</si>
  <si>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</si>
  <si>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</si>
  <si>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</si>
  <si>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</si>
  <si>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</si>
  <si>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</si>
  <si>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</si>
  <si>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</si>
  <si>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</si>
  <si>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</si>
  <si>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</si>
  <si>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</si>
  <si>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</si>
  <si>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</si>
  <si>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</si>
  <si>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</si>
  <si>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</si>
  <si>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</si>
  <si>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</si>
  <si>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</si>
  <si>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</si>
  <si>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</si>
  <si>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</si>
  <si>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</si>
  <si>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</si>
  <si>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</si>
  <si>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</si>
  <si>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</si>
  <si>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</si>
  <si>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</si>
  <si>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</si>
  <si>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</si>
  <si>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</si>
  <si>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</si>
  <si>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</si>
  <si>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</si>
  <si>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</si>
  <si>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</si>
  <si>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</si>
  <si>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</si>
  <si>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</si>
  <si>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</si>
  <si>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</si>
  <si>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</si>
  <si>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</si>
  <si>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</si>
  <si>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</si>
  <si>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</si>
  <si>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</si>
  <si>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</si>
  <si>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</si>
  <si>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</si>
  <si>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</si>
  <si>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</si>
  <si>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</si>
  <si>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</si>
  <si>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</si>
  <si>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</si>
  <si>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</si>
  <si>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</si>
  <si>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</si>
  <si>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</si>
  <si>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</si>
  <si>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</si>
  <si>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</si>
  <si>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</si>
  <si>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</si>
  <si>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</si>
  <si>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</si>
  <si>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</si>
  <si>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</si>
  <si>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</si>
  <si>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</si>
  <si>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</si>
  <si>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</si>
  <si>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</si>
  <si>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</si>
  <si>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</si>
  <si>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</si>
  <si>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</si>
  <si>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</si>
  <si>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</si>
  <si>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</si>
  <si>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</si>
  <si>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</si>
  <si>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</si>
  <si>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</si>
  <si>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</si>
  <si>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</si>
  <si>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</si>
  <si>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</si>
  <si>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</si>
  <si>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</si>
  <si>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</si>
  <si>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</si>
  <si>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</si>
  <si>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</si>
  <si>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</si>
  <si>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</si>
  <si>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</si>
  <si>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</si>
  <si>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</si>
  <si>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</si>
  <si>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</si>
  <si>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</si>
  <si>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</si>
  <si>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</si>
  <si>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</si>
  <si>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</si>
  <si>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</si>
  <si>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</si>
  <si>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</si>
  <si>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</si>
  <si>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</si>
  <si>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</si>
  <si>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</si>
  <si>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</si>
  <si>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</si>
  <si>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</si>
  <si>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</si>
  <si>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</si>
  <si>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</si>
  <si>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</si>
  <si>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</si>
  <si>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</si>
  <si>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</si>
  <si>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</si>
  <si>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</si>
  <si>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</si>
  <si>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</si>
  <si>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</si>
  <si>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</si>
  <si>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</si>
  <si>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</si>
  <si>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</si>
  <si>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</si>
  <si>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</si>
  <si>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</si>
  <si>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</si>
  <si>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</si>
  <si>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</si>
  <si>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</si>
  <si>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</si>
  <si>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</si>
  <si>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</si>
  <si>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</si>
  <si>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</si>
  <si>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</si>
  <si>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</si>
  <si>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</si>
  <si>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</si>
  <si>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</si>
  <si>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</si>
  <si>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</si>
  <si>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</si>
  <si>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</si>
  <si>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</si>
  <si>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</si>
  <si>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</si>
  <si>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</si>
  <si>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</si>
  <si>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</si>
  <si>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</si>
  <si>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</si>
  <si>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</si>
  <si>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</si>
  <si>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</si>
  <si>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</si>
  <si>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</si>
  <si>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</si>
  <si>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</si>
  <si>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</si>
  <si>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</si>
  <si>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</si>
  <si>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</si>
  <si>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</si>
  <si>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</si>
  <si>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</si>
  <si>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</si>
  <si>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</si>
  <si>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</si>
  <si>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</si>
  <si>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</si>
  <si>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</si>
  <si>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</si>
  <si>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</si>
  <si>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</si>
  <si>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7"/>
  </si>
  <si>
    <t>静岡市駿河区</t>
    <phoneticPr fontId="7"/>
  </si>
  <si>
    <t>静岡市清水区</t>
    <phoneticPr fontId="7"/>
  </si>
  <si>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</si>
  <si>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</si>
  <si>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</si>
  <si>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</si>
  <si>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</si>
  <si>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</si>
  <si>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</si>
  <si>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</si>
  <si>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</si>
  <si>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</si>
  <si>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</si>
  <si>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</si>
  <si>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</si>
  <si>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</si>
  <si>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</si>
  <si>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</si>
  <si>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</si>
  <si>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</si>
  <si>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</si>
  <si>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</si>
  <si>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</si>
  <si>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</si>
  <si>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</si>
  <si>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</si>
  <si>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</si>
  <si>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</si>
  <si>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</si>
  <si>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</si>
  <si>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</si>
  <si>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</si>
  <si>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</si>
  <si>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</si>
  <si>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7"/>
  </si>
  <si>
    <t>名古屋市東区</t>
    <phoneticPr fontId="7"/>
  </si>
  <si>
    <t>名古屋市北区</t>
    <phoneticPr fontId="7"/>
  </si>
  <si>
    <t>名古屋市西区</t>
    <phoneticPr fontId="7"/>
  </si>
  <si>
    <t>名古屋市中村区</t>
    <phoneticPr fontId="7"/>
  </si>
  <si>
    <t>名古屋市中区</t>
    <phoneticPr fontId="7"/>
  </si>
  <si>
    <t>名古屋市昭和区</t>
    <phoneticPr fontId="7"/>
  </si>
  <si>
    <t>名古屋市瑞穂区</t>
    <phoneticPr fontId="7"/>
  </si>
  <si>
    <t>名古屋市熱田区</t>
    <phoneticPr fontId="7"/>
  </si>
  <si>
    <t>名古屋市中川区</t>
    <phoneticPr fontId="7"/>
  </si>
  <si>
    <t>名古屋市港区</t>
    <phoneticPr fontId="7"/>
  </si>
  <si>
    <t>名古屋市南区</t>
    <phoneticPr fontId="7"/>
  </si>
  <si>
    <t>名古屋市守山区</t>
    <phoneticPr fontId="7"/>
  </si>
  <si>
    <t>名古屋市緑区</t>
    <phoneticPr fontId="7"/>
  </si>
  <si>
    <t>名古屋市名東区</t>
    <phoneticPr fontId="7"/>
  </si>
  <si>
    <t>名古屋市天白区</t>
    <phoneticPr fontId="7"/>
  </si>
  <si>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</si>
  <si>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</si>
  <si>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</si>
  <si>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</si>
  <si>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</si>
  <si>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</si>
  <si>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</si>
  <si>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</si>
  <si>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</si>
  <si>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</si>
  <si>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</si>
  <si>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</si>
  <si>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</si>
  <si>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</si>
  <si>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</si>
  <si>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</si>
  <si>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</si>
  <si>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</si>
  <si>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</si>
  <si>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</si>
  <si>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</si>
  <si>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</si>
  <si>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</si>
  <si>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</si>
  <si>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</si>
  <si>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</si>
  <si>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</si>
  <si>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</si>
  <si>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</si>
  <si>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</si>
  <si>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</si>
  <si>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</si>
  <si>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</si>
  <si>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</si>
  <si>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</si>
  <si>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</si>
  <si>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</si>
  <si>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</si>
  <si>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</si>
  <si>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</si>
  <si>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</si>
  <si>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</si>
  <si>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</si>
  <si>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</si>
  <si>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</si>
  <si>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</si>
  <si>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</si>
  <si>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</si>
  <si>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</si>
  <si>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</si>
  <si>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</si>
  <si>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</si>
  <si>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</si>
  <si>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</si>
  <si>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</si>
  <si>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</si>
  <si>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</si>
  <si>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</si>
  <si>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</si>
  <si>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</si>
  <si>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</si>
  <si>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</si>
  <si>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</si>
  <si>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</si>
  <si>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</si>
  <si>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</si>
  <si>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</si>
  <si>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</si>
  <si>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</si>
  <si>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</si>
  <si>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</si>
  <si>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</si>
  <si>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</si>
  <si>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</si>
  <si>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</si>
  <si>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</si>
  <si>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</si>
  <si>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</si>
  <si>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</si>
  <si>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</si>
  <si>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</si>
  <si>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</si>
  <si>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</si>
  <si>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</si>
  <si>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</si>
  <si>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</si>
  <si>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</si>
  <si>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</si>
  <si>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</si>
  <si>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</si>
  <si>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</si>
  <si>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</si>
  <si>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</si>
  <si>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</si>
  <si>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</si>
  <si>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</si>
  <si>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</si>
  <si>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</si>
  <si>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</si>
  <si>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</si>
  <si>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</si>
  <si>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7"/>
  </si>
  <si>
    <t>京都市上京区</t>
    <phoneticPr fontId="7"/>
  </si>
  <si>
    <t>京都市左京区</t>
    <phoneticPr fontId="7"/>
  </si>
  <si>
    <t>京都市中京区</t>
    <phoneticPr fontId="7"/>
  </si>
  <si>
    <t>京都市東山区</t>
    <phoneticPr fontId="7"/>
  </si>
  <si>
    <t>京都市下京区</t>
    <phoneticPr fontId="7"/>
  </si>
  <si>
    <t>京都市南区</t>
    <phoneticPr fontId="7"/>
  </si>
  <si>
    <t>京都市右京区</t>
    <phoneticPr fontId="7"/>
  </si>
  <si>
    <t>京都市伏見区</t>
    <phoneticPr fontId="7"/>
  </si>
  <si>
    <t>京都市山科区</t>
    <phoneticPr fontId="7"/>
  </si>
  <si>
    <t>京都市西京区</t>
    <phoneticPr fontId="7"/>
  </si>
  <si>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</si>
  <si>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</si>
  <si>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</si>
  <si>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</si>
  <si>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</si>
  <si>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</si>
  <si>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</si>
  <si>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</si>
  <si>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</si>
  <si>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</si>
  <si>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</si>
  <si>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</si>
  <si>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</si>
  <si>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</si>
  <si>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</si>
  <si>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</si>
  <si>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</si>
  <si>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</si>
  <si>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</si>
  <si>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</si>
  <si>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</si>
  <si>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</si>
  <si>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</si>
  <si>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</si>
  <si>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</si>
  <si>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</si>
  <si>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7"/>
  </si>
  <si>
    <t>大阪市福島区</t>
    <phoneticPr fontId="7"/>
  </si>
  <si>
    <t>大阪市此花区</t>
    <phoneticPr fontId="7"/>
  </si>
  <si>
    <t>大阪市西区</t>
    <phoneticPr fontId="7"/>
  </si>
  <si>
    <t>大阪市港区</t>
    <phoneticPr fontId="7"/>
  </si>
  <si>
    <t>大阪市大正区</t>
    <phoneticPr fontId="7"/>
  </si>
  <si>
    <t>大阪市天王寺区</t>
    <phoneticPr fontId="7"/>
  </si>
  <si>
    <t>大阪市浪速区</t>
    <phoneticPr fontId="7"/>
  </si>
  <si>
    <t>大阪市西淀川区</t>
    <phoneticPr fontId="7"/>
  </si>
  <si>
    <t>大阪市東淀川区</t>
    <phoneticPr fontId="7"/>
  </si>
  <si>
    <t>大阪市東成区</t>
    <phoneticPr fontId="7"/>
  </si>
  <si>
    <t>大阪市生野区</t>
    <phoneticPr fontId="7"/>
  </si>
  <si>
    <t>大阪市旭区</t>
    <phoneticPr fontId="7"/>
  </si>
  <si>
    <t>大阪市城東区</t>
    <phoneticPr fontId="7"/>
  </si>
  <si>
    <t>大阪市阿倍野区</t>
    <phoneticPr fontId="7"/>
  </si>
  <si>
    <t>大阪市住吉区</t>
    <phoneticPr fontId="7"/>
  </si>
  <si>
    <t>大阪市東住吉区</t>
    <phoneticPr fontId="7"/>
  </si>
  <si>
    <t>大阪市西成区</t>
    <phoneticPr fontId="7"/>
  </si>
  <si>
    <t>大阪市淀川区</t>
    <phoneticPr fontId="7"/>
  </si>
  <si>
    <t>大阪市鶴見区</t>
    <phoneticPr fontId="7"/>
  </si>
  <si>
    <t>大阪市住之江区</t>
    <phoneticPr fontId="7"/>
  </si>
  <si>
    <t>大阪市平野区</t>
    <phoneticPr fontId="7"/>
  </si>
  <si>
    <t>大阪市北区</t>
    <phoneticPr fontId="7"/>
  </si>
  <si>
    <t>大阪市中央区</t>
    <phoneticPr fontId="7"/>
  </si>
  <si>
    <t>堺市堺区</t>
    <phoneticPr fontId="7"/>
  </si>
  <si>
    <t>堺市中区</t>
    <phoneticPr fontId="7"/>
  </si>
  <si>
    <t>堺市東区</t>
    <phoneticPr fontId="7"/>
  </si>
  <si>
    <t>堺市西区</t>
    <phoneticPr fontId="7"/>
  </si>
  <si>
    <t>堺市南区</t>
    <phoneticPr fontId="7"/>
  </si>
  <si>
    <t>堺市北区</t>
    <phoneticPr fontId="7"/>
  </si>
  <si>
    <t>堺市美原区</t>
    <phoneticPr fontId="7"/>
  </si>
  <si>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</si>
  <si>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</si>
  <si>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</si>
  <si>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</si>
  <si>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</si>
  <si>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</si>
  <si>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</si>
  <si>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</si>
  <si>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</si>
  <si>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</si>
  <si>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</si>
  <si>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</si>
  <si>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</si>
  <si>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</si>
  <si>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</si>
  <si>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</si>
  <si>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</si>
  <si>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</si>
  <si>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</si>
  <si>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</si>
  <si>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</si>
  <si>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</si>
  <si>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</si>
  <si>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</si>
  <si>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</si>
  <si>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</si>
  <si>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</si>
  <si>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</si>
  <si>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</si>
  <si>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</si>
  <si>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</si>
  <si>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</si>
  <si>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</si>
  <si>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</si>
  <si>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</si>
  <si>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</si>
  <si>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</si>
  <si>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</si>
  <si>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</si>
  <si>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</si>
  <si>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</si>
  <si>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</si>
  <si>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7"/>
  </si>
  <si>
    <t>神戸市灘区</t>
    <phoneticPr fontId="7"/>
  </si>
  <si>
    <t>神戸市兵庫区</t>
    <phoneticPr fontId="7"/>
  </si>
  <si>
    <t>神戸市長田区</t>
    <phoneticPr fontId="7"/>
  </si>
  <si>
    <t>神戸市須磨区</t>
    <phoneticPr fontId="7"/>
  </si>
  <si>
    <t>神戸市垂水区</t>
    <phoneticPr fontId="7"/>
  </si>
  <si>
    <t>神戸市北区</t>
    <phoneticPr fontId="7"/>
  </si>
  <si>
    <t>神戸市中央区</t>
    <phoneticPr fontId="7"/>
  </si>
  <si>
    <t>神戸市西区</t>
    <phoneticPr fontId="7"/>
  </si>
  <si>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</si>
  <si>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</si>
  <si>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</si>
  <si>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</si>
  <si>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</si>
  <si>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</si>
  <si>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</si>
  <si>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</si>
  <si>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</si>
  <si>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</si>
  <si>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</si>
  <si>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</si>
  <si>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</si>
  <si>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</si>
  <si>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</si>
  <si>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</si>
  <si>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</si>
  <si>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</si>
  <si>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</si>
  <si>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</si>
  <si>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</si>
  <si>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</si>
  <si>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</si>
  <si>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</si>
  <si>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</si>
  <si>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</si>
  <si>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</si>
  <si>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</si>
  <si>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</si>
  <si>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</si>
  <si>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</si>
  <si>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</si>
  <si>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</si>
  <si>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</si>
  <si>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</si>
  <si>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</si>
  <si>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</si>
  <si>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</si>
  <si>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</si>
  <si>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</si>
  <si>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</si>
  <si>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</si>
  <si>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</si>
  <si>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</si>
  <si>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</si>
  <si>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</si>
  <si>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</si>
  <si>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</si>
  <si>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</si>
  <si>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</si>
  <si>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</si>
  <si>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</si>
  <si>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</si>
  <si>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</si>
  <si>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</si>
  <si>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</si>
  <si>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</si>
  <si>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</si>
  <si>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</si>
  <si>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</si>
  <si>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</si>
  <si>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</si>
  <si>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</si>
  <si>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</si>
  <si>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</si>
  <si>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</si>
  <si>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</si>
  <si>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</si>
  <si>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</si>
  <si>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</si>
  <si>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</si>
  <si>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</si>
  <si>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</si>
  <si>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</si>
  <si>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</si>
  <si>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</si>
  <si>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</si>
  <si>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</si>
  <si>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</si>
  <si>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</si>
  <si>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</si>
  <si>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</si>
  <si>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</si>
  <si>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</si>
  <si>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</si>
  <si>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</si>
  <si>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</si>
  <si>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</si>
  <si>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</si>
  <si>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</si>
  <si>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</si>
  <si>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</si>
  <si>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</si>
  <si>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</si>
  <si>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</si>
  <si>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</si>
  <si>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</si>
  <si>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</si>
  <si>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</si>
  <si>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</si>
  <si>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</si>
  <si>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</si>
  <si>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</si>
  <si>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</si>
  <si>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</si>
  <si>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</si>
  <si>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</si>
  <si>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</si>
  <si>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</si>
  <si>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</si>
  <si>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</si>
  <si>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</si>
  <si>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</si>
  <si>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</si>
  <si>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</si>
  <si>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</si>
  <si>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</si>
  <si>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</si>
  <si>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</si>
  <si>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</si>
  <si>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</si>
  <si>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</si>
  <si>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</si>
  <si>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</si>
  <si>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</si>
  <si>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</si>
  <si>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</si>
  <si>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</si>
  <si>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</si>
  <si>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</si>
  <si>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</si>
  <si>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</si>
  <si>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</si>
  <si>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</si>
  <si>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</si>
  <si>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</si>
  <si>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</si>
  <si>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</si>
  <si>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</si>
  <si>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</si>
  <si>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</si>
  <si>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</si>
  <si>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</si>
  <si>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</si>
  <si>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7"/>
  </si>
  <si>
    <t>岡山市中区</t>
    <phoneticPr fontId="7"/>
  </si>
  <si>
    <t>岡山市東区</t>
    <phoneticPr fontId="7"/>
  </si>
  <si>
    <t>岡山市南区</t>
    <phoneticPr fontId="7"/>
  </si>
  <si>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</si>
  <si>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</si>
  <si>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</si>
  <si>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</si>
  <si>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</si>
  <si>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</si>
  <si>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</si>
  <si>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</si>
  <si>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</si>
  <si>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</si>
  <si>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</si>
  <si>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</si>
  <si>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</si>
  <si>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</si>
  <si>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</si>
  <si>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</si>
  <si>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</si>
  <si>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</si>
  <si>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</si>
  <si>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</si>
  <si>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</si>
  <si>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</si>
  <si>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</si>
  <si>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</si>
  <si>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</si>
  <si>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</si>
  <si>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</si>
  <si>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7"/>
  </si>
  <si>
    <t>広島市東区</t>
    <phoneticPr fontId="7"/>
  </si>
  <si>
    <t>広島市南区</t>
    <phoneticPr fontId="7"/>
  </si>
  <si>
    <t>広島市西区</t>
    <phoneticPr fontId="7"/>
  </si>
  <si>
    <t>広島市安佐南区</t>
    <phoneticPr fontId="7"/>
  </si>
  <si>
    <t>広島市安佐北区</t>
    <phoneticPr fontId="7"/>
  </si>
  <si>
    <t>広島市安芸区</t>
    <phoneticPr fontId="7"/>
  </si>
  <si>
    <t>広島市佐伯区</t>
    <phoneticPr fontId="7"/>
  </si>
  <si>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</si>
  <si>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</si>
  <si>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</si>
  <si>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</si>
  <si>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</si>
  <si>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</si>
  <si>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</si>
  <si>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</si>
  <si>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</si>
  <si>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</si>
  <si>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</si>
  <si>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</si>
  <si>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</si>
  <si>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</si>
  <si>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</si>
  <si>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</si>
  <si>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</si>
  <si>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</si>
  <si>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</si>
  <si>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</si>
  <si>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</si>
  <si>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</si>
  <si>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</si>
  <si>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</si>
  <si>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</si>
  <si>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</si>
  <si>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</si>
  <si>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</si>
  <si>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</si>
  <si>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</si>
  <si>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</si>
  <si>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</si>
  <si>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</si>
  <si>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</si>
  <si>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</si>
  <si>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</si>
  <si>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</si>
  <si>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</si>
  <si>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</si>
  <si>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</si>
  <si>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</si>
  <si>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</si>
  <si>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</si>
  <si>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</si>
  <si>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</si>
  <si>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</si>
  <si>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</si>
  <si>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</si>
  <si>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</si>
  <si>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</si>
  <si>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</si>
  <si>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</si>
  <si>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</si>
  <si>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</si>
  <si>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</si>
  <si>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</si>
  <si>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</si>
  <si>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</si>
  <si>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</si>
  <si>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</si>
  <si>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</si>
  <si>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</si>
  <si>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</si>
  <si>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</si>
  <si>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</si>
  <si>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</si>
  <si>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</si>
  <si>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</si>
  <si>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</si>
  <si>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</si>
  <si>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</si>
  <si>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</si>
  <si>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</si>
  <si>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</si>
  <si>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</si>
  <si>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</si>
  <si>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</si>
  <si>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</si>
  <si>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</si>
  <si>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</si>
  <si>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</si>
  <si>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</si>
  <si>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</si>
  <si>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</si>
  <si>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</si>
  <si>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</si>
  <si>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</si>
  <si>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</si>
  <si>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</si>
  <si>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</si>
  <si>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</si>
  <si>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</si>
  <si>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</si>
  <si>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</si>
  <si>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</si>
  <si>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</si>
  <si>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</si>
  <si>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</si>
  <si>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</si>
  <si>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</si>
  <si>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</si>
  <si>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</si>
  <si>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</si>
  <si>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</si>
  <si>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</si>
  <si>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</si>
  <si>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</si>
  <si>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</si>
  <si>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</si>
  <si>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</si>
  <si>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</si>
  <si>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</si>
  <si>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</si>
  <si>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</si>
  <si>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</si>
  <si>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</si>
  <si>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</si>
  <si>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</si>
  <si>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</si>
  <si>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</si>
  <si>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</si>
  <si>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</si>
  <si>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</si>
  <si>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</si>
  <si>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</si>
  <si>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</si>
  <si>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</si>
  <si>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</si>
  <si>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</si>
  <si>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</si>
  <si>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</si>
  <si>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</si>
  <si>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</si>
  <si>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</si>
  <si>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</si>
  <si>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</si>
  <si>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</si>
  <si>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</si>
  <si>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</si>
  <si>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</si>
  <si>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7"/>
  </si>
  <si>
    <t>北九州市若松区</t>
    <phoneticPr fontId="7"/>
  </si>
  <si>
    <t>北九州市戸畑区</t>
    <phoneticPr fontId="7"/>
  </si>
  <si>
    <t>北九州市小倉北区</t>
    <phoneticPr fontId="7"/>
  </si>
  <si>
    <t>北九州市小倉南区</t>
    <phoneticPr fontId="7"/>
  </si>
  <si>
    <t>北九州市八幡東区</t>
    <phoneticPr fontId="7"/>
  </si>
  <si>
    <t>北九州市八幡西区</t>
    <phoneticPr fontId="7"/>
  </si>
  <si>
    <t>福岡市東区</t>
    <phoneticPr fontId="7"/>
  </si>
  <si>
    <t>福岡市博多区</t>
    <phoneticPr fontId="7"/>
  </si>
  <si>
    <t>福岡市中央区</t>
    <phoneticPr fontId="7"/>
  </si>
  <si>
    <t>福岡市南区</t>
    <phoneticPr fontId="7"/>
  </si>
  <si>
    <t>福岡市西区</t>
    <phoneticPr fontId="7"/>
  </si>
  <si>
    <t>福岡市城南区</t>
    <phoneticPr fontId="7"/>
  </si>
  <si>
    <t>福岡市早良区</t>
    <phoneticPr fontId="7"/>
  </si>
  <si>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</si>
  <si>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</si>
  <si>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</si>
  <si>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</si>
  <si>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</si>
  <si>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</si>
  <si>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</si>
  <si>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</si>
  <si>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</si>
  <si>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</si>
  <si>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</si>
  <si>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</si>
  <si>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</si>
  <si>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</si>
  <si>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</si>
  <si>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</si>
  <si>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</si>
  <si>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</si>
  <si>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</si>
  <si>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</si>
  <si>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</si>
  <si>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</si>
  <si>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</si>
  <si>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</si>
  <si>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</si>
  <si>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</si>
  <si>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</si>
  <si>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</si>
  <si>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</si>
  <si>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</si>
  <si>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</si>
  <si>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</si>
  <si>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</si>
  <si>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</si>
  <si>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</si>
  <si>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</si>
  <si>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</si>
  <si>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</si>
  <si>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</si>
  <si>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</si>
  <si>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</si>
  <si>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</si>
  <si>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</si>
  <si>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</si>
  <si>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</si>
  <si>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</si>
  <si>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</si>
  <si>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</si>
  <si>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</si>
  <si>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</si>
  <si>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</si>
  <si>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</si>
  <si>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</si>
  <si>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</si>
  <si>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</si>
  <si>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</si>
  <si>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</si>
  <si>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</si>
  <si>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</si>
  <si>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</si>
  <si>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</si>
  <si>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</si>
  <si>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</si>
  <si>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</si>
  <si>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</si>
  <si>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</si>
  <si>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</si>
  <si>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</si>
  <si>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</si>
  <si>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</si>
  <si>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</si>
  <si>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</si>
  <si>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</si>
  <si>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</si>
  <si>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</si>
  <si>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</si>
  <si>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</si>
  <si>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</si>
  <si>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</si>
  <si>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</si>
  <si>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</si>
  <si>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</si>
  <si>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</si>
  <si>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</si>
  <si>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</si>
  <si>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</si>
  <si>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</si>
  <si>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</si>
  <si>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</si>
  <si>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</si>
  <si>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</si>
  <si>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</si>
  <si>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</si>
  <si>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</si>
  <si>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</si>
  <si>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</si>
  <si>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</si>
  <si>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</si>
  <si>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</si>
  <si>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</si>
  <si>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7"/>
  </si>
  <si>
    <t>熊本市東区</t>
    <phoneticPr fontId="7"/>
  </si>
  <si>
    <t>熊本市西区</t>
    <phoneticPr fontId="7"/>
  </si>
  <si>
    <t>熊本市南区</t>
    <phoneticPr fontId="7"/>
  </si>
  <si>
    <t>熊本市北区</t>
    <phoneticPr fontId="7"/>
  </si>
  <si>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</si>
  <si>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</si>
  <si>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</si>
  <si>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</si>
  <si>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</si>
  <si>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</si>
  <si>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</si>
  <si>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</si>
  <si>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</si>
  <si>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</si>
  <si>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</si>
  <si>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</si>
  <si>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</si>
  <si>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</si>
  <si>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</si>
  <si>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</si>
  <si>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</si>
  <si>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</si>
  <si>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</si>
  <si>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</si>
  <si>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</si>
  <si>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</si>
  <si>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</si>
  <si>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</si>
  <si>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</si>
  <si>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</si>
  <si>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</si>
  <si>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</si>
  <si>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</si>
  <si>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</si>
  <si>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</si>
  <si>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</si>
  <si>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</si>
  <si>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</si>
  <si>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</si>
  <si>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</si>
  <si>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</si>
  <si>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</si>
  <si>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</si>
  <si>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</si>
  <si>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</si>
  <si>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</si>
  <si>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</si>
  <si>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</si>
  <si>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</si>
  <si>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</si>
  <si>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</si>
  <si>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</si>
  <si>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</si>
  <si>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</si>
  <si>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</si>
  <si>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</si>
  <si>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</si>
  <si>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</si>
  <si>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</si>
  <si>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</si>
  <si>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</si>
  <si>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</si>
  <si>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</si>
  <si>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</si>
  <si>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</si>
  <si>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</si>
  <si>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</si>
  <si>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</si>
  <si>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</si>
  <si>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</si>
  <si>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</si>
  <si>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</si>
  <si>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</si>
  <si>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</si>
  <si>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</si>
  <si>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</si>
  <si>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</si>
  <si>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</si>
  <si>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</si>
  <si>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</si>
  <si>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</si>
  <si>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</si>
  <si>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</si>
  <si>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</si>
  <si>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</si>
  <si>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</si>
  <si>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</si>
  <si>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</si>
  <si>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</si>
  <si>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</si>
  <si>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</si>
  <si>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</si>
  <si>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</si>
  <si>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</si>
  <si>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</si>
  <si>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</si>
  <si>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</si>
  <si>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</si>
  <si>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</si>
  <si>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</si>
  <si>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</si>
  <si>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</si>
  <si>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</si>
  <si>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</si>
  <si>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</si>
  <si>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</si>
  <si>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</si>
  <si>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</si>
  <si>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</si>
  <si>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</si>
  <si>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</si>
  <si>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</si>
  <si>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</si>
  <si>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</si>
  <si>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</si>
  <si>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</si>
  <si>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</si>
  <si>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</si>
  <si>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</si>
  <si>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</si>
  <si>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</si>
  <si>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</si>
  <si>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</si>
  <si>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</si>
  <si>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</si>
  <si>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</si>
  <si>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</si>
  <si>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</si>
  <si>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</si>
  <si>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</si>
  <si>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</si>
  <si>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</si>
  <si>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</si>
  <si>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</si>
  <si>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</si>
  <si>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</si>
  <si>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</si>
  <si>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</si>
  <si>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</si>
  <si>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</si>
  <si>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</si>
  <si>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</si>
  <si>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</si>
  <si>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</si>
  <si>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</si>
  <si>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</si>
  <si>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</si>
  <si>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</si>
  <si>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</si>
  <si>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</si>
  <si>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</si>
  <si>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</si>
  <si>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</si>
  <si>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</si>
  <si>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</si>
  <si>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</si>
  <si>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</si>
  <si>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</si>
  <si>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</si>
  <si>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</si>
  <si>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</si>
  <si>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</si>
  <si>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</si>
  <si>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</si>
  <si>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</si>
  <si>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</si>
  <si>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</si>
  <si>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</si>
  <si>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</si>
  <si>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</si>
  <si>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</si>
  <si>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</si>
  <si>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</si>
  <si>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</si>
  <si>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</si>
  <si>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</si>
  <si>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1"/>
  </si>
  <si>
    <t>建築主</t>
  </si>
  <si>
    <t>新設住宅の資金</t>
  </si>
  <si>
    <t>利用関係</t>
  </si>
  <si>
    <t>組み合わせ</t>
    <rPh sb="0" eb="1">
      <t>ク</t>
    </rPh>
    <rPh sb="2" eb="3">
      <t>ア</t>
    </rPh>
    <phoneticPr fontId="1"/>
  </si>
  <si>
    <t>分類番号生成関数</t>
  </si>
  <si>
    <t>パターン１</t>
    <phoneticPr fontId="1"/>
  </si>
  <si>
    <t>パターン２</t>
  </si>
  <si>
    <t>パターン３</t>
  </si>
  <si>
    <t>パターン４</t>
  </si>
  <si>
    <t>パターン５</t>
  </si>
  <si>
    <t>パターン６</t>
  </si>
  <si>
    <t>パターン７</t>
  </si>
  <si>
    <t>パターン８</t>
  </si>
  <si>
    <t>パターン９</t>
  </si>
  <si>
    <t>分類番号</t>
    <rPh sb="0" eb="2">
      <t>ブンルイ</t>
    </rPh>
    <rPh sb="2" eb="4">
      <t>バンゴウ</t>
    </rPh>
    <phoneticPr fontId="1"/>
  </si>
  <si>
    <t>組み合わせ番号</t>
    <rPh sb="0" eb="1">
      <t>ク</t>
    </rPh>
    <rPh sb="2" eb="3">
      <t>ア</t>
    </rPh>
    <rPh sb="5" eb="7">
      <t>バンゴウ</t>
    </rPh>
    <phoneticPr fontId="1"/>
  </si>
  <si>
    <t>エラー23</t>
    <phoneticPr fontId="1"/>
  </si>
  <si>
    <t>建築物用途分類</t>
    <rPh sb="0" eb="3">
      <t>ケンチクブツ</t>
    </rPh>
    <rPh sb="3" eb="7">
      <t>ヨウトブンルイ</t>
    </rPh>
    <phoneticPr fontId="1"/>
  </si>
  <si>
    <t>都道府県</t>
    <rPh sb="0" eb="4">
      <t>トドウフケン</t>
    </rPh>
    <phoneticPr fontId="1"/>
  </si>
  <si>
    <t>茨城県</t>
    <phoneticPr fontId="1"/>
  </si>
  <si>
    <t>栃木県</t>
    <phoneticPr fontId="1"/>
  </si>
  <si>
    <t>群馬県</t>
    <phoneticPr fontId="1"/>
  </si>
  <si>
    <t>埼玉県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</si>
  <si>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</si>
  <si>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</si>
  <si>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</si>
  <si>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</si>
  <si>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</si>
  <si>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</si>
  <si>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</si>
  <si>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</si>
  <si>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</si>
  <si>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</si>
  <si>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</si>
  <si>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</si>
  <si>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</si>
  <si>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</si>
  <si>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</si>
  <si>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</si>
  <si>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</si>
  <si>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</si>
  <si>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</si>
  <si>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</si>
  <si>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</si>
  <si>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</si>
  <si>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</si>
  <si>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</si>
  <si>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</si>
  <si>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</si>
  <si>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</si>
  <si>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</si>
  <si>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</si>
  <si>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</si>
  <si>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</si>
  <si>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</si>
  <si>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</si>
  <si>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</si>
  <si>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(1)着工予定期日（年）</t>
    <rPh sb="3" eb="5">
      <t>チャッコウ</t>
    </rPh>
    <rPh sb="5" eb="7">
      <t>ヨテイ</t>
    </rPh>
    <rPh sb="7" eb="9">
      <t>キジツ</t>
    </rPh>
    <rPh sb="10" eb="11">
      <t>ネン</t>
    </rPh>
    <phoneticPr fontId="3"/>
  </si>
  <si>
    <t>市町村一連番号</t>
    <rPh sb="0" eb="3">
      <t>シチョウソン</t>
    </rPh>
    <rPh sb="3" eb="5">
      <t>イチレン</t>
    </rPh>
    <rPh sb="5" eb="7">
      <t>バンゴウ</t>
    </rPh>
    <phoneticPr fontId="1"/>
  </si>
  <si>
    <t>(1)着工予定期日（月）</t>
    <rPh sb="3" eb="5">
      <t>チャッコウ</t>
    </rPh>
    <rPh sb="5" eb="7">
      <t>ヨテイ</t>
    </rPh>
    <rPh sb="7" eb="9">
      <t>キジツ</t>
    </rPh>
    <rPh sb="10" eb="11">
      <t>ツキ</t>
    </rPh>
    <phoneticPr fontId="3"/>
  </si>
  <si>
    <t>(2)市区町村</t>
    <rPh sb="3" eb="5">
      <t>シク</t>
    </rPh>
    <rPh sb="5" eb="7">
      <t>チョウソン</t>
    </rPh>
    <phoneticPr fontId="3"/>
  </si>
  <si>
    <t>(3)棟区分</t>
    <rPh sb="3" eb="4">
      <t>ムネ</t>
    </rPh>
    <rPh sb="4" eb="6">
      <t>クブン</t>
    </rPh>
    <phoneticPr fontId="3"/>
  </si>
  <si>
    <t>(4)小番号</t>
    <rPh sb="3" eb="4">
      <t>ショウ</t>
    </rPh>
    <rPh sb="4" eb="6">
      <t>バンゴウ</t>
    </rPh>
    <phoneticPr fontId="3"/>
  </si>
  <si>
    <t>(5)建築主の種別</t>
    <rPh sb="3" eb="5">
      <t>ケンチク</t>
    </rPh>
    <rPh sb="5" eb="6">
      <t>ヌシ</t>
    </rPh>
    <rPh sb="7" eb="9">
      <t>シュベツ</t>
    </rPh>
    <phoneticPr fontId="3"/>
  </si>
  <si>
    <t>(6)資本の額又は出資の総額</t>
    <rPh sb="3" eb="5">
      <t>シホン</t>
    </rPh>
    <rPh sb="6" eb="8">
      <t>ガクマタ</t>
    </rPh>
    <rPh sb="9" eb="11">
      <t>シュッシ</t>
    </rPh>
    <rPh sb="12" eb="14">
      <t>ソウガク</t>
    </rPh>
    <phoneticPr fontId="3"/>
  </si>
  <si>
    <t>(7)敷地の位置（都市計画）</t>
    <rPh sb="3" eb="5">
      <t>シキチ</t>
    </rPh>
    <rPh sb="6" eb="8">
      <t>イチ</t>
    </rPh>
    <rPh sb="9" eb="13">
      <t>トシケイカク</t>
    </rPh>
    <phoneticPr fontId="3"/>
  </si>
  <si>
    <t>(8)工事種別</t>
    <rPh sb="3" eb="5">
      <t>コウジ</t>
    </rPh>
    <rPh sb="5" eb="7">
      <t>シュベツ</t>
    </rPh>
    <phoneticPr fontId="3"/>
  </si>
  <si>
    <t>(9)建築物の用途分類</t>
    <rPh sb="3" eb="6">
      <t>ケンチクブツ</t>
    </rPh>
    <rPh sb="7" eb="9">
      <t>ヨウト</t>
    </rPh>
    <rPh sb="9" eb="11">
      <t>ブンルイ</t>
    </rPh>
    <phoneticPr fontId="3"/>
  </si>
  <si>
    <t>(10)多用途</t>
    <rPh sb="4" eb="7">
      <t>タヨウト</t>
    </rPh>
    <phoneticPr fontId="3"/>
  </si>
  <si>
    <t>(11)工事部分の構造</t>
    <rPh sb="4" eb="8">
      <t>コウジブブン</t>
    </rPh>
    <rPh sb="9" eb="11">
      <t>コウゾウ</t>
    </rPh>
    <phoneticPr fontId="3"/>
  </si>
  <si>
    <t>(12)工事の予定期間</t>
    <rPh sb="7" eb="9">
      <t>ヨテイ</t>
    </rPh>
    <rPh sb="9" eb="11">
      <t>キカン</t>
    </rPh>
    <phoneticPr fontId="1"/>
  </si>
  <si>
    <t>(13)工事部分の床面積の合計[平方メートル]</t>
    <rPh sb="4" eb="8">
      <t>コウジブブン</t>
    </rPh>
    <rPh sb="9" eb="12">
      <t>ユカメンセキ</t>
    </rPh>
    <rPh sb="13" eb="15">
      <t>ゴウケイ</t>
    </rPh>
    <rPh sb="16" eb="18">
      <t>ヘイホウ</t>
    </rPh>
    <phoneticPr fontId="3"/>
  </si>
  <si>
    <t>(14)建築工事費予定額[万円]</t>
    <rPh sb="4" eb="6">
      <t>ケンチク</t>
    </rPh>
    <rPh sb="6" eb="9">
      <t>コウジヒ</t>
    </rPh>
    <rPh sb="9" eb="11">
      <t>ヨテイ</t>
    </rPh>
    <rPh sb="11" eb="12">
      <t>ガク</t>
    </rPh>
    <rPh sb="13" eb="15">
      <t>マンエン</t>
    </rPh>
    <phoneticPr fontId="3"/>
  </si>
  <si>
    <t>(15)新築の場合における階数（地上の階数）</t>
    <rPh sb="4" eb="6">
      <t>シンチク</t>
    </rPh>
    <rPh sb="7" eb="9">
      <t>バアイ</t>
    </rPh>
    <rPh sb="13" eb="15">
      <t>カイスウ</t>
    </rPh>
    <rPh sb="16" eb="18">
      <t>チジョウ</t>
    </rPh>
    <rPh sb="19" eb="21">
      <t>カイスウ</t>
    </rPh>
    <phoneticPr fontId="3"/>
  </si>
  <si>
    <t>(16)新築の場合における階数（地下の階数）</t>
    <rPh sb="4" eb="6">
      <t>シンチク</t>
    </rPh>
    <rPh sb="7" eb="9">
      <t>バアイ</t>
    </rPh>
    <rPh sb="13" eb="15">
      <t>カイスウ</t>
    </rPh>
    <rPh sb="16" eb="18">
      <t>チカ</t>
    </rPh>
    <rPh sb="19" eb="21">
      <t>カイスウ</t>
    </rPh>
    <phoneticPr fontId="3"/>
  </si>
  <si>
    <t>(17)新築工事の場合における敷地面積[平方メートル]</t>
    <rPh sb="4" eb="6">
      <t>シンチク</t>
    </rPh>
    <rPh sb="6" eb="8">
      <t>コウジ</t>
    </rPh>
    <rPh sb="9" eb="11">
      <t>バアイ</t>
    </rPh>
    <rPh sb="15" eb="17">
      <t>シキチ</t>
    </rPh>
    <rPh sb="17" eb="19">
      <t>メンセキ</t>
    </rPh>
    <rPh sb="20" eb="22">
      <t>ヘイホウ</t>
    </rPh>
    <phoneticPr fontId="3"/>
  </si>
  <si>
    <t>(18)新設とその他の別</t>
    <rPh sb="4" eb="6">
      <t>シンセツ</t>
    </rPh>
    <rPh sb="9" eb="10">
      <t>タ</t>
    </rPh>
    <rPh sb="11" eb="12">
      <t>ベツ</t>
    </rPh>
    <phoneticPr fontId="3"/>
  </si>
  <si>
    <t>(19)新設住宅の資金</t>
    <rPh sb="4" eb="6">
      <t>シンセツ</t>
    </rPh>
    <rPh sb="6" eb="8">
      <t>ジュウタク</t>
    </rPh>
    <rPh sb="9" eb="11">
      <t>シキン</t>
    </rPh>
    <phoneticPr fontId="3"/>
  </si>
  <si>
    <t>(20)住宅の建築工法</t>
    <rPh sb="4" eb="6">
      <t>ジュウタク</t>
    </rPh>
    <rPh sb="7" eb="9">
      <t>ケンチク</t>
    </rPh>
    <rPh sb="9" eb="11">
      <t>コウホウ</t>
    </rPh>
    <phoneticPr fontId="3"/>
  </si>
  <si>
    <t>(21)住宅の種類</t>
    <rPh sb="4" eb="6">
      <t>ジュウタク</t>
    </rPh>
    <rPh sb="7" eb="9">
      <t>シュルイ</t>
    </rPh>
    <phoneticPr fontId="3"/>
  </si>
  <si>
    <t>(22)建て方</t>
    <rPh sb="4" eb="5">
      <t>タ</t>
    </rPh>
    <rPh sb="6" eb="7">
      <t>カタ</t>
    </rPh>
    <phoneticPr fontId="3"/>
  </si>
  <si>
    <t>(23)利用関係</t>
    <rPh sb="4" eb="6">
      <t>リヨウ</t>
    </rPh>
    <rPh sb="6" eb="8">
      <t>カンケイ</t>
    </rPh>
    <phoneticPr fontId="3"/>
  </si>
  <si>
    <t>(24)戸数[戸]</t>
    <rPh sb="4" eb="6">
      <t>コスウ</t>
    </rPh>
    <rPh sb="5" eb="6">
      <t>ジュウコ</t>
    </rPh>
    <rPh sb="7" eb="8">
      <t>ト</t>
    </rPh>
    <phoneticPr fontId="3"/>
  </si>
  <si>
    <t>(25)工事部分の床面積の合計[平方メートル]</t>
    <rPh sb="4" eb="8">
      <t>コウジブブン</t>
    </rPh>
    <rPh sb="9" eb="12">
      <t>ユカメンセキ</t>
    </rPh>
    <rPh sb="13" eb="15">
      <t>ゴウケイ</t>
    </rPh>
    <rPh sb="16" eb="18">
      <t>ヘイホウ</t>
    </rPh>
    <phoneticPr fontId="3"/>
  </si>
  <si>
    <t>(26)建築を伴う除却住宅戸数[戸]</t>
    <rPh sb="4" eb="6">
      <t>ケンチク</t>
    </rPh>
    <rPh sb="7" eb="8">
      <t>トモナ</t>
    </rPh>
    <rPh sb="9" eb="11">
      <t>ジョキャク</t>
    </rPh>
    <rPh sb="11" eb="13">
      <t>ジュウタク</t>
    </rPh>
    <rPh sb="13" eb="15">
      <t>コスウ</t>
    </rPh>
    <rPh sb="16" eb="17">
      <t>ト</t>
    </rPh>
    <phoneticPr fontId="3"/>
  </si>
  <si>
    <t>(27)建築を伴う除却住宅の利用関係</t>
    <rPh sb="4" eb="6">
      <t>ケンチク</t>
    </rPh>
    <rPh sb="7" eb="8">
      <t>トモナ</t>
    </rPh>
    <rPh sb="9" eb="11">
      <t>ジョキャク</t>
    </rPh>
    <rPh sb="11" eb="13">
      <t>ジュウタク</t>
    </rPh>
    <rPh sb="14" eb="16">
      <t>リヨウ</t>
    </rPh>
    <rPh sb="16" eb="18">
      <t>カンケイ</t>
    </rPh>
    <phoneticPr fontId="3"/>
  </si>
  <si>
    <t>(28)建築主・資金・関係</t>
    <rPh sb="4" eb="7">
      <t>ケンチクヌシ</t>
    </rPh>
    <rPh sb="8" eb="10">
      <t>シキン</t>
    </rPh>
    <rPh sb="11" eb="13">
      <t>カンケイ</t>
    </rPh>
    <phoneticPr fontId="1"/>
  </si>
  <si>
    <t>組み合わせ番号　
（５）建築主の種別</t>
    <rPh sb="0" eb="1">
      <t>ク</t>
    </rPh>
    <rPh sb="2" eb="3">
      <t>ア</t>
    </rPh>
    <rPh sb="5" eb="7">
      <t>バンゴウ</t>
    </rPh>
    <rPh sb="12" eb="15">
      <t>ケンチクヌシ</t>
    </rPh>
    <rPh sb="16" eb="18">
      <t>シュベツ</t>
    </rPh>
    <phoneticPr fontId="1"/>
  </si>
  <si>
    <t>組み合わせ番号　
（４）小番号</t>
    <rPh sb="0" eb="1">
      <t>ク</t>
    </rPh>
    <rPh sb="2" eb="3">
      <t>ア</t>
    </rPh>
    <rPh sb="5" eb="7">
      <t>バンゴウ</t>
    </rPh>
    <rPh sb="12" eb="15">
      <t>ショウバンゴウ</t>
    </rPh>
    <phoneticPr fontId="1"/>
  </si>
  <si>
    <t>北海道泊村</t>
  </si>
  <si>
    <t>泊村　（古宇郡）</t>
    <phoneticPr fontId="1"/>
  </si>
  <si>
    <t>泊村　（国後郡）</t>
    <phoneticPr fontId="1"/>
  </si>
  <si>
    <t>棟区分</t>
    <rPh sb="0" eb="1">
      <t>ムネ</t>
    </rPh>
    <rPh sb="1" eb="3">
      <t>クブン</t>
    </rPh>
    <phoneticPr fontId="3"/>
  </si>
  <si>
    <t>小番号表示</t>
    <rPh sb="0" eb="3">
      <t>ショウバンゴウ</t>
    </rPh>
    <rPh sb="3" eb="5">
      <t>ヒョウジ</t>
    </rPh>
    <phoneticPr fontId="1"/>
  </si>
  <si>
    <t>小番号
利用関係</t>
    <rPh sb="0" eb="1">
      <t>ショウ</t>
    </rPh>
    <rPh sb="1" eb="3">
      <t>バンゴウ</t>
    </rPh>
    <rPh sb="4" eb="6">
      <t>リヨウ</t>
    </rPh>
    <rPh sb="6" eb="8">
      <t>カンケイ</t>
    </rPh>
    <phoneticPr fontId="3"/>
  </si>
  <si>
    <t>利用関係値有無</t>
    <rPh sb="0" eb="4">
      <t>リヨウカンケイ</t>
    </rPh>
    <rPh sb="4" eb="5">
      <t>アタイ</t>
    </rPh>
    <rPh sb="5" eb="7">
      <t>ウム</t>
    </rPh>
    <phoneticPr fontId="1"/>
  </si>
  <si>
    <t>利用関係カウントアップ</t>
    <rPh sb="0" eb="4">
      <t>リヨウカンケイ</t>
    </rPh>
    <phoneticPr fontId="1"/>
  </si>
  <si>
    <t>利用関係個数</t>
    <rPh sb="0" eb="6">
      <t>リヨウカンケイコスウ</t>
    </rPh>
    <phoneticPr fontId="1"/>
  </si>
  <si>
    <t>棟区分
記入値</t>
    <rPh sb="0" eb="1">
      <t>トウ</t>
    </rPh>
    <rPh sb="1" eb="3">
      <t>クブン</t>
    </rPh>
    <rPh sb="4" eb="6">
      <t>キニュウ</t>
    </rPh>
    <rPh sb="6" eb="7">
      <t>チ</t>
    </rPh>
    <phoneticPr fontId="1"/>
  </si>
  <si>
    <t>棟区分値有無</t>
    <rPh sb="0" eb="3">
      <t>トウクブン</t>
    </rPh>
    <rPh sb="3" eb="6">
      <t>アタイウム</t>
    </rPh>
    <phoneticPr fontId="1"/>
  </si>
  <si>
    <t>棟区分個数</t>
    <rPh sb="0" eb="1">
      <t>トウ</t>
    </rPh>
    <rPh sb="1" eb="3">
      <t>クブン</t>
    </rPh>
    <rPh sb="3" eb="5">
      <t>コスウ</t>
    </rPh>
    <phoneticPr fontId="1"/>
  </si>
  <si>
    <t>棟区分表示</t>
    <rPh sb="0" eb="5">
      <t>トウクブンヒョウジ</t>
    </rPh>
    <phoneticPr fontId="1"/>
  </si>
  <si>
    <t>棟区分記入値</t>
    <rPh sb="0" eb="1">
      <t>トウ</t>
    </rPh>
    <rPh sb="1" eb="3">
      <t>クブン</t>
    </rPh>
    <rPh sb="3" eb="5">
      <t>キニュウ</t>
    </rPh>
    <rPh sb="5" eb="6">
      <t>チ</t>
    </rPh>
    <phoneticPr fontId="1"/>
  </si>
  <si>
    <t>「(5)建築主」「(18)新設住宅の資金」「(22)利用関係」の組み合わせ</t>
    <rPh sb="32" eb="33">
      <t>ク</t>
    </rPh>
    <rPh sb="34" eb="35">
      <t>ア</t>
    </rPh>
    <phoneticPr fontId="1"/>
  </si>
  <si>
    <t>　</t>
    <phoneticPr fontId="1"/>
  </si>
  <si>
    <t>階</t>
    <rPh sb="0" eb="1">
      <t>カイ</t>
    </rPh>
    <phoneticPr fontId="1"/>
  </si>
  <si>
    <t>地下</t>
    <rPh sb="0" eb="2">
      <t>チカ</t>
    </rPh>
    <phoneticPr fontId="1"/>
  </si>
  <si>
    <t>一戸建ての住宅</t>
    <phoneticPr fontId="1"/>
  </si>
  <si>
    <t>共同住宅</t>
    <phoneticPr fontId="1"/>
  </si>
  <si>
    <t>寄宿舎</t>
    <phoneticPr fontId="1"/>
  </si>
  <si>
    <t>下宿</t>
    <phoneticPr fontId="1"/>
  </si>
  <si>
    <t>長屋</t>
    <phoneticPr fontId="1"/>
  </si>
  <si>
    <t>住宅で事務所、店舗その他これらに類する用途を兼ねるもの</t>
    <phoneticPr fontId="1"/>
  </si>
  <si>
    <t>幼稚園</t>
    <phoneticPr fontId="1"/>
  </si>
  <si>
    <t>小学校</t>
    <phoneticPr fontId="1"/>
  </si>
  <si>
    <t xml:space="preserve">義務教育学校 </t>
    <phoneticPr fontId="1"/>
  </si>
  <si>
    <t>中学校、高等学校又は中等教育学校</t>
    <phoneticPr fontId="1"/>
  </si>
  <si>
    <t>特別支援学校</t>
    <phoneticPr fontId="1"/>
  </si>
  <si>
    <t>大学又は高等専門学校</t>
    <phoneticPr fontId="1"/>
  </si>
  <si>
    <t>専修学校</t>
    <phoneticPr fontId="1"/>
  </si>
  <si>
    <t>各種学校</t>
    <phoneticPr fontId="1"/>
  </si>
  <si>
    <t xml:space="preserve">幼保連携型認定こども園 </t>
    <phoneticPr fontId="1"/>
  </si>
  <si>
    <t>図書館その他これに類するもの</t>
    <phoneticPr fontId="1"/>
  </si>
  <si>
    <t>博物館その他これに類するもの</t>
    <phoneticPr fontId="1"/>
  </si>
  <si>
    <t>神社、寺院、教会その他これらに類するもの</t>
    <phoneticPr fontId="1"/>
  </si>
  <si>
    <t>老人ホーム、福祉ホームその他これに類するもの</t>
    <phoneticPr fontId="1"/>
  </si>
  <si>
    <t>保育所その他これに類するもの</t>
    <phoneticPr fontId="1"/>
  </si>
  <si>
    <t>公衆浴場（個室付浴場業に係る公衆浴場を除く。）</t>
    <phoneticPr fontId="1"/>
  </si>
  <si>
    <t>診療所（患者の収容施設のあるものに限る。）</t>
    <phoneticPr fontId="1"/>
  </si>
  <si>
    <t>病院</t>
    <phoneticPr fontId="1"/>
  </si>
  <si>
    <t>巡査派出所</t>
    <phoneticPr fontId="1"/>
  </si>
  <si>
    <t>公衆電話所</t>
    <phoneticPr fontId="1"/>
  </si>
  <si>
    <t>地方公共団体の支庁又は支所</t>
    <phoneticPr fontId="1"/>
  </si>
  <si>
    <t>公衆便所、休憩所又は路線バスの停留所の上家</t>
    <phoneticPr fontId="1"/>
  </si>
  <si>
    <t>税務署、警察署、保健所又は消防署その他これらに類するもの</t>
    <phoneticPr fontId="1"/>
  </si>
  <si>
    <t>工場（自動車修理工場を除く。）</t>
    <phoneticPr fontId="1"/>
  </si>
  <si>
    <t>自動車修理工場</t>
    <phoneticPr fontId="1"/>
  </si>
  <si>
    <t>危険物の貯蔵又は処理に供するもの</t>
    <phoneticPr fontId="1"/>
  </si>
  <si>
    <t>ボーリング場、スケート場、水泳場、スキー場、ゴルフ練習場又はバッティング練習場</t>
    <phoneticPr fontId="1"/>
  </si>
  <si>
    <t>体育館又はスポーツの練習場（前項に掲げるものを除く。）</t>
    <phoneticPr fontId="1"/>
  </si>
  <si>
    <t>マージャン屋、ぱちんこ屋、射的場、勝馬投票券発売所、場外車券売場その他これらに類するもの又はカラオケボックスその他これらに類するもの</t>
    <phoneticPr fontId="1"/>
  </si>
  <si>
    <t>ホテル又は旅館</t>
    <phoneticPr fontId="1"/>
  </si>
  <si>
    <t>自動車教習所</t>
    <phoneticPr fontId="1"/>
  </si>
  <si>
    <t>畜舎</t>
    <phoneticPr fontId="1"/>
  </si>
  <si>
    <t>堆肥舎又は水産物の増殖場若しくは養殖場</t>
    <phoneticPr fontId="1"/>
  </si>
  <si>
    <t>日用品の販売を主たる目的とする店舗</t>
    <phoneticPr fontId="1"/>
  </si>
  <si>
    <t>食堂又は喫茶店</t>
    <phoneticPr fontId="1"/>
  </si>
  <si>
    <t>銀行の支店、損害保険代理店、宅地建物取引業を営む店舗その他これらに類するサービス業を営む店舗</t>
    <phoneticPr fontId="1"/>
  </si>
  <si>
    <t>物品販売業を営む店舗以外の店舗（前２項に掲げるものを除く。）</t>
    <phoneticPr fontId="1"/>
  </si>
  <si>
    <t>事務所</t>
    <phoneticPr fontId="1"/>
  </si>
  <si>
    <t>映画スタジオ又はテレビスタジオ</t>
    <phoneticPr fontId="1"/>
  </si>
  <si>
    <t>自動車車庫</t>
    <phoneticPr fontId="1"/>
  </si>
  <si>
    <t>自転車駐車場</t>
    <phoneticPr fontId="1"/>
  </si>
  <si>
    <t>倉庫業を営む倉庫</t>
    <phoneticPr fontId="1"/>
  </si>
  <si>
    <t>倉庫業を営まない倉庫</t>
    <phoneticPr fontId="1"/>
  </si>
  <si>
    <t>劇場、映画館又は演芸場</t>
    <phoneticPr fontId="1"/>
  </si>
  <si>
    <t>観覧場</t>
    <phoneticPr fontId="1"/>
  </si>
  <si>
    <t>公会堂又は集会場</t>
    <phoneticPr fontId="1"/>
  </si>
  <si>
    <t>展示場</t>
    <phoneticPr fontId="1"/>
  </si>
  <si>
    <t>料理店</t>
    <phoneticPr fontId="1"/>
  </si>
  <si>
    <t>キャバレー、カフェー、ナイトクラブ又はバー</t>
    <phoneticPr fontId="1"/>
  </si>
  <si>
    <t>ダンスホール</t>
    <phoneticPr fontId="1"/>
  </si>
  <si>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1"/>
  </si>
  <si>
    <t>卸売市場</t>
    <phoneticPr fontId="1"/>
  </si>
  <si>
    <t>火葬場又はと畜場、汚物処理場、ごみ焼却場その他の処理施設</t>
    <phoneticPr fontId="1"/>
  </si>
  <si>
    <t>その他</t>
    <phoneticPr fontId="1"/>
  </si>
  <si>
    <t>記号</t>
    <rPh sb="0" eb="2">
      <t>キゴウ</t>
    </rPh>
    <phoneticPr fontId="1"/>
  </si>
  <si>
    <t>08010</t>
    <phoneticPr fontId="1"/>
  </si>
  <si>
    <t>08020</t>
    <phoneticPr fontId="1"/>
  </si>
  <si>
    <t>08030</t>
    <phoneticPr fontId="1"/>
  </si>
  <si>
    <t>08040</t>
    <phoneticPr fontId="1"/>
  </si>
  <si>
    <t>08050</t>
    <phoneticPr fontId="1"/>
  </si>
  <si>
    <t>08060</t>
    <phoneticPr fontId="1"/>
  </si>
  <si>
    <t>08070</t>
    <phoneticPr fontId="1"/>
  </si>
  <si>
    <t>08080</t>
    <phoneticPr fontId="1"/>
  </si>
  <si>
    <t>08082</t>
    <phoneticPr fontId="1"/>
  </si>
  <si>
    <t>08090</t>
    <phoneticPr fontId="1"/>
  </si>
  <si>
    <t>08100</t>
    <phoneticPr fontId="1"/>
  </si>
  <si>
    <t>08110</t>
    <phoneticPr fontId="1"/>
  </si>
  <si>
    <t>08120</t>
    <phoneticPr fontId="1"/>
  </si>
  <si>
    <t>08130</t>
    <phoneticPr fontId="1"/>
  </si>
  <si>
    <t>08140</t>
    <phoneticPr fontId="1"/>
  </si>
  <si>
    <t>美術館その他これに類するもの</t>
    <rPh sb="0" eb="3">
      <t>ビジュツカン</t>
    </rPh>
    <phoneticPr fontId="1"/>
  </si>
  <si>
    <t>08150</t>
    <phoneticPr fontId="1"/>
  </si>
  <si>
    <t>08152</t>
    <phoneticPr fontId="1"/>
  </si>
  <si>
    <t>08160</t>
    <phoneticPr fontId="1"/>
  </si>
  <si>
    <t>08170</t>
    <phoneticPr fontId="1"/>
  </si>
  <si>
    <t>08180</t>
    <phoneticPr fontId="1"/>
  </si>
  <si>
    <t>08190</t>
    <phoneticPr fontId="1"/>
  </si>
  <si>
    <t>郵便法（昭和22年法律第165号）の規定により行う郵便の業務の用に供する施設</t>
    <phoneticPr fontId="1"/>
  </si>
  <si>
    <t>08220</t>
    <phoneticPr fontId="1"/>
  </si>
  <si>
    <t>08210</t>
    <phoneticPr fontId="1"/>
  </si>
  <si>
    <t>08192</t>
    <phoneticPr fontId="1"/>
  </si>
  <si>
    <t>08230</t>
    <phoneticPr fontId="1"/>
  </si>
  <si>
    <t>08240</t>
    <phoneticPr fontId="1"/>
  </si>
  <si>
    <t>診療所（患者の収容施設のないものに限る。）</t>
    <phoneticPr fontId="1"/>
  </si>
  <si>
    <t>08250</t>
    <phoneticPr fontId="1"/>
  </si>
  <si>
    <t>08260</t>
    <phoneticPr fontId="1"/>
  </si>
  <si>
    <t>08270</t>
    <phoneticPr fontId="1"/>
  </si>
  <si>
    <t>08280</t>
    <phoneticPr fontId="1"/>
  </si>
  <si>
    <t>08290</t>
    <phoneticPr fontId="1"/>
  </si>
  <si>
    <t>08300</t>
    <phoneticPr fontId="1"/>
  </si>
  <si>
    <t>08310</t>
    <phoneticPr fontId="1"/>
  </si>
  <si>
    <t>08320</t>
    <phoneticPr fontId="1"/>
  </si>
  <si>
    <t>建築基準法施行令第130条の４第５号に基づき国土交通大臣が指定する施設</t>
    <phoneticPr fontId="1"/>
  </si>
  <si>
    <t>08330</t>
    <phoneticPr fontId="1"/>
  </si>
  <si>
    <t>08340</t>
    <phoneticPr fontId="1"/>
  </si>
  <si>
    <t>08350</t>
    <phoneticPr fontId="1"/>
  </si>
  <si>
    <t>08360</t>
    <phoneticPr fontId="1"/>
  </si>
  <si>
    <t>08370</t>
    <phoneticPr fontId="1"/>
  </si>
  <si>
    <t>08380</t>
    <phoneticPr fontId="1"/>
  </si>
  <si>
    <t>08390</t>
    <phoneticPr fontId="1"/>
  </si>
  <si>
    <t>08400</t>
    <phoneticPr fontId="1"/>
  </si>
  <si>
    <t>08410</t>
    <phoneticPr fontId="1"/>
  </si>
  <si>
    <t>08420</t>
    <phoneticPr fontId="1"/>
  </si>
  <si>
    <t>08430</t>
    <phoneticPr fontId="1"/>
  </si>
  <si>
    <t>08438</t>
    <phoneticPr fontId="1"/>
  </si>
  <si>
    <t>08440</t>
    <phoneticPr fontId="1"/>
  </si>
  <si>
    <t>08450</t>
    <phoneticPr fontId="1"/>
  </si>
  <si>
    <t>08452</t>
    <phoneticPr fontId="1"/>
  </si>
  <si>
    <t>08456</t>
    <phoneticPr fontId="1"/>
  </si>
  <si>
    <t>08458</t>
    <phoneticPr fontId="1"/>
  </si>
  <si>
    <t>08460</t>
    <phoneticPr fontId="1"/>
  </si>
  <si>
    <t>08470</t>
    <phoneticPr fontId="1"/>
  </si>
  <si>
    <t>08480</t>
    <phoneticPr fontId="1"/>
  </si>
  <si>
    <t>08490</t>
    <phoneticPr fontId="1"/>
  </si>
  <si>
    <t>08500</t>
    <phoneticPr fontId="1"/>
  </si>
  <si>
    <t>08510</t>
    <phoneticPr fontId="1"/>
  </si>
  <si>
    <t>08520</t>
    <phoneticPr fontId="1"/>
  </si>
  <si>
    <t>08530</t>
    <phoneticPr fontId="1"/>
  </si>
  <si>
    <t>08540</t>
    <phoneticPr fontId="1"/>
  </si>
  <si>
    <t>08550</t>
    <phoneticPr fontId="1"/>
  </si>
  <si>
    <t>08560</t>
    <phoneticPr fontId="1"/>
  </si>
  <si>
    <t>08570</t>
    <phoneticPr fontId="1"/>
  </si>
  <si>
    <t>08580</t>
    <phoneticPr fontId="1"/>
  </si>
  <si>
    <t>08590</t>
    <phoneticPr fontId="1"/>
  </si>
  <si>
    <t>08600</t>
    <phoneticPr fontId="1"/>
  </si>
  <si>
    <t>08610</t>
    <phoneticPr fontId="1"/>
  </si>
  <si>
    <t>08620</t>
    <phoneticPr fontId="1"/>
  </si>
  <si>
    <t>08630</t>
    <phoneticPr fontId="1"/>
  </si>
  <si>
    <t>08640</t>
    <phoneticPr fontId="1"/>
  </si>
  <si>
    <t>08650</t>
    <phoneticPr fontId="1"/>
  </si>
  <si>
    <t>08990</t>
    <phoneticPr fontId="1"/>
  </si>
  <si>
    <t>（第二面）</t>
    <rPh sb="1" eb="4">
      <t>ダイニメン</t>
    </rPh>
    <phoneticPr fontId="1"/>
  </si>
  <si>
    <t>棟</t>
    <rPh sb="0" eb="1">
      <t>トウ</t>
    </rPh>
    <phoneticPr fontId="1"/>
  </si>
  <si>
    <t>-</t>
  </si>
  <si>
    <t>-</t>
    <phoneticPr fontId="1"/>
  </si>
  <si>
    <t>営業所名（建築士事務所名）</t>
    <phoneticPr fontId="1"/>
  </si>
  <si>
    <t>郵便番号</t>
    <rPh sb="0" eb="4">
      <t>ユウビンバンゴウ</t>
    </rPh>
    <phoneticPr fontId="1"/>
  </si>
  <si>
    <t>所在地</t>
    <rPh sb="0" eb="3">
      <t>ショザイチ</t>
    </rPh>
    <phoneticPr fontId="1"/>
  </si>
  <si>
    <t>営業所名（建築士事務所名）</t>
    <rPh sb="0" eb="3">
      <t>エイギョウショ</t>
    </rPh>
    <rPh sb="3" eb="4">
      <t>メイ</t>
    </rPh>
    <rPh sb="5" eb="8">
      <t>ケンチクシ</t>
    </rPh>
    <rPh sb="8" eb="11">
      <t>ジムショ</t>
    </rPh>
    <rPh sb="11" eb="12">
      <t>メイ</t>
    </rPh>
    <phoneticPr fontId="1"/>
  </si>
  <si>
    <t>営業所名</t>
    <rPh sb="0" eb="3">
      <t>エイギョウショ</t>
    </rPh>
    <rPh sb="3" eb="4">
      <t>メイ</t>
    </rPh>
    <phoneticPr fontId="1"/>
  </si>
  <si>
    <t>他に分類されないもの</t>
    <phoneticPr fontId="1"/>
  </si>
  <si>
    <t>イ．着工予定期日</t>
    <phoneticPr fontId="1"/>
  </si>
  <si>
    <t>ロ．工事完了予定期日</t>
    <phoneticPr fontId="1"/>
  </si>
  <si>
    <t>イ．建築主の種別</t>
    <phoneticPr fontId="1"/>
  </si>
  <si>
    <t>イ．地名地番</t>
    <phoneticPr fontId="1"/>
  </si>
  <si>
    <t>ロ．都市計画</t>
    <phoneticPr fontId="1"/>
  </si>
  <si>
    <t>イ．番号</t>
    <phoneticPr fontId="1"/>
  </si>
  <si>
    <t>ロ．物件名</t>
    <rPh sb="2" eb="5">
      <t>ブッケンメイ</t>
    </rPh>
    <phoneticPr fontId="1"/>
  </si>
  <si>
    <t>【５．主要用途】</t>
    <rPh sb="3" eb="5">
      <t>シュヨウ</t>
    </rPh>
    <rPh sb="5" eb="7">
      <t>ヨウト</t>
    </rPh>
    <phoneticPr fontId="1"/>
  </si>
  <si>
    <t>消費税込み</t>
    <rPh sb="0" eb="2">
      <t>ショウヒ</t>
    </rPh>
    <phoneticPr fontId="1"/>
  </si>
  <si>
    <t>【２．除却建築物の概要】</t>
    <rPh sb="3" eb="5">
      <t>ジョキャク</t>
    </rPh>
    <rPh sb="5" eb="8">
      <t>ケンチクブツ</t>
    </rPh>
    <rPh sb="9" eb="11">
      <t>ガイヨウ</t>
    </rPh>
    <phoneticPr fontId="1"/>
  </si>
  <si>
    <t>ロ．新設又は
　　　その他の別</t>
    <phoneticPr fontId="1"/>
  </si>
  <si>
    <t>ハ．新設住宅の資金</t>
    <phoneticPr fontId="1"/>
  </si>
  <si>
    <t>ニ．住宅の建築工法</t>
    <phoneticPr fontId="1"/>
  </si>
  <si>
    <t>ホ．住宅の種類</t>
    <phoneticPr fontId="1"/>
  </si>
  <si>
    <t>ヘ．住宅の建て方</t>
    <rPh sb="2" eb="4">
      <t>ジュウタク</t>
    </rPh>
    <rPh sb="5" eb="6">
      <t>タ</t>
    </rPh>
    <rPh sb="7" eb="8">
      <t>カタ</t>
    </rPh>
    <phoneticPr fontId="1"/>
  </si>
  <si>
    <t>ト．利用関係</t>
    <phoneticPr fontId="1"/>
  </si>
  <si>
    <t>チ．住宅の戸数</t>
    <phoneticPr fontId="1"/>
  </si>
  <si>
    <t>リ．工事部分の
　　床面積の合計</t>
    <phoneticPr fontId="1"/>
  </si>
  <si>
    <t>イ．主要用途</t>
    <rPh sb="2" eb="4">
      <t>シュヨウ</t>
    </rPh>
    <rPh sb="4" eb="6">
      <t>ヨウト</t>
    </rPh>
    <phoneticPr fontId="1"/>
  </si>
  <si>
    <t>主要用途の区分</t>
    <phoneticPr fontId="1"/>
  </si>
  <si>
    <t>国家公務、地方公務</t>
    <phoneticPr fontId="1"/>
  </si>
  <si>
    <t>居住専用住宅</t>
    <rPh sb="0" eb="2">
      <t>キョジュウ</t>
    </rPh>
    <rPh sb="2" eb="4">
      <t>センヨウ</t>
    </rPh>
    <rPh sb="4" eb="6">
      <t>ジュウタク</t>
    </rPh>
    <phoneticPr fontId="1"/>
  </si>
  <si>
    <t>居住専用準住宅</t>
    <rPh sb="0" eb="2">
      <t>キョジュウ</t>
    </rPh>
    <rPh sb="2" eb="4">
      <t>センヨウ</t>
    </rPh>
    <rPh sb="4" eb="5">
      <t>ジュン</t>
    </rPh>
    <rPh sb="5" eb="7">
      <t>ジュウタク</t>
    </rPh>
    <phoneticPr fontId="1"/>
  </si>
  <si>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1"/>
  </si>
  <si>
    <t>01</t>
    <phoneticPr fontId="1"/>
  </si>
  <si>
    <t>02</t>
  </si>
  <si>
    <t>産業
専用</t>
    <rPh sb="0" eb="2">
      <t>サンギョウ</t>
    </rPh>
    <rPh sb="3" eb="5">
      <t>センヨウ</t>
    </rPh>
    <phoneticPr fontId="1"/>
  </si>
  <si>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</si>
  <si>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</si>
  <si>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</si>
  <si>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</si>
  <si>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</si>
  <si>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</si>
  <si>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1"/>
  </si>
  <si>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</si>
  <si>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</si>
  <si>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1"/>
  </si>
  <si>
    <t>【６．一の建築物ごとの内容】</t>
    <phoneticPr fontId="1"/>
  </si>
  <si>
    <t>助産所（入所する者の寝室があるものに限る。）</t>
    <rPh sb="4" eb="6">
      <t>ニュウショ</t>
    </rPh>
    <rPh sb="8" eb="9">
      <t>モノ</t>
    </rPh>
    <rPh sb="10" eb="12">
      <t>シンシツ</t>
    </rPh>
    <rPh sb="18" eb="19">
      <t>カギ</t>
    </rPh>
    <phoneticPr fontId="1"/>
  </si>
  <si>
    <t>助産所（入所する者の寝室がないものに限る。）</t>
    <rPh sb="4" eb="6">
      <t>ニュウショ</t>
    </rPh>
    <rPh sb="8" eb="9">
      <t>モノ</t>
    </rPh>
    <rPh sb="10" eb="12">
      <t>シンシツ</t>
    </rPh>
    <rPh sb="18" eb="19">
      <t>カギ</t>
    </rPh>
    <phoneticPr fontId="1"/>
  </si>
  <si>
    <t>児童福祉施設等（建築基準法施行令第19条第１項に規定する児童福祉施設等をいい、前４項に掲げるものを除く。次項において同じ。）（入所する者の寝室があるものに限る。）</t>
    <phoneticPr fontId="1"/>
  </si>
  <si>
    <t>児童福祉施設等（入所する者の寝室がないものに限る。）</t>
    <phoneticPr fontId="1"/>
  </si>
  <si>
    <t>08132</t>
    <phoneticPr fontId="1"/>
  </si>
  <si>
    <t>ロ．資本の額又は
    出資の総額</t>
    <phoneticPr fontId="1"/>
  </si>
  <si>
    <t>㎡</t>
  </si>
  <si>
    <t>用途の分類</t>
    <rPh sb="0" eb="2">
      <t>ヨウト</t>
    </rPh>
    <rPh sb="3" eb="5">
      <t>ブンルイ</t>
    </rPh>
    <phoneticPr fontId="1"/>
  </si>
  <si>
    <t>居住
産業
併用</t>
    <rPh sb="0" eb="2">
      <t>キョジュウ</t>
    </rPh>
    <rPh sb="3" eb="5">
      <t>サンギョウ</t>
    </rPh>
    <rPh sb="6" eb="8">
      <t>ヘイヨウ</t>
    </rPh>
    <phoneticPr fontId="1"/>
  </si>
  <si>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1"/>
  </si>
  <si>
    <t xml:space="preserve">共同住宅 </t>
    <phoneticPr fontId="1"/>
  </si>
  <si>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1"/>
  </si>
  <si>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1"/>
  </si>
  <si>
    <t>①</t>
    <phoneticPr fontId="1"/>
  </si>
  <si>
    <t>②</t>
    <phoneticPr fontId="1"/>
  </si>
  <si>
    <t>③</t>
    <phoneticPr fontId="1"/>
  </si>
  <si>
    <t>用途</t>
    <rPh sb="0" eb="2">
      <t>ヨウト</t>
    </rPh>
    <phoneticPr fontId="1"/>
  </si>
  <si>
    <t>床面積</t>
    <rPh sb="0" eb="3">
      <t>ユカメンセキ</t>
    </rPh>
    <phoneticPr fontId="1"/>
  </si>
  <si>
    <t>建築工事届</t>
    <rPh sb="0" eb="2">
      <t>ケンチク</t>
    </rPh>
    <rPh sb="2" eb="4">
      <t>コウジ</t>
    </rPh>
    <rPh sb="4" eb="5">
      <t>トドケ</t>
    </rPh>
    <phoneticPr fontId="1"/>
  </si>
  <si>
    <t>構造の区分</t>
    <rPh sb="3" eb="5">
      <t>クブン</t>
    </rPh>
    <phoneticPr fontId="1"/>
  </si>
  <si>
    <t>木造</t>
    <phoneticPr fontId="1"/>
  </si>
  <si>
    <t>鉄骨鉄筋コンクリート造</t>
    <phoneticPr fontId="1"/>
  </si>
  <si>
    <t>鉄筋コンクリート造</t>
    <phoneticPr fontId="1"/>
  </si>
  <si>
    <t>鉄骨造</t>
    <phoneticPr fontId="1"/>
  </si>
  <si>
    <t>02</t>
    <phoneticPr fontId="1"/>
  </si>
  <si>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</si>
  <si>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</si>
  <si>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</si>
  <si>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</si>
  <si>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1"/>
  </si>
  <si>
    <t>（注意欄に記載の記号を記入してください）</t>
    <rPh sb="8" eb="10">
      <t>キゴウ</t>
    </rPh>
    <phoneticPr fontId="1"/>
  </si>
  <si>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1"/>
  </si>
  <si>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1"/>
  </si>
  <si>
    <t>飲食店（次項に掲げるもの並びに田園住居地域及びその周辺の地域で生産された農産物を材料とする料理の提供を主たる目的とするものを除く。）</t>
    <rPh sb="28" eb="30">
      <t>チイキ</t>
    </rPh>
    <phoneticPr fontId="1"/>
  </si>
  <si>
    <t>農産物の生産、集荷、処理又は貯蔵に供するもの</t>
    <rPh sb="1" eb="2">
      <t>サン</t>
    </rPh>
    <phoneticPr fontId="1"/>
  </si>
  <si>
    <t>農業の生産資材の貯蔵に供するもの</t>
    <rPh sb="0" eb="2">
      <t>ノウギョウ</t>
    </rPh>
    <phoneticPr fontId="1"/>
  </si>
  <si>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1"/>
  </si>
  <si>
    <t>万円</t>
    <rPh sb="0" eb="1">
      <t>マン</t>
    </rPh>
    <rPh sb="1" eb="2">
      <t>エン</t>
    </rPh>
    <phoneticPr fontId="1"/>
  </si>
  <si>
    <t>コンクリートブロック造</t>
    <phoneticPr fontId="1"/>
  </si>
  <si>
    <t>(15)新築の場合における階数（地下の階数）</t>
    <rPh sb="4" eb="6">
      <t>シンチク</t>
    </rPh>
    <rPh sb="7" eb="9">
      <t>バアイ</t>
    </rPh>
    <rPh sb="13" eb="15">
      <t>カイスウ</t>
    </rPh>
    <rPh sb="16" eb="18">
      <t>チカ</t>
    </rPh>
    <rPh sb="19" eb="21">
      <t>カイスウ</t>
    </rPh>
    <phoneticPr fontId="3"/>
  </si>
  <si>
    <t>(16)新築工事の場合における敷地面積[平方メートル]</t>
    <rPh sb="4" eb="6">
      <t>シンチク</t>
    </rPh>
    <rPh sb="6" eb="8">
      <t>コウジ</t>
    </rPh>
    <rPh sb="9" eb="11">
      <t>バアイ</t>
    </rPh>
    <rPh sb="15" eb="17">
      <t>シキチ</t>
    </rPh>
    <rPh sb="17" eb="19">
      <t>メンセキ</t>
    </rPh>
    <rPh sb="20" eb="22">
      <t>ヘイホウ</t>
    </rPh>
    <phoneticPr fontId="3"/>
  </si>
  <si>
    <t>(17)新設又はその他の別</t>
    <rPh sb="4" eb="6">
      <t>シンセツ</t>
    </rPh>
    <rPh sb="6" eb="7">
      <t>マタ</t>
    </rPh>
    <rPh sb="10" eb="11">
      <t>タ</t>
    </rPh>
    <rPh sb="12" eb="13">
      <t>ベツ</t>
    </rPh>
    <phoneticPr fontId="3"/>
  </si>
  <si>
    <t>(18)新設住宅の資金</t>
    <rPh sb="4" eb="6">
      <t>シンセツ</t>
    </rPh>
    <rPh sb="6" eb="8">
      <t>ジュウタク</t>
    </rPh>
    <rPh sb="9" eb="11">
      <t>シキン</t>
    </rPh>
    <phoneticPr fontId="3"/>
  </si>
  <si>
    <t>(19)住宅の建築工法</t>
    <rPh sb="4" eb="6">
      <t>ジュウタク</t>
    </rPh>
    <rPh sb="7" eb="9">
      <t>ケンチク</t>
    </rPh>
    <rPh sb="9" eb="11">
      <t>コウホウ</t>
    </rPh>
    <phoneticPr fontId="3"/>
  </si>
  <si>
    <t>(20)住宅の種類</t>
    <rPh sb="4" eb="6">
      <t>ジュウタク</t>
    </rPh>
    <rPh sb="7" eb="9">
      <t>シュルイ</t>
    </rPh>
    <phoneticPr fontId="3"/>
  </si>
  <si>
    <t>(21)建て方</t>
    <rPh sb="4" eb="5">
      <t>タ</t>
    </rPh>
    <rPh sb="6" eb="7">
      <t>カタ</t>
    </rPh>
    <phoneticPr fontId="3"/>
  </si>
  <si>
    <t>(22)利用関係</t>
    <rPh sb="4" eb="6">
      <t>リヨウ</t>
    </rPh>
    <rPh sb="6" eb="8">
      <t>カンケイ</t>
    </rPh>
    <phoneticPr fontId="3"/>
  </si>
  <si>
    <t>(23)戸数[戸]</t>
    <rPh sb="4" eb="6">
      <t>コスウ</t>
    </rPh>
    <rPh sb="5" eb="6">
      <t>ジュウコ</t>
    </rPh>
    <rPh sb="7" eb="8">
      <t>ト</t>
    </rPh>
    <phoneticPr fontId="3"/>
  </si>
  <si>
    <t>(24)工事部分の床面積の合計[平方メートル]</t>
    <rPh sb="4" eb="8">
      <t>コウジブブン</t>
    </rPh>
    <rPh sb="9" eb="12">
      <t>ユカメンセキ</t>
    </rPh>
    <rPh sb="13" eb="15">
      <t>ゴウケイ</t>
    </rPh>
    <rPh sb="16" eb="18">
      <t>ヘイホウ</t>
    </rPh>
    <phoneticPr fontId="3"/>
  </si>
  <si>
    <t>(25)建築を伴う除却住宅戸数[戸]</t>
    <rPh sb="4" eb="6">
      <t>ケンチク</t>
    </rPh>
    <rPh sb="7" eb="8">
      <t>トモナ</t>
    </rPh>
    <rPh sb="9" eb="11">
      <t>ジョキャク</t>
    </rPh>
    <rPh sb="11" eb="13">
      <t>ジュウタク</t>
    </rPh>
    <rPh sb="13" eb="15">
      <t>コスウ</t>
    </rPh>
    <rPh sb="16" eb="17">
      <t>ト</t>
    </rPh>
    <phoneticPr fontId="3"/>
  </si>
  <si>
    <t>(26)建築を伴う除却住宅の利用関係</t>
    <rPh sb="4" eb="6">
      <t>ケンチク</t>
    </rPh>
    <rPh sb="7" eb="8">
      <t>トモナ</t>
    </rPh>
    <rPh sb="9" eb="11">
      <t>ジョキャク</t>
    </rPh>
    <rPh sb="11" eb="13">
      <t>ジュウタク</t>
    </rPh>
    <rPh sb="14" eb="16">
      <t>リヨウ</t>
    </rPh>
    <rPh sb="16" eb="18">
      <t>カンケイ</t>
    </rPh>
    <phoneticPr fontId="3"/>
  </si>
  <si>
    <t>(4)小番号</t>
    <phoneticPr fontId="3"/>
  </si>
  <si>
    <t>(11)工事部分の構造との関係</t>
    <rPh sb="4" eb="8">
      <t>コウジブブン</t>
    </rPh>
    <rPh sb="9" eb="11">
      <t>コウゾウ</t>
    </rPh>
    <rPh sb="13" eb="15">
      <t>カンケイ</t>
    </rPh>
    <phoneticPr fontId="3"/>
  </si>
  <si>
    <t>計算用
非表示予定</t>
    <rPh sb="0" eb="3">
      <t>ケイサンヨウ</t>
    </rPh>
    <rPh sb="4" eb="7">
      <t>ヒヒョウジ</t>
    </rPh>
    <rPh sb="7" eb="9">
      <t>ヨテイ</t>
    </rPh>
    <phoneticPr fontId="1"/>
  </si>
  <si>
    <t xml:space="preserve">(15)新築の場合における階数（地上の階数）
</t>
    <rPh sb="4" eb="6">
      <t>シンチク</t>
    </rPh>
    <rPh sb="7" eb="9">
      <t>バアイ</t>
    </rPh>
    <rPh sb="13" eb="15">
      <t>カイスウ</t>
    </rPh>
    <rPh sb="16" eb="18">
      <t>チジョウ</t>
    </rPh>
    <rPh sb="19" eb="21">
      <t>カイスウ</t>
    </rPh>
    <phoneticPr fontId="3"/>
  </si>
  <si>
    <t>(16)新築の場合における階数（地上の階数）</t>
    <rPh sb="16" eb="18">
      <t>チジョウ</t>
    </rPh>
    <phoneticPr fontId="3"/>
  </si>
  <si>
    <t>住宅着工欄全体</t>
    <rPh sb="0" eb="4">
      <t>ジュウタクチャッコウ</t>
    </rPh>
    <rPh sb="4" eb="5">
      <t>ラン</t>
    </rPh>
    <rPh sb="5" eb="7">
      <t>ゼンタイ</t>
    </rPh>
    <phoneticPr fontId="3"/>
  </si>
  <si>
    <t>(17)新設とその他の別</t>
    <rPh sb="4" eb="6">
      <t>シンセツ</t>
    </rPh>
    <rPh sb="9" eb="10">
      <t>タ</t>
    </rPh>
    <rPh sb="11" eb="12">
      <t>ベツ</t>
    </rPh>
    <phoneticPr fontId="3"/>
  </si>
  <si>
    <t>23-5,6計算用</t>
    <phoneticPr fontId="1"/>
  </si>
  <si>
    <t>計算用 用途分類</t>
    <rPh sb="0" eb="3">
      <t>ケイサンヨウ</t>
    </rPh>
    <rPh sb="4" eb="6">
      <t>ヨウト</t>
    </rPh>
    <rPh sb="6" eb="8">
      <t>ブンルイ</t>
    </rPh>
    <phoneticPr fontId="1"/>
  </si>
  <si>
    <t>計算用 「(5)建築主」「(18)新設住宅の資金」「(22)利用関係」の組み合わせ</t>
    <rPh sb="0" eb="3">
      <t>ケイサンヨウ</t>
    </rPh>
    <rPh sb="8" eb="10">
      <t>ケンチク</t>
    </rPh>
    <rPh sb="10" eb="11">
      <t>ヌシ</t>
    </rPh>
    <rPh sb="17" eb="19">
      <t>シンセツ</t>
    </rPh>
    <rPh sb="19" eb="21">
      <t>ジュウタク</t>
    </rPh>
    <rPh sb="22" eb="24">
      <t>シキン</t>
    </rPh>
    <rPh sb="30" eb="32">
      <t>リヨウ</t>
    </rPh>
    <rPh sb="32" eb="34">
      <t>カンケイ</t>
    </rPh>
    <rPh sb="36" eb="37">
      <t>ク</t>
    </rPh>
    <rPh sb="38" eb="39">
      <t>ア</t>
    </rPh>
    <phoneticPr fontId="1"/>
  </si>
  <si>
    <t>計算用用途分類 棟区分</t>
    <rPh sb="0" eb="3">
      <t>ケイサンヨウ</t>
    </rPh>
    <rPh sb="3" eb="5">
      <t>ヨウト</t>
    </rPh>
    <rPh sb="5" eb="7">
      <t>ブンルイ</t>
    </rPh>
    <rPh sb="8" eb="9">
      <t>トウ</t>
    </rPh>
    <rPh sb="9" eb="11">
      <t>クブン</t>
    </rPh>
    <phoneticPr fontId="1"/>
  </si>
  <si>
    <t>計算用用途分類 小番号</t>
    <rPh sb="0" eb="3">
      <t>ケイサンヨウ</t>
    </rPh>
    <rPh sb="3" eb="5">
      <t>ヨウト</t>
    </rPh>
    <rPh sb="5" eb="7">
      <t>ブンルイ</t>
    </rPh>
    <phoneticPr fontId="1"/>
  </si>
  <si>
    <t>エラーの数</t>
    <rPh sb="4" eb="5">
      <t>カズ</t>
    </rPh>
    <phoneticPr fontId="1"/>
  </si>
  <si>
    <t>カウント</t>
    <phoneticPr fontId="1"/>
  </si>
  <si>
    <t>01</t>
  </si>
  <si>
    <t>主要用途</t>
    <rPh sb="0" eb="4">
      <t>シュヨウヨウト</t>
    </rPh>
    <phoneticPr fontId="1"/>
  </si>
  <si>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</si>
  <si>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</si>
  <si>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</si>
  <si>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</si>
  <si>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</si>
  <si>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</si>
  <si>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</si>
  <si>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</si>
  <si>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</si>
  <si>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</si>
  <si>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</si>
  <si>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</si>
  <si>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</si>
  <si>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</si>
  <si>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</si>
  <si>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</si>
  <si>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</si>
  <si>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</si>
  <si>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</si>
  <si>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</si>
  <si>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</si>
  <si>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</si>
  <si>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</si>
  <si>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</si>
  <si>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</si>
  <si>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</si>
  <si>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</si>
  <si>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</si>
  <si>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</si>
  <si>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</si>
  <si>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</si>
  <si>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</si>
  <si>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</si>
  <si>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</si>
  <si>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</si>
  <si>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</si>
  <si>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</si>
  <si>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</si>
  <si>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</si>
  <si>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</si>
  <si>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</si>
  <si>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</si>
  <si>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</si>
  <si>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</si>
  <si>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</si>
  <si>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</si>
  <si>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</si>
  <si>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</si>
  <si>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</si>
  <si>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</si>
  <si>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</si>
  <si>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</si>
  <si>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</si>
  <si>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</si>
  <si>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</si>
  <si>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</si>
  <si>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</si>
  <si>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</si>
  <si>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</si>
  <si>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</si>
  <si>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</si>
  <si>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</si>
  <si>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</si>
  <si>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</si>
  <si>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</si>
  <si>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</si>
  <si>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</si>
  <si>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</si>
  <si>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</si>
  <si>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</si>
  <si>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</si>
  <si>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</si>
  <si>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1"/>
  </si>
  <si>
    <r>
      <rPr>
        <sz val="10"/>
        <color theme="1"/>
        <rFont val="ＭＳ 明朝"/>
        <family val="1"/>
        <charset val="128"/>
      </rPr>
      <t>(</t>
    </r>
    <r>
      <rPr>
        <sz val="11"/>
        <color theme="1"/>
        <rFont val="ＭＳ 明朝"/>
        <family val="1"/>
        <charset val="128"/>
      </rPr>
      <t>2)公営住宅</t>
    </r>
    <phoneticPr fontId="1"/>
  </si>
  <si>
    <t>消費税</t>
    <rPh sb="0" eb="3">
      <t>ショウヒゼイ</t>
    </rPh>
    <phoneticPr fontId="1"/>
  </si>
  <si>
    <t>物件名</t>
    <rPh sb="0" eb="3">
      <t>ブッケンメイ</t>
    </rPh>
    <phoneticPr fontId="1"/>
  </si>
  <si>
    <t>2種類以上の用途分類（用途）①</t>
    <rPh sb="1" eb="3">
      <t>シュルイ</t>
    </rPh>
    <rPh sb="3" eb="5">
      <t>イジョウ</t>
    </rPh>
    <phoneticPr fontId="2"/>
  </si>
  <si>
    <t>2種類以上の用途ごとの工事部分の床面積①</t>
    <rPh sb="1" eb="3">
      <t>シュルイ</t>
    </rPh>
    <rPh sb="3" eb="5">
      <t>イジョウ</t>
    </rPh>
    <phoneticPr fontId="2"/>
  </si>
  <si>
    <t>2種類以上の用途分類（用途）②</t>
    <rPh sb="1" eb="3">
      <t>シュルイ</t>
    </rPh>
    <rPh sb="3" eb="5">
      <t>イジョウ</t>
    </rPh>
    <phoneticPr fontId="2"/>
  </si>
  <si>
    <t>2種類以上の用途ごとの工事部分の床面積②</t>
    <rPh sb="1" eb="3">
      <t>シュルイ</t>
    </rPh>
    <rPh sb="3" eb="5">
      <t>イジョウ</t>
    </rPh>
    <phoneticPr fontId="2"/>
  </si>
  <si>
    <t>2種類以上の用途分類（用途）③</t>
    <rPh sb="1" eb="3">
      <t>シュルイ</t>
    </rPh>
    <rPh sb="3" eb="5">
      <t>イジョウ</t>
    </rPh>
    <phoneticPr fontId="2"/>
  </si>
  <si>
    <t>2種類以上の用途ごとの工事部分の床面積③</t>
    <rPh sb="1" eb="3">
      <t>シュルイ</t>
    </rPh>
    <rPh sb="3" eb="5">
      <t>イジョウ</t>
    </rPh>
    <phoneticPr fontId="2"/>
  </si>
  <si>
    <t>多用途</t>
    <phoneticPr fontId="1"/>
  </si>
  <si>
    <r>
      <t xml:space="preserve">ハ．用途
</t>
    </r>
    <r>
      <rPr>
        <sz val="9"/>
        <color theme="1"/>
        <rFont val="ＭＳ 明朝"/>
        <family val="1"/>
        <charset val="128"/>
      </rPr>
      <t>（注意欄に記載の記号を
　記入してください）</t>
    </r>
    <rPh sb="2" eb="4">
      <t>ヨウト</t>
    </rPh>
    <rPh sb="13" eb="15">
      <t>キゴウ</t>
    </rPh>
    <phoneticPr fontId="1"/>
  </si>
  <si>
    <r>
      <t xml:space="preserve">ニ．工事部分の構造
</t>
    </r>
    <r>
      <rPr>
        <sz val="9"/>
        <color theme="1"/>
        <rFont val="ＭＳ 明朝"/>
        <family val="1"/>
        <charset val="128"/>
      </rPr>
      <t>（注意欄に記載の記号を
　記入してください）</t>
    </r>
    <rPh sb="18" eb="20">
      <t>キゴウ</t>
    </rPh>
    <phoneticPr fontId="1"/>
  </si>
  <si>
    <t>ホ．工事の予定期間</t>
    <phoneticPr fontId="1"/>
  </si>
  <si>
    <t>ヘ．工事部分の
　　  床面積の合計</t>
    <rPh sb="16" eb="18">
      <t>ゴウケイ</t>
    </rPh>
    <phoneticPr fontId="1"/>
  </si>
  <si>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1"/>
  </si>
  <si>
    <t>チ．建築工事費予定額</t>
    <phoneticPr fontId="1"/>
  </si>
  <si>
    <t>リ．新築工事の場合に
　　おける地上の階数</t>
    <rPh sb="2" eb="4">
      <t>シンチク</t>
    </rPh>
    <rPh sb="4" eb="6">
      <t>コウジ</t>
    </rPh>
    <rPh sb="7" eb="9">
      <t>バアイ</t>
    </rPh>
    <phoneticPr fontId="1"/>
  </si>
  <si>
    <t>ヌ．新築工事の場合に
　　おける地下の階数</t>
    <rPh sb="2" eb="6">
      <t>シンチクコウジ</t>
    </rPh>
    <rPh sb="7" eb="9">
      <t>バアイ</t>
    </rPh>
    <phoneticPr fontId="1"/>
  </si>
  <si>
    <t>【７．新築工事の場合における敷地面積】</t>
    <phoneticPr fontId="1"/>
  </si>
  <si>
    <t>　イ．産業分類</t>
    <rPh sb="3" eb="7">
      <t>サンギョウブンルイ</t>
    </rPh>
    <phoneticPr fontId="1"/>
  </si>
  <si>
    <t xml:space="preserve">  ロ．除却原因</t>
    <phoneticPr fontId="1"/>
  </si>
  <si>
    <t>ロ．除却原因</t>
    <phoneticPr fontId="1"/>
  </si>
  <si>
    <t>　ハ．構造</t>
    <phoneticPr fontId="1"/>
  </si>
  <si>
    <t>ハ．構造</t>
    <phoneticPr fontId="1"/>
  </si>
  <si>
    <t>　ニ．建築物の数</t>
    <phoneticPr fontId="1"/>
  </si>
  <si>
    <t>ニ．建築物の数</t>
    <phoneticPr fontId="1"/>
  </si>
  <si>
    <t>　ホ．住宅の戸数</t>
    <phoneticPr fontId="1"/>
  </si>
  <si>
    <t>ホ．住宅の戸数</t>
    <phoneticPr fontId="1"/>
  </si>
  <si>
    <t>　チ．住宅の利用関係</t>
    <phoneticPr fontId="1"/>
  </si>
  <si>
    <t>ヘ．住宅の利用関係</t>
    <phoneticPr fontId="1"/>
  </si>
  <si>
    <t>ト．建築物の床面積の合計</t>
    <phoneticPr fontId="1"/>
  </si>
  <si>
    <t>　ヌ．建築物の評価額</t>
    <phoneticPr fontId="1"/>
  </si>
  <si>
    <t>チ．建築物の評価額</t>
    <phoneticPr fontId="1"/>
  </si>
  <si>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1"/>
  </si>
  <si>
    <t>　⑬　６欄の「ニ」は、次の表の記号の中から該当するものを選んで記入してください。工事部分が２種類
    以上の構造からなるときは、床面積が最も大きい部分の構造について記入してください。
　</t>
    <phoneticPr fontId="1"/>
  </si>
  <si>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1"/>
  </si>
  <si>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1"/>
  </si>
  <si>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1"/>
  </si>
  <si>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1"/>
  </si>
  <si>
    <t>2種類以上の用途分類（用途）①</t>
    <rPh sb="1" eb="5">
      <t>シュルイイジョウ</t>
    </rPh>
    <rPh sb="6" eb="8">
      <t>ヨウト</t>
    </rPh>
    <rPh sb="8" eb="10">
      <t>ブンルイ</t>
    </rPh>
    <rPh sb="11" eb="13">
      <t>ヨウト</t>
    </rPh>
    <phoneticPr fontId="3"/>
  </si>
  <si>
    <t>（第二面）</t>
  </si>
  <si>
    <t>No.2</t>
    <phoneticPr fontId="1"/>
  </si>
  <si>
    <t>No.3</t>
    <phoneticPr fontId="1"/>
  </si>
  <si>
    <t>No.4</t>
    <phoneticPr fontId="1"/>
  </si>
  <si>
    <t>No.5</t>
    <phoneticPr fontId="1"/>
  </si>
  <si>
    <t>担当者の氏名</t>
    <rPh sb="0" eb="3">
      <t>タントウシャ</t>
    </rPh>
    <rPh sb="4" eb="6">
      <t>シメイ</t>
    </rPh>
    <phoneticPr fontId="1"/>
  </si>
  <si>
    <t>担当者の電話番号</t>
    <rPh sb="0" eb="3">
      <t>タントウシャ</t>
    </rPh>
    <rPh sb="4" eb="8">
      <t>デンワバンゴウ</t>
    </rPh>
    <phoneticPr fontId="1"/>
  </si>
  <si>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1"/>
  </si>
  <si>
    <t>(27)建築工事届受理番号</t>
    <phoneticPr fontId="1"/>
  </si>
  <si>
    <t>　　工事施工者（設計者又は代理者）</t>
    <phoneticPr fontId="1"/>
  </si>
  <si>
    <t>　　工事監理者</t>
    <rPh sb="2" eb="4">
      <t>コウジ</t>
    </rPh>
    <rPh sb="4" eb="6">
      <t>カンリ</t>
    </rPh>
    <rPh sb="6" eb="7">
      <t>シャ</t>
    </rPh>
    <phoneticPr fontId="1"/>
  </si>
  <si>
    <t>浜松市中央区</t>
    <phoneticPr fontId="1"/>
  </si>
  <si>
    <t>浜松市浜名区</t>
    <phoneticPr fontId="1"/>
  </si>
  <si>
    <t>浜松市天竜区</t>
    <phoneticPr fontId="1"/>
  </si>
  <si>
    <t>(9－2)建築物の用途分類（用途区分）</t>
    <rPh sb="5" eb="8">
      <t>ケンチクブツ</t>
    </rPh>
    <rPh sb="9" eb="11">
      <t>ヨウト</t>
    </rPh>
    <rPh sb="11" eb="13">
      <t>ブンルイ</t>
    </rPh>
    <rPh sb="14" eb="16">
      <t>ヨウト</t>
    </rPh>
    <rPh sb="16" eb="18">
      <t>クブン</t>
    </rPh>
    <phoneticPr fontId="1"/>
  </si>
  <si>
    <t>(9)建築物の用途分類（主要用途）</t>
    <rPh sb="3" eb="6">
      <t>ケンチクブツ</t>
    </rPh>
    <rPh sb="7" eb="9">
      <t>ヨウト</t>
    </rPh>
    <rPh sb="9" eb="11">
      <t>ブンルイ</t>
    </rPh>
    <phoneticPr fontId="1"/>
  </si>
  <si>
    <t>2種類以上の用途分類（用途区分）①</t>
    <rPh sb="1" eb="3">
      <t>シュルイ</t>
    </rPh>
    <rPh sb="3" eb="5">
      <t>イジョウ</t>
    </rPh>
    <rPh sb="13" eb="15">
      <t>クブン</t>
    </rPh>
    <phoneticPr fontId="8"/>
  </si>
  <si>
    <t>2種類以上の用途ごとの工事部分の床面積①</t>
    <rPh sb="1" eb="3">
      <t>シュルイ</t>
    </rPh>
    <rPh sb="3" eb="5">
      <t>イジョウ</t>
    </rPh>
    <phoneticPr fontId="8"/>
  </si>
  <si>
    <t>2種類以上の用途分類（用途区分）②</t>
    <rPh sb="1" eb="3">
      <t>シュルイ</t>
    </rPh>
    <rPh sb="3" eb="5">
      <t>イジョウ</t>
    </rPh>
    <rPh sb="13" eb="15">
      <t>クブン</t>
    </rPh>
    <phoneticPr fontId="8"/>
  </si>
  <si>
    <t>2種類以上の用途ごとの工事部分の床面積②</t>
    <rPh sb="1" eb="3">
      <t>シュルイ</t>
    </rPh>
    <rPh sb="3" eb="5">
      <t>イジョウ</t>
    </rPh>
    <phoneticPr fontId="8"/>
  </si>
  <si>
    <t>2種類以上の用途分類（用途区分）③</t>
    <rPh sb="1" eb="3">
      <t>シュルイ</t>
    </rPh>
    <rPh sb="3" eb="5">
      <t>イジョウ</t>
    </rPh>
    <rPh sb="13" eb="15">
      <t>クブン</t>
    </rPh>
    <phoneticPr fontId="8"/>
  </si>
  <si>
    <t>2種類以上の用途ごとの工事部分の床面積③</t>
    <rPh sb="1" eb="3">
      <t>シュルイ</t>
    </rPh>
    <rPh sb="3" eb="5">
      <t>イジョウ</t>
    </rPh>
    <phoneticPr fontId="8"/>
  </si>
  <si>
    <t>確認申請書</t>
    <rPh sb="0" eb="2">
      <t>カクニン</t>
    </rPh>
    <rPh sb="2" eb="5">
      <t>シンセイショ</t>
    </rPh>
    <phoneticPr fontId="1"/>
  </si>
  <si>
    <t>【１８．建築基準法第１２条第３項の規定による検査を要する防火設備の有無】</t>
  </si>
  <si>
    <t>概要書第二面に移動しました（クリックでリンクします）</t>
    <rPh sb="0" eb="3">
      <t>ガイヨウショ</t>
    </rPh>
    <rPh sb="3" eb="6">
      <t>ダイニメン</t>
    </rPh>
    <rPh sb="7" eb="9">
      <t>イドウ</t>
    </rPh>
    <phoneticPr fontId="1"/>
  </si>
  <si>
    <t>メールアドレス：</t>
    <phoneticPr fontId="1"/>
  </si>
  <si>
    <t>kakunin@t-kkc.co.jp</t>
    <phoneticPr fontId="1"/>
  </si>
  <si>
    <r>
      <rPr>
        <b/>
        <sz val="12"/>
        <rFont val="ＭＳ Ｐゴシック"/>
        <family val="3"/>
        <charset val="128"/>
      </rPr>
      <t>（メール送付の際の件名は</t>
    </r>
    <r>
      <rPr>
        <b/>
        <sz val="12"/>
        <color indexed="10"/>
        <rFont val="ＭＳ Ｐゴシック"/>
        <family val="3"/>
        <charset val="128"/>
      </rPr>
      <t>「仮受＆物件名」　</t>
    </r>
    <r>
      <rPr>
        <b/>
        <sz val="12"/>
        <rFont val="ＭＳ Ｐゴシック"/>
        <family val="3"/>
        <charset val="128"/>
      </rPr>
      <t>宛先は</t>
    </r>
    <r>
      <rPr>
        <b/>
        <sz val="12"/>
        <color indexed="10"/>
        <rFont val="ＭＳ Ｐゴシック"/>
        <family val="3"/>
        <charset val="128"/>
      </rPr>
      <t>「仮受担当」</t>
    </r>
    <r>
      <rPr>
        <b/>
        <sz val="12"/>
        <rFont val="ＭＳ Ｐゴシック"/>
        <family val="3"/>
        <charset val="128"/>
      </rPr>
      <t>でお願いいたします。）</t>
    </r>
    <phoneticPr fontId="1"/>
  </si>
  <si>
    <t>※下記をクリックすると各ページにリンクします。</t>
    <rPh sb="1" eb="3">
      <t>カキ</t>
    </rPh>
    <rPh sb="11" eb="12">
      <t>カク</t>
    </rPh>
    <phoneticPr fontId="1"/>
  </si>
  <si>
    <t>申請書</t>
  </si>
  <si>
    <t>概要書</t>
  </si>
  <si>
    <t>工事届</t>
  </si>
  <si>
    <t>委任状</t>
  </si>
  <si>
    <t>事前連絡先記入シート</t>
  </si>
  <si>
    <t>予備審査調査票</t>
  </si>
  <si>
    <t>電子申請システム登録申込書</t>
    <rPh sb="0" eb="2">
      <t>デンシ</t>
    </rPh>
    <rPh sb="2" eb="4">
      <t>シンセイ</t>
    </rPh>
    <rPh sb="8" eb="10">
      <t>トウロク</t>
    </rPh>
    <rPh sb="10" eb="13">
      <t>モウシコミショ</t>
    </rPh>
    <phoneticPr fontId="1"/>
  </si>
  <si>
    <t>このＥＸＣＥＬＢＯＯＫの不具合や改善点等のご意見がありましたら、下記のメールアドレスにご連絡ください。</t>
    <rPh sb="12" eb="15">
      <t>フグアイ</t>
    </rPh>
    <rPh sb="16" eb="18">
      <t>カイゼン</t>
    </rPh>
    <rPh sb="18" eb="19">
      <t>テン</t>
    </rPh>
    <rPh sb="19" eb="20">
      <t>トウ</t>
    </rPh>
    <rPh sb="22" eb="24">
      <t>イケン</t>
    </rPh>
    <rPh sb="32" eb="34">
      <t>カキ</t>
    </rPh>
    <rPh sb="44" eb="46">
      <t>レンラク</t>
    </rPh>
    <phoneticPr fontId="1"/>
  </si>
  <si>
    <t>建築物データ</t>
  </si>
  <si>
    <t>㈱都市建築確認センター　電子申請システム登録申込書</t>
    <rPh sb="1" eb="5">
      <t>トシケンチク</t>
    </rPh>
    <rPh sb="5" eb="7">
      <t>カクニン</t>
    </rPh>
    <rPh sb="12" eb="14">
      <t>デンシ</t>
    </rPh>
    <rPh sb="14" eb="16">
      <t>シンセイ</t>
    </rPh>
    <rPh sb="20" eb="22">
      <t>トウロク</t>
    </rPh>
    <rPh sb="22" eb="25">
      <t>モウシコミショ</t>
    </rPh>
    <phoneticPr fontId="1"/>
  </si>
  <si>
    <t>…</t>
    <phoneticPr fontId="1"/>
  </si>
  <si>
    <t>選択してください</t>
    <rPh sb="0" eb="2">
      <t>センタク</t>
    </rPh>
    <phoneticPr fontId="1"/>
  </si>
  <si>
    <t>に入力してください</t>
    <rPh sb="1" eb="3">
      <t>ニュウリョク</t>
    </rPh>
    <phoneticPr fontId="1"/>
  </si>
  <si>
    <t>申　込　日</t>
    <rPh sb="0" eb="1">
      <t>シン</t>
    </rPh>
    <rPh sb="2" eb="3">
      <t>コミ</t>
    </rPh>
    <rPh sb="4" eb="5">
      <t>ヒ</t>
    </rPh>
    <phoneticPr fontId="1"/>
  </si>
  <si>
    <t>申込日</t>
    <rPh sb="0" eb="3">
      <t>モウシコミビ</t>
    </rPh>
    <phoneticPr fontId="1"/>
  </si>
  <si>
    <t>←</t>
    <phoneticPr fontId="1"/>
  </si>
  <si>
    <r>
      <t>●</t>
    </r>
    <r>
      <rPr>
        <b/>
        <sz val="14"/>
        <color indexed="8"/>
        <rFont val="ＭＳ Ｐゴシック"/>
        <family val="3"/>
        <charset val="128"/>
      </rPr>
      <t>物件名</t>
    </r>
    <r>
      <rPr>
        <sz val="14"/>
        <color indexed="8"/>
        <rFont val="ＭＳ Ｐゴシック"/>
        <family val="3"/>
        <charset val="128"/>
      </rPr>
      <t>　※既に仮受申請をしている場合は同一物件名としてください</t>
    </r>
    <rPh sb="1" eb="4">
      <t>ブッケンメイ</t>
    </rPh>
    <rPh sb="6" eb="7">
      <t>スデ</t>
    </rPh>
    <rPh sb="8" eb="10">
      <t>カリウケ</t>
    </rPh>
    <rPh sb="10" eb="12">
      <t>シンセイ</t>
    </rPh>
    <rPh sb="17" eb="19">
      <t>バアイ</t>
    </rPh>
    <rPh sb="20" eb="22">
      <t>ドウイツ</t>
    </rPh>
    <rPh sb="22" eb="25">
      <t>ブッケンメイ</t>
    </rPh>
    <phoneticPr fontId="1"/>
  </si>
  <si>
    <r>
      <t>●</t>
    </r>
    <r>
      <rPr>
        <b/>
        <sz val="14"/>
        <color indexed="8"/>
        <rFont val="ＭＳ Ｐゴシック"/>
        <family val="3"/>
        <charset val="128"/>
      </rPr>
      <t>申請の進捗</t>
    </r>
    <rPh sb="1" eb="3">
      <t>シンセイ</t>
    </rPh>
    <rPh sb="4" eb="6">
      <t>シンチョク</t>
    </rPh>
    <phoneticPr fontId="1"/>
  </si>
  <si>
    <t>○未申請の場合の申請予定日</t>
    <rPh sb="1" eb="4">
      <t>ミシンセイ</t>
    </rPh>
    <rPh sb="5" eb="7">
      <t>バアイ</t>
    </rPh>
    <rPh sb="8" eb="10">
      <t>シンセイ</t>
    </rPh>
    <rPh sb="10" eb="13">
      <t>ヨテイビ</t>
    </rPh>
    <phoneticPr fontId="1"/>
  </si>
  <si>
    <t>未申請の場合の申請予定日</t>
  </si>
  <si>
    <r>
      <t>●</t>
    </r>
    <r>
      <rPr>
        <b/>
        <sz val="14"/>
        <color indexed="8"/>
        <rFont val="ＭＳ Ｐゴシック"/>
        <family val="3"/>
        <charset val="128"/>
      </rPr>
      <t>物件概要</t>
    </r>
    <r>
      <rPr>
        <sz val="14"/>
        <color indexed="10"/>
        <rFont val="ＭＳ Ｐゴシック"/>
        <family val="3"/>
        <charset val="128"/>
      </rPr>
      <t>（【申請の進捗】が【仮受申請前】の場合のみ入力してください。）</t>
    </r>
    <rPh sb="1" eb="3">
      <t>ブッケン</t>
    </rPh>
    <rPh sb="3" eb="5">
      <t>ガイヨウ</t>
    </rPh>
    <rPh sb="7" eb="9">
      <t>シンセイ</t>
    </rPh>
    <rPh sb="10" eb="12">
      <t>シンチョク</t>
    </rPh>
    <rPh sb="15" eb="17">
      <t>カリウケ</t>
    </rPh>
    <rPh sb="17" eb="19">
      <t>シンセイ</t>
    </rPh>
    <rPh sb="19" eb="20">
      <t>マエ</t>
    </rPh>
    <rPh sb="22" eb="24">
      <t>バアイ</t>
    </rPh>
    <rPh sb="26" eb="28">
      <t>ニュウリョク</t>
    </rPh>
    <phoneticPr fontId="1"/>
  </si>
  <si>
    <t>建築地</t>
    <rPh sb="0" eb="3">
      <t>ケンチクチ</t>
    </rPh>
    <phoneticPr fontId="1"/>
  </si>
  <si>
    <t>規模</t>
    <rPh sb="0" eb="2">
      <t>キボ</t>
    </rPh>
    <phoneticPr fontId="1"/>
  </si>
  <si>
    <t>階数</t>
    <rPh sb="0" eb="2">
      <t>カイスウ</t>
    </rPh>
    <phoneticPr fontId="1"/>
  </si>
  <si>
    <t>その他の情報</t>
    <rPh sb="2" eb="3">
      <t>タ</t>
    </rPh>
    <rPh sb="4" eb="6">
      <t>ジョウホウ</t>
    </rPh>
    <phoneticPr fontId="1"/>
  </si>
  <si>
    <r>
      <t>●</t>
    </r>
    <r>
      <rPr>
        <b/>
        <sz val="14"/>
        <color indexed="8"/>
        <rFont val="ＭＳ Ｐゴシック"/>
        <family val="3"/>
        <charset val="128"/>
      </rPr>
      <t>システムを使用する方の情報</t>
    </r>
    <r>
      <rPr>
        <sz val="14"/>
        <color indexed="8"/>
        <rFont val="ＭＳ Ｐゴシック"/>
        <family val="3"/>
        <charset val="128"/>
      </rPr>
      <t>（図面等を指定のフォルダにアップロードする方）</t>
    </r>
    <rPh sb="6" eb="8">
      <t>シヨウ</t>
    </rPh>
    <rPh sb="10" eb="11">
      <t>カタ</t>
    </rPh>
    <rPh sb="12" eb="14">
      <t>ジョウホウ</t>
    </rPh>
    <rPh sb="15" eb="17">
      <t>ズメン</t>
    </rPh>
    <rPh sb="17" eb="18">
      <t>トウ</t>
    </rPh>
    <rPh sb="19" eb="21">
      <t>シテイ</t>
    </rPh>
    <rPh sb="35" eb="36">
      <t>カタ</t>
    </rPh>
    <phoneticPr fontId="1"/>
  </si>
  <si>
    <t>担当</t>
    <rPh sb="0" eb="2">
      <t>タントウ</t>
    </rPh>
    <phoneticPr fontId="1"/>
  </si>
  <si>
    <t>会社名</t>
    <rPh sb="0" eb="3">
      <t>カイシャメイ</t>
    </rPh>
    <phoneticPr fontId="1"/>
  </si>
  <si>
    <t>メールアドレス（IDになります）</t>
    <phoneticPr fontId="1"/>
  </si>
  <si>
    <t>記入例</t>
    <rPh sb="0" eb="3">
      <t>キニュウレイ</t>
    </rPh>
    <phoneticPr fontId="1"/>
  </si>
  <si>
    <t>申請代表者</t>
    <phoneticPr fontId="1"/>
  </si>
  <si>
    <t>株式会社○○一級建築士事務所</t>
    <rPh sb="0" eb="4">
      <t>カブシキガイシャ</t>
    </rPh>
    <rPh sb="6" eb="8">
      <t>イッキュウ</t>
    </rPh>
    <rPh sb="8" eb="11">
      <t>ケンチクシ</t>
    </rPh>
    <rPh sb="11" eb="14">
      <t>ジムショ</t>
    </rPh>
    <phoneticPr fontId="1"/>
  </si>
  <si>
    <t>○○　○○</t>
    <phoneticPr fontId="1"/>
  </si>
  <si>
    <t>○○○＠t-kkc.co.jp</t>
    <phoneticPr fontId="1"/>
  </si>
  <si>
    <t>03-5844-0066</t>
    <phoneticPr fontId="1"/>
  </si>
  <si>
    <t>④</t>
    <phoneticPr fontId="1"/>
  </si>
  <si>
    <t>⑤</t>
    <phoneticPr fontId="1"/>
  </si>
  <si>
    <t>♦</t>
    <phoneticPr fontId="1"/>
  </si>
  <si>
    <t>①の申請代表者は建築主、設置者、築造主又は代理者としてください。</t>
    <rPh sb="2" eb="4">
      <t>シンセイ</t>
    </rPh>
    <rPh sb="4" eb="7">
      <t>ダイヒョウシャ</t>
    </rPh>
    <rPh sb="8" eb="11">
      <t>ケンチクヌシ</t>
    </rPh>
    <rPh sb="12" eb="15">
      <t>セッチシャ</t>
    </rPh>
    <rPh sb="16" eb="18">
      <t>チクゾウ</t>
    </rPh>
    <rPh sb="18" eb="19">
      <t>ヌシ</t>
    </rPh>
    <rPh sb="19" eb="20">
      <t>マタ</t>
    </rPh>
    <rPh sb="21" eb="24">
      <t>ダイリシャ</t>
    </rPh>
    <phoneticPr fontId="1"/>
  </si>
  <si>
    <t>Excel形式でご提出ください。</t>
    <rPh sb="5" eb="7">
      <t>ケイシキ</t>
    </rPh>
    <rPh sb="9" eb="11">
      <t>テイシュツ</t>
    </rPh>
    <phoneticPr fontId="1"/>
  </si>
  <si>
    <t>①の申請代表者のみ確認済証交付後の副本のダウンロードが可能です。</t>
    <rPh sb="2" eb="4">
      <t>シンセイ</t>
    </rPh>
    <rPh sb="4" eb="7">
      <t>ダイヒョウシャ</t>
    </rPh>
    <rPh sb="9" eb="11">
      <t>カクニン</t>
    </rPh>
    <rPh sb="11" eb="13">
      <t>ズミショウ</t>
    </rPh>
    <rPh sb="13" eb="16">
      <t>コウフゴ</t>
    </rPh>
    <rPh sb="17" eb="19">
      <t>フクホン</t>
    </rPh>
    <rPh sb="27" eb="29">
      <t>カノウ</t>
    </rPh>
    <phoneticPr fontId="1"/>
  </si>
  <si>
    <t>システム利用者は原則、１申請につき５名までとします。</t>
    <rPh sb="4" eb="7">
      <t>リヨウシャ</t>
    </rPh>
    <rPh sb="8" eb="10">
      <t>ゲンソク</t>
    </rPh>
    <rPh sb="12" eb="14">
      <t>シンセイ</t>
    </rPh>
    <rPh sb="18" eb="19">
      <t>メイ</t>
    </rPh>
    <phoneticPr fontId="1"/>
  </si>
  <si>
    <t>仮受申請前</t>
    <rPh sb="0" eb="2">
      <t>カリウケ</t>
    </rPh>
    <rPh sb="2" eb="4">
      <t>シンセイ</t>
    </rPh>
    <rPh sb="4" eb="5">
      <t>マエ</t>
    </rPh>
    <phoneticPr fontId="1"/>
  </si>
  <si>
    <t>意匠（ゲスト）</t>
    <phoneticPr fontId="1"/>
  </si>
  <si>
    <t>仮受申請中</t>
    <rPh sb="0" eb="2">
      <t>カリウケ</t>
    </rPh>
    <rPh sb="2" eb="5">
      <t>シンセイチュウ</t>
    </rPh>
    <phoneticPr fontId="1"/>
  </si>
  <si>
    <t>もうすぐ本受付</t>
    <rPh sb="4" eb="7">
      <t>ホンウケツケ</t>
    </rPh>
    <phoneticPr fontId="1"/>
  </si>
  <si>
    <t>設備（ゲスト）</t>
    <rPh sb="0" eb="2">
      <t>セツビ</t>
    </rPh>
    <phoneticPr fontId="1"/>
  </si>
  <si>
    <t>すぐに本受付</t>
    <rPh sb="3" eb="6">
      <t>ホンウケツケ</t>
    </rPh>
    <phoneticPr fontId="1"/>
  </si>
  <si>
    <t>構造（ゲスト）</t>
    <rPh sb="0" eb="2">
      <t>コウゾウ</t>
    </rPh>
    <phoneticPr fontId="1"/>
  </si>
  <si>
    <t>その他</t>
    <rPh sb="2" eb="3">
      <t>タ</t>
    </rPh>
    <phoneticPr fontId="1"/>
  </si>
  <si>
    <t>その他（ゲスト）</t>
    <rPh sb="2" eb="3">
      <t>タ</t>
    </rPh>
    <phoneticPr fontId="1"/>
  </si>
  <si>
    <t>確認済証
郵送先</t>
    <rPh sb="0" eb="4">
      <t>カクニンズミショウ</t>
    </rPh>
    <rPh sb="5" eb="8">
      <t>ユウソウサキ</t>
    </rPh>
    <phoneticPr fontId="1"/>
  </si>
  <si>
    <t>郵送方法</t>
    <rPh sb="0" eb="2">
      <t>ユウソウ</t>
    </rPh>
    <rPh sb="2" eb="4">
      <t>ホウホウ</t>
    </rPh>
    <phoneticPr fontId="1"/>
  </si>
  <si>
    <t>レターパックライト</t>
    <phoneticPr fontId="1"/>
  </si>
  <si>
    <t>送付先名</t>
    <phoneticPr fontId="1"/>
  </si>
  <si>
    <t>株式会社　都市建築確認センター</t>
    <rPh sb="0" eb="4">
      <t>カブシキガイシャ</t>
    </rPh>
    <rPh sb="5" eb="9">
      <t>トシケンチク</t>
    </rPh>
    <rPh sb="9" eb="11">
      <t>カクニン</t>
    </rPh>
    <phoneticPr fontId="1"/>
  </si>
  <si>
    <t>代表取締役　本田　實</t>
    <rPh sb="0" eb="2">
      <t>ダイヒョウ</t>
    </rPh>
    <rPh sb="2" eb="5">
      <t>トリシマリヤク</t>
    </rPh>
    <rPh sb="6" eb="8">
      <t>ホンダ</t>
    </rPh>
    <rPh sb="9" eb="10">
      <t>ミノル</t>
    </rPh>
    <phoneticPr fontId="1"/>
  </si>
  <si>
    <t>住    所</t>
  </si>
  <si>
    <t>東京都文京区湯島１－９－１５　御茶ノ水HYビル５F</t>
    <rPh sb="0" eb="3">
      <t>トウキョウト</t>
    </rPh>
    <rPh sb="3" eb="6">
      <t>ブンキョウク</t>
    </rPh>
    <rPh sb="6" eb="8">
      <t>ユシマ</t>
    </rPh>
    <rPh sb="15" eb="17">
      <t>オチャ</t>
    </rPh>
    <rPh sb="18" eb="19">
      <t>ミズ</t>
    </rPh>
    <phoneticPr fontId="1"/>
  </si>
  <si>
    <t>入力１</t>
    <rPh sb="0" eb="2">
      <t>ニュウリョク</t>
    </rPh>
    <phoneticPr fontId="1"/>
  </si>
  <si>
    <t>　【資格】</t>
    <phoneticPr fontId="1"/>
  </si>
  <si>
    <t>(</t>
    <phoneticPr fontId="1"/>
  </si>
  <si>
    <t>)建築士(</t>
    <phoneticPr fontId="1"/>
  </si>
  <si>
    <t>）登録第</t>
    <phoneticPr fontId="1"/>
  </si>
  <si>
    <t>　【氏名】</t>
    <phoneticPr fontId="1"/>
  </si>
  <si>
    <t>　【建築士事務所名】</t>
    <phoneticPr fontId="1"/>
  </si>
  <si>
    <t>)建築士事務所(</t>
    <phoneticPr fontId="1"/>
  </si>
  <si>
    <t>)知事登録第</t>
    <phoneticPr fontId="1"/>
  </si>
  <si>
    <t>　【郵便番号】</t>
    <phoneticPr fontId="1"/>
  </si>
  <si>
    <t>　【所在地】</t>
    <phoneticPr fontId="1"/>
  </si>
  <si>
    <t>　【電話番号】</t>
    <phoneticPr fontId="1"/>
  </si>
  <si>
    <t>　【作成、確認、照合設計図書】</t>
    <rPh sb="8" eb="10">
      <t>ショウゴウ</t>
    </rPh>
    <phoneticPr fontId="1"/>
  </si>
  <si>
    <t>　【資格番号等】</t>
    <rPh sb="2" eb="4">
      <t>シカク</t>
    </rPh>
    <rPh sb="4" eb="6">
      <t>バンゴウ</t>
    </rPh>
    <rPh sb="6" eb="7">
      <t>トウ</t>
    </rPh>
    <phoneticPr fontId="1"/>
  </si>
  <si>
    <t>入力２</t>
    <rPh sb="0" eb="2">
      <t>ニュウリョク</t>
    </rPh>
    <phoneticPr fontId="1"/>
  </si>
  <si>
    <t>入力３</t>
    <rPh sb="0" eb="2">
      <t>ニュウリョク</t>
    </rPh>
    <phoneticPr fontId="1"/>
  </si>
  <si>
    <t>入力４</t>
    <rPh sb="0" eb="2">
      <t>ニュウリョク</t>
    </rPh>
    <phoneticPr fontId="1"/>
  </si>
  <si>
    <t>入力５</t>
    <rPh sb="0" eb="2">
      <t>ニュウリョク</t>
    </rPh>
    <phoneticPr fontId="1"/>
  </si>
  <si>
    <t>入力６</t>
    <rPh sb="0" eb="2">
      <t>ニュウリョク</t>
    </rPh>
    <phoneticPr fontId="1"/>
  </si>
  <si>
    <t>入力７</t>
    <rPh sb="0" eb="2">
      <t>ニュウリョク</t>
    </rPh>
    <phoneticPr fontId="1"/>
  </si>
  <si>
    <t>入力８</t>
    <rPh sb="0" eb="2">
      <t>ニュウリョク</t>
    </rPh>
    <phoneticPr fontId="1"/>
  </si>
  <si>
    <t>入力９</t>
    <rPh sb="0" eb="2">
      <t>ニュウリョク</t>
    </rPh>
    <phoneticPr fontId="1"/>
  </si>
  <si>
    <t>入力１０</t>
    <rPh sb="0" eb="2">
      <t>ニュウリョク</t>
    </rPh>
    <phoneticPr fontId="1"/>
  </si>
  <si>
    <t>適判</t>
    <rPh sb="0" eb="2">
      <t>テキハン</t>
    </rPh>
    <phoneticPr fontId="1"/>
  </si>
  <si>
    <t>一般財団法人　日本建築センター</t>
  </si>
  <si>
    <t>大臣</t>
    <rPh sb="0" eb="2">
      <t>ダイジン</t>
    </rPh>
    <phoneticPr fontId="1"/>
  </si>
  <si>
    <t>ビューローベリタスジャパン株式会社</t>
  </si>
  <si>
    <t>東京都</t>
    <rPh sb="0" eb="3">
      <t>トウキョウト</t>
    </rPh>
    <phoneticPr fontId="1"/>
  </si>
  <si>
    <t>東京都知事</t>
  </si>
  <si>
    <t>一般財団法人　ベターリビング・建築評価センター</t>
  </si>
  <si>
    <t>神奈川県</t>
    <rPh sb="0" eb="4">
      <t>カナガワケン</t>
    </rPh>
    <phoneticPr fontId="1"/>
  </si>
  <si>
    <t>神奈川県知事</t>
  </si>
  <si>
    <t>株式会社　東京建築検査機構</t>
  </si>
  <si>
    <t>埼玉県</t>
    <rPh sb="0" eb="3">
      <t>サイタマケン</t>
    </rPh>
    <phoneticPr fontId="1"/>
  </si>
  <si>
    <t>埼玉県知事</t>
  </si>
  <si>
    <t>日本建築検査協会株式会社</t>
  </si>
  <si>
    <t>千葉県</t>
    <rPh sb="0" eb="3">
      <t>チバケン</t>
    </rPh>
    <phoneticPr fontId="1"/>
  </si>
  <si>
    <t>千葉県知事</t>
  </si>
  <si>
    <t>株式会社　国際確認検査センター</t>
  </si>
  <si>
    <t>群馬県</t>
    <rPh sb="0" eb="2">
      <t>グンマ</t>
    </rPh>
    <rPh sb="2" eb="3">
      <t>ケン</t>
    </rPh>
    <phoneticPr fontId="1"/>
  </si>
  <si>
    <t>群馬県知事</t>
  </si>
  <si>
    <t>株式会社　都市居住評価センター</t>
  </si>
  <si>
    <t>栃木県</t>
    <rPh sb="0" eb="3">
      <t>トチギケン</t>
    </rPh>
    <phoneticPr fontId="1"/>
  </si>
  <si>
    <t>栃木県知事</t>
  </si>
  <si>
    <t>一般財団法人　日本建築設備・昇降機センター</t>
  </si>
  <si>
    <t>茨城県</t>
    <rPh sb="0" eb="2">
      <t>イバラキ</t>
    </rPh>
    <rPh sb="2" eb="3">
      <t>ケン</t>
    </rPh>
    <phoneticPr fontId="1"/>
  </si>
  <si>
    <t>茨城県知事</t>
  </si>
  <si>
    <t>日本ＥＲＩ株式会社</t>
  </si>
  <si>
    <t>北海道</t>
    <rPh sb="0" eb="3">
      <t>ホッカイドウ</t>
    </rPh>
    <phoneticPr fontId="1"/>
  </si>
  <si>
    <t>北海道知事</t>
  </si>
  <si>
    <t>ハウスプラス確認検査株式会社</t>
  </si>
  <si>
    <t>青森県</t>
    <rPh sb="0" eb="3">
      <t>アオモリケン</t>
    </rPh>
    <phoneticPr fontId="1"/>
  </si>
  <si>
    <t>青森県知事</t>
  </si>
  <si>
    <t>一般財団法人　住宅金融普及協会</t>
  </si>
  <si>
    <t>岩手県</t>
    <rPh sb="0" eb="3">
      <t>イワテケン</t>
    </rPh>
    <phoneticPr fontId="1"/>
  </si>
  <si>
    <t>岩手県知事</t>
  </si>
  <si>
    <t>アウェイ建築評価ネット株式会社</t>
  </si>
  <si>
    <t>宮城県</t>
    <rPh sb="0" eb="3">
      <t>ミヤギケン</t>
    </rPh>
    <phoneticPr fontId="1"/>
  </si>
  <si>
    <t>宮城県知事</t>
  </si>
  <si>
    <t>公益財団法人　東京都防災・建築まちづくりセンター</t>
  </si>
  <si>
    <t>秋田県</t>
    <rPh sb="0" eb="3">
      <t>アキタケン</t>
    </rPh>
    <phoneticPr fontId="1"/>
  </si>
  <si>
    <t>秋田県知事</t>
  </si>
  <si>
    <t>株式会社　建築構造センター</t>
  </si>
  <si>
    <t>山形県</t>
    <rPh sb="0" eb="3">
      <t>ヤマガタケン</t>
    </rPh>
    <phoneticPr fontId="1"/>
  </si>
  <si>
    <t>山形県知事</t>
  </si>
  <si>
    <t>株式会社　グッド・アイズ建築検査機構</t>
  </si>
  <si>
    <t>福島県</t>
    <rPh sb="0" eb="3">
      <t>フクシマケン</t>
    </rPh>
    <phoneticPr fontId="1"/>
  </si>
  <si>
    <t>福島県知事</t>
  </si>
  <si>
    <t>一般財団法人　さいたま住宅検査センター</t>
  </si>
  <si>
    <t>新潟県</t>
    <rPh sb="0" eb="3">
      <t>ニイガタケン</t>
    </rPh>
    <phoneticPr fontId="1"/>
  </si>
  <si>
    <t>新潟県知事</t>
  </si>
  <si>
    <t>公益財団法人　千葉県建設技術センター</t>
  </si>
  <si>
    <t>富山県</t>
    <rPh sb="0" eb="3">
      <t>トヤマケン</t>
    </rPh>
    <phoneticPr fontId="1"/>
  </si>
  <si>
    <t>富山県知事</t>
  </si>
  <si>
    <t>一般財団法人群馬県建築構造技術センター</t>
  </si>
  <si>
    <t>石川県</t>
    <rPh sb="0" eb="3">
      <t>イシカワケン</t>
    </rPh>
    <phoneticPr fontId="1"/>
  </si>
  <si>
    <t>石川県知事</t>
  </si>
  <si>
    <t>福井県</t>
    <rPh sb="0" eb="3">
      <t>フクイケン</t>
    </rPh>
    <phoneticPr fontId="1"/>
  </si>
  <si>
    <t>福井県知事</t>
  </si>
  <si>
    <t>山梨県</t>
    <rPh sb="0" eb="3">
      <t>ヤマナシケン</t>
    </rPh>
    <phoneticPr fontId="1"/>
  </si>
  <si>
    <t>山梨県知事</t>
  </si>
  <si>
    <t>長野県</t>
    <rPh sb="0" eb="3">
      <t>ナガノケン</t>
    </rPh>
    <phoneticPr fontId="1"/>
  </si>
  <si>
    <t>長野県知事</t>
  </si>
  <si>
    <t>岐阜県</t>
    <rPh sb="0" eb="3">
      <t>ギフケン</t>
    </rPh>
    <phoneticPr fontId="1"/>
  </si>
  <si>
    <t>岐阜県知事</t>
  </si>
  <si>
    <t>静岡県</t>
    <rPh sb="0" eb="3">
      <t>シズオカケン</t>
    </rPh>
    <phoneticPr fontId="1"/>
  </si>
  <si>
    <t>静岡県知事</t>
  </si>
  <si>
    <t>愛知県</t>
    <rPh sb="0" eb="3">
      <t>アイチケン</t>
    </rPh>
    <phoneticPr fontId="1"/>
  </si>
  <si>
    <t>愛知県知事</t>
  </si>
  <si>
    <t>三重県</t>
    <rPh sb="0" eb="3">
      <t>ミエケン</t>
    </rPh>
    <phoneticPr fontId="1"/>
  </si>
  <si>
    <t>三重県知事</t>
  </si>
  <si>
    <t>滋賀県</t>
    <rPh sb="0" eb="3">
      <t>シガケン</t>
    </rPh>
    <phoneticPr fontId="1"/>
  </si>
  <si>
    <t>滋賀県知事</t>
  </si>
  <si>
    <t>京都府</t>
    <rPh sb="0" eb="3">
      <t>キョウトフ</t>
    </rPh>
    <phoneticPr fontId="1"/>
  </si>
  <si>
    <t>京都府知事</t>
  </si>
  <si>
    <t>大阪府</t>
    <rPh sb="0" eb="3">
      <t>オオサカフ</t>
    </rPh>
    <phoneticPr fontId="1"/>
  </si>
  <si>
    <t>大阪府知事</t>
  </si>
  <si>
    <t>兵庫県</t>
    <rPh sb="0" eb="3">
      <t>ヒョウゴケン</t>
    </rPh>
    <phoneticPr fontId="1"/>
  </si>
  <si>
    <t>兵庫県知事</t>
  </si>
  <si>
    <t>奈良県</t>
    <rPh sb="0" eb="3">
      <t>ナラケン</t>
    </rPh>
    <phoneticPr fontId="1"/>
  </si>
  <si>
    <t>奈良県知事</t>
  </si>
  <si>
    <t>和歌山県</t>
    <rPh sb="0" eb="4">
      <t>ワカヤマケン</t>
    </rPh>
    <phoneticPr fontId="1"/>
  </si>
  <si>
    <t>和歌山県知事</t>
  </si>
  <si>
    <t>鳥取県</t>
    <rPh sb="0" eb="3">
      <t>トットリケン</t>
    </rPh>
    <phoneticPr fontId="1"/>
  </si>
  <si>
    <t>鳥取県知事</t>
  </si>
  <si>
    <t>島根県</t>
    <rPh sb="0" eb="3">
      <t>シマネケン</t>
    </rPh>
    <phoneticPr fontId="1"/>
  </si>
  <si>
    <t>島根県知事</t>
  </si>
  <si>
    <t>岡山県</t>
    <rPh sb="0" eb="3">
      <t>オカヤマケン</t>
    </rPh>
    <phoneticPr fontId="1"/>
  </si>
  <si>
    <t>岡山県知事</t>
  </si>
  <si>
    <t>広島県</t>
    <rPh sb="0" eb="3">
      <t>ヒロシマケン</t>
    </rPh>
    <phoneticPr fontId="1"/>
  </si>
  <si>
    <t>広島県知事</t>
  </si>
  <si>
    <t>山口県</t>
    <rPh sb="0" eb="3">
      <t>ヤマグチケン</t>
    </rPh>
    <phoneticPr fontId="1"/>
  </si>
  <si>
    <t>山口県知事</t>
  </si>
  <si>
    <t>徳島県</t>
    <rPh sb="0" eb="3">
      <t>トクシマケン</t>
    </rPh>
    <phoneticPr fontId="1"/>
  </si>
  <si>
    <t>徳島県知事</t>
  </si>
  <si>
    <t>香川県</t>
    <rPh sb="0" eb="3">
      <t>カガワケン</t>
    </rPh>
    <phoneticPr fontId="1"/>
  </si>
  <si>
    <t>香川県知事</t>
  </si>
  <si>
    <t>愛媛県</t>
    <rPh sb="0" eb="3">
      <t>エヒメケン</t>
    </rPh>
    <phoneticPr fontId="1"/>
  </si>
  <si>
    <t>愛媛県知事</t>
  </si>
  <si>
    <t>高知県</t>
    <rPh sb="0" eb="3">
      <t>コウチケン</t>
    </rPh>
    <phoneticPr fontId="1"/>
  </si>
  <si>
    <t>高知県知事</t>
  </si>
  <si>
    <t>福岡県</t>
    <rPh sb="0" eb="3">
      <t>フクオカケン</t>
    </rPh>
    <phoneticPr fontId="1"/>
  </si>
  <si>
    <t>福岡県知事</t>
  </si>
  <si>
    <t>佐賀県</t>
    <rPh sb="0" eb="3">
      <t>サガケン</t>
    </rPh>
    <phoneticPr fontId="1"/>
  </si>
  <si>
    <t>佐賀県知事</t>
  </si>
  <si>
    <t>長崎県</t>
    <rPh sb="0" eb="3">
      <t>ナガサキケン</t>
    </rPh>
    <phoneticPr fontId="1"/>
  </si>
  <si>
    <t>長崎県知事</t>
  </si>
  <si>
    <t>熊本県</t>
    <rPh sb="0" eb="3">
      <t>クマモトケン</t>
    </rPh>
    <phoneticPr fontId="1"/>
  </si>
  <si>
    <t>熊本県知事</t>
  </si>
  <si>
    <t>大分県</t>
    <rPh sb="0" eb="3">
      <t>オオイタケン</t>
    </rPh>
    <phoneticPr fontId="1"/>
  </si>
  <si>
    <t>大分県知事</t>
  </si>
  <si>
    <t>宮崎県</t>
    <rPh sb="0" eb="2">
      <t>ミヤザキ</t>
    </rPh>
    <rPh sb="2" eb="3">
      <t>ケン</t>
    </rPh>
    <phoneticPr fontId="1"/>
  </si>
  <si>
    <t>宮崎県知事</t>
  </si>
  <si>
    <t>鹿児島県</t>
    <rPh sb="0" eb="4">
      <t>カゴシマケン</t>
    </rPh>
    <phoneticPr fontId="1"/>
  </si>
  <si>
    <t>鹿児島県知事</t>
  </si>
  <si>
    <t>沖縄県</t>
    <rPh sb="0" eb="3">
      <t>オキナワケン</t>
    </rPh>
    <phoneticPr fontId="1"/>
  </si>
  <si>
    <t>沖縄県知事</t>
  </si>
  <si>
    <t>第二号様式（第一条の三、第三条、第三条の三関係）（Ａ４）</t>
    <rPh sb="1" eb="2">
      <t>２</t>
    </rPh>
    <rPh sb="6" eb="7">
      <t>ダイ</t>
    </rPh>
    <rPh sb="7" eb="9">
      <t>１ジョウ</t>
    </rPh>
    <rPh sb="10" eb="11">
      <t>３</t>
    </rPh>
    <rPh sb="12" eb="13">
      <t>ダイ</t>
    </rPh>
    <rPh sb="13" eb="15">
      <t>３ジョウ</t>
    </rPh>
    <rPh sb="16" eb="17">
      <t>ダイ</t>
    </rPh>
    <rPh sb="17" eb="19">
      <t>３ジョウ</t>
    </rPh>
    <rPh sb="20" eb="21">
      <t>３</t>
    </rPh>
    <rPh sb="21" eb="23">
      <t>カンケイ</t>
    </rPh>
    <phoneticPr fontId="1"/>
  </si>
  <si>
    <t>受付日</t>
    <rPh sb="0" eb="3">
      <t>ウケツケビ</t>
    </rPh>
    <phoneticPr fontId="1"/>
  </si>
  <si>
    <t>交付日</t>
    <rPh sb="0" eb="3">
      <t>コウフビ</t>
    </rPh>
    <phoneticPr fontId="1"/>
  </si>
  <si>
    <t>担当者</t>
    <rPh sb="0" eb="3">
      <t>タントウシャ</t>
    </rPh>
    <phoneticPr fontId="1"/>
  </si>
  <si>
    <t>番号下4桁</t>
    <rPh sb="0" eb="2">
      <t>バンゴウ</t>
    </rPh>
    <rPh sb="2" eb="3">
      <t>シモ</t>
    </rPh>
    <rPh sb="4" eb="5">
      <t>ケタ</t>
    </rPh>
    <phoneticPr fontId="1"/>
  </si>
  <si>
    <t>確認申請書（建築物）</t>
    <phoneticPr fontId="1"/>
  </si>
  <si>
    <t>着工日</t>
    <rPh sb="0" eb="3">
      <t>チャッコウビ</t>
    </rPh>
    <phoneticPr fontId="1"/>
  </si>
  <si>
    <t>（第一面）</t>
    <phoneticPr fontId="1"/>
  </si>
  <si>
    <t>　建築基準法第６条第１項又は第６条の２第１項の規定による確認を申請します。この申請書及び添付図書に記載の事項は、事実に相違ありません。</t>
    <rPh sb="6" eb="7">
      <t>ダイ</t>
    </rPh>
    <rPh sb="8" eb="9">
      <t>ジョウ</t>
    </rPh>
    <rPh sb="9" eb="10">
      <t>ダイ</t>
    </rPh>
    <rPh sb="11" eb="12">
      <t>コウ</t>
    </rPh>
    <rPh sb="12" eb="13">
      <t>マタ</t>
    </rPh>
    <rPh sb="14" eb="15">
      <t>ダイ</t>
    </rPh>
    <rPh sb="16" eb="17">
      <t>ジョウ</t>
    </rPh>
    <rPh sb="19" eb="20">
      <t>ダイ</t>
    </rPh>
    <rPh sb="21" eb="22">
      <t>コウ</t>
    </rPh>
    <phoneticPr fontId="1"/>
  </si>
  <si>
    <t>令和</t>
    <phoneticPr fontId="1"/>
  </si>
  <si>
    <t>月</t>
    <rPh sb="0" eb="1">
      <t>ガツ</t>
    </rPh>
    <phoneticPr fontId="1"/>
  </si>
  <si>
    <t>日</t>
    <rPh sb="0" eb="1">
      <t>ヒ</t>
    </rPh>
    <phoneticPr fontId="1"/>
  </si>
  <si>
    <t>申請者氏名</t>
    <phoneticPr fontId="1"/>
  </si>
  <si>
    <t>設計者氏名</t>
    <rPh sb="0" eb="3">
      <t>セッケイシャ</t>
    </rPh>
    <rPh sb="3" eb="5">
      <t>シメイ</t>
    </rPh>
    <phoneticPr fontId="1"/>
  </si>
  <si>
    <t>※手数料欄</t>
  </si>
  <si>
    <t>※　受　付　欄</t>
  </si>
  <si>
    <t>※消防関係同意欄</t>
    <phoneticPr fontId="1"/>
  </si>
  <si>
    <t>※決裁欄</t>
  </si>
  <si>
    <t>※確認番号欄</t>
  </si>
  <si>
    <t>令和</t>
  </si>
  <si>
    <t>第　</t>
    <phoneticPr fontId="1"/>
  </si>
  <si>
    <t>係員氏名</t>
    <rPh sb="2" eb="4">
      <t>シメイ</t>
    </rPh>
    <phoneticPr fontId="1"/>
  </si>
  <si>
    <t>第四号様式（第一条の三、第三条、第三条の三関係）（Ａ４）</t>
    <phoneticPr fontId="1"/>
  </si>
  <si>
    <t>計画変更確認申請書（建築物）</t>
    <rPh sb="0" eb="2">
      <t>ケイカク</t>
    </rPh>
    <rPh sb="2" eb="4">
      <t>ヘンコウ</t>
    </rPh>
    <phoneticPr fontId="1"/>
  </si>
  <si>
    <t>　建築基準法第６条の２第１項の規定による計画の変更の確認を申請します。この申請書及び添付図書に記載の事項は、事実に相違ありません。</t>
    <phoneticPr fontId="1"/>
  </si>
  <si>
    <t>【計画を変更する建築物の直前の確認】</t>
    <phoneticPr fontId="1"/>
  </si>
  <si>
    <t>【確認済証番号】</t>
    <phoneticPr fontId="1"/>
  </si>
  <si>
    <t>【確認済証交付年月日】　　</t>
    <phoneticPr fontId="1"/>
  </si>
  <si>
    <t>【確認済証交付者】</t>
    <phoneticPr fontId="1"/>
  </si>
  <si>
    <t>【計画変更の概要】</t>
    <phoneticPr fontId="1"/>
  </si>
  <si>
    <t>係員氏名　</t>
    <rPh sb="2" eb="4">
      <t>シメイ</t>
    </rPh>
    <phoneticPr fontId="1"/>
  </si>
  <si>
    <t>　建築主等の概要</t>
    <rPh sb="4" eb="5">
      <t>トウ</t>
    </rPh>
    <phoneticPr fontId="1"/>
  </si>
  <si>
    <t>【1．建築主】</t>
  </si>
  <si>
    <t>　【ｲ．氏名のﾌﾘｶﾞﾅ】</t>
  </si>
  <si>
    <t>　【ﾛ．氏名】</t>
  </si>
  <si>
    <t>　【ﾊ．郵便番号】</t>
  </si>
  <si>
    <t>　【ﾆ．住所】</t>
  </si>
  <si>
    <t>　【ﾎ．電話番号】</t>
  </si>
  <si>
    <t>【2．代理者】</t>
  </si>
  <si>
    <t>　【ｲ．資格】</t>
    <phoneticPr fontId="1"/>
  </si>
  <si>
    <t>　【ﾊ．建築士事務所名】</t>
    <phoneticPr fontId="1"/>
  </si>
  <si>
    <t>　【ﾆ．郵便番号】</t>
  </si>
  <si>
    <t>　【ﾎ．所在地】</t>
  </si>
  <si>
    <t>　【ﾍ．電話番号】</t>
  </si>
  <si>
    <t>【3．設計者】</t>
    <phoneticPr fontId="1"/>
  </si>
  <si>
    <t>（代表となる設計者）</t>
    <rPh sb="1" eb="3">
      <t>ダイヒョウ</t>
    </rPh>
    <rPh sb="6" eb="9">
      <t>セッケイシャ</t>
    </rPh>
    <phoneticPr fontId="1"/>
  </si>
  <si>
    <t>　【ﾛ．氏名】</t>
    <phoneticPr fontId="1"/>
  </si>
  <si>
    <t>　【ﾄ．作成又は確認した設計図書】</t>
    <phoneticPr fontId="1"/>
  </si>
  <si>
    <t>（その他の設計者）</t>
    <rPh sb="3" eb="4">
      <t>タ</t>
    </rPh>
    <rPh sb="5" eb="8">
      <t>セッケイシャ</t>
    </rPh>
    <phoneticPr fontId="1"/>
  </si>
  <si>
    <t>一般財団法人　日本建築センター　東京都千代田区</t>
    <rPh sb="22" eb="23">
      <t>ク</t>
    </rPh>
    <phoneticPr fontId="1"/>
  </si>
  <si>
    <t>未定</t>
    <rPh sb="0" eb="2">
      <t>ミテイ</t>
    </rPh>
    <phoneticPr fontId="1"/>
  </si>
  <si>
    <t>ビューローベリタスジャパン株式会社　東京都千代田区</t>
    <phoneticPr fontId="1"/>
  </si>
  <si>
    <t>一般財団法人　ベターリビング　東京都千代田区</t>
    <phoneticPr fontId="1"/>
  </si>
  <si>
    <t>株式会社　東京建築検査機構　東京都中央区</t>
    <phoneticPr fontId="1"/>
  </si>
  <si>
    <t>日本建築検査協会株式会社　東京都中央区</t>
    <phoneticPr fontId="1"/>
  </si>
  <si>
    <t>株式会社　国際確認検査センター　東京都中央区</t>
    <phoneticPr fontId="1"/>
  </si>
  <si>
    <t>株式会社　都市居住評価センター　東京都港区</t>
    <phoneticPr fontId="1"/>
  </si>
  <si>
    <t>一般財団法人　日本建築設備・昇降機センター　東京都港区</t>
    <phoneticPr fontId="1"/>
  </si>
  <si>
    <t>日本ＥＲＩ株式会社　東京都港区</t>
    <phoneticPr fontId="1"/>
  </si>
  <si>
    <t>ハウスプラス確認検査株式会社　東京都港区</t>
    <phoneticPr fontId="1"/>
  </si>
  <si>
    <t>一般財団法人　住宅金融普及協会　東京都文京区</t>
    <phoneticPr fontId="1"/>
  </si>
  <si>
    <t>アウェイ建築評価ネット株式会社　東京都新宿区</t>
    <rPh sb="19" eb="21">
      <t>シンジュク</t>
    </rPh>
    <phoneticPr fontId="1"/>
  </si>
  <si>
    <t>公益財団法人　東京都防災・建築まちづくりセンター　東京都新宿区</t>
    <rPh sb="28" eb="30">
      <t>シンジュク</t>
    </rPh>
    <phoneticPr fontId="1"/>
  </si>
  <si>
    <t>株式会社　建築構造センター　東京都新宿区</t>
    <phoneticPr fontId="1"/>
  </si>
  <si>
    <t>株式会社　グッド・アイズ建築検査機構　東京都新宿区</t>
    <phoneticPr fontId="1"/>
  </si>
  <si>
    <t>一般財団法人　さいたま住宅検査センター　東京都武蔵野市</t>
    <phoneticPr fontId="1"/>
  </si>
  <si>
    <t>株式会社　J建築検査センター　東京都渋谷区</t>
    <rPh sb="15" eb="18">
      <t>トウキョウト</t>
    </rPh>
    <rPh sb="18" eb="21">
      <t>シブヤク</t>
    </rPh>
    <phoneticPr fontId="1"/>
  </si>
  <si>
    <t>アスコ適判株式会社　東京都品川区</t>
    <rPh sb="3" eb="5">
      <t>テキハン</t>
    </rPh>
    <rPh sb="5" eb="9">
      <t>カブシキガイシャ</t>
    </rPh>
    <rPh sb="10" eb="13">
      <t>トウキョウト</t>
    </rPh>
    <rPh sb="13" eb="16">
      <t>シナガワク</t>
    </rPh>
    <phoneticPr fontId="1"/>
  </si>
  <si>
    <t>一般財団法人　神奈川県建築安全協会　神奈川県横浜市</t>
    <phoneticPr fontId="1"/>
  </si>
  <si>
    <t>公益財団法人　千葉県建設技術センター　千葉県千葉市</t>
    <phoneticPr fontId="1"/>
  </si>
  <si>
    <t>一般財団法人　日本建築総合試験所　大阪府大阪市</t>
    <rPh sb="17" eb="20">
      <t>オオサカフ</t>
    </rPh>
    <rPh sb="20" eb="23">
      <t>オオサカシ</t>
    </rPh>
    <phoneticPr fontId="1"/>
  </si>
  <si>
    <t>一般財団法人群馬県建築構造技術センター 群馬県高崎市</t>
    <rPh sb="20" eb="23">
      <t>グンマケン</t>
    </rPh>
    <rPh sb="23" eb="26">
      <t>タカサキシ</t>
    </rPh>
    <phoneticPr fontId="1"/>
  </si>
  <si>
    <t>一般財団法人　茨城県建築センター　茨城県水戸市</t>
    <rPh sb="17" eb="20">
      <t>イバラキケン</t>
    </rPh>
    <rPh sb="20" eb="23">
      <t>ミトシ</t>
    </rPh>
    <phoneticPr fontId="1"/>
  </si>
  <si>
    <t>公益財団法人　とちぎ建設技術センター　栃木県宇都宮市</t>
    <rPh sb="19" eb="22">
      <t>トチギケン</t>
    </rPh>
    <rPh sb="22" eb="26">
      <t>ウツノミヤシ</t>
    </rPh>
    <phoneticPr fontId="1"/>
  </si>
  <si>
    <t>一般財団法人　長野県建築住宅センター　長野県長野市</t>
    <phoneticPr fontId="1"/>
  </si>
  <si>
    <t>　(構造設計一級建築士又は設備設計一級建築士である旨の表示をした者)</t>
    <phoneticPr fontId="1"/>
  </si>
  <si>
    <t>上記の設計者のうち、</t>
    <rPh sb="0" eb="2">
      <t>ジョウキ</t>
    </rPh>
    <rPh sb="3" eb="6">
      <t>セッケイシャ</t>
    </rPh>
    <phoneticPr fontId="1"/>
  </si>
  <si>
    <t>建築士法第20条の２第１項の表示をした者</t>
    <phoneticPr fontId="1"/>
  </si>
  <si>
    <t>　【ｲ．氏名】</t>
    <phoneticPr fontId="1"/>
  </si>
  <si>
    <t>　【ﾛ．資格】　構造設計一級建築士交付</t>
    <rPh sb="8" eb="10">
      <t>コウゾウ</t>
    </rPh>
    <rPh sb="10" eb="12">
      <t>セッケイ</t>
    </rPh>
    <rPh sb="12" eb="14">
      <t>イッキュウ</t>
    </rPh>
    <rPh sb="14" eb="17">
      <t>ケンチクシ</t>
    </rPh>
    <rPh sb="17" eb="19">
      <t>コウフ</t>
    </rPh>
    <phoneticPr fontId="1"/>
  </si>
  <si>
    <t>第</t>
    <phoneticPr fontId="1"/>
  </si>
  <si>
    <t>建築士法第20条の２第３項の表示をした者</t>
    <phoneticPr fontId="1"/>
  </si>
  <si>
    <t>建築士法第20条の３第１項の表示をした者</t>
    <phoneticPr fontId="1"/>
  </si>
  <si>
    <t>　【ﾛ．資格】　設備設計一級建築士交付</t>
    <rPh sb="8" eb="10">
      <t>セツビ</t>
    </rPh>
    <rPh sb="10" eb="12">
      <t>セッケイ</t>
    </rPh>
    <rPh sb="12" eb="14">
      <t>イッキュウ</t>
    </rPh>
    <rPh sb="14" eb="17">
      <t>ケンチクシ</t>
    </rPh>
    <rPh sb="17" eb="19">
      <t>コウフ</t>
    </rPh>
    <phoneticPr fontId="1"/>
  </si>
  <si>
    <t>建築士法第20条の３第３項の表示をした者</t>
    <phoneticPr fontId="1"/>
  </si>
  <si>
    <t>【4．建築設備の設計に関し意見を聴いた者】</t>
    <rPh sb="8" eb="10">
      <t>セッケイ</t>
    </rPh>
    <phoneticPr fontId="1"/>
  </si>
  <si>
    <t>（代表となる建築設備の設計に関し意見を聴いた者）</t>
    <rPh sb="1" eb="3">
      <t>ダイヒョウ</t>
    </rPh>
    <rPh sb="6" eb="8">
      <t>ケンチク</t>
    </rPh>
    <rPh sb="8" eb="10">
      <t>セツビ</t>
    </rPh>
    <rPh sb="11" eb="13">
      <t>セッケイ</t>
    </rPh>
    <rPh sb="14" eb="15">
      <t>カン</t>
    </rPh>
    <rPh sb="16" eb="18">
      <t>イケン</t>
    </rPh>
    <rPh sb="19" eb="20">
      <t>キ</t>
    </rPh>
    <rPh sb="22" eb="23">
      <t>モノ</t>
    </rPh>
    <phoneticPr fontId="1"/>
  </si>
  <si>
    <t>　【ｲ．氏名】</t>
  </si>
  <si>
    <t>　【ﾛ．勤務先】</t>
  </si>
  <si>
    <t>　【ﾆ．所在地】</t>
  </si>
  <si>
    <t>　【ﾍ．登録番号】</t>
    <rPh sb="4" eb="6">
      <t>トウロク</t>
    </rPh>
    <rPh sb="6" eb="8">
      <t>バンゴウ</t>
    </rPh>
    <phoneticPr fontId="1"/>
  </si>
  <si>
    <t>　【ﾄ．意見を聴いた設計図書】</t>
    <rPh sb="4" eb="6">
      <t>イケン</t>
    </rPh>
    <rPh sb="7" eb="8">
      <t>キ</t>
    </rPh>
    <rPh sb="10" eb="12">
      <t>セッケイ</t>
    </rPh>
    <rPh sb="12" eb="14">
      <t>トショ</t>
    </rPh>
    <phoneticPr fontId="1"/>
  </si>
  <si>
    <t>（その他の建築設備の設計に関し意見を聴いた者）</t>
    <rPh sb="3" eb="4">
      <t>タ</t>
    </rPh>
    <rPh sb="5" eb="7">
      <t>ケンチク</t>
    </rPh>
    <rPh sb="7" eb="9">
      <t>セツビ</t>
    </rPh>
    <rPh sb="10" eb="12">
      <t>セッケイ</t>
    </rPh>
    <rPh sb="13" eb="14">
      <t>カン</t>
    </rPh>
    <rPh sb="15" eb="17">
      <t>イケン</t>
    </rPh>
    <rPh sb="18" eb="19">
      <t>キ</t>
    </rPh>
    <rPh sb="21" eb="22">
      <t>モノ</t>
    </rPh>
    <phoneticPr fontId="1"/>
  </si>
  <si>
    <t>【5．工事監理者】</t>
  </si>
  <si>
    <t>（代表となる工事監理者）</t>
    <rPh sb="1" eb="3">
      <t>ダイヒョウ</t>
    </rPh>
    <rPh sb="6" eb="8">
      <t>コウジ</t>
    </rPh>
    <rPh sb="8" eb="10">
      <t>カンリ</t>
    </rPh>
    <rPh sb="10" eb="11">
      <t>シャ</t>
    </rPh>
    <phoneticPr fontId="1"/>
  </si>
  <si>
    <t xml:space="preserve">　【ﾊ．建築士事務所名】 </t>
    <phoneticPr fontId="1"/>
  </si>
  <si>
    <t>　【ﾄ．工事と照合する設計図書】</t>
    <rPh sb="4" eb="6">
      <t>コウジ</t>
    </rPh>
    <rPh sb="7" eb="9">
      <t>ショウゴウ</t>
    </rPh>
    <rPh sb="11" eb="13">
      <t>セッケイ</t>
    </rPh>
    <rPh sb="13" eb="15">
      <t>トショ</t>
    </rPh>
    <phoneticPr fontId="1"/>
  </si>
  <si>
    <t>（その他の工事監理者）</t>
    <rPh sb="3" eb="4">
      <t>タ</t>
    </rPh>
    <rPh sb="5" eb="7">
      <t>コウジ</t>
    </rPh>
    <rPh sb="7" eb="9">
      <t>カンリ</t>
    </rPh>
    <rPh sb="9" eb="10">
      <t>シャ</t>
    </rPh>
    <phoneticPr fontId="1"/>
  </si>
  <si>
    <t>【6．工事施工者】</t>
    <phoneticPr fontId="1"/>
  </si>
  <si>
    <t>　【ﾛ．営業所名】建設業の許可</t>
    <phoneticPr fontId="1"/>
  </si>
  <si>
    <t xml:space="preserve">) </t>
    <phoneticPr fontId="1"/>
  </si>
  <si>
    <t>【7．構造計算適合性判定の申請】</t>
    <rPh sb="3" eb="5">
      <t>コウゾウ</t>
    </rPh>
    <rPh sb="5" eb="7">
      <t>ケイサン</t>
    </rPh>
    <rPh sb="7" eb="10">
      <t>テキゴウセイ</t>
    </rPh>
    <rPh sb="10" eb="12">
      <t>ハンテイ</t>
    </rPh>
    <rPh sb="13" eb="15">
      <t>シンセイ</t>
    </rPh>
    <phoneticPr fontId="1"/>
  </si>
  <si>
    <t>申請済</t>
    <rPh sb="0" eb="2">
      <t>シンセイ</t>
    </rPh>
    <rPh sb="2" eb="3">
      <t>ズ</t>
    </rPh>
    <phoneticPr fontId="1"/>
  </si>
  <si>
    <t>（</t>
    <phoneticPr fontId="1"/>
  </si>
  <si>
    <t>）</t>
    <phoneticPr fontId="1"/>
  </si>
  <si>
    <t>未申請</t>
    <rPh sb="0" eb="3">
      <t>ミシンセイ</t>
    </rPh>
    <phoneticPr fontId="1"/>
  </si>
  <si>
    <t>申請不要</t>
    <rPh sb="0" eb="2">
      <t>シンセイ</t>
    </rPh>
    <rPh sb="2" eb="4">
      <t>フヨウ</t>
    </rPh>
    <phoneticPr fontId="1"/>
  </si>
  <si>
    <t>【8．建築物エネルギー消費性能確保計画の提出】</t>
    <rPh sb="3" eb="6">
      <t>ケンチクブツ</t>
    </rPh>
    <rPh sb="11" eb="13">
      <t>ショウヒ</t>
    </rPh>
    <rPh sb="13" eb="15">
      <t>セイノウ</t>
    </rPh>
    <rPh sb="15" eb="17">
      <t>カクホ</t>
    </rPh>
    <rPh sb="17" eb="19">
      <t>ケイカク</t>
    </rPh>
    <rPh sb="20" eb="22">
      <t>テイシュツ</t>
    </rPh>
    <phoneticPr fontId="1"/>
  </si>
  <si>
    <t>提出済</t>
    <rPh sb="0" eb="2">
      <t>テイシュツ</t>
    </rPh>
    <rPh sb="2" eb="3">
      <t>ズ</t>
    </rPh>
    <phoneticPr fontId="1"/>
  </si>
  <si>
    <t>未提出</t>
    <rPh sb="0" eb="1">
      <t>ミ</t>
    </rPh>
    <rPh sb="1" eb="3">
      <t>テイシュツ</t>
    </rPh>
    <phoneticPr fontId="1"/>
  </si>
  <si>
    <t>提出不要</t>
    <rPh sb="0" eb="2">
      <t>テイシュツ</t>
    </rPh>
    <rPh sb="2" eb="4">
      <t>フヨウ</t>
    </rPh>
    <phoneticPr fontId="1"/>
  </si>
  <si>
    <t>【9．備考】</t>
    <phoneticPr fontId="1"/>
  </si>
  <si>
    <t>一般財団法人群馬県建築構造技術センター 群馬県高崎市</t>
    <phoneticPr fontId="1"/>
  </si>
  <si>
    <t>アスコ適判株式会社　東京都品川区</t>
    <rPh sb="13" eb="15">
      <t>シナガワ</t>
    </rPh>
    <phoneticPr fontId="1"/>
  </si>
  <si>
    <t>■確認申請書（建築物）</t>
  </si>
  <si>
    <t>(第三面）</t>
    <phoneticPr fontId="1"/>
  </si>
  <si>
    <t>　建築物及びその敷地に関する事項</t>
  </si>
  <si>
    <t>【1．地名地番】</t>
  </si>
  <si>
    <t>【2．住居表示】</t>
  </si>
  <si>
    <t>【3．都市計画区域及び準都市計画区域の内外の別等】</t>
  </si>
  <si>
    <t>□</t>
  </si>
  <si>
    <t xml:space="preserve">都市計画区域内 </t>
    <phoneticPr fontId="1"/>
  </si>
  <si>
    <t>市街化区域</t>
  </si>
  <si>
    <t>市街化調整区域</t>
  </si>
  <si>
    <t>区域区分非設定)</t>
    <rPh sb="4" eb="5">
      <t>ヒ</t>
    </rPh>
    <rPh sb="5" eb="7">
      <t>セッテイ</t>
    </rPh>
    <phoneticPr fontId="1"/>
  </si>
  <si>
    <t>準都市計画区域内</t>
    <phoneticPr fontId="1"/>
  </si>
  <si>
    <t>都市計画区域及び準都市計画区域外　</t>
  </si>
  <si>
    <t>【4．防火地域】</t>
    <phoneticPr fontId="1"/>
  </si>
  <si>
    <t>防火地域</t>
  </si>
  <si>
    <t>準防火地域</t>
  </si>
  <si>
    <t>指定なし</t>
  </si>
  <si>
    <t>【5．その他の区域、地域、地区又は街区】</t>
    <rPh sb="15" eb="16">
      <t>マタ</t>
    </rPh>
    <phoneticPr fontId="1"/>
  </si>
  <si>
    <t>【6．道路】</t>
  </si>
  <si>
    <t>　【ｲ．幅員】</t>
  </si>
  <si>
    <t>ｍ</t>
    <phoneticPr fontId="1"/>
  </si>
  <si>
    <t xml:space="preserve">  【ﾛ．敷地と接している部分の長さ】</t>
    <phoneticPr fontId="1"/>
  </si>
  <si>
    <t>【7．敷地面積】</t>
  </si>
  <si>
    <t xml:space="preserve">  【ｲ．敷地面積】</t>
    <phoneticPr fontId="1"/>
  </si>
  <si>
    <t xml:space="preserve">（1） </t>
    <phoneticPr fontId="1"/>
  </si>
  <si>
    <t>)(</t>
    <phoneticPr fontId="1"/>
  </si>
  <si>
    <t xml:space="preserve">（2） </t>
    <phoneticPr fontId="1"/>
  </si>
  <si>
    <t>)(</t>
  </si>
  <si>
    <t xml:space="preserve">　【ﾛ．用途地域等】　  </t>
    <phoneticPr fontId="1"/>
  </si>
  <si>
    <t>　【ﾊ．建築基準法第５２条第１項及び第２項の規定による建築物の容積率】 　　　 　　</t>
    <rPh sb="16" eb="17">
      <t>オヨ</t>
    </rPh>
    <rPh sb="18" eb="19">
      <t>ダイ</t>
    </rPh>
    <rPh sb="20" eb="21">
      <t>コウ</t>
    </rPh>
    <phoneticPr fontId="1"/>
  </si>
  <si>
    <t xml:space="preserve">　【ﾆ．建築基準法第５３条第１項の規定による建築物の建蔽率】 　　　　　 　　　　　　　　　　　　　　　                                   　　　　                 </t>
    <rPh sb="26" eb="28">
      <t>ケンペイ</t>
    </rPh>
    <phoneticPr fontId="1"/>
  </si>
  <si>
    <t xml:space="preserve">　【ﾎ．敷地面積の合計】 </t>
    <phoneticPr fontId="1"/>
  </si>
  <si>
    <t>（1）</t>
    <phoneticPr fontId="1"/>
  </si>
  <si>
    <t>（2）</t>
    <phoneticPr fontId="1"/>
  </si>
  <si>
    <t>　【ﾍ．敷地に建築可能な延べ面積を敷地面積で除した数値】</t>
  </si>
  <si>
    <t>％</t>
    <phoneticPr fontId="1"/>
  </si>
  <si>
    <t>　【ﾄ．敷地に建築可能な建築面積を敷地面積で除した数値】</t>
  </si>
  <si>
    <t xml:space="preserve">  【ﾁ．備考】</t>
    <phoneticPr fontId="1"/>
  </si>
  <si>
    <t>【8．主要用途】　</t>
    <phoneticPr fontId="1"/>
  </si>
  <si>
    <t>（区分</t>
    <phoneticPr fontId="1"/>
  </si>
  <si>
    <t>【9．工事種別】</t>
  </si>
  <si>
    <t>新築</t>
    <rPh sb="0" eb="2">
      <t>シンチク</t>
    </rPh>
    <phoneticPr fontId="1"/>
  </si>
  <si>
    <t>増築</t>
  </si>
  <si>
    <t xml:space="preserve">改築 </t>
  </si>
  <si>
    <t>移転</t>
  </si>
  <si>
    <t>用途変更</t>
  </si>
  <si>
    <t>大規模の修繕</t>
  </si>
  <si>
    <t>大規模の模様替</t>
  </si>
  <si>
    <t>【10．建築面積】　　　　</t>
    <phoneticPr fontId="1"/>
  </si>
  <si>
    <t>申請部分</t>
  </si>
  <si>
    <t>申請以外の部分</t>
  </si>
  <si>
    <t>合計</t>
  </si>
  <si>
    <t xml:space="preserve">  ）</t>
    <phoneticPr fontId="1"/>
  </si>
  <si>
    <t xml:space="preserve">　【ｲ．建築面積】　　　 </t>
    <phoneticPr fontId="1"/>
  </si>
  <si>
    <t>㎡）</t>
  </si>
  <si>
    <t xml:space="preserve">　【ﾛ．建蔽率の算定の基礎　　　 </t>
    <phoneticPr fontId="1"/>
  </si>
  <si>
    <t>となる建築面積】</t>
    <phoneticPr fontId="1"/>
  </si>
  <si>
    <t xml:space="preserve">  【ﾊ．建蔽率】</t>
    <rPh sb="5" eb="7">
      <t>ケンペイ</t>
    </rPh>
    <phoneticPr fontId="1"/>
  </si>
  <si>
    <t>切上</t>
  </si>
  <si>
    <t>【11．延べ面積】　　 　　 　</t>
    <phoneticPr fontId="1"/>
  </si>
  <si>
    <t xml:space="preserve">　【ｲ．建築物全体】　　　　 </t>
    <phoneticPr fontId="1"/>
  </si>
  <si>
    <t xml:space="preserve">　【ﾛ．地階の住宅又は老人ホーム等の部分】　 </t>
    <rPh sb="9" eb="10">
      <t>マタ</t>
    </rPh>
    <rPh sb="11" eb="13">
      <t>ロウジン</t>
    </rPh>
    <rPh sb="16" eb="17">
      <t>トウ</t>
    </rPh>
    <phoneticPr fontId="1"/>
  </si>
  <si>
    <t>　【ﾊ．エレベーターの昇降路の部分】</t>
    <rPh sb="11" eb="13">
      <t>ショウコウ</t>
    </rPh>
    <rPh sb="13" eb="14">
      <t>ロ</t>
    </rPh>
    <rPh sb="15" eb="17">
      <t>ブブン</t>
    </rPh>
    <phoneticPr fontId="1"/>
  </si>
  <si>
    <t>　　　　 　　　　　 　　　　</t>
    <phoneticPr fontId="1"/>
  </si>
  <si>
    <t>　【ﾆ．共同住宅又は老人ホーム等の共用の廊下等の部分】</t>
    <rPh sb="8" eb="9">
      <t>マタ</t>
    </rPh>
    <rPh sb="10" eb="12">
      <t>ロウジン</t>
    </rPh>
    <rPh sb="15" eb="16">
      <t>トウ</t>
    </rPh>
    <phoneticPr fontId="1"/>
  </si>
  <si>
    <t xml:space="preserve">  【ﾎ．認定機械室等の部分】 </t>
    <rPh sb="5" eb="7">
      <t>ニンテイ</t>
    </rPh>
    <rPh sb="7" eb="10">
      <t>キカイシツ</t>
    </rPh>
    <phoneticPr fontId="1"/>
  </si>
  <si>
    <t xml:space="preserve">  【ﾍ．自動車車庫等の部分】 </t>
    <phoneticPr fontId="1"/>
  </si>
  <si>
    <t xml:space="preserve">  【ﾄ．備蓄倉庫の部分】 </t>
    <rPh sb="5" eb="7">
      <t>ビチク</t>
    </rPh>
    <rPh sb="7" eb="9">
      <t>ソウコ</t>
    </rPh>
    <phoneticPr fontId="1"/>
  </si>
  <si>
    <t xml:space="preserve">  【ﾁ．蓄電池の設置部分】 </t>
    <rPh sb="5" eb="8">
      <t>チクデンチ</t>
    </rPh>
    <rPh sb="9" eb="11">
      <t>セッチ</t>
    </rPh>
    <phoneticPr fontId="1"/>
  </si>
  <si>
    <r>
      <t xml:space="preserve">  【ﾘ．</t>
    </r>
    <r>
      <rPr>
        <sz val="8"/>
        <color indexed="8"/>
        <rFont val="ＭＳ 明朝"/>
        <family val="1"/>
        <charset val="128"/>
      </rPr>
      <t>自家発電設備の設置部分</t>
    </r>
    <r>
      <rPr>
        <sz val="10"/>
        <color indexed="8"/>
        <rFont val="ＭＳ 明朝"/>
        <family val="1"/>
        <charset val="128"/>
      </rPr>
      <t xml:space="preserve">】 </t>
    </r>
    <rPh sb="5" eb="7">
      <t>ジカ</t>
    </rPh>
    <rPh sb="7" eb="9">
      <t>ハツデン</t>
    </rPh>
    <rPh sb="9" eb="11">
      <t>セツビ</t>
    </rPh>
    <rPh sb="12" eb="14">
      <t>セッチ</t>
    </rPh>
    <phoneticPr fontId="1"/>
  </si>
  <si>
    <t xml:space="preserve">  【ﾇ．貯水槽の設置部分】 </t>
    <rPh sb="5" eb="8">
      <t>チョスイソウ</t>
    </rPh>
    <rPh sb="9" eb="11">
      <t>セッチ</t>
    </rPh>
    <phoneticPr fontId="1"/>
  </si>
  <si>
    <r>
      <t>　【ﾙ．</t>
    </r>
    <r>
      <rPr>
        <sz val="9"/>
        <color indexed="8"/>
        <rFont val="ＭＳ 明朝"/>
        <family val="1"/>
        <charset val="128"/>
      </rPr>
      <t>宅配ボックスの設置部分</t>
    </r>
    <r>
      <rPr>
        <sz val="10"/>
        <color indexed="8"/>
        <rFont val="ＭＳ 明朝"/>
        <family val="1"/>
        <charset val="128"/>
      </rPr>
      <t>】　　　 　</t>
    </r>
    <rPh sb="4" eb="6">
      <t>タクハイ</t>
    </rPh>
    <rPh sb="11" eb="13">
      <t>セッチ</t>
    </rPh>
    <phoneticPr fontId="1"/>
  </si>
  <si>
    <r>
      <t>　【ｦ．</t>
    </r>
    <r>
      <rPr>
        <sz val="9"/>
        <color indexed="8"/>
        <rFont val="ＭＳ 明朝"/>
        <family val="1"/>
        <charset val="128"/>
      </rPr>
      <t>その他の不算入部分</t>
    </r>
    <r>
      <rPr>
        <sz val="10"/>
        <color indexed="8"/>
        <rFont val="ＭＳ 明朝"/>
        <family val="1"/>
        <charset val="128"/>
      </rPr>
      <t>】　　　 　</t>
    </r>
    <rPh sb="6" eb="7">
      <t>タ</t>
    </rPh>
    <rPh sb="8" eb="11">
      <t>フサンニュウ</t>
    </rPh>
    <rPh sb="11" eb="13">
      <t>ブブン</t>
    </rPh>
    <phoneticPr fontId="1"/>
  </si>
  <si>
    <t>第１種低層</t>
    <rPh sb="0" eb="1">
      <t>ダイ</t>
    </rPh>
    <rPh sb="2" eb="3">
      <t>シュ</t>
    </rPh>
    <rPh sb="3" eb="5">
      <t>テイソウ</t>
    </rPh>
    <phoneticPr fontId="1"/>
  </si>
  <si>
    <t>A:第１低層住居専用地域</t>
  </si>
  <si>
    <t>第２種低層</t>
    <phoneticPr fontId="1"/>
  </si>
  <si>
    <t>B:第２低層住居専用地域</t>
  </si>
  <si>
    <t>第１種中高層</t>
    <rPh sb="0" eb="1">
      <t>ダイ</t>
    </rPh>
    <rPh sb="2" eb="3">
      <t>シュ</t>
    </rPh>
    <rPh sb="3" eb="6">
      <t>チュウコウソウ</t>
    </rPh>
    <phoneticPr fontId="1"/>
  </si>
  <si>
    <t>C:第１中高層住居専用地域</t>
    <phoneticPr fontId="1"/>
  </si>
  <si>
    <t>第２種中高層</t>
    <rPh sb="3" eb="5">
      <t>チュウコウ</t>
    </rPh>
    <phoneticPr fontId="1"/>
  </si>
  <si>
    <t>D:第２中高層住居専用地域</t>
  </si>
  <si>
    <t>第１種住居</t>
    <rPh sb="0" eb="1">
      <t>ダイ</t>
    </rPh>
    <rPh sb="2" eb="3">
      <t>シュ</t>
    </rPh>
    <rPh sb="3" eb="5">
      <t>ジュウキョ</t>
    </rPh>
    <phoneticPr fontId="1"/>
  </si>
  <si>
    <t>E:第１種住居地域</t>
    <phoneticPr fontId="1"/>
  </si>
  <si>
    <t>第２種住居</t>
    <rPh sb="0" eb="1">
      <t>ダイ</t>
    </rPh>
    <rPh sb="2" eb="3">
      <t>シュ</t>
    </rPh>
    <rPh sb="3" eb="5">
      <t>ジュウキョ</t>
    </rPh>
    <phoneticPr fontId="1"/>
  </si>
  <si>
    <t>F:第２種住居地域</t>
    <phoneticPr fontId="1"/>
  </si>
  <si>
    <t>準住居地域</t>
    <rPh sb="0" eb="1">
      <t>ジュン</t>
    </rPh>
    <rPh sb="1" eb="3">
      <t>ジュウキョ</t>
    </rPh>
    <rPh sb="3" eb="5">
      <t>チイキ</t>
    </rPh>
    <phoneticPr fontId="1"/>
  </si>
  <si>
    <t>G:準住居地域</t>
    <phoneticPr fontId="1"/>
  </si>
  <si>
    <t>田園住居地域</t>
    <rPh sb="0" eb="2">
      <t>デンエン</t>
    </rPh>
    <rPh sb="2" eb="4">
      <t>ジュウキョ</t>
    </rPh>
    <rPh sb="4" eb="6">
      <t>チイキ</t>
    </rPh>
    <phoneticPr fontId="1"/>
  </si>
  <si>
    <t>H:田園住居地域</t>
    <phoneticPr fontId="1"/>
  </si>
  <si>
    <t>近隣商業地域</t>
    <rPh sb="0" eb="2">
      <t>キンリン</t>
    </rPh>
    <rPh sb="2" eb="4">
      <t>ショウギョウ</t>
    </rPh>
    <rPh sb="4" eb="6">
      <t>チイキ</t>
    </rPh>
    <phoneticPr fontId="1"/>
  </si>
  <si>
    <t>4:近隣商業地域</t>
    <phoneticPr fontId="1"/>
  </si>
  <si>
    <t>商業地域</t>
    <rPh sb="0" eb="2">
      <t>ショウギョウ</t>
    </rPh>
    <rPh sb="2" eb="4">
      <t>チイキ</t>
    </rPh>
    <phoneticPr fontId="1"/>
  </si>
  <si>
    <t>5:商業地域</t>
    <phoneticPr fontId="1"/>
  </si>
  <si>
    <t>準工業地域</t>
    <rPh sb="0" eb="1">
      <t>ジュン</t>
    </rPh>
    <rPh sb="1" eb="3">
      <t>コウギョウ</t>
    </rPh>
    <rPh sb="3" eb="5">
      <t>チイキ</t>
    </rPh>
    <phoneticPr fontId="1"/>
  </si>
  <si>
    <t>6:準工業地域</t>
    <phoneticPr fontId="1"/>
  </si>
  <si>
    <t>工業地域</t>
    <rPh sb="0" eb="2">
      <t>コウギョウ</t>
    </rPh>
    <rPh sb="2" eb="4">
      <t>チイキ</t>
    </rPh>
    <phoneticPr fontId="1"/>
  </si>
  <si>
    <t>7:工業地域</t>
    <phoneticPr fontId="1"/>
  </si>
  <si>
    <t>工業専用地域</t>
    <rPh sb="0" eb="2">
      <t>コウギョウ</t>
    </rPh>
    <rPh sb="2" eb="4">
      <t>センヨウ</t>
    </rPh>
    <rPh sb="4" eb="6">
      <t>チイキ</t>
    </rPh>
    <phoneticPr fontId="1"/>
  </si>
  <si>
    <t>8:工業専用地域</t>
    <phoneticPr fontId="1"/>
  </si>
  <si>
    <t>指定なし</t>
    <rPh sb="0" eb="2">
      <t>シテイ</t>
    </rPh>
    <phoneticPr fontId="1"/>
  </si>
  <si>
    <t>0:未指定地域</t>
    <phoneticPr fontId="1"/>
  </si>
  <si>
    <t>第１種低層住居専用地域</t>
    <rPh sb="0" eb="1">
      <t>ダイ</t>
    </rPh>
    <rPh sb="2" eb="3">
      <t>シュ</t>
    </rPh>
    <rPh sb="3" eb="5">
      <t>テイソウ</t>
    </rPh>
    <rPh sb="5" eb="7">
      <t>ジュウキョ</t>
    </rPh>
    <rPh sb="7" eb="9">
      <t>センヨウ</t>
    </rPh>
    <rPh sb="9" eb="11">
      <t>チイキ</t>
    </rPh>
    <phoneticPr fontId="1"/>
  </si>
  <si>
    <t>第２種低層住居専用地域</t>
    <phoneticPr fontId="1"/>
  </si>
  <si>
    <t>第１種中高層住居専用地域</t>
    <rPh sb="0" eb="1">
      <t>ダイ</t>
    </rPh>
    <rPh sb="2" eb="3">
      <t>シュ</t>
    </rPh>
    <rPh sb="3" eb="6">
      <t>チュウコウソウ</t>
    </rPh>
    <phoneticPr fontId="1"/>
  </si>
  <si>
    <t>第２種中高層住居専用地域</t>
    <rPh sb="3" eb="5">
      <t>チュウコウ</t>
    </rPh>
    <phoneticPr fontId="1"/>
  </si>
  <si>
    <t>第１種住居地域</t>
    <rPh sb="0" eb="1">
      <t>ダイ</t>
    </rPh>
    <rPh sb="2" eb="3">
      <t>シュ</t>
    </rPh>
    <rPh sb="3" eb="5">
      <t>ジュウキョ</t>
    </rPh>
    <phoneticPr fontId="1"/>
  </si>
  <si>
    <t>第２種住居地域</t>
    <rPh sb="0" eb="1">
      <t>ダイ</t>
    </rPh>
    <rPh sb="2" eb="3">
      <t>シュ</t>
    </rPh>
    <rPh sb="3" eb="5">
      <t>ジュウキョ</t>
    </rPh>
    <phoneticPr fontId="1"/>
  </si>
  <si>
    <t>　【ﾜ．住宅の部分】　　　 　</t>
    <phoneticPr fontId="1"/>
  </si>
  <si>
    <t>　【ｶ．老人ホーム等の部分】</t>
    <phoneticPr fontId="1"/>
  </si>
  <si>
    <t>　【ﾖ．延べ面積】</t>
    <phoneticPr fontId="1"/>
  </si>
  <si>
    <t xml:space="preserve">  【ﾀ．容積率】</t>
    <phoneticPr fontId="1"/>
  </si>
  <si>
    <t>【12．建築物の数】</t>
  </si>
  <si>
    <t>　【ｲ．申請に係る建築物の数】</t>
  </si>
  <si>
    <t xml:space="preserve">  【ﾛ．同一敷地内の他の建築物の数】</t>
    <phoneticPr fontId="1"/>
  </si>
  <si>
    <t>【13．建築物の高さ等】</t>
    <phoneticPr fontId="1"/>
  </si>
  <si>
    <t>申請に係る建築物</t>
  </si>
  <si>
    <t>他の建築物</t>
  </si>
  <si>
    <t xml:space="preserve">　【ｲ．最高の高さ】　　 </t>
    <phoneticPr fontId="1"/>
  </si>
  <si>
    <t>　【ﾛ．階数】</t>
    <phoneticPr fontId="1"/>
  </si>
  <si>
    <t>地上</t>
    <rPh sb="0" eb="2">
      <t>チジョウ</t>
    </rPh>
    <phoneticPr fontId="1"/>
  </si>
  <si>
    <t xml:space="preserve">  【ﾊ．構造】</t>
    <phoneticPr fontId="1"/>
  </si>
  <si>
    <t>鉄骨</t>
    <rPh sb="0" eb="2">
      <t>テッコツ</t>
    </rPh>
    <phoneticPr fontId="1"/>
  </si>
  <si>
    <t xml:space="preserve">造　一部 </t>
    <phoneticPr fontId="1"/>
  </si>
  <si>
    <t>造</t>
    <rPh sb="0" eb="1">
      <t>ゾウ</t>
    </rPh>
    <phoneticPr fontId="1"/>
  </si>
  <si>
    <t>　【ﾆ．建築基準法第５６条第７項の規定による特例の適用の有無】</t>
    <rPh sb="4" eb="6">
      <t>ケンチク</t>
    </rPh>
    <rPh sb="6" eb="9">
      <t>キジュンホウ</t>
    </rPh>
    <rPh sb="9" eb="10">
      <t>ダイ</t>
    </rPh>
    <rPh sb="12" eb="13">
      <t>ジョウ</t>
    </rPh>
    <rPh sb="13" eb="14">
      <t>ダイ</t>
    </rPh>
    <rPh sb="15" eb="16">
      <t>コウ</t>
    </rPh>
    <rPh sb="17" eb="19">
      <t>キテイ</t>
    </rPh>
    <rPh sb="22" eb="24">
      <t>トクレイ</t>
    </rPh>
    <rPh sb="25" eb="27">
      <t>テキヨウ</t>
    </rPh>
    <rPh sb="28" eb="30">
      <t>ウム</t>
    </rPh>
    <phoneticPr fontId="1"/>
  </si>
  <si>
    <t>有</t>
    <rPh sb="0" eb="1">
      <t>ア</t>
    </rPh>
    <phoneticPr fontId="1"/>
  </si>
  <si>
    <t>無</t>
    <rPh sb="0" eb="1">
      <t>ナ</t>
    </rPh>
    <phoneticPr fontId="1"/>
  </si>
  <si>
    <t>　【ﾎ．適用があるときは、特例の区分】</t>
    <rPh sb="4" eb="6">
      <t>テキヨウ</t>
    </rPh>
    <rPh sb="13" eb="15">
      <t>トクレイ</t>
    </rPh>
    <rPh sb="16" eb="18">
      <t>クブン</t>
    </rPh>
    <phoneticPr fontId="1"/>
  </si>
  <si>
    <t>道路高さ制限不適用</t>
    <rPh sb="0" eb="2">
      <t>ドウロ</t>
    </rPh>
    <rPh sb="2" eb="3">
      <t>タカ</t>
    </rPh>
    <rPh sb="4" eb="6">
      <t>セイゲン</t>
    </rPh>
    <rPh sb="6" eb="7">
      <t>フ</t>
    </rPh>
    <rPh sb="7" eb="9">
      <t>テキヨウ</t>
    </rPh>
    <phoneticPr fontId="1"/>
  </si>
  <si>
    <t>隣地高さ制限不適用</t>
    <rPh sb="0" eb="2">
      <t>リンチ</t>
    </rPh>
    <rPh sb="2" eb="3">
      <t>タカ</t>
    </rPh>
    <rPh sb="4" eb="6">
      <t>セイゲン</t>
    </rPh>
    <rPh sb="6" eb="7">
      <t>フ</t>
    </rPh>
    <rPh sb="7" eb="9">
      <t>テキヨウ</t>
    </rPh>
    <phoneticPr fontId="1"/>
  </si>
  <si>
    <t>北側高さ制限不適用</t>
    <rPh sb="0" eb="2">
      <t>キタガワ</t>
    </rPh>
    <rPh sb="2" eb="3">
      <t>タカ</t>
    </rPh>
    <rPh sb="4" eb="6">
      <t>セイゲン</t>
    </rPh>
    <rPh sb="6" eb="7">
      <t>フ</t>
    </rPh>
    <rPh sb="7" eb="9">
      <t>テキヨウ</t>
    </rPh>
    <phoneticPr fontId="1"/>
  </si>
  <si>
    <t>【14．許可・認定等】</t>
    <phoneticPr fontId="1"/>
  </si>
  <si>
    <t>【15．工事着手予定年月日】　</t>
    <phoneticPr fontId="1"/>
  </si>
  <si>
    <t>【16．工事完了予定年月日】　</t>
    <phoneticPr fontId="1"/>
  </si>
  <si>
    <t>【17．特定工程工事終了予定年月日】　　　　　　　　（特定工程）</t>
    <phoneticPr fontId="1"/>
  </si>
  <si>
    <t>特定工程</t>
    <phoneticPr fontId="1"/>
  </si>
  <si>
    <t>（第</t>
    <phoneticPr fontId="1"/>
  </si>
  <si>
    <t>回）　</t>
    <phoneticPr fontId="1"/>
  </si>
  <si>
    <t>令和</t>
    <rPh sb="0" eb="2">
      <t>レイワ</t>
    </rPh>
    <phoneticPr fontId="1"/>
  </si>
  <si>
    <t>↓　特定工程を新しく追加する場合は、下記ボックスに記入して選択してください。</t>
    <rPh sb="2" eb="4">
      <t>トクテイ</t>
    </rPh>
    <rPh sb="4" eb="6">
      <t>コウテイ</t>
    </rPh>
    <rPh sb="7" eb="8">
      <t>アタラ</t>
    </rPh>
    <rPh sb="10" eb="12">
      <t>ツイカ</t>
    </rPh>
    <rPh sb="14" eb="16">
      <t>バアイ</t>
    </rPh>
    <rPh sb="18" eb="20">
      <t>カキ</t>
    </rPh>
    <rPh sb="25" eb="27">
      <t>キニュウ</t>
    </rPh>
    <rPh sb="29" eb="31">
      <t>センタク</t>
    </rPh>
    <phoneticPr fontId="1"/>
  </si>
  <si>
    <t>1階の鉄骨その他の構造部材の建て方工事</t>
    <phoneticPr fontId="1"/>
  </si>
  <si>
    <t>特定工程</t>
    <rPh sb="0" eb="2">
      <t>トクテイ</t>
    </rPh>
    <rPh sb="2" eb="4">
      <t>コウテイ</t>
    </rPh>
    <phoneticPr fontId="1"/>
  </si>
  <si>
    <t>基礎配筋完了時</t>
    <rPh sb="0" eb="2">
      <t>キソ</t>
    </rPh>
    <rPh sb="2" eb="4">
      <t>ハイキン</t>
    </rPh>
    <rPh sb="4" eb="6">
      <t>カンリョウ</t>
    </rPh>
    <rPh sb="6" eb="7">
      <t>ジ</t>
    </rPh>
    <phoneticPr fontId="1"/>
  </si>
  <si>
    <t>共通</t>
    <rPh sb="0" eb="2">
      <t>キョウツウ</t>
    </rPh>
    <phoneticPr fontId="1"/>
  </si>
  <si>
    <t>屋根工事完了時</t>
    <rPh sb="4" eb="6">
      <t>カンリョウ</t>
    </rPh>
    <rPh sb="6" eb="7">
      <t>ジ</t>
    </rPh>
    <phoneticPr fontId="1"/>
  </si>
  <si>
    <t>東京：木造</t>
    <rPh sb="0" eb="2">
      <t>トウキョウ</t>
    </rPh>
    <rPh sb="3" eb="5">
      <t>モクゾウ</t>
    </rPh>
    <phoneticPr fontId="1"/>
  </si>
  <si>
    <t>1階の鉄骨その他の構造部材の建て方完了時</t>
    <rPh sb="17" eb="19">
      <t>カンリョウ</t>
    </rPh>
    <rPh sb="19" eb="20">
      <t>ジ</t>
    </rPh>
    <phoneticPr fontId="1"/>
  </si>
  <si>
    <t>東京：Ｓ造</t>
    <rPh sb="0" eb="2">
      <t>トウキョウ</t>
    </rPh>
    <rPh sb="4" eb="5">
      <t>ゾウ</t>
    </rPh>
    <phoneticPr fontId="1"/>
  </si>
  <si>
    <t>2階の床及びこれを支持する梁の配筋工事完了時</t>
    <rPh sb="1" eb="2">
      <t>カイ</t>
    </rPh>
    <rPh sb="3" eb="4">
      <t>ユカ</t>
    </rPh>
    <rPh sb="4" eb="5">
      <t>オヨ</t>
    </rPh>
    <rPh sb="9" eb="11">
      <t>シジ</t>
    </rPh>
    <rPh sb="13" eb="14">
      <t>ハリ</t>
    </rPh>
    <rPh sb="15" eb="17">
      <t>ハイキン</t>
    </rPh>
    <rPh sb="17" eb="19">
      <t>コウジ</t>
    </rPh>
    <rPh sb="19" eb="21">
      <t>カンリョウ</t>
    </rPh>
    <rPh sb="21" eb="22">
      <t>ドキ</t>
    </rPh>
    <phoneticPr fontId="1"/>
  </si>
  <si>
    <t>2階の床完了時</t>
    <rPh sb="4" eb="6">
      <t>カンリョウ</t>
    </rPh>
    <rPh sb="6" eb="7">
      <t>ジ</t>
    </rPh>
    <phoneticPr fontId="1"/>
  </si>
  <si>
    <t>東京</t>
    <rPh sb="0" eb="2">
      <t>トウキョウ</t>
    </rPh>
    <phoneticPr fontId="1"/>
  </si>
  <si>
    <t>最下階から２つ目の床版配筋完了時</t>
    <phoneticPr fontId="1"/>
  </si>
  <si>
    <t>横浜市：ＲＣ造</t>
    <rPh sb="0" eb="3">
      <t>ヨコハマシ</t>
    </rPh>
    <rPh sb="6" eb="7">
      <t>ゾウ</t>
    </rPh>
    <phoneticPr fontId="1"/>
  </si>
  <si>
    <t>基礎と躯体緊結完了時</t>
  </si>
  <si>
    <t>横浜市：認証、混構造</t>
    <rPh sb="0" eb="3">
      <t>ヨコハマシ</t>
    </rPh>
    <rPh sb="4" eb="6">
      <t>ニンショウ</t>
    </rPh>
    <rPh sb="7" eb="8">
      <t>コン</t>
    </rPh>
    <rPh sb="8" eb="10">
      <t>コウゾウ</t>
    </rPh>
    <phoneticPr fontId="1"/>
  </si>
  <si>
    <t>全軸組緊結完了時</t>
    <phoneticPr fontId="1"/>
  </si>
  <si>
    <t>横浜市：木造（軸組）</t>
    <rPh sb="0" eb="3">
      <t>ヨコハマシ</t>
    </rPh>
    <rPh sb="4" eb="6">
      <t>モクゾウ</t>
    </rPh>
    <rPh sb="7" eb="9">
      <t>ジクグミ</t>
    </rPh>
    <phoneticPr fontId="1"/>
  </si>
  <si>
    <t>小屋組完了時</t>
  </si>
  <si>
    <t>横浜市：木造（枠組）</t>
    <rPh sb="0" eb="3">
      <t>ヨコハマシ</t>
    </rPh>
    <rPh sb="4" eb="6">
      <t>モクゾウ</t>
    </rPh>
    <rPh sb="7" eb="9">
      <t>ワクグミ</t>
    </rPh>
    <phoneticPr fontId="1"/>
  </si>
  <si>
    <t>（第四面）</t>
  </si>
  <si>
    <t>建築物別概要</t>
  </si>
  <si>
    <t>【1.番号】</t>
  </si>
  <si>
    <t>1</t>
    <phoneticPr fontId="1"/>
  </si>
  <si>
    <t>【2.用途】　</t>
    <phoneticPr fontId="1"/>
  </si>
  <si>
    <t xml:space="preserve">（区分  </t>
    <phoneticPr fontId="1"/>
  </si>
  <si>
    <t xml:space="preserve">             </t>
    <phoneticPr fontId="1"/>
  </si>
  <si>
    <t>【3.工事種別】</t>
  </si>
  <si>
    <t>【4.構造】　</t>
    <phoneticPr fontId="1"/>
  </si>
  <si>
    <t>造　一部</t>
    <phoneticPr fontId="1"/>
  </si>
  <si>
    <t>【5.主要構造部】</t>
    <rPh sb="3" eb="5">
      <t>シュヨウ</t>
    </rPh>
    <rPh sb="5" eb="7">
      <t>コウゾウ</t>
    </rPh>
    <rPh sb="7" eb="8">
      <t>ブ</t>
    </rPh>
    <phoneticPr fontId="1"/>
  </si>
  <si>
    <t>耐火構造（防火上及び避難上支障がない主要構造部を有しない場合）</t>
    <rPh sb="0" eb="2">
      <t>タイカ</t>
    </rPh>
    <rPh sb="2" eb="4">
      <t>コウゾウ</t>
    </rPh>
    <rPh sb="5" eb="7">
      <t>ボウカ</t>
    </rPh>
    <rPh sb="7" eb="8">
      <t>ジョウ</t>
    </rPh>
    <rPh sb="8" eb="9">
      <t>オヨ</t>
    </rPh>
    <rPh sb="10" eb="13">
      <t>ヒナンジョウ</t>
    </rPh>
    <rPh sb="13" eb="15">
      <t>シショウ</t>
    </rPh>
    <rPh sb="18" eb="20">
      <t>シュヨウ</t>
    </rPh>
    <rPh sb="20" eb="23">
      <t>コウゾウブ</t>
    </rPh>
    <rPh sb="24" eb="25">
      <t>ユウ</t>
    </rPh>
    <rPh sb="28" eb="30">
      <t>バアイ</t>
    </rPh>
    <phoneticPr fontId="1"/>
  </si>
  <si>
    <t>耐火構造（防火上及び避難上支障がない主要構造部を有する場合）</t>
    <phoneticPr fontId="1"/>
  </si>
  <si>
    <t>建築基準法施行令第１０８条の4第１項第１号イ及びロに掲げる基準に適合する構造</t>
    <phoneticPr fontId="1"/>
  </si>
  <si>
    <t>準耐火構造</t>
    <rPh sb="0" eb="1">
      <t>ジュン</t>
    </rPh>
    <rPh sb="1" eb="3">
      <t>タイカ</t>
    </rPh>
    <rPh sb="3" eb="5">
      <t>コウゾウ</t>
    </rPh>
    <phoneticPr fontId="1"/>
  </si>
  <si>
    <t>準耐火構造と同等の準耐火性能を有する構造（ロ－１）</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1"/>
  </si>
  <si>
    <t>準耐火構造と同等の準耐火性能を有する構造（ロ－２）</t>
    <phoneticPr fontId="1"/>
  </si>
  <si>
    <t>【6.建築基準法第２１条及び第２７条の規定の適用】</t>
    <rPh sb="3" eb="5">
      <t>ケンチク</t>
    </rPh>
    <rPh sb="5" eb="8">
      <t>キジュンホウ</t>
    </rPh>
    <rPh sb="8" eb="9">
      <t>ダイ</t>
    </rPh>
    <rPh sb="11" eb="12">
      <t>ジョウ</t>
    </rPh>
    <rPh sb="12" eb="13">
      <t>オヨ</t>
    </rPh>
    <rPh sb="14" eb="15">
      <t>ダイ</t>
    </rPh>
    <rPh sb="17" eb="18">
      <t>ジョウ</t>
    </rPh>
    <rPh sb="19" eb="21">
      <t>キテイ</t>
    </rPh>
    <rPh sb="22" eb="24">
      <t>テキヨウ</t>
    </rPh>
    <phoneticPr fontId="1"/>
  </si>
  <si>
    <t>建築基準法施行令第１０９条の５第１号に掲げる基準に適合する構造</t>
    <rPh sb="0" eb="2">
      <t>ケンチク</t>
    </rPh>
    <rPh sb="2" eb="5">
      <t>キジュンホウ</t>
    </rPh>
    <rPh sb="5" eb="7">
      <t>セコウ</t>
    </rPh>
    <rPh sb="7" eb="8">
      <t>レイ</t>
    </rPh>
    <rPh sb="8" eb="9">
      <t>ダイ</t>
    </rPh>
    <rPh sb="12" eb="13">
      <t>ジョウ</t>
    </rPh>
    <rPh sb="15" eb="16">
      <t>ダイ</t>
    </rPh>
    <rPh sb="17" eb="18">
      <t>ゴウ</t>
    </rPh>
    <rPh sb="19" eb="20">
      <t>カカ</t>
    </rPh>
    <rPh sb="22" eb="24">
      <t>キジュン</t>
    </rPh>
    <rPh sb="25" eb="27">
      <t>テキゴウ</t>
    </rPh>
    <rPh sb="29" eb="31">
      <t>コウゾウ</t>
    </rPh>
    <phoneticPr fontId="1"/>
  </si>
  <si>
    <t>建築基準法第２１条第１項ただし書きに該当する建築物</t>
    <rPh sb="0" eb="2">
      <t>ケンチク</t>
    </rPh>
    <rPh sb="2" eb="5">
      <t>キジュンホウ</t>
    </rPh>
    <rPh sb="5" eb="6">
      <t>ダイ</t>
    </rPh>
    <rPh sb="8" eb="9">
      <t>ジョウ</t>
    </rPh>
    <rPh sb="9" eb="10">
      <t>ダイ</t>
    </rPh>
    <rPh sb="11" eb="12">
      <t>コウ</t>
    </rPh>
    <rPh sb="15" eb="16">
      <t>ガ</t>
    </rPh>
    <rPh sb="18" eb="20">
      <t>ガイトウ</t>
    </rPh>
    <rPh sb="22" eb="25">
      <t>ケンチクブツ</t>
    </rPh>
    <phoneticPr fontId="1"/>
  </si>
  <si>
    <t>建築基準法施行令第１０９条の７第１項第１号に掲げる基準に適合する構造</t>
    <rPh sb="0" eb="2">
      <t>ケンチク</t>
    </rPh>
    <rPh sb="2" eb="5">
      <t>キジュンホウ</t>
    </rPh>
    <rPh sb="5" eb="8">
      <t>セコウレイ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</si>
  <si>
    <t>建築基準法施行令第１１０条第１号に掲げる基準に適合する構造</t>
    <phoneticPr fontId="1"/>
  </si>
  <si>
    <t>建築基準法２１条又は第２７条の規定の適用を受けない</t>
    <rPh sb="7" eb="8">
      <t>ジョウ</t>
    </rPh>
    <rPh sb="8" eb="9">
      <t>マタ</t>
    </rPh>
    <rPh sb="10" eb="11">
      <t>ダイ</t>
    </rPh>
    <rPh sb="13" eb="14">
      <t>ジョウ</t>
    </rPh>
    <rPh sb="15" eb="17">
      <t>キテイ</t>
    </rPh>
    <rPh sb="18" eb="20">
      <t>テキヨウ</t>
    </rPh>
    <rPh sb="21" eb="22">
      <t>ウ</t>
    </rPh>
    <phoneticPr fontId="1"/>
  </si>
  <si>
    <t>【7.建築基準法第６１条の規定の適用】</t>
    <rPh sb="3" eb="5">
      <t>ケンチク</t>
    </rPh>
    <rPh sb="5" eb="8">
      <t>キジュンホウ</t>
    </rPh>
    <rPh sb="8" eb="9">
      <t>ダイ</t>
    </rPh>
    <rPh sb="11" eb="12">
      <t>ジョウ</t>
    </rPh>
    <rPh sb="13" eb="15">
      <t>キテイ</t>
    </rPh>
    <rPh sb="16" eb="18">
      <t>テキヨウ</t>
    </rPh>
    <phoneticPr fontId="1"/>
  </si>
  <si>
    <t>耐火建築物</t>
    <rPh sb="0" eb="2">
      <t>タイカ</t>
    </rPh>
    <rPh sb="2" eb="4">
      <t>ケンチク</t>
    </rPh>
    <rPh sb="4" eb="5">
      <t>ブツ</t>
    </rPh>
    <phoneticPr fontId="1"/>
  </si>
  <si>
    <t>延焼防止建築物</t>
    <rPh sb="0" eb="2">
      <t>エンショウ</t>
    </rPh>
    <rPh sb="2" eb="4">
      <t>ボウシ</t>
    </rPh>
    <rPh sb="4" eb="7">
      <t>ケンチクブツ</t>
    </rPh>
    <phoneticPr fontId="1"/>
  </si>
  <si>
    <t>準耐火建築物</t>
    <rPh sb="0" eb="1">
      <t>ジュン</t>
    </rPh>
    <rPh sb="1" eb="3">
      <t>タイカ</t>
    </rPh>
    <rPh sb="3" eb="5">
      <t>ケンチク</t>
    </rPh>
    <rPh sb="5" eb="6">
      <t>ブツ</t>
    </rPh>
    <phoneticPr fontId="1"/>
  </si>
  <si>
    <t>準延焼防止建築物</t>
    <rPh sb="0" eb="1">
      <t>ジュン</t>
    </rPh>
    <rPh sb="1" eb="3">
      <t>エンショウ</t>
    </rPh>
    <rPh sb="3" eb="5">
      <t>ボウシ</t>
    </rPh>
    <rPh sb="5" eb="8">
      <t>ケンチクブツ</t>
    </rPh>
    <phoneticPr fontId="1"/>
  </si>
  <si>
    <t>建築基準法第６１条の規定の適用を受けない</t>
    <rPh sb="0" eb="2">
      <t>ケンチク</t>
    </rPh>
    <rPh sb="2" eb="5">
      <t>キジュンホウ</t>
    </rPh>
    <rPh sb="5" eb="6">
      <t>ダイ</t>
    </rPh>
    <rPh sb="8" eb="9">
      <t>ジョウ</t>
    </rPh>
    <rPh sb="10" eb="12">
      <t>キテイ</t>
    </rPh>
    <rPh sb="13" eb="15">
      <t>テキヨウ</t>
    </rPh>
    <rPh sb="16" eb="17">
      <t>ウ</t>
    </rPh>
    <phoneticPr fontId="1"/>
  </si>
  <si>
    <t>【8.階数】</t>
    <phoneticPr fontId="1"/>
  </si>
  <si>
    <t>【イ.地階を除く階数】</t>
  </si>
  <si>
    <t>【ロ.地階の階数】</t>
  </si>
  <si>
    <t>【ハ.昇降機塔等の階の数】</t>
    <phoneticPr fontId="1"/>
  </si>
  <si>
    <t>【ニ.地階の倉庫等の階の数】</t>
  </si>
  <si>
    <t>【9.高さ】</t>
    <phoneticPr fontId="1"/>
  </si>
  <si>
    <t>【イ.最高の高さ】</t>
  </si>
  <si>
    <t>【ロ.最高の軒の高さ】</t>
  </si>
  <si>
    <t>【10.建築設備の種類】</t>
    <phoneticPr fontId="1"/>
  </si>
  <si>
    <t>ページ切り替えライン</t>
    <rPh sb="3" eb="4">
      <t>キ</t>
    </rPh>
    <rPh sb="5" eb="6">
      <t>カ</t>
    </rPh>
    <phoneticPr fontId="1"/>
  </si>
  <si>
    <t>【11.確認の特例】</t>
    <phoneticPr fontId="1"/>
  </si>
  <si>
    <t>建築基準法施行令第136条の2の11第1号イ</t>
    <rPh sb="0" eb="2">
      <t>ケンチク</t>
    </rPh>
    <rPh sb="2" eb="5">
      <t>キジュンホウ</t>
    </rPh>
    <rPh sb="5" eb="7">
      <t>セコウ</t>
    </rPh>
    <rPh sb="7" eb="8">
      <t>レイ</t>
    </rPh>
    <rPh sb="8" eb="9">
      <t>ダイ</t>
    </rPh>
    <rPh sb="12" eb="13">
      <t>ジョウ</t>
    </rPh>
    <rPh sb="18" eb="19">
      <t>ダイ</t>
    </rPh>
    <rPh sb="20" eb="21">
      <t>ゴウ</t>
    </rPh>
    <phoneticPr fontId="1"/>
  </si>
  <si>
    <t>建築基準法施行令第136条の2の11第1号ロ</t>
    <rPh sb="0" eb="2">
      <t>ケンチク</t>
    </rPh>
    <rPh sb="2" eb="5">
      <t>キジュンホウ</t>
    </rPh>
    <rPh sb="5" eb="7">
      <t>セコウ</t>
    </rPh>
    <rPh sb="7" eb="8">
      <t>レイ</t>
    </rPh>
    <rPh sb="8" eb="9">
      <t>ダイ</t>
    </rPh>
    <rPh sb="12" eb="13">
      <t>ジョウ</t>
    </rPh>
    <rPh sb="18" eb="19">
      <t>ダイ</t>
    </rPh>
    <rPh sb="20" eb="21">
      <t>ゴウ</t>
    </rPh>
    <phoneticPr fontId="1"/>
  </si>
  <si>
    <t xml:space="preserve">【12.床面積】   </t>
    <phoneticPr fontId="1"/>
  </si>
  <si>
    <t>申請部分</t>
    <phoneticPr fontId="1"/>
  </si>
  <si>
    <t>合計</t>
    <phoneticPr fontId="1"/>
  </si>
  <si>
    <t xml:space="preserve">  【イ.階別】 </t>
    <phoneticPr fontId="1"/>
  </si>
  <si>
    <t>階</t>
    <phoneticPr fontId="1"/>
  </si>
  <si>
    <t>㎡）</t>
    <phoneticPr fontId="1"/>
  </si>
  <si>
    <t xml:space="preserve">  【ロ.合計】</t>
    <phoneticPr fontId="1"/>
  </si>
  <si>
    <t>【13.屋根】</t>
    <phoneticPr fontId="1"/>
  </si>
  <si>
    <t>【14.外壁】</t>
    <phoneticPr fontId="1"/>
  </si>
  <si>
    <t>【15.軒裏】</t>
    <phoneticPr fontId="1"/>
  </si>
  <si>
    <t>【16.居室の床の高さ】</t>
    <phoneticPr fontId="1"/>
  </si>
  <si>
    <t>ｍｍ</t>
    <phoneticPr fontId="1"/>
  </si>
  <si>
    <t>【17.便所の種類】</t>
    <phoneticPr fontId="1"/>
  </si>
  <si>
    <t>【18.その他必要な事項】</t>
    <phoneticPr fontId="1"/>
  </si>
  <si>
    <t>【19.備考】</t>
    <phoneticPr fontId="1"/>
  </si>
  <si>
    <t>（第五面）</t>
  </si>
  <si>
    <t>　建築物の階別概要</t>
  </si>
  <si>
    <t>【1．番号】</t>
  </si>
  <si>
    <t>【2．階】</t>
  </si>
  <si>
    <t>【3．柱の小径】</t>
  </si>
  <si>
    <t>【4．横架材間の垂直距離】</t>
  </si>
  <si>
    <t>【5．階の高さ】</t>
  </si>
  <si>
    <t>【6．天井】</t>
    <phoneticPr fontId="1"/>
  </si>
  <si>
    <t xml:space="preserve">    【ｲ.居室の天井の高さ】</t>
    <rPh sb="7" eb="9">
      <t>キョシツ</t>
    </rPh>
    <rPh sb="13" eb="14">
      <t>タカ</t>
    </rPh>
    <phoneticPr fontId="1"/>
  </si>
  <si>
    <t xml:space="preserve">    【ﾛ.建築基準法施行令第39条第3項に規定する特定天井】</t>
    <rPh sb="7" eb="9">
      <t>ケンチク</t>
    </rPh>
    <rPh sb="9" eb="12">
      <t>キジュンホウ</t>
    </rPh>
    <rPh sb="12" eb="15">
      <t>セコウレイ</t>
    </rPh>
    <rPh sb="15" eb="16">
      <t>ダイ</t>
    </rPh>
    <rPh sb="18" eb="19">
      <t>ジョウ</t>
    </rPh>
    <rPh sb="19" eb="20">
      <t>ダイ</t>
    </rPh>
    <rPh sb="21" eb="22">
      <t>コウ</t>
    </rPh>
    <rPh sb="23" eb="25">
      <t>キテイ</t>
    </rPh>
    <rPh sb="27" eb="29">
      <t>トクテイ</t>
    </rPh>
    <rPh sb="29" eb="31">
      <t>テンジョウ</t>
    </rPh>
    <phoneticPr fontId="1"/>
  </si>
  <si>
    <t>有</t>
    <rPh sb="0" eb="1">
      <t>アリ</t>
    </rPh>
    <phoneticPr fontId="1"/>
  </si>
  <si>
    <t>無</t>
    <rPh sb="0" eb="1">
      <t>ナシ</t>
    </rPh>
    <phoneticPr fontId="1"/>
  </si>
  <si>
    <t>【7．用途別床面積】</t>
  </si>
  <si>
    <t xml:space="preserve"> （</t>
  </si>
  <si>
    <t>用途の区分</t>
  </si>
  <si>
    <t>具体的な用途の名称</t>
    <phoneticPr fontId="1"/>
  </si>
  <si>
    <t xml:space="preserve">　) </t>
    <phoneticPr fontId="1"/>
  </si>
  <si>
    <t>　【ｲ.】</t>
    <phoneticPr fontId="1"/>
  </si>
  <si>
    <t xml:space="preserve">㎡) </t>
    <phoneticPr fontId="1"/>
  </si>
  <si>
    <t>　【ﾛ.】</t>
    <phoneticPr fontId="1"/>
  </si>
  <si>
    <t>　【ﾊ.】</t>
    <phoneticPr fontId="1"/>
  </si>
  <si>
    <t>　【ﾆ.】</t>
    <phoneticPr fontId="1"/>
  </si>
  <si>
    <t>　【ﾎ.】</t>
    <phoneticPr fontId="1"/>
  </si>
  <si>
    <t>　【ﾍ.】</t>
    <phoneticPr fontId="1"/>
  </si>
  <si>
    <t>【8．その他必要な事項】</t>
  </si>
  <si>
    <t>【9．備考】</t>
  </si>
  <si>
    <t xml:space="preserve">　【ﾛ.】 </t>
    <phoneticPr fontId="1"/>
  </si>
  <si>
    <t xml:space="preserve">　【ﾊ.】  </t>
    <phoneticPr fontId="1"/>
  </si>
  <si>
    <t xml:space="preserve">　【ﾆ.】  </t>
    <phoneticPr fontId="1"/>
  </si>
  <si>
    <t xml:space="preserve">　【ﾎ.】 </t>
    <phoneticPr fontId="1"/>
  </si>
  <si>
    <t xml:space="preserve">　【ﾍ.】 </t>
    <phoneticPr fontId="1"/>
  </si>
  <si>
    <t>（第六面）</t>
    <rPh sb="2" eb="3">
      <t>ロク</t>
    </rPh>
    <phoneticPr fontId="1"/>
  </si>
  <si>
    <t>　建築物独立部分別概要</t>
    <rPh sb="1" eb="4">
      <t>ケンチクブツ</t>
    </rPh>
    <rPh sb="4" eb="6">
      <t>ドクリツ</t>
    </rPh>
    <rPh sb="6" eb="8">
      <t>ブブン</t>
    </rPh>
    <rPh sb="8" eb="9">
      <t>ベツ</t>
    </rPh>
    <rPh sb="9" eb="11">
      <t>ガイヨウ</t>
    </rPh>
    <phoneticPr fontId="1"/>
  </si>
  <si>
    <t>【1．番号】</t>
    <rPh sb="3" eb="5">
      <t>バンゴウ</t>
    </rPh>
    <phoneticPr fontId="1"/>
  </si>
  <si>
    <t>【2．延べ面積】</t>
    <rPh sb="3" eb="4">
      <t>ノ</t>
    </rPh>
    <rPh sb="5" eb="7">
      <t>メンセキ</t>
    </rPh>
    <phoneticPr fontId="1"/>
  </si>
  <si>
    <t>【3．建築物の高さ等】</t>
    <rPh sb="3" eb="6">
      <t>ケンチクブツ</t>
    </rPh>
    <rPh sb="7" eb="8">
      <t>タカ</t>
    </rPh>
    <rPh sb="9" eb="10">
      <t>トウ</t>
    </rPh>
    <phoneticPr fontId="1"/>
  </si>
  <si>
    <t>　【ｲ．最高の高さ】</t>
    <rPh sb="4" eb="6">
      <t>サイコウ</t>
    </rPh>
    <rPh sb="7" eb="8">
      <t>タカ</t>
    </rPh>
    <phoneticPr fontId="1"/>
  </si>
  <si>
    <t>　【ﾛ．最高の軒の高さ】</t>
    <rPh sb="4" eb="6">
      <t>サイコウ</t>
    </rPh>
    <rPh sb="7" eb="8">
      <t>ノキ</t>
    </rPh>
    <rPh sb="9" eb="10">
      <t>タカ</t>
    </rPh>
    <phoneticPr fontId="1"/>
  </si>
  <si>
    <t>　【ﾊ．階数】</t>
    <rPh sb="4" eb="6">
      <t>カイスウ</t>
    </rPh>
    <phoneticPr fontId="1"/>
  </si>
  <si>
    <t xml:space="preserve">  【ﾆ．構造】</t>
    <phoneticPr fontId="1"/>
  </si>
  <si>
    <t>【4．特定構造計算基準又は特定増改築構造計算基準の別】</t>
    <rPh sb="3" eb="5">
      <t>トクテイ</t>
    </rPh>
    <rPh sb="5" eb="7">
      <t>コウゾウ</t>
    </rPh>
    <rPh sb="7" eb="9">
      <t>ケイサン</t>
    </rPh>
    <rPh sb="9" eb="11">
      <t>キジュン</t>
    </rPh>
    <rPh sb="11" eb="12">
      <t>マタ</t>
    </rPh>
    <rPh sb="13" eb="15">
      <t>トクテイ</t>
    </rPh>
    <rPh sb="15" eb="18">
      <t>ゾウカイチク</t>
    </rPh>
    <rPh sb="18" eb="20">
      <t>コウゾウ</t>
    </rPh>
    <rPh sb="20" eb="22">
      <t>ケイサン</t>
    </rPh>
    <rPh sb="22" eb="24">
      <t>キジュン</t>
    </rPh>
    <rPh sb="25" eb="26">
      <t>ベツ</t>
    </rPh>
    <phoneticPr fontId="1"/>
  </si>
  <si>
    <t>特定構造計算基準</t>
    <rPh sb="0" eb="2">
      <t>トクテイ</t>
    </rPh>
    <rPh sb="2" eb="4">
      <t>コウゾウ</t>
    </rPh>
    <rPh sb="4" eb="6">
      <t>ケイサン</t>
    </rPh>
    <rPh sb="6" eb="8">
      <t>キジュン</t>
    </rPh>
    <phoneticPr fontId="1"/>
  </si>
  <si>
    <t>特定増改築構造計算基準</t>
    <rPh sb="0" eb="2">
      <t>トクテイ</t>
    </rPh>
    <rPh sb="2" eb="5">
      <t>ゾウカイチク</t>
    </rPh>
    <rPh sb="5" eb="7">
      <t>コウゾウ</t>
    </rPh>
    <rPh sb="7" eb="9">
      <t>ケイサン</t>
    </rPh>
    <rPh sb="9" eb="11">
      <t>キジュン</t>
    </rPh>
    <phoneticPr fontId="1"/>
  </si>
  <si>
    <t>【5．構造計算の区分】</t>
    <rPh sb="3" eb="5">
      <t>コウゾウ</t>
    </rPh>
    <rPh sb="5" eb="7">
      <t>ケイサン</t>
    </rPh>
    <rPh sb="8" eb="10">
      <t>クブン</t>
    </rPh>
    <phoneticPr fontId="1"/>
  </si>
  <si>
    <t>建築基準法施行令第81条第１項各号に掲げる基準に従った構造計算</t>
    <rPh sb="0" eb="2">
      <t>ケンチク</t>
    </rPh>
    <rPh sb="2" eb="5">
      <t>キジュンホウ</t>
    </rPh>
    <rPh sb="5" eb="8">
      <t>シコウレイ</t>
    </rPh>
    <rPh sb="8" eb="9">
      <t>ダイ</t>
    </rPh>
    <rPh sb="11" eb="12">
      <t>ジョウ</t>
    </rPh>
    <rPh sb="12" eb="13">
      <t>ダイ</t>
    </rPh>
    <rPh sb="14" eb="15">
      <t>コウ</t>
    </rPh>
    <rPh sb="15" eb="17">
      <t>カクゴウ</t>
    </rPh>
    <rPh sb="18" eb="19">
      <t>カカ</t>
    </rPh>
    <rPh sb="21" eb="23">
      <t>キジュン</t>
    </rPh>
    <rPh sb="24" eb="25">
      <t>シタガ</t>
    </rPh>
    <rPh sb="27" eb="29">
      <t>コウゾウ</t>
    </rPh>
    <rPh sb="29" eb="31">
      <t>ケイサン</t>
    </rPh>
    <phoneticPr fontId="1"/>
  </si>
  <si>
    <t>建築基準法施行令第81条第２項第１号イに掲げる構造計算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</si>
  <si>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建築基準法施行令第81条第２項第１号ロに掲げる構造計算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</si>
  <si>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建築基準法施行令第81条第２項第２号イに掲げる構造計算</t>
    <rPh sb="0" eb="2">
      <t>ケンチク</t>
    </rPh>
    <rPh sb="2" eb="5">
      <t>キジュンホウ</t>
    </rPh>
    <rPh sb="5" eb="8">
      <t>シコウレイ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1"/>
  </si>
  <si>
    <t>建築基準法施行令第81条第３項に掲げる構造計算</t>
    <rPh sb="0" eb="2">
      <t>ケンチク</t>
    </rPh>
    <rPh sb="2" eb="5">
      <t>キジュンホウ</t>
    </rPh>
    <rPh sb="5" eb="8">
      <t>シコウレイ</t>
    </rPh>
    <rPh sb="8" eb="9">
      <t>ダイ</t>
    </rPh>
    <rPh sb="11" eb="12">
      <t>ジョウ</t>
    </rPh>
    <rPh sb="12" eb="13">
      <t>ダイ</t>
    </rPh>
    <rPh sb="14" eb="15">
      <t>コウ</t>
    </rPh>
    <rPh sb="16" eb="17">
      <t>カカ</t>
    </rPh>
    <rPh sb="19" eb="21">
      <t>コウゾウ</t>
    </rPh>
    <rPh sb="21" eb="23">
      <t>ケイサン</t>
    </rPh>
    <phoneticPr fontId="1"/>
  </si>
  <si>
    <t>【6．構造計算に用いたプログラム】</t>
    <rPh sb="3" eb="5">
      <t>コウゾウ</t>
    </rPh>
    <rPh sb="5" eb="7">
      <t>ケイサン</t>
    </rPh>
    <rPh sb="8" eb="9">
      <t>モチ</t>
    </rPh>
    <phoneticPr fontId="1"/>
  </si>
  <si>
    <t>　【ｲ．名称】</t>
    <rPh sb="4" eb="6">
      <t>メイショウ</t>
    </rPh>
    <phoneticPr fontId="1"/>
  </si>
  <si>
    <t>　【ﾛ．区分】</t>
    <rPh sb="4" eb="6">
      <t>クブン</t>
    </rPh>
    <phoneticPr fontId="1"/>
  </si>
  <si>
    <t>建築基準法第20条第１項第２号イ又は第３号イの認定を受けたプログラム</t>
    <rPh sb="0" eb="2">
      <t>ケンチク</t>
    </rPh>
    <rPh sb="2" eb="5">
      <t>キジュンホウ</t>
    </rPh>
    <rPh sb="5" eb="6">
      <t>ダイ</t>
    </rPh>
    <rPh sb="8" eb="9">
      <t>ジョウ</t>
    </rPh>
    <rPh sb="9" eb="10">
      <t>ダイ</t>
    </rPh>
    <rPh sb="11" eb="12">
      <t>コウ</t>
    </rPh>
    <rPh sb="12" eb="13">
      <t>ダイ</t>
    </rPh>
    <rPh sb="14" eb="15">
      <t>ゴウ</t>
    </rPh>
    <rPh sb="16" eb="17">
      <t>マタ</t>
    </rPh>
    <rPh sb="18" eb="19">
      <t>ダイ</t>
    </rPh>
    <rPh sb="20" eb="21">
      <t>ゴウ</t>
    </rPh>
    <rPh sb="23" eb="25">
      <t>ニンテイ</t>
    </rPh>
    <rPh sb="26" eb="27">
      <t>ウ</t>
    </rPh>
    <phoneticPr fontId="1"/>
  </si>
  <si>
    <t>大臣認定番号</t>
    <rPh sb="0" eb="2">
      <t>ダイジン</t>
    </rPh>
    <rPh sb="2" eb="4">
      <t>ニンテイ</t>
    </rPh>
    <rPh sb="4" eb="6">
      <t>バンゴウ</t>
    </rPh>
    <phoneticPr fontId="1"/>
  </si>
  <si>
    <t>その他のプログラム</t>
    <rPh sb="2" eb="3">
      <t>タ</t>
    </rPh>
    <phoneticPr fontId="1"/>
  </si>
  <si>
    <t>【7．建築基準法施行令第137条の２各号に定める基準の区分】</t>
    <rPh sb="3" eb="5">
      <t>ケンチク</t>
    </rPh>
    <rPh sb="5" eb="8">
      <t>キジュンホウ</t>
    </rPh>
    <rPh sb="8" eb="11">
      <t>シコウレイ</t>
    </rPh>
    <rPh sb="11" eb="12">
      <t>ダイ</t>
    </rPh>
    <rPh sb="15" eb="16">
      <t>ジョウ</t>
    </rPh>
    <rPh sb="18" eb="20">
      <t>カクゴウ</t>
    </rPh>
    <rPh sb="21" eb="22">
      <t>サダ</t>
    </rPh>
    <rPh sb="24" eb="26">
      <t>キジュン</t>
    </rPh>
    <rPh sb="27" eb="29">
      <t>クブン</t>
    </rPh>
    <phoneticPr fontId="1"/>
  </si>
  <si>
    <t>【8．備考】</t>
    <rPh sb="3" eb="5">
      <t>ビコウ</t>
    </rPh>
    <phoneticPr fontId="1"/>
  </si>
  <si>
    <t>（第二面）</t>
    <phoneticPr fontId="1"/>
  </si>
  <si>
    <t>別紙</t>
    <rPh sb="0" eb="2">
      <t>ベッシ</t>
    </rPh>
    <phoneticPr fontId="1"/>
  </si>
  <si>
    <t>【1．建築主2】</t>
    <phoneticPr fontId="1"/>
  </si>
  <si>
    <t>【1．建築主3】</t>
    <phoneticPr fontId="1"/>
  </si>
  <si>
    <t>【1．建築主4】</t>
    <phoneticPr fontId="1"/>
  </si>
  <si>
    <t>【1．建築主5】</t>
    <phoneticPr fontId="1"/>
  </si>
  <si>
    <t>【1．建築主6】</t>
    <phoneticPr fontId="1"/>
  </si>
  <si>
    <t>【1．建築主7】</t>
    <phoneticPr fontId="1"/>
  </si>
  <si>
    <t>【6．工事施工者2】</t>
    <phoneticPr fontId="1"/>
  </si>
  <si>
    <t>【6．工事施工者3】</t>
    <phoneticPr fontId="1"/>
  </si>
  <si>
    <t>【6．工事施工者4】</t>
    <phoneticPr fontId="1"/>
  </si>
  <si>
    <t>【6．工事施工者5】</t>
    <phoneticPr fontId="1"/>
  </si>
  <si>
    <t>【6．工事施工者6】</t>
    <phoneticPr fontId="1"/>
  </si>
  <si>
    <t>（注意）</t>
  </si>
  <si>
    <t>１．各面共通関係</t>
  </si>
  <si>
    <t>数字は算用数字を、単位はメートル法を用いてください。</t>
  </si>
  <si>
    <t>２．第一面関係</t>
  </si>
  <si>
    <t xml:space="preserve"> ※印のある欄は記入しないでください。</t>
    <phoneticPr fontId="1"/>
  </si>
  <si>
    <t>３．第二面関係</t>
  </si>
  <si>
    <t>1)</t>
    <phoneticPr fontId="1"/>
  </si>
  <si>
    <t>建築主が２以上のときは、１欄は代表となる建築主について記入し、別紙に他の建築主についてそれぞれ必要な事項を記入して添えてください。</t>
    <phoneticPr fontId="1"/>
  </si>
  <si>
    <t>2)</t>
  </si>
  <si>
    <t>建築主からの委任を受けて申請を行う者がいる場合においては、２欄に記入してください。</t>
    <phoneticPr fontId="1"/>
  </si>
  <si>
    <t>3)</t>
  </si>
  <si>
    <t>２欄、３欄及び５欄は、代理者、設計者又は工事監理者が建築士事務所に属しているときは、その名称を書き、建築士事務所に属していないときは、所在地はそれぞれ代理者、設計者又は工事監理者の住所を書いてください。</t>
    <phoneticPr fontId="1"/>
  </si>
  <si>
    <t>4)</t>
  </si>
  <si>
    <t>３欄の｢ト｣は、作成した又は建築士法第２０条の２第３項若しくは第２０条の３第３項の表示をした図書について記入してください。</t>
    <phoneticPr fontId="1"/>
  </si>
  <si>
    <t>5)</t>
  </si>
  <si>
    <t>３欄、４欄及び５欄は、それぞれ代表となる設計者、建築設備の設計に関し意見を聴いた者及び工事監理者並びに申請に係る建築物に係る他のすべての設計者、建築設備の設計に関し意見を聴いた者及び工事監理者について記入してください。３欄の設計者のうち、構造設計一級建築士又は設備設計一級建築士である旨の表示をした者がいる場合は、該当するチェックボックスに｢レ｣マークを入れてください。記入欄が不足する場合には、別紙に必要な事項を記入して添えてください。</t>
    <phoneticPr fontId="1"/>
  </si>
  <si>
    <t>6)</t>
  </si>
  <si>
    <t>４欄は、建築士法第２０条第５項に規定する場合（設計に係る場合に限る。）に、同項に定める資格を有する者について記入し、所在地は、その者が勤務しているときは勤務先の所在地を、勤務していないときはその者の住所を、登録番号は建築士法施行規則第１７条の３５第１項の規定による登録を受けている場合の当該登録番号を書いてください。</t>
    <phoneticPr fontId="1"/>
  </si>
  <si>
    <t>7)</t>
  </si>
  <si>
    <t>５欄及び６欄は、それぞれ工事監理者又は工事施工者が未定のときは、後で定まってから工事着手前に届け出てください。</t>
    <phoneticPr fontId="1"/>
  </si>
  <si>
    <t>8)</t>
  </si>
  <si>
    <t>６欄は、工事施工者が２以上のときは、代表となる工事施工者について記入し、別紙に他の工事施工者について棟別にそれぞれ必要な事項を記入して添えてください。</t>
    <phoneticPr fontId="1"/>
  </si>
  <si>
    <t>9)</t>
  </si>
  <si>
    <t>７欄は、該当するチェックボックスに「レ」マークを入れ、申請済の場合には、申請をした都道府県名又は指定構造計算適合性判定機関の名称及び事務所の所在地を記入してください。未申請の場合には、申請する予定の都道府県名又は指定構造計算適合性判定機関の名称及び事務所の所在地を記入し、申請をした後に、遅滞なく、申請をした旨（申請先を変更した場合においては、申請をした都道府県名又は指定構造計算適合性判定機関の名称及び事務所の所在地を含む。）を届け出てください。なお、所在地については、○○県○○市、郡○○町、村、程度で結構です。</t>
    <phoneticPr fontId="1"/>
  </si>
  <si>
    <t>10)</t>
  </si>
  <si>
    <t>11）</t>
    <phoneticPr fontId="1"/>
  </si>
  <si>
    <t>建築物の名称又は工事名が定まっているときは、９欄に記入してください。</t>
    <phoneticPr fontId="1"/>
  </si>
  <si>
    <t>４．第三面関係</t>
  </si>
  <si>
    <t>住居表示が定まっているときは、２欄に記入してください。</t>
    <phoneticPr fontId="1"/>
  </si>
  <si>
    <t>３欄は、該当するチェックボックスに「レ」マークを入れてください。ただし、建築物の敷地が都市計画区域、準都市計画区域又はこれらの区域以外の区域のうち２以上の区域にわたる場合においては、当該敷地の過半の属する区域について記入してください。なお、当該敷地が３の区域にわたる場合で、かつ、当該敷地の過半の属する区域がない場合においては、都市計画区域又は準都市計画区域のうち、当該敷地の属する面積が大きい区域について記入してください。</t>
    <phoneticPr fontId="1"/>
  </si>
  <si>
    <t>４欄は、該当するチェックボックスに「レ」マークを入れてください。なお、建築物の敷地が防火地域、準防火地域又は指定のない区域のうち２以上の地域又は区域にわたるときは、それぞれの地域又は区域について記入してください。</t>
    <phoneticPr fontId="1"/>
  </si>
  <si>
    <t>５欄は、建築物の敷地が存する３欄及び４欄に掲げる区域及び地域以外の区域、地域、地区又は街区を記入してください。なお、建築物の敷地が２以上の区域、地域、地区又は街区にわたる場合は、それぞれの区域、地域、地区又は街区を記入してください。</t>
    <phoneticPr fontId="1"/>
  </si>
  <si>
    <t>６欄は、建築物の敷地が２メートル以上接している道路のうち最も幅員の大きなものについて記入してください。</t>
    <phoneticPr fontId="1"/>
  </si>
  <si>
    <t>７欄の「ロ」、「ハ」及び「ニ」は、「イ」に記入した敷地面積に対応する敷地の部分について、それぞれ記入してください。</t>
    <phoneticPr fontId="1"/>
  </si>
  <si>
    <t>７欄の「ホ」(1)は、「イ」(1)の合計とし、「ホ」(2)は、「イ」(2)の合計とします。</t>
    <phoneticPr fontId="1"/>
  </si>
  <si>
    <t>建築物の敷地について、建築基準法第５７条の２第４項の規定により現に特例容積率の限度が公告されているときは、７欄の「チ」にその旨及び当該特例容積率の限度を記入してください。</t>
    <phoneticPr fontId="1"/>
  </si>
  <si>
    <t>11)</t>
  </si>
  <si>
    <t>12)</t>
  </si>
  <si>
    <t>８欄は、別紙の表の用途の区分に従い対応する記号を記入した上で、主要用途をできるだけ具体的に記入してください。</t>
    <phoneticPr fontId="1"/>
  </si>
  <si>
    <t>13)</t>
  </si>
  <si>
    <t>９欄は、該当するチェックボックスに「レ」マークを入れてください。</t>
    <phoneticPr fontId="1"/>
  </si>
  <si>
    <t>14)</t>
    <phoneticPr fontId="1"/>
  </si>
  <si>
    <t>10欄の「ロ」は、建築物に建築基準法施行令第２条第１項第２号に規定する特例軒等を設ける場合において、当該特例軒等のうち当該建築物の外壁又はこれに代わる柱の中心線から突き出た距離が水平距離１メートル以上５メートル未満のものにあつては当該中心線で囲まれた部分の水平投影面積を、当該中心線から突き出た距離が水平距離５メートル以上のものにあつては当該特例軒等の端から同号に規定する国土交通大臣が定める距離後退した線で囲まれた部分の水平投影面積を記入してください。その他の建築物である場合においては、10欄の「イ」と同じ面積を記入してください。</t>
    <phoneticPr fontId="1"/>
  </si>
  <si>
    <t>15)</t>
    <phoneticPr fontId="1"/>
  </si>
  <si>
    <t>16)</t>
  </si>
  <si>
    <t>17)</t>
  </si>
  <si>
    <t>　11欄の「ヨ」の延べ面積及び「タ」の容積率の算定の基礎となる延べ面積は、各階の床面積の合計から「ロ」に記入した床面積（この面積が敷地内の建築物の住宅及び老人ホーム、福祉ホームその他これらに類するものの用途に供する部分（エレベーターの昇降路の部分又は共同住宅若しくは老人ホーム、福祉ホームその他これらに類するものの共用の廊下若しくは階段の用に供する部分を除く。）の床面積の合計の３分の１を超える場合においては、敷地内の建築物の住宅及び老人ホーム、福祉ホームその他これらに類するものの用途に供する部分（エレベーターの昇降路の部分又は共同住宅若しくは老人ホーム、福祉ホームその他これらに類するものの共用の廊下若しくは階段の用に供する部分を除く。）の床面積の合計の３分の１の面積）、「ハ」から「ホ」までに記入した床面積、「ヘ」から「ル」までに記入した床面積（これらの面積が、次の(1)から(6)までに掲げる建築物の部分の区分に応じ、敷地内の建築物の各階の床面積の合計にそれぞれ(1)から(6)までに定める割合を乗じて得た面積を超える場合においては、敷地内の建築物の各階の床面積の合計にそれぞれ(1)から(6)までに定める割合を乗じて得た面積）及び「ヲ」に記入した床面積を除いた面積とします。また、建築基準法第52条第12項の規定を適用する場合においては、「タ」の容積率の算定の基礎となる敷地面積は、７欄「ホ」(2)によることとします。</t>
    <phoneticPr fontId="1"/>
  </si>
  <si>
    <t>(1)  自動車車庫等の部分  ５分の１</t>
  </si>
  <si>
    <t>(2)  備蓄倉庫の部分  ５０分の１</t>
  </si>
  <si>
    <t>(3)  蓄電池の設置部分  ５０分の１</t>
  </si>
  <si>
    <t>(4)  自家発電設備の設置部分  １００分の１</t>
  </si>
  <si>
    <t>(5)  貯水槽の設置部分  １００分の１</t>
    <phoneticPr fontId="1"/>
  </si>
  <si>
    <t>(6)  宅配ボックスの設置部分  １００分の１</t>
    <rPh sb="5" eb="7">
      <t>タクハイ</t>
    </rPh>
    <rPh sb="12" eb="14">
      <t>セッチ</t>
    </rPh>
    <rPh sb="14" eb="16">
      <t>ブブン</t>
    </rPh>
    <phoneticPr fontId="1"/>
  </si>
  <si>
    <t>18)</t>
    <phoneticPr fontId="1"/>
  </si>
  <si>
    <t>１２欄の建築物の数は、延べ面積が１０平方メートルを超えるものについて記入してください。</t>
    <phoneticPr fontId="1"/>
  </si>
  <si>
    <t>19)</t>
  </si>
  <si>
    <t>１３欄の「イ」及び「ロ」は、申請に係る建築物又は同一敷地内の他の建築物がそれぞれ２以上ある場合においては、最大のものを記入してください。</t>
    <phoneticPr fontId="1"/>
  </si>
  <si>
    <t>20)</t>
  </si>
  <si>
    <t>１３欄の「ハ」は、敷地内の建築物の主たる構造について記入してください。</t>
    <phoneticPr fontId="1"/>
  </si>
  <si>
    <t>21)</t>
  </si>
  <si>
    <t>１３欄の「ニ」は、該当するチェックボックスに「レ」マークを入れてください。</t>
    <phoneticPr fontId="1"/>
  </si>
  <si>
    <t>22)</t>
  </si>
  <si>
    <t>１３欄の「ホ」は、建築基準法第５６条第７項第１号に掲げる規定が適用されない建築物については「道路高さ制限不適用」、同項第２号に掲げる規定が適用されない建築物については「隣地高さ制限不適用」、同項第３号に掲げる規定が適用されない建築物については「北側高さ制限不適用」のチェックボックスに「レ」マークを入れてください。</t>
    <phoneticPr fontId="1"/>
  </si>
  <si>
    <t>23)</t>
  </si>
  <si>
    <t>建築物及びその敷地に関して許可・認定等を受けた場合には、根拠となる法令及びその条項、当該許可・認定等の番号並びに許可・認定等を受けた日付について１４欄又は別紙に記載して添えてください。</t>
    <phoneticPr fontId="1"/>
  </si>
  <si>
    <t>24)</t>
  </si>
  <si>
    <t>７欄の「ハ」、「ニ」、「ヘ」及び「ト」、１０欄の「ハ」並びに１１欄の｢タ｣は、百分率を用いてください。</t>
    <phoneticPr fontId="1"/>
  </si>
  <si>
    <t>ここに書き表せない事項で特に確認を受けようとする事項は、１８欄又は別紙に記載して添えてください。</t>
    <phoneticPr fontId="1"/>
  </si>
  <si>
    <t xml:space="preserve"> 計画の変更申請の際は、１９欄に第三面に係る部分の変更の概要について記入してください。</t>
    <phoneticPr fontId="1"/>
  </si>
  <si>
    <t>５．第四面関係</t>
  </si>
  <si>
    <t>１欄は、建築物の数が１のときは「１」と記入し、建築物の数が２以上のときは、申請建築物ごとに通し番号を付し、その番号を記入してください。</t>
    <phoneticPr fontId="1"/>
  </si>
  <si>
    <t>２欄は、別紙の表の用途の区分に従い対応する記号を記入した上で、用途をできるだけ具体的に書いてください。</t>
    <phoneticPr fontId="1"/>
  </si>
  <si>
    <t>３欄は、該当するチェックボックスに「レ」マークを入れてください。</t>
    <phoneticPr fontId="1"/>
  </si>
  <si>
    <t>８欄の「ニ」は、建築基準法施行令第２条第１項第８号により階数に算入されない建築物の部分のうち地階の倉庫、機械室その他これらに類する建築物の部分の階の数を記入してください。</t>
    <phoneticPr fontId="1"/>
  </si>
  <si>
    <t>10欄は、別紙にその概要を記載して添えてください。ただし、当該建築設備が特定の建築基準関係規定に適合していることを証する書面を添える場合には、当該建築基準関係規定に係る内容を概要として記載する必要はありません。</t>
    <phoneticPr fontId="1"/>
  </si>
  <si>
    <t>14)</t>
  </si>
  <si>
    <t>15)</t>
  </si>
  <si>
    <t>12欄の「イ」は、最上階から順に記入してください。記入欄が不足する場合には、別紙に必要な事項を記入し添えてください。</t>
    <phoneticPr fontId="1"/>
  </si>
  <si>
    <t>18)</t>
  </si>
  <si>
    <t>17欄は、「水洗」、「くみ取り」又は「くみ取り（改良）」のうち該当するものを記入してくだ
さい。</t>
    <phoneticPr fontId="1"/>
  </si>
  <si>
    <t>19)</t>
    <phoneticPr fontId="1"/>
  </si>
  <si>
    <t>ここに書き表せない事項で特に確認を受けようとする事項は、18欄又は別紙に記載して 添えてください。</t>
    <rPh sb="31" eb="32">
      <t>マタ</t>
    </rPh>
    <rPh sb="33" eb="35">
      <t>ベッシ</t>
    </rPh>
    <rPh sb="36" eb="38">
      <t>キサイ</t>
    </rPh>
    <rPh sb="41" eb="42">
      <t>ソ</t>
    </rPh>
    <phoneticPr fontId="1"/>
  </si>
  <si>
    <t>20)</t>
    <phoneticPr fontId="1"/>
  </si>
  <si>
    <t>申請建築物が高床式住宅（豪雪地において積雪対策のため通常より床を高くした住宅をいう。）である場合には、床面積の算定において床下部分の面積を除くものとし、19欄に、高床式住宅である旨及び床下部分の面積を記入してください。</t>
    <phoneticPr fontId="1"/>
  </si>
  <si>
    <t>21)</t>
    <phoneticPr fontId="1"/>
  </si>
  <si>
    <t>主要構造部の全部又は一部に燃えしろ設計（準耐火構造の主要構造部を耐火被覆を用いない構造方法によるものとする設計をいう。）を用いたものについては、19欄にその旨を記入してください。</t>
    <phoneticPr fontId="1"/>
  </si>
  <si>
    <t>22)</t>
    <phoneticPr fontId="1"/>
  </si>
  <si>
    <t>建築物の２以上の部分が建築基準法施行令第109条の８に規定する火熱遮断壁等で区画されている場合には、19欄にその旨を記入し、各部分について建築基準法第21条、第27条及び第61条の規定の適用の有無を記入してください。</t>
    <phoneticPr fontId="1"/>
  </si>
  <si>
    <t>23)</t>
    <phoneticPr fontId="1"/>
  </si>
  <si>
    <t>建築基準法施行令第121条の２の適用を受ける直通階段で屋外に設けるものが木造である場合には、19欄に、その旨を記入してくだ
さい。</t>
    <phoneticPr fontId="1"/>
  </si>
  <si>
    <t>24)</t>
    <phoneticPr fontId="1"/>
  </si>
  <si>
    <t>計画の変更申請の際は、19欄に第四面に係る部分の変更の概要について記入してください。</t>
    <phoneticPr fontId="1"/>
  </si>
  <si>
    <t>６．第五面関係</t>
  </si>
  <si>
    <t>この書類に記載すべき事項を別紙に明示して添付すれば、この書類を別途提出する必要はありません。</t>
    <phoneticPr fontId="1"/>
  </si>
  <si>
    <t>この書類は、各申請建築物の階ごとに作成してください。ただし、木造の場合は３欄から８欄まで、木造以外の場合は５欄から８欄までの記載内容が同じときは、２欄に同じ記載内容となる階を列記し、併せて１枚とすることができます。</t>
    <phoneticPr fontId="1"/>
  </si>
  <si>
    <t>１欄は、第二号様式の第四面の１欄に記入した番号と同じ番号を記入してください。</t>
    <phoneticPr fontId="1"/>
  </si>
  <si>
    <t>３欄及び４欄は、木造の場合にのみ記入してください。</t>
    <phoneticPr fontId="1"/>
  </si>
  <si>
    <t>６欄の「ロ」は、該当するチェックボックスに「レ」マークを入れてください。</t>
    <phoneticPr fontId="1"/>
  </si>
  <si>
    <t>７欄は、別紙の表の用途の区分に従い対応する記号を記入した上で、用途をできるだけ具体的に書き、それぞれの用途に供する部分の床面積を記入してください。</t>
    <phoneticPr fontId="1"/>
  </si>
  <si>
    <t>ここに書き表せない事項で特に確認を受けようとする事項は、８欄又は別紙に記載して添えてください。</t>
    <phoneticPr fontId="1"/>
  </si>
  <si>
    <t>計画の変更申請の際は、９欄に第五面に係る部分の変更の概要について記入してください。</t>
    <phoneticPr fontId="1"/>
  </si>
  <si>
    <t>７．第六面関係</t>
  </si>
  <si>
    <t>この書類は、申請に係る建築物（建築物の二以上の部分がエキスパンションジョイントそ の他の相互に応力を伝えない構造方法のみで接している場合においては当該建築物の部分。以下同じ。）ごとに作成してください。</t>
    <phoneticPr fontId="1"/>
  </si>
  <si>
    <t>２欄及び３欄の「イ」から「ハ」までは、申請に係る建築物について、それぞれ記入してください。ただし、建築物の数が１のときは記入する必要はありません。</t>
    <phoneticPr fontId="1"/>
  </si>
  <si>
    <t>３欄の「ニ」は、申請に係る建築物の主たる構造について記入してください。ただし、建築物の数が１のときは記入する必要はありません。</t>
    <phoneticPr fontId="1"/>
  </si>
  <si>
    <t>４欄、５欄及び６欄は、該当するチェックボックスに「レ」マークを入れてください。</t>
    <phoneticPr fontId="1"/>
  </si>
  <si>
    <t>６欄の「イ」は、構造計算に用いたプログラムが特定できるよう記載してください。</t>
    <phoneticPr fontId="1"/>
  </si>
  <si>
    <t>７欄は、建築基準法施行令第１３７条の２各号に定める基準のうち、該当する基準の号の数字及び「イ」又は「ロ」の別を記入してください。</t>
    <phoneticPr fontId="1"/>
  </si>
  <si>
    <t>計画の変更申請の際は、８欄に第六面に係る部分の変更の概要について記入してください。</t>
    <phoneticPr fontId="1"/>
  </si>
  <si>
    <t>規則別記</t>
  </si>
  <si>
    <t>第三号様式（第一条の三、第三条、第三条の三、第三条の四、第三条の七、第三条の十、第六条の三、第十一条の三関係）（Ａ４）</t>
    <rPh sb="12" eb="14">
      <t>ダイサン</t>
    </rPh>
    <rPh sb="14" eb="15">
      <t>ジョウ</t>
    </rPh>
    <rPh sb="16" eb="18">
      <t>ダイサン</t>
    </rPh>
    <rPh sb="18" eb="19">
      <t>ジョウ</t>
    </rPh>
    <rPh sb="20" eb="21">
      <t>サン</t>
    </rPh>
    <rPh sb="22" eb="24">
      <t>ダイサン</t>
    </rPh>
    <rPh sb="24" eb="25">
      <t>ジョウ</t>
    </rPh>
    <rPh sb="26" eb="27">
      <t>ヨン</t>
    </rPh>
    <rPh sb="28" eb="30">
      <t>ダイサン</t>
    </rPh>
    <rPh sb="30" eb="31">
      <t>ジョウ</t>
    </rPh>
    <rPh sb="32" eb="33">
      <t>ナナ</t>
    </rPh>
    <rPh sb="34" eb="35">
      <t>ダイ</t>
    </rPh>
    <rPh sb="35" eb="37">
      <t>サンジョウ</t>
    </rPh>
    <rPh sb="38" eb="39">
      <t>ジュウ</t>
    </rPh>
    <rPh sb="51" eb="52">
      <t>サン</t>
    </rPh>
    <phoneticPr fontId="1"/>
  </si>
  <si>
    <t>※受付欄</t>
    <rPh sb="1" eb="3">
      <t>ウケツケ</t>
    </rPh>
    <rPh sb="3" eb="4">
      <t>ラン</t>
    </rPh>
    <phoneticPr fontId="1"/>
  </si>
  <si>
    <t>株式会社　都市建築確認センター</t>
    <rPh sb="0" eb="4">
      <t>カブシキガイシャ</t>
    </rPh>
    <rPh sb="5" eb="7">
      <t>トシ</t>
    </rPh>
    <rPh sb="7" eb="9">
      <t>ケンチク</t>
    </rPh>
    <rPh sb="9" eb="11">
      <t>カクニン</t>
    </rPh>
    <phoneticPr fontId="1"/>
  </si>
  <si>
    <t>※確認済証・番号</t>
    <phoneticPr fontId="1"/>
  </si>
  <si>
    <t>建築計画概要書（第一面）</t>
  </si>
  <si>
    <t>　【ﾊ．建築士事務所名】 (</t>
    <phoneticPr fontId="1"/>
  </si>
  <si>
    <t>【3．設計者】　　　　　　　　　　　　　　</t>
  </si>
  <si>
    <t>　【ﾄ．工事と照合する設計図書】</t>
    <phoneticPr fontId="1"/>
  </si>
  <si>
    <t>【6．工事施工者】</t>
  </si>
  <si>
    <t>)</t>
    <phoneticPr fontId="1"/>
  </si>
  <si>
    <t>【7．備考】</t>
  </si>
  <si>
    <t>建築計画概要書（第二面）</t>
  </si>
  <si>
    <t>【1.地名地番】</t>
  </si>
  <si>
    <t>【2.住居表示】</t>
  </si>
  <si>
    <t>【3.都市計画区域及び準都市計画区域の内外の別等】</t>
  </si>
  <si>
    <t>都市計画区域内　(</t>
    <phoneticPr fontId="1"/>
  </si>
  <si>
    <t>区域区分非設定 )</t>
    <phoneticPr fontId="1"/>
  </si>
  <si>
    <t>準都市計画区域内</t>
  </si>
  <si>
    <t>【4.防火地域】　　　□防火地域　　　□準防火地域　　　□指定なし</t>
    <phoneticPr fontId="1"/>
  </si>
  <si>
    <t>【5.その他の区域、地域、地区又は街区】</t>
    <rPh sb="15" eb="16">
      <t>マタ</t>
    </rPh>
    <phoneticPr fontId="1"/>
  </si>
  <si>
    <t>【6.道路】</t>
  </si>
  <si>
    <t xml:space="preserve">  【ｲ．幅員】</t>
    <phoneticPr fontId="1"/>
  </si>
  <si>
    <t>【7.敷地面積】</t>
  </si>
  <si>
    <t>(1)</t>
    <phoneticPr fontId="1"/>
  </si>
  <si>
    <t xml:space="preserve"> ( </t>
    <phoneticPr fontId="1"/>
  </si>
  <si>
    <t xml:space="preserve"> )( </t>
  </si>
  <si>
    <t xml:space="preserve"> ) </t>
    <phoneticPr fontId="1"/>
  </si>
  <si>
    <t>(2)</t>
  </si>
  <si>
    <t xml:space="preserve"> (</t>
    <phoneticPr fontId="1"/>
  </si>
  <si>
    <t xml:space="preserve">  【ﾛ．用途地域等】</t>
    <phoneticPr fontId="1"/>
  </si>
  <si>
    <t xml:space="preserve">  【ﾊ．建築基準法第５２条第１項及び第２項の規定による建築物の容積率】     　　　　　　　　　　　　　　　　　　　</t>
    <rPh sb="17" eb="18">
      <t>オヨ</t>
    </rPh>
    <rPh sb="19" eb="20">
      <t>ダイ</t>
    </rPh>
    <rPh sb="21" eb="22">
      <t>コウ</t>
    </rPh>
    <phoneticPr fontId="1"/>
  </si>
  <si>
    <t xml:space="preserve">  </t>
    <phoneticPr fontId="1"/>
  </si>
  <si>
    <t xml:space="preserve">( </t>
    <phoneticPr fontId="1"/>
  </si>
  <si>
    <t xml:space="preserve">  【ﾆ．建築基準法第５３条第１項の規定による建築物の建蔽率】           　　　　　　</t>
    <rPh sb="27" eb="29">
      <t>ケンペイ</t>
    </rPh>
    <phoneticPr fontId="1"/>
  </si>
  <si>
    <t xml:space="preserve">  【ﾎ．敷地面積の合計】</t>
    <phoneticPr fontId="1"/>
  </si>
  <si>
    <t>(1)</t>
  </si>
  <si>
    <t xml:space="preserve">  【ﾍ．敷地に建築可能な延べ面積を敷地面積で除した数値】</t>
    <phoneticPr fontId="1"/>
  </si>
  <si>
    <t>%</t>
    <phoneticPr fontId="1"/>
  </si>
  <si>
    <t xml:space="preserve">  【ﾄ．敷地に建築可能な建築面積を敷地面積で除した数値】</t>
    <phoneticPr fontId="1"/>
  </si>
  <si>
    <t xml:space="preserve">【8.主要用途】 </t>
    <phoneticPr fontId="1"/>
  </si>
  <si>
    <t xml:space="preserve"> (区分 </t>
  </si>
  <si>
    <t xml:space="preserve"> )</t>
    <phoneticPr fontId="1"/>
  </si>
  <si>
    <t>【9.工事種別】</t>
  </si>
  <si>
    <t>新築</t>
  </si>
  <si>
    <t>増築　</t>
  </si>
  <si>
    <t>改築</t>
  </si>
  <si>
    <t>【10.建築面積】</t>
    <phoneticPr fontId="1"/>
  </si>
  <si>
    <t xml:space="preserve">( </t>
  </si>
  <si>
    <t>申請部分</t>
    <rPh sb="0" eb="2">
      <t>シンセイ</t>
    </rPh>
    <rPh sb="2" eb="4">
      <t>ブブン</t>
    </rPh>
    <phoneticPr fontId="1"/>
  </si>
  <si>
    <t>申請以外の部分</t>
    <rPh sb="0" eb="2">
      <t>シンセイ</t>
    </rPh>
    <rPh sb="2" eb="4">
      <t>イガイ</t>
    </rPh>
    <rPh sb="5" eb="7">
      <t>ブブン</t>
    </rPh>
    <phoneticPr fontId="1"/>
  </si>
  <si>
    <t>合計</t>
    <rPh sb="0" eb="2">
      <t>ゴウケイ</t>
    </rPh>
    <phoneticPr fontId="1"/>
  </si>
  <si>
    <t>)</t>
  </si>
  <si>
    <t xml:space="preserve">  【ｲ．建築面積】</t>
    <phoneticPr fontId="1"/>
  </si>
  <si>
    <t xml:space="preserve">  【ﾛ．建蔽率の算定の基礎　　　 </t>
    <phoneticPr fontId="1"/>
  </si>
  <si>
    <t xml:space="preserve">  【ﾊ．建蔽率】</t>
    <rPh sb="5" eb="7">
      <t>ケンペイ</t>
    </rPh>
    <rPh sb="7" eb="8">
      <t>リツ</t>
    </rPh>
    <phoneticPr fontId="1"/>
  </si>
  <si>
    <t>【11.延べ面積】</t>
    <phoneticPr fontId="1"/>
  </si>
  <si>
    <t xml:space="preserve">  【ｲ．建築物全体】  </t>
    <phoneticPr fontId="1"/>
  </si>
  <si>
    <t xml:space="preserve">  【ﾛ．地階の住宅又は老人ホーム等の部分】 </t>
    <rPh sb="10" eb="11">
      <t>マタ</t>
    </rPh>
    <rPh sb="12" eb="14">
      <t>ロウジン</t>
    </rPh>
    <rPh sb="17" eb="18">
      <t>トウ</t>
    </rPh>
    <phoneticPr fontId="1"/>
  </si>
  <si>
    <t>　【ﾊ．エレベーターの昇降路の部分】</t>
    <rPh sb="10" eb="12">
      <t>ショウコウ</t>
    </rPh>
    <rPh sb="12" eb="13">
      <t>ロ</t>
    </rPh>
    <rPh sb="14" eb="16">
      <t>ブブン</t>
    </rPh>
    <phoneticPr fontId="1"/>
  </si>
  <si>
    <t xml:space="preserve">  【ﾎ．認定機械室等の部分】 </t>
    <rPh sb="5" eb="7">
      <t>ニンテイ</t>
    </rPh>
    <rPh sb="7" eb="10">
      <t>キカイシツ</t>
    </rPh>
    <rPh sb="10" eb="11">
      <t>トウ</t>
    </rPh>
    <phoneticPr fontId="1"/>
  </si>
  <si>
    <r>
      <t xml:space="preserve">  【ﾘ．</t>
    </r>
    <r>
      <rPr>
        <sz val="8"/>
        <color indexed="8"/>
        <rFont val="ＭＳ 明朝"/>
        <family val="1"/>
        <charset val="128"/>
      </rPr>
      <t>自家発電設備の設置部分</t>
    </r>
    <r>
      <rPr>
        <sz val="9"/>
        <color indexed="8"/>
        <rFont val="ＭＳ 明朝"/>
        <family val="1"/>
        <charset val="128"/>
      </rPr>
      <t xml:space="preserve">】 </t>
    </r>
    <phoneticPr fontId="1"/>
  </si>
  <si>
    <r>
      <t>　【ﾙ．</t>
    </r>
    <r>
      <rPr>
        <sz val="8"/>
        <color indexed="8"/>
        <rFont val="ＭＳ 明朝"/>
        <family val="1"/>
        <charset val="128"/>
      </rPr>
      <t>宅配ボックスの設置部分</t>
    </r>
    <r>
      <rPr>
        <sz val="9"/>
        <color indexed="8"/>
        <rFont val="ＭＳ 明朝"/>
        <family val="1"/>
        <charset val="128"/>
      </rPr>
      <t>】　　　 　</t>
    </r>
    <rPh sb="4" eb="6">
      <t>タクハイ</t>
    </rPh>
    <rPh sb="11" eb="13">
      <t>セッチ</t>
    </rPh>
    <phoneticPr fontId="1"/>
  </si>
  <si>
    <t xml:space="preserve">  【ｦ．その他の不算入部分】 </t>
    <rPh sb="7" eb="8">
      <t>タ</t>
    </rPh>
    <rPh sb="9" eb="12">
      <t>フサンニュウ</t>
    </rPh>
    <rPh sb="12" eb="14">
      <t>ブブン</t>
    </rPh>
    <phoneticPr fontId="1"/>
  </si>
  <si>
    <t xml:space="preserve">　【ｶ．老人ホーム等の部分】　　　 </t>
    <phoneticPr fontId="1"/>
  </si>
  <si>
    <t>【12.建築物の数】</t>
    <phoneticPr fontId="1"/>
  </si>
  <si>
    <t xml:space="preserve">  【ｲ．申請に係る建築物の数】</t>
    <phoneticPr fontId="1"/>
  </si>
  <si>
    <t>【13.建築物の高さ等】</t>
    <phoneticPr fontId="1"/>
  </si>
  <si>
    <t>申請に係る建築物</t>
    <phoneticPr fontId="1"/>
  </si>
  <si>
    <t>他の建築物</t>
    <phoneticPr fontId="1"/>
  </si>
  <si>
    <t xml:space="preserve">  【ｲ．最高の高さ】　　　 </t>
    <phoneticPr fontId="1"/>
  </si>
  <si>
    <t xml:space="preserve">  【ﾛ．階数】</t>
    <phoneticPr fontId="1"/>
  </si>
  <si>
    <t xml:space="preserve">        　　　   　</t>
    <phoneticPr fontId="1"/>
  </si>
  <si>
    <t xml:space="preserve">  【ﾊ．構造】　</t>
    <phoneticPr fontId="1"/>
  </si>
  <si>
    <t>造　一部</t>
    <rPh sb="0" eb="1">
      <t>ゾウ</t>
    </rPh>
    <rPh sb="2" eb="4">
      <t>イチブ</t>
    </rPh>
    <phoneticPr fontId="1"/>
  </si>
  <si>
    <t xml:space="preserve">  【ﾆ．建築基準法第５６条第７項の規定による特例の適用の有無】</t>
    <phoneticPr fontId="1"/>
  </si>
  <si>
    <t xml:space="preserve">  【ﾎ．適用があるときは、特例の区分】</t>
    <phoneticPr fontId="1"/>
  </si>
  <si>
    <t>道路高さ制限不適用</t>
    <phoneticPr fontId="1"/>
  </si>
  <si>
    <t>隣地高さ制限不適用</t>
    <phoneticPr fontId="1"/>
  </si>
  <si>
    <t>北側高さ制限不適用</t>
    <phoneticPr fontId="1"/>
  </si>
  <si>
    <t>【14.許可・認定等】</t>
    <rPh sb="4" eb="6">
      <t>キョカ</t>
    </rPh>
    <rPh sb="7" eb="9">
      <t>ニンテイ</t>
    </rPh>
    <rPh sb="9" eb="10">
      <t>トウ</t>
    </rPh>
    <phoneticPr fontId="1"/>
  </si>
  <si>
    <t>【15.工事着手予定年月日】</t>
    <rPh sb="4" eb="6">
      <t>コウジ</t>
    </rPh>
    <rPh sb="6" eb="8">
      <t>チャクシュ</t>
    </rPh>
    <rPh sb="8" eb="10">
      <t>ヨテイ</t>
    </rPh>
    <rPh sb="10" eb="11">
      <t>ネン</t>
    </rPh>
    <rPh sb="11" eb="12">
      <t>ツキ</t>
    </rPh>
    <rPh sb="12" eb="13">
      <t>ヒ</t>
    </rPh>
    <phoneticPr fontId="1"/>
  </si>
  <si>
    <t>【16.工事完了予定年月日】</t>
    <rPh sb="6" eb="8">
      <t>カンリョウ</t>
    </rPh>
    <phoneticPr fontId="1"/>
  </si>
  <si>
    <t>【17.特定工程工事終了予定年月日】</t>
    <rPh sb="4" eb="6">
      <t>トクテイ</t>
    </rPh>
    <rPh sb="6" eb="8">
      <t>コウテイ</t>
    </rPh>
    <rPh sb="8" eb="10">
      <t>コウジ</t>
    </rPh>
    <rPh sb="10" eb="12">
      <t>シュウリョウ</t>
    </rPh>
    <rPh sb="12" eb="14">
      <t>ヨテイ</t>
    </rPh>
    <rPh sb="14" eb="15">
      <t>ネン</t>
    </rPh>
    <rPh sb="15" eb="16">
      <t>ツキ</t>
    </rPh>
    <rPh sb="16" eb="17">
      <t>ヒ</t>
    </rPh>
    <phoneticPr fontId="1"/>
  </si>
  <si>
    <t>（特定工程）</t>
    <rPh sb="1" eb="3">
      <t>トクテイ</t>
    </rPh>
    <rPh sb="3" eb="5">
      <t>コウテイ</t>
    </rPh>
    <phoneticPr fontId="1"/>
  </si>
  <si>
    <t>回</t>
    <rPh sb="0" eb="1">
      <t>カイ</t>
    </rPh>
    <phoneticPr fontId="1"/>
  </si>
  <si>
    <t>【18.建築基準法第１２条第１項の規定による調査の要否】</t>
    <rPh sb="4" eb="6">
      <t>ケンチク</t>
    </rPh>
    <rPh sb="6" eb="9">
      <t>キジュンホウ</t>
    </rPh>
    <rPh sb="9" eb="10">
      <t>ダイ</t>
    </rPh>
    <rPh sb="12" eb="13">
      <t>ジョウ</t>
    </rPh>
    <rPh sb="13" eb="14">
      <t>ダイ</t>
    </rPh>
    <rPh sb="15" eb="16">
      <t>コウ</t>
    </rPh>
    <rPh sb="17" eb="19">
      <t>キテイ</t>
    </rPh>
    <rPh sb="22" eb="24">
      <t>チョウサ</t>
    </rPh>
    <rPh sb="25" eb="27">
      <t>ヨウヒ</t>
    </rPh>
    <phoneticPr fontId="1"/>
  </si>
  <si>
    <t>要</t>
    <rPh sb="0" eb="1">
      <t>ヨウ</t>
    </rPh>
    <phoneticPr fontId="1"/>
  </si>
  <si>
    <t>　←</t>
    <phoneticPr fontId="1"/>
  </si>
  <si>
    <t>【18.建築基準法第１２条第１項の規定による調査の要否】を入力してください。</t>
    <phoneticPr fontId="1"/>
  </si>
  <si>
    <t>否</t>
    <rPh sb="0" eb="1">
      <t>ヒ</t>
    </rPh>
    <phoneticPr fontId="1"/>
  </si>
  <si>
    <t>【19.建築基準法第１２条第３項の規定による検査を要する防火設備の有無】</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1"/>
  </si>
  <si>
    <t>【19.建築基準法第１２条第３項の規定による検査を要する防火設備の有無】を入力してください。</t>
    <phoneticPr fontId="1"/>
  </si>
  <si>
    <t>建築計画概要書（第三面）</t>
  </si>
  <si>
    <t>　付近見取図</t>
  </si>
  <si>
    <t>　配置図</t>
  </si>
  <si>
    <t>（別紙）</t>
    <rPh sb="1" eb="3">
      <t>ベッシ</t>
    </rPh>
    <phoneticPr fontId="1"/>
  </si>
  <si>
    <t>代理者</t>
  </si>
  <si>
    <t>増築</t>
    <rPh sb="0" eb="2">
      <t>ゾウチク</t>
    </rPh>
    <phoneticPr fontId="1"/>
  </si>
  <si>
    <t>改築</t>
    <rPh sb="0" eb="2">
      <t>カイチク</t>
    </rPh>
    <phoneticPr fontId="1"/>
  </si>
  <si>
    <t>TKC－第 1－2 号様式</t>
    <phoneticPr fontId="1"/>
  </si>
  <si>
    <t>委　任　状</t>
    <rPh sb="0" eb="1">
      <t>イ</t>
    </rPh>
    <rPh sb="2" eb="3">
      <t>ニン</t>
    </rPh>
    <rPh sb="4" eb="5">
      <t>ジョウ</t>
    </rPh>
    <phoneticPr fontId="1"/>
  </si>
  <si>
    <t>（確認申請・中間検査・完了検査・仮使用認定等）</t>
    <phoneticPr fontId="1"/>
  </si>
  <si>
    <t>私は下記の者を代理人と定め、株式会社都市建築確認センターに対する下記の業務に関する手続き等及び交付される文書の受領の権限を委任します。</t>
    <phoneticPr fontId="1"/>
  </si>
  <si>
    <t>記</t>
    <rPh sb="0" eb="1">
      <t>キ</t>
    </rPh>
    <phoneticPr fontId="1"/>
  </si>
  <si>
    <r>
      <t xml:space="preserve">委任する業務
</t>
    </r>
    <r>
      <rPr>
        <sz val="8"/>
        <rFont val="ＭＳ 明朝"/>
        <family val="1"/>
        <charset val="128"/>
      </rPr>
      <t>（該当項目をチェック）</t>
    </r>
    <rPh sb="0" eb="2">
      <t>イニン</t>
    </rPh>
    <rPh sb="4" eb="6">
      <t>ギョウム</t>
    </rPh>
    <rPh sb="8" eb="10">
      <t>ガイトウ</t>
    </rPh>
    <rPh sb="10" eb="12">
      <t>コウモク</t>
    </rPh>
    <phoneticPr fontId="1"/>
  </si>
  <si>
    <t>確認申請業務</t>
    <rPh sb="0" eb="2">
      <t>カクニン</t>
    </rPh>
    <rPh sb="2" eb="4">
      <t>シンセイ</t>
    </rPh>
    <rPh sb="4" eb="6">
      <t>ギョウム</t>
    </rPh>
    <phoneticPr fontId="1"/>
  </si>
  <si>
    <t>軽微変更届出業務</t>
    <rPh sb="0" eb="2">
      <t>ケイビ</t>
    </rPh>
    <rPh sb="2" eb="4">
      <t>ヘンコウ</t>
    </rPh>
    <rPh sb="4" eb="6">
      <t>トドケデ</t>
    </rPh>
    <rPh sb="6" eb="8">
      <t>ギョウム</t>
    </rPh>
    <phoneticPr fontId="1"/>
  </si>
  <si>
    <t>記載事項等届出業務</t>
    <rPh sb="0" eb="2">
      <t>キサイ</t>
    </rPh>
    <rPh sb="2" eb="4">
      <t>ジコウ</t>
    </rPh>
    <rPh sb="4" eb="5">
      <t>トウ</t>
    </rPh>
    <rPh sb="5" eb="7">
      <t>トドケデ</t>
    </rPh>
    <rPh sb="7" eb="9">
      <t>ギョウム</t>
    </rPh>
    <phoneticPr fontId="1"/>
  </si>
  <si>
    <t>中間検査業務</t>
    <phoneticPr fontId="1"/>
  </si>
  <si>
    <t>完了検査業務</t>
    <rPh sb="0" eb="2">
      <t>カンリョウ</t>
    </rPh>
    <rPh sb="2" eb="4">
      <t>ケンサ</t>
    </rPh>
    <rPh sb="4" eb="6">
      <t>ギョウム</t>
    </rPh>
    <phoneticPr fontId="1"/>
  </si>
  <si>
    <t>仮使用認定業務</t>
    <rPh sb="0" eb="1">
      <t>カリ</t>
    </rPh>
    <rPh sb="1" eb="3">
      <t>シヨウ</t>
    </rPh>
    <rPh sb="3" eb="5">
      <t>ニンテイ</t>
    </rPh>
    <rPh sb="5" eb="7">
      <t>ギョウム</t>
    </rPh>
    <phoneticPr fontId="1"/>
  </si>
  <si>
    <t>建築物の名称</t>
    <rPh sb="0" eb="3">
      <t>ケンチクブツ</t>
    </rPh>
    <rPh sb="4" eb="6">
      <t>メイショウ</t>
    </rPh>
    <phoneticPr fontId="1"/>
  </si>
  <si>
    <t>敷地の地名地番</t>
    <rPh sb="0" eb="2">
      <t>シキチ</t>
    </rPh>
    <rPh sb="3" eb="5">
      <t>チメイ</t>
    </rPh>
    <rPh sb="5" eb="7">
      <t>チバン</t>
    </rPh>
    <phoneticPr fontId="1"/>
  </si>
  <si>
    <t>委任先</t>
    <rPh sb="0" eb="2">
      <t>イニン</t>
    </rPh>
    <rPh sb="2" eb="3">
      <t>サキ</t>
    </rPh>
    <phoneticPr fontId="1"/>
  </si>
  <si>
    <t>（氏　名）</t>
    <rPh sb="1" eb="2">
      <t>シ</t>
    </rPh>
    <rPh sb="3" eb="4">
      <t>ナ</t>
    </rPh>
    <phoneticPr fontId="1"/>
  </si>
  <si>
    <t>（会社名）</t>
    <rPh sb="1" eb="4">
      <t>カイシャメイ</t>
    </rPh>
    <phoneticPr fontId="1"/>
  </si>
  <si>
    <t>（住　所）</t>
    <rPh sb="1" eb="2">
      <t>ジュウ</t>
    </rPh>
    <rPh sb="3" eb="4">
      <t>ショ</t>
    </rPh>
    <phoneticPr fontId="1"/>
  </si>
  <si>
    <t>住　所</t>
    <rPh sb="0" eb="1">
      <t>ジュウ</t>
    </rPh>
    <rPh sb="2" eb="3">
      <t>ショ</t>
    </rPh>
    <phoneticPr fontId="1"/>
  </si>
  <si>
    <t>氏　名</t>
    <rPh sb="0" eb="1">
      <t>シ</t>
    </rPh>
    <rPh sb="2" eb="3">
      <t>メイ</t>
    </rPh>
    <phoneticPr fontId="1"/>
  </si>
  <si>
    <t xml:space="preserve">TKC－第 1－4－2 号様式       </t>
    <phoneticPr fontId="1"/>
  </si>
  <si>
    <t>予備審査事前連絡先記入シート(確認審査用)</t>
    <rPh sb="15" eb="17">
      <t>カクニン</t>
    </rPh>
    <rPh sb="17" eb="20">
      <t>シンサヨウ</t>
    </rPh>
    <phoneticPr fontId="1"/>
  </si>
  <si>
    <t>※印の項目については必ずご記入をお願いします。</t>
    <phoneticPr fontId="1"/>
  </si>
  <si>
    <t>※物  件  名</t>
  </si>
  <si>
    <t>※ご担当者様
(質疑等送付先)</t>
  </si>
  <si>
    <t>意  匠  担  当</t>
    <phoneticPr fontId="1"/>
  </si>
  <si>
    <t>会社名</t>
  </si>
  <si>
    <t>氏  名</t>
  </si>
  <si>
    <t>T E L</t>
  </si>
  <si>
    <t>FAX</t>
  </si>
  <si>
    <t>MAIL</t>
  </si>
  <si>
    <t>構  造  担  当</t>
  </si>
  <si>
    <t>設　備　 担  当</t>
    <rPh sb="0" eb="1">
      <t>セツ</t>
    </rPh>
    <rPh sb="2" eb="3">
      <t>ビ</t>
    </rPh>
    <phoneticPr fontId="1"/>
  </si>
  <si>
    <r>
      <t>注意：　申請手数料欄は仮受時に不明の場合は未記入でもよいですが、</t>
    </r>
    <r>
      <rPr>
        <b/>
        <u val="double"/>
        <sz val="16"/>
        <color indexed="10"/>
        <rFont val="ＭＳ Ｐゴシック"/>
        <family val="3"/>
        <charset val="128"/>
      </rPr>
      <t>本受付時に未記入ですと本受付になりません</t>
    </r>
    <r>
      <rPr>
        <b/>
        <sz val="16"/>
        <rFont val="ＭＳ Ｐゴシック"/>
        <family val="3"/>
        <charset val="128"/>
      </rPr>
      <t>ので、御注意ください。</t>
    </r>
    <rPh sb="0" eb="2">
      <t>チュウイ</t>
    </rPh>
    <rPh sb="4" eb="6">
      <t>シンセイ</t>
    </rPh>
    <rPh sb="6" eb="9">
      <t>テスウリョウ</t>
    </rPh>
    <rPh sb="9" eb="10">
      <t>ラン</t>
    </rPh>
    <rPh sb="11" eb="13">
      <t>カリウケ</t>
    </rPh>
    <rPh sb="13" eb="14">
      <t>ジ</t>
    </rPh>
    <rPh sb="15" eb="17">
      <t>フメイ</t>
    </rPh>
    <rPh sb="18" eb="20">
      <t>バアイ</t>
    </rPh>
    <rPh sb="21" eb="24">
      <t>ミキニュウ</t>
    </rPh>
    <rPh sb="32" eb="35">
      <t>ホンウケツケ</t>
    </rPh>
    <rPh sb="35" eb="36">
      <t>ジ</t>
    </rPh>
    <rPh sb="37" eb="40">
      <t>ミキニュウ</t>
    </rPh>
    <rPh sb="43" eb="46">
      <t>ホンウケツケ</t>
    </rPh>
    <rPh sb="55" eb="58">
      <t>ゴチュウイ</t>
    </rPh>
    <phoneticPr fontId="1"/>
  </si>
  <si>
    <t>※申請手数料</t>
    <phoneticPr fontId="1"/>
  </si>
  <si>
    <t>請求書宛名</t>
  </si>
  <si>
    <t>電話番号</t>
    <phoneticPr fontId="1"/>
  </si>
  <si>
    <t>請求書送付先名</t>
  </si>
  <si>
    <t>※提出図書</t>
    <phoneticPr fontId="1"/>
  </si>
  <si>
    <t xml:space="preserve"> 提出書類</t>
    <rPh sb="1" eb="3">
      <t>テイシュツ</t>
    </rPh>
    <rPh sb="3" eb="5">
      <t>ショルイ</t>
    </rPh>
    <phoneticPr fontId="1"/>
  </si>
  <si>
    <t>正</t>
    <rPh sb="0" eb="1">
      <t>セイ</t>
    </rPh>
    <phoneticPr fontId="1"/>
  </si>
  <si>
    <t>副</t>
    <rPh sb="0" eb="1">
      <t>フク</t>
    </rPh>
    <phoneticPr fontId="1"/>
  </si>
  <si>
    <t>関連図書</t>
    <rPh sb="0" eb="2">
      <t>カンレン</t>
    </rPh>
    <rPh sb="2" eb="4">
      <t>トショ</t>
    </rPh>
    <phoneticPr fontId="1"/>
  </si>
  <si>
    <t>備考（不足書類等あれば記載してください。）</t>
    <rPh sb="0" eb="2">
      <t>ビコウ</t>
    </rPh>
    <rPh sb="3" eb="5">
      <t>フソク</t>
    </rPh>
    <rPh sb="5" eb="7">
      <t>ショルイ</t>
    </rPh>
    <rPh sb="7" eb="8">
      <t>トウ</t>
    </rPh>
    <rPh sb="11" eb="13">
      <t>キサイ</t>
    </rPh>
    <phoneticPr fontId="1"/>
  </si>
  <si>
    <t>意匠関連図面</t>
    <rPh sb="0" eb="2">
      <t>イショウ</t>
    </rPh>
    <rPh sb="2" eb="4">
      <t>カンレン</t>
    </rPh>
    <rPh sb="4" eb="6">
      <t>ズメン</t>
    </rPh>
    <phoneticPr fontId="1"/>
  </si>
  <si>
    <t>設備関連図面</t>
    <rPh sb="0" eb="2">
      <t>セツビ</t>
    </rPh>
    <rPh sb="2" eb="4">
      <t>カンレン</t>
    </rPh>
    <rPh sb="4" eb="6">
      <t>ズメン</t>
    </rPh>
    <phoneticPr fontId="1"/>
  </si>
  <si>
    <t>構造関連図面</t>
    <rPh sb="0" eb="2">
      <t>コウゾウ</t>
    </rPh>
    <rPh sb="2" eb="4">
      <t>カンレン</t>
    </rPh>
    <rPh sb="4" eb="6">
      <t>ズメン</t>
    </rPh>
    <phoneticPr fontId="1"/>
  </si>
  <si>
    <t>構造計算書</t>
    <rPh sb="0" eb="2">
      <t>コウゾウ</t>
    </rPh>
    <rPh sb="2" eb="4">
      <t>ケイサン</t>
    </rPh>
    <rPh sb="4" eb="5">
      <t>ショ</t>
    </rPh>
    <phoneticPr fontId="1"/>
  </si>
  <si>
    <t>※　追加項目</t>
    <rPh sb="2" eb="4">
      <t>ツイカ</t>
    </rPh>
    <rPh sb="4" eb="6">
      <t>コウモク</t>
    </rPh>
    <phoneticPr fontId="1"/>
  </si>
  <si>
    <t>項目</t>
    <rPh sb="0" eb="2">
      <t>コウモク</t>
    </rPh>
    <phoneticPr fontId="1"/>
  </si>
  <si>
    <t>備考</t>
    <phoneticPr fontId="1"/>
  </si>
  <si>
    <t>構造計算適合性判定（構造適判）（※他機関）</t>
    <rPh sb="10" eb="12">
      <t>コウゾウ</t>
    </rPh>
    <rPh sb="12" eb="14">
      <t>テキハン</t>
    </rPh>
    <rPh sb="17" eb="20">
      <t>タキカン</t>
    </rPh>
    <phoneticPr fontId="1"/>
  </si>
  <si>
    <t>構造計算ルート２</t>
    <phoneticPr fontId="1"/>
  </si>
  <si>
    <t>性能検証法（耐火・避難・防火区画）</t>
    <rPh sb="0" eb="2">
      <t>セイノウ</t>
    </rPh>
    <rPh sb="2" eb="5">
      <t>ケンショウホウ</t>
    </rPh>
    <rPh sb="6" eb="8">
      <t>タイカ</t>
    </rPh>
    <rPh sb="9" eb="11">
      <t>ヒナン</t>
    </rPh>
    <rPh sb="12" eb="14">
      <t>ボウカ</t>
    </rPh>
    <rPh sb="14" eb="16">
      <t>クカク</t>
    </rPh>
    <phoneticPr fontId="1"/>
  </si>
  <si>
    <t>他制度申請</t>
    <rPh sb="0" eb="3">
      <t>タセイド</t>
    </rPh>
    <rPh sb="3" eb="5">
      <t>シンセイ</t>
    </rPh>
    <phoneticPr fontId="1"/>
  </si>
  <si>
    <t xml:space="preserve"> 申請予定（複数選択可）</t>
    <rPh sb="1" eb="3">
      <t>シンセイ</t>
    </rPh>
    <rPh sb="3" eb="5">
      <t>ヨテイ</t>
    </rPh>
    <rPh sb="6" eb="8">
      <t>フクスウ</t>
    </rPh>
    <rPh sb="8" eb="10">
      <t>センタク</t>
    </rPh>
    <rPh sb="10" eb="11">
      <t>カ</t>
    </rPh>
    <phoneticPr fontId="1"/>
  </si>
  <si>
    <t>同時</t>
    <rPh sb="0" eb="2">
      <t>ドウジ</t>
    </rPh>
    <phoneticPr fontId="1"/>
  </si>
  <si>
    <t>予定</t>
    <rPh sb="0" eb="2">
      <t>ヨテイ</t>
    </rPh>
    <phoneticPr fontId="1"/>
  </si>
  <si>
    <t>制度</t>
    <rPh sb="0" eb="2">
      <t>セイド</t>
    </rPh>
    <phoneticPr fontId="1"/>
  </si>
  <si>
    <t>交付期限</t>
    <rPh sb="0" eb="2">
      <t>コウフ</t>
    </rPh>
    <rPh sb="2" eb="4">
      <t>キゲン</t>
    </rPh>
    <phoneticPr fontId="1"/>
  </si>
  <si>
    <t>建築物エネルギー消費性能適合性判定（省エネ適判）</t>
    <rPh sb="0" eb="3">
      <t>ケンチクブツ</t>
    </rPh>
    <rPh sb="8" eb="10">
      <t>ショウヒ</t>
    </rPh>
    <rPh sb="10" eb="12">
      <t>セイノウ</t>
    </rPh>
    <rPh sb="12" eb="14">
      <t>テキゴウ</t>
    </rPh>
    <rPh sb="14" eb="15">
      <t>セイ</t>
    </rPh>
    <rPh sb="15" eb="17">
      <t>ハンテイ</t>
    </rPh>
    <rPh sb="18" eb="19">
      <t>ショウ</t>
    </rPh>
    <rPh sb="21" eb="23">
      <t>テキハン</t>
    </rPh>
    <phoneticPr fontId="1"/>
  </si>
  <si>
    <t>確認申請交付まで</t>
    <phoneticPr fontId="1"/>
  </si>
  <si>
    <t>建設住宅性能評価</t>
    <rPh sb="0" eb="2">
      <t>ケンセツ</t>
    </rPh>
    <rPh sb="2" eb="4">
      <t>ジュウタク</t>
    </rPh>
    <rPh sb="4" eb="6">
      <t>セイノウ</t>
    </rPh>
    <rPh sb="6" eb="8">
      <t>ヒョウカ</t>
    </rPh>
    <phoneticPr fontId="1"/>
  </si>
  <si>
    <t>初回検査まで（基礎配筋検査等）</t>
    <rPh sb="0" eb="2">
      <t>ショカイ</t>
    </rPh>
    <rPh sb="2" eb="4">
      <t>ケンサ</t>
    </rPh>
    <rPh sb="7" eb="9">
      <t>キソ</t>
    </rPh>
    <rPh sb="9" eb="11">
      <t>ハイキン</t>
    </rPh>
    <rPh sb="11" eb="13">
      <t>ケンサ</t>
    </rPh>
    <rPh sb="13" eb="14">
      <t>トウ</t>
    </rPh>
    <phoneticPr fontId="1"/>
  </si>
  <si>
    <t>長期優良住宅技術的審査業務</t>
    <rPh sb="0" eb="2">
      <t>チョウキ</t>
    </rPh>
    <rPh sb="2" eb="4">
      <t>ユウリョウ</t>
    </rPh>
    <rPh sb="4" eb="6">
      <t>ジュウタク</t>
    </rPh>
    <rPh sb="6" eb="9">
      <t>ギジュツテキ</t>
    </rPh>
    <rPh sb="9" eb="11">
      <t>シンサ</t>
    </rPh>
    <rPh sb="11" eb="13">
      <t>ギョウム</t>
    </rPh>
    <phoneticPr fontId="1"/>
  </si>
  <si>
    <t>適合証交付後、工事着工前に所管行政庁に申請書を提出</t>
    <rPh sb="0" eb="3">
      <t>テキゴウショウ</t>
    </rPh>
    <rPh sb="3" eb="6">
      <t>コウフゴ</t>
    </rPh>
    <rPh sb="7" eb="9">
      <t>コウジ</t>
    </rPh>
    <rPh sb="9" eb="11">
      <t>チャッコウ</t>
    </rPh>
    <rPh sb="11" eb="12">
      <t>マエ</t>
    </rPh>
    <rPh sb="13" eb="15">
      <t>ショカン</t>
    </rPh>
    <rPh sb="15" eb="18">
      <t>ギョウセイチョウ</t>
    </rPh>
    <rPh sb="19" eb="21">
      <t>シンセイ</t>
    </rPh>
    <rPh sb="21" eb="22">
      <t>ショ</t>
    </rPh>
    <rPh sb="23" eb="25">
      <t>テイシュツ</t>
    </rPh>
    <phoneticPr fontId="1"/>
  </si>
  <si>
    <t>低炭素建築物技術的審査業務</t>
    <rPh sb="0" eb="3">
      <t>テイタンソ</t>
    </rPh>
    <rPh sb="3" eb="6">
      <t>ケンチクブツ</t>
    </rPh>
    <rPh sb="6" eb="9">
      <t>ギジュツテキ</t>
    </rPh>
    <rPh sb="9" eb="11">
      <t>シンサ</t>
    </rPh>
    <rPh sb="11" eb="13">
      <t>ギョウム</t>
    </rPh>
    <phoneticPr fontId="1"/>
  </si>
  <si>
    <t>適合証交付後、工事着工前に所管行政庁に申請書を提出</t>
    <phoneticPr fontId="1"/>
  </si>
  <si>
    <r>
      <t>住宅性能証明　</t>
    </r>
    <r>
      <rPr>
        <b/>
        <sz val="16"/>
        <rFont val="ＭＳ Ｐゴシック"/>
        <family val="3"/>
        <charset val="128"/>
      </rPr>
      <t>（確認交付後受付）</t>
    </r>
    <rPh sb="0" eb="2">
      <t>ジュウタク</t>
    </rPh>
    <rPh sb="2" eb="4">
      <t>セイノウ</t>
    </rPh>
    <rPh sb="4" eb="6">
      <t>ショウメイ</t>
    </rPh>
    <rPh sb="8" eb="10">
      <t>カクニン</t>
    </rPh>
    <rPh sb="10" eb="13">
      <t>コウフゴ</t>
    </rPh>
    <rPh sb="13" eb="15">
      <t>ウケツケ</t>
    </rPh>
    <phoneticPr fontId="1"/>
  </si>
  <si>
    <t>初回検査まで（基礎配筋検査等）</t>
    <rPh sb="0" eb="2">
      <t>ショカイ</t>
    </rPh>
    <rPh sb="2" eb="4">
      <t>ケンサ</t>
    </rPh>
    <rPh sb="7" eb="9">
      <t>ケンサ</t>
    </rPh>
    <rPh sb="13" eb="14">
      <t>トウ</t>
    </rPh>
    <phoneticPr fontId="1"/>
  </si>
  <si>
    <t>適合証明（フラット３５等）</t>
    <rPh sb="0" eb="2">
      <t>テキゴウ</t>
    </rPh>
    <rPh sb="2" eb="4">
      <t>ショウメイ</t>
    </rPh>
    <rPh sb="11" eb="12">
      <t>トウ</t>
    </rPh>
    <phoneticPr fontId="1"/>
  </si>
  <si>
    <t>適合証明で規定する中間検査まで（共同住宅除く）</t>
    <rPh sb="0" eb="2">
      <t>テキゴウ</t>
    </rPh>
    <rPh sb="2" eb="4">
      <t>ショウメイ</t>
    </rPh>
    <rPh sb="5" eb="7">
      <t>キテイ</t>
    </rPh>
    <rPh sb="9" eb="11">
      <t>チュウカン</t>
    </rPh>
    <rPh sb="11" eb="13">
      <t>ケンサ</t>
    </rPh>
    <rPh sb="16" eb="18">
      <t>キョウドウ</t>
    </rPh>
    <rPh sb="18" eb="20">
      <t>ジュウタク</t>
    </rPh>
    <rPh sb="20" eb="21">
      <t>ノゾ</t>
    </rPh>
    <phoneticPr fontId="1"/>
  </si>
  <si>
    <t>　建確センター記入欄    仮受日：        月      日</t>
    <phoneticPr fontId="1"/>
  </si>
  <si>
    <t xml:space="preserve">TKC－第１－４号様式                                                                 </t>
    <phoneticPr fontId="1"/>
  </si>
  <si>
    <t>（第 1 面）</t>
    <phoneticPr fontId="1"/>
  </si>
  <si>
    <t>予  備  審  査  調  査  表</t>
    <phoneticPr fontId="1"/>
  </si>
  <si>
    <t>建物名称：</t>
    <phoneticPr fontId="1"/>
  </si>
  <si>
    <t>建築場所：</t>
    <phoneticPr fontId="1"/>
  </si>
  <si>
    <t>調査者名：</t>
    <phoneticPr fontId="1"/>
  </si>
  <si>
    <t>申 請 者：</t>
    <phoneticPr fontId="1"/>
  </si>
  <si>
    <t>連 絡 先：</t>
    <phoneticPr fontId="1"/>
  </si>
  <si>
    <t>項    目</t>
  </si>
  <si>
    <t>調    査    欄</t>
  </si>
  <si>
    <r>
      <rPr>
        <sz val="10"/>
        <rFont val="ＭＳ 明朝"/>
        <family val="1"/>
        <charset val="128"/>
      </rPr>
      <t>調査方法</t>
    </r>
    <r>
      <rPr>
        <sz val="8"/>
        <rFont val="ＭＳ 明朝"/>
        <family val="1"/>
        <charset val="128"/>
      </rPr>
      <t>※</t>
    </r>
  </si>
  <si>
    <t>当社確認</t>
  </si>
  <si>
    <t>都市計画区域</t>
  </si>
  <si>
    <t xml:space="preserve">都市計画区域  準都市計画区域 </t>
    <phoneticPr fontId="1"/>
  </si>
  <si>
    <t>都市・準都市計画区域外</t>
    <phoneticPr fontId="1"/>
  </si>
  <si>
    <t xml:space="preserve">市街化区域 </t>
    <phoneticPr fontId="1"/>
  </si>
  <si>
    <t xml:space="preserve">市街化調整区域  </t>
    <phoneticPr fontId="1"/>
  </si>
  <si>
    <t>区域区分設定無し）</t>
    <phoneticPr fontId="1"/>
  </si>
  <si>
    <t>調整区域内の許可：</t>
    <phoneticPr fontId="1"/>
  </si>
  <si>
    <t>用途地域</t>
  </si>
  <si>
    <t xml:space="preserve">第 1 種低層住居専用地域    </t>
    <phoneticPr fontId="1"/>
  </si>
  <si>
    <t>第 2 種低層住居専用地域</t>
    <phoneticPr fontId="1"/>
  </si>
  <si>
    <t xml:space="preserve">第 1 種中高層住居専用地域  </t>
    <phoneticPr fontId="1"/>
  </si>
  <si>
    <t>第 2 種中高層住居専用地域</t>
    <phoneticPr fontId="1"/>
  </si>
  <si>
    <t xml:space="preserve">第 1 種住居地域  </t>
    <phoneticPr fontId="1"/>
  </si>
  <si>
    <t xml:space="preserve">第 2 種住居地域  </t>
    <phoneticPr fontId="1"/>
  </si>
  <si>
    <t>準住居地域</t>
    <phoneticPr fontId="1"/>
  </si>
  <si>
    <t xml:space="preserve">近隣商業地域  </t>
    <phoneticPr fontId="1"/>
  </si>
  <si>
    <t>商業地域</t>
    <phoneticPr fontId="1"/>
  </si>
  <si>
    <t xml:space="preserve">準工業地域  </t>
    <phoneticPr fontId="1"/>
  </si>
  <si>
    <t xml:space="preserve">工業地域  </t>
    <phoneticPr fontId="1"/>
  </si>
  <si>
    <t xml:space="preserve">工業専用地域  </t>
    <phoneticPr fontId="1"/>
  </si>
  <si>
    <t>指定無し</t>
    <phoneticPr fontId="1"/>
  </si>
  <si>
    <t>容積率／建ぺい率</t>
    <phoneticPr fontId="1"/>
  </si>
  <si>
    <t>/</t>
    <phoneticPr fontId="1"/>
  </si>
  <si>
    <t>/</t>
  </si>
  <si>
    <r>
      <t>)</t>
    </r>
    <r>
      <rPr>
        <sz val="10"/>
        <rFont val="�l�r ����"/>
        <family val="2"/>
      </rPr>
      <t>(</t>
    </r>
    <phoneticPr fontId="1"/>
  </si>
  <si>
    <t xml:space="preserve">防火地域  </t>
    <phoneticPr fontId="1"/>
  </si>
  <si>
    <t xml:space="preserve">準防火地域  </t>
    <phoneticPr fontId="1"/>
  </si>
  <si>
    <t xml:space="preserve">法 22 条指定区域  </t>
    <phoneticPr fontId="1"/>
  </si>
  <si>
    <t>その他（新防火地域・その他        ）</t>
    <phoneticPr fontId="1"/>
  </si>
  <si>
    <t>高度地区</t>
  </si>
  <si>
    <t>(   　　</t>
    <phoneticPr fontId="1"/>
  </si>
  <si>
    <t xml:space="preserve"> ｍ)</t>
    <phoneticPr fontId="1"/>
  </si>
  <si>
    <t xml:space="preserve">その他( </t>
    <phoneticPr fontId="1"/>
  </si>
  <si>
    <t xml:space="preserve">最高限高度地区( </t>
    <phoneticPr fontId="1"/>
  </si>
  <si>
    <t>ｍ)</t>
    <phoneticPr fontId="1"/>
  </si>
  <si>
    <t>最低限高度地区(</t>
    <phoneticPr fontId="1"/>
  </si>
  <si>
    <t>無</t>
    <phoneticPr fontId="1"/>
  </si>
  <si>
    <t>日影規制</t>
  </si>
  <si>
    <t xml:space="preserve">日影規制値（ </t>
    <phoneticPr fontId="1"/>
  </si>
  <si>
    <t xml:space="preserve">   ｈ／    </t>
    <phoneticPr fontId="1"/>
  </si>
  <si>
    <t xml:space="preserve">ｈ    </t>
    <phoneticPr fontId="1"/>
  </si>
  <si>
    <t xml:space="preserve">測定面     </t>
    <phoneticPr fontId="1"/>
  </si>
  <si>
    <t xml:space="preserve">ｍ）  </t>
    <phoneticPr fontId="1"/>
  </si>
  <si>
    <t>適用外：</t>
    <phoneticPr fontId="1"/>
  </si>
  <si>
    <t>最高 10ｍ以下（</t>
    <phoneticPr fontId="1"/>
  </si>
  <si>
    <t>ｍ）</t>
    <phoneticPr fontId="1"/>
  </si>
  <si>
    <t xml:space="preserve">軒高 7ｍ以下（ </t>
    <phoneticPr fontId="1"/>
  </si>
  <si>
    <t>特別用途地区</t>
  </si>
  <si>
    <t xml:space="preserve">特工(    )種 </t>
    <phoneticPr fontId="1"/>
  </si>
  <si>
    <t xml:space="preserve">文教(    )種 </t>
    <phoneticPr fontId="1"/>
  </si>
  <si>
    <t xml:space="preserve">中高層(    )種 </t>
    <phoneticPr fontId="1"/>
  </si>
  <si>
    <t xml:space="preserve">その他  </t>
    <phoneticPr fontId="1"/>
  </si>
  <si>
    <t>都市計画施設</t>
  </si>
  <si>
    <r>
      <rPr>
        <sz val="10"/>
        <rFont val="ＭＳ Ｐゴシック"/>
        <family val="3"/>
        <charset val="128"/>
      </rPr>
      <t>道路</t>
    </r>
    <r>
      <rPr>
        <sz val="10"/>
        <rFont val="�l�r ����"/>
        <family val="2"/>
      </rPr>
      <t xml:space="preserve">    </t>
    </r>
    <r>
      <rPr>
        <sz val="10"/>
        <rFont val="ＭＳ Ｐゴシック"/>
        <family val="3"/>
        <charset val="128"/>
      </rPr>
      <t/>
    </r>
    <phoneticPr fontId="1"/>
  </si>
  <si>
    <r>
      <rPr>
        <sz val="10"/>
        <rFont val="ＭＳ Ｐゴシック"/>
        <family val="3"/>
        <charset val="128"/>
      </rPr>
      <t>公園</t>
    </r>
    <r>
      <rPr>
        <sz val="10"/>
        <rFont val="�l�r ����"/>
        <family val="2"/>
      </rPr>
      <t xml:space="preserve">   </t>
    </r>
    <phoneticPr fontId="1"/>
  </si>
  <si>
    <t>その他（</t>
    <phoneticPr fontId="1"/>
  </si>
  <si>
    <t>許可：</t>
    <phoneticPr fontId="1"/>
  </si>
  <si>
    <r>
      <rPr>
        <sz val="10"/>
        <rFont val="ＭＳ Ｐゴシック"/>
        <family val="3"/>
        <charset val="128"/>
      </rPr>
      <t>有</t>
    </r>
    <r>
      <rPr>
        <sz val="10"/>
        <rFont val="�l�r ����"/>
        <family val="2"/>
      </rPr>
      <t xml:space="preserve">  </t>
    </r>
    <phoneticPr fontId="1"/>
  </si>
  <si>
    <t>地区計画</t>
  </si>
  <si>
    <t xml:space="preserve"> ）地区計画  条例(法 68 条の 2、都計法 58 条の 2)</t>
    <phoneticPr fontId="1"/>
  </si>
  <si>
    <t>届出：</t>
    <phoneticPr fontId="1"/>
  </si>
  <si>
    <t>有</t>
    <phoneticPr fontId="1"/>
  </si>
  <si>
    <t>無</t>
    <rPh sb="0" eb="1">
      <t>ム</t>
    </rPh>
    <phoneticPr fontId="1"/>
  </si>
  <si>
    <t>認定：</t>
    <phoneticPr fontId="1"/>
  </si>
  <si>
    <t>敷地制限等</t>
  </si>
  <si>
    <t>最低敷地規模：</t>
    <phoneticPr fontId="1"/>
  </si>
  <si>
    <t xml:space="preserve">有（ </t>
    <phoneticPr fontId="1"/>
  </si>
  <si>
    <t xml:space="preserve">   ㎡以上）</t>
    <phoneticPr fontId="1"/>
  </si>
  <si>
    <t>外壁後退：</t>
    <phoneticPr fontId="1"/>
  </si>
  <si>
    <t xml:space="preserve">有（隣地 </t>
    <phoneticPr fontId="1"/>
  </si>
  <si>
    <t xml:space="preserve"> ｍ以上　道路 </t>
    <phoneticPr fontId="1"/>
  </si>
  <si>
    <t xml:space="preserve">   ｍ以上） </t>
    <phoneticPr fontId="1"/>
  </si>
  <si>
    <t>道路種別</t>
  </si>
  <si>
    <t>42 条第 1 項（</t>
    <phoneticPr fontId="1"/>
  </si>
  <si>
    <t xml:space="preserve"> ）号　</t>
    <phoneticPr fontId="1"/>
  </si>
  <si>
    <t>（幅員</t>
    <phoneticPr fontId="1"/>
  </si>
  <si>
    <t>・</t>
    <phoneticPr fontId="1"/>
  </si>
  <si>
    <t>42 条第 1 項 4・5 号</t>
    <phoneticPr fontId="1"/>
  </si>
  <si>
    <t>（指定：</t>
    <rPh sb="1" eb="3">
      <t>シテイ</t>
    </rPh>
    <phoneticPr fontId="1"/>
  </si>
  <si>
    <t>号）</t>
    <rPh sb="0" eb="1">
      <t>ゴウ</t>
    </rPh>
    <phoneticPr fontId="1"/>
  </si>
  <si>
    <t>42 条第 2 項：</t>
    <phoneticPr fontId="1"/>
  </si>
  <si>
    <t>現況幅員（</t>
    <rPh sb="0" eb="2">
      <t>ゲンキョウ</t>
    </rPh>
    <rPh sb="2" eb="4">
      <t>フクイン</t>
    </rPh>
    <phoneticPr fontId="1"/>
  </si>
  <si>
    <t>狭隘拡幅制度：</t>
    <phoneticPr fontId="1"/>
  </si>
  <si>
    <t xml:space="preserve">有（  </t>
    <phoneticPr fontId="1"/>
  </si>
  <si>
    <t>43 条但し書き許可</t>
    <phoneticPr fontId="1"/>
  </si>
  <si>
    <t xml:space="preserve">（  </t>
    <phoneticPr fontId="1"/>
  </si>
  <si>
    <t>特記事項</t>
  </si>
  <si>
    <t xml:space="preserve">※  調査方法   </t>
    <phoneticPr fontId="1"/>
  </si>
  <si>
    <t>Ａ：行政庁窓口で直接確認</t>
    <phoneticPr fontId="1"/>
  </si>
  <si>
    <t>Ｂ：行政庁ホームページにおいて確認</t>
    <phoneticPr fontId="1"/>
  </si>
  <si>
    <t>Ｃ：その他（具体的に調査方法を記入）</t>
    <phoneticPr fontId="1"/>
  </si>
  <si>
    <t>（第 ２ 面）</t>
    <phoneticPr fontId="1"/>
  </si>
  <si>
    <t>基準法の許可</t>
  </si>
  <si>
    <t>□</t>
    <phoneticPr fontId="1"/>
  </si>
  <si>
    <r>
      <rPr>
        <sz val="10"/>
        <rFont val="ＭＳ Ｐゴシック"/>
        <family val="3"/>
        <charset val="128"/>
      </rPr>
      <t>有（内容：</t>
    </r>
    <r>
      <rPr>
        <sz val="10"/>
        <rFont val="�l�r ����"/>
        <family val="2"/>
      </rPr>
      <t/>
    </r>
    <phoneticPr fontId="1"/>
  </si>
  <si>
    <t>基準法の条例</t>
  </si>
  <si>
    <r>
      <rPr>
        <sz val="10"/>
        <rFont val="ＭＳ Ｐゴシック"/>
        <family val="3"/>
        <charset val="128"/>
      </rPr>
      <t>該当（条例名：</t>
    </r>
    <r>
      <rPr>
        <sz val="10"/>
        <rFont val="�l�r ����"/>
        <family val="2"/>
      </rPr>
      <t/>
    </r>
    <phoneticPr fontId="1"/>
  </si>
  <si>
    <t>非該当</t>
    <phoneticPr fontId="1"/>
  </si>
  <si>
    <t>土地区画整理事業その他の都市計画事業</t>
  </si>
  <si>
    <t xml:space="preserve">土地区画整理事業  </t>
    <phoneticPr fontId="1"/>
  </si>
  <si>
    <r>
      <rPr>
        <sz val="10"/>
        <rFont val="ＭＳ Ｐゴシック"/>
        <family val="3"/>
        <charset val="128"/>
      </rPr>
      <t>計画決定</t>
    </r>
    <r>
      <rPr>
        <sz val="10"/>
        <rFont val="�l�r ����"/>
        <family val="2"/>
      </rPr>
      <t xml:space="preserve">  </t>
    </r>
    <r>
      <rPr>
        <sz val="10"/>
        <rFont val="ＭＳ Ｐゴシック"/>
        <family val="3"/>
        <charset val="128"/>
      </rPr>
      <t/>
    </r>
    <phoneticPr fontId="1"/>
  </si>
  <si>
    <r>
      <rPr>
        <sz val="10"/>
        <rFont val="ＭＳ Ｐゴシック"/>
        <family val="3"/>
        <charset val="128"/>
      </rPr>
      <t>事業決定</t>
    </r>
    <r>
      <rPr>
        <sz val="10"/>
        <rFont val="�l�r ����"/>
        <family val="2"/>
      </rPr>
      <t xml:space="preserve"> </t>
    </r>
    <phoneticPr fontId="1"/>
  </si>
  <si>
    <r>
      <rPr>
        <sz val="10"/>
        <rFont val="ＭＳ Ｐゴシック"/>
        <family val="3"/>
        <charset val="128"/>
      </rPr>
      <t>市街地再開発事業</t>
    </r>
    <r>
      <rPr>
        <sz val="10"/>
        <rFont val="�l�r ����"/>
        <family val="2"/>
      </rPr>
      <t xml:space="preserve">  </t>
    </r>
    <r>
      <rPr>
        <sz val="10"/>
        <rFont val="ＭＳ Ｐゴシック"/>
        <family val="3"/>
        <charset val="128"/>
      </rPr>
      <t/>
    </r>
    <phoneticPr fontId="1"/>
  </si>
  <si>
    <r>
      <rPr>
        <sz val="10"/>
        <rFont val="ＭＳ Ｐゴシック"/>
        <family val="3"/>
        <charset val="128"/>
      </rPr>
      <t>事業決定</t>
    </r>
    <r>
      <rPr>
        <sz val="10"/>
        <rFont val="�l�r ����"/>
        <family val="2"/>
      </rPr>
      <t xml:space="preserve">  </t>
    </r>
    <phoneticPr fontId="1"/>
  </si>
  <si>
    <r>
      <rPr>
        <sz val="10"/>
        <rFont val="ＭＳ Ｐゴシック"/>
        <family val="3"/>
        <charset val="128"/>
      </rPr>
      <t>都市計画道路事業</t>
    </r>
    <r>
      <rPr>
        <sz val="10"/>
        <rFont val="�l�r ����"/>
        <family val="2"/>
      </rPr>
      <t xml:space="preserve">  </t>
    </r>
    <r>
      <rPr>
        <sz val="10"/>
        <rFont val="ＭＳ Ｐゴシック"/>
        <family val="3"/>
        <charset val="128"/>
      </rPr>
      <t/>
    </r>
    <phoneticPr fontId="1"/>
  </si>
  <si>
    <t xml:space="preserve">計画決定  </t>
  </si>
  <si>
    <t xml:space="preserve">事業決定  </t>
  </si>
  <si>
    <t>指定無し</t>
  </si>
  <si>
    <r>
      <rPr>
        <sz val="10"/>
        <rFont val="ＭＳ Ｐゴシック"/>
        <family val="3"/>
        <charset val="128"/>
      </rPr>
      <t>開発許可
その他の地区</t>
    </r>
  </si>
  <si>
    <t xml:space="preserve">開発許可  
</t>
    <phoneticPr fontId="1"/>
  </si>
  <si>
    <t xml:space="preserve">有 </t>
    <phoneticPr fontId="1"/>
  </si>
  <si>
    <t xml:space="preserve">無  </t>
    <phoneticPr fontId="1"/>
  </si>
  <si>
    <t xml:space="preserve">高度利用地区  </t>
    <phoneticPr fontId="1"/>
  </si>
  <si>
    <t>緑地保全地区</t>
    <phoneticPr fontId="1"/>
  </si>
  <si>
    <t xml:space="preserve">宅地造成等規制地区  </t>
    <phoneticPr fontId="1"/>
  </si>
  <si>
    <t xml:space="preserve">その他（  　　　　　　　　　　　　    ）  </t>
    <phoneticPr fontId="1"/>
  </si>
  <si>
    <t>建築協定区域</t>
  </si>
  <si>
    <r>
      <rPr>
        <sz val="10"/>
        <rFont val="ＭＳ Ｐゴシック"/>
        <family val="3"/>
        <charset val="128"/>
      </rPr>
      <t>有（届出</t>
    </r>
    <r>
      <rPr>
        <sz val="10"/>
        <rFont val="�l�r ����"/>
        <family val="2"/>
      </rPr>
      <t/>
    </r>
    <phoneticPr fontId="1"/>
  </si>
  <si>
    <t>日）</t>
    <rPh sb="0" eb="1">
      <t>ニチ</t>
    </rPh>
    <phoneticPr fontId="1"/>
  </si>
  <si>
    <t>中高層建築物</t>
  </si>
  <si>
    <t>該当</t>
    <phoneticPr fontId="1"/>
  </si>
  <si>
    <t>（理由：</t>
    <phoneticPr fontId="1"/>
  </si>
  <si>
    <t>駐輪場条例</t>
  </si>
  <si>
    <t>対象建築物：</t>
    <phoneticPr fontId="1"/>
  </si>
  <si>
    <r>
      <rPr>
        <sz val="10"/>
        <rFont val="ＭＳ Ｐゴシック"/>
        <family val="3"/>
        <charset val="128"/>
      </rPr>
      <t>該当</t>
    </r>
    <r>
      <rPr>
        <sz val="10"/>
        <rFont val="�l�r ����"/>
        <family val="2"/>
      </rPr>
      <t xml:space="preserve">  </t>
    </r>
    <phoneticPr fontId="1"/>
  </si>
  <si>
    <t>駐車場法</t>
  </si>
  <si>
    <r>
      <rPr>
        <sz val="10"/>
        <rFont val="ＭＳ Ｐゴシック"/>
        <family val="3"/>
        <charset val="128"/>
      </rPr>
      <t>駐車場整備地区</t>
    </r>
    <r>
      <rPr>
        <sz val="10"/>
        <rFont val="�l�r ����"/>
        <family val="2"/>
      </rPr>
      <t xml:space="preserve">  </t>
    </r>
    <r>
      <rPr>
        <sz val="10"/>
        <rFont val="ＭＳ Ｐゴシック"/>
        <family val="3"/>
        <charset val="128"/>
      </rPr>
      <t/>
    </r>
    <phoneticPr fontId="1"/>
  </si>
  <si>
    <r>
      <rPr>
        <sz val="10"/>
        <rFont val="ＭＳ Ｐゴシック"/>
        <family val="3"/>
        <charset val="128"/>
      </rPr>
      <t>周辺地区</t>
    </r>
    <r>
      <rPr>
        <sz val="10"/>
        <rFont val="�l�r ����"/>
        <family val="2"/>
      </rPr>
      <t xml:space="preserve">    </t>
    </r>
    <phoneticPr fontId="1"/>
  </si>
  <si>
    <t>付置義務：</t>
    <phoneticPr fontId="1"/>
  </si>
  <si>
    <t>風致地区</t>
  </si>
  <si>
    <t xml:space="preserve">第 1 種    </t>
    <phoneticPr fontId="1"/>
  </si>
  <si>
    <t xml:space="preserve">第 2 種    </t>
    <phoneticPr fontId="1"/>
  </si>
  <si>
    <t>バリアフリー法</t>
  </si>
  <si>
    <t>該当（</t>
    <phoneticPr fontId="1"/>
  </si>
  <si>
    <r>
      <rPr>
        <sz val="10"/>
        <rFont val="ＭＳ Ｐゴシック"/>
        <family val="3"/>
        <charset val="128"/>
      </rPr>
      <t>法令</t>
    </r>
    <r>
      <rPr>
        <sz val="10"/>
        <rFont val="�l�r ����"/>
        <family val="2"/>
      </rPr>
      <t xml:space="preserve">  </t>
    </r>
    <r>
      <rPr>
        <sz val="10"/>
        <rFont val="ＭＳ Ｐゴシック"/>
        <family val="3"/>
        <charset val="128"/>
      </rPr>
      <t/>
    </r>
    <phoneticPr fontId="1"/>
  </si>
  <si>
    <t xml:space="preserve">条例）    </t>
    <phoneticPr fontId="1"/>
  </si>
  <si>
    <t>下水道</t>
  </si>
  <si>
    <t>■</t>
  </si>
  <si>
    <r>
      <rPr>
        <sz val="10"/>
        <rFont val="ＭＳ Ｐゴシック"/>
        <family val="3"/>
        <charset val="128"/>
      </rPr>
      <t>公共下水道</t>
    </r>
    <r>
      <rPr>
        <sz val="10"/>
        <rFont val="�l�r ����"/>
        <family val="2"/>
      </rPr>
      <t xml:space="preserve">    </t>
    </r>
    <phoneticPr fontId="1"/>
  </si>
  <si>
    <t>その他（浄化槽）</t>
    <phoneticPr fontId="1"/>
  </si>
  <si>
    <t>都市緑地法</t>
  </si>
  <si>
    <r>
      <rPr>
        <sz val="10"/>
        <rFont val="ＭＳ Ｐゴシック"/>
        <family val="3"/>
        <charset val="128"/>
      </rPr>
      <t>該当</t>
    </r>
    <r>
      <rPr>
        <sz val="10"/>
        <rFont val="�l�r ����"/>
        <family val="2"/>
      </rPr>
      <t xml:space="preserve">   </t>
    </r>
    <phoneticPr fontId="1"/>
  </si>
  <si>
    <r>
      <t xml:space="preserve"> </t>
    </r>
    <r>
      <rPr>
        <sz val="10"/>
        <rFont val="ＭＳ Ｐゴシック"/>
        <family val="3"/>
        <charset val="128"/>
      </rPr>
      <t>許可：</t>
    </r>
    <phoneticPr fontId="1"/>
  </si>
  <si>
    <r>
      <rPr>
        <sz val="10"/>
        <rFont val="ＭＳ Ｐゴシック"/>
        <family val="3"/>
        <charset val="128"/>
      </rPr>
      <t>有</t>
    </r>
    <r>
      <rPr>
        <sz val="10"/>
        <rFont val="�l�r ����"/>
        <family val="2"/>
      </rPr>
      <t xml:space="preserve">  </t>
    </r>
    <r>
      <rPr>
        <sz val="10"/>
        <rFont val="ＭＳ Ｐゴシック"/>
        <family val="3"/>
        <charset val="128"/>
      </rPr>
      <t/>
    </r>
    <phoneticPr fontId="1"/>
  </si>
  <si>
    <r>
      <rPr>
        <sz val="10"/>
        <rFont val="ＭＳ Ｐゴシック"/>
        <family val="3"/>
        <charset val="128"/>
      </rPr>
      <t>無</t>
    </r>
    <r>
      <rPr>
        <sz val="10"/>
        <rFont val="�l�r ����"/>
        <family val="2"/>
      </rPr>
      <t xml:space="preserve">      </t>
    </r>
    <phoneticPr fontId="1"/>
  </si>
  <si>
    <r>
      <t xml:space="preserve"> </t>
    </r>
    <r>
      <rPr>
        <sz val="10"/>
        <rFont val="ＭＳ Ｐゴシック"/>
        <family val="3"/>
        <charset val="128"/>
      </rPr>
      <t>非該当</t>
    </r>
  </si>
  <si>
    <t>港湾法の適用</t>
  </si>
  <si>
    <r>
      <rPr>
        <sz val="10"/>
        <rFont val="ＭＳ Ｐゴシック"/>
        <family val="3"/>
        <charset val="128"/>
      </rPr>
      <t>有</t>
    </r>
    <r>
      <rPr>
        <sz val="10"/>
        <rFont val="�l�r ����"/>
        <family val="2"/>
      </rPr>
      <t xml:space="preserve">    </t>
    </r>
    <phoneticPr fontId="1"/>
  </si>
  <si>
    <t>宅地等規制区域</t>
  </si>
  <si>
    <r>
      <rPr>
        <sz val="10"/>
        <rFont val="ＭＳ Ｐゴシック"/>
        <family val="3"/>
        <charset val="128"/>
      </rPr>
      <t>区域内</t>
    </r>
    <r>
      <rPr>
        <sz val="10"/>
        <rFont val="�l�r ����"/>
        <family val="2"/>
      </rPr>
      <t xml:space="preserve">    </t>
    </r>
    <r>
      <rPr>
        <sz val="10"/>
        <rFont val="ＭＳ Ｐゴシック"/>
        <family val="3"/>
        <charset val="128"/>
      </rPr>
      <t/>
    </r>
    <phoneticPr fontId="1"/>
  </si>
  <si>
    <r>
      <rPr>
        <sz val="10"/>
        <rFont val="ＭＳ Ｐゴシック"/>
        <family val="3"/>
        <charset val="128"/>
      </rPr>
      <t>区域外</t>
    </r>
    <r>
      <rPr>
        <sz val="10"/>
        <rFont val="�l�r ����"/>
        <family val="2"/>
      </rPr>
      <t xml:space="preserve">         </t>
    </r>
    <phoneticPr fontId="1"/>
  </si>
  <si>
    <r>
      <t xml:space="preserve"> </t>
    </r>
    <r>
      <rPr>
        <sz val="10"/>
        <rFont val="ＭＳ Ｐゴシック"/>
        <family val="3"/>
        <charset val="128"/>
      </rPr>
      <t>許可</t>
    </r>
    <r>
      <rPr>
        <sz val="10"/>
        <rFont val="�l�r ����"/>
        <family val="2"/>
      </rPr>
      <t xml:space="preserve">  </t>
    </r>
    <r>
      <rPr>
        <sz val="10"/>
        <rFont val="ＭＳ Ｐゴシック"/>
        <family val="3"/>
        <charset val="128"/>
      </rPr>
      <t/>
    </r>
    <phoneticPr fontId="1"/>
  </si>
  <si>
    <t>急傾斜地崩壊地区</t>
  </si>
  <si>
    <t>区域内</t>
    <phoneticPr fontId="1"/>
  </si>
  <si>
    <t>その他規制等</t>
  </si>
  <si>
    <t>（内容：</t>
    <phoneticPr fontId="1"/>
  </si>
  <si>
    <t>特別に個別相談・打合せ等を行った内容については、年月日、関係部局、消防・保健所等の部署・担当者等を下記に記載してください。</t>
  </si>
  <si>
    <t>打合せ等種別</t>
  </si>
  <si>
    <t>年月日</t>
  </si>
  <si>
    <t>関係部署</t>
    <rPh sb="0" eb="2">
      <t>カンケイ</t>
    </rPh>
    <rPh sb="2" eb="4">
      <t>ブショ</t>
    </rPh>
    <phoneticPr fontId="1"/>
  </si>
  <si>
    <t>担当者名</t>
    <rPh sb="0" eb="3">
      <t>タントウシャ</t>
    </rPh>
    <rPh sb="3" eb="4">
      <t>メイ</t>
    </rPh>
    <phoneticPr fontId="1"/>
  </si>
  <si>
    <t>打合せ内容</t>
    <rPh sb="0" eb="2">
      <t>ウチアワ</t>
    </rPh>
    <rPh sb="3" eb="5">
      <t>ナイヨウ</t>
    </rPh>
    <phoneticPr fontId="1"/>
  </si>
  <si>
    <t>当社確認</t>
    <phoneticPr fontId="1"/>
  </si>
  <si>
    <t>道路関係</t>
  </si>
  <si>
    <t>都市計画関係</t>
  </si>
  <si>
    <t>消防法等関係</t>
  </si>
  <si>
    <t>その他</t>
  </si>
  <si>
    <t>特  記  事  項</t>
  </si>
  <si>
    <t>当社決裁欄</t>
    <phoneticPr fontId="1"/>
  </si>
  <si>
    <t>第１種</t>
    <rPh sb="0" eb="1">
      <t>ダイ</t>
    </rPh>
    <rPh sb="2" eb="3">
      <t>シュ</t>
    </rPh>
    <phoneticPr fontId="1"/>
  </si>
  <si>
    <t>第２種</t>
    <rPh sb="0" eb="1">
      <t>ダイ</t>
    </rPh>
    <rPh sb="2" eb="3">
      <t>シュ</t>
    </rPh>
    <phoneticPr fontId="1"/>
  </si>
  <si>
    <t>第３種</t>
    <rPh sb="0" eb="1">
      <t>ダイ</t>
    </rPh>
    <rPh sb="2" eb="3">
      <t>シュ</t>
    </rPh>
    <phoneticPr fontId="1"/>
  </si>
  <si>
    <t>第４種</t>
    <rPh sb="0" eb="1">
      <t>ダイ</t>
    </rPh>
    <rPh sb="2" eb="3">
      <t>シュ</t>
    </rPh>
    <phoneticPr fontId="1"/>
  </si>
  <si>
    <t>第５種</t>
    <rPh sb="0" eb="1">
      <t>ダイ</t>
    </rPh>
    <rPh sb="2" eb="3">
      <t>シュ</t>
    </rPh>
    <phoneticPr fontId="1"/>
  </si>
  <si>
    <t>第６種</t>
    <rPh sb="0" eb="1">
      <t>ダイ</t>
    </rPh>
    <rPh sb="2" eb="3">
      <t>シュ</t>
    </rPh>
    <phoneticPr fontId="1"/>
  </si>
  <si>
    <t>第７種</t>
    <rPh sb="0" eb="1">
      <t>ダイ</t>
    </rPh>
    <rPh sb="2" eb="3">
      <t>シュ</t>
    </rPh>
    <phoneticPr fontId="1"/>
  </si>
  <si>
    <t>このシートから右にあるシートは中間・完了検査用書類です。</t>
    <rPh sb="7" eb="8">
      <t>ミギ</t>
    </rPh>
    <rPh sb="15" eb="17">
      <t>チュウカン</t>
    </rPh>
    <rPh sb="18" eb="20">
      <t>カンリョウ</t>
    </rPh>
    <rPh sb="20" eb="22">
      <t>ケンサ</t>
    </rPh>
    <rPh sb="22" eb="23">
      <t>ヨウ</t>
    </rPh>
    <rPh sb="23" eb="25">
      <t>ショルイ</t>
    </rPh>
    <phoneticPr fontId="1"/>
  </si>
  <si>
    <t>中間・完了検査の共通書類と個別書類を組み合わせて作成ください。</t>
    <rPh sb="0" eb="2">
      <t>チュウカン</t>
    </rPh>
    <rPh sb="3" eb="5">
      <t>カンリョウ</t>
    </rPh>
    <rPh sb="5" eb="7">
      <t>ケンサ</t>
    </rPh>
    <rPh sb="8" eb="10">
      <t>キョウツウ</t>
    </rPh>
    <rPh sb="10" eb="12">
      <t>ショルイ</t>
    </rPh>
    <rPh sb="13" eb="15">
      <t>コベツ</t>
    </rPh>
    <rPh sb="15" eb="17">
      <t>ショルイ</t>
    </rPh>
    <rPh sb="18" eb="19">
      <t>ク</t>
    </rPh>
    <rPh sb="20" eb="21">
      <t>ア</t>
    </rPh>
    <rPh sb="24" eb="26">
      <t>サクセイ</t>
    </rPh>
    <phoneticPr fontId="1"/>
  </si>
  <si>
    <t>中間検査</t>
    <rPh sb="0" eb="2">
      <t>チュウカン</t>
    </rPh>
    <rPh sb="2" eb="4">
      <t>ケンサ</t>
    </rPh>
    <phoneticPr fontId="1"/>
  </si>
  <si>
    <t>完了検査</t>
    <rPh sb="0" eb="2">
      <t>カンリョウ</t>
    </rPh>
    <rPh sb="2" eb="4">
      <t>ケンサ</t>
    </rPh>
    <phoneticPr fontId="1"/>
  </si>
  <si>
    <t>●　中間第一面</t>
    <rPh sb="2" eb="4">
      <t>チュウカン</t>
    </rPh>
    <rPh sb="4" eb="6">
      <t>ダイイチ</t>
    </rPh>
    <rPh sb="6" eb="7">
      <t>メン</t>
    </rPh>
    <phoneticPr fontId="1"/>
  </si>
  <si>
    <t>●　完了第一面</t>
    <rPh sb="2" eb="4">
      <t>カンリョウ</t>
    </rPh>
    <rPh sb="4" eb="6">
      <t>ダイイチ</t>
    </rPh>
    <rPh sb="6" eb="7">
      <t>メン</t>
    </rPh>
    <phoneticPr fontId="1"/>
  </si>
  <si>
    <t>●　共通第二面</t>
    <rPh sb="2" eb="4">
      <t>キョウツウ</t>
    </rPh>
    <rPh sb="4" eb="5">
      <t>ダイ</t>
    </rPh>
    <rPh sb="5" eb="7">
      <t>ニメン</t>
    </rPh>
    <phoneticPr fontId="1"/>
  </si>
  <si>
    <t>●　共通第二面-2（複数建築主の場合）</t>
    <rPh sb="2" eb="4">
      <t>キョウツウ</t>
    </rPh>
    <rPh sb="4" eb="5">
      <t>ダイ</t>
    </rPh>
    <rPh sb="5" eb="7">
      <t>ニメン</t>
    </rPh>
    <rPh sb="10" eb="12">
      <t>フクスウ</t>
    </rPh>
    <rPh sb="12" eb="14">
      <t>ケンチク</t>
    </rPh>
    <rPh sb="14" eb="15">
      <t>ヌシ</t>
    </rPh>
    <rPh sb="16" eb="18">
      <t>バアイ</t>
    </rPh>
    <phoneticPr fontId="1"/>
  </si>
  <si>
    <t>●　中間第三面</t>
    <rPh sb="2" eb="4">
      <t>チュウカン</t>
    </rPh>
    <rPh sb="4" eb="5">
      <t>ダイ</t>
    </rPh>
    <rPh sb="5" eb="7">
      <t>サンメン</t>
    </rPh>
    <phoneticPr fontId="1"/>
  </si>
  <si>
    <t>●　完了第三面</t>
    <rPh sb="2" eb="4">
      <t>カンリョウ</t>
    </rPh>
    <rPh sb="4" eb="5">
      <t>ダイ</t>
    </rPh>
    <rPh sb="5" eb="7">
      <t>サンメン</t>
    </rPh>
    <phoneticPr fontId="1"/>
  </si>
  <si>
    <t>●　共通第四面</t>
    <rPh sb="2" eb="4">
      <t>キョウツウ</t>
    </rPh>
    <rPh sb="4" eb="5">
      <t>ダイ</t>
    </rPh>
    <rPh sb="5" eb="7">
      <t>ヨンメン</t>
    </rPh>
    <phoneticPr fontId="1"/>
  </si>
  <si>
    <t>国土交通大臣</t>
    <rPh sb="0" eb="2">
      <t>コクド</t>
    </rPh>
    <rPh sb="2" eb="4">
      <t>コウツウ</t>
    </rPh>
    <rPh sb="4" eb="6">
      <t>ダイジン</t>
    </rPh>
    <phoneticPr fontId="1"/>
  </si>
  <si>
    <t>第二十六号様式（第四条の八、第四条の十一の二関係）（Ａ４）</t>
    <rPh sb="1" eb="4">
      <t>ニジュウロク</t>
    </rPh>
    <rPh sb="8" eb="9">
      <t>ダイ</t>
    </rPh>
    <rPh sb="9" eb="11">
      <t>ヨンジョウ</t>
    </rPh>
    <rPh sb="12" eb="13">
      <t>ハチ</t>
    </rPh>
    <rPh sb="14" eb="15">
      <t>ダイ</t>
    </rPh>
    <rPh sb="15" eb="17">
      <t>ヨンジョウ</t>
    </rPh>
    <rPh sb="18" eb="19">
      <t>ト</t>
    </rPh>
    <rPh sb="19" eb="20">
      <t>イチ</t>
    </rPh>
    <rPh sb="21" eb="22">
      <t>ニ</t>
    </rPh>
    <rPh sb="22" eb="24">
      <t>カンケイ</t>
    </rPh>
    <phoneticPr fontId="1"/>
  </si>
  <si>
    <t>中間検査申請書</t>
    <phoneticPr fontId="1"/>
  </si>
  <si>
    <t>　建築基準法第７条の３第１項又は第７条の４第１項（これらの規定を同法第８７条の４又は第８８条第１項において準用する場合を含む。）の規定により、検査を申請します。この申請書及び添付図書に記載の事項は、事実に相違ありません。</t>
    <phoneticPr fontId="1"/>
  </si>
  <si>
    <t>第四面に記載の事項は、事実に相違ありません。</t>
    <rPh sb="0" eb="1">
      <t>ダイ</t>
    </rPh>
    <rPh sb="1" eb="3">
      <t>ヨンメン</t>
    </rPh>
    <rPh sb="4" eb="6">
      <t>キサイ</t>
    </rPh>
    <rPh sb="7" eb="9">
      <t>ジコウ</t>
    </rPh>
    <rPh sb="11" eb="13">
      <t>ジジツ</t>
    </rPh>
    <rPh sb="14" eb="16">
      <t>ソウイ</t>
    </rPh>
    <phoneticPr fontId="1"/>
  </si>
  <si>
    <t>工事監理者氏名</t>
    <rPh sb="0" eb="2">
      <t>コウジ</t>
    </rPh>
    <rPh sb="2" eb="5">
      <t>カンリシャ</t>
    </rPh>
    <rPh sb="5" eb="7">
      <t>シメイ</t>
    </rPh>
    <phoneticPr fontId="1"/>
  </si>
  <si>
    <t>【検査を申請する建築物等】</t>
    <rPh sb="1" eb="3">
      <t>ケンサ</t>
    </rPh>
    <rPh sb="4" eb="6">
      <t>シンセイ</t>
    </rPh>
    <rPh sb="8" eb="11">
      <t>ケンチクブツ</t>
    </rPh>
    <rPh sb="11" eb="12">
      <t>トウ</t>
    </rPh>
    <phoneticPr fontId="1"/>
  </si>
  <si>
    <t>■</t>
    <phoneticPr fontId="1"/>
  </si>
  <si>
    <t>建築物</t>
    <rPh sb="0" eb="3">
      <t>ケンチクブツ</t>
    </rPh>
    <phoneticPr fontId="1"/>
  </si>
  <si>
    <t>建築設備（昇降機）</t>
    <rPh sb="0" eb="2">
      <t>ケンチク</t>
    </rPh>
    <rPh sb="2" eb="4">
      <t>セツビ</t>
    </rPh>
    <rPh sb="5" eb="8">
      <t>ショウコウキ</t>
    </rPh>
    <phoneticPr fontId="1"/>
  </si>
  <si>
    <t>建築設備（昇降機以外）</t>
    <rPh sb="0" eb="2">
      <t>ケンチク</t>
    </rPh>
    <rPh sb="2" eb="4">
      <t>セツビ</t>
    </rPh>
    <rPh sb="5" eb="8">
      <t>ショウコウキ</t>
    </rPh>
    <rPh sb="8" eb="10">
      <t>イガイ</t>
    </rPh>
    <phoneticPr fontId="1"/>
  </si>
  <si>
    <t>工作物（昇降機）</t>
    <rPh sb="0" eb="3">
      <t>コウサクブツ</t>
    </rPh>
    <rPh sb="4" eb="7">
      <t>ショウコウキ</t>
    </rPh>
    <phoneticPr fontId="1"/>
  </si>
  <si>
    <t>工作物（法８８条第１項）</t>
    <phoneticPr fontId="1"/>
  </si>
  <si>
    <t>工作物（法８８条第２項）</t>
    <phoneticPr fontId="1"/>
  </si>
  <si>
    <t>※検査の特例欄</t>
    <rPh sb="1" eb="3">
      <t>ケンサ</t>
    </rPh>
    <rPh sb="4" eb="6">
      <t>トクレイ</t>
    </rPh>
    <rPh sb="6" eb="7">
      <t>ラン</t>
    </rPh>
    <phoneticPr fontId="1"/>
  </si>
  <si>
    <t>※検査欄</t>
    <rPh sb="1" eb="3">
      <t>ケンサ</t>
    </rPh>
    <rPh sb="3" eb="4">
      <t>ラン</t>
    </rPh>
    <phoneticPr fontId="1"/>
  </si>
  <si>
    <t>※決裁欄</t>
    <rPh sb="1" eb="3">
      <t>ケッサイ</t>
    </rPh>
    <rPh sb="3" eb="4">
      <t>ラン</t>
    </rPh>
    <phoneticPr fontId="1"/>
  </si>
  <si>
    <t>※中間検査合格証欄</t>
    <rPh sb="1" eb="3">
      <t>チュウカン</t>
    </rPh>
    <rPh sb="3" eb="5">
      <t>ケンサ</t>
    </rPh>
    <rPh sb="5" eb="7">
      <t>ゴウカク</t>
    </rPh>
    <rPh sb="7" eb="8">
      <t>ショウ</t>
    </rPh>
    <phoneticPr fontId="1"/>
  </si>
  <si>
    <t>第十九号様式（第四条、第四条の四の二関係）（Ａ４）</t>
    <phoneticPr fontId="1"/>
  </si>
  <si>
    <t>完了検査申請書</t>
    <phoneticPr fontId="1"/>
  </si>
  <si>
    <t>　建築基準法第７条第１項又は第７条の２第１項（これらの規定を同法第８７条の４又は第８８条第１項若しくは第２項において準用する場合を含む。）の規定により、検査を申請します。この申請書及び添付図書に記載の事項は、事実に相違ありません。</t>
    <phoneticPr fontId="1"/>
  </si>
  <si>
    <t>※検査済証欄</t>
    <rPh sb="1" eb="3">
      <t>ケンサ</t>
    </rPh>
    <rPh sb="3" eb="5">
      <t>ズミショウ</t>
    </rPh>
    <rPh sb="5" eb="6">
      <t>ラン</t>
    </rPh>
    <phoneticPr fontId="1"/>
  </si>
  <si>
    <t>【1．建築主、設置者又は築造主】</t>
    <rPh sb="7" eb="10">
      <t>セッチシャ</t>
    </rPh>
    <rPh sb="10" eb="11">
      <t>マタ</t>
    </rPh>
    <rPh sb="12" eb="14">
      <t>チクゾウ</t>
    </rPh>
    <rPh sb="14" eb="15">
      <t>ヌシ</t>
    </rPh>
    <phoneticPr fontId="1"/>
  </si>
  <si>
    <t>　【ｲ．氏名のﾌﾘｶﾞﾅ】</t>
    <phoneticPr fontId="1"/>
  </si>
  <si>
    <t>　【ﾄ．作成した設計図書】</t>
    <phoneticPr fontId="1"/>
  </si>
  <si>
    <t>【４．工事監理者】</t>
    <phoneticPr fontId="1"/>
  </si>
  <si>
    <t>【５．建築設備の工事監理に関し意見を聴いた者】</t>
    <rPh sb="8" eb="10">
      <t>コウジ</t>
    </rPh>
    <rPh sb="10" eb="12">
      <t>カンリ</t>
    </rPh>
    <phoneticPr fontId="1"/>
  </si>
  <si>
    <t>（代表となる建築設備の工事監理に関し意見を聴いた者）</t>
    <rPh sb="1" eb="3">
      <t>ダイヒョウ</t>
    </rPh>
    <rPh sb="6" eb="8">
      <t>ケンチク</t>
    </rPh>
    <rPh sb="8" eb="10">
      <t>セツビ</t>
    </rPh>
    <rPh sb="11" eb="13">
      <t>コウジ</t>
    </rPh>
    <rPh sb="13" eb="15">
      <t>カンリ</t>
    </rPh>
    <rPh sb="16" eb="17">
      <t>カン</t>
    </rPh>
    <rPh sb="18" eb="20">
      <t>イケン</t>
    </rPh>
    <rPh sb="21" eb="22">
      <t>キ</t>
    </rPh>
    <rPh sb="24" eb="25">
      <t>モノ</t>
    </rPh>
    <phoneticPr fontId="1"/>
  </si>
  <si>
    <t>（その他の建築設備の工事監理に関し意見を聴いた者）</t>
    <rPh sb="3" eb="4">
      <t>タ</t>
    </rPh>
    <rPh sb="5" eb="7">
      <t>ケンチク</t>
    </rPh>
    <rPh sb="7" eb="9">
      <t>セツビ</t>
    </rPh>
    <rPh sb="10" eb="12">
      <t>コウジ</t>
    </rPh>
    <rPh sb="12" eb="14">
      <t>カンリ</t>
    </rPh>
    <rPh sb="15" eb="16">
      <t>カン</t>
    </rPh>
    <rPh sb="17" eb="19">
      <t>イケン</t>
    </rPh>
    <rPh sb="20" eb="21">
      <t>キ</t>
    </rPh>
    <rPh sb="23" eb="24">
      <t>モノ</t>
    </rPh>
    <phoneticPr fontId="1"/>
  </si>
  <si>
    <t>【７．備考】</t>
    <phoneticPr fontId="1"/>
  </si>
  <si>
    <t>一般財団法人　日本建築センター　東京都千代田</t>
    <phoneticPr fontId="1"/>
  </si>
  <si>
    <t>アウェイ建築評価ネット株式会社　東京都品川区</t>
    <phoneticPr fontId="1"/>
  </si>
  <si>
    <t>公益財団法人　東京都防災・建築まちづくりセンター　東京都渋谷区</t>
    <phoneticPr fontId="1"/>
  </si>
  <si>
    <t>　建築主、設置者又は築造主等の概要</t>
    <rPh sb="13" eb="14">
      <t>トウ</t>
    </rPh>
    <phoneticPr fontId="1"/>
  </si>
  <si>
    <t>【1．建築主、設置者又は築造主2】</t>
  </si>
  <si>
    <t>【1．建築主、設置者又は築造主3】</t>
  </si>
  <si>
    <t>【1．建築主、設置者又は築造主4】</t>
  </si>
  <si>
    <t>【1．建築主、設置者又は築造主5】</t>
  </si>
  <si>
    <t>【1．建築主、設置者又は築造主6】</t>
  </si>
  <si>
    <t>【1．建築主、設置者又は築造主7】</t>
  </si>
  <si>
    <t>申請する工事の概要</t>
    <rPh sb="0" eb="2">
      <t>シンセイ</t>
    </rPh>
    <rPh sb="4" eb="6">
      <t>コウジ</t>
    </rPh>
    <rPh sb="7" eb="9">
      <t>ガイヨウ</t>
    </rPh>
    <phoneticPr fontId="1"/>
  </si>
  <si>
    <t>【1．建築場所、設置場所又は築造場所】</t>
    <rPh sb="3" eb="5">
      <t>ケンチク</t>
    </rPh>
    <rPh sb="5" eb="7">
      <t>バショ</t>
    </rPh>
    <rPh sb="8" eb="10">
      <t>セッチ</t>
    </rPh>
    <rPh sb="10" eb="12">
      <t>バショ</t>
    </rPh>
    <rPh sb="12" eb="13">
      <t>マタ</t>
    </rPh>
    <rPh sb="14" eb="16">
      <t>チクゾウ</t>
    </rPh>
    <rPh sb="16" eb="18">
      <t>バショ</t>
    </rPh>
    <phoneticPr fontId="1"/>
  </si>
  <si>
    <t>　【ｲ．地名地番】</t>
    <rPh sb="4" eb="6">
      <t>チメイ</t>
    </rPh>
    <rPh sb="6" eb="8">
      <t>チバン</t>
    </rPh>
    <phoneticPr fontId="1"/>
  </si>
  <si>
    <t>　【ﾛ．住居表示】</t>
    <rPh sb="4" eb="6">
      <t>ジュウキョ</t>
    </rPh>
    <rPh sb="6" eb="8">
      <t>ヒョウジ</t>
    </rPh>
    <phoneticPr fontId="1"/>
  </si>
  <si>
    <t>【2．工事種別】</t>
    <rPh sb="3" eb="5">
      <t>コウジ</t>
    </rPh>
    <rPh sb="5" eb="7">
      <t>シュベツ</t>
    </rPh>
    <phoneticPr fontId="1"/>
  </si>
  <si>
    <t>【ｲ．建築基準法施行令第１０条各号に掲げる建築物の区分】</t>
    <rPh sb="3" eb="5">
      <t>ケンチク</t>
    </rPh>
    <rPh sb="5" eb="8">
      <t>キジュンホウ</t>
    </rPh>
    <rPh sb="8" eb="11">
      <t>セコウレイ</t>
    </rPh>
    <rPh sb="11" eb="12">
      <t>ダイ</t>
    </rPh>
    <rPh sb="14" eb="15">
      <t>ジョウ</t>
    </rPh>
    <rPh sb="15" eb="17">
      <t>カクゴウ</t>
    </rPh>
    <rPh sb="18" eb="19">
      <t>カカ</t>
    </rPh>
    <rPh sb="21" eb="24">
      <t>ケンチクブツ</t>
    </rPh>
    <rPh sb="25" eb="27">
      <t>クブン</t>
    </rPh>
    <phoneticPr fontId="1"/>
  </si>
  <si>
    <t>【ﾛ．工事種別】</t>
    <rPh sb="3" eb="5">
      <t>コウジ</t>
    </rPh>
    <rPh sb="5" eb="7">
      <t>シュベツ</t>
    </rPh>
    <phoneticPr fontId="1"/>
  </si>
  <si>
    <t>移転</t>
    <rPh sb="0" eb="2">
      <t>イテン</t>
    </rPh>
    <phoneticPr fontId="1"/>
  </si>
  <si>
    <t>大規模の修繕</t>
    <rPh sb="0" eb="3">
      <t>ダイキボ</t>
    </rPh>
    <rPh sb="4" eb="6">
      <t>シュウゼン</t>
    </rPh>
    <phoneticPr fontId="1"/>
  </si>
  <si>
    <t>大規模の模様替</t>
    <rPh sb="0" eb="3">
      <t>ダイキボ</t>
    </rPh>
    <rPh sb="4" eb="7">
      <t>モヨウガ</t>
    </rPh>
    <phoneticPr fontId="1"/>
  </si>
  <si>
    <t>建築設備の設置</t>
    <rPh sb="0" eb="2">
      <t>ケンチク</t>
    </rPh>
    <rPh sb="2" eb="4">
      <t>セツビ</t>
    </rPh>
    <rPh sb="5" eb="7">
      <t>セッチ</t>
    </rPh>
    <phoneticPr fontId="1"/>
  </si>
  <si>
    <t>【ﾊ．建築基準法第６８条の２０第２項の検査の特例に係る認証番号】</t>
    <rPh sb="3" eb="5">
      <t>ケンチク</t>
    </rPh>
    <rPh sb="5" eb="8">
      <t>キジュンホウ</t>
    </rPh>
    <rPh sb="8" eb="9">
      <t>ダイ</t>
    </rPh>
    <rPh sb="11" eb="12">
      <t>ジョウ</t>
    </rPh>
    <rPh sb="15" eb="16">
      <t>ダイ</t>
    </rPh>
    <rPh sb="17" eb="18">
      <t>コウ</t>
    </rPh>
    <rPh sb="19" eb="21">
      <t>ケンサ</t>
    </rPh>
    <rPh sb="22" eb="24">
      <t>トクレイ</t>
    </rPh>
    <rPh sb="25" eb="26">
      <t>カカワ</t>
    </rPh>
    <rPh sb="27" eb="29">
      <t>ニンショウ</t>
    </rPh>
    <rPh sb="29" eb="31">
      <t>バンゴウ</t>
    </rPh>
    <phoneticPr fontId="1"/>
  </si>
  <si>
    <t>【3．確認済証番号】</t>
    <rPh sb="3" eb="5">
      <t>カクニン</t>
    </rPh>
    <rPh sb="5" eb="6">
      <t>ズミ</t>
    </rPh>
    <rPh sb="6" eb="7">
      <t>ショウ</t>
    </rPh>
    <rPh sb="7" eb="9">
      <t>バンゴウ</t>
    </rPh>
    <phoneticPr fontId="1"/>
  </si>
  <si>
    <t>【4．確認済証交付年月日】</t>
    <rPh sb="3" eb="5">
      <t>カクニン</t>
    </rPh>
    <rPh sb="5" eb="6">
      <t>ズミ</t>
    </rPh>
    <rPh sb="6" eb="7">
      <t>ショウ</t>
    </rPh>
    <rPh sb="7" eb="9">
      <t>コウフ</t>
    </rPh>
    <rPh sb="9" eb="12">
      <t>ネンガッピ</t>
    </rPh>
    <phoneticPr fontId="1"/>
  </si>
  <si>
    <t>【5．確認済証交付者】</t>
    <rPh sb="3" eb="5">
      <t>カクニン</t>
    </rPh>
    <rPh sb="5" eb="6">
      <t>ズミ</t>
    </rPh>
    <rPh sb="6" eb="7">
      <t>ショウ</t>
    </rPh>
    <rPh sb="7" eb="9">
      <t>コウフ</t>
    </rPh>
    <rPh sb="9" eb="10">
      <t>シャ</t>
    </rPh>
    <phoneticPr fontId="1"/>
  </si>
  <si>
    <t>株式会社　都市建築確認センター　</t>
    <phoneticPr fontId="1"/>
  </si>
  <si>
    <t>【6．工事着手年月日】　</t>
    <phoneticPr fontId="1"/>
  </si>
  <si>
    <t>【7．工事完了予定年月日】　</t>
    <phoneticPr fontId="1"/>
  </si>
  <si>
    <t>【8．特定工程】　</t>
    <rPh sb="3" eb="5">
      <t>トクテイ</t>
    </rPh>
    <rPh sb="5" eb="7">
      <t>コウテイ</t>
    </rPh>
    <phoneticPr fontId="1"/>
  </si>
  <si>
    <t>　【ｲ．特定工程】　</t>
    <rPh sb="4" eb="6">
      <t>トクテイ</t>
    </rPh>
    <rPh sb="6" eb="8">
      <t>コウテイ</t>
    </rPh>
    <phoneticPr fontId="1"/>
  </si>
  <si>
    <r>
      <t>　【ﾛ．</t>
    </r>
    <r>
      <rPr>
        <sz val="10"/>
        <color indexed="8"/>
        <rFont val="ＭＳ 明朝"/>
        <family val="1"/>
        <charset val="128"/>
      </rPr>
      <t>特定工程工事終了（予定）年月日</t>
    </r>
    <r>
      <rPr>
        <sz val="10"/>
        <color indexed="8"/>
        <rFont val="ＭＳ 明朝"/>
        <family val="1"/>
        <charset val="128"/>
      </rPr>
      <t>】　</t>
    </r>
    <rPh sb="4" eb="6">
      <t>トクテイ</t>
    </rPh>
    <rPh sb="6" eb="8">
      <t>コウテイ</t>
    </rPh>
    <rPh sb="8" eb="10">
      <t>コウジ</t>
    </rPh>
    <rPh sb="10" eb="12">
      <t>シュウリョウ</t>
    </rPh>
    <rPh sb="13" eb="15">
      <t>ヨテイ</t>
    </rPh>
    <rPh sb="16" eb="19">
      <t>ネンガッピ</t>
    </rPh>
    <phoneticPr fontId="1"/>
  </si>
  <si>
    <t>　【ﾊ．検査対象床面積】　</t>
    <rPh sb="4" eb="6">
      <t>ケンサ</t>
    </rPh>
    <rPh sb="6" eb="8">
      <t>タイショウ</t>
    </rPh>
    <rPh sb="8" eb="9">
      <t>ユカ</t>
    </rPh>
    <rPh sb="9" eb="11">
      <t>メンセキ</t>
    </rPh>
    <phoneticPr fontId="1"/>
  </si>
  <si>
    <t>【9．今回申請以前の中間検査】　</t>
    <rPh sb="3" eb="5">
      <t>コンカイ</t>
    </rPh>
    <rPh sb="5" eb="7">
      <t>シンセイ</t>
    </rPh>
    <rPh sb="7" eb="9">
      <t>イゼン</t>
    </rPh>
    <rPh sb="10" eb="12">
      <t>チュウカン</t>
    </rPh>
    <rPh sb="12" eb="14">
      <t>ケンサ</t>
    </rPh>
    <phoneticPr fontId="1"/>
  </si>
  <si>
    <t>回）</t>
    <rPh sb="0" eb="1">
      <t>カイ</t>
    </rPh>
    <phoneticPr fontId="1"/>
  </si>
  <si>
    <t>（第</t>
    <rPh sb="1" eb="2">
      <t>ダイ</t>
    </rPh>
    <phoneticPr fontId="1"/>
  </si>
  <si>
    <t>　【ﾛ．中間検査合格証交付者】　</t>
    <rPh sb="4" eb="6">
      <t>チュウカン</t>
    </rPh>
    <rPh sb="6" eb="8">
      <t>ケンサ</t>
    </rPh>
    <rPh sb="8" eb="10">
      <t>ゴウカク</t>
    </rPh>
    <rPh sb="10" eb="11">
      <t>ショウ</t>
    </rPh>
    <rPh sb="11" eb="13">
      <t>コウフ</t>
    </rPh>
    <rPh sb="13" eb="14">
      <t>シャ</t>
    </rPh>
    <phoneticPr fontId="1"/>
  </si>
  <si>
    <t>　【ﾊ．中間検査合格証番号】　</t>
    <rPh sb="4" eb="6">
      <t>チュウカン</t>
    </rPh>
    <rPh sb="6" eb="8">
      <t>ケンサ</t>
    </rPh>
    <rPh sb="8" eb="10">
      <t>ゴウカク</t>
    </rPh>
    <rPh sb="10" eb="11">
      <t>ショウ</t>
    </rPh>
    <rPh sb="11" eb="13">
      <t>バンゴウ</t>
    </rPh>
    <phoneticPr fontId="1"/>
  </si>
  <si>
    <t>　【ﾆ．交付年月日】　</t>
    <rPh sb="4" eb="6">
      <t>コウフ</t>
    </rPh>
    <rPh sb="6" eb="9">
      <t>ネンガッピ</t>
    </rPh>
    <phoneticPr fontId="1"/>
  </si>
  <si>
    <t>【10．今回申請以降の中間検査】　</t>
    <rPh sb="4" eb="6">
      <t>コンカイ</t>
    </rPh>
    <rPh sb="6" eb="8">
      <t>シンセイ</t>
    </rPh>
    <rPh sb="8" eb="10">
      <t>イコウ</t>
    </rPh>
    <rPh sb="11" eb="13">
      <t>チュウカン</t>
    </rPh>
    <rPh sb="13" eb="15">
      <t>ケンサ</t>
    </rPh>
    <phoneticPr fontId="1"/>
  </si>
  <si>
    <t xml:space="preserve">  【ﾛ.特定工程工事終了</t>
    <rPh sb="5" eb="7">
      <t>トクテイ</t>
    </rPh>
    <rPh sb="7" eb="9">
      <t>コウテイ</t>
    </rPh>
    <rPh sb="9" eb="11">
      <t>コウジ</t>
    </rPh>
    <rPh sb="11" eb="13">
      <t>シュウリョウ</t>
    </rPh>
    <phoneticPr fontId="1"/>
  </si>
  <si>
    <t>（令和</t>
    <phoneticPr fontId="1"/>
  </si>
  <si>
    <t>予定年月日】</t>
    <phoneticPr fontId="1"/>
  </si>
  <si>
    <t>【11．確認以降の軽微な変更の概要】</t>
    <phoneticPr fontId="1"/>
  </si>
  <si>
    <t>　【ｲ．変更された設計図書の種類】</t>
    <phoneticPr fontId="1"/>
  </si>
  <si>
    <t>　【ﾛ．変更の概要】</t>
    <phoneticPr fontId="1"/>
  </si>
  <si>
    <t>【12．備考】</t>
    <rPh sb="4" eb="6">
      <t>ビコウ</t>
    </rPh>
    <phoneticPr fontId="1"/>
  </si>
  <si>
    <r>
      <t>【7．</t>
    </r>
    <r>
      <rPr>
        <sz val="9"/>
        <color indexed="8"/>
        <rFont val="ＭＳ 明朝"/>
        <family val="1"/>
        <charset val="128"/>
      </rPr>
      <t>工事完了（予定）年月日</t>
    </r>
    <r>
      <rPr>
        <sz val="10"/>
        <color indexed="8"/>
        <rFont val="ＭＳ 明朝"/>
        <family val="1"/>
        <charset val="128"/>
      </rPr>
      <t>】　</t>
    </r>
    <rPh sb="8" eb="10">
      <t>ヨテイ</t>
    </rPh>
    <phoneticPr fontId="1"/>
  </si>
  <si>
    <t>【8．検査対象床面積】　　</t>
    <rPh sb="3" eb="5">
      <t>ケンサ</t>
    </rPh>
    <rPh sb="5" eb="7">
      <t>タイショウ</t>
    </rPh>
    <rPh sb="7" eb="8">
      <t>ユカ</t>
    </rPh>
    <rPh sb="8" eb="10">
      <t>メンセキ</t>
    </rPh>
    <phoneticPr fontId="1"/>
  </si>
  <si>
    <t>【9．検査経過】　</t>
    <rPh sb="3" eb="5">
      <t>ケンサ</t>
    </rPh>
    <rPh sb="5" eb="7">
      <t>ケイカ</t>
    </rPh>
    <phoneticPr fontId="1"/>
  </si>
  <si>
    <t>【10．確認以降の軽微な変更の概要】</t>
    <phoneticPr fontId="1"/>
  </si>
  <si>
    <t>【11．備考】</t>
    <rPh sb="4" eb="6">
      <t>ビコウ</t>
    </rPh>
    <phoneticPr fontId="1"/>
  </si>
  <si>
    <t>（第四面）</t>
    <rPh sb="1" eb="2">
      <t>ダイ</t>
    </rPh>
    <rPh sb="2" eb="4">
      <t>４メン</t>
    </rPh>
    <phoneticPr fontId="1"/>
  </si>
  <si>
    <t>記載例（木造に限る）</t>
    <rPh sb="0" eb="2">
      <t>キサイ</t>
    </rPh>
    <rPh sb="2" eb="3">
      <t>レイ</t>
    </rPh>
    <rPh sb="4" eb="6">
      <t>モクゾウ</t>
    </rPh>
    <rPh sb="7" eb="8">
      <t>カギ</t>
    </rPh>
    <phoneticPr fontId="1"/>
  </si>
  <si>
    <t>工事監理の状況</t>
    <rPh sb="0" eb="2">
      <t>コウジ</t>
    </rPh>
    <rPh sb="2" eb="4">
      <t>カンリ</t>
    </rPh>
    <rPh sb="5" eb="7">
      <t>ジョウキョウ</t>
    </rPh>
    <phoneticPr fontId="1"/>
  </si>
  <si>
    <t>確認を行った部位・材料の種類等</t>
    <phoneticPr fontId="1"/>
  </si>
  <si>
    <t>照合内容</t>
    <phoneticPr fontId="1"/>
  </si>
  <si>
    <t>照合を行った設計図書</t>
    <phoneticPr fontId="1"/>
  </si>
  <si>
    <t>設計図書の内容について設計者に確認した事項</t>
    <phoneticPr fontId="1"/>
  </si>
  <si>
    <t>照合方法</t>
    <phoneticPr fontId="1"/>
  </si>
  <si>
    <t>　　照合結果
（不適の場合には建築主に対して行った報告の内容）</t>
    <phoneticPr fontId="1"/>
  </si>
  <si>
    <t>敷地の形状、高さ、衛生及び安全</t>
    <phoneticPr fontId="1"/>
  </si>
  <si>
    <t>敷地
擁壁
排水管・排水溝</t>
    <rPh sb="0" eb="2">
      <t>シキチ</t>
    </rPh>
    <rPh sb="3" eb="5">
      <t>ヨウヘキ</t>
    </rPh>
    <rPh sb="6" eb="9">
      <t>ハイスイカン</t>
    </rPh>
    <rPh sb="10" eb="12">
      <t>ハイスイ</t>
    </rPh>
    <rPh sb="12" eb="13">
      <t>ミゾ</t>
    </rPh>
    <phoneticPr fontId="1"/>
  </si>
  <si>
    <t>高さ・形状・寸法
配置の状況
管径・接続状況</t>
    <rPh sb="0" eb="1">
      <t>タカ</t>
    </rPh>
    <rPh sb="3" eb="5">
      <t>ケイジョウ</t>
    </rPh>
    <rPh sb="6" eb="8">
      <t>スンポウ</t>
    </rPh>
    <rPh sb="9" eb="11">
      <t>ハイチ</t>
    </rPh>
    <rPh sb="12" eb="14">
      <t>ジョウキョウ</t>
    </rPh>
    <rPh sb="15" eb="17">
      <t>カンケイ</t>
    </rPh>
    <rPh sb="18" eb="20">
      <t>セツゾク</t>
    </rPh>
    <rPh sb="20" eb="22">
      <t>ジョウキョウ</t>
    </rPh>
    <phoneticPr fontId="1"/>
  </si>
  <si>
    <t>配置図</t>
    <rPh sb="0" eb="2">
      <t>ハイチ</t>
    </rPh>
    <rPh sb="2" eb="3">
      <t>ズ</t>
    </rPh>
    <phoneticPr fontId="1"/>
  </si>
  <si>
    <t>なし</t>
    <phoneticPr fontId="1"/>
  </si>
  <si>
    <t>地縄張り・測量
土工事終了後現場で目視確認</t>
    <rPh sb="0" eb="1">
      <t>ジ</t>
    </rPh>
    <rPh sb="1" eb="3">
      <t>ナワバ</t>
    </rPh>
    <rPh sb="5" eb="7">
      <t>ソクリョウ</t>
    </rPh>
    <rPh sb="8" eb="9">
      <t>ツチ</t>
    </rPh>
    <rPh sb="9" eb="11">
      <t>コウジ</t>
    </rPh>
    <rPh sb="11" eb="13">
      <t>シュウリョウ</t>
    </rPh>
    <rPh sb="13" eb="14">
      <t>ゴ</t>
    </rPh>
    <rPh sb="14" eb="16">
      <t>ゲンバ</t>
    </rPh>
    <rPh sb="17" eb="19">
      <t>モクシ</t>
    </rPh>
    <rPh sb="19" eb="21">
      <t>カクニン</t>
    </rPh>
    <phoneticPr fontId="1"/>
  </si>
  <si>
    <t>適</t>
    <rPh sb="0" eb="1">
      <t>テキ</t>
    </rPh>
    <phoneticPr fontId="1"/>
  </si>
  <si>
    <t>主要構造部及び主要構造部以外の構造耐力上主要な部分に用いる材料（接合材料を含む）の種類、品質及び寸法</t>
    <phoneticPr fontId="1"/>
  </si>
  <si>
    <t>木材
コンクリート
鉄筋
屋根・外装材
金物類</t>
    <rPh sb="0" eb="2">
      <t>モクザイ</t>
    </rPh>
    <rPh sb="10" eb="12">
      <t>テッキン</t>
    </rPh>
    <rPh sb="13" eb="15">
      <t>ヤネ</t>
    </rPh>
    <rPh sb="16" eb="19">
      <t>ガイソウザイ</t>
    </rPh>
    <rPh sb="20" eb="22">
      <t>カナモノ</t>
    </rPh>
    <rPh sb="22" eb="23">
      <t>ルイ</t>
    </rPh>
    <phoneticPr fontId="1"/>
  </si>
  <si>
    <t>材料・品質・規格・寸法・種類・形状・材料</t>
    <rPh sb="0" eb="2">
      <t>ザイリョウ</t>
    </rPh>
    <rPh sb="3" eb="5">
      <t>ヒンシツ</t>
    </rPh>
    <rPh sb="6" eb="8">
      <t>キカク</t>
    </rPh>
    <rPh sb="9" eb="11">
      <t>スンポウ</t>
    </rPh>
    <rPh sb="12" eb="14">
      <t>シュルイ</t>
    </rPh>
    <rPh sb="15" eb="17">
      <t>ケイジョウ</t>
    </rPh>
    <rPh sb="18" eb="20">
      <t>ザイリョウ</t>
    </rPh>
    <phoneticPr fontId="1"/>
  </si>
  <si>
    <t>平面図
矩計図
伏図</t>
    <rPh sb="0" eb="3">
      <t>ヘイメンズ</t>
    </rPh>
    <rPh sb="4" eb="7">
      <t>カナバカリズ</t>
    </rPh>
    <rPh sb="8" eb="10">
      <t>フセズ</t>
    </rPh>
    <phoneticPr fontId="1"/>
  </si>
  <si>
    <t>現場目視、計測確認
工場による検査記録
現場受入時検査</t>
    <rPh sb="0" eb="2">
      <t>ゲンバ</t>
    </rPh>
    <rPh sb="2" eb="4">
      <t>モクシ</t>
    </rPh>
    <rPh sb="5" eb="7">
      <t>ケイソク</t>
    </rPh>
    <rPh sb="7" eb="9">
      <t>カクニン</t>
    </rPh>
    <rPh sb="10" eb="12">
      <t>コウジョウ</t>
    </rPh>
    <rPh sb="15" eb="17">
      <t>ケンサ</t>
    </rPh>
    <rPh sb="17" eb="19">
      <t>キロク</t>
    </rPh>
    <rPh sb="20" eb="22">
      <t>ゲンバ</t>
    </rPh>
    <rPh sb="22" eb="24">
      <t>ウケイレ</t>
    </rPh>
    <rPh sb="24" eb="25">
      <t>ジ</t>
    </rPh>
    <rPh sb="25" eb="27">
      <t>ケンサ</t>
    </rPh>
    <phoneticPr fontId="1"/>
  </si>
  <si>
    <t>主要構造部及び主要構造部以外の構造耐力上主要な部分に用いる材料の接合状況、接合部分の形状等</t>
    <phoneticPr fontId="1"/>
  </si>
  <si>
    <t>柱・梁・土台・基礎等</t>
    <rPh sb="0" eb="1">
      <t>ハシラ</t>
    </rPh>
    <rPh sb="2" eb="3">
      <t>ハリ</t>
    </rPh>
    <rPh sb="4" eb="6">
      <t>ドダイ</t>
    </rPh>
    <rPh sb="7" eb="9">
      <t>キソ</t>
    </rPh>
    <rPh sb="9" eb="10">
      <t>トウ</t>
    </rPh>
    <phoneticPr fontId="1"/>
  </si>
  <si>
    <t>接合状況</t>
    <rPh sb="0" eb="2">
      <t>セツゴウ</t>
    </rPh>
    <rPh sb="2" eb="4">
      <t>ジョウキョウ</t>
    </rPh>
    <phoneticPr fontId="1"/>
  </si>
  <si>
    <t>矩計図
伏図</t>
    <rPh sb="0" eb="3">
      <t>カナバカリズ</t>
    </rPh>
    <rPh sb="4" eb="6">
      <t>フセズ</t>
    </rPh>
    <phoneticPr fontId="1"/>
  </si>
  <si>
    <t>現場目視
計測確認</t>
    <rPh sb="0" eb="2">
      <t>ゲンバ</t>
    </rPh>
    <rPh sb="2" eb="4">
      <t>モクシ</t>
    </rPh>
    <rPh sb="5" eb="7">
      <t>ケイソク</t>
    </rPh>
    <rPh sb="7" eb="9">
      <t>カクニン</t>
    </rPh>
    <phoneticPr fontId="1"/>
  </si>
  <si>
    <t>建築物の各部分の位置、形状及び大きさ</t>
    <phoneticPr fontId="1"/>
  </si>
  <si>
    <t>基礎・土台・柱・筋交・壁・屋根・建築物・階段</t>
    <rPh sb="0" eb="2">
      <t>キソ</t>
    </rPh>
    <rPh sb="3" eb="5">
      <t>ドダイ</t>
    </rPh>
    <rPh sb="6" eb="7">
      <t>ハシラ</t>
    </rPh>
    <rPh sb="8" eb="10">
      <t>スジカイ</t>
    </rPh>
    <rPh sb="11" eb="12">
      <t>カベ</t>
    </rPh>
    <rPh sb="13" eb="15">
      <t>ヤネ</t>
    </rPh>
    <rPh sb="16" eb="19">
      <t>ケンチクブツ</t>
    </rPh>
    <rPh sb="20" eb="22">
      <t>カイダン</t>
    </rPh>
    <phoneticPr fontId="1"/>
  </si>
  <si>
    <t>位置・形状・寸法</t>
    <rPh sb="0" eb="2">
      <t>イチ</t>
    </rPh>
    <rPh sb="3" eb="5">
      <t>ケイジョウ</t>
    </rPh>
    <rPh sb="6" eb="8">
      <t>スンポウ</t>
    </rPh>
    <phoneticPr fontId="1"/>
  </si>
  <si>
    <t>各階平面図
各階伏図
配置図</t>
    <rPh sb="0" eb="2">
      <t>カクカイ</t>
    </rPh>
    <rPh sb="2" eb="5">
      <t>ヘイメンズ</t>
    </rPh>
    <rPh sb="6" eb="8">
      <t>カクカイ</t>
    </rPh>
    <rPh sb="8" eb="10">
      <t>フセズ</t>
    </rPh>
    <rPh sb="11" eb="13">
      <t>ハイチ</t>
    </rPh>
    <rPh sb="13" eb="14">
      <t>ズ</t>
    </rPh>
    <phoneticPr fontId="1"/>
  </si>
  <si>
    <t>施工図による確認</t>
    <rPh sb="0" eb="2">
      <t>セコウ</t>
    </rPh>
    <rPh sb="2" eb="3">
      <t>ズ</t>
    </rPh>
    <rPh sb="6" eb="8">
      <t>カクニン</t>
    </rPh>
    <phoneticPr fontId="1"/>
  </si>
  <si>
    <t>構造耐力上主要な部分の防錆、防腐及び防蟻措置及び状況</t>
    <phoneticPr fontId="1"/>
  </si>
  <si>
    <t>地面から１ｍ以内の部分の木部
外壁の下地</t>
    <rPh sb="0" eb="2">
      <t>ジメン</t>
    </rPh>
    <rPh sb="6" eb="8">
      <t>イナイ</t>
    </rPh>
    <rPh sb="9" eb="11">
      <t>ブブン</t>
    </rPh>
    <rPh sb="12" eb="14">
      <t>モクブ</t>
    </rPh>
    <rPh sb="15" eb="17">
      <t>ガイヘキ</t>
    </rPh>
    <rPh sb="18" eb="20">
      <t>シタジ</t>
    </rPh>
    <phoneticPr fontId="1"/>
  </si>
  <si>
    <t>防腐・防蟻措置の状況
防水措置の状況
クロルピリホスは不使用</t>
    <rPh sb="0" eb="2">
      <t>ボウフ</t>
    </rPh>
    <rPh sb="3" eb="5">
      <t>ボウギ</t>
    </rPh>
    <rPh sb="5" eb="7">
      <t>ソチ</t>
    </rPh>
    <rPh sb="8" eb="10">
      <t>ジョウキョウ</t>
    </rPh>
    <rPh sb="11" eb="13">
      <t>ボウスイ</t>
    </rPh>
    <rPh sb="13" eb="15">
      <t>ソチ</t>
    </rPh>
    <rPh sb="16" eb="18">
      <t>ジョウキョウ</t>
    </rPh>
    <rPh sb="27" eb="30">
      <t>フシヨウ</t>
    </rPh>
    <phoneticPr fontId="1"/>
  </si>
  <si>
    <t>立面図
矩計図</t>
    <rPh sb="0" eb="3">
      <t>リツメンズ</t>
    </rPh>
    <rPh sb="4" eb="7">
      <t>カナバカリズ</t>
    </rPh>
    <phoneticPr fontId="1"/>
  </si>
  <si>
    <t>特定天井に用いる材料の種類並びに当該特定天井の構造及び施工状況</t>
    <phoneticPr fontId="1"/>
  </si>
  <si>
    <t>該当なし</t>
    <rPh sb="0" eb="2">
      <t>ガイトウ</t>
    </rPh>
    <phoneticPr fontId="1"/>
  </si>
  <si>
    <t>該当なし</t>
    <phoneticPr fontId="1"/>
  </si>
  <si>
    <t>居室の内装の仕上げに用いる建築材料の種別及び当該建築材料を用いる部分の面積</t>
    <phoneticPr fontId="1"/>
  </si>
  <si>
    <t>各居室の床
・壁・天井</t>
    <rPh sb="0" eb="1">
      <t>カク</t>
    </rPh>
    <rPh sb="1" eb="3">
      <t>キョシツ</t>
    </rPh>
    <rPh sb="4" eb="5">
      <t>ユカ</t>
    </rPh>
    <rPh sb="7" eb="8">
      <t>カベ</t>
    </rPh>
    <rPh sb="9" eb="11">
      <t>テンジョウ</t>
    </rPh>
    <phoneticPr fontId="1"/>
  </si>
  <si>
    <t>建材等の種類
（全て規制対象外）</t>
    <rPh sb="0" eb="2">
      <t>ケンザイ</t>
    </rPh>
    <rPh sb="2" eb="3">
      <t>トウ</t>
    </rPh>
    <rPh sb="4" eb="6">
      <t>シュルイ</t>
    </rPh>
    <rPh sb="8" eb="9">
      <t>スベ</t>
    </rPh>
    <rPh sb="10" eb="12">
      <t>キセイ</t>
    </rPh>
    <rPh sb="12" eb="14">
      <t>タイショウ</t>
    </rPh>
    <rPh sb="14" eb="15">
      <t>ガイ</t>
    </rPh>
    <phoneticPr fontId="1"/>
  </si>
  <si>
    <t>仕上表
平面図</t>
    <rPh sb="0" eb="2">
      <t>シアゲ</t>
    </rPh>
    <rPh sb="2" eb="3">
      <t>ヒョウ</t>
    </rPh>
    <rPh sb="4" eb="7">
      <t>ヘイメンズ</t>
    </rPh>
    <phoneticPr fontId="1"/>
  </si>
  <si>
    <t>現場目視確認
納品書確認</t>
    <rPh sb="0" eb="2">
      <t>ゲンバ</t>
    </rPh>
    <rPh sb="2" eb="4">
      <t>モクシ</t>
    </rPh>
    <rPh sb="4" eb="6">
      <t>カクニン</t>
    </rPh>
    <rPh sb="7" eb="10">
      <t>ノウヒンショ</t>
    </rPh>
    <rPh sb="10" eb="12">
      <t>カクニン</t>
    </rPh>
    <phoneticPr fontId="1"/>
  </si>
  <si>
    <t>天井及び壁の室内に面する部分に係る仕上げの材料の種別及び厚さ</t>
    <phoneticPr fontId="1"/>
  </si>
  <si>
    <t>火気使用室の天井・壁</t>
    <rPh sb="0" eb="2">
      <t>カキ</t>
    </rPh>
    <rPh sb="2" eb="4">
      <t>シヨウ</t>
    </rPh>
    <rPh sb="4" eb="5">
      <t>シツ</t>
    </rPh>
    <rPh sb="6" eb="8">
      <t>テンジョウ</t>
    </rPh>
    <rPh sb="9" eb="10">
      <t>カベ</t>
    </rPh>
    <phoneticPr fontId="1"/>
  </si>
  <si>
    <t>仕上材の種類
仕上の状況</t>
    <rPh sb="0" eb="2">
      <t>シア</t>
    </rPh>
    <rPh sb="2" eb="3">
      <t>ザイ</t>
    </rPh>
    <rPh sb="4" eb="6">
      <t>シュルイ</t>
    </rPh>
    <rPh sb="7" eb="9">
      <t>シアゲ</t>
    </rPh>
    <rPh sb="10" eb="12">
      <t>ジョウキョウ</t>
    </rPh>
    <phoneticPr fontId="1"/>
  </si>
  <si>
    <t>現場目視確認
納品書確認</t>
    <phoneticPr fontId="1"/>
  </si>
  <si>
    <t>開口部に設ける建具の種類及び大きさ</t>
    <phoneticPr fontId="1"/>
  </si>
  <si>
    <t>外部開口部
（建具等）</t>
    <rPh sb="0" eb="2">
      <t>ガイブ</t>
    </rPh>
    <rPh sb="2" eb="5">
      <t>カイコウブ</t>
    </rPh>
    <rPh sb="7" eb="9">
      <t>タテグ</t>
    </rPh>
    <rPh sb="9" eb="10">
      <t>トウ</t>
    </rPh>
    <phoneticPr fontId="1"/>
  </si>
  <si>
    <t>寸法・形状</t>
    <rPh sb="0" eb="2">
      <t>スンポウ</t>
    </rPh>
    <rPh sb="3" eb="5">
      <t>ケイジョウ</t>
    </rPh>
    <phoneticPr fontId="1"/>
  </si>
  <si>
    <t>立面図
各階平面図</t>
    <rPh sb="0" eb="3">
      <t>リツメンズ</t>
    </rPh>
    <rPh sb="4" eb="6">
      <t>カクカイ</t>
    </rPh>
    <rPh sb="6" eb="9">
      <t>ヘイメンズ</t>
    </rPh>
    <phoneticPr fontId="1"/>
  </si>
  <si>
    <t>建築設備に用いる材料の種類並びにその照合した内容、構造及び施行状況（区画貫通部の処理状況を含む。）</t>
    <phoneticPr fontId="1"/>
  </si>
  <si>
    <t>電気・給排水設備
居室の換気設備
天井裏・小屋裏
住宅用火災警報器</t>
    <rPh sb="0" eb="2">
      <t>デンキ</t>
    </rPh>
    <rPh sb="3" eb="6">
      <t>キュウハイスイ</t>
    </rPh>
    <rPh sb="6" eb="8">
      <t>セツビ</t>
    </rPh>
    <rPh sb="9" eb="11">
      <t>キョシツ</t>
    </rPh>
    <rPh sb="12" eb="14">
      <t>カンキ</t>
    </rPh>
    <rPh sb="14" eb="16">
      <t>セツビ</t>
    </rPh>
    <rPh sb="17" eb="20">
      <t>テンジョウウラ</t>
    </rPh>
    <rPh sb="21" eb="24">
      <t>コヤウラ</t>
    </rPh>
    <rPh sb="25" eb="28">
      <t>ジュウタクヨウ</t>
    </rPh>
    <rPh sb="28" eb="30">
      <t>カサイ</t>
    </rPh>
    <rPh sb="30" eb="33">
      <t>ケイホウキ</t>
    </rPh>
    <phoneticPr fontId="1"/>
  </si>
  <si>
    <t>種類・形状・寸法・設置状況・機器類の性能
天井裏等の措置
（全て規制対象外）</t>
    <rPh sb="0" eb="2">
      <t>シュルイ</t>
    </rPh>
    <rPh sb="3" eb="5">
      <t>ケイジョウ</t>
    </rPh>
    <rPh sb="6" eb="8">
      <t>スンポウ</t>
    </rPh>
    <rPh sb="9" eb="11">
      <t>セッチ</t>
    </rPh>
    <rPh sb="11" eb="13">
      <t>ジョウキョウ</t>
    </rPh>
    <rPh sb="14" eb="16">
      <t>キキ</t>
    </rPh>
    <rPh sb="16" eb="17">
      <t>ルイ</t>
    </rPh>
    <rPh sb="18" eb="20">
      <t>セイノウ</t>
    </rPh>
    <rPh sb="21" eb="24">
      <t>テンジョウウラ</t>
    </rPh>
    <rPh sb="24" eb="25">
      <t>トウ</t>
    </rPh>
    <rPh sb="26" eb="28">
      <t>ソチ</t>
    </rPh>
    <rPh sb="30" eb="31">
      <t>スベ</t>
    </rPh>
    <rPh sb="32" eb="34">
      <t>キセイ</t>
    </rPh>
    <rPh sb="34" eb="36">
      <t>タイショウ</t>
    </rPh>
    <rPh sb="36" eb="37">
      <t>ガイ</t>
    </rPh>
    <phoneticPr fontId="1"/>
  </si>
  <si>
    <t>平面図
矩計図
設備図</t>
    <rPh sb="0" eb="3">
      <t>ヘイメンズ</t>
    </rPh>
    <rPh sb="4" eb="7">
      <t>カナバカリズ</t>
    </rPh>
    <rPh sb="8" eb="10">
      <t>セツビ</t>
    </rPh>
    <rPh sb="10" eb="11">
      <t>ズ</t>
    </rPh>
    <phoneticPr fontId="1"/>
  </si>
  <si>
    <t>現場目視確認
納品書確認
納品書等との照合</t>
    <rPh sb="0" eb="2">
      <t>ゲンバ</t>
    </rPh>
    <rPh sb="2" eb="4">
      <t>モクシ</t>
    </rPh>
    <rPh sb="4" eb="6">
      <t>カクニン</t>
    </rPh>
    <rPh sb="7" eb="10">
      <t>ノウヒンショ</t>
    </rPh>
    <rPh sb="10" eb="12">
      <t>カクニン</t>
    </rPh>
    <rPh sb="13" eb="16">
      <t>ノウヒンショ</t>
    </rPh>
    <rPh sb="16" eb="17">
      <t>トウ</t>
    </rPh>
    <rPh sb="19" eb="21">
      <t>ショウゴウ</t>
    </rPh>
    <phoneticPr fontId="1"/>
  </si>
  <si>
    <t>備　　　　　　考</t>
    <phoneticPr fontId="1"/>
  </si>
  <si>
    <t>1)	「検査を申請する建築物等」の欄は、該当するチェックボックスに「レ」マークを入れてください。建築基準法第８８条第１項に規定する工作物のうち同法施行令第１３８条第２項第１号に掲げるものにあっては、「工作物（昇降機）」のチェックボックスに「レ」マークを入れてください。</t>
    <phoneticPr fontId="1"/>
  </si>
  <si>
    <t>2)</t>
    <phoneticPr fontId="1"/>
  </si>
  <si>
    <t>2)	※印のある欄は記入しないでください。</t>
    <phoneticPr fontId="1"/>
  </si>
  <si>
    <t>建築主、設置者又は築造主が２以上のときは、１欄は代表となる建築主、設置者又は築造主について記入し、別紙に他の建築主、設置者又は築造主についてそれぞれ必要な事項を記入して添えてください。</t>
    <phoneticPr fontId="1"/>
  </si>
  <si>
    <t>建築主、設置者又は築造主からの委任を受けて申請を行う者がいる場合においては、２欄に記入してください。</t>
    <phoneticPr fontId="1"/>
  </si>
  <si>
    <t>３欄、４欄及び５欄は、それぞれ代表となる設計者、工事監理者及び建築設備の工事監理に関し意見を聴いた者並びに申請に係る建築物に係る他のすべての設計者、工事監理者及び建築設備の工事監理に関し意見を聴いた者について記入してください。記入欄が不足する場合には、別紙に必要な事項を記入して添えてください。</t>
    <phoneticPr fontId="1"/>
  </si>
  <si>
    <t>５欄は、建築士法第２０条第５項に規定する場合（工事監理に係る場合に限る。）に、同項に定める資格を有する者について記入し、所在地は、その者が勤務しているときは勤務先の所在地を、勤務していないときはその者の住所を、登録番号は建築士法施行規則（昭和２５年建設省令第３８号）第１７条の３５第１項の規定による登録を受けている場合の当該登録番号を書いてください。</t>
    <phoneticPr fontId="1"/>
  </si>
  <si>
    <t>建築物又は工作物の名称又は工事名が定まっているときは、７欄に記入してください。</t>
    <phoneticPr fontId="1"/>
  </si>
  <si>
    <t>住居表示が定まっているときは、１欄の「ロ」に記入してください。</t>
    <phoneticPr fontId="1"/>
  </si>
  <si>
    <t>２欄の「イ」は、建築物が建築基準法施行令第１０条各号に掲げる建築物に該当する場合に、当該各号の数字を記入してください。</t>
    <phoneticPr fontId="1"/>
  </si>
  <si>
    <t>２欄の「ロ」は、該当するチェックボックスに「レ」マークを入れてください。</t>
    <phoneticPr fontId="1"/>
  </si>
  <si>
    <t>２欄の「ハ」は、認証型式部材等製造者が製造をした当該認証に係る型式部材等を有する場合に、その認証番号を記載してください。</t>
    <phoneticPr fontId="1"/>
  </si>
  <si>
    <t>３欄、４欄及び５欄は、計画変更の確認を受けている場合は直前の計画変更の確認について記載してください。</t>
    <phoneticPr fontId="1"/>
  </si>
  <si>
    <t>９欄は、記入欄が不足する場合には、別紙に必要な事項を記入して添えてください。</t>
    <phoneticPr fontId="1"/>
  </si>
  <si>
    <t>１０欄は、軽微な設計変更が２以上あるときは、その一について記入し、別紙にその他の軽微な設計変更について、必要な事項を記入して添えてください。</t>
    <phoneticPr fontId="1"/>
  </si>
  <si>
    <t>１０欄の「ロ」は、変更の内容、変更の理由等の概要を記入してください。</t>
    <phoneticPr fontId="1"/>
  </si>
  <si>
    <t>１０欄は、特定工程に係る建築物にあっては、この申請を直前の中間検査を申請した建築主事等に対して行う場合には、確認から直前の中間検査までに生じた軽微な設計変更の概要について記入する必要はありません。また、それ以外の場合で、確認から直前の中間検査までに生じた軽微な設計変更の概要についてこの欄に記載すべき事項を記載した書類を別に添付すれば、その部分について記入する必要はありません。</t>
    <phoneticPr fontId="1"/>
  </si>
  <si>
    <t>１０欄は、申請建築物について変更後も建築物の計画が建築基準関係規定に適合することが明らかなことが確かめられた旨の図書を添えてください。</t>
    <phoneticPr fontId="1"/>
  </si>
  <si>
    <t>検査後も引き続き建築基準法第３条第２項（同法第８６条の９第１項において準用する場合を含む。）の規定の適用を受ける場合は、その根拠となる規定及び不適合の規定を１１欄又は別紙に記載して添えてください。</t>
    <phoneticPr fontId="1"/>
  </si>
  <si>
    <t>申請建築物（建築基準法第７条の５及び第６８条の２０第２項（建築物である認証型式部材等に係る場合に限る。）の適用を受けず、かつ、建築士法第３条から第３条の３までの規定に含まれないものを除く。以下同じ。）に関する工事監理の状況について記載してください。ただし、特定工程に係る建築物にあっては、この申請を直前の中間検査を申請した建築主事に対して行う場合には、確認から直前の中間検査までの工事監理の状況について記入する必要はありません。また、それ以外の場合で、確認から直前の中間検査までの工事監理の状況についてこの書類に記載すべき事項を記載した書類を別に添付すれば、その部分について記入する必要はありません。</t>
    <phoneticPr fontId="1"/>
  </si>
  <si>
    <t>申請建築物が複数の構造方法からなる場合には、それぞれの構造の部分ごとに記載してください。</t>
    <phoneticPr fontId="1"/>
  </si>
  <si>
    <t>接合状況のうち、鋼材等の金属材料の溶接又は圧接部分に係る内部欠陥の検査、強度検査等の確認については、当該部分に係る検査を行った者の氏名及び資格並びに当該検査に係るサンプル数及びその結果を記載してください。</t>
    <phoneticPr fontId="1"/>
  </si>
  <si>
    <t>材料のうち、コンクリートについては、四週圧縮強度、塩化物量、アルカリ骨材反応等の試験又は検査（以下「試験等」という。）を行った者、試験等に係るサンプル数及び試験等の結果について記載してください。</t>
    <phoneticPr fontId="1"/>
  </si>
  <si>
    <t>「特定天井に用いる材料の種類並びに当該特定天井の構造及び施工状況」は、建築基準法施行令第３９条第３項、第８１条第１項第３号、第８２条の５第７号又は第１３７条の２第１号イ（３）の規定の適用を受ける部分について記載してください。</t>
    <phoneticPr fontId="1"/>
  </si>
  <si>
    <t>「居室の内装の仕上げに用いる建築材料の種別及び当該建築材料を用いる部分の面積」は、建築基準法施行令第２０条の７第１項第１号に規定する内装の仕上げに用いる建築材料の種別並びに当該建築材料を用いる内装の仕上げの部分及び当該部分の面積について記載してください。</t>
    <phoneticPr fontId="1"/>
  </si>
  <si>
    <t>「天井及び壁の室内に面する部分に係る仕上げ」は、建築基準法第３５条の２の規定の適用を受ける部分について記載してください。</t>
    <phoneticPr fontId="1"/>
  </si>
  <si>
    <t>「開口部」は、防火設備の設置が義務付けられている部分、建築基準法第２８条第１項の規定の適用を受ける部分及び同法第３５条の適用を受ける部分について記載してください。</t>
    <phoneticPr fontId="1"/>
  </si>
  <si>
    <t>「照合結果」は、「適」・「不適」のいずれかを記入し、工事施工者が注意に従わなかった場合には「不適」を記入してください。また、不適の場合には建築主に対して行った報告の内容を記載してください。</t>
    <phoneticPr fontId="1"/>
  </si>
  <si>
    <t>消防法（昭和２３年法律第１８６号）第９条の２第１項に規定する住宅用防災機器の位置及び種類その他ここに書き表せない事項で特に報告すべき事項は、備考欄又は別紙に記載して添えてください。</t>
    <phoneticPr fontId="1"/>
  </si>
  <si>
    <t>11)</t>
    <phoneticPr fontId="1"/>
  </si>
  <si>
    <t>建築基準法施行令第121条の２の規定の適用を受ける直通階段で屋外に設けるものがある場合には、当該直通階段が木造であるか否かについて、備考欄に記載してください。また、当該直通階段が木造である場合には（注意）５⑨及び⑩を参酌して、当該直通階段に用いる材料の種類並びに当該直通階段の構造、防腐措置及び施工状況に関する照合内容、照合方法並びに照合結果について、併せて同欄に記載してください。</t>
    <phoneticPr fontId="1"/>
  </si>
  <si>
    <t>12)</t>
    <phoneticPr fontId="1"/>
  </si>
  <si>
    <t>この書類に記載すべき事項を含む報告書を別に添付すれば、この書類を別途提出する必要はありません。</t>
    <phoneticPr fontId="1"/>
  </si>
  <si>
    <t>このシートから右にあるシートは変更しないでください。</t>
    <rPh sb="7" eb="8">
      <t>ミギ</t>
    </rPh>
    <rPh sb="15" eb="17">
      <t>ヘンコウ</t>
    </rPh>
    <phoneticPr fontId="1"/>
  </si>
  <si>
    <t>変更履歴</t>
    <rPh sb="0" eb="2">
      <t>ヘンコウ</t>
    </rPh>
    <rPh sb="2" eb="4">
      <t>リレキ</t>
    </rPh>
    <phoneticPr fontId="1"/>
  </si>
  <si>
    <t>注意、計画変更第１面を追加</t>
    <rPh sb="0" eb="2">
      <t>チュウイ</t>
    </rPh>
    <rPh sb="3" eb="5">
      <t>ケイカク</t>
    </rPh>
    <rPh sb="5" eb="7">
      <t>ヘンコウ</t>
    </rPh>
    <rPh sb="7" eb="8">
      <t>ダイ</t>
    </rPh>
    <rPh sb="9" eb="10">
      <t>メン</t>
    </rPh>
    <rPh sb="11" eb="13">
      <t>ツイカ</t>
    </rPh>
    <phoneticPr fontId="1"/>
  </si>
  <si>
    <t>第二面　工事施工者部分修正</t>
    <rPh sb="0" eb="1">
      <t>ダイ</t>
    </rPh>
    <rPh sb="1" eb="3">
      <t>ニメン</t>
    </rPh>
    <rPh sb="4" eb="6">
      <t>コウジ</t>
    </rPh>
    <rPh sb="6" eb="9">
      <t>セコウシャ</t>
    </rPh>
    <rPh sb="9" eb="11">
      <t>ブブン</t>
    </rPh>
    <rPh sb="11" eb="13">
      <t>シュウセイ</t>
    </rPh>
    <phoneticPr fontId="1"/>
  </si>
  <si>
    <t>工事届　第一面-2を追加</t>
    <rPh sb="0" eb="2">
      <t>コウジ</t>
    </rPh>
    <rPh sb="2" eb="3">
      <t>トドケ</t>
    </rPh>
    <rPh sb="4" eb="6">
      <t>ダイイチ</t>
    </rPh>
    <rPh sb="6" eb="7">
      <t>メン</t>
    </rPh>
    <rPh sb="10" eb="12">
      <t>ツイカ</t>
    </rPh>
    <phoneticPr fontId="1"/>
  </si>
  <si>
    <t>建築主電話番号空欄時の自動入力</t>
    <rPh sb="0" eb="2">
      <t>ケンチク</t>
    </rPh>
    <rPh sb="2" eb="3">
      <t>ヌシ</t>
    </rPh>
    <rPh sb="3" eb="5">
      <t>デンワ</t>
    </rPh>
    <rPh sb="5" eb="7">
      <t>バンゴウ</t>
    </rPh>
    <rPh sb="7" eb="9">
      <t>クウラン</t>
    </rPh>
    <rPh sb="9" eb="10">
      <t>ジ</t>
    </rPh>
    <rPh sb="11" eb="13">
      <t>ジドウ</t>
    </rPh>
    <rPh sb="13" eb="15">
      <t>ニュウリョク</t>
    </rPh>
    <phoneticPr fontId="1"/>
  </si>
  <si>
    <t>手数料修正</t>
    <rPh sb="0" eb="3">
      <t>テスウリョウ</t>
    </rPh>
    <rPh sb="3" eb="5">
      <t>シュウセイ</t>
    </rPh>
    <phoneticPr fontId="1"/>
  </si>
  <si>
    <t>概要書単位追加</t>
    <rPh sb="0" eb="3">
      <t>ガイヨウショ</t>
    </rPh>
    <rPh sb="3" eb="5">
      <t>タンイ</t>
    </rPh>
    <rPh sb="5" eb="7">
      <t>ツイカ</t>
    </rPh>
    <phoneticPr fontId="1"/>
  </si>
  <si>
    <t>概要書建設業の許可微調整</t>
    <rPh sb="0" eb="3">
      <t>ガイヨウショ</t>
    </rPh>
    <rPh sb="3" eb="6">
      <t>ケンセツギョウ</t>
    </rPh>
    <rPh sb="7" eb="9">
      <t>キョカ</t>
    </rPh>
    <rPh sb="9" eb="12">
      <t>ビチョウセイ</t>
    </rPh>
    <phoneticPr fontId="1"/>
  </si>
  <si>
    <t>新元号に対応</t>
    <rPh sb="0" eb="3">
      <t>シンゲンゴウ</t>
    </rPh>
    <rPh sb="4" eb="6">
      <t>タイオウ</t>
    </rPh>
    <phoneticPr fontId="1"/>
  </si>
  <si>
    <t>工事監理者入力に対応</t>
    <rPh sb="0" eb="2">
      <t>コウジ</t>
    </rPh>
    <rPh sb="2" eb="5">
      <t>カンリシャ</t>
    </rPh>
    <rPh sb="5" eb="7">
      <t>ニュウリョク</t>
    </rPh>
    <rPh sb="8" eb="10">
      <t>タイオウ</t>
    </rPh>
    <phoneticPr fontId="1"/>
  </si>
  <si>
    <t>新法対応</t>
    <rPh sb="0" eb="2">
      <t>シンポウ</t>
    </rPh>
    <rPh sb="2" eb="4">
      <t>タイオウ</t>
    </rPh>
    <phoneticPr fontId="1"/>
  </si>
  <si>
    <t>検査書類対応</t>
    <rPh sb="0" eb="2">
      <t>ケンサ</t>
    </rPh>
    <rPh sb="2" eb="4">
      <t>ショルイ</t>
    </rPh>
    <rPh sb="4" eb="6">
      <t>タイオウ</t>
    </rPh>
    <phoneticPr fontId="1"/>
  </si>
  <si>
    <t>申請書第一面　日付修正</t>
    <rPh sb="0" eb="3">
      <t>シンセイショ</t>
    </rPh>
    <rPh sb="3" eb="5">
      <t>ダイイチ</t>
    </rPh>
    <rPh sb="5" eb="6">
      <t>メン</t>
    </rPh>
    <rPh sb="7" eb="9">
      <t>ヒヅケ</t>
    </rPh>
    <rPh sb="9" eb="11">
      <t>シュウセイ</t>
    </rPh>
    <phoneticPr fontId="1"/>
  </si>
  <si>
    <t>申請書第四面、概要書を新書式に変更</t>
    <rPh sb="0" eb="3">
      <t>シンセイショ</t>
    </rPh>
    <rPh sb="3" eb="4">
      <t>ダイ</t>
    </rPh>
    <rPh sb="4" eb="6">
      <t>ヨンメン</t>
    </rPh>
    <rPh sb="7" eb="10">
      <t>ガイヨウショ</t>
    </rPh>
    <rPh sb="11" eb="12">
      <t>シン</t>
    </rPh>
    <rPh sb="12" eb="14">
      <t>ショシキ</t>
    </rPh>
    <rPh sb="15" eb="17">
      <t>ヘンコウ</t>
    </rPh>
    <phoneticPr fontId="1"/>
  </si>
  <si>
    <t>構造適判追加</t>
    <rPh sb="0" eb="2">
      <t>コウゾウ</t>
    </rPh>
    <rPh sb="2" eb="4">
      <t>テキハン</t>
    </rPh>
    <rPh sb="4" eb="6">
      <t>ツイカ</t>
    </rPh>
    <phoneticPr fontId="1"/>
  </si>
  <si>
    <t>書式改定</t>
    <rPh sb="0" eb="2">
      <t>ショシキ</t>
    </rPh>
    <rPh sb="2" eb="4">
      <t>カイテイ</t>
    </rPh>
    <phoneticPr fontId="1"/>
  </si>
  <si>
    <t>検査注意書き追加</t>
    <rPh sb="0" eb="2">
      <t>ケンサ</t>
    </rPh>
    <rPh sb="2" eb="5">
      <t>チュウイガ</t>
    </rPh>
    <rPh sb="6" eb="8">
      <t>ツイカ</t>
    </rPh>
    <phoneticPr fontId="1"/>
  </si>
  <si>
    <t>㎡％の記載　事前連絡先シート</t>
    <rPh sb="3" eb="5">
      <t>キサイ</t>
    </rPh>
    <rPh sb="6" eb="8">
      <t>ジゼン</t>
    </rPh>
    <rPh sb="8" eb="11">
      <t>レンラクサキ</t>
    </rPh>
    <phoneticPr fontId="1"/>
  </si>
  <si>
    <t>一面設計者のフォント、罫線の微調整</t>
    <rPh sb="0" eb="2">
      <t>イチメン</t>
    </rPh>
    <rPh sb="2" eb="5">
      <t>セッケイシャ</t>
    </rPh>
    <rPh sb="11" eb="13">
      <t>ケイセン</t>
    </rPh>
    <rPh sb="14" eb="17">
      <t>ビチョウセイ</t>
    </rPh>
    <phoneticPr fontId="1"/>
  </si>
  <si>
    <t>敷地面積不具合調整</t>
    <rPh sb="0" eb="2">
      <t>シキチ</t>
    </rPh>
    <rPh sb="2" eb="4">
      <t>メンセキ</t>
    </rPh>
    <rPh sb="4" eb="7">
      <t>フグアイ</t>
    </rPh>
    <rPh sb="7" eb="9">
      <t>チョウセイ</t>
    </rPh>
    <phoneticPr fontId="1"/>
  </si>
  <si>
    <t>敷地面積不具合による建ぺい率、容積率の修正,工事届修正</t>
    <rPh sb="0" eb="2">
      <t>シキチ</t>
    </rPh>
    <rPh sb="2" eb="4">
      <t>メンセキ</t>
    </rPh>
    <rPh sb="4" eb="7">
      <t>フグアイ</t>
    </rPh>
    <rPh sb="10" eb="11">
      <t>ケン</t>
    </rPh>
    <rPh sb="13" eb="14">
      <t>リツ</t>
    </rPh>
    <rPh sb="15" eb="18">
      <t>ヨウセキリツ</t>
    </rPh>
    <rPh sb="19" eb="21">
      <t>シュウセイ</t>
    </rPh>
    <rPh sb="22" eb="25">
      <t>コウジトドケ</t>
    </rPh>
    <rPh sb="25" eb="27">
      <t>シュウセイ</t>
    </rPh>
    <phoneticPr fontId="1"/>
  </si>
  <si>
    <t>国土交通大臣→大臣に修正</t>
    <rPh sb="0" eb="2">
      <t>コクド</t>
    </rPh>
    <rPh sb="2" eb="6">
      <t>コウツウダイジン</t>
    </rPh>
    <rPh sb="7" eb="9">
      <t>ダイジン</t>
    </rPh>
    <rPh sb="10" eb="12">
      <t>シュウセイ</t>
    </rPh>
    <phoneticPr fontId="1"/>
  </si>
  <si>
    <t>新工事届</t>
    <rPh sb="0" eb="1">
      <t>シン</t>
    </rPh>
    <rPh sb="1" eb="4">
      <t>コウジトドケ</t>
    </rPh>
    <phoneticPr fontId="1"/>
  </si>
  <si>
    <t>概要書第二面修正</t>
    <rPh sb="0" eb="3">
      <t>ガイヨウショ</t>
    </rPh>
    <rPh sb="3" eb="6">
      <t>ダイニメン</t>
    </rPh>
    <rPh sb="6" eb="8">
      <t>シュウセイ</t>
    </rPh>
    <phoneticPr fontId="1"/>
  </si>
  <si>
    <t>完了、中間検査申請書</t>
    <rPh sb="0" eb="2">
      <t>カンリョウ</t>
    </rPh>
    <rPh sb="3" eb="5">
      <t>チュウカン</t>
    </rPh>
    <rPh sb="5" eb="7">
      <t>ケンサ</t>
    </rPh>
    <rPh sb="7" eb="10">
      <t>シンセイショ</t>
    </rPh>
    <phoneticPr fontId="1"/>
  </si>
  <si>
    <t>微調整、電子申請有無を追加</t>
    <rPh sb="0" eb="3">
      <t>ビチョウセイ</t>
    </rPh>
    <rPh sb="4" eb="6">
      <t>デンシ</t>
    </rPh>
    <rPh sb="6" eb="8">
      <t>シンセイ</t>
    </rPh>
    <rPh sb="8" eb="10">
      <t>ウム</t>
    </rPh>
    <rPh sb="11" eb="13">
      <t>ツイカ</t>
    </rPh>
    <phoneticPr fontId="1"/>
  </si>
  <si>
    <t>３面　特定工程に自由入力を追加</t>
    <rPh sb="1" eb="2">
      <t>メン</t>
    </rPh>
    <rPh sb="3" eb="5">
      <t>トクテイ</t>
    </rPh>
    <rPh sb="5" eb="7">
      <t>コウテイ</t>
    </rPh>
    <rPh sb="8" eb="12">
      <t>ジユウニュウリョク</t>
    </rPh>
    <rPh sb="13" eb="15">
      <t>ツイカ</t>
    </rPh>
    <phoneticPr fontId="1"/>
  </si>
  <si>
    <t>検査共通第二面　工事施工者　登録番号の修正</t>
    <rPh sb="0" eb="2">
      <t>ケンサ</t>
    </rPh>
    <rPh sb="2" eb="4">
      <t>キョウツウ</t>
    </rPh>
    <rPh sb="4" eb="5">
      <t>ダイ</t>
    </rPh>
    <rPh sb="5" eb="7">
      <t>ニメン</t>
    </rPh>
    <rPh sb="8" eb="10">
      <t>コウジ</t>
    </rPh>
    <rPh sb="10" eb="13">
      <t>セコウシャ</t>
    </rPh>
    <rPh sb="14" eb="16">
      <t>トウロク</t>
    </rPh>
    <rPh sb="16" eb="18">
      <t>バンゴウ</t>
    </rPh>
    <rPh sb="19" eb="21">
      <t>シュウセイ</t>
    </rPh>
    <phoneticPr fontId="1"/>
  </si>
  <si>
    <t>調査票　日影規制　高さの調整</t>
    <rPh sb="0" eb="2">
      <t>チョウサ</t>
    </rPh>
    <rPh sb="2" eb="3">
      <t>ヒョウ</t>
    </rPh>
    <rPh sb="4" eb="6">
      <t>ヒカゲ</t>
    </rPh>
    <rPh sb="6" eb="8">
      <t>キセイ</t>
    </rPh>
    <rPh sb="9" eb="10">
      <t>タカ</t>
    </rPh>
    <rPh sb="12" eb="14">
      <t>チョウセイ</t>
    </rPh>
    <phoneticPr fontId="1"/>
  </si>
  <si>
    <t>申請書第三面　RC中間検査の文言を変更</t>
    <rPh sb="0" eb="3">
      <t>シンセイショ</t>
    </rPh>
    <rPh sb="3" eb="6">
      <t>ダイサンメン</t>
    </rPh>
    <rPh sb="9" eb="11">
      <t>チュウカン</t>
    </rPh>
    <rPh sb="11" eb="13">
      <t>ケンサ</t>
    </rPh>
    <rPh sb="14" eb="16">
      <t>モンゴン</t>
    </rPh>
    <rPh sb="17" eb="19">
      <t>ヘンコウ</t>
    </rPh>
    <phoneticPr fontId="1"/>
  </si>
  <si>
    <t>電話番号のハイフンをそのままにした</t>
    <rPh sb="0" eb="2">
      <t>デンワ</t>
    </rPh>
    <rPh sb="2" eb="4">
      <t>バンゴウ</t>
    </rPh>
    <phoneticPr fontId="1"/>
  </si>
  <si>
    <t>電子申請時の済証の発送先追加</t>
    <rPh sb="0" eb="2">
      <t>デンシ</t>
    </rPh>
    <rPh sb="2" eb="4">
      <t>シンセイ</t>
    </rPh>
    <rPh sb="4" eb="5">
      <t>ジ</t>
    </rPh>
    <rPh sb="6" eb="7">
      <t>ズミ</t>
    </rPh>
    <rPh sb="7" eb="8">
      <t>ショウ</t>
    </rPh>
    <rPh sb="9" eb="11">
      <t>ハッソウ</t>
    </rPh>
    <rPh sb="11" eb="12">
      <t>サキ</t>
    </rPh>
    <rPh sb="12" eb="14">
      <t>ツイカ</t>
    </rPh>
    <phoneticPr fontId="1"/>
  </si>
  <si>
    <t>消防電子化での同意依頼書に必要なデータを追加</t>
    <rPh sb="0" eb="2">
      <t>ショウボウ</t>
    </rPh>
    <rPh sb="2" eb="4">
      <t>デンシ</t>
    </rPh>
    <rPh sb="4" eb="5">
      <t>カ</t>
    </rPh>
    <rPh sb="7" eb="9">
      <t>ドウイ</t>
    </rPh>
    <rPh sb="9" eb="12">
      <t>イライショ</t>
    </rPh>
    <rPh sb="13" eb="15">
      <t>ヒツヨウ</t>
    </rPh>
    <rPh sb="20" eb="22">
      <t>ツイカ</t>
    </rPh>
    <phoneticPr fontId="1"/>
  </si>
  <si>
    <t>用途地域を東京消防庁用に変換</t>
    <rPh sb="0" eb="2">
      <t>ヨウト</t>
    </rPh>
    <rPh sb="2" eb="4">
      <t>チイキ</t>
    </rPh>
    <rPh sb="5" eb="10">
      <t>トウキョウショウボウチョウ</t>
    </rPh>
    <rPh sb="10" eb="11">
      <t>ヨウ</t>
    </rPh>
    <rPh sb="12" eb="14">
      <t>ヘンカン</t>
    </rPh>
    <phoneticPr fontId="1"/>
  </si>
  <si>
    <t>ダイレクトクラウドID２～５に対応</t>
    <rPh sb="15" eb="17">
      <t>タイオウ</t>
    </rPh>
    <phoneticPr fontId="1"/>
  </si>
  <si>
    <t>申請書第二面別紙（工事施工者）追加</t>
    <rPh sb="0" eb="3">
      <t>シンセイショ</t>
    </rPh>
    <rPh sb="3" eb="6">
      <t>ダイニメン</t>
    </rPh>
    <rPh sb="6" eb="8">
      <t>ベッシ</t>
    </rPh>
    <rPh sb="9" eb="11">
      <t>コウジ</t>
    </rPh>
    <rPh sb="11" eb="14">
      <t>セコウシャ</t>
    </rPh>
    <rPh sb="15" eb="17">
      <t>ツイカ</t>
    </rPh>
    <phoneticPr fontId="1"/>
  </si>
  <si>
    <t>電申申込書、郵送先のシートを前に移動した 　東京消防電子申請用構造の追加</t>
    <rPh sb="0" eb="1">
      <t>デン</t>
    </rPh>
    <rPh sb="1" eb="2">
      <t>シン</t>
    </rPh>
    <rPh sb="2" eb="5">
      <t>モウシコミショ</t>
    </rPh>
    <rPh sb="6" eb="8">
      <t>ユウソウ</t>
    </rPh>
    <rPh sb="8" eb="9">
      <t>サキ</t>
    </rPh>
    <rPh sb="14" eb="15">
      <t>マエ</t>
    </rPh>
    <rPh sb="16" eb="18">
      <t>イドウ</t>
    </rPh>
    <rPh sb="22" eb="24">
      <t>トウキョウ</t>
    </rPh>
    <rPh sb="24" eb="26">
      <t>ショウボウ</t>
    </rPh>
    <rPh sb="26" eb="28">
      <t>デンシ</t>
    </rPh>
    <rPh sb="28" eb="31">
      <t>シンセイヨウ</t>
    </rPh>
    <rPh sb="31" eb="33">
      <t>コウゾウ</t>
    </rPh>
    <rPh sb="34" eb="36">
      <t>ツイカ</t>
    </rPh>
    <phoneticPr fontId="1"/>
  </si>
  <si>
    <t>レイアウト全面変更</t>
    <rPh sb="5" eb="7">
      <t>ゼンメン</t>
    </rPh>
    <rPh sb="7" eb="9">
      <t>ヘンコウ</t>
    </rPh>
    <phoneticPr fontId="1"/>
  </si>
  <si>
    <t>ゲスト多数に対応</t>
    <rPh sb="3" eb="5">
      <t>タスウ</t>
    </rPh>
    <rPh sb="6" eb="8">
      <t>タイオウ</t>
    </rPh>
    <phoneticPr fontId="1"/>
  </si>
  <si>
    <t>第一面　着工日判定機能追加</t>
    <rPh sb="0" eb="3">
      <t>ダイイチメン</t>
    </rPh>
    <rPh sb="4" eb="7">
      <t>チャッコウビ</t>
    </rPh>
    <rPh sb="7" eb="9">
      <t>ハンテイ</t>
    </rPh>
    <rPh sb="9" eb="11">
      <t>キノウ</t>
    </rPh>
    <rPh sb="11" eb="13">
      <t>ツイカ</t>
    </rPh>
    <phoneticPr fontId="1"/>
  </si>
  <si>
    <t>構造適判住所の一部訂正</t>
    <rPh sb="0" eb="2">
      <t>コウゾウ</t>
    </rPh>
    <rPh sb="2" eb="4">
      <t>テキハン</t>
    </rPh>
    <rPh sb="4" eb="6">
      <t>ジュウショ</t>
    </rPh>
    <rPh sb="7" eb="9">
      <t>イチブ</t>
    </rPh>
    <rPh sb="9" eb="11">
      <t>テイセイ</t>
    </rPh>
    <phoneticPr fontId="1"/>
  </si>
  <si>
    <t>確認不適格案件</t>
  </si>
  <si>
    <t>確認申請番号</t>
  </si>
  <si>
    <t>年度番号</t>
  </si>
  <si>
    <t>建物種別</t>
  </si>
  <si>
    <t>確認種別</t>
  </si>
  <si>
    <t>都道府県記号</t>
  </si>
  <si>
    <t>物件番号</t>
  </si>
  <si>
    <t>計画変更回数</t>
  </si>
  <si>
    <t>物件名称</t>
  </si>
  <si>
    <t>建築主１のＩＤ</t>
  </si>
  <si>
    <t>建築主２のＩＤ</t>
  </si>
  <si>
    <t>建築主３のＩＤ</t>
  </si>
  <si>
    <t>代理者のＩＤ</t>
  </si>
  <si>
    <t>代表となる設計者のＩＤ</t>
  </si>
  <si>
    <t>設計者（構造一級建築士）のＩＤ</t>
  </si>
  <si>
    <t>設計者（設備一級建築士）のＩＤ</t>
  </si>
  <si>
    <t>建築場所（都道府県）</t>
  </si>
  <si>
    <t>建築場所（市区町村）</t>
  </si>
  <si>
    <t>建築場所（その他）</t>
  </si>
  <si>
    <t>建築場所（住居表示）</t>
  </si>
  <si>
    <t>敷地面積</t>
  </si>
  <si>
    <t>建築面積</t>
  </si>
  <si>
    <t>建築面積（申請外）</t>
  </si>
  <si>
    <t>延べ面積</t>
  </si>
  <si>
    <t>延べ面積（申請外）</t>
  </si>
  <si>
    <t>主要用途</t>
  </si>
  <si>
    <t>工事種別</t>
  </si>
  <si>
    <t>階数（地上）</t>
  </si>
  <si>
    <t>階数（地下）</t>
  </si>
  <si>
    <t>構造</t>
  </si>
  <si>
    <t>一部構造</t>
  </si>
  <si>
    <t>構造計算ルート</t>
  </si>
  <si>
    <t>構造計算プログラム</t>
  </si>
  <si>
    <t>号数</t>
  </si>
  <si>
    <t>ＯＨＤ物件</t>
  </si>
  <si>
    <t>既存不適格事項</t>
  </si>
  <si>
    <t>備考（進捗）</t>
  </si>
  <si>
    <t>仮受日</t>
  </si>
  <si>
    <t>仮受担当者</t>
  </si>
  <si>
    <t>意匠審査開始日</t>
  </si>
  <si>
    <t>意匠審査質疑日</t>
  </si>
  <si>
    <t>意匠審査終了日</t>
  </si>
  <si>
    <t>構造審査開始日</t>
  </si>
  <si>
    <t>構造審査質疑日</t>
  </si>
  <si>
    <t>構造審査終了日</t>
  </si>
  <si>
    <t>設備審査開始日</t>
  </si>
  <si>
    <t>設備審査質疑日</t>
  </si>
  <si>
    <t>設備審査終了日</t>
  </si>
  <si>
    <t>受付日</t>
  </si>
  <si>
    <t>受付担当者</t>
  </si>
  <si>
    <t>引受請求発送日</t>
  </si>
  <si>
    <t>引受請求発送担当者</t>
  </si>
  <si>
    <t>消防同意発送日</t>
  </si>
  <si>
    <t>消防同意発送担当者</t>
  </si>
  <si>
    <t>行政照会発送日</t>
  </si>
  <si>
    <t>行政照会発送担当者</t>
  </si>
  <si>
    <t>行政通知発送日</t>
  </si>
  <si>
    <t>行政通知発送担当者</t>
  </si>
  <si>
    <t>消防通知発送日</t>
  </si>
  <si>
    <t>消防通知発送担当者</t>
  </si>
  <si>
    <t>保健所発送日</t>
  </si>
  <si>
    <t>保健所発送担当者</t>
  </si>
  <si>
    <t>消防同意返却日</t>
  </si>
  <si>
    <t>消防同意返却担当者</t>
  </si>
  <si>
    <t>行政照会返却日</t>
  </si>
  <si>
    <t>行政照会返却担当者</t>
  </si>
  <si>
    <t>意匠受付後審査開始日</t>
  </si>
  <si>
    <t>意匠受付後審査終了日</t>
  </si>
  <si>
    <t>設備受付後審査開始日</t>
  </si>
  <si>
    <t>設備受付後審査終了日</t>
  </si>
  <si>
    <t>構造受付後審査開始日</t>
  </si>
  <si>
    <t>構造受付後審査終了日</t>
  </si>
  <si>
    <t>法適合審査終了日</t>
  </si>
  <si>
    <t>法適合審査担当者</t>
  </si>
  <si>
    <t>交付日</t>
  </si>
  <si>
    <t>交付担当者</t>
  </si>
  <si>
    <t>発送日</t>
  </si>
  <si>
    <t>発送担当者</t>
  </si>
  <si>
    <t>延長通知日</t>
  </si>
  <si>
    <t>延長通知担当者</t>
  </si>
  <si>
    <t>できない旨通知日</t>
  </si>
  <si>
    <t>できない旨通知担当者</t>
  </si>
  <si>
    <t>検査員</t>
  </si>
  <si>
    <t>意匠審査員</t>
  </si>
  <si>
    <t>構造審査員</t>
  </si>
  <si>
    <t>設備審査員</t>
  </si>
  <si>
    <t>行政書類送付先</t>
  </si>
  <si>
    <t>所轄消防署</t>
  </si>
  <si>
    <t>所轄保健所</t>
  </si>
  <si>
    <t>申請手数料</t>
  </si>
  <si>
    <t>天空率手数料</t>
  </si>
  <si>
    <t>適判手数料</t>
  </si>
  <si>
    <t>適判事務手数料</t>
  </si>
  <si>
    <t>昇降機併願手数料</t>
  </si>
  <si>
    <t>入金日</t>
  </si>
  <si>
    <t>請求書宛名ＩＤ</t>
  </si>
  <si>
    <t>請求書宛名１</t>
  </si>
  <si>
    <t>請求書宛名２</t>
  </si>
  <si>
    <t>請求書宛名敬称</t>
  </si>
  <si>
    <t>請求書発送先ＩＤ</t>
  </si>
  <si>
    <t>請求書発送先宛名１</t>
  </si>
  <si>
    <t>請求書発送先宛名２</t>
  </si>
  <si>
    <t>請求書発送先宛名敬称</t>
  </si>
  <si>
    <t>請求書発送先郵便番号</t>
  </si>
  <si>
    <t>請求書発送先住所</t>
  </si>
  <si>
    <t>最高高さ</t>
  </si>
  <si>
    <t>軒高さ</t>
  </si>
  <si>
    <t>着工予定日</t>
  </si>
  <si>
    <t>竣工予定日</t>
  </si>
  <si>
    <t>施工者氏名</t>
  </si>
  <si>
    <t>施工者住所</t>
  </si>
  <si>
    <t>施工者電話番号</t>
  </si>
  <si>
    <t>構造消防同意用</t>
  </si>
  <si>
    <t>建築主１ID</t>
  </si>
  <si>
    <t>建築主１氏名１</t>
  </si>
  <si>
    <t>建築主１氏名２</t>
  </si>
  <si>
    <t>建築主１郵便番号</t>
  </si>
  <si>
    <t>建築主１住所</t>
  </si>
  <si>
    <t>建築主１電話番号</t>
  </si>
  <si>
    <t>備考</t>
  </si>
  <si>
    <t>取止取下</t>
  </si>
  <si>
    <t>倉庫番号</t>
  </si>
  <si>
    <t>変更日</t>
  </si>
  <si>
    <t>変更時刻</t>
  </si>
  <si>
    <t>適判機関名</t>
  </si>
  <si>
    <t>適判代表名</t>
  </si>
  <si>
    <t>適判受付日</t>
  </si>
  <si>
    <t>適判交付日</t>
  </si>
  <si>
    <t>適判交付番号</t>
  </si>
  <si>
    <t>確認仮受番号</t>
  </si>
  <si>
    <t>物件基本番号</t>
  </si>
  <si>
    <t>電子申請有無</t>
  </si>
  <si>
    <t>電子申請有無２</t>
  </si>
  <si>
    <t>構造社内担当</t>
  </si>
  <si>
    <t>省エネ適判受付日２</t>
  </si>
  <si>
    <t>省エネ適判交付日２</t>
  </si>
  <si>
    <t>省エネ適判交付番号２</t>
  </si>
  <si>
    <t>ダイレクトクラウドID</t>
  </si>
  <si>
    <t>電子申請代表者</t>
  </si>
  <si>
    <t>電子申請代表者会社名</t>
  </si>
  <si>
    <t>工事監理者ID</t>
  </si>
  <si>
    <t>適判手数料①</t>
  </si>
  <si>
    <t>建築物の番号（昇降機）</t>
  </si>
  <si>
    <t>種類（昇降機）</t>
  </si>
  <si>
    <t>方式（昇降機）</t>
  </si>
  <si>
    <t>積載荷重（Ｎ）（昇降機）</t>
  </si>
  <si>
    <t>最大定員（昇降機）</t>
  </si>
  <si>
    <t>速度（昇降機）</t>
  </si>
  <si>
    <t>その他（昇降機）</t>
  </si>
  <si>
    <t>電子申請代表者電話番号</t>
  </si>
  <si>
    <t>確認申請発送方法</t>
  </si>
  <si>
    <t>確認申請問合番号</t>
  </si>
  <si>
    <t>確認申請受領書受取日</t>
  </si>
  <si>
    <t>確認申請済証発送先宛名１</t>
  </si>
  <si>
    <t>確認申請済証発送先宛名２</t>
  </si>
  <si>
    <t>確認申請済証発送先敬称</t>
  </si>
  <si>
    <t>確認申請済証発送先郵便番号</t>
  </si>
  <si>
    <t>確認申請済証発送先住所</t>
  </si>
  <si>
    <t>確認申請済証発送先電話番号</t>
  </si>
  <si>
    <t>ダイレクトクラウドID２</t>
  </si>
  <si>
    <t>ダイレクトクラウドID３</t>
  </si>
  <si>
    <t>ダイレクトクラウドID４</t>
  </si>
  <si>
    <t>ダイレクトクラウドID５</t>
  </si>
  <si>
    <t>高さ（工作物）</t>
  </si>
  <si>
    <t>その他（工作物）</t>
  </si>
  <si>
    <t>客先名</t>
  </si>
  <si>
    <t>確認完了検査交付日</t>
  </si>
  <si>
    <t>意匠図書提出日</t>
  </si>
  <si>
    <t>構造図書提出日</t>
  </si>
  <si>
    <t>設備図書提出日</t>
  </si>
  <si>
    <t>ダイレクトクラウドID２ゲスト有無</t>
  </si>
  <si>
    <t>ダイレクトクラウドID３ゲスト有無</t>
  </si>
  <si>
    <t>ダイレクトクラウドID４ゲスト有無</t>
  </si>
  <si>
    <t>ダイレクトクラウドID５ゲスト有無</t>
  </si>
  <si>
    <t>中間検査履歴①特定工程</t>
  </si>
  <si>
    <t>中間検査履歴①検査日</t>
  </si>
  <si>
    <t>中間検査履歴②番号</t>
  </si>
  <si>
    <t>中間検査履歴②交付日</t>
  </si>
  <si>
    <t>中間検査履歴②交付者</t>
  </si>
  <si>
    <t>中間検査履歴②特定工程</t>
  </si>
  <si>
    <t>中間検査履歴②検査日</t>
  </si>
  <si>
    <t>完了検査履歴番号</t>
  </si>
  <si>
    <t>完了検査履歴交付日</t>
  </si>
  <si>
    <t>完了検査履歴交付者</t>
  </si>
  <si>
    <t>完了検査履歴検査日</t>
  </si>
  <si>
    <t>完了検査2履歴番号</t>
  </si>
  <si>
    <t>完了検査2履歴交付日</t>
  </si>
  <si>
    <t>完了検査2履歴検査日</t>
  </si>
  <si>
    <t>構造適判履歴</t>
  </si>
  <si>
    <t>構造適判代表者履歴</t>
  </si>
  <si>
    <t>構造適判交付日履歴</t>
  </si>
  <si>
    <t>構造適判番号履歴</t>
  </si>
  <si>
    <t>他社確認申請番号</t>
  </si>
  <si>
    <t>他社確認申請交付日</t>
  </si>
  <si>
    <t>他社確認申請交付者</t>
  </si>
  <si>
    <t>他社計画変更①番号</t>
  </si>
  <si>
    <t>他社計画変更①交付日</t>
  </si>
  <si>
    <t>他社計画変更①交付者</t>
  </si>
  <si>
    <t>他社中間検査①番号</t>
  </si>
  <si>
    <t>他社中間検査①交付日</t>
  </si>
  <si>
    <t>他社中間検査①交付者</t>
  </si>
  <si>
    <t>他社中間検査①特定工程</t>
  </si>
  <si>
    <t>他社中間検査①検査日</t>
  </si>
  <si>
    <t>他社確認申請番号履歴</t>
  </si>
  <si>
    <t>他社確認申請交付日履歴</t>
  </si>
  <si>
    <t>他社確認申請交付者履歴</t>
  </si>
  <si>
    <t>他社計画変更①番号履歴</t>
  </si>
  <si>
    <t>他社計画変更①交付日履歴</t>
  </si>
  <si>
    <t>他社計画変更①交付者履歴</t>
  </si>
  <si>
    <t>他社中間検査①番号履歴</t>
  </si>
  <si>
    <t>他社中間検査①交付日履歴</t>
  </si>
  <si>
    <t>他社中間検査①交付者履歴</t>
  </si>
  <si>
    <t>他社中間検査①特定工程履歴</t>
  </si>
  <si>
    <t>他社中間検査①検査日履歴</t>
  </si>
  <si>
    <t>判断できない旨の通知日</t>
  </si>
  <si>
    <t>判断できない旨の通知担当者</t>
  </si>
  <si>
    <t>避難安全検証法有無</t>
  </si>
  <si>
    <t>耐火性能検証法有無</t>
  </si>
  <si>
    <t>新防火区画性能検証法有無</t>
  </si>
  <si>
    <t>避難安全検証法手数料</t>
  </si>
  <si>
    <t>耐火性能検証法手数料</t>
  </si>
  <si>
    <t>新防火区画性能検証法手数料</t>
  </si>
  <si>
    <t>検査員２</t>
  </si>
  <si>
    <t>省エネ適判機関名</t>
  </si>
  <si>
    <t>省エネ適判受付日</t>
  </si>
  <si>
    <t>省エネ適判交付日</t>
  </si>
  <si>
    <t>省エネ適判交付番号</t>
  </si>
  <si>
    <t>防火区画性能検証法有無</t>
  </si>
  <si>
    <t>防火区画性能検証法手数料</t>
  </si>
  <si>
    <t>木３工法</t>
  </si>
  <si>
    <t>木３種別</t>
  </si>
  <si>
    <t>木３住戸数</t>
  </si>
  <si>
    <t>木造２２条地域</t>
  </si>
  <si>
    <t>木造丸太組構法</t>
  </si>
  <si>
    <t>意匠担当メールアドレス</t>
  </si>
  <si>
    <t>構造担当メールアドレス</t>
  </si>
  <si>
    <t>設備担当メールアドレス</t>
  </si>
  <si>
    <t>確認申請取下取止日</t>
  </si>
  <si>
    <t>確認申請情報更新者</t>
  </si>
  <si>
    <t/>
  </si>
  <si>
    <t>建</t>
    <phoneticPr fontId="1"/>
  </si>
  <si>
    <t>0</t>
    <phoneticPr fontId="1"/>
  </si>
  <si>
    <t>適判機関名 &amp; 所在地</t>
    <rPh sb="8" eb="11">
      <t>ショザイチ</t>
    </rPh>
    <phoneticPr fontId="1"/>
  </si>
  <si>
    <t>適判機関名</t>
    <rPh sb="0" eb="2">
      <t>テキハン</t>
    </rPh>
    <rPh sb="2" eb="4">
      <t>キカン</t>
    </rPh>
    <rPh sb="4" eb="5">
      <t>メイ</t>
    </rPh>
    <phoneticPr fontId="1"/>
  </si>
  <si>
    <t>代表名</t>
  </si>
  <si>
    <t>消防同意用</t>
    <rPh sb="0" eb="2">
      <t>ショウボウ</t>
    </rPh>
    <rPh sb="2" eb="5">
      <t>ドウイヨウ</t>
    </rPh>
    <phoneticPr fontId="1"/>
  </si>
  <si>
    <t>仮受日</t>
    <rPh sb="0" eb="2">
      <t>カリウケ</t>
    </rPh>
    <rPh sb="2" eb="3">
      <t>ビ</t>
    </rPh>
    <phoneticPr fontId="1"/>
  </si>
  <si>
    <t>番号</t>
    <rPh sb="0" eb="2">
      <t>バンゴウ</t>
    </rPh>
    <phoneticPr fontId="1"/>
  </si>
  <si>
    <t>↑　選択してください　↑</t>
    <rPh sb="2" eb="4">
      <t>センタク</t>
    </rPh>
    <phoneticPr fontId="1"/>
  </si>
  <si>
    <t>↑</t>
    <phoneticPr fontId="1"/>
  </si>
  <si>
    <t>2:防火</t>
    <phoneticPr fontId="1"/>
  </si>
  <si>
    <t>一般財団法人群馬県建築構造技術センター</t>
    <phoneticPr fontId="1"/>
  </si>
  <si>
    <t>理事長　星　和彦</t>
    <phoneticPr fontId="1"/>
  </si>
  <si>
    <t>3:簡易耐火イ</t>
    <phoneticPr fontId="1"/>
  </si>
  <si>
    <t>一般財団法人　日本建築センター</t>
    <phoneticPr fontId="1"/>
  </si>
  <si>
    <t>理事長　橋本　公博</t>
  </si>
  <si>
    <t>4:簡易耐火ロ</t>
    <phoneticPr fontId="1"/>
  </si>
  <si>
    <t>ビューローベリタスジャパン株式会社</t>
    <phoneticPr fontId="1"/>
  </si>
  <si>
    <t>代表取締役社長　外崎　達人</t>
    <rPh sb="5" eb="7">
      <t>シャチョウ</t>
    </rPh>
    <phoneticPr fontId="1"/>
  </si>
  <si>
    <t>5:耐火</t>
    <phoneticPr fontId="1"/>
  </si>
  <si>
    <t>一般財団法人　ベターリビング</t>
    <phoneticPr fontId="1"/>
  </si>
  <si>
    <t>理事長　井上　俊之</t>
  </si>
  <si>
    <t>6:準耐火イ</t>
    <phoneticPr fontId="1"/>
  </si>
  <si>
    <t>株式会社　東京建築検査機構</t>
    <phoneticPr fontId="1"/>
  </si>
  <si>
    <t>代表取締役社長　濵田　信彦</t>
    <phoneticPr fontId="1"/>
  </si>
  <si>
    <t>7:準耐火ロ</t>
    <phoneticPr fontId="1"/>
  </si>
  <si>
    <t>日本建築検査協会株式会社</t>
    <phoneticPr fontId="1"/>
  </si>
  <si>
    <t>代表取締役　山﨑　哲</t>
  </si>
  <si>
    <t>9:その他</t>
    <phoneticPr fontId="1"/>
  </si>
  <si>
    <t>株式会社　国際確認検査センター</t>
    <phoneticPr fontId="1"/>
  </si>
  <si>
    <t>代表取締役 山田 耕藏</t>
  </si>
  <si>
    <t>株式会社　都市居住評価センター</t>
    <phoneticPr fontId="1"/>
  </si>
  <si>
    <t>代表取締役社長　金谷　輝範</t>
  </si>
  <si>
    <t>一般財団法人　日本建築設備・昇降機センター</t>
    <phoneticPr fontId="1"/>
  </si>
  <si>
    <t>理事長　村岸　明</t>
    <rPh sb="4" eb="5">
      <t>ムラ</t>
    </rPh>
    <rPh sb="5" eb="6">
      <t>キシ</t>
    </rPh>
    <rPh sb="7" eb="8">
      <t>アキラ</t>
    </rPh>
    <phoneticPr fontId="1"/>
  </si>
  <si>
    <t>日本ＥＲＩ株式会社</t>
    <phoneticPr fontId="1"/>
  </si>
  <si>
    <t>代表取締役社長　馬野　俊彦</t>
    <phoneticPr fontId="1"/>
  </si>
  <si>
    <t>ハウスプラス確認検査株式会社</t>
    <phoneticPr fontId="1"/>
  </si>
  <si>
    <t>代表取締役社長　吉田　正司</t>
    <rPh sb="8" eb="10">
      <t>ヨシダ</t>
    </rPh>
    <rPh sb="11" eb="12">
      <t>ショウ</t>
    </rPh>
    <rPh sb="12" eb="13">
      <t>ジ</t>
    </rPh>
    <phoneticPr fontId="1"/>
  </si>
  <si>
    <t>一般財団法人　住宅金融普及協会</t>
    <phoneticPr fontId="1"/>
  </si>
  <si>
    <t>会長　安齋　俊彦</t>
    <phoneticPr fontId="1"/>
  </si>
  <si>
    <t>アウェイ建築評価ネット株式会社</t>
    <phoneticPr fontId="1"/>
  </si>
  <si>
    <t>代表取締役　吉川　充</t>
  </si>
  <si>
    <t>公益財団法人　東京都防災・建築まちづくりセンター</t>
    <phoneticPr fontId="1"/>
  </si>
  <si>
    <t>理事長　青柳　一彦</t>
    <rPh sb="4" eb="6">
      <t>アオヤギ</t>
    </rPh>
    <rPh sb="7" eb="8">
      <t>イチ</t>
    </rPh>
    <rPh sb="8" eb="9">
      <t>ヒコ</t>
    </rPh>
    <phoneticPr fontId="1"/>
  </si>
  <si>
    <t>株式会社　建築構造センター</t>
    <phoneticPr fontId="1"/>
  </si>
  <si>
    <t>代表取締役社長　田野邉 幸裕</t>
    <phoneticPr fontId="1"/>
  </si>
  <si>
    <t>株式会社　グッド・アイズ建築検査機構</t>
    <phoneticPr fontId="1"/>
  </si>
  <si>
    <t>代表取締役　藤田　孝行</t>
  </si>
  <si>
    <t>一般財団法人　さいたま住宅検査センター</t>
    <phoneticPr fontId="1"/>
  </si>
  <si>
    <t>理事長　岩﨑 康夫</t>
    <phoneticPr fontId="1"/>
  </si>
  <si>
    <t>公益財団法人　千葉県建設技術センター</t>
    <phoneticPr fontId="1"/>
  </si>
  <si>
    <t>理事長　神作 秀雄</t>
    <phoneticPr fontId="1"/>
  </si>
  <si>
    <t>一般財団法人　長野県建築住宅センター</t>
    <phoneticPr fontId="1"/>
  </si>
  <si>
    <t>理事長　竹前 俊雄</t>
    <phoneticPr fontId="1"/>
  </si>
  <si>
    <t>株式会社　J建築検査センター</t>
    <phoneticPr fontId="1"/>
  </si>
  <si>
    <t>代表取締役　 丹野 智幸</t>
    <phoneticPr fontId="1"/>
  </si>
  <si>
    <t>一般財団法人　神奈川県建築安全協会</t>
    <phoneticPr fontId="1"/>
  </si>
  <si>
    <t>理事長　庄司　博之</t>
    <phoneticPr fontId="1"/>
  </si>
  <si>
    <t>一般財団法人　日本建築総合試験所</t>
    <phoneticPr fontId="1"/>
  </si>
  <si>
    <t>理事長　上谷　宏二</t>
    <phoneticPr fontId="1"/>
  </si>
  <si>
    <t>一般財団法人　茨城県建築センター</t>
    <phoneticPr fontId="1"/>
  </si>
  <si>
    <t>理事長　江原　秀明</t>
    <phoneticPr fontId="1"/>
  </si>
  <si>
    <t>公益財団法人　とちぎ建設技術センター</t>
    <phoneticPr fontId="1"/>
  </si>
  <si>
    <t>理事長　赤 上　 尚</t>
    <phoneticPr fontId="1"/>
  </si>
  <si>
    <t>アスコ適判株式会社</t>
    <phoneticPr fontId="1"/>
  </si>
  <si>
    <t>代表取締役　早川　定利</t>
    <phoneticPr fontId="1"/>
  </si>
  <si>
    <t>今日</t>
    <rPh sb="0" eb="2">
      <t>キョウ</t>
    </rPh>
    <phoneticPr fontId="1"/>
  </si>
  <si>
    <t>１日前</t>
    <rPh sb="1" eb="3">
      <t>ニチマエ</t>
    </rPh>
    <rPh sb="2" eb="3">
      <t>マエ</t>
    </rPh>
    <phoneticPr fontId="1"/>
  </si>
  <si>
    <t>２日前</t>
    <rPh sb="1" eb="3">
      <t>ニチマエ</t>
    </rPh>
    <rPh sb="2" eb="3">
      <t>マエ</t>
    </rPh>
    <phoneticPr fontId="1"/>
  </si>
  <si>
    <t>３日前</t>
    <rPh sb="1" eb="2">
      <t>ニチ</t>
    </rPh>
    <rPh sb="2" eb="3">
      <t>マエ</t>
    </rPh>
    <phoneticPr fontId="1"/>
  </si>
  <si>
    <t>４日前</t>
    <rPh sb="1" eb="2">
      <t>ニチ</t>
    </rPh>
    <rPh sb="2" eb="3">
      <t>マエ</t>
    </rPh>
    <phoneticPr fontId="1"/>
  </si>
  <si>
    <t>５日前</t>
    <rPh sb="1" eb="2">
      <t>ニチ</t>
    </rPh>
    <rPh sb="2" eb="3">
      <t>マエ</t>
    </rPh>
    <phoneticPr fontId="1"/>
  </si>
  <si>
    <t>顧客ＩＤ</t>
  </si>
  <si>
    <t>氏名または企業名</t>
  </si>
  <si>
    <t>氏名または企業名のフリガナ</t>
  </si>
  <si>
    <t>役職・氏名</t>
  </si>
  <si>
    <t>役職・氏名のフリガナ</t>
  </si>
  <si>
    <t>建築士事務所名</t>
  </si>
  <si>
    <t>建築士事務所名のフリガナ</t>
  </si>
  <si>
    <t>郵便番号</t>
  </si>
  <si>
    <t>住所または所在地</t>
  </si>
  <si>
    <t>電話番号</t>
  </si>
  <si>
    <t>フリガナ</t>
    <phoneticPr fontId="1"/>
  </si>
  <si>
    <t>分割するキーワード</t>
    <rPh sb="0" eb="2">
      <t>ブンカツ</t>
    </rPh>
    <phoneticPr fontId="1"/>
  </si>
  <si>
    <t>（半角、全角を区別してください）</t>
    <rPh sb="1" eb="3">
      <t>ハンカク</t>
    </rPh>
    <rPh sb="4" eb="6">
      <t>ゼンカク</t>
    </rPh>
    <rPh sb="7" eb="9">
      <t>クベツ</t>
    </rPh>
    <phoneticPr fontId="1"/>
  </si>
  <si>
    <t>↓</t>
    <phoneticPr fontId="1"/>
  </si>
  <si>
    <t>代表</t>
    <rPh sb="0" eb="2">
      <t>ダイヒョウ</t>
    </rPh>
    <phoneticPr fontId="1"/>
  </si>
  <si>
    <t>ﾀﾞｲﾋｮｳ</t>
    <phoneticPr fontId="1"/>
  </si>
  <si>
    <t>ID</t>
    <phoneticPr fontId="1"/>
  </si>
  <si>
    <t>PASS</t>
    <phoneticPr fontId="1"/>
  </si>
  <si>
    <t>name</t>
    <phoneticPr fontId="1"/>
  </si>
  <si>
    <t>phone</t>
    <phoneticPr fontId="1"/>
  </si>
  <si>
    <t>company</t>
    <phoneticPr fontId="1"/>
  </si>
  <si>
    <t>luanguage</t>
    <phoneticPr fontId="1"/>
  </si>
  <si>
    <t>status</t>
    <phoneticPr fontId="1"/>
  </si>
  <si>
    <t>access_control</t>
    <phoneticPr fontId="1"/>
  </si>
  <si>
    <t>notice</t>
    <phoneticPr fontId="1"/>
  </si>
  <si>
    <t>ゲスト有無に種別追加</t>
    <rPh sb="3" eb="5">
      <t>ウム</t>
    </rPh>
    <rPh sb="6" eb="8">
      <t>シュベツ</t>
    </rPh>
    <rPh sb="8" eb="10">
      <t>ツイカ</t>
    </rPh>
    <phoneticPr fontId="1"/>
  </si>
  <si>
    <t>新工事届連結</t>
    <rPh sb="0" eb="1">
      <t>シン</t>
    </rPh>
    <rPh sb="1" eb="3">
      <t>コウジ</t>
    </rPh>
    <rPh sb="3" eb="4">
      <t>トド</t>
    </rPh>
    <rPh sb="4" eb="6">
      <t>レンケツ</t>
    </rPh>
    <phoneticPr fontId="1"/>
  </si>
  <si>
    <t>第１号イに該当</t>
    <rPh sb="0" eb="1">
      <t>ダイ</t>
    </rPh>
    <rPh sb="2" eb="3">
      <t>ゴウ</t>
    </rPh>
    <rPh sb="5" eb="7">
      <t>ガイトウ</t>
    </rPh>
    <phoneticPr fontId="1"/>
  </si>
  <si>
    <t>第１号ロに該当</t>
    <rPh sb="0" eb="1">
      <t>ダイ</t>
    </rPh>
    <rPh sb="2" eb="3">
      <t>ゴウ</t>
    </rPh>
    <rPh sb="5" eb="7">
      <t>ガイトウ</t>
    </rPh>
    <phoneticPr fontId="1"/>
  </si>
  <si>
    <t>第２号に該当</t>
    <rPh sb="0" eb="1">
      <t>ダイ</t>
    </rPh>
    <rPh sb="2" eb="3">
      <t>ゴウ</t>
    </rPh>
    <rPh sb="4" eb="6">
      <t>ガイトウ</t>
    </rPh>
    <phoneticPr fontId="1"/>
  </si>
  <si>
    <t>第３号に該当</t>
    <rPh sb="0" eb="1">
      <t>ダイ</t>
    </rPh>
    <rPh sb="2" eb="3">
      <t>ゴウ</t>
    </rPh>
    <rPh sb="4" eb="6">
      <t>ガイトウ</t>
    </rPh>
    <phoneticPr fontId="1"/>
  </si>
  <si>
    <t xml:space="preserve">【ハ.建築基準法第6条の4第1項の規定による確認の特例の適用の有無】 </t>
    <phoneticPr fontId="1"/>
  </si>
  <si>
    <t>【ニ.建築基準法施行令第10条各号に掲げる建築物の区分】</t>
    <phoneticPr fontId="1"/>
  </si>
  <si>
    <t>【ホ.認定型式の認定番号】</t>
    <rPh sb="3" eb="5">
      <t>ニンテイ</t>
    </rPh>
    <rPh sb="5" eb="7">
      <t>カタシキ</t>
    </rPh>
    <rPh sb="8" eb="10">
      <t>ニンテイ</t>
    </rPh>
    <rPh sb="10" eb="12">
      <t>バンゴウ</t>
    </rPh>
    <phoneticPr fontId="1"/>
  </si>
  <si>
    <t>【へ.適合する一連の規定の区分】</t>
    <rPh sb="3" eb="5">
      <t>テキゴウ</t>
    </rPh>
    <rPh sb="7" eb="9">
      <t>イチレン</t>
    </rPh>
    <rPh sb="10" eb="12">
      <t>キテイ</t>
    </rPh>
    <rPh sb="13" eb="15">
      <t>クブン</t>
    </rPh>
    <phoneticPr fontId="1"/>
  </si>
  <si>
    <t>【ト.認証型式部材等認証番号】</t>
    <rPh sb="3" eb="5">
      <t>ニンショウ</t>
    </rPh>
    <rPh sb="5" eb="7">
      <t>カタシキ</t>
    </rPh>
    <rPh sb="7" eb="9">
      <t>ブザイ</t>
    </rPh>
    <rPh sb="9" eb="10">
      <t>トウ</t>
    </rPh>
    <rPh sb="10" eb="12">
      <t>ニンショウ</t>
    </rPh>
    <phoneticPr fontId="1"/>
  </si>
  <si>
    <t>【ロ. 適用があるときは、特例の区分】</t>
    <phoneticPr fontId="1"/>
  </si>
  <si>
    <t>建築基準法第６条の３第１項第１号に掲げる確認審査又は同法第18条第５項第１号に掲げる審査</t>
    <phoneticPr fontId="1"/>
  </si>
  <si>
    <t>建築基準法第６条の３第１項第２号に掲げる確認審査又は同法第18条第５項第２号に掲げる審査</t>
    <phoneticPr fontId="1"/>
  </si>
  <si>
    <t>（構造設計を行った構造設計一級建築士又は構造関係規定に適合することを確認した構造設計一級建築士）</t>
    <phoneticPr fontId="1"/>
  </si>
  <si>
    <t>(1)氏名</t>
    <phoneticPr fontId="1"/>
  </si>
  <si>
    <t>(2)資格　構造設計一級建築士交付</t>
    <phoneticPr fontId="1"/>
  </si>
  <si>
    <t>25)</t>
    <phoneticPr fontId="1"/>
  </si>
  <si>
    <t>26)</t>
    <phoneticPr fontId="1"/>
  </si>
  <si>
    <t>27)</t>
    <phoneticPr fontId="1"/>
  </si>
  <si>
    <t>建築基準法第８６条の７又は同法第８６条の８又は同法８７条の２の規定の適用を受ける場合においては、工事の完了後においても引き続き同法第３条第２項（同法第８６条の９第１項において準用する場合を含む。）の適用を受けない規定並びに当該規定に適合しないこととなった時期及び理由を１８欄又は別紙に記載して添えてください。</t>
    <phoneticPr fontId="1"/>
  </si>
  <si>
    <t>11欄の「イ」、「ロ」及び「ハ」は、該当するチェックボックスに「レ」マークを入れてください。</t>
    <phoneticPr fontId="1"/>
  </si>
  <si>
    <t>11欄の「ニ」は、建築基準法第６条の４第１項の規定による確認の特例の適用がある場合に、建築基準法施行令第10条各号に掲げる建築物のうち、該当するものの号の数字を記入してください。</t>
    <phoneticPr fontId="1"/>
  </si>
  <si>
    <t>（注意）
１．第一面及び第二面関係
①　これらは第二号様式の第二面及び第三面の写しに代えることができます。この場合には、最上段に「建築計画概要書（第一面）」及び「建築計画概要書（第二面）」と明示し、第二面の18欄の事項を第二号様式の第三面の写しの20欄に記載してください。
②　第一面の５欄及び６欄は、それぞれ工事監理者又は工事施工者が未定のときは、後で定まつてから工事着手前に届け出てください。この場合には、特定行政庁が届出のあつた旨を明示した上で記入します。
③　第二面の20欄の「イ」は、申請に係る建築物が複数ある場合で、そのうち一部の建築物のみが建築士法第20条の２第２項に規定する構造関係規定に係る経過措置の適用を受ける場合は、「有」に「レ」マークを入れた上で、第三面の配置図に当該建築物を明示してください。
２．第三面関係
①　付近見取図には、方位、道路及び目標となる地物を明示してください。
②　配置図には、縮尺、方位、敷地境界線、敷地内における建築物の位置、申請に係る建築物と他の建築物との別並びに敷地の接する道路の位置及び幅員を明示してください。</t>
    <phoneticPr fontId="1"/>
  </si>
  <si>
    <t>主要構造部及び主要構造部以外の構造耐力上主要な部分に用いる材料（接合材料を含む）の種類、品質、形状及び寸法</t>
    <phoneticPr fontId="1"/>
  </si>
  <si>
    <t>新様式</t>
    <rPh sb="0" eb="3">
      <t>シンヨウシキ</t>
    </rPh>
    <phoneticPr fontId="1"/>
  </si>
  <si>
    <r>
      <t>【イ.</t>
    </r>
    <r>
      <rPr>
        <sz val="9"/>
        <color rgb="FF000000"/>
        <rFont val="ＭＳ 明朝"/>
        <family val="1"/>
        <charset val="128"/>
      </rPr>
      <t>建築基準法第6条の3第1項ただし書又は法第18条第５項ただし書の規定による審査の特例の適用の有無</t>
    </r>
    <r>
      <rPr>
        <sz val="10"/>
        <color indexed="8"/>
        <rFont val="ＭＳ 明朝"/>
        <family val="1"/>
        <charset val="128"/>
      </rPr>
      <t xml:space="preserve">】 </t>
    </r>
    <rPh sb="19" eb="20">
      <t>ガ</t>
    </rPh>
    <rPh sb="20" eb="21">
      <t>マタ</t>
    </rPh>
    <rPh sb="22" eb="23">
      <t>ホウ</t>
    </rPh>
    <rPh sb="23" eb="24">
      <t>ダイ</t>
    </rPh>
    <rPh sb="26" eb="27">
      <t>ジョウ</t>
    </rPh>
    <rPh sb="27" eb="28">
      <t>ダイ</t>
    </rPh>
    <rPh sb="29" eb="30">
      <t>コウ</t>
    </rPh>
    <rPh sb="33" eb="34">
      <t>ガ</t>
    </rPh>
    <rPh sb="40" eb="42">
      <t>シンサ</t>
    </rPh>
    <phoneticPr fontId="1"/>
  </si>
  <si>
    <t>備考のメール申請を削除</t>
    <rPh sb="0" eb="2">
      <t>ビコウ</t>
    </rPh>
    <rPh sb="6" eb="8">
      <t>シンセイ</t>
    </rPh>
    <rPh sb="9" eb="11">
      <t>サクジョ</t>
    </rPh>
    <phoneticPr fontId="1"/>
  </si>
  <si>
    <t>2人目以降のゲスト有無を修正</t>
    <rPh sb="0" eb="2">
      <t>フタリ</t>
    </rPh>
    <rPh sb="2" eb="3">
      <t>メ</t>
    </rPh>
    <rPh sb="3" eb="5">
      <t>イコウ</t>
    </rPh>
    <rPh sb="9" eb="11">
      <t>ウム</t>
    </rPh>
    <rPh sb="12" eb="14">
      <t>シュウセイ</t>
    </rPh>
    <phoneticPr fontId="1"/>
  </si>
  <si>
    <t>７欄の「イ」(1)は、建築物の敷地が、２以上の用途地域、高層住居誘導地区、居住環境向上用途誘導地区若しくは特定用途誘導地区、建築基準法第52条第１項第１号から第８号までに規定する容積率の異なる地域、地区若しくは区域又は同法第53条第１項第１号から第６号までに規定する建蔽率若しくは高層住居誘導地区に関する都市計画において定められた建築物の建蔽率の最高限度の異なる地域、地区若しくは区域（以下「用途地域が異なる地域等」という。）にわたる場合においては、用途地域が異なる地域等ごとに、それぞれの用途地域が異なる地域等に対応する敷地の面積を記入してください。
「イ」(2)は、同法第52条第12項の規定を適用する場合において、同条第13項の規定に基づき、「イ」(1)で記入した敷地面積に対応する敷地の部分について、建築物の敷地のうち前面道路と壁面線又は壁面の位置の制限として定められた限度の線との間の部分を除いた敷地の面積を記入してください。</t>
    <phoneticPr fontId="1"/>
  </si>
  <si>
    <t>建築物の敷地が、建築基準法第52条第７項若しくは第９項に該当する場合又は同条第８項若しくは第12項の規定が適用される場合においては、７欄の「ヘ」に、同条第７項若しくは第９項の規定に基づき定められる当該建築物の容積率又は同条第８項若しくは第12項の規定が適用される場合における当該建築物の容積率を記入してください。</t>
    <phoneticPr fontId="1"/>
  </si>
  <si>
    <t>建築物の敷地が建築基準法第53条第２項若しくは同法第57条の５第２項に該当する場合又は建築物が同法第53条第３項、第５項若しくは第６項に該当する場合においては、７欄の「ト」に、同条第２項、第３項、第５項又は第６項の規定に基づき定められる当該建築物の建蔽率を記入してください。</t>
    <phoneticPr fontId="1"/>
  </si>
  <si>
    <t>都市計画区域内、準都市計画区域内及び建築基準法第68条の９第１項の規定に基づく条例により建築物の容積率の最高限度が定められた区域内においては、１１欄の「ロ」に建築物の地階でその天井が地盤面からの高さ１メートル以下にあるものの住宅又は老人ホーム、福祉ホームその他これらに類するものの用途に供する部分、「ハ」にエレベーターの昇降路の部分、「ニ」に共同住宅又は老人ホーム、福祉ホームその他これらに類するものの共用の廊下又は階段の用に供する部分、「ホ」に住宅又は老人ホーム、福祉ホームその他これらに類するものに設ける機械室その他これに類する建築物の部分（建築基準法施行規則第10条の4の4に規定する建築設備に設置するためのものであって、同規則第10条の4の5各号に掲げる基準に適合するものに限る）で、特定行政庁が交通上、安全上、防火上及び衛生上支障がないと認めるもの、「へ」に自動車車庫その他の専ら自動車又は自転車の停留又は駐車のための施設（誘導車路、操車場所及び乗降場を含む。）の用途に供する部分、「ト」に専ら防災のために設ける備蓄倉庫の用途に供する部分、「チ」に蓄電池（床に据え付けるものに限る。）を設ける部分、「リ」に自家発電設備を設ける部分、「ヌ」に貯水槽を設ける部分、「ル」に宅配ボックス（配達された物品（荷受人が不在その他の事由により受け取ることができないものに限る。）の一時保管のための荷受箱をいう。）を設ける部分、「ワ」に住宅の用途に供する部分、「カ」に老人ホーム、福祉ホームその他これらに類するものの用途に供する部分のそれぞれの床面積を記入してください。また、建築基準法令以外の法令の規定により、容積率の算定の基礎となる延べ面積に算入しない部分を有する場合においては、「ヲ」に該当部分の床面積を記入してください。</t>
    <phoneticPr fontId="1"/>
  </si>
  <si>
    <t>住宅又は老人ホーム、福祉ホームその他これらに類するものについては、11欄の「ロ」の床面積は、その地階の住宅又は老人ホーム、福祉ホームその他これらに類するものの用途に供する部分の床面積から、その地階のエレベーターの昇降路の部分又は共同住宅若しくは老人ホーム、福祉ホームその他これらに類するものの共用の廊下若しくは階段の用に供する部分の床面積を除いた面積とします。</t>
    <phoneticPr fontId="1"/>
  </si>
  <si>
    <t>８欄は、該当するチェックボックスに「レ」マークを入れ、提出済の場合には、提出をした所管行政庁名又は登録建築物エネルギー消費性能判定機関の名称及び事務所の所在地を記入してください。未提出の場合には、提出する予定の所管行政庁名又は登録建築物エネルギー消費性能判定機関の名称及び事務所の所在地を記入し、提出をした後に、遅滞なく、提出をした旨（提出先を変更した場合においては、提出をした所管行政庁名又は登録建築物エネルギー消費性能判定機関の名称及び事務所の所在地を含む。）を届け出てください。なお、所在地については、○○県○○市、郡○○町、村、程度で結構です。
また、提出不要の場合には、建築物のエネルギー消費性能の向上等に関する法律施行規則第2条第1項各号に掲げる特定建築行為のうち該当するものの号番号（同項第1号に該当する場合にあっては、号番号及び同号イ又はロのうち該当するもの（気候風土適応住宅に該当する場合にあっては、その旨を含む。））を記入する等、提出が不要である理由を記入してください。特に必要がある場合には、各階平面図等の図書によりその根拠を明らかにしてください。なお、建築に係る部分の床面積が10平方メートル以下である場合、建築基準法第６条の４第１項第３号に掲げる建築物の建築である場合その他の提出が不要であることが明らかな場合は、記入する必要はありません。</t>
    <phoneticPr fontId="1"/>
  </si>
  <si>
    <t>この書類は、申請建築物ごと（延べ面積が10平方メートル以内のものを除く。以下同じ。）に作成してください。</t>
    <phoneticPr fontId="1"/>
  </si>
  <si>
    <t>この書類に記載する事項のうち、10欄から15欄までの事項については、別紙に明示して添付すれば記載する必要はありません。</t>
    <phoneticPr fontId="1"/>
  </si>
  <si>
    <t>５欄は、「耐火構造（防火上及び避難上支障がない主要構造部を有しない場合）」、「耐火構造（防火上及び避難上支障がない主要構造部を有する場合）」、「建築基準法施行令第108条の４第１項第１号イ及びロに掲げる基準に適合する構造」、「準耐火構造」、「準耐火構造と同等の準耐火性能を有する構造（ロ-１）」（建築基準法施行令第109条の３第１号に掲げる基準に適合する主要構造部の構造をいう。）又は「準耐火構造と同等の準耐火性能を有する構造（ロ-２）」（同条第２号に掲げる基準に適合する主要構造部の構造をいう。）のうち該当するチェックボックスに「レ」マークを入れてください。いずれにも該当しない場合は「その他」に「レ」マークを入れてください。</t>
    <phoneticPr fontId="1"/>
  </si>
  <si>
    <t>６欄は、「建築基準法施行令第109条の５第１号に掲げる基準に適合する構造」、「建築基準法第21条第１項ただし書に該当する建築物」「建築基準法施行令第109条の７第１項第１号に掲げる基準に適合する構造」、「建築基準法施行令第110条第１号に掲げる基準に適合する構造」又は「その他」（上記のいずれにも該当しない建築物で、建築基準法第21条又は第27条の規定の適用を受けるもの）のうち該当するチェックボックス全てに「レ」マークを入れてください。また、「建築基準法施行令第109条の５第１号に掲げる基準に適合する構造」又は「建築基準法施行令第110条第１号に掲げる基準に適合する構造」に該当する場合においては、５欄の「準耐火構造」のチェックボックスにも「レ」マークを入れてください。建築基準法第21条又は第27条の規定の適用を受けない場合は「建築基準法第21条又は第27条の規定の適用を受けない」に「レ」マークを入れてください。</t>
    <phoneticPr fontId="1"/>
  </si>
  <si>
    <t>７欄は、「耐火建築物」、「延焼防止建築物」（建築基準法施行令第136条の２第１号ロに掲げる基準に適合する建築物をいう。）、「準耐火建築物」、「準延焼防止建築物」（同条第２号ロに掲げる基準に適合する建築物をいう。）又は「その他」（上記のいずれにも該当しない建築物で、建築基準法第61条の規定の適用を受けるもの）のうち該当するチェックボックスに「レ」マークを入れてください。建築基準法第61条の規定の適用を受けない場合は「建築基準法第61条の規定の適用を受けない」に「レ」マークを入れてください。</t>
    <phoneticPr fontId="1"/>
  </si>
  <si>
    <t>８欄の「ハ」は、建築基準法施行令第２条第１項第８号により階数に算入されない建築物の部分のうち昇降機塔、装飾塔、物見塔その他これらに類する建築物の屋上部分の階の数を記入してください。</t>
    <phoneticPr fontId="1"/>
  </si>
  <si>
    <t>11欄の「ホ」は、建築基準法施行令第10条第１号又は第２号に掲げる建築物に該当する場合にのみ記入してください。また、11欄の「ヘ」は、同条第１号に掲げる建築物に該当する場合に、該当するチェックボックスに「レ」マークを入れてください。</t>
    <phoneticPr fontId="1"/>
  </si>
  <si>
    <t>11欄の「ト」は、建築基準法第68条の20第１項に掲げる認証型式部材等に該当する場合にのみ記入してください。当該認証番号を記入すれば、第10条の５の４第１号に該当する認証型式部材等の場合にあつては10欄の概要、11欄の「ホ」（屎尿浄化槽又は合併処理浄化槽並びに給水タンク又は貯水タンクで屋上又は屋内以外にあるものに係るものを除く。）並びに13欄から16欄まで及び第五面の３欄から６欄までの事項について、同条第２号に該当する認証型式部材等の場合にあつては11欄の「ホ」（当該認証型式部材等に係るものに限る。）並びに13欄から16欄まで及び第五面の３欄から６欄までの事項について、同条第３号に該当する認証型式部材等の場合にあつては10欄の概要及び11欄の「ホ」（当該認証型式部材等に係るものに限る。）については記入する必要はありません。</t>
    <phoneticPr fontId="1"/>
  </si>
  <si>
    <t>16欄は、最下階の居室の床が木造である場合に記入してください。</t>
    <phoneticPr fontId="1"/>
  </si>
  <si>
    <t>第二面【８】入力規則を解除</t>
    <rPh sb="0" eb="3">
      <t>ダイニメン</t>
    </rPh>
    <rPh sb="6" eb="8">
      <t>ニュウリョク</t>
    </rPh>
    <rPh sb="8" eb="10">
      <t>キソク</t>
    </rPh>
    <rPh sb="11" eb="13">
      <t>カイジョ</t>
    </rPh>
    <phoneticPr fontId="1"/>
  </si>
  <si>
    <t>３号かどうか判断できないから不採用</t>
    <rPh sb="1" eb="2">
      <t>ゴウ</t>
    </rPh>
    <rPh sb="6" eb="8">
      <t>ハンダン</t>
    </rPh>
    <rPh sb="14" eb="17">
      <t>フサイヨウ</t>
    </rPh>
    <phoneticPr fontId="1"/>
  </si>
  <si>
    <t>手数料を変更</t>
    <rPh sb="0" eb="3">
      <t>テスウリョウ</t>
    </rPh>
    <rPh sb="4" eb="6">
      <t>ヘンコウ</t>
    </rPh>
    <phoneticPr fontId="1"/>
  </si>
  <si>
    <t>概要書特定工程のフォントサイズ変更</t>
    <rPh sb="0" eb="3">
      <t>ガイヨウショ</t>
    </rPh>
    <rPh sb="3" eb="5">
      <t>トクテイ</t>
    </rPh>
    <rPh sb="5" eb="7">
      <t>コウテイ</t>
    </rPh>
    <rPh sb="15" eb="17">
      <t>ヘンコウ</t>
    </rPh>
    <phoneticPr fontId="1"/>
  </si>
  <si>
    <t>↓　計変回数</t>
    <rPh sb="2" eb="3">
      <t>ケイ</t>
    </rPh>
    <rPh sb="3" eb="4">
      <t>ヘン</t>
    </rPh>
    <rPh sb="4" eb="6">
      <t>カイスウ</t>
    </rPh>
    <phoneticPr fontId="1"/>
  </si>
  <si>
    <t>↓　前確認番号</t>
    <rPh sb="2" eb="3">
      <t>ゼン</t>
    </rPh>
    <rPh sb="3" eb="5">
      <t>カクニン</t>
    </rPh>
    <rPh sb="5" eb="7">
      <t>バンゴウ</t>
    </rPh>
    <phoneticPr fontId="1"/>
  </si>
  <si>
    <t>ゲスト登録</t>
  </si>
  <si>
    <t>計画変更対応　ゲスト登録リンク</t>
    <rPh sb="0" eb="2">
      <t>ケイカク</t>
    </rPh>
    <rPh sb="2" eb="4">
      <t>ヘンコウ</t>
    </rPh>
    <rPh sb="4" eb="6">
      <t>タイオウ</t>
    </rPh>
    <rPh sb="10" eb="12">
      <t>トウロク</t>
    </rPh>
    <phoneticPr fontId="1"/>
  </si>
  <si>
    <t>ゲスト登録　０を非表示化</t>
    <rPh sb="3" eb="5">
      <t>トウロク</t>
    </rPh>
    <rPh sb="8" eb="11">
      <t>ヒヒョウジ</t>
    </rPh>
    <rPh sb="11" eb="12">
      <t>カ</t>
    </rPh>
    <phoneticPr fontId="1"/>
  </si>
  <si>
    <t>↓　他社の場合、こちらに番号を入力してください。</t>
    <rPh sb="2" eb="4">
      <t>タシャ</t>
    </rPh>
    <rPh sb="5" eb="7">
      <t>バアイ</t>
    </rPh>
    <rPh sb="12" eb="14">
      <t>バンゴウ</t>
    </rPh>
    <rPh sb="15" eb="17">
      <t>ニュウリョク</t>
    </rPh>
    <phoneticPr fontId="1"/>
  </si>
  <si>
    <t>↓　前願が弊社の場合、選択・入力してください。</t>
    <rPh sb="2" eb="4">
      <t>ゼンガン</t>
    </rPh>
    <rPh sb="5" eb="7">
      <t>ヘイシャ</t>
    </rPh>
    <rPh sb="8" eb="10">
      <t>バアイ</t>
    </rPh>
    <rPh sb="11" eb="13">
      <t>センタク</t>
    </rPh>
    <rPh sb="14" eb="16">
      <t>ニュウリョク</t>
    </rPh>
    <phoneticPr fontId="1"/>
  </si>
  <si>
    <t>計画変更回数自動入力</t>
    <rPh sb="0" eb="2">
      <t>ケイカク</t>
    </rPh>
    <rPh sb="2" eb="4">
      <t>ヘンコウ</t>
    </rPh>
    <rPh sb="4" eb="6">
      <t>カイスウ</t>
    </rPh>
    <rPh sb="6" eb="8">
      <t>ジドウ</t>
    </rPh>
    <rPh sb="8" eb="10">
      <t>ニュウリョク</t>
    </rPh>
    <phoneticPr fontId="1"/>
  </si>
  <si>
    <t>メールアドレス</t>
    <phoneticPr fontId="1"/>
  </si>
  <si>
    <t>設計住宅性能評価</t>
    <rPh sb="0" eb="2">
      <t>セッケイ</t>
    </rPh>
    <rPh sb="2" eb="4">
      <t>ジュウタク</t>
    </rPh>
    <rPh sb="4" eb="6">
      <t>セイノウ</t>
    </rPh>
    <rPh sb="6" eb="8">
      <t>ヒョウカ</t>
    </rPh>
    <phoneticPr fontId="1"/>
  </si>
  <si>
    <t>BELS評価</t>
    <rPh sb="4" eb="6">
      <t>ヒョウカ</t>
    </rPh>
    <phoneticPr fontId="1"/>
  </si>
  <si>
    <t>電子交付有無</t>
  </si>
  <si>
    <t>申請棟数</t>
  </si>
  <si>
    <t>その他棟数</t>
  </si>
  <si>
    <t>着工日</t>
  </si>
  <si>
    <t>型式適合認定</t>
  </si>
  <si>
    <t>確認</t>
    <rPh sb="0" eb="2">
      <t>カクニン</t>
    </rPh>
    <phoneticPr fontId="1"/>
  </si>
  <si>
    <t>電子交付</t>
  </si>
  <si>
    <t>交付種別</t>
    <rPh sb="0" eb="2">
      <t>コウフ</t>
    </rPh>
    <rPh sb="2" eb="4">
      <t>シュベツ</t>
    </rPh>
    <phoneticPr fontId="1"/>
  </si>
  <si>
    <t>建築主が連動</t>
    <rPh sb="0" eb="3">
      <t>ケンチクヌシ</t>
    </rPh>
    <rPh sb="4" eb="6">
      <t>レンドウ</t>
    </rPh>
    <phoneticPr fontId="1"/>
  </si>
  <si>
    <t>物件番号を全角化（JIS関数）</t>
    <rPh sb="0" eb="2">
      <t>ブッケン</t>
    </rPh>
    <rPh sb="2" eb="4">
      <t>バンゴウ</t>
    </rPh>
    <rPh sb="5" eb="7">
      <t>ゼンカク</t>
    </rPh>
    <rPh sb="7" eb="8">
      <t>カ</t>
    </rPh>
    <rPh sb="12" eb="14">
      <t>カンスウ</t>
    </rPh>
    <phoneticPr fontId="1"/>
  </si>
  <si>
    <t>建築主２ID</t>
  </si>
  <si>
    <t>建築主２氏名１</t>
  </si>
  <si>
    <t>建築主２氏名２</t>
  </si>
  <si>
    <t>建築主２郵便番号</t>
  </si>
  <si>
    <t>建築主２住所</t>
  </si>
  <si>
    <t>建築主２電話番号</t>
  </si>
  <si>
    <t>建築主２を連動</t>
    <rPh sb="0" eb="3">
      <t>ケンチクヌシ</t>
    </rPh>
    <rPh sb="5" eb="7">
      <t>レンドウ</t>
    </rPh>
    <phoneticPr fontId="1"/>
  </si>
  <si>
    <t>　株式会社　都市建築確認センター　御中</t>
    <rPh sb="1" eb="5">
      <t>カブシキガイシャ</t>
    </rPh>
    <rPh sb="6" eb="8">
      <t>トシ</t>
    </rPh>
    <rPh sb="8" eb="10">
      <t>ケンチク</t>
    </rPh>
    <rPh sb="10" eb="12">
      <t>カクニン</t>
    </rPh>
    <rPh sb="17" eb="19">
      <t>オンチュウ</t>
    </rPh>
    <phoneticPr fontId="1"/>
  </si>
  <si>
    <t>株式会社都市建築確認センター　</t>
    <rPh sb="0" eb="14">
      <t>カブ</t>
    </rPh>
    <phoneticPr fontId="1"/>
  </si>
  <si>
    <t>【19．備考】</t>
    <phoneticPr fontId="1"/>
  </si>
  <si>
    <t>【20.その他必要な事項】</t>
    <rPh sb="6" eb="7">
      <t>タ</t>
    </rPh>
    <rPh sb="7" eb="9">
      <t>ヒツヨウ</t>
    </rPh>
    <rPh sb="10" eb="12">
      <t>ジコウ</t>
    </rPh>
    <phoneticPr fontId="1"/>
  </si>
  <si>
    <r>
      <t>　このExcelＢＯＯＫでは㈱都市建築確認センターへの確認申請における</t>
    </r>
    <r>
      <rPr>
        <b/>
        <sz val="14"/>
        <color indexed="10"/>
        <rFont val="ＭＳ Ｐゴシック"/>
        <family val="3"/>
        <charset val="128"/>
      </rPr>
      <t>確認申請書、建築計画概要書、建築工事届、委任状、予備審査事前連絡先記入シート、予備審査調査表</t>
    </r>
    <r>
      <rPr>
        <b/>
        <sz val="14"/>
        <rFont val="ＭＳ Ｐゴシック"/>
        <family val="3"/>
        <charset val="128"/>
      </rPr>
      <t>を作成することができます。これらの書類を一括で作成し、従来の重複項目を連動で入力させることで業務を効率化することができます。
 　</t>
    </r>
    <r>
      <rPr>
        <b/>
        <sz val="16"/>
        <color indexed="8"/>
        <rFont val="ＭＳ Ｐゴシック"/>
        <family val="3"/>
        <charset val="128"/>
      </rPr>
      <t xml:space="preserve">また、電子申請の場合は仮受時にこのＥＸＣＥＬＢＯＯＫを添付して下記メールアドレスにお送りください。
</t>
    </r>
    <r>
      <rPr>
        <b/>
        <sz val="16"/>
        <color indexed="10"/>
        <rFont val="ＭＳ Ｐゴシック"/>
        <family val="3"/>
        <charset val="128"/>
      </rPr>
      <t>　審査の順番に関しては図書の提出があってから決定させていただきます。</t>
    </r>
    <r>
      <rPr>
        <b/>
        <sz val="16"/>
        <color indexed="8"/>
        <rFont val="ＭＳ Ｐゴシック"/>
        <family val="3"/>
        <charset val="128"/>
      </rPr>
      <t>　
（図書の提出がされない場合は次点の物件を優先的に審査いたします。）</t>
    </r>
    <r>
      <rPr>
        <b/>
        <sz val="14"/>
        <rFont val="ＭＳ Ｐゴシック"/>
        <family val="3"/>
        <charset val="128"/>
      </rPr>
      <t xml:space="preserve">
　尚、このEXCELはマクロを使用せず、関数のみで作成しております。編集ロックをしていないのでセルの変更は自由に行うことができますが、変更をすると連動がうまくいかない場合がありますのでご了承ください。</t>
    </r>
    <rPh sb="15" eb="17">
      <t>トシ</t>
    </rPh>
    <rPh sb="17" eb="19">
      <t>ケンチク</t>
    </rPh>
    <rPh sb="19" eb="21">
      <t>カクニン</t>
    </rPh>
    <rPh sb="27" eb="29">
      <t>カクニン</t>
    </rPh>
    <rPh sb="29" eb="31">
      <t>シンセイ</t>
    </rPh>
    <rPh sb="35" eb="37">
      <t>カクニン</t>
    </rPh>
    <rPh sb="37" eb="40">
      <t>シンセイショ</t>
    </rPh>
    <rPh sb="41" eb="43">
      <t>ケンチク</t>
    </rPh>
    <rPh sb="43" eb="45">
      <t>ケイカク</t>
    </rPh>
    <rPh sb="45" eb="48">
      <t>ガイヨウショ</t>
    </rPh>
    <rPh sb="49" eb="51">
      <t>ケンチク</t>
    </rPh>
    <rPh sb="51" eb="53">
      <t>コウジ</t>
    </rPh>
    <rPh sb="53" eb="54">
      <t>トドケ</t>
    </rPh>
    <rPh sb="55" eb="58">
      <t>イニンジョウ</t>
    </rPh>
    <rPh sb="82" eb="84">
      <t>サクセイ</t>
    </rPh>
    <rPh sb="98" eb="100">
      <t>ショルイ</t>
    </rPh>
    <rPh sb="101" eb="103">
      <t>イッカツ</t>
    </rPh>
    <rPh sb="104" eb="106">
      <t>サクセイ</t>
    </rPh>
    <rPh sb="108" eb="110">
      <t>ジュウライ</t>
    </rPh>
    <rPh sb="111" eb="113">
      <t>チョウフク</t>
    </rPh>
    <rPh sb="113" eb="115">
      <t>コウモク</t>
    </rPh>
    <rPh sb="116" eb="118">
      <t>レンドウ</t>
    </rPh>
    <rPh sb="119" eb="121">
      <t>ニュウリョク</t>
    </rPh>
    <rPh sb="127" eb="129">
      <t>ギョウム</t>
    </rPh>
    <rPh sb="130" eb="133">
      <t>コウリツカ</t>
    </rPh>
    <rPh sb="150" eb="152">
      <t>デンシ</t>
    </rPh>
    <rPh sb="152" eb="154">
      <t>シンセイ</t>
    </rPh>
    <rPh sb="155" eb="157">
      <t>バアイ</t>
    </rPh>
    <rPh sb="198" eb="200">
      <t>シンサ</t>
    </rPh>
    <rPh sb="201" eb="203">
      <t>ジュンバン</t>
    </rPh>
    <rPh sb="204" eb="205">
      <t>カン</t>
    </rPh>
    <rPh sb="208" eb="210">
      <t>トショ</t>
    </rPh>
    <rPh sb="211" eb="213">
      <t>テイシュツ</t>
    </rPh>
    <rPh sb="219" eb="221">
      <t>ケッテイ</t>
    </rPh>
    <rPh sb="234" eb="236">
      <t>トショ</t>
    </rPh>
    <rPh sb="237" eb="239">
      <t>テイシュツ</t>
    </rPh>
    <rPh sb="244" eb="246">
      <t>バアイ</t>
    </rPh>
    <rPh sb="247" eb="249">
      <t>ジテン</t>
    </rPh>
    <rPh sb="250" eb="252">
      <t>ブッケン</t>
    </rPh>
    <rPh sb="253" eb="256">
      <t>ユウセンテキ</t>
    </rPh>
    <rPh sb="257" eb="259">
      <t>シンサ</t>
    </rPh>
    <rPh sb="302" eb="304">
      <t>ヘンシュウ</t>
    </rPh>
    <phoneticPr fontId="1"/>
  </si>
  <si>
    <t>劇場等の客席に車椅子使用者用部分を設ける建築物であるときは、19欄に当該部分の構造が車椅子使用者が舞台等を容易に視認できるものであることの検証の内容並びに当該部分の客席内の分散配置及び同伴者用の座席又はスペースの隣接設置についての検討の内容を記入してください。</t>
    <phoneticPr fontId="1"/>
  </si>
  <si>
    <t>　【ﾄ．工事と照合した設計図書】</t>
    <rPh sb="11" eb="13">
      <t>セッケイ</t>
    </rPh>
    <rPh sb="13" eb="15">
      <t>トショ</t>
    </rPh>
    <phoneticPr fontId="1"/>
  </si>
  <si>
    <t>Ver.20260907</t>
    <phoneticPr fontId="1"/>
  </si>
  <si>
    <t>調査表の用途地域を連動不具合を修正</t>
    <rPh sb="0" eb="3">
      <t>チョウサヒョウ</t>
    </rPh>
    <rPh sb="4" eb="8">
      <t>ヨウトチイキ</t>
    </rPh>
    <rPh sb="9" eb="11">
      <t>レンドウ</t>
    </rPh>
    <rPh sb="11" eb="14">
      <t>フグアイ</t>
    </rPh>
    <rPh sb="15" eb="17">
      <t>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</si>
</sst>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_ "/>
    <numFmt numFmtId="178" formatCode="#,##0.00_ "/>
    <numFmt numFmtId="179" formatCode="0_ "/>
    <numFmt numFmtId="180" formatCode="#,##0.00_);[Red]\(#,##0.00\)"/>
    <numFmt numFmtId="181" formatCode="#,##0_);[Red]\(#,##0\)"/>
    <numFmt numFmtId="182" formatCode="[&lt;=999]000;[&lt;=9999]000\-00;000\-0000"/>
    <numFmt numFmtId="183" formatCode="[&lt;=999]000;[&lt;=99999]000\-00;000\-0000"/>
    <numFmt numFmtId="184" formatCode="0.000_);[Red]\(0.000\)"/>
    <numFmt numFmtId="185" formatCode="0.00_);[Red]\(0.00\)"/>
    <numFmt numFmtId="186" formatCode="0.00_ "/>
    <numFmt numFmtId="187" formatCode="0.000_ "/>
    <numFmt numFmtId="188" formatCode="gggee&quot;年&quot;m&quot;月&quot;d&quot;日&quot;"/>
  </numFmts>
  <fonts count="137">
    <font>
      <sz val="11"/>
      <color theme="1"/>
      <name val="ＭＳ Ｐゴシック"/>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1"/>
      <color theme="0"/>
      <name val="ＭＳ Ｐゴシック"/>
      <family val="2"/>
      <scheme val="minor"/>
    </font>
    <font>
      <sz val="11"/>
      <color theme="5" tint="0.79998168889431442"/>
      <name val="ＭＳ Ｐゴシック"/>
      <family val="2"/>
      <scheme val="minor"/>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color rgb="FFFF0000"/>
      <name val="ＭＳ Ｐゴシック"/>
      <family val="3"/>
      <charset val="128"/>
    </font>
    <font>
      <sz val="11"/>
      <name val="ＭＳ Ｐゴシック"/>
      <family val="3"/>
      <charset val="128"/>
    </font>
    <font>
      <sz val="36"/>
      <name val="ＭＳ Ｐゴシック"/>
      <family val="3"/>
      <charset val="128"/>
    </font>
    <font>
      <b/>
      <sz val="14"/>
      <name val="ＭＳ Ｐゴシック"/>
      <family val="3"/>
      <charset val="128"/>
    </font>
    <font>
      <b/>
      <sz val="14"/>
      <color indexed="10"/>
      <name val="ＭＳ Ｐゴシック"/>
      <family val="3"/>
      <charset val="128"/>
    </font>
    <font>
      <b/>
      <sz val="16"/>
      <color indexed="8"/>
      <name val="ＭＳ Ｐゴシック"/>
      <family val="3"/>
      <charset val="128"/>
    </font>
    <font>
      <b/>
      <sz val="16"/>
      <color indexed="10"/>
      <name val="ＭＳ Ｐゴシック"/>
      <family val="3"/>
      <charset val="128"/>
    </font>
    <font>
      <b/>
      <sz val="12"/>
      <color rgb="FF000000"/>
      <name val="ＭＳ Ｐゴシック"/>
      <family val="3"/>
      <charset val="128"/>
    </font>
    <font>
      <u/>
      <sz val="6.6"/>
      <color indexed="12"/>
      <name val="ＭＳ Ｐゴシック"/>
      <family val="3"/>
      <charset val="128"/>
    </font>
    <font>
      <b/>
      <sz val="11"/>
      <name val="ＭＳ Ｐゴシック"/>
      <family val="3"/>
      <charset val="128"/>
    </font>
    <font>
      <sz val="18"/>
      <name val="ＭＳ Ｐゴシック"/>
      <family val="3"/>
      <charset val="128"/>
    </font>
    <font>
      <u/>
      <sz val="18"/>
      <color indexed="12"/>
      <name val="ＭＳ Ｐゴシック"/>
      <family val="3"/>
      <charset val="128"/>
    </font>
    <font>
      <b/>
      <sz val="12"/>
      <color rgb="FFFF0000"/>
      <name val="ＭＳ Ｐゴシック"/>
      <family val="3"/>
      <charset val="128"/>
    </font>
    <font>
      <b/>
      <sz val="12"/>
      <name val="ＭＳ Ｐゴシック"/>
      <family val="3"/>
      <charset val="128"/>
    </font>
    <font>
      <b/>
      <sz val="12"/>
      <color indexed="10"/>
      <name val="ＭＳ Ｐゴシック"/>
      <family val="3"/>
      <charset val="128"/>
    </font>
    <font>
      <b/>
      <sz val="16"/>
      <name val="ＭＳ Ｐゴシック"/>
      <family val="3"/>
      <charset val="128"/>
    </font>
    <font>
      <b/>
      <sz val="14"/>
      <color rgb="FF0066FF"/>
      <name val="ＭＳ Ｐゴシック"/>
      <family val="3"/>
      <charset val="128"/>
    </font>
    <font>
      <b/>
      <sz val="20"/>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14"/>
      <color theme="1"/>
      <name val="ＭＳ Ｐゴシック"/>
      <family val="3"/>
      <charset val="128"/>
      <scheme val="minor"/>
    </font>
    <font>
      <b/>
      <sz val="14"/>
      <color indexed="8"/>
      <name val="ＭＳ Ｐゴシック"/>
      <family val="3"/>
      <charset val="128"/>
    </font>
    <font>
      <sz val="14"/>
      <color indexed="8"/>
      <name val="ＭＳ Ｐゴシック"/>
      <family val="3"/>
      <charset val="128"/>
    </font>
    <font>
      <sz val="12"/>
      <color theme="1"/>
      <name val="ＭＳ Ｐゴシック"/>
      <family val="3"/>
      <charset val="128"/>
      <scheme val="minor"/>
    </font>
    <font>
      <sz val="14"/>
      <color indexed="10"/>
      <name val="ＭＳ Ｐゴシック"/>
      <family val="3"/>
      <charset val="128"/>
    </font>
    <font>
      <sz val="11"/>
      <color rgb="FF0070C0"/>
      <name val="ＭＳ Ｐゴシック"/>
      <family val="3"/>
      <charset val="128"/>
      <scheme val="minor"/>
    </font>
    <font>
      <sz val="10"/>
      <color rgb="FF0070C0"/>
      <name val="ＭＳ Ｐゴシック"/>
      <family val="3"/>
      <charset val="128"/>
      <scheme val="minor"/>
    </font>
    <font>
      <sz val="10"/>
      <color theme="1"/>
      <name val="ＭＳ Ｐゴシック"/>
      <family val="3"/>
      <charset val="128"/>
      <scheme val="minor"/>
    </font>
    <font>
      <sz val="11"/>
      <color theme="1"/>
      <name val="游ゴシック"/>
      <family val="3"/>
      <charset val="128"/>
    </font>
    <font>
      <b/>
      <sz val="11"/>
      <color rgb="FFFF0000"/>
      <name val="ＭＳ Ｐゴシック"/>
      <family val="3"/>
      <charset val="128"/>
      <scheme val="minor"/>
    </font>
    <font>
      <b/>
      <sz val="9"/>
      <color indexed="81"/>
      <name val="MS P ゴシック"/>
      <family val="3"/>
      <charset val="128"/>
    </font>
    <font>
      <sz val="16"/>
      <name val="ＭＳ Ｐゴシック"/>
      <family val="3"/>
      <charset val="128"/>
    </font>
    <font>
      <b/>
      <sz val="24"/>
      <name val="ＭＳ Ｐゴシック"/>
      <family val="3"/>
      <charset val="128"/>
    </font>
    <font>
      <sz val="20"/>
      <name val="ＭＳ Ｐゴシック"/>
      <family val="3"/>
      <charset val="128"/>
    </font>
    <font>
      <sz val="14"/>
      <name val="ＭＳ Ｐゴシック"/>
      <family val="3"/>
      <charset val="128"/>
    </font>
    <font>
      <b/>
      <sz val="10"/>
      <color indexed="8"/>
      <name val="ＭＳ 明朝"/>
      <family val="1"/>
      <charset val="128"/>
    </font>
    <font>
      <sz val="10"/>
      <color indexed="8"/>
      <name val="ＭＳ 明朝"/>
      <family val="1"/>
      <charset val="128"/>
    </font>
    <font>
      <sz val="10"/>
      <name val="ＭＳ 明朝"/>
      <family val="1"/>
      <charset val="128"/>
    </font>
    <font>
      <sz val="11"/>
      <color indexed="8"/>
      <name val="ＭＳ Ｐゴシック"/>
      <family val="3"/>
      <charset val="128"/>
    </font>
    <font>
      <b/>
      <sz val="9"/>
      <color indexed="8"/>
      <name val="ＭＳ Ｐゴシック"/>
      <family val="3"/>
      <charset val="128"/>
    </font>
    <font>
      <b/>
      <sz val="9"/>
      <color indexed="81"/>
      <name val="ＭＳ Ｐゴシック"/>
      <family val="3"/>
      <charset val="128"/>
    </font>
    <font>
      <sz val="8"/>
      <color indexed="8"/>
      <name val="ＭＳ 明朝"/>
      <family val="1"/>
      <charset val="128"/>
    </font>
    <font>
      <sz val="22"/>
      <color indexed="8"/>
      <name val="ＭＳ 明朝"/>
      <family val="1"/>
      <charset val="128"/>
    </font>
    <font>
      <b/>
      <sz val="12"/>
      <color indexed="8"/>
      <name val="ＭＳ 明朝"/>
      <family val="1"/>
      <charset val="128"/>
    </font>
    <font>
      <sz val="11"/>
      <color indexed="8"/>
      <name val="ＭＳ 明朝"/>
      <family val="1"/>
      <charset val="128"/>
    </font>
    <font>
      <sz val="14"/>
      <color indexed="8"/>
      <name val="ＭＳ 明朝"/>
      <family val="1"/>
      <charset val="128"/>
    </font>
    <font>
      <sz val="11"/>
      <name val="ＭＳ 明朝"/>
      <family val="1"/>
      <charset val="128"/>
    </font>
    <font>
      <sz val="9"/>
      <name val="ＭＳ 明朝"/>
      <family val="1"/>
      <charset val="128"/>
    </font>
    <font>
      <sz val="10"/>
      <color indexed="10"/>
      <name val="ＭＳ 明朝"/>
      <family val="1"/>
      <charset val="128"/>
    </font>
    <font>
      <sz val="9.5"/>
      <color indexed="8"/>
      <name val="ＭＳ 明朝"/>
      <family val="1"/>
      <charset val="128"/>
    </font>
    <font>
      <sz val="9"/>
      <color indexed="8"/>
      <name val="ＭＳ 明朝"/>
      <family val="1"/>
      <charset val="128"/>
    </font>
    <font>
      <sz val="11"/>
      <color indexed="8"/>
      <name val="ＭＳ Ｐゴシック"/>
      <family val="3"/>
      <charset val="128"/>
      <scheme val="minor"/>
    </font>
    <font>
      <sz val="11"/>
      <color rgb="FF333333"/>
      <name val="ＭＳ Ｐゴシック"/>
      <family val="3"/>
      <charset val="128"/>
      <scheme val="minor"/>
    </font>
    <font>
      <sz val="11"/>
      <color rgb="FF1C1C1C"/>
      <name val="ＭＳ Ｐゴシック"/>
      <family val="3"/>
      <charset val="128"/>
      <scheme val="minor"/>
    </font>
    <font>
      <sz val="10"/>
      <color indexed="8"/>
      <name val="ＭＳ Ｐ明朝"/>
      <family val="1"/>
      <charset val="128"/>
    </font>
    <font>
      <sz val="7.5"/>
      <color indexed="8"/>
      <name val="ＭＳ 明朝"/>
      <family val="1"/>
      <charset val="128"/>
    </font>
    <font>
      <sz val="7.5"/>
      <color indexed="8"/>
      <name val="ＭＳ Ｐゴシック"/>
      <family val="3"/>
      <charset val="128"/>
    </font>
    <font>
      <sz val="12"/>
      <color indexed="8"/>
      <name val="ＭＳ 明朝"/>
      <family val="1"/>
      <charset val="128"/>
    </font>
    <font>
      <sz val="8"/>
      <name val="ＭＳ 明朝"/>
      <family val="1"/>
      <charset val="128"/>
    </font>
    <font>
      <b/>
      <sz val="16"/>
      <name val="ＭＳ 明朝"/>
      <family val="1"/>
      <charset val="128"/>
    </font>
    <font>
      <sz val="10"/>
      <name val="�l�r ����"/>
      <family val="2"/>
    </font>
    <font>
      <sz val="12"/>
      <name val="ＭＳ 明朝"/>
      <family val="1"/>
      <charset val="128"/>
    </font>
    <font>
      <sz val="16"/>
      <name val="ＭＳ 明朝"/>
      <family val="1"/>
      <charset val="128"/>
    </font>
    <font>
      <sz val="10"/>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6"/>
      <color indexed="8"/>
      <name val="ＭＳ 明朝"/>
      <family val="1"/>
      <charset val="128"/>
    </font>
    <font>
      <b/>
      <sz val="28"/>
      <name val="ＭＳ Ｐゴシック"/>
      <family val="3"/>
      <charset val="128"/>
    </font>
    <font>
      <sz val="9"/>
      <name val="ＭＳ Ｐゴシック"/>
      <family val="3"/>
      <charset val="128"/>
    </font>
    <font>
      <b/>
      <sz val="20"/>
      <name val="ＭＳ Ｐゴシック"/>
      <family val="3"/>
      <charset val="128"/>
    </font>
    <font>
      <sz val="28"/>
      <name val="ＭＳ Ｐゴシック"/>
      <family val="3"/>
      <charset val="128"/>
    </font>
    <font>
      <sz val="26"/>
      <name val="ＭＳ Ｐゴシック"/>
      <family val="3"/>
      <charset val="128"/>
    </font>
    <font>
      <b/>
      <u val="double"/>
      <sz val="16"/>
      <color indexed="10"/>
      <name val="ＭＳ Ｐゴシック"/>
      <family val="3"/>
      <charset val="128"/>
    </font>
    <font>
      <b/>
      <sz val="18"/>
      <name val="ＭＳ Ｐゴシック"/>
      <family val="3"/>
      <charset val="128"/>
    </font>
    <font>
      <strike/>
      <sz val="11"/>
      <name val="ＭＳ Ｐゴシック"/>
      <family val="3"/>
      <charset val="128"/>
    </font>
    <font>
      <b/>
      <u/>
      <sz val="22"/>
      <name val="ＭＳ 明朝"/>
      <family val="1"/>
      <charset val="128"/>
    </font>
    <font>
      <b/>
      <u/>
      <sz val="22"/>
      <name val="�l�r ����"/>
      <family val="2"/>
    </font>
    <font>
      <sz val="10"/>
      <name val="ＭＳ Ｐゴシック"/>
      <family val="3"/>
      <charset val="128"/>
    </font>
    <font>
      <sz val="10"/>
      <name val="ＭＳ Ｐゴシック"/>
      <family val="3"/>
      <charset val="128"/>
      <scheme val="major"/>
    </font>
    <font>
      <sz val="12"/>
      <name val="ＭＳ Ｐゴシック"/>
      <family val="3"/>
      <charset val="128"/>
    </font>
    <font>
      <sz val="9"/>
      <name val="ＭＳ Ｐゴシック"/>
      <family val="3"/>
      <charset val="128"/>
      <scheme val="major"/>
    </font>
    <font>
      <sz val="11"/>
      <name val="ＭＳ Ｐゴシック"/>
      <family val="3"/>
      <charset val="128"/>
      <scheme val="major"/>
    </font>
    <font>
      <sz val="9"/>
      <name val="�l�r ����"/>
      <family val="2"/>
    </font>
    <font>
      <b/>
      <sz val="16"/>
      <name val="ＭＳ Ｐゴシック"/>
      <family val="3"/>
      <charset val="128"/>
      <scheme val="major"/>
    </font>
    <font>
      <sz val="36"/>
      <color rgb="FFFF0000"/>
      <name val="ＭＳ Ｐゴシック"/>
      <family val="3"/>
      <charset val="128"/>
    </font>
    <font>
      <b/>
      <sz val="12"/>
      <color rgb="FF00B050"/>
      <name val="ＭＳ Ｐゴシック"/>
      <family val="3"/>
      <charset val="128"/>
    </font>
    <font>
      <b/>
      <sz val="12"/>
      <color rgb="FF00B0F0"/>
      <name val="ＭＳ Ｐゴシック"/>
      <family val="3"/>
      <charset val="128"/>
    </font>
    <font>
      <sz val="10"/>
      <color rgb="FF000000"/>
      <name val="ＭＳ 明朝"/>
      <family val="1"/>
      <charset val="128"/>
    </font>
    <font>
      <sz val="10.5"/>
      <color theme="1"/>
      <name val="ＭＳ Ｐ明朝"/>
      <family val="1"/>
      <charset val="128"/>
    </font>
    <font>
      <b/>
      <sz val="20"/>
      <color theme="1"/>
      <name val="ＭＳ Ｐ明朝"/>
      <family val="1"/>
      <charset val="128"/>
    </font>
    <font>
      <sz val="9"/>
      <color theme="1"/>
      <name val="ＭＳ Ｐ明朝"/>
      <family val="1"/>
      <charset val="128"/>
    </font>
    <font>
      <sz val="8"/>
      <color theme="1"/>
      <name val="ＭＳ Ｐ明朝"/>
      <family val="1"/>
      <charset val="128"/>
    </font>
    <font>
      <b/>
      <sz val="11"/>
      <color rgb="FF000000"/>
      <name val="ＭＳ Ｐゴシック"/>
      <family val="3"/>
      <charset val="128"/>
    </font>
    <font>
      <sz val="10.5"/>
      <name val="ＭＳ Ｐ明朝"/>
      <family val="1"/>
      <charset val="128"/>
    </font>
    <font>
      <b/>
      <sz val="11"/>
      <color rgb="FF222222"/>
      <name val="Arial"/>
      <family val="2"/>
    </font>
    <font>
      <b/>
      <sz val="11"/>
      <color rgb="FF00B050"/>
      <name val="ＭＳ Ｐゴシック"/>
      <family val="3"/>
      <charset val="128"/>
    </font>
    <font>
      <b/>
      <sz val="11"/>
      <color rgb="FF00B0F0"/>
      <name val="ＭＳ Ｐゴシック"/>
      <family val="3"/>
      <charset val="128"/>
    </font>
    <font>
      <u/>
      <sz val="11"/>
      <color theme="10"/>
      <name val="ＭＳ Ｐゴシック"/>
      <family val="3"/>
      <charset val="128"/>
    </font>
    <font>
      <u/>
      <sz val="18"/>
      <color theme="10"/>
      <name val="ＭＳ Ｐゴシック"/>
      <family val="3"/>
      <charset val="128"/>
    </font>
    <font>
      <sz val="9"/>
      <color rgb="FF000000"/>
      <name val="ＭＳ 明朝"/>
      <family val="1"/>
      <charset val="128"/>
    </font>
    <font>
      <b/>
      <sz val="11"/>
      <color rgb="FFFF0000"/>
      <name val="ＭＳ Ｐゴシック"/>
      <family val="3"/>
      <charset val="128"/>
    </font>
    <font>
      <b/>
      <sz val="11"/>
      <color indexed="81"/>
      <name val="MS P ゴシック"/>
      <family val="3"/>
      <charset val="128"/>
    </font>
    <font>
      <sz val="11"/>
      <color indexed="81"/>
      <name val="MS P ゴシック"/>
      <family val="3"/>
      <charset val="128"/>
    </font>
    <font>
      <b/>
      <sz val="9"/>
      <name val="ＭＳ Ｐゴシック"/>
      <family val="3"/>
      <charset val="128"/>
    </font>
  </fonts>
  <fills count="39">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CCFFCC"/>
        <bgColor indexed="64"/>
      </patternFill>
    </fill>
    <fill>
      <patternFill patternType="solid">
        <fgColor theme="0" tint="-0.249977111117893"/>
        <bgColor indexed="64"/>
      </patternFill>
    </fill>
    <fill>
      <patternFill patternType="solid">
        <fgColor rgb="FF99FFCC"/>
        <bgColor indexed="64"/>
      </patternFill>
    </fill>
    <fill>
      <patternFill patternType="solid">
        <fgColor indexed="22"/>
        <bgColor indexed="64"/>
      </patternFill>
    </fill>
    <fill>
      <patternFill patternType="solid">
        <fgColor rgb="FFC0C0C0"/>
        <bgColor indexed="64"/>
      </patternFill>
    </fill>
    <fill>
      <patternFill patternType="solid">
        <fgColor indexed="9"/>
        <bgColor indexed="64"/>
      </patternFill>
    </fill>
    <fill>
      <patternFill patternType="solid">
        <fgColor rgb="FFFFFFCC"/>
        <bgColor indexed="64"/>
      </patternFill>
    </fill>
    <fill>
      <patternFill patternType="solid">
        <fgColor rgb="FF00FF00"/>
        <bgColor indexed="64"/>
      </patternFill>
    </fill>
    <fill>
      <patternFill patternType="solid">
        <fgColor rgb="FFC0C0C0"/>
        <bgColor rgb="FFC0C0C0"/>
      </patternFill>
    </fill>
    <fill>
      <patternFill patternType="solid">
        <fgColor indexed="22"/>
        <bgColor indexed="0"/>
      </patternFill>
    </fill>
    <fill>
      <patternFill patternType="solid">
        <fgColor theme="5" tint="0.39997558519241921"/>
        <bgColor indexed="64"/>
      </patternFill>
    </fill>
    <fill>
      <patternFill patternType="solid">
        <fgColor theme="1"/>
        <bgColor indexed="64"/>
      </patternFill>
    </fill>
  </fills>
  <borders count="205">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indexed="64"/>
      </left>
      <right/>
      <top style="medium">
        <color indexed="64"/>
      </top>
      <bottom style="medium">
        <color indexed="64"/>
      </bottom>
      <diagonal/>
    </border>
    <border>
      <left style="dashDotDot">
        <color indexed="64"/>
      </left>
      <right style="dashDotDot">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ashDotDot">
        <color indexed="64"/>
      </left>
      <right style="dashDotDot">
        <color indexed="64"/>
      </right>
      <top/>
      <bottom style="medium">
        <color indexed="64"/>
      </bottom>
      <diagonal/>
    </border>
    <border>
      <left/>
      <right style="medium">
        <color indexed="64"/>
      </right>
      <top/>
      <bottom style="medium">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right style="medium">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dotted">
        <color indexed="64"/>
      </right>
      <top/>
      <bottom style="medium">
        <color indexed="64"/>
      </bottom>
      <diagonal/>
    </border>
    <border>
      <left/>
      <right style="dotted">
        <color indexed="64"/>
      </right>
      <top/>
      <bottom style="medium">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rgb="FF000000"/>
      </bottom>
      <diagonal/>
    </border>
    <border>
      <left/>
      <right/>
      <top style="double">
        <color indexed="64"/>
      </top>
      <bottom style="thin">
        <color rgb="FF000000"/>
      </bottom>
      <diagonal/>
    </border>
    <border>
      <left/>
      <right style="medium">
        <color indexed="64"/>
      </right>
      <top style="double">
        <color indexed="64"/>
      </top>
      <bottom style="thin">
        <color rgb="FF000000"/>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rgb="FF000000"/>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diagonal/>
    </border>
    <border>
      <left style="thin">
        <color rgb="FF000000"/>
      </left>
      <right/>
      <top style="medium">
        <color indexed="64"/>
      </top>
      <bottom/>
      <diagonal/>
    </border>
    <border>
      <left/>
      <right style="thin">
        <color rgb="FF000000"/>
      </right>
      <top/>
      <bottom style="medium">
        <color indexed="64"/>
      </bottom>
      <diagonal/>
    </border>
    <border>
      <left style="thin">
        <color rgb="FF000000"/>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style="dashed">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top style="thin">
        <color rgb="FF000000"/>
      </top>
      <bottom style="double">
        <color indexed="64"/>
      </bottom>
      <diagonal/>
    </border>
    <border>
      <left/>
      <right/>
      <top style="thin">
        <color rgb="FF000000"/>
      </top>
      <bottom style="double">
        <color indexed="64"/>
      </bottom>
      <diagonal/>
    </border>
    <border>
      <left style="dashed">
        <color rgb="FF000000"/>
      </left>
      <right/>
      <top style="thin">
        <color rgb="FF000000"/>
      </top>
      <bottom style="double">
        <color indexed="64"/>
      </bottom>
      <diagonal/>
    </border>
    <border>
      <left/>
      <right style="medium">
        <color indexed="64"/>
      </right>
      <top style="thin">
        <color rgb="FF000000"/>
      </top>
      <bottom style="double">
        <color indexed="64"/>
      </bottom>
      <diagonal/>
    </border>
    <border>
      <left style="thin">
        <color rgb="FF000000"/>
      </left>
      <right/>
      <top style="double">
        <color indexed="64"/>
      </top>
      <bottom/>
      <diagonal/>
    </border>
    <border>
      <left/>
      <right style="thin">
        <color rgb="FF000000"/>
      </right>
      <top style="double">
        <color indexed="64"/>
      </top>
      <bottom/>
      <diagonal/>
    </border>
    <border>
      <left style="thin">
        <color rgb="FF000000"/>
      </left>
      <right/>
      <top style="double">
        <color indexed="64"/>
      </top>
      <bottom style="thin">
        <color rgb="FF000000"/>
      </bottom>
      <diagonal/>
    </border>
    <border>
      <left/>
      <right style="thin">
        <color rgb="FF000000"/>
      </right>
      <top style="double">
        <color indexed="64"/>
      </top>
      <bottom style="thin">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right/>
      <top style="thin">
        <color rgb="FF000000"/>
      </top>
      <bottom style="double">
        <color rgb="FF000000"/>
      </bottom>
      <diagonal/>
    </border>
    <border>
      <left style="dashed">
        <color rgb="FF000000"/>
      </left>
      <right/>
      <top style="thin">
        <color rgb="FF000000"/>
      </top>
      <bottom style="double">
        <color rgb="FF000000"/>
      </bottom>
      <diagonal/>
    </border>
    <border>
      <left/>
      <right style="medium">
        <color indexed="64"/>
      </right>
      <top style="thin">
        <color rgb="FF000000"/>
      </top>
      <bottom style="double">
        <color rgb="FF000000"/>
      </bottom>
      <diagonal/>
    </border>
    <border>
      <left style="thin">
        <color rgb="FF000000"/>
      </left>
      <right/>
      <top/>
      <bottom style="thin">
        <color rgb="FF000000"/>
      </bottom>
      <diagonal/>
    </border>
    <border>
      <left style="thin">
        <color rgb="FF000000"/>
      </left>
      <right/>
      <top style="thin">
        <color rgb="FF000000"/>
      </top>
      <bottom style="medium">
        <color indexed="64"/>
      </bottom>
      <diagonal/>
    </border>
    <border>
      <left style="dashed">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style="medium">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medium">
        <color indexed="64"/>
      </top>
      <bottom style="thin">
        <color rgb="FF000000"/>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style="thin">
        <color rgb="FF000000"/>
      </right>
      <top style="medium">
        <color indexed="64"/>
      </top>
      <bottom style="double">
        <color indexed="64"/>
      </bottom>
      <diagonal/>
    </border>
    <border>
      <left style="thin">
        <color rgb="FF000000"/>
      </left>
      <right/>
      <top style="medium">
        <color indexed="64"/>
      </top>
      <bottom style="double">
        <color indexed="64"/>
      </bottom>
      <diagonal/>
    </border>
    <border>
      <left/>
      <right style="double">
        <color indexed="64"/>
      </right>
      <top/>
      <bottom style="thin">
        <color rgb="FF000000"/>
      </bottom>
      <diagonal/>
    </border>
    <border>
      <left/>
      <right style="double">
        <color indexed="64"/>
      </right>
      <top style="thin">
        <color rgb="FF000000"/>
      </top>
      <bottom/>
      <diagonal/>
    </border>
    <border>
      <left style="thin">
        <color rgb="FF000000"/>
      </left>
      <right/>
      <top style="thin">
        <color rgb="FF000000"/>
      </top>
      <bottom/>
      <diagonal/>
    </border>
    <border>
      <left/>
      <right style="double">
        <color indexed="64"/>
      </right>
      <top style="thin">
        <color rgb="FF000000"/>
      </top>
      <bottom style="thin">
        <color rgb="FF000000"/>
      </bottom>
      <diagonal/>
    </border>
    <border>
      <left/>
      <right style="double">
        <color indexed="64"/>
      </right>
      <top style="thin">
        <color indexed="64"/>
      </top>
      <bottom/>
      <diagonal/>
    </border>
    <border>
      <left/>
      <right style="medium">
        <color indexed="64"/>
      </right>
      <top style="thin">
        <color indexed="64"/>
      </top>
      <bottom/>
      <diagonal/>
    </border>
    <border>
      <left/>
      <right style="double">
        <color indexed="64"/>
      </right>
      <top/>
      <bottom style="medium">
        <color indexed="64"/>
      </bottom>
      <diagonal/>
    </border>
    <border>
      <left style="medium">
        <color indexed="64"/>
      </left>
      <right/>
      <top style="double">
        <color indexed="64"/>
      </top>
      <bottom style="thin">
        <color rgb="FF000000"/>
      </bottom>
      <diagonal/>
    </border>
    <border>
      <left/>
      <right style="double">
        <color indexed="64"/>
      </right>
      <top style="double">
        <color indexed="64"/>
      </top>
      <bottom style="thin">
        <color rgb="FF000000"/>
      </bottom>
      <diagonal/>
    </border>
    <border>
      <left/>
      <right style="double">
        <color indexed="64"/>
      </right>
      <top style="thin">
        <color rgb="FF000000"/>
      </top>
      <bottom style="medium">
        <color indexed="64"/>
      </bottom>
      <diagonal/>
    </border>
    <border>
      <left/>
      <right/>
      <top/>
      <bottom style="dashed">
        <color rgb="FF000000"/>
      </bottom>
      <diagonal/>
    </border>
    <border>
      <left/>
      <right style="thin">
        <color rgb="FF000000"/>
      </right>
      <top/>
      <bottom style="dashed">
        <color rgb="FF000000"/>
      </bottom>
      <diagonal/>
    </border>
    <border>
      <left style="thin">
        <color rgb="FF000000"/>
      </left>
      <right/>
      <top/>
      <bottom style="dashed">
        <color rgb="FF000000"/>
      </bottom>
      <diagonal/>
    </border>
    <border>
      <left style="thin">
        <color indexed="64"/>
      </left>
      <right/>
      <top style="dashed">
        <color rgb="FF000000"/>
      </top>
      <bottom style="dashed">
        <color rgb="FF000000"/>
      </bottom>
      <diagonal/>
    </border>
    <border>
      <left/>
      <right/>
      <top style="dashed">
        <color rgb="FF000000"/>
      </top>
      <bottom style="dashed">
        <color rgb="FF000000"/>
      </bottom>
      <diagonal/>
    </border>
    <border>
      <left/>
      <right style="thin">
        <color indexed="64"/>
      </right>
      <top style="dashed">
        <color rgb="FF000000"/>
      </top>
      <bottom style="dashed">
        <color rgb="FF000000"/>
      </bottom>
      <diagonal/>
    </border>
    <border>
      <left/>
      <right style="thin">
        <color rgb="FF000000"/>
      </right>
      <top style="dashed">
        <color rgb="FF000000"/>
      </top>
      <bottom style="dashed">
        <color rgb="FF000000"/>
      </bottom>
      <diagonal/>
    </border>
    <border>
      <left style="thin">
        <color rgb="FF000000"/>
      </left>
      <right/>
      <top style="dashed">
        <color rgb="FF000000"/>
      </top>
      <bottom style="dashed">
        <color rgb="FF000000"/>
      </bottom>
      <diagonal/>
    </border>
    <border>
      <left/>
      <right/>
      <top style="thin">
        <color indexed="64"/>
      </top>
      <bottom style="dashed">
        <color rgb="FF000000"/>
      </bottom>
      <diagonal/>
    </border>
    <border>
      <left/>
      <right style="thin">
        <color rgb="FF000000"/>
      </right>
      <top style="thin">
        <color indexed="64"/>
      </top>
      <bottom style="dashed">
        <color rgb="FF000000"/>
      </bottom>
      <diagonal/>
    </border>
    <border>
      <left style="thin">
        <color rgb="FF000000"/>
      </left>
      <right/>
      <top style="thin">
        <color indexed="64"/>
      </top>
      <bottom style="dashed">
        <color rgb="FF000000"/>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0">
    <xf numFmtId="0" fontId="0" fillId="0" borderId="0">
      <alignment vertical="center"/>
    </xf>
    <xf numFmtId="0" fontId="2" fillId="0" borderId="0"/>
    <xf numFmtId="0" fontId="15" fillId="0" borderId="0">
      <alignment vertical="center"/>
    </xf>
    <xf numFmtId="0" fontId="16" fillId="0" borderId="0">
      <alignment vertical="center"/>
    </xf>
    <xf numFmtId="0" fontId="6" fillId="0" borderId="0">
      <alignment vertical="center"/>
    </xf>
    <xf numFmtId="38" fontId="31" fillId="0" borderId="0" applyFont="0" applyFill="0" applyBorder="0" applyAlignment="0" applyProtection="0">
      <alignment vertical="center"/>
    </xf>
    <xf numFmtId="0" fontId="33" fillId="0" borderId="0"/>
    <xf numFmtId="0" fontId="40" fillId="0" borderId="0" applyNumberFormat="0" applyFont="0" applyFill="0" applyBorder="0" applyAlignment="0" applyProtection="0">
      <alignment vertical="top"/>
      <protection locked="0"/>
    </xf>
    <xf numFmtId="0" fontId="71" fillId="0" borderId="0"/>
    <xf numFmtId="0" fontId="71" fillId="0" borderId="0"/>
    <xf numFmtId="0" fontId="33" fillId="0" borderId="0"/>
    <xf numFmtId="0" fontId="33" fillId="0" borderId="0">
      <alignment vertical="center"/>
    </xf>
    <xf numFmtId="0" fontId="33" fillId="0" borderId="0"/>
    <xf numFmtId="0" fontId="33" fillId="0" borderId="0"/>
    <xf numFmtId="0" fontId="33" fillId="0" borderId="0"/>
    <xf numFmtId="0" fontId="33" fillId="0" borderId="0"/>
    <xf numFmtId="0" fontId="97" fillId="0" borderId="0">
      <alignment vertical="center"/>
    </xf>
    <xf numFmtId="0" fontId="71" fillId="0" borderId="0"/>
    <xf numFmtId="0" fontId="71" fillId="0" borderId="0"/>
    <xf numFmtId="0" fontId="130" fillId="0" borderId="0" applyNumberFormat="0" applyFill="0" applyBorder="0" applyAlignment="0" applyProtection="0">
      <alignment vertical="center"/>
    </xf>
  </cellStyleXfs>
  <cellXfs count="2182">
    <xf numFmtId="0" fontId="0" fillId="0" borderId="0" xfId="0">
      <alignment vertical="center"/>
    </xf>
    <xf numFmtId="0" fontId="2" fillId="0" borderId="0" xfId="1"/>
    <xf numFmtId="0" fontId="2" fillId="0" borderId="2" xfId="1" applyBorder="1"/>
    <xf numFmtId="0" fontId="5" fillId="0" borderId="3" xfId="0" applyFont="1" applyBorder="1">
      <alignment vertical="center"/>
    </xf>
    <xf numFmtId="0" fontId="5" fillId="0" borderId="0" xfId="0" applyFont="1">
      <alignment vertical="center"/>
    </xf>
    <xf numFmtId="0" fontId="5" fillId="0" borderId="0" xfId="0" applyFont="1" applyAlignment="1" applyProtection="1">
      <alignment horizontal="left" vertical="center"/>
      <protection locked="0"/>
    </xf>
    <xf numFmtId="0" fontId="6" fillId="0" borderId="0" xfId="0" applyFont="1">
      <alignment vertical="center"/>
    </xf>
    <xf numFmtId="0" fontId="5" fillId="0" borderId="4" xfId="0" applyFont="1" applyBorder="1">
      <alignment vertical="center"/>
    </xf>
    <xf numFmtId="0" fontId="6" fillId="0" borderId="0" xfId="0" applyFont="1" applyProtection="1">
      <alignment vertical="center"/>
      <protection locked="0"/>
    </xf>
    <xf numFmtId="0" fontId="5" fillId="0" borderId="0" xfId="0" applyFont="1" applyAlignment="1">
      <alignment vertical="top"/>
    </xf>
    <xf numFmtId="0" fontId="8" fillId="2" borderId="1" xfId="1" applyFont="1" applyFill="1" applyBorder="1" applyAlignment="1">
      <alignment vertical="center" wrapText="1"/>
    </xf>
    <xf numFmtId="0" fontId="5" fillId="4" borderId="0" xfId="0" applyFont="1" applyFill="1">
      <alignment vertical="center"/>
    </xf>
    <xf numFmtId="0" fontId="2" fillId="0" borderId="0" xfId="1" applyAlignment="1">
      <alignment vertical="center"/>
    </xf>
    <xf numFmtId="0" fontId="8" fillId="2" borderId="0" xfId="1" applyFont="1" applyFill="1" applyAlignment="1">
      <alignment vertical="center" wrapText="1"/>
    </xf>
    <xf numFmtId="0" fontId="2" fillId="0" borderId="0" xfId="1" applyAlignment="1">
      <alignment vertical="center" wrapText="1"/>
    </xf>
    <xf numFmtId="0" fontId="9" fillId="3" borderId="0" xfId="1" applyFont="1" applyFill="1" applyAlignment="1">
      <alignment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vertical="center" wrapText="1"/>
    </xf>
    <xf numFmtId="179" fontId="6" fillId="0" borderId="0" xfId="0" applyNumberFormat="1" applyFont="1" applyAlignment="1">
      <alignment horizontal="left" vertical="center"/>
    </xf>
    <xf numFmtId="0" fontId="0" fillId="0" borderId="0" xfId="0" applyAlignment="1">
      <alignment horizontal="left" vertical="center"/>
    </xf>
    <xf numFmtId="0" fontId="2" fillId="0" borderId="0" xfId="1" applyAlignment="1">
      <alignment vertical="center" textRotation="255" wrapText="1"/>
    </xf>
    <xf numFmtId="49" fontId="0" fillId="0" borderId="0" xfId="0" applyNumberFormat="1">
      <alignment vertical="center"/>
    </xf>
    <xf numFmtId="49" fontId="10" fillId="0" borderId="13" xfId="0" quotePrefix="1" applyNumberFormat="1" applyFont="1" applyBorder="1" applyAlignment="1">
      <alignment horizontal="center" vertical="center" wrapText="1"/>
    </xf>
    <xf numFmtId="49" fontId="10" fillId="0" borderId="14" xfId="0" quotePrefix="1"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0" fillId="0" borderId="16"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9" fontId="10" fillId="0" borderId="20" xfId="0" applyNumberFormat="1" applyFont="1" applyBorder="1" applyAlignment="1">
      <alignment horizontal="center" vertical="center" wrapText="1"/>
    </xf>
    <xf numFmtId="49" fontId="10" fillId="0" borderId="21" xfId="0" applyNumberFormat="1" applyFont="1" applyBorder="1" applyAlignment="1">
      <alignment horizontal="center" vertical="center" wrapText="1"/>
    </xf>
    <xf numFmtId="49" fontId="10" fillId="0" borderId="22"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0" fontId="0" fillId="3" borderId="0" xfId="0" applyFill="1">
      <alignment vertical="center"/>
    </xf>
    <xf numFmtId="0" fontId="2" fillId="6" borderId="0" xfId="1" applyFill="1" applyAlignment="1">
      <alignment vertical="center"/>
    </xf>
    <xf numFmtId="0" fontId="2" fillId="6" borderId="0" xfId="1" applyFill="1"/>
    <xf numFmtId="0" fontId="2" fillId="0" borderId="0" xfId="1" applyAlignment="1">
      <alignment horizontal="center" vertical="center" wrapText="1"/>
    </xf>
    <xf numFmtId="0" fontId="13" fillId="0" borderId="23"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2" fillId="0" borderId="24" xfId="1" applyBorder="1"/>
    <xf numFmtId="0" fontId="6" fillId="0" borderId="0" xfId="0" applyFont="1" applyAlignment="1">
      <alignment vertical="center" wrapText="1"/>
    </xf>
    <xf numFmtId="0" fontId="8" fillId="7" borderId="1" xfId="1" applyFont="1" applyFill="1" applyBorder="1" applyAlignment="1">
      <alignment vertical="center" wrapText="1"/>
    </xf>
    <xf numFmtId="0" fontId="0" fillId="8" borderId="0" xfId="0" applyFill="1" applyAlignment="1"/>
    <xf numFmtId="0" fontId="2" fillId="8" borderId="0" xfId="1" applyFill="1" applyProtection="1">
      <protection locked="0"/>
    </xf>
    <xf numFmtId="0" fontId="0" fillId="8" borderId="2" xfId="0" applyFill="1" applyBorder="1" applyAlignment="1"/>
    <xf numFmtId="0" fontId="2" fillId="8" borderId="2" xfId="1" applyFill="1" applyBorder="1" applyProtection="1">
      <protection locked="0"/>
    </xf>
    <xf numFmtId="0" fontId="2" fillId="8" borderId="2" xfId="1" applyFill="1" applyBorder="1" applyAlignment="1" applyProtection="1">
      <alignment horizontal="right"/>
      <protection locked="0"/>
    </xf>
    <xf numFmtId="179" fontId="2" fillId="8" borderId="2" xfId="1" applyNumberFormat="1" applyFill="1" applyBorder="1" applyProtection="1">
      <protection locked="0"/>
    </xf>
    <xf numFmtId="0" fontId="2" fillId="8" borderId="0" xfId="1" applyFill="1"/>
    <xf numFmtId="0" fontId="12" fillId="8" borderId="0" xfId="0" applyFont="1" applyFill="1">
      <alignment vertical="center"/>
    </xf>
    <xf numFmtId="0" fontId="2" fillId="8" borderId="2" xfId="1" applyFill="1" applyBorder="1"/>
    <xf numFmtId="0" fontId="0" fillId="9" borderId="0" xfId="0" applyFill="1" applyAlignment="1"/>
    <xf numFmtId="0" fontId="2" fillId="9" borderId="0" xfId="1" applyFill="1" applyProtection="1">
      <protection locked="0"/>
    </xf>
    <xf numFmtId="0" fontId="2" fillId="9" borderId="2" xfId="1" applyFill="1" applyBorder="1"/>
    <xf numFmtId="0" fontId="0" fillId="9" borderId="2" xfId="0" applyFill="1" applyBorder="1" applyAlignment="1"/>
    <xf numFmtId="0" fontId="2" fillId="9" borderId="2" xfId="1" applyFill="1" applyBorder="1" applyProtection="1">
      <protection locked="0"/>
    </xf>
    <xf numFmtId="0" fontId="2" fillId="9" borderId="2" xfId="1" applyFill="1" applyBorder="1" applyAlignment="1" applyProtection="1">
      <alignment horizontal="right"/>
      <protection locked="0"/>
    </xf>
    <xf numFmtId="179" fontId="2" fillId="9" borderId="2" xfId="1" applyNumberFormat="1" applyFill="1" applyBorder="1" applyProtection="1">
      <protection locked="0"/>
    </xf>
    <xf numFmtId="0" fontId="2" fillId="9" borderId="0" xfId="1" applyFill="1"/>
    <xf numFmtId="0" fontId="12" fillId="9" borderId="0" xfId="0" applyFont="1" applyFill="1">
      <alignment vertical="center"/>
    </xf>
    <xf numFmtId="0" fontId="0" fillId="5" borderId="0" xfId="0" applyFill="1" applyAlignment="1"/>
    <xf numFmtId="0" fontId="2" fillId="5" borderId="0" xfId="1" applyFill="1" applyProtection="1">
      <protection locked="0"/>
    </xf>
    <xf numFmtId="0" fontId="2" fillId="5" borderId="2" xfId="1" applyFill="1" applyBorder="1"/>
    <xf numFmtId="0" fontId="0" fillId="5" borderId="2" xfId="0" applyFill="1" applyBorder="1" applyAlignment="1"/>
    <xf numFmtId="0" fontId="2" fillId="5" borderId="2" xfId="1" applyFill="1" applyBorder="1" applyProtection="1">
      <protection locked="0"/>
    </xf>
    <xf numFmtId="0" fontId="2" fillId="5" borderId="2" xfId="1" applyFill="1" applyBorder="1" applyAlignment="1" applyProtection="1">
      <alignment horizontal="right"/>
      <protection locked="0"/>
    </xf>
    <xf numFmtId="179" fontId="2" fillId="5" borderId="2" xfId="1" applyNumberFormat="1" applyFill="1" applyBorder="1" applyProtection="1">
      <protection locked="0"/>
    </xf>
    <xf numFmtId="0" fontId="2" fillId="5" borderId="0" xfId="1" applyFill="1"/>
    <xf numFmtId="0" fontId="12" fillId="5" borderId="0" xfId="0" applyFont="1" applyFill="1">
      <alignment vertical="center"/>
    </xf>
    <xf numFmtId="0" fontId="8" fillId="10" borderId="1" xfId="1" applyFont="1" applyFill="1" applyBorder="1" applyAlignment="1">
      <alignment vertical="center" wrapText="1"/>
    </xf>
    <xf numFmtId="0" fontId="8" fillId="11" borderId="1" xfId="1" applyFont="1" applyFill="1" applyBorder="1" applyAlignment="1">
      <alignment vertical="center" wrapText="1"/>
    </xf>
    <xf numFmtId="49" fontId="0" fillId="0" borderId="0" xfId="0" applyNumberFormat="1" applyAlignment="1">
      <alignment horizontal="left" vertical="center"/>
    </xf>
    <xf numFmtId="0" fontId="6" fillId="0" borderId="0" xfId="0" applyFont="1" applyAlignment="1">
      <alignment horizontal="left" vertical="center"/>
    </xf>
    <xf numFmtId="0" fontId="2" fillId="0" borderId="0" xfId="1" applyAlignment="1">
      <alignment vertical="top" textRotation="255" wrapText="1"/>
    </xf>
    <xf numFmtId="0" fontId="6" fillId="0" borderId="0" xfId="0" applyFont="1" applyAlignment="1">
      <alignment vertical="top" textRotation="255"/>
    </xf>
    <xf numFmtId="0" fontId="6" fillId="0" borderId="0" xfId="0" applyFont="1" applyAlignment="1">
      <alignment vertical="top" textRotation="255" wrapText="1"/>
    </xf>
    <xf numFmtId="0" fontId="0" fillId="0" borderId="0" xfId="0" applyAlignment="1">
      <alignment vertical="top" textRotation="255"/>
    </xf>
    <xf numFmtId="0" fontId="0" fillId="12" borderId="0" xfId="0" applyFill="1" applyAlignment="1"/>
    <xf numFmtId="0" fontId="2" fillId="12" borderId="0" xfId="1" applyFill="1" applyProtection="1">
      <protection locked="0"/>
    </xf>
    <xf numFmtId="0" fontId="2" fillId="12" borderId="2" xfId="1" applyFill="1" applyBorder="1"/>
    <xf numFmtId="0" fontId="0" fillId="12" borderId="2" xfId="0" applyFill="1" applyBorder="1" applyAlignment="1"/>
    <xf numFmtId="0" fontId="2" fillId="12" borderId="2" xfId="1" applyFill="1" applyBorder="1" applyProtection="1">
      <protection locked="0"/>
    </xf>
    <xf numFmtId="0" fontId="2" fillId="12" borderId="2" xfId="1" applyFill="1" applyBorder="1" applyAlignment="1" applyProtection="1">
      <alignment horizontal="right"/>
      <protection locked="0"/>
    </xf>
    <xf numFmtId="0" fontId="2" fillId="12" borderId="0" xfId="1" applyFill="1"/>
    <xf numFmtId="0" fontId="0" fillId="13" borderId="0" xfId="0" applyFill="1" applyAlignment="1"/>
    <xf numFmtId="0" fontId="2" fillId="13" borderId="0" xfId="1" applyFill="1" applyProtection="1">
      <protection locked="0"/>
    </xf>
    <xf numFmtId="0" fontId="2" fillId="13" borderId="2" xfId="1" applyFill="1" applyBorder="1"/>
    <xf numFmtId="0" fontId="0" fillId="13" borderId="2" xfId="0" applyFill="1" applyBorder="1" applyAlignment="1"/>
    <xf numFmtId="0" fontId="2" fillId="13" borderId="2" xfId="1" applyFill="1" applyBorder="1" applyProtection="1">
      <protection locked="0"/>
    </xf>
    <xf numFmtId="0" fontId="2" fillId="13" borderId="2" xfId="1" applyFill="1" applyBorder="1" applyAlignment="1" applyProtection="1">
      <alignment horizontal="right"/>
      <protection locked="0"/>
    </xf>
    <xf numFmtId="0" fontId="2" fillId="13" borderId="0" xfId="1" applyFill="1"/>
    <xf numFmtId="0" fontId="2" fillId="14" borderId="2" xfId="1" applyFill="1" applyBorder="1" applyProtection="1">
      <protection locked="0"/>
    </xf>
    <xf numFmtId="0" fontId="2" fillId="15" borderId="2" xfId="1" applyFill="1" applyBorder="1" applyProtection="1">
      <protection locked="0"/>
    </xf>
    <xf numFmtId="0" fontId="0" fillId="15" borderId="0" xfId="0" applyFill="1" applyAlignment="1"/>
    <xf numFmtId="0" fontId="2" fillId="15" borderId="0" xfId="1" applyFill="1" applyProtection="1">
      <protection locked="0"/>
    </xf>
    <xf numFmtId="0" fontId="2" fillId="15" borderId="2" xfId="1" applyFill="1" applyBorder="1"/>
    <xf numFmtId="0" fontId="0" fillId="15" borderId="2" xfId="0" applyFill="1" applyBorder="1" applyAlignment="1"/>
    <xf numFmtId="0" fontId="2" fillId="15" borderId="2" xfId="1" applyFill="1" applyBorder="1" applyAlignment="1" applyProtection="1">
      <alignment horizontal="right"/>
      <protection locked="0"/>
    </xf>
    <xf numFmtId="0" fontId="0" fillId="14" borderId="0" xfId="0" applyFill="1" applyAlignment="1"/>
    <xf numFmtId="0" fontId="2" fillId="14" borderId="0" xfId="1" applyFill="1" applyProtection="1">
      <protection locked="0"/>
    </xf>
    <xf numFmtId="0" fontId="2" fillId="14" borderId="2" xfId="1" applyFill="1" applyBorder="1"/>
    <xf numFmtId="0" fontId="0" fillId="14" borderId="2" xfId="0" applyFill="1" applyBorder="1" applyAlignment="1"/>
    <xf numFmtId="0" fontId="2" fillId="14" borderId="2" xfId="1" applyFill="1" applyBorder="1" applyAlignment="1" applyProtection="1">
      <alignment horizontal="right"/>
      <protection locked="0"/>
    </xf>
    <xf numFmtId="0" fontId="0" fillId="16" borderId="0" xfId="0" applyFill="1" applyAlignment="1"/>
    <xf numFmtId="0" fontId="2" fillId="16" borderId="0" xfId="1" applyFill="1" applyProtection="1">
      <protection locked="0"/>
    </xf>
    <xf numFmtId="0" fontId="2" fillId="16" borderId="2" xfId="1" applyFill="1" applyBorder="1"/>
    <xf numFmtId="0" fontId="0" fillId="16" borderId="2" xfId="0" applyFill="1" applyBorder="1" applyAlignment="1"/>
    <xf numFmtId="0" fontId="2" fillId="16" borderId="2" xfId="1" applyFill="1" applyBorder="1" applyProtection="1">
      <protection locked="0"/>
    </xf>
    <xf numFmtId="0" fontId="2" fillId="16" borderId="2" xfId="1" applyFill="1" applyBorder="1" applyAlignment="1" applyProtection="1">
      <alignment horizontal="right"/>
      <protection locked="0"/>
    </xf>
    <xf numFmtId="0" fontId="0" fillId="17" borderId="0" xfId="0" applyFill="1" applyAlignment="1"/>
    <xf numFmtId="0" fontId="2" fillId="17" borderId="0" xfId="1" applyFill="1" applyProtection="1">
      <protection locked="0"/>
    </xf>
    <xf numFmtId="0" fontId="2" fillId="17" borderId="2" xfId="1" applyFill="1" applyBorder="1"/>
    <xf numFmtId="0" fontId="0" fillId="17" borderId="2" xfId="0" applyFill="1" applyBorder="1" applyAlignment="1"/>
    <xf numFmtId="0" fontId="2" fillId="17" borderId="2" xfId="1" applyFill="1" applyBorder="1" applyProtection="1">
      <protection locked="0"/>
    </xf>
    <xf numFmtId="0" fontId="2" fillId="17" borderId="2" xfId="1" applyFill="1" applyBorder="1" applyAlignment="1" applyProtection="1">
      <alignment horizontal="right"/>
      <protection locked="0"/>
    </xf>
    <xf numFmtId="0" fontId="2" fillId="17" borderId="0" xfId="1" applyFill="1"/>
    <xf numFmtId="0" fontId="2" fillId="15" borderId="0" xfId="1" applyFill="1"/>
    <xf numFmtId="0" fontId="2" fillId="14" borderId="0" xfId="1" applyFill="1"/>
    <xf numFmtId="0" fontId="0" fillId="10" borderId="0" xfId="0" applyFill="1" applyAlignment="1"/>
    <xf numFmtId="0" fontId="2" fillId="10" borderId="0" xfId="1" applyFill="1" applyProtection="1">
      <protection locked="0"/>
    </xf>
    <xf numFmtId="0" fontId="2" fillId="10" borderId="2" xfId="1" applyFill="1" applyBorder="1"/>
    <xf numFmtId="0" fontId="0" fillId="10" borderId="2" xfId="0" applyFill="1" applyBorder="1" applyAlignment="1"/>
    <xf numFmtId="0" fontId="2" fillId="10" borderId="2" xfId="1" applyFill="1" applyBorder="1" applyProtection="1">
      <protection locked="0"/>
    </xf>
    <xf numFmtId="0" fontId="2" fillId="10" borderId="2" xfId="1" applyFill="1" applyBorder="1" applyAlignment="1" applyProtection="1">
      <alignment horizontal="right"/>
      <protection locked="0"/>
    </xf>
    <xf numFmtId="0" fontId="2" fillId="10" borderId="0" xfId="1" applyFill="1"/>
    <xf numFmtId="0" fontId="0" fillId="18" borderId="0" xfId="0" applyFill="1" applyAlignment="1"/>
    <xf numFmtId="0" fontId="2" fillId="18" borderId="0" xfId="1" applyFill="1" applyProtection="1">
      <protection locked="0"/>
    </xf>
    <xf numFmtId="0" fontId="2" fillId="18" borderId="2" xfId="1" applyFill="1" applyBorder="1"/>
    <xf numFmtId="0" fontId="0" fillId="18" borderId="2" xfId="0" applyFill="1" applyBorder="1" applyAlignment="1"/>
    <xf numFmtId="0" fontId="2" fillId="18" borderId="2" xfId="1" applyFill="1" applyBorder="1" applyProtection="1">
      <protection locked="0"/>
    </xf>
    <xf numFmtId="0" fontId="2" fillId="18" borderId="2" xfId="1" applyFill="1" applyBorder="1" applyAlignment="1" applyProtection="1">
      <alignment horizontal="right"/>
      <protection locked="0"/>
    </xf>
    <xf numFmtId="0" fontId="2" fillId="18" borderId="0" xfId="1" applyFill="1"/>
    <xf numFmtId="0" fontId="0" fillId="19" borderId="0" xfId="0" applyFill="1" applyAlignment="1"/>
    <xf numFmtId="0" fontId="2" fillId="19" borderId="0" xfId="1" applyFill="1" applyProtection="1">
      <protection locked="0"/>
    </xf>
    <xf numFmtId="0" fontId="2" fillId="19" borderId="2" xfId="1" applyFill="1" applyBorder="1"/>
    <xf numFmtId="0" fontId="0" fillId="19" borderId="2" xfId="0" applyFill="1" applyBorder="1" applyAlignment="1"/>
    <xf numFmtId="0" fontId="2" fillId="19" borderId="2" xfId="1" applyFill="1" applyBorder="1" applyProtection="1">
      <protection locked="0"/>
    </xf>
    <xf numFmtId="0" fontId="2" fillId="19" borderId="2" xfId="1" applyFill="1" applyBorder="1" applyAlignment="1" applyProtection="1">
      <alignment horizontal="right"/>
      <protection locked="0"/>
    </xf>
    <xf numFmtId="0" fontId="2" fillId="19" borderId="0" xfId="1" applyFill="1"/>
    <xf numFmtId="0" fontId="0" fillId="20" borderId="0" xfId="0" applyFill="1" applyAlignment="1"/>
    <xf numFmtId="0" fontId="2" fillId="20" borderId="0" xfId="1" applyFill="1" applyProtection="1">
      <protection locked="0"/>
    </xf>
    <xf numFmtId="0" fontId="2" fillId="20" borderId="2" xfId="1" applyFill="1" applyBorder="1"/>
    <xf numFmtId="0" fontId="0" fillId="20" borderId="2" xfId="0" applyFill="1" applyBorder="1" applyAlignment="1"/>
    <xf numFmtId="0" fontId="2" fillId="20" borderId="2" xfId="1" applyFill="1" applyBorder="1" applyProtection="1">
      <protection locked="0"/>
    </xf>
    <xf numFmtId="0" fontId="2" fillId="20" borderId="2" xfId="1" applyFill="1" applyBorder="1" applyAlignment="1" applyProtection="1">
      <alignment horizontal="right"/>
      <protection locked="0"/>
    </xf>
    <xf numFmtId="0" fontId="2" fillId="20" borderId="0" xfId="1" applyFill="1"/>
    <xf numFmtId="0" fontId="0" fillId="6" borderId="0" xfId="0" applyFill="1" applyAlignment="1"/>
    <xf numFmtId="0" fontId="2" fillId="6" borderId="0" xfId="1" applyFill="1" applyProtection="1">
      <protection locked="0"/>
    </xf>
    <xf numFmtId="0" fontId="2" fillId="6" borderId="2" xfId="1" applyFill="1" applyBorder="1"/>
    <xf numFmtId="0" fontId="0" fillId="6" borderId="2" xfId="0" applyFill="1" applyBorder="1" applyAlignment="1"/>
    <xf numFmtId="0" fontId="2" fillId="6" borderId="2" xfId="1" applyFill="1" applyBorder="1" applyProtection="1">
      <protection locked="0"/>
    </xf>
    <xf numFmtId="0" fontId="2" fillId="6" borderId="2" xfId="1" applyFill="1" applyBorder="1" applyAlignment="1" applyProtection="1">
      <alignment horizontal="right"/>
      <protection locked="0"/>
    </xf>
    <xf numFmtId="0" fontId="0" fillId="21" borderId="0" xfId="0" applyFill="1" applyAlignment="1"/>
    <xf numFmtId="0" fontId="2" fillId="21" borderId="0" xfId="1" applyFill="1" applyProtection="1">
      <protection locked="0"/>
    </xf>
    <xf numFmtId="0" fontId="2" fillId="21" borderId="2" xfId="1" applyFill="1" applyBorder="1"/>
    <xf numFmtId="0" fontId="0" fillId="21" borderId="2" xfId="0" applyFill="1" applyBorder="1" applyAlignment="1"/>
    <xf numFmtId="0" fontId="2" fillId="21" borderId="2" xfId="1" applyFill="1" applyBorder="1" applyProtection="1">
      <protection locked="0"/>
    </xf>
    <xf numFmtId="0" fontId="2" fillId="21" borderId="2" xfId="1" applyFill="1" applyBorder="1" applyAlignment="1" applyProtection="1">
      <alignment horizontal="right"/>
      <protection locked="0"/>
    </xf>
    <xf numFmtId="0" fontId="2" fillId="21" borderId="0" xfId="1" applyFill="1"/>
    <xf numFmtId="0" fontId="2" fillId="22" borderId="2" xfId="1" applyFill="1" applyBorder="1" applyProtection="1">
      <protection locked="0"/>
    </xf>
    <xf numFmtId="179" fontId="2" fillId="22" borderId="2" xfId="1" applyNumberFormat="1" applyFill="1" applyBorder="1" applyProtection="1">
      <protection locked="0"/>
    </xf>
    <xf numFmtId="0" fontId="2" fillId="7" borderId="2" xfId="1" applyFill="1" applyBorder="1" applyAlignment="1" applyProtection="1">
      <alignment horizontal="right"/>
      <protection locked="0"/>
    </xf>
    <xf numFmtId="176" fontId="5" fillId="0" borderId="0" xfId="0" applyNumberFormat="1" applyFont="1" applyProtection="1">
      <alignment vertical="center"/>
      <protection locked="0"/>
    </xf>
    <xf numFmtId="0" fontId="5" fillId="0" borderId="0" xfId="0" applyFont="1" applyAlignment="1">
      <alignment vertical="top" wrapText="1"/>
    </xf>
    <xf numFmtId="0" fontId="5" fillId="0" borderId="27"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32" xfId="0" applyFont="1" applyBorder="1">
      <alignment vertical="center"/>
    </xf>
    <xf numFmtId="0" fontId="5" fillId="0" borderId="33" xfId="0" applyFont="1" applyBorder="1">
      <alignment vertical="center"/>
    </xf>
    <xf numFmtId="0" fontId="5" fillId="0" borderId="34" xfId="0" applyFont="1" applyBorder="1">
      <alignment vertical="center"/>
    </xf>
    <xf numFmtId="0" fontId="5" fillId="0" borderId="29" xfId="0" applyFont="1" applyBorder="1">
      <alignment vertical="center"/>
    </xf>
    <xf numFmtId="0" fontId="5" fillId="0" borderId="25" xfId="0" applyFont="1" applyBorder="1">
      <alignment vertical="center"/>
    </xf>
    <xf numFmtId="0" fontId="5" fillId="0" borderId="26" xfId="0" applyFont="1" applyBorder="1">
      <alignment vertical="center"/>
    </xf>
    <xf numFmtId="180" fontId="5" fillId="0" borderId="0" xfId="0" applyNumberFormat="1" applyFont="1" applyAlignment="1" applyProtection="1">
      <alignment horizontal="center" vertical="center" shrinkToFit="1"/>
      <protection locked="0"/>
    </xf>
    <xf numFmtId="177" fontId="5" fillId="0" borderId="3" xfId="0" applyNumberFormat="1" applyFont="1" applyBorder="1" applyAlignment="1" applyProtection="1">
      <alignment vertical="center" shrinkToFit="1"/>
      <protection locked="0"/>
    </xf>
    <xf numFmtId="0" fontId="5" fillId="0" borderId="32" xfId="0" applyFont="1" applyBorder="1" applyAlignment="1">
      <alignment horizontal="left" vertical="center"/>
    </xf>
    <xf numFmtId="0" fontId="5" fillId="0" borderId="29" xfId="0" applyFont="1" applyBorder="1" applyAlignment="1">
      <alignment horizontal="center" vertical="center"/>
    </xf>
    <xf numFmtId="0" fontId="5" fillId="0" borderId="4" xfId="0" applyFont="1" applyBorder="1" applyAlignment="1">
      <alignment horizontal="center"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5" fillId="0" borderId="27" xfId="0" applyFont="1" applyBorder="1" applyAlignment="1">
      <alignment horizontal="center" vertical="center"/>
    </xf>
    <xf numFmtId="0" fontId="5" fillId="0" borderId="32" xfId="0" applyFont="1" applyBorder="1" applyAlignment="1">
      <alignment horizontal="left" vertical="center" wrapText="1"/>
    </xf>
    <xf numFmtId="0" fontId="5" fillId="0" borderId="32" xfId="0" applyFont="1" applyBorder="1" applyAlignment="1">
      <alignment horizontal="left" vertical="center" shrinkToFit="1"/>
    </xf>
    <xf numFmtId="0" fontId="5" fillId="0" borderId="3"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xf numFmtId="0" fontId="5" fillId="0" borderId="23" xfId="0" applyFont="1" applyBorder="1">
      <alignment vertical="center"/>
    </xf>
    <xf numFmtId="0" fontId="2" fillId="0" borderId="0" xfId="1" applyAlignment="1">
      <alignment wrapText="1"/>
    </xf>
    <xf numFmtId="179" fontId="2" fillId="0" borderId="2" xfId="1" applyNumberFormat="1" applyBorder="1" applyProtection="1">
      <protection locked="0"/>
    </xf>
    <xf numFmtId="0" fontId="8" fillId="2" borderId="45" xfId="1" applyFont="1" applyFill="1" applyBorder="1" applyAlignment="1">
      <alignment vertical="center" textRotation="255" wrapText="1"/>
    </xf>
    <xf numFmtId="0" fontId="8" fillId="2" borderId="24" xfId="1" applyFont="1" applyFill="1" applyBorder="1" applyAlignment="1">
      <alignment vertical="center" textRotation="255" wrapText="1"/>
    </xf>
    <xf numFmtId="0" fontId="17" fillId="2" borderId="24" xfId="1" applyFont="1" applyFill="1" applyBorder="1" applyAlignment="1">
      <alignment horizontal="center" vertical="center" textRotation="255" wrapText="1"/>
    </xf>
    <xf numFmtId="0" fontId="8" fillId="23" borderId="24" xfId="1" applyFont="1" applyFill="1" applyBorder="1" applyAlignment="1">
      <alignment vertical="center" textRotation="255" wrapText="1"/>
    </xf>
    <xf numFmtId="0" fontId="8" fillId="23" borderId="24" xfId="1" applyFont="1" applyFill="1" applyBorder="1" applyAlignment="1">
      <alignment horizontal="right" vertical="top" textRotation="255" wrapText="1"/>
    </xf>
    <xf numFmtId="0" fontId="2" fillId="0" borderId="0" xfId="1" applyAlignment="1">
      <alignment horizontal="right" vertical="center" wrapText="1"/>
    </xf>
    <xf numFmtId="0" fontId="6" fillId="0" borderId="0" xfId="4" applyAlignment="1"/>
    <xf numFmtId="0" fontId="6" fillId="0" borderId="2" xfId="4" applyBorder="1" applyAlignment="1" applyProtection="1">
      <protection locked="0"/>
    </xf>
    <xf numFmtId="0" fontId="2" fillId="0" borderId="2" xfId="1" applyBorder="1" applyProtection="1">
      <protection locked="0"/>
    </xf>
    <xf numFmtId="0" fontId="2" fillId="0" borderId="0" xfId="1" applyProtection="1">
      <protection locked="0"/>
    </xf>
    <xf numFmtId="0" fontId="2" fillId="8" borderId="0" xfId="1" applyFill="1" applyAlignment="1" applyProtection="1">
      <alignment horizontal="right" vertical="center" wrapText="1"/>
      <protection locked="0"/>
    </xf>
    <xf numFmtId="0" fontId="6" fillId="8" borderId="0" xfId="4" applyFill="1" applyProtection="1">
      <alignment vertical="center"/>
      <protection locked="0"/>
    </xf>
    <xf numFmtId="0" fontId="18" fillId="8" borderId="0" xfId="1" applyFont="1" applyFill="1" applyProtection="1">
      <protection locked="0"/>
    </xf>
    <xf numFmtId="0" fontId="12" fillId="8" borderId="0" xfId="4" applyFont="1" applyFill="1" applyProtection="1">
      <alignment vertical="center"/>
      <protection locked="0"/>
    </xf>
    <xf numFmtId="0" fontId="2" fillId="0" borderId="44" xfId="1" applyBorder="1" applyProtection="1">
      <protection locked="0"/>
    </xf>
    <xf numFmtId="0" fontId="6" fillId="0" borderId="44" xfId="4" applyBorder="1" applyAlignment="1" applyProtection="1">
      <protection locked="0"/>
    </xf>
    <xf numFmtId="0" fontId="6" fillId="11" borderId="0" xfId="0" applyFont="1" applyFill="1">
      <alignment vertical="center"/>
    </xf>
    <xf numFmtId="0" fontId="6" fillId="24" borderId="0" xfId="0" applyFont="1" applyFill="1">
      <alignment vertical="center"/>
    </xf>
    <xf numFmtId="176" fontId="5" fillId="4" borderId="0" xfId="0" applyNumberFormat="1" applyFont="1" applyFill="1">
      <alignment vertical="center"/>
    </xf>
    <xf numFmtId="0" fontId="24" fillId="0" borderId="0" xfId="0" applyFont="1">
      <alignment vertical="center"/>
    </xf>
    <xf numFmtId="0" fontId="2" fillId="0" borderId="2" xfId="1" applyBorder="1" applyAlignment="1" applyProtection="1">
      <alignment horizontal="right"/>
      <protection locked="0"/>
    </xf>
    <xf numFmtId="0" fontId="5" fillId="0" borderId="26"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3" xfId="0" applyFont="1" applyBorder="1" applyAlignment="1">
      <alignment horizontal="left" vertical="center"/>
    </xf>
    <xf numFmtId="0" fontId="5" fillId="0" borderId="25" xfId="0" applyFont="1" applyBorder="1" applyAlignment="1">
      <alignment horizontal="left" vertical="center" wrapText="1"/>
    </xf>
    <xf numFmtId="0" fontId="5" fillId="0" borderId="2" xfId="0" applyFont="1" applyBorder="1" applyAlignment="1">
      <alignment horizontal="left" vertical="center" wrapText="1"/>
    </xf>
    <xf numFmtId="0" fontId="5" fillId="0" borderId="26"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locked="0"/>
    </xf>
    <xf numFmtId="0" fontId="5" fillId="0" borderId="0" xfId="0" applyFont="1" applyAlignment="1">
      <alignment horizontal="left" vertical="center" shrinkToFit="1"/>
    </xf>
    <xf numFmtId="0" fontId="4" fillId="0" borderId="0" xfId="0" applyFont="1" applyAlignment="1">
      <alignment horizontal="center" vertical="center"/>
    </xf>
    <xf numFmtId="0" fontId="5" fillId="0" borderId="4" xfId="0" applyFont="1" applyBorder="1" applyAlignment="1">
      <alignment horizontal="left" vertical="center" wrapText="1"/>
    </xf>
    <xf numFmtId="177" fontId="5" fillId="0" borderId="0" xfId="0" applyNumberFormat="1" applyFont="1" applyAlignment="1" applyProtection="1">
      <alignment horizontal="center" vertical="center" shrinkToFit="1"/>
      <protection locked="0"/>
    </xf>
    <xf numFmtId="0" fontId="5" fillId="0" borderId="0" xfId="0" applyFont="1" applyAlignment="1">
      <alignment horizontal="left" vertical="top" wrapText="1"/>
    </xf>
    <xf numFmtId="0" fontId="26" fillId="24" borderId="0" xfId="0" applyFont="1" applyFill="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29" xfId="0" applyFont="1" applyBorder="1">
      <alignment vertical="center"/>
    </xf>
    <xf numFmtId="0" fontId="6" fillId="0" borderId="31" xfId="0" applyFont="1" applyBorder="1">
      <alignment vertical="center"/>
    </xf>
    <xf numFmtId="0" fontId="6" fillId="0" borderId="33" xfId="0" applyFont="1" applyBorder="1">
      <alignment vertical="center"/>
    </xf>
    <xf numFmtId="0" fontId="6" fillId="0" borderId="32" xfId="0" applyFont="1" applyBorder="1">
      <alignment vertical="center"/>
    </xf>
    <xf numFmtId="0" fontId="5" fillId="0" borderId="44" xfId="0" applyFont="1" applyBorder="1">
      <alignment vertical="center"/>
    </xf>
    <xf numFmtId="0" fontId="5" fillId="0" borderId="24" xfId="0" applyFont="1" applyBorder="1">
      <alignment vertical="center"/>
    </xf>
    <xf numFmtId="177" fontId="5" fillId="0" borderId="4" xfId="0" applyNumberFormat="1" applyFont="1" applyBorder="1" applyAlignment="1" applyProtection="1">
      <alignment horizontal="center" vertical="center"/>
      <protection locked="0"/>
    </xf>
    <xf numFmtId="0" fontId="6" fillId="4" borderId="0" xfId="0" applyFont="1" applyFill="1">
      <alignment vertical="center"/>
    </xf>
    <xf numFmtId="0" fontId="28" fillId="0" borderId="3" xfId="0" applyFont="1" applyBorder="1">
      <alignment vertical="center"/>
    </xf>
    <xf numFmtId="0" fontId="6" fillId="4" borderId="0" xfId="0" applyFont="1" applyFill="1" applyProtection="1">
      <alignment vertical="center"/>
      <protection locked="0"/>
    </xf>
    <xf numFmtId="0" fontId="6" fillId="0" borderId="26" xfId="0" applyFont="1" applyBorder="1">
      <alignment vertical="center"/>
    </xf>
    <xf numFmtId="0" fontId="6" fillId="24" borderId="0" xfId="0" applyFont="1" applyFill="1" applyProtection="1">
      <alignment vertical="center"/>
      <protection locked="0"/>
    </xf>
    <xf numFmtId="49" fontId="5" fillId="0" borderId="0" xfId="0" applyNumberFormat="1" applyFont="1" applyAlignment="1">
      <alignment horizontal="center" vertical="top" wrapText="1"/>
    </xf>
    <xf numFmtId="0" fontId="5" fillId="0" borderId="31" xfId="0" applyFont="1" applyBorder="1" applyAlignment="1">
      <alignment vertical="top" wrapText="1"/>
    </xf>
    <xf numFmtId="49" fontId="5" fillId="0" borderId="25" xfId="0" applyNumberFormat="1" applyFont="1" applyBorder="1" applyAlignment="1">
      <alignment vertical="top" wrapText="1"/>
    </xf>
    <xf numFmtId="49" fontId="5" fillId="0" borderId="26" xfId="0" applyNumberFormat="1" applyFont="1" applyBorder="1" applyAlignment="1">
      <alignment vertical="top" wrapText="1"/>
    </xf>
    <xf numFmtId="49" fontId="5" fillId="0" borderId="2" xfId="0" applyNumberFormat="1" applyFont="1" applyBorder="1" applyAlignment="1">
      <alignment vertical="top" wrapText="1"/>
    </xf>
    <xf numFmtId="49" fontId="5" fillId="0" borderId="31" xfId="0" applyNumberFormat="1" applyFont="1" applyBorder="1" applyAlignment="1">
      <alignment vertical="top" wrapText="1"/>
    </xf>
    <xf numFmtId="49" fontId="5" fillId="0" borderId="31" xfId="0" applyNumberFormat="1" applyFont="1" applyBorder="1" applyAlignment="1">
      <alignment vertical="center" wrapText="1"/>
    </xf>
    <xf numFmtId="0" fontId="29" fillId="5" borderId="0" xfId="0" applyFont="1" applyFill="1">
      <alignment vertical="center"/>
    </xf>
    <xf numFmtId="0" fontId="29" fillId="9" borderId="0" xfId="0" applyFont="1" applyFill="1">
      <alignment vertical="center"/>
    </xf>
    <xf numFmtId="0" fontId="29" fillId="8" borderId="0" xfId="0" applyFont="1" applyFill="1">
      <alignment vertical="center"/>
    </xf>
    <xf numFmtId="0" fontId="30" fillId="0" borderId="0" xfId="0" applyFont="1">
      <alignment vertical="center"/>
    </xf>
    <xf numFmtId="0" fontId="8" fillId="2" borderId="2" xfId="1" applyFont="1" applyFill="1" applyBorder="1" applyAlignment="1">
      <alignment vertical="center" wrapText="1"/>
    </xf>
    <xf numFmtId="0" fontId="33" fillId="0" borderId="0" xfId="6"/>
    <xf numFmtId="0" fontId="33" fillId="0" borderId="46" xfId="6" applyBorder="1" applyAlignment="1">
      <alignment horizontal="center"/>
    </xf>
    <xf numFmtId="0" fontId="34" fillId="0" borderId="0" xfId="6" applyFont="1" applyAlignment="1">
      <alignment horizontal="center" vertical="center"/>
    </xf>
    <xf numFmtId="0" fontId="33" fillId="0" borderId="0" xfId="6" applyAlignment="1">
      <alignment horizontal="center" vertical="center"/>
    </xf>
    <xf numFmtId="0" fontId="33" fillId="0" borderId="0" xfId="6" applyAlignment="1">
      <alignment vertical="top" wrapText="1"/>
    </xf>
    <xf numFmtId="0" fontId="39" fillId="0" borderId="0" xfId="6" applyFont="1" applyAlignment="1">
      <alignment horizontal="left" vertical="center"/>
    </xf>
    <xf numFmtId="0" fontId="33" fillId="0" borderId="0" xfId="6" applyAlignment="1">
      <alignment horizontal="left" vertical="top" wrapText="1"/>
    </xf>
    <xf numFmtId="0" fontId="33" fillId="0" borderId="0" xfId="6" applyAlignment="1">
      <alignment horizontal="left"/>
    </xf>
    <xf numFmtId="0" fontId="35" fillId="26" borderId="51" xfId="6" applyFont="1" applyFill="1" applyBorder="1" applyAlignment="1">
      <alignment vertical="top" wrapText="1"/>
    </xf>
    <xf numFmtId="0" fontId="35" fillId="26" borderId="0" xfId="6" applyFont="1" applyFill="1" applyAlignment="1">
      <alignment vertical="top" wrapText="1"/>
    </xf>
    <xf numFmtId="0" fontId="35" fillId="26" borderId="52" xfId="6" applyFont="1" applyFill="1" applyBorder="1" applyAlignment="1">
      <alignment vertical="top" wrapText="1"/>
    </xf>
    <xf numFmtId="0" fontId="33" fillId="24" borderId="48" xfId="6" applyFill="1" applyBorder="1" applyAlignment="1">
      <alignment vertical="center"/>
    </xf>
    <xf numFmtId="0" fontId="33" fillId="0" borderId="0" xfId="6" applyAlignment="1">
      <alignment vertical="center"/>
    </xf>
    <xf numFmtId="0" fontId="33" fillId="24" borderId="51" xfId="6" applyFill="1" applyBorder="1" applyAlignment="1">
      <alignment vertical="center"/>
    </xf>
    <xf numFmtId="0" fontId="49" fillId="24" borderId="0" xfId="6" applyFont="1" applyFill="1" applyAlignment="1">
      <alignment horizontal="center" vertical="center"/>
    </xf>
    <xf numFmtId="0" fontId="49" fillId="24" borderId="52" xfId="6" applyFont="1" applyFill="1" applyBorder="1" applyAlignment="1">
      <alignment horizontal="center" vertical="center"/>
    </xf>
    <xf numFmtId="0" fontId="50" fillId="24" borderId="0" xfId="6" applyFont="1" applyFill="1" applyAlignment="1">
      <alignment horizontal="center" vertical="center"/>
    </xf>
    <xf numFmtId="0" fontId="51" fillId="24" borderId="0" xfId="6" applyFont="1" applyFill="1" applyAlignment="1">
      <alignment horizontal="center" vertical="center"/>
    </xf>
    <xf numFmtId="0" fontId="51" fillId="24" borderId="0" xfId="6" applyFont="1" applyFill="1" applyAlignment="1">
      <alignment horizontal="left" vertical="center"/>
    </xf>
    <xf numFmtId="0" fontId="51" fillId="24" borderId="46" xfId="6" applyFont="1" applyFill="1" applyBorder="1" applyAlignment="1">
      <alignment vertical="center"/>
    </xf>
    <xf numFmtId="0" fontId="33" fillId="24" borderId="0" xfId="6" applyFill="1" applyAlignment="1">
      <alignment vertical="center"/>
    </xf>
    <xf numFmtId="0" fontId="6" fillId="0" borderId="0" xfId="6" applyFont="1" applyAlignment="1">
      <alignment horizontal="center" vertical="center"/>
    </xf>
    <xf numFmtId="0" fontId="33" fillId="24" borderId="52" xfId="6" applyFill="1" applyBorder="1" applyAlignment="1">
      <alignment vertical="center"/>
    </xf>
    <xf numFmtId="0" fontId="33" fillId="24" borderId="0" xfId="6" applyFill="1" applyAlignment="1">
      <alignment horizontal="left" vertical="center"/>
    </xf>
    <xf numFmtId="0" fontId="33" fillId="24" borderId="0" xfId="6" applyFill="1" applyAlignment="1">
      <alignment horizontal="center" vertical="center"/>
    </xf>
    <xf numFmtId="0" fontId="33" fillId="24" borderId="52" xfId="6" applyFill="1" applyBorder="1" applyAlignment="1">
      <alignment horizontal="center" vertical="center"/>
    </xf>
    <xf numFmtId="0" fontId="33" fillId="0" borderId="51" xfId="6" applyBorder="1" applyAlignment="1">
      <alignment vertical="center"/>
    </xf>
    <xf numFmtId="0" fontId="33" fillId="0" borderId="63" xfId="6" applyBorder="1" applyAlignment="1">
      <alignment vertical="center"/>
    </xf>
    <xf numFmtId="0" fontId="58" fillId="0" borderId="63" xfId="6" applyFont="1" applyBorder="1" applyAlignment="1">
      <alignment horizontal="center" vertical="center"/>
    </xf>
    <xf numFmtId="0" fontId="33" fillId="0" borderId="63" xfId="6" applyBorder="1" applyAlignment="1">
      <alignment horizontal="center" vertical="center"/>
    </xf>
    <xf numFmtId="0" fontId="33" fillId="0" borderId="65" xfId="6" applyBorder="1" applyAlignment="1">
      <alignment horizontal="center" vertical="center"/>
    </xf>
    <xf numFmtId="0" fontId="33" fillId="0" borderId="52" xfId="6" applyBorder="1" applyAlignment="1">
      <alignment vertical="center"/>
    </xf>
    <xf numFmtId="0" fontId="33" fillId="0" borderId="0" xfId="6" applyAlignment="1">
      <alignment horizontal="right" vertical="center"/>
    </xf>
    <xf numFmtId="0" fontId="62" fillId="0" borderId="0" xfId="6" applyFont="1" applyAlignment="1">
      <alignment vertical="center"/>
    </xf>
    <xf numFmtId="0" fontId="33" fillId="0" borderId="0" xfId="6" applyAlignment="1">
      <alignment horizontal="left" vertical="center"/>
    </xf>
    <xf numFmtId="0" fontId="33" fillId="0" borderId="9" xfId="6" applyBorder="1" applyAlignment="1">
      <alignment vertical="center"/>
    </xf>
    <xf numFmtId="0" fontId="33" fillId="0" borderId="5" xfId="6" applyBorder="1" applyAlignment="1">
      <alignment horizontal="right" vertical="center"/>
    </xf>
    <xf numFmtId="0" fontId="33" fillId="0" borderId="5" xfId="6" applyBorder="1" applyAlignment="1">
      <alignment horizontal="left" vertical="center"/>
    </xf>
    <xf numFmtId="0" fontId="33" fillId="0" borderId="5" xfId="6" applyBorder="1" applyAlignment="1">
      <alignment vertical="center"/>
    </xf>
    <xf numFmtId="0" fontId="33" fillId="0" borderId="11" xfId="6" applyBorder="1" applyAlignment="1">
      <alignment vertical="center"/>
    </xf>
    <xf numFmtId="0" fontId="33" fillId="0" borderId="0" xfId="6" applyAlignment="1">
      <alignment horizontal="left" vertical="top"/>
    </xf>
    <xf numFmtId="0" fontId="64" fillId="0" borderId="0" xfId="6" applyFont="1" applyAlignment="1">
      <alignment horizontal="left" vertical="center"/>
    </xf>
    <xf numFmtId="0" fontId="6" fillId="0" borderId="0" xfId="6" applyFont="1" applyAlignment="1">
      <alignment horizontal="left" vertical="top"/>
    </xf>
    <xf numFmtId="0" fontId="67" fillId="0" borderId="0" xfId="6" applyFont="1" applyAlignment="1">
      <alignment horizontal="left" vertical="top"/>
    </xf>
    <xf numFmtId="0" fontId="6" fillId="29" borderId="0" xfId="6" applyFont="1" applyFill="1" applyAlignment="1">
      <alignment horizontal="left" vertical="top"/>
    </xf>
    <xf numFmtId="0" fontId="68" fillId="30" borderId="48" xfId="6" applyFont="1" applyFill="1" applyBorder="1" applyAlignment="1">
      <alignment vertical="center"/>
    </xf>
    <xf numFmtId="0" fontId="69" fillId="30" borderId="49" xfId="6" applyFont="1" applyFill="1" applyBorder="1" applyAlignment="1">
      <alignment vertical="center"/>
    </xf>
    <xf numFmtId="0" fontId="69" fillId="30" borderId="50" xfId="6" applyFont="1" applyFill="1" applyBorder="1" applyAlignment="1">
      <alignment vertical="center"/>
    </xf>
    <xf numFmtId="0" fontId="69" fillId="0" borderId="0" xfId="6" applyFont="1" applyAlignment="1">
      <alignment vertical="center"/>
    </xf>
    <xf numFmtId="0" fontId="70" fillId="0" borderId="0" xfId="6" applyFont="1" applyAlignment="1">
      <alignment vertical="center"/>
    </xf>
    <xf numFmtId="0" fontId="69" fillId="30" borderId="51" xfId="6" applyFont="1" applyFill="1" applyBorder="1" applyAlignment="1">
      <alignment vertical="center"/>
    </xf>
    <xf numFmtId="0" fontId="69" fillId="30" borderId="0" xfId="6" applyFont="1" applyFill="1" applyAlignment="1">
      <alignment vertical="center"/>
    </xf>
    <xf numFmtId="0" fontId="69" fillId="30" borderId="0" xfId="6" applyFont="1" applyFill="1" applyAlignment="1">
      <alignment vertical="center" shrinkToFit="1"/>
    </xf>
    <xf numFmtId="0" fontId="69" fillId="30" borderId="0" xfId="6" applyFont="1" applyFill="1" applyAlignment="1">
      <alignment horizontal="center" vertical="center"/>
    </xf>
    <xf numFmtId="0" fontId="69" fillId="30" borderId="52" xfId="6" applyFont="1" applyFill="1" applyBorder="1" applyAlignment="1">
      <alignment vertical="center"/>
    </xf>
    <xf numFmtId="0" fontId="69" fillId="30" borderId="0" xfId="6" applyFont="1" applyFill="1" applyAlignment="1">
      <alignment horizontal="left" vertical="center" shrinkToFit="1"/>
    </xf>
    <xf numFmtId="0" fontId="69" fillId="0" borderId="0" xfId="6" applyFont="1" applyAlignment="1" applyProtection="1">
      <alignment vertical="center" shrinkToFit="1"/>
      <protection locked="0"/>
    </xf>
    <xf numFmtId="0" fontId="71" fillId="30" borderId="0" xfId="6" applyFont="1" applyFill="1" applyAlignment="1">
      <alignment horizontal="center" vertical="center"/>
    </xf>
    <xf numFmtId="49" fontId="69" fillId="0" borderId="0" xfId="6" applyNumberFormat="1" applyFont="1" applyAlignment="1" applyProtection="1">
      <alignment horizontal="left" vertical="center"/>
      <protection locked="0"/>
    </xf>
    <xf numFmtId="0" fontId="69" fillId="30" borderId="9" xfId="6" applyFont="1" applyFill="1" applyBorder="1" applyAlignment="1">
      <alignment vertical="center"/>
    </xf>
    <xf numFmtId="0" fontId="69" fillId="30" borderId="5" xfId="6" applyFont="1" applyFill="1" applyBorder="1" applyAlignment="1" applyProtection="1">
      <alignment vertical="center"/>
      <protection locked="0"/>
    </xf>
    <xf numFmtId="0" fontId="69" fillId="30" borderId="0" xfId="6" applyFont="1" applyFill="1" applyAlignment="1">
      <alignment horizontal="right" vertical="center"/>
    </xf>
    <xf numFmtId="0" fontId="69" fillId="30" borderId="5" xfId="6" applyFont="1" applyFill="1" applyBorder="1" applyAlignment="1">
      <alignment vertical="center"/>
    </xf>
    <xf numFmtId="0" fontId="69" fillId="30" borderId="49" xfId="6" applyFont="1" applyFill="1" applyBorder="1" applyAlignment="1" applyProtection="1">
      <alignment vertical="center"/>
      <protection locked="0"/>
    </xf>
    <xf numFmtId="0" fontId="70" fillId="0" borderId="0" xfId="6" applyFont="1"/>
    <xf numFmtId="0" fontId="71" fillId="0" borderId="91" xfId="8" applyBorder="1"/>
    <xf numFmtId="0" fontId="74" fillId="30" borderId="0" xfId="6" applyFont="1" applyFill="1" applyAlignment="1">
      <alignment horizontal="justify" vertical="center"/>
    </xf>
    <xf numFmtId="0" fontId="74" fillId="30" borderId="0" xfId="6" applyFont="1" applyFill="1" applyAlignment="1">
      <alignment vertical="center"/>
    </xf>
    <xf numFmtId="0" fontId="69" fillId="0" borderId="0" xfId="6" applyFont="1"/>
    <xf numFmtId="0" fontId="69" fillId="0" borderId="0" xfId="6" applyFont="1" applyAlignment="1">
      <alignment horizontal="center"/>
    </xf>
    <xf numFmtId="14" fontId="69" fillId="0" borderId="46" xfId="6" applyNumberFormat="1" applyFont="1" applyBorder="1" applyAlignment="1">
      <alignment horizontal="center" vertical="center"/>
    </xf>
    <xf numFmtId="0" fontId="69" fillId="0" borderId="46" xfId="6" applyFont="1" applyBorder="1" applyAlignment="1">
      <alignment horizontal="center" vertical="center"/>
    </xf>
    <xf numFmtId="0" fontId="69" fillId="30" borderId="0" xfId="6" applyFont="1" applyFill="1" applyAlignment="1">
      <alignment horizontal="justify"/>
    </xf>
    <xf numFmtId="0" fontId="69" fillId="30" borderId="0" xfId="6" applyFont="1" applyFill="1"/>
    <xf numFmtId="49" fontId="69" fillId="0" borderId="46" xfId="6" applyNumberFormat="1" applyFont="1" applyBorder="1" applyAlignment="1">
      <alignment horizontal="center" vertical="center"/>
    </xf>
    <xf numFmtId="0" fontId="69" fillId="30" borderId="0" xfId="6" applyFont="1" applyFill="1" applyAlignment="1">
      <alignment horizontal="center"/>
    </xf>
    <xf numFmtId="0" fontId="69" fillId="0" borderId="0" xfId="6" applyFont="1" applyAlignment="1">
      <alignment horizontal="center" vertical="center"/>
    </xf>
    <xf numFmtId="0" fontId="76" fillId="0" borderId="0" xfId="6" applyFont="1" applyAlignment="1">
      <alignment horizontal="center"/>
    </xf>
    <xf numFmtId="0" fontId="69" fillId="28" borderId="0" xfId="6" applyFont="1" applyFill="1"/>
    <xf numFmtId="0" fontId="69" fillId="28" borderId="0" xfId="6" applyFont="1" applyFill="1" applyAlignment="1" applyProtection="1">
      <alignment horizontal="center" vertical="center"/>
      <protection locked="0"/>
    </xf>
    <xf numFmtId="0" fontId="68" fillId="0" borderId="0" xfId="6" applyFont="1"/>
    <xf numFmtId="0" fontId="69" fillId="28" borderId="0" xfId="6" applyFont="1" applyFill="1" applyAlignment="1" applyProtection="1">
      <alignment vertical="center"/>
      <protection locked="0"/>
    </xf>
    <xf numFmtId="0" fontId="69" fillId="0" borderId="0" xfId="6" applyFont="1" applyAlignment="1" applyProtection="1">
      <alignment horizontal="left" vertical="center"/>
      <protection locked="0"/>
    </xf>
    <xf numFmtId="0" fontId="69" fillId="28" borderId="0" xfId="6" applyFont="1" applyFill="1" applyAlignment="1" applyProtection="1">
      <alignment horizontal="left" vertical="center"/>
      <protection locked="0"/>
    </xf>
    <xf numFmtId="0" fontId="69" fillId="30" borderId="93" xfId="6" applyFont="1" applyFill="1" applyBorder="1" applyAlignment="1">
      <alignment horizontal="justify" vertical="top" wrapText="1"/>
    </xf>
    <xf numFmtId="0" fontId="69" fillId="30" borderId="93" xfId="6" applyFont="1" applyFill="1" applyBorder="1"/>
    <xf numFmtId="0" fontId="69" fillId="30" borderId="94" xfId="6" applyFont="1" applyFill="1" applyBorder="1"/>
    <xf numFmtId="0" fontId="69" fillId="30" borderId="4" xfId="6" applyFont="1" applyFill="1" applyBorder="1" applyAlignment="1">
      <alignment horizontal="center" vertical="center"/>
    </xf>
    <xf numFmtId="0" fontId="69" fillId="0" borderId="0" xfId="6" applyFont="1" applyAlignment="1">
      <alignment horizontal="justify"/>
    </xf>
    <xf numFmtId="0" fontId="69" fillId="30" borderId="0" xfId="6" applyFont="1" applyFill="1" applyAlignment="1">
      <alignment horizontal="left" vertical="center"/>
    </xf>
    <xf numFmtId="0" fontId="69" fillId="30" borderId="0" xfId="6" applyFont="1" applyFill="1" applyAlignment="1">
      <alignment horizontal="left"/>
    </xf>
    <xf numFmtId="0" fontId="69" fillId="28" borderId="0" xfId="6" applyFont="1" applyFill="1" applyAlignment="1">
      <alignment horizontal="center" vertical="center"/>
    </xf>
    <xf numFmtId="0" fontId="69" fillId="28" borderId="0" xfId="6" applyFont="1" applyFill="1" applyAlignment="1">
      <alignment horizontal="justify"/>
    </xf>
    <xf numFmtId="0" fontId="69" fillId="28" borderId="0" xfId="6" applyFont="1" applyFill="1" applyAlignment="1">
      <alignment horizontal="center"/>
    </xf>
    <xf numFmtId="0" fontId="70" fillId="30" borderId="93" xfId="6" applyFont="1" applyFill="1" applyBorder="1" applyAlignment="1">
      <alignment vertical="center"/>
    </xf>
    <xf numFmtId="49" fontId="69" fillId="30" borderId="0" xfId="6" applyNumberFormat="1" applyFont="1" applyFill="1" applyAlignment="1" applyProtection="1">
      <alignment horizontal="left" vertical="center"/>
      <protection locked="0"/>
    </xf>
    <xf numFmtId="49" fontId="69" fillId="30" borderId="0" xfId="6" applyNumberFormat="1" applyFont="1" applyFill="1" applyAlignment="1">
      <alignment horizontal="left" vertical="center"/>
    </xf>
    <xf numFmtId="0" fontId="69" fillId="28" borderId="93" xfId="6" applyFont="1" applyFill="1" applyBorder="1" applyAlignment="1">
      <alignment vertical="center"/>
    </xf>
    <xf numFmtId="0" fontId="69" fillId="28" borderId="0" xfId="6" applyFont="1" applyFill="1" applyAlignment="1">
      <alignment vertical="center"/>
    </xf>
    <xf numFmtId="0" fontId="69" fillId="28" borderId="0" xfId="6" applyFont="1" applyFill="1" applyAlignment="1">
      <alignment vertical="center" shrinkToFit="1"/>
    </xf>
    <xf numFmtId="0" fontId="69" fillId="28" borderId="0" xfId="6" applyFont="1" applyFill="1" applyAlignment="1" applyProtection="1">
      <alignment horizontal="center" vertical="center" shrinkToFit="1"/>
      <protection locked="0"/>
    </xf>
    <xf numFmtId="0" fontId="70" fillId="0" borderId="46" xfId="6" applyFont="1" applyBorder="1" applyAlignment="1">
      <alignment vertical="center"/>
    </xf>
    <xf numFmtId="0" fontId="69" fillId="28" borderId="0" xfId="6" applyFont="1" applyFill="1" applyAlignment="1">
      <alignment horizontal="left" vertical="center" shrinkToFit="1"/>
    </xf>
    <xf numFmtId="49" fontId="69" fillId="28" borderId="0" xfId="6" applyNumberFormat="1" applyFont="1" applyFill="1" applyAlignment="1" applyProtection="1">
      <alignment horizontal="left" vertical="center"/>
      <protection locked="0"/>
    </xf>
    <xf numFmtId="49" fontId="69" fillId="28" borderId="0" xfId="6" applyNumberFormat="1" applyFont="1" applyFill="1" applyAlignment="1">
      <alignment horizontal="left" vertical="center"/>
    </xf>
    <xf numFmtId="0" fontId="69" fillId="28" borderId="4" xfId="6" applyFont="1" applyFill="1" applyBorder="1" applyAlignment="1">
      <alignment vertical="center"/>
    </xf>
    <xf numFmtId="0" fontId="69" fillId="28" borderId="0" xfId="6" applyFont="1" applyFill="1" applyAlignment="1" applyProtection="1">
      <alignment horizontal="right" vertical="center"/>
      <protection locked="0"/>
    </xf>
    <xf numFmtId="0" fontId="77" fillId="28" borderId="0" xfId="6" applyFont="1" applyFill="1" applyAlignment="1">
      <alignment vertical="center"/>
    </xf>
    <xf numFmtId="0" fontId="77" fillId="28" borderId="0" xfId="6" applyFont="1" applyFill="1" applyAlignment="1" applyProtection="1">
      <alignment horizontal="center" vertical="center" shrinkToFit="1"/>
      <protection locked="0"/>
    </xf>
    <xf numFmtId="0" fontId="77" fillId="0" borderId="0" xfId="6" applyFont="1" applyAlignment="1">
      <alignment vertical="center"/>
    </xf>
    <xf numFmtId="0" fontId="79" fillId="0" borderId="0" xfId="6" applyFont="1" applyAlignment="1">
      <alignment vertical="center"/>
    </xf>
    <xf numFmtId="0" fontId="71" fillId="0" borderId="91" xfId="9" applyBorder="1"/>
    <xf numFmtId="49" fontId="70" fillId="0" borderId="0" xfId="6" applyNumberFormat="1" applyFont="1"/>
    <xf numFmtId="0" fontId="69" fillId="30" borderId="93" xfId="6" applyFont="1" applyFill="1" applyBorder="1" applyAlignment="1">
      <alignment vertical="center"/>
    </xf>
    <xf numFmtId="49" fontId="69" fillId="30" borderId="93" xfId="6" applyNumberFormat="1" applyFont="1" applyFill="1" applyBorder="1" applyAlignment="1">
      <alignment horizontal="left" vertical="center"/>
    </xf>
    <xf numFmtId="0" fontId="70" fillId="28" borderId="0" xfId="6" applyFont="1" applyFill="1" applyAlignment="1" applyProtection="1">
      <alignment horizontal="center" vertical="center"/>
      <protection locked="0"/>
    </xf>
    <xf numFmtId="0" fontId="69" fillId="28" borderId="0" xfId="6" applyFont="1" applyFill="1" applyAlignment="1">
      <alignment horizontal="left" vertical="center"/>
    </xf>
    <xf numFmtId="0" fontId="69" fillId="30" borderId="4" xfId="6" applyFont="1" applyFill="1" applyBorder="1" applyAlignment="1">
      <alignment vertical="center"/>
    </xf>
    <xf numFmtId="0" fontId="69" fillId="30" borderId="4" xfId="6" applyFont="1" applyFill="1" applyBorder="1" applyAlignment="1">
      <alignment vertical="center" shrinkToFit="1"/>
    </xf>
    <xf numFmtId="0" fontId="69" fillId="28" borderId="4" xfId="6" applyFont="1" applyFill="1" applyBorder="1" applyAlignment="1">
      <alignment horizontal="center" vertical="center"/>
    </xf>
    <xf numFmtId="0" fontId="77" fillId="0" borderId="0" xfId="6" applyFont="1"/>
    <xf numFmtId="0" fontId="79" fillId="0" borderId="0" xfId="6" applyFont="1"/>
    <xf numFmtId="49" fontId="69" fillId="27" borderId="0" xfId="6" applyNumberFormat="1" applyFont="1" applyFill="1" applyAlignment="1">
      <alignment horizontal="center" vertical="center"/>
    </xf>
    <xf numFmtId="0" fontId="77" fillId="30" borderId="0" xfId="6" applyFont="1" applyFill="1" applyAlignment="1">
      <alignment vertical="center"/>
    </xf>
    <xf numFmtId="0" fontId="79" fillId="30" borderId="93" xfId="6" applyFont="1" applyFill="1" applyBorder="1" applyAlignment="1">
      <alignment vertical="center"/>
    </xf>
    <xf numFmtId="0" fontId="79" fillId="30" borderId="93" xfId="6" applyFont="1" applyFill="1" applyBorder="1" applyAlignment="1" applyProtection="1">
      <alignment horizontal="left" vertical="center"/>
      <protection locked="0"/>
    </xf>
    <xf numFmtId="0" fontId="70" fillId="30" borderId="93" xfId="6" applyFont="1" applyFill="1" applyBorder="1" applyAlignment="1" applyProtection="1">
      <alignment horizontal="left" vertical="center"/>
      <protection locked="0"/>
    </xf>
    <xf numFmtId="0" fontId="70" fillId="30" borderId="0" xfId="6" applyFont="1" applyFill="1" applyAlignment="1">
      <alignment vertical="center"/>
    </xf>
    <xf numFmtId="0" fontId="80" fillId="28" borderId="0" xfId="6" applyFont="1" applyFill="1" applyAlignment="1" applyProtection="1">
      <alignment horizontal="center" vertical="center"/>
      <protection locked="0"/>
    </xf>
    <xf numFmtId="0" fontId="79" fillId="30" borderId="0" xfId="6" applyFont="1" applyFill="1" applyAlignment="1" applyProtection="1">
      <alignment horizontal="left" vertical="center"/>
      <protection locked="0"/>
    </xf>
    <xf numFmtId="0" fontId="77" fillId="0" borderId="0" xfId="6" applyFont="1" applyAlignment="1" applyProtection="1">
      <alignment horizontal="left" vertical="center"/>
      <protection locked="0"/>
    </xf>
    <xf numFmtId="0" fontId="70" fillId="30" borderId="0" xfId="6" applyFont="1" applyFill="1" applyAlignment="1" applyProtection="1">
      <alignment horizontal="left" vertical="center"/>
      <protection locked="0"/>
    </xf>
    <xf numFmtId="0" fontId="80" fillId="28" borderId="4" xfId="6" applyFont="1" applyFill="1" applyBorder="1" applyAlignment="1" applyProtection="1">
      <alignment horizontal="center" vertical="center"/>
      <protection locked="0"/>
    </xf>
    <xf numFmtId="0" fontId="70" fillId="28" borderId="0" xfId="6" applyFont="1" applyFill="1" applyAlignment="1" applyProtection="1">
      <alignment horizontal="left" vertical="center"/>
      <protection locked="0"/>
    </xf>
    <xf numFmtId="0" fontId="81" fillId="30" borderId="93" xfId="6" applyFont="1" applyFill="1" applyBorder="1" applyAlignment="1" applyProtection="1">
      <alignment horizontal="left" vertical="center"/>
      <protection locked="0"/>
    </xf>
    <xf numFmtId="0" fontId="70" fillId="30" borderId="4" xfId="6" applyFont="1" applyFill="1" applyBorder="1" applyAlignment="1">
      <alignment vertical="center"/>
    </xf>
    <xf numFmtId="0" fontId="70" fillId="31" borderId="4" xfId="6" applyFont="1" applyFill="1" applyBorder="1" applyAlignment="1" applyProtection="1">
      <alignment horizontal="left" vertical="center"/>
      <protection locked="0"/>
    </xf>
    <xf numFmtId="49" fontId="69" fillId="30" borderId="0" xfId="6" applyNumberFormat="1" applyFont="1" applyFill="1" applyAlignment="1">
      <alignment vertical="center"/>
    </xf>
    <xf numFmtId="49" fontId="69" fillId="30" borderId="0" xfId="6" applyNumberFormat="1" applyFont="1" applyFill="1" applyAlignment="1">
      <alignment horizontal="center" vertical="center"/>
    </xf>
    <xf numFmtId="49" fontId="69" fillId="30" borderId="93" xfId="6" applyNumberFormat="1" applyFont="1" applyFill="1" applyBorder="1" applyAlignment="1">
      <alignment vertical="center"/>
    </xf>
    <xf numFmtId="49" fontId="69" fillId="27" borderId="0" xfId="6" applyNumberFormat="1" applyFont="1" applyFill="1" applyAlignment="1" applyProtection="1">
      <alignment horizontal="center" vertical="center"/>
      <protection locked="0"/>
    </xf>
    <xf numFmtId="49" fontId="69" fillId="30" borderId="0" xfId="6" applyNumberFormat="1" applyFont="1" applyFill="1" applyAlignment="1">
      <alignment horizontal="right" vertical="center"/>
    </xf>
    <xf numFmtId="49" fontId="69" fillId="27" borderId="4" xfId="6" applyNumberFormat="1" applyFont="1" applyFill="1" applyBorder="1" applyAlignment="1" applyProtection="1">
      <alignment horizontal="center" vertical="center"/>
      <protection locked="0"/>
    </xf>
    <xf numFmtId="49" fontId="69" fillId="27" borderId="93" xfId="6" applyNumberFormat="1" applyFont="1" applyFill="1" applyBorder="1" applyAlignment="1" applyProtection="1">
      <alignment horizontal="center" vertical="center"/>
      <protection locked="0"/>
    </xf>
    <xf numFmtId="184" fontId="69" fillId="28" borderId="0" xfId="6" applyNumberFormat="1" applyFont="1" applyFill="1" applyAlignment="1" applyProtection="1">
      <alignment vertical="center"/>
      <protection locked="0"/>
    </xf>
    <xf numFmtId="49" fontId="69" fillId="30" borderId="4" xfId="6" applyNumberFormat="1" applyFont="1" applyFill="1" applyBorder="1" applyAlignment="1">
      <alignment horizontal="left" vertical="center"/>
    </xf>
    <xf numFmtId="49" fontId="69" fillId="30" borderId="4" xfId="6" applyNumberFormat="1" applyFont="1" applyFill="1" applyBorder="1" applyAlignment="1">
      <alignment vertical="center"/>
    </xf>
    <xf numFmtId="185" fontId="69" fillId="28" borderId="0" xfId="6" applyNumberFormat="1" applyFont="1" applyFill="1" applyAlignment="1">
      <alignment horizontal="center" vertical="center"/>
    </xf>
    <xf numFmtId="49" fontId="69" fillId="28" borderId="0" xfId="6" applyNumberFormat="1" applyFont="1" applyFill="1" applyAlignment="1" applyProtection="1">
      <alignment vertical="center"/>
      <protection locked="0"/>
    </xf>
    <xf numFmtId="185" fontId="69" fillId="28" borderId="0" xfId="6" applyNumberFormat="1" applyFont="1" applyFill="1" applyAlignment="1" applyProtection="1">
      <alignment horizontal="center" vertical="center" shrinkToFit="1"/>
      <protection locked="0"/>
    </xf>
    <xf numFmtId="49" fontId="69" fillId="30" borderId="96" xfId="6" applyNumberFormat="1" applyFont="1" applyFill="1" applyBorder="1" applyAlignment="1">
      <alignment vertical="center"/>
    </xf>
    <xf numFmtId="49" fontId="69" fillId="30" borderId="93" xfId="6" applyNumberFormat="1" applyFont="1" applyFill="1" applyBorder="1" applyAlignment="1">
      <alignment horizontal="center" vertical="center"/>
    </xf>
    <xf numFmtId="185" fontId="69" fillId="28" borderId="0" xfId="6" applyNumberFormat="1" applyFont="1" applyFill="1" applyAlignment="1" applyProtection="1">
      <alignment horizontal="center" vertical="center"/>
      <protection locked="0"/>
    </xf>
    <xf numFmtId="185" fontId="69" fillId="30" borderId="0" xfId="6" applyNumberFormat="1" applyFont="1" applyFill="1" applyAlignment="1" applyProtection="1">
      <alignment horizontal="center" vertical="center"/>
      <protection locked="0"/>
    </xf>
    <xf numFmtId="49" fontId="69" fillId="28" borderId="0" xfId="6" applyNumberFormat="1" applyFont="1" applyFill="1" applyAlignment="1">
      <alignment horizontal="center" vertical="center"/>
    </xf>
    <xf numFmtId="0" fontId="69" fillId="29" borderId="46" xfId="6" applyFont="1" applyFill="1" applyBorder="1" applyAlignment="1">
      <alignment horizontal="center" vertical="center"/>
    </xf>
    <xf numFmtId="49" fontId="69" fillId="30" borderId="0" xfId="6" applyNumberFormat="1" applyFont="1" applyFill="1" applyAlignment="1" applyProtection="1">
      <alignment horizontal="center" vertical="center"/>
      <protection locked="0"/>
    </xf>
    <xf numFmtId="49" fontId="77" fillId="30" borderId="0" xfId="6" applyNumberFormat="1" applyFont="1" applyFill="1" applyAlignment="1">
      <alignment vertical="center"/>
    </xf>
    <xf numFmtId="49" fontId="77" fillId="30" borderId="0" xfId="6" applyNumberFormat="1" applyFont="1" applyFill="1" applyAlignment="1">
      <alignment horizontal="center" vertical="center"/>
    </xf>
    <xf numFmtId="49" fontId="69" fillId="30" borderId="4" xfId="6" applyNumberFormat="1" applyFont="1" applyFill="1" applyBorder="1" applyAlignment="1">
      <alignment horizontal="center" vertical="center"/>
    </xf>
    <xf numFmtId="0" fontId="69" fillId="30" borderId="46" xfId="6" applyFont="1" applyFill="1" applyBorder="1" applyAlignment="1">
      <alignment horizontal="center" vertical="center"/>
    </xf>
    <xf numFmtId="49" fontId="69" fillId="30" borderId="4" xfId="6" applyNumberFormat="1" applyFont="1" applyFill="1" applyBorder="1" applyAlignment="1" applyProtection="1">
      <alignment horizontal="left" vertical="center"/>
      <protection locked="0"/>
    </xf>
    <xf numFmtId="176" fontId="69" fillId="28" borderId="0" xfId="6" applyNumberFormat="1" applyFont="1" applyFill="1" applyAlignment="1" applyProtection="1">
      <alignment vertical="center"/>
      <protection locked="0"/>
    </xf>
    <xf numFmtId="14" fontId="69" fillId="0" borderId="0" xfId="6" applyNumberFormat="1" applyFont="1"/>
    <xf numFmtId="0" fontId="69" fillId="28" borderId="93" xfId="6" applyFont="1" applyFill="1" applyBorder="1" applyAlignment="1" applyProtection="1">
      <alignment horizontal="center" vertical="center"/>
      <protection locked="0"/>
    </xf>
    <xf numFmtId="0" fontId="69" fillId="30" borderId="93" xfId="6" applyFont="1" applyFill="1" applyBorder="1" applyAlignment="1">
      <alignment horizontal="center" vertical="center"/>
    </xf>
    <xf numFmtId="0" fontId="69" fillId="30" borderId="93" xfId="6" applyFont="1" applyFill="1" applyBorder="1" applyAlignment="1" applyProtection="1">
      <alignment vertical="center"/>
      <protection locked="0"/>
    </xf>
    <xf numFmtId="0" fontId="68" fillId="0" borderId="0" xfId="6" applyFont="1" applyAlignment="1">
      <alignment vertical="center"/>
    </xf>
    <xf numFmtId="0" fontId="77" fillId="0" borderId="0" xfId="6" applyFont="1" applyAlignment="1">
      <alignment horizontal="center" vertical="center"/>
    </xf>
    <xf numFmtId="0" fontId="69" fillId="0" borderId="0" xfId="6" applyFont="1" applyAlignment="1">
      <alignment horizontal="left" vertical="center"/>
    </xf>
    <xf numFmtId="0" fontId="84" fillId="0" borderId="0" xfId="6" applyFont="1" applyAlignment="1">
      <alignment horizontal="left" vertical="center"/>
    </xf>
    <xf numFmtId="0" fontId="85" fillId="0" borderId="0" xfId="6" applyFont="1" applyAlignment="1">
      <alignment horizontal="left" vertical="center"/>
    </xf>
    <xf numFmtId="0" fontId="86" fillId="0" borderId="0" xfId="6" applyFont="1"/>
    <xf numFmtId="0" fontId="84" fillId="0" borderId="0" xfId="6" applyFont="1"/>
    <xf numFmtId="0" fontId="85" fillId="0" borderId="0" xfId="6" applyFont="1"/>
    <xf numFmtId="49" fontId="69" fillId="0" borderId="0" xfId="6" applyNumberFormat="1" applyFont="1"/>
    <xf numFmtId="49" fontId="69" fillId="30" borderId="96" xfId="6" applyNumberFormat="1" applyFont="1" applyFill="1" applyBorder="1" applyAlignment="1">
      <alignment horizontal="left" vertical="center"/>
    </xf>
    <xf numFmtId="49" fontId="69" fillId="0" borderId="0" xfId="6" applyNumberFormat="1" applyFont="1" applyAlignment="1">
      <alignment vertical="center"/>
    </xf>
    <xf numFmtId="49" fontId="69" fillId="30" borderId="93" xfId="6" applyNumberFormat="1" applyFont="1" applyFill="1" applyBorder="1" applyAlignment="1" applyProtection="1">
      <alignment horizontal="left" vertical="center"/>
      <protection locked="0"/>
    </xf>
    <xf numFmtId="49" fontId="69" fillId="30" borderId="93" xfId="6" applyNumberFormat="1" applyFont="1" applyFill="1" applyBorder="1" applyAlignment="1" applyProtection="1">
      <alignment horizontal="center" vertical="center"/>
      <protection locked="0"/>
    </xf>
    <xf numFmtId="49" fontId="69" fillId="0" borderId="4" xfId="6" applyNumberFormat="1" applyFont="1" applyBorder="1" applyAlignment="1">
      <alignment vertical="center"/>
    </xf>
    <xf numFmtId="49" fontId="77" fillId="0" borderId="0" xfId="6" applyNumberFormat="1" applyFont="1" applyAlignment="1">
      <alignment vertical="center"/>
    </xf>
    <xf numFmtId="49" fontId="87" fillId="30" borderId="0" xfId="6" applyNumberFormat="1" applyFont="1" applyFill="1" applyAlignment="1">
      <alignment vertical="center"/>
    </xf>
    <xf numFmtId="49" fontId="83" fillId="30" borderId="0" xfId="6" applyNumberFormat="1" applyFont="1" applyFill="1" applyAlignment="1">
      <alignment vertical="center"/>
    </xf>
    <xf numFmtId="49" fontId="69" fillId="30" borderId="0" xfId="6" applyNumberFormat="1" applyFont="1" applyFill="1" applyAlignment="1" applyProtection="1">
      <alignment horizontal="center" vertical="center" shrinkToFit="1"/>
      <protection locked="0"/>
    </xf>
    <xf numFmtId="49" fontId="69" fillId="28" borderId="4" xfId="6" applyNumberFormat="1" applyFont="1" applyFill="1" applyBorder="1" applyAlignment="1">
      <alignment vertical="center"/>
    </xf>
    <xf numFmtId="49" fontId="69" fillId="28" borderId="4" xfId="6" applyNumberFormat="1" applyFont="1" applyFill="1" applyBorder="1" applyAlignment="1">
      <alignment horizontal="center" vertical="center"/>
    </xf>
    <xf numFmtId="49" fontId="69" fillId="28" borderId="4" xfId="6" applyNumberFormat="1" applyFont="1" applyFill="1" applyBorder="1" applyAlignment="1" applyProtection="1">
      <alignment horizontal="center" vertical="center" shrinkToFit="1"/>
      <protection locked="0"/>
    </xf>
    <xf numFmtId="49" fontId="69" fillId="30" borderId="0" xfId="6" applyNumberFormat="1" applyFont="1" applyFill="1" applyAlignment="1" applyProtection="1">
      <alignment vertical="center"/>
      <protection locked="0"/>
    </xf>
    <xf numFmtId="186" fontId="69" fillId="30" borderId="0" xfId="6" applyNumberFormat="1" applyFont="1" applyFill="1" applyAlignment="1" applyProtection="1">
      <alignment vertical="center"/>
      <protection locked="0"/>
    </xf>
    <xf numFmtId="49" fontId="69" fillId="30" borderId="4" xfId="6" applyNumberFormat="1" applyFont="1" applyFill="1" applyBorder="1" applyAlignment="1" applyProtection="1">
      <alignment horizontal="center" vertical="center"/>
      <protection locked="0"/>
    </xf>
    <xf numFmtId="186" fontId="69" fillId="30" borderId="4" xfId="6" applyNumberFormat="1" applyFont="1" applyFill="1" applyBorder="1" applyAlignment="1" applyProtection="1">
      <alignment vertical="center"/>
      <protection locked="0"/>
    </xf>
    <xf numFmtId="49" fontId="69" fillId="0" borderId="93" xfId="6" applyNumberFormat="1" applyFont="1" applyBorder="1" applyAlignment="1">
      <alignment horizontal="justify" wrapText="1"/>
    </xf>
    <xf numFmtId="49" fontId="69" fillId="0" borderId="0" xfId="6" applyNumberFormat="1" applyFont="1" applyAlignment="1">
      <alignment horizontal="justify" wrapText="1"/>
    </xf>
    <xf numFmtId="49" fontId="69" fillId="0" borderId="0" xfId="6" applyNumberFormat="1" applyFont="1" applyAlignment="1">
      <alignment horizontal="justify"/>
    </xf>
    <xf numFmtId="49" fontId="69" fillId="28" borderId="96" xfId="6" applyNumberFormat="1" applyFont="1" applyFill="1" applyBorder="1" applyAlignment="1" applyProtection="1">
      <alignment vertical="center"/>
      <protection locked="0"/>
    </xf>
    <xf numFmtId="49" fontId="69" fillId="30" borderId="96" xfId="6" applyNumberFormat="1" applyFont="1" applyFill="1" applyBorder="1" applyAlignment="1">
      <alignment horizontal="center" vertical="center"/>
    </xf>
    <xf numFmtId="0" fontId="69" fillId="28" borderId="4" xfId="6" applyFont="1" applyFill="1" applyBorder="1" applyAlignment="1" applyProtection="1">
      <alignment horizontal="center" vertical="center"/>
      <protection locked="0"/>
    </xf>
    <xf numFmtId="49" fontId="77" fillId="30" borderId="93" xfId="6" applyNumberFormat="1" applyFont="1" applyFill="1" applyBorder="1" applyAlignment="1">
      <alignment vertical="center"/>
    </xf>
    <xf numFmtId="0" fontId="69" fillId="28" borderId="96" xfId="6" applyFont="1" applyFill="1" applyBorder="1" applyAlignment="1">
      <alignment vertical="center"/>
    </xf>
    <xf numFmtId="0" fontId="69" fillId="30" borderId="93" xfId="6" applyFont="1" applyFill="1" applyBorder="1" applyAlignment="1" applyProtection="1">
      <alignment vertical="center" shrinkToFit="1"/>
      <protection locked="0"/>
    </xf>
    <xf numFmtId="0" fontId="33" fillId="0" borderId="0" xfId="10"/>
    <xf numFmtId="0" fontId="69" fillId="30" borderId="4" xfId="6" applyFont="1" applyFill="1" applyBorder="1" applyAlignment="1">
      <alignment horizontal="left" vertical="center"/>
    </xf>
    <xf numFmtId="0" fontId="77" fillId="30" borderId="4" xfId="6" applyFont="1" applyFill="1" applyBorder="1" applyAlignment="1">
      <alignment vertical="center"/>
    </xf>
    <xf numFmtId="0" fontId="77" fillId="30" borderId="4" xfId="6" applyFont="1" applyFill="1" applyBorder="1" applyAlignment="1">
      <alignment horizontal="left" vertical="center"/>
    </xf>
    <xf numFmtId="0" fontId="79" fillId="0" borderId="0" xfId="6" applyFont="1" applyAlignment="1">
      <alignment horizontal="right" vertical="top"/>
    </xf>
    <xf numFmtId="0" fontId="79" fillId="0" borderId="0" xfId="6" applyFont="1" applyAlignment="1">
      <alignment wrapText="1"/>
    </xf>
    <xf numFmtId="0" fontId="79" fillId="0" borderId="0" xfId="6" applyFont="1" applyAlignment="1">
      <alignment vertical="top" wrapText="1"/>
    </xf>
    <xf numFmtId="49" fontId="74" fillId="30" borderId="0" xfId="11" applyNumberFormat="1" applyFont="1" applyFill="1" applyAlignment="1">
      <alignment horizontal="left" vertical="center"/>
    </xf>
    <xf numFmtId="49" fontId="69" fillId="30" borderId="0" xfId="11" applyNumberFormat="1" applyFont="1" applyFill="1">
      <alignment vertical="center"/>
    </xf>
    <xf numFmtId="0" fontId="71" fillId="30" borderId="0" xfId="11" applyFont="1" applyFill="1">
      <alignment vertical="center"/>
    </xf>
    <xf numFmtId="49" fontId="88" fillId="30" borderId="0" xfId="11" applyNumberFormat="1" applyFont="1" applyFill="1" applyAlignment="1">
      <alignment horizontal="left" vertical="center"/>
    </xf>
    <xf numFmtId="49" fontId="88" fillId="30" borderId="0" xfId="11" applyNumberFormat="1" applyFont="1" applyFill="1">
      <alignment vertical="center"/>
    </xf>
    <xf numFmtId="0" fontId="89" fillId="30" borderId="0" xfId="11" applyFont="1" applyFill="1">
      <alignment vertical="center"/>
    </xf>
    <xf numFmtId="49" fontId="69" fillId="30" borderId="0" xfId="11" applyNumberFormat="1" applyFont="1" applyFill="1" applyAlignment="1">
      <alignment vertical="center" textRotation="255"/>
    </xf>
    <xf numFmtId="49" fontId="69" fillId="30" borderId="0" xfId="11" applyNumberFormat="1" applyFont="1" applyFill="1" applyAlignment="1">
      <alignment vertical="center" shrinkToFit="1"/>
    </xf>
    <xf numFmtId="49" fontId="69" fillId="30" borderId="0" xfId="11" applyNumberFormat="1" applyFont="1" applyFill="1" applyAlignment="1">
      <alignment horizontal="center" vertical="center"/>
    </xf>
    <xf numFmtId="0" fontId="69" fillId="28" borderId="93" xfId="11" applyFont="1" applyFill="1" applyBorder="1">
      <alignment vertical="center"/>
    </xf>
    <xf numFmtId="0" fontId="69" fillId="28" borderId="0" xfId="11" applyFont="1" applyFill="1">
      <alignment vertical="center"/>
    </xf>
    <xf numFmtId="0" fontId="69" fillId="28" borderId="0" xfId="11" applyFont="1" applyFill="1" applyAlignment="1">
      <alignment horizontal="center" vertical="center"/>
    </xf>
    <xf numFmtId="49" fontId="69" fillId="28" borderId="0" xfId="11" applyNumberFormat="1" applyFont="1" applyFill="1" applyAlignment="1">
      <alignment horizontal="left" vertical="center"/>
    </xf>
    <xf numFmtId="0" fontId="69" fillId="28" borderId="0" xfId="11" applyFont="1" applyFill="1" applyAlignment="1">
      <alignment horizontal="left" vertical="center"/>
    </xf>
    <xf numFmtId="0" fontId="69" fillId="28" borderId="0" xfId="11" applyFont="1" applyFill="1" applyAlignment="1">
      <alignment vertical="center" shrinkToFit="1"/>
    </xf>
    <xf numFmtId="0" fontId="69" fillId="28" borderId="0" xfId="11" applyFont="1" applyFill="1" applyAlignment="1" applyProtection="1">
      <alignment horizontal="center" vertical="center" shrinkToFit="1"/>
      <protection locked="0"/>
    </xf>
    <xf numFmtId="0" fontId="69" fillId="28" borderId="0" xfId="11" applyFont="1" applyFill="1" applyAlignment="1" applyProtection="1">
      <alignment horizontal="center" vertical="center"/>
      <protection locked="0"/>
    </xf>
    <xf numFmtId="0" fontId="69" fillId="28" borderId="0" xfId="11" applyFont="1" applyFill="1" applyAlignment="1">
      <alignment horizontal="left" vertical="center" shrinkToFit="1"/>
    </xf>
    <xf numFmtId="0" fontId="69" fillId="28" borderId="0" xfId="11" applyFont="1" applyFill="1" applyAlignment="1" applyProtection="1">
      <alignment vertical="center" shrinkToFit="1"/>
      <protection locked="0"/>
    </xf>
    <xf numFmtId="0" fontId="69" fillId="28" borderId="0" xfId="11" applyFont="1" applyFill="1" applyAlignment="1" applyProtection="1">
      <alignment horizontal="left" vertical="center"/>
      <protection locked="0"/>
    </xf>
    <xf numFmtId="0" fontId="69" fillId="28" borderId="4" xfId="11" applyFont="1" applyFill="1" applyBorder="1">
      <alignment vertical="center"/>
    </xf>
    <xf numFmtId="49" fontId="69" fillId="28" borderId="4" xfId="11" applyNumberFormat="1" applyFont="1" applyFill="1" applyBorder="1" applyAlignment="1">
      <alignment horizontal="left" vertical="center"/>
    </xf>
    <xf numFmtId="49" fontId="69" fillId="28" borderId="4" xfId="11" applyNumberFormat="1" applyFont="1" applyFill="1" applyBorder="1" applyAlignment="1" applyProtection="1">
      <alignment horizontal="left" vertical="center"/>
      <protection locked="0"/>
    </xf>
    <xf numFmtId="0" fontId="69" fillId="28" borderId="4" xfId="11" applyFont="1" applyFill="1" applyBorder="1" applyAlignment="1" applyProtection="1">
      <alignment horizontal="left" vertical="center"/>
      <protection locked="0"/>
    </xf>
    <xf numFmtId="49" fontId="69" fillId="28" borderId="93" xfId="11" applyNumberFormat="1" applyFont="1" applyFill="1" applyBorder="1" applyAlignment="1">
      <alignment horizontal="left" vertical="center"/>
    </xf>
    <xf numFmtId="0" fontId="69" fillId="0" borderId="0" xfId="12" applyFont="1"/>
    <xf numFmtId="49" fontId="69" fillId="30" borderId="0" xfId="11" applyNumberFormat="1" applyFont="1" applyFill="1" applyAlignment="1">
      <alignment horizontal="left" vertical="center"/>
    </xf>
    <xf numFmtId="0" fontId="69" fillId="0" borderId="0" xfId="11" applyFont="1">
      <alignment vertical="center"/>
    </xf>
    <xf numFmtId="0" fontId="69" fillId="30" borderId="0" xfId="11" applyFont="1" applyFill="1" applyAlignment="1">
      <alignment horizontal="left" vertical="center"/>
    </xf>
    <xf numFmtId="0" fontId="69" fillId="0" borderId="0" xfId="11" applyFont="1" applyAlignment="1" applyProtection="1">
      <alignment vertical="center" shrinkToFit="1"/>
      <protection locked="0"/>
    </xf>
    <xf numFmtId="0" fontId="69" fillId="30" borderId="0" xfId="11" applyFont="1" applyFill="1" applyAlignment="1">
      <alignment horizontal="center" vertical="center"/>
    </xf>
    <xf numFmtId="0" fontId="69" fillId="30" borderId="0" xfId="11" applyFont="1" applyFill="1">
      <alignment vertical="center"/>
    </xf>
    <xf numFmtId="0" fontId="69" fillId="28" borderId="93" xfId="12" applyFont="1" applyFill="1" applyBorder="1" applyAlignment="1">
      <alignment vertical="center"/>
    </xf>
    <xf numFmtId="0" fontId="69" fillId="28" borderId="0" xfId="12" applyFont="1" applyFill="1" applyAlignment="1">
      <alignment vertical="center"/>
    </xf>
    <xf numFmtId="0" fontId="69" fillId="28" borderId="0" xfId="12" applyFont="1" applyFill="1" applyAlignment="1" applyProtection="1">
      <alignment horizontal="left" vertical="center" shrinkToFit="1"/>
      <protection locked="0"/>
    </xf>
    <xf numFmtId="0" fontId="69" fillId="28" borderId="0" xfId="12" applyFont="1" applyFill="1" applyAlignment="1">
      <alignment horizontal="center" vertical="center"/>
    </xf>
    <xf numFmtId="49" fontId="69" fillId="28" borderId="0" xfId="12" applyNumberFormat="1" applyFont="1" applyFill="1" applyAlignment="1">
      <alignment horizontal="left" vertical="center"/>
    </xf>
    <xf numFmtId="0" fontId="69" fillId="28" borderId="0" xfId="12" applyFont="1" applyFill="1" applyAlignment="1">
      <alignment horizontal="left" vertical="center"/>
    </xf>
    <xf numFmtId="0" fontId="69" fillId="28" borderId="4" xfId="12" applyFont="1" applyFill="1" applyBorder="1" applyAlignment="1">
      <alignment vertical="center"/>
    </xf>
    <xf numFmtId="49" fontId="69" fillId="28" borderId="4" xfId="12" applyNumberFormat="1" applyFont="1" applyFill="1" applyBorder="1" applyAlignment="1" applyProtection="1">
      <alignment horizontal="left" vertical="center"/>
      <protection locked="0"/>
    </xf>
    <xf numFmtId="0" fontId="69" fillId="30" borderId="0" xfId="11" applyFont="1" applyFill="1" applyAlignment="1" applyProtection="1">
      <alignment horizontal="right" vertical="center"/>
      <protection locked="0"/>
    </xf>
    <xf numFmtId="0" fontId="69" fillId="0" borderId="0" xfId="12" applyFont="1" applyAlignment="1">
      <alignment vertical="center"/>
    </xf>
    <xf numFmtId="0" fontId="69" fillId="28" borderId="0" xfId="12" applyFont="1" applyFill="1" applyAlignment="1" applyProtection="1">
      <alignment vertical="center" shrinkToFit="1"/>
      <protection locked="0"/>
    </xf>
    <xf numFmtId="0" fontId="69" fillId="28" borderId="0" xfId="12" applyFont="1" applyFill="1" applyAlignment="1" applyProtection="1">
      <alignment horizontal="center" vertical="center"/>
      <protection locked="0"/>
    </xf>
    <xf numFmtId="49" fontId="69" fillId="28" borderId="0" xfId="12" applyNumberFormat="1" applyFont="1" applyFill="1" applyAlignment="1" applyProtection="1">
      <alignment horizontal="left" vertical="center"/>
      <protection locked="0"/>
    </xf>
    <xf numFmtId="0" fontId="69" fillId="28" borderId="0" xfId="12" applyFont="1" applyFill="1" applyAlignment="1">
      <alignment horizontal="right" vertical="center"/>
    </xf>
    <xf numFmtId="0" fontId="69" fillId="28" borderId="0" xfId="11" applyFont="1" applyFill="1" applyAlignment="1">
      <alignment horizontal="right" vertical="center"/>
    </xf>
    <xf numFmtId="0" fontId="69" fillId="28" borderId="93" xfId="12" applyFont="1" applyFill="1" applyBorder="1" applyAlignment="1" applyProtection="1">
      <alignment vertical="center"/>
      <protection locked="0"/>
    </xf>
    <xf numFmtId="49" fontId="69" fillId="28" borderId="96" xfId="11" applyNumberFormat="1" applyFont="1" applyFill="1" applyBorder="1" applyAlignment="1">
      <alignment horizontal="left" vertical="center"/>
    </xf>
    <xf numFmtId="49" fontId="69" fillId="28" borderId="93" xfId="11" applyNumberFormat="1" applyFont="1" applyFill="1" applyBorder="1">
      <alignment vertical="center"/>
    </xf>
    <xf numFmtId="49" fontId="69" fillId="28" borderId="0" xfId="11" applyNumberFormat="1" applyFont="1" applyFill="1" applyAlignment="1" applyProtection="1">
      <alignment horizontal="center" vertical="center"/>
      <protection locked="0"/>
    </xf>
    <xf numFmtId="49" fontId="69" fillId="28" borderId="0" xfId="11" applyNumberFormat="1" applyFont="1" applyFill="1">
      <alignment vertical="center"/>
    </xf>
    <xf numFmtId="49" fontId="69" fillId="28" borderId="4" xfId="11" applyNumberFormat="1" applyFont="1" applyFill="1" applyBorder="1" applyAlignment="1" applyProtection="1">
      <alignment horizontal="center" vertical="center"/>
      <protection locked="0"/>
    </xf>
    <xf numFmtId="49" fontId="69" fillId="28" borderId="96" xfId="11" applyNumberFormat="1" applyFont="1" applyFill="1" applyBorder="1">
      <alignment vertical="center"/>
    </xf>
    <xf numFmtId="49" fontId="71" fillId="30" borderId="0" xfId="11" applyNumberFormat="1" applyFont="1" applyFill="1">
      <alignment vertical="center"/>
    </xf>
    <xf numFmtId="0" fontId="69" fillId="28" borderId="4" xfId="11" applyFont="1" applyFill="1" applyBorder="1" applyAlignment="1">
      <alignment horizontal="left" vertical="center"/>
    </xf>
    <xf numFmtId="49" fontId="69" fillId="28" borderId="4" xfId="11" applyNumberFormat="1" applyFont="1" applyFill="1" applyBorder="1">
      <alignment vertical="center"/>
    </xf>
    <xf numFmtId="186" fontId="69" fillId="28" borderId="0" xfId="11" applyNumberFormat="1" applyFont="1" applyFill="1" applyAlignment="1" applyProtection="1">
      <alignment horizontal="center" vertical="center" shrinkToFit="1"/>
      <protection locked="0"/>
    </xf>
    <xf numFmtId="49" fontId="69" fillId="28" borderId="0" xfId="11" applyNumberFormat="1" applyFont="1" applyFill="1" applyAlignment="1">
      <alignment horizontal="center" vertical="center"/>
    </xf>
    <xf numFmtId="49" fontId="69" fillId="28" borderId="0" xfId="11" applyNumberFormat="1" applyFont="1" applyFill="1" applyProtection="1">
      <alignment vertical="center"/>
      <protection locked="0"/>
    </xf>
    <xf numFmtId="49" fontId="69" fillId="28" borderId="96" xfId="11" applyNumberFormat="1" applyFont="1" applyFill="1" applyBorder="1" applyAlignment="1">
      <alignment horizontal="center" vertical="center" shrinkToFit="1"/>
    </xf>
    <xf numFmtId="49" fontId="69" fillId="28" borderId="0" xfId="11" applyNumberFormat="1" applyFont="1" applyFill="1" applyAlignment="1">
      <alignment horizontal="right" vertical="center"/>
    </xf>
    <xf numFmtId="0" fontId="69" fillId="28" borderId="0" xfId="11" applyFont="1" applyFill="1" applyAlignment="1">
      <alignment horizontal="center" vertical="center" shrinkToFit="1"/>
    </xf>
    <xf numFmtId="49" fontId="69" fillId="28" borderId="0" xfId="11" applyNumberFormat="1" applyFont="1" applyFill="1" applyAlignment="1">
      <alignment horizontal="center" vertical="center" shrinkToFit="1"/>
    </xf>
    <xf numFmtId="49" fontId="69" fillId="28" borderId="4" xfId="11" applyNumberFormat="1" applyFont="1" applyFill="1" applyBorder="1" applyAlignment="1">
      <alignment horizontal="center" vertical="center"/>
    </xf>
    <xf numFmtId="49" fontId="69" fillId="28" borderId="4" xfId="11" applyNumberFormat="1" applyFont="1" applyFill="1" applyBorder="1" applyAlignment="1">
      <alignment horizontal="right" vertical="center"/>
    </xf>
    <xf numFmtId="49" fontId="83" fillId="28" borderId="0" xfId="11" applyNumberFormat="1" applyFont="1" applyFill="1" applyAlignment="1">
      <alignment horizontal="left" vertical="center"/>
    </xf>
    <xf numFmtId="49" fontId="83" fillId="28" borderId="0" xfId="13" applyNumberFormat="1" applyFont="1" applyFill="1" applyAlignment="1">
      <alignment vertical="center"/>
    </xf>
    <xf numFmtId="49" fontId="69" fillId="28" borderId="0" xfId="11" applyNumberFormat="1" applyFont="1" applyFill="1" applyAlignment="1" applyProtection="1">
      <alignment horizontal="center" vertical="center" shrinkToFit="1"/>
      <protection locked="0"/>
    </xf>
    <xf numFmtId="49" fontId="69" fillId="28" borderId="0" xfId="13" applyNumberFormat="1" applyFont="1" applyFill="1" applyAlignment="1">
      <alignment vertical="center"/>
    </xf>
    <xf numFmtId="49" fontId="69" fillId="28" borderId="0" xfId="13" applyNumberFormat="1" applyFont="1" applyFill="1" applyAlignment="1">
      <alignment horizontal="left" vertical="center"/>
    </xf>
    <xf numFmtId="0" fontId="69" fillId="28" borderId="4" xfId="11" applyFont="1" applyFill="1" applyBorder="1" applyAlignment="1" applyProtection="1">
      <alignment horizontal="center" vertical="center"/>
      <protection locked="0"/>
    </xf>
    <xf numFmtId="0" fontId="69" fillId="28" borderId="0" xfId="11" applyFont="1" applyFill="1" applyAlignment="1">
      <alignment vertical="top"/>
    </xf>
    <xf numFmtId="49" fontId="69" fillId="28" borderId="93" xfId="11" applyNumberFormat="1" applyFont="1" applyFill="1" applyBorder="1" applyAlignment="1">
      <alignment horizontal="right" vertical="center"/>
    </xf>
    <xf numFmtId="49" fontId="69" fillId="28" borderId="4" xfId="11" applyNumberFormat="1" applyFont="1" applyFill="1" applyBorder="1" applyAlignment="1" applyProtection="1">
      <alignment horizontal="right" vertical="center"/>
      <protection locked="0"/>
    </xf>
    <xf numFmtId="49" fontId="69" fillId="28" borderId="4" xfId="11" applyNumberFormat="1" applyFont="1" applyFill="1" applyBorder="1" applyAlignment="1">
      <alignment horizontal="center" vertical="center" shrinkToFit="1"/>
    </xf>
    <xf numFmtId="0" fontId="69" fillId="28" borderId="96" xfId="11" applyFont="1" applyFill="1" applyBorder="1" applyAlignment="1" applyProtection="1">
      <alignment horizontal="center" vertical="center"/>
      <protection locked="0"/>
    </xf>
    <xf numFmtId="49" fontId="69" fillId="27" borderId="99" xfId="6" applyNumberFormat="1" applyFont="1" applyFill="1" applyBorder="1" applyAlignment="1" applyProtection="1">
      <alignment horizontal="center" vertical="center"/>
      <protection locked="0"/>
    </xf>
    <xf numFmtId="0" fontId="41" fillId="0" borderId="100" xfId="6" applyFont="1" applyBorder="1" applyAlignment="1">
      <alignment horizontal="center" vertical="center"/>
    </xf>
    <xf numFmtId="0" fontId="71" fillId="30" borderId="51" xfId="11" applyFont="1" applyFill="1" applyBorder="1" applyAlignment="1">
      <alignment horizontal="right" vertical="center" wrapText="1"/>
    </xf>
    <xf numFmtId="49" fontId="69" fillId="28" borderId="4" xfId="6" applyNumberFormat="1" applyFont="1" applyFill="1" applyBorder="1" applyAlignment="1" applyProtection="1">
      <alignment horizontal="center" vertical="center"/>
      <protection locked="0"/>
    </xf>
    <xf numFmtId="49" fontId="69" fillId="27" borderId="65" xfId="6" applyNumberFormat="1" applyFont="1" applyFill="1" applyBorder="1" applyAlignment="1" applyProtection="1">
      <alignment horizontal="center" vertical="center"/>
      <protection locked="0"/>
    </xf>
    <xf numFmtId="0" fontId="41" fillId="0" borderId="101" xfId="6" applyFont="1" applyBorder="1" applyAlignment="1">
      <alignment horizontal="center" vertical="center"/>
    </xf>
    <xf numFmtId="0" fontId="71" fillId="30" borderId="51" xfId="11" applyFont="1" applyFill="1" applyBorder="1" applyAlignment="1">
      <alignment vertical="center" wrapText="1"/>
    </xf>
    <xf numFmtId="0" fontId="69" fillId="30" borderId="4" xfId="11" applyFont="1" applyFill="1" applyBorder="1">
      <alignment vertical="center"/>
    </xf>
    <xf numFmtId="0" fontId="69" fillId="30" borderId="93" xfId="11" applyFont="1" applyFill="1" applyBorder="1">
      <alignment vertical="center"/>
    </xf>
    <xf numFmtId="0" fontId="70" fillId="30" borderId="46" xfId="6" applyFont="1" applyFill="1" applyBorder="1" applyAlignment="1">
      <alignment horizontal="center" vertical="center"/>
    </xf>
    <xf numFmtId="0" fontId="70" fillId="30" borderId="46" xfId="6" applyFont="1" applyFill="1" applyBorder="1" applyAlignment="1">
      <alignment vertical="center"/>
    </xf>
    <xf numFmtId="0" fontId="80" fillId="28" borderId="0" xfId="14" applyFont="1" applyFill="1" applyAlignment="1">
      <alignment vertical="center"/>
    </xf>
    <xf numFmtId="0" fontId="79" fillId="28" borderId="0" xfId="15" applyFont="1" applyFill="1" applyAlignment="1">
      <alignment vertical="center"/>
    </xf>
    <xf numFmtId="0" fontId="79" fillId="28" borderId="0" xfId="15" applyFont="1" applyFill="1" applyAlignment="1">
      <alignment horizontal="right" vertical="center"/>
    </xf>
    <xf numFmtId="0" fontId="79" fillId="0" borderId="0" xfId="15" applyFont="1" applyAlignment="1">
      <alignment vertical="center"/>
    </xf>
    <xf numFmtId="0" fontId="94" fillId="28" borderId="0" xfId="14" applyFont="1" applyFill="1" applyAlignment="1">
      <alignment horizontal="left" vertical="center"/>
    </xf>
    <xf numFmtId="0" fontId="94" fillId="28" borderId="0" xfId="14" applyFont="1" applyFill="1" applyAlignment="1">
      <alignment vertical="center"/>
    </xf>
    <xf numFmtId="0" fontId="79" fillId="28" borderId="0" xfId="14" applyFont="1" applyFill="1" applyAlignment="1">
      <alignment vertical="center"/>
    </xf>
    <xf numFmtId="0" fontId="96" fillId="28" borderId="0" xfId="15" applyFont="1" applyFill="1" applyAlignment="1">
      <alignment vertical="center"/>
    </xf>
    <xf numFmtId="0" fontId="95" fillId="28" borderId="0" xfId="15" applyFont="1" applyFill="1" applyAlignment="1">
      <alignment horizontal="left" vertical="center" wrapText="1"/>
    </xf>
    <xf numFmtId="0" fontId="79" fillId="28" borderId="0" xfId="15" applyFont="1" applyFill="1" applyAlignment="1">
      <alignment vertical="top" wrapText="1"/>
    </xf>
    <xf numFmtId="0" fontId="98" fillId="28" borderId="0" xfId="16" applyFont="1" applyFill="1" applyAlignment="1">
      <alignment vertical="top" wrapText="1"/>
    </xf>
    <xf numFmtId="0" fontId="79" fillId="28" borderId="92" xfId="15" applyFont="1" applyFill="1" applyBorder="1" applyAlignment="1">
      <alignment vertical="center"/>
    </xf>
    <xf numFmtId="0" fontId="79" fillId="28" borderId="93" xfId="15" applyFont="1" applyFill="1" applyBorder="1" applyAlignment="1">
      <alignment vertical="center"/>
    </xf>
    <xf numFmtId="0" fontId="79" fillId="28" borderId="93" xfId="15" applyFont="1" applyFill="1" applyBorder="1" applyAlignment="1">
      <alignment vertical="top" wrapText="1"/>
    </xf>
    <xf numFmtId="0" fontId="98" fillId="28" borderId="93" xfId="16" applyFont="1" applyFill="1" applyBorder="1" applyAlignment="1">
      <alignment vertical="top" wrapText="1"/>
    </xf>
    <xf numFmtId="0" fontId="79" fillId="28" borderId="94" xfId="15" applyFont="1" applyFill="1" applyBorder="1" applyAlignment="1">
      <alignment vertical="center"/>
    </xf>
    <xf numFmtId="0" fontId="79" fillId="28" borderId="31" xfId="15" applyFont="1" applyFill="1" applyBorder="1" applyAlignment="1">
      <alignment vertical="center"/>
    </xf>
    <xf numFmtId="0" fontId="79" fillId="27" borderId="0" xfId="15" applyFont="1" applyFill="1" applyAlignment="1">
      <alignment vertical="center"/>
    </xf>
    <xf numFmtId="0" fontId="79" fillId="28" borderId="0" xfId="15" applyFont="1" applyFill="1" applyAlignment="1">
      <alignment vertical="top"/>
    </xf>
    <xf numFmtId="0" fontId="79" fillId="28" borderId="32" xfId="15" applyFont="1" applyFill="1" applyBorder="1" applyAlignment="1">
      <alignment vertical="center"/>
    </xf>
    <xf numFmtId="0" fontId="79" fillId="28" borderId="4" xfId="15" applyFont="1" applyFill="1" applyBorder="1" applyAlignment="1">
      <alignment horizontal="center" vertical="center"/>
    </xf>
    <xf numFmtId="0" fontId="79" fillId="28" borderId="33" xfId="15" applyFont="1" applyFill="1" applyBorder="1" applyAlignment="1">
      <alignment vertical="center"/>
    </xf>
    <xf numFmtId="0" fontId="79" fillId="28" borderId="4" xfId="15" applyFont="1" applyFill="1" applyBorder="1" applyAlignment="1">
      <alignment vertical="center"/>
    </xf>
    <xf numFmtId="0" fontId="79" fillId="28" borderId="34" xfId="15" applyFont="1" applyFill="1" applyBorder="1" applyAlignment="1">
      <alignment horizontal="center" vertical="center"/>
    </xf>
    <xf numFmtId="0" fontId="79" fillId="28" borderId="0" xfId="15" applyFont="1" applyFill="1" applyAlignment="1">
      <alignment horizontal="left" vertical="center"/>
    </xf>
    <xf numFmtId="0" fontId="79" fillId="0" borderId="0" xfId="15" applyFont="1"/>
    <xf numFmtId="49" fontId="79" fillId="0" borderId="0" xfId="15" quotePrefix="1" applyNumberFormat="1" applyFont="1" applyAlignment="1">
      <alignment vertical="center"/>
    </xf>
    <xf numFmtId="0" fontId="79" fillId="0" borderId="0" xfId="15" applyFont="1" applyAlignment="1">
      <alignment horizontal="center" vertical="center"/>
    </xf>
    <xf numFmtId="0" fontId="79" fillId="0" borderId="0" xfId="15" applyFont="1" applyAlignment="1" applyProtection="1">
      <alignment horizontal="left" vertical="center" shrinkToFit="1"/>
      <protection locked="0"/>
    </xf>
    <xf numFmtId="0" fontId="33" fillId="0" borderId="0" xfId="15" applyAlignment="1">
      <alignment horizontal="left" vertical="top"/>
    </xf>
    <xf numFmtId="0" fontId="64" fillId="28" borderId="48" xfId="15" applyFont="1" applyFill="1" applyBorder="1" applyAlignment="1">
      <alignment horizontal="left" vertical="center"/>
    </xf>
    <xf numFmtId="0" fontId="33" fillId="28" borderId="49" xfId="15" applyFill="1" applyBorder="1" applyAlignment="1">
      <alignment horizontal="left" vertical="top"/>
    </xf>
    <xf numFmtId="0" fontId="6" fillId="0" borderId="0" xfId="15" applyFont="1" applyAlignment="1">
      <alignment horizontal="left" vertical="top"/>
    </xf>
    <xf numFmtId="0" fontId="68" fillId="0" borderId="0" xfId="15" applyFont="1" applyAlignment="1">
      <alignment horizontal="left" vertical="center"/>
    </xf>
    <xf numFmtId="0" fontId="69" fillId="0" borderId="0" xfId="15" applyFont="1"/>
    <xf numFmtId="0" fontId="101" fillId="28" borderId="51" xfId="15" applyFont="1" applyFill="1" applyBorder="1" applyAlignment="1">
      <alignment vertical="center"/>
    </xf>
    <xf numFmtId="0" fontId="101" fillId="28" borderId="0" xfId="15" applyFont="1" applyFill="1" applyAlignment="1">
      <alignment vertical="center"/>
    </xf>
    <xf numFmtId="0" fontId="67" fillId="0" borderId="0" xfId="15" applyFont="1" applyAlignment="1">
      <alignment horizontal="left" vertical="top"/>
    </xf>
    <xf numFmtId="0" fontId="6" fillId="29" borderId="0" xfId="15" applyFont="1" applyFill="1" applyAlignment="1">
      <alignment horizontal="left" vertical="top"/>
    </xf>
    <xf numFmtId="0" fontId="106" fillId="28" borderId="161" xfId="15" applyFont="1" applyFill="1" applyBorder="1" applyAlignment="1">
      <alignment horizontal="center" vertical="center"/>
    </xf>
    <xf numFmtId="0" fontId="106" fillId="28" borderId="132" xfId="15" applyFont="1" applyFill="1" applyBorder="1" applyAlignment="1">
      <alignment horizontal="center" vertical="center"/>
    </xf>
    <xf numFmtId="0" fontId="106" fillId="28" borderId="156" xfId="15" applyFont="1" applyFill="1" applyBorder="1" applyAlignment="1">
      <alignment vertical="center"/>
    </xf>
    <xf numFmtId="0" fontId="106" fillId="28" borderId="131" xfId="15" applyFont="1" applyFill="1" applyBorder="1" applyAlignment="1">
      <alignment vertical="center"/>
    </xf>
    <xf numFmtId="0" fontId="106" fillId="28" borderId="162" xfId="15" applyFont="1" applyFill="1" applyBorder="1" applyAlignment="1">
      <alignment vertical="center"/>
    </xf>
    <xf numFmtId="0" fontId="42" fillId="27" borderId="23" xfId="15" applyFont="1" applyFill="1" applyBorder="1" applyAlignment="1">
      <alignment horizontal="center" vertical="center" wrapText="1"/>
    </xf>
    <xf numFmtId="0" fontId="42" fillId="28" borderId="0" xfId="15" applyFont="1" applyFill="1" applyAlignment="1">
      <alignment vertical="center"/>
    </xf>
    <xf numFmtId="0" fontId="33" fillId="28" borderId="0" xfId="15" applyFill="1" applyAlignment="1">
      <alignment vertical="center"/>
    </xf>
    <xf numFmtId="0" fontId="33" fillId="28" borderId="0" xfId="15" applyFill="1" applyAlignment="1">
      <alignment vertical="center" wrapText="1"/>
    </xf>
    <xf numFmtId="0" fontId="33" fillId="0" borderId="31" xfId="15" applyBorder="1" applyAlignment="1">
      <alignment vertical="center" wrapText="1"/>
    </xf>
    <xf numFmtId="0" fontId="33" fillId="0" borderId="0" xfId="15" applyAlignment="1">
      <alignment vertical="center" wrapText="1"/>
    </xf>
    <xf numFmtId="0" fontId="33" fillId="0" borderId="52" xfId="15" applyBorder="1" applyAlignment="1">
      <alignment vertical="center" wrapText="1"/>
    </xf>
    <xf numFmtId="0" fontId="33" fillId="28" borderId="0" xfId="15" applyFill="1" applyAlignment="1">
      <alignment horizontal="left" vertical="top" wrapText="1" indent="1"/>
    </xf>
    <xf numFmtId="0" fontId="33" fillId="0" borderId="31" xfId="15" applyBorder="1" applyAlignment="1">
      <alignment horizontal="left" vertical="top" wrapText="1" indent="1"/>
    </xf>
    <xf numFmtId="0" fontId="33" fillId="0" borderId="0" xfId="15" applyAlignment="1">
      <alignment horizontal="left" vertical="top" wrapText="1" indent="1"/>
    </xf>
    <xf numFmtId="0" fontId="33" fillId="0" borderId="52" xfId="15" applyBorder="1" applyAlignment="1">
      <alignment horizontal="left" vertical="top" wrapText="1" indent="1"/>
    </xf>
    <xf numFmtId="0" fontId="42" fillId="27" borderId="45" xfId="15" applyFont="1" applyFill="1" applyBorder="1" applyAlignment="1">
      <alignment horizontal="center" vertical="center" wrapText="1"/>
    </xf>
    <xf numFmtId="0" fontId="42" fillId="28" borderId="5" xfId="15" applyFont="1" applyFill="1" applyBorder="1" applyAlignment="1">
      <alignment vertical="center"/>
    </xf>
    <xf numFmtId="0" fontId="33" fillId="28" borderId="5" xfId="15" applyFill="1" applyBorder="1" applyAlignment="1">
      <alignment vertical="center"/>
    </xf>
    <xf numFmtId="0" fontId="33" fillId="28" borderId="5" xfId="15" applyFill="1" applyBorder="1" applyAlignment="1">
      <alignment vertical="center" wrapText="1"/>
    </xf>
    <xf numFmtId="0" fontId="33" fillId="0" borderId="163" xfId="15" applyBorder="1" applyAlignment="1">
      <alignment vertical="center" wrapText="1"/>
    </xf>
    <xf numFmtId="0" fontId="33" fillId="0" borderId="5" xfId="15" applyBorder="1" applyAlignment="1">
      <alignment vertical="center" wrapText="1"/>
    </xf>
    <xf numFmtId="0" fontId="33" fillId="0" borderId="11" xfId="15" applyBorder="1" applyAlignment="1">
      <alignment vertical="center" wrapText="1"/>
    </xf>
    <xf numFmtId="0" fontId="64" fillId="28" borderId="0" xfId="15" applyFont="1" applyFill="1" applyAlignment="1">
      <alignment vertical="center"/>
    </xf>
    <xf numFmtId="0" fontId="33" fillId="0" borderId="168" xfId="15" applyBorder="1" applyAlignment="1">
      <alignment vertical="center" wrapText="1"/>
    </xf>
    <xf numFmtId="0" fontId="33" fillId="0" borderId="76" xfId="15" applyBorder="1" applyAlignment="1">
      <alignment vertical="center" wrapText="1"/>
    </xf>
    <xf numFmtId="0" fontId="33" fillId="0" borderId="169" xfId="15" applyBorder="1" applyAlignment="1">
      <alignment vertical="center" wrapText="1"/>
    </xf>
    <xf numFmtId="0" fontId="64" fillId="0" borderId="31" xfId="15" applyFont="1" applyBorder="1" applyAlignment="1">
      <alignment vertical="center"/>
    </xf>
    <xf numFmtId="0" fontId="64" fillId="0" borderId="0" xfId="15" applyFont="1" applyAlignment="1">
      <alignment vertical="center"/>
    </xf>
    <xf numFmtId="0" fontId="64" fillId="0" borderId="52" xfId="15" applyFont="1" applyBorder="1" applyAlignment="1">
      <alignment vertical="center"/>
    </xf>
    <xf numFmtId="0" fontId="26" fillId="0" borderId="0" xfId="15" applyFont="1" applyAlignment="1">
      <alignment horizontal="left" vertical="top"/>
    </xf>
    <xf numFmtId="0" fontId="64" fillId="0" borderId="163" xfId="15" applyFont="1" applyBorder="1" applyAlignment="1">
      <alignment vertical="center"/>
    </xf>
    <xf numFmtId="0" fontId="35" fillId="28" borderId="161" xfId="15" applyFont="1" applyFill="1" applyBorder="1" applyAlignment="1">
      <alignment horizontal="center" vertical="center"/>
    </xf>
    <xf numFmtId="0" fontId="35" fillId="28" borderId="132" xfId="15" applyFont="1" applyFill="1" applyBorder="1" applyAlignment="1">
      <alignment horizontal="center" vertical="center"/>
    </xf>
    <xf numFmtId="0" fontId="64" fillId="28" borderId="31" xfId="15" applyFont="1" applyFill="1" applyBorder="1" applyAlignment="1">
      <alignment horizontal="left" vertical="center"/>
    </xf>
    <xf numFmtId="0" fontId="33" fillId="28" borderId="52" xfId="15" applyFill="1" applyBorder="1" applyAlignment="1">
      <alignment vertical="center" wrapText="1"/>
    </xf>
    <xf numFmtId="0" fontId="33" fillId="28" borderId="52" xfId="15" applyFill="1" applyBorder="1" applyAlignment="1">
      <alignment horizontal="left" vertical="top" wrapText="1" indent="1"/>
    </xf>
    <xf numFmtId="0" fontId="107" fillId="28" borderId="0" xfId="15" applyFont="1" applyFill="1" applyAlignment="1">
      <alignment vertical="center" wrapText="1"/>
    </xf>
    <xf numFmtId="0" fontId="107" fillId="28" borderId="52" xfId="15" applyFont="1" applyFill="1" applyBorder="1" applyAlignment="1">
      <alignment vertical="center" wrapText="1"/>
    </xf>
    <xf numFmtId="0" fontId="33" fillId="28" borderId="0" xfId="15" applyFill="1" applyAlignment="1">
      <alignment horizontal="center" vertical="top"/>
    </xf>
    <xf numFmtId="0" fontId="33" fillId="28" borderId="0" xfId="15" applyFill="1" applyAlignment="1">
      <alignment horizontal="left" vertical="top"/>
    </xf>
    <xf numFmtId="0" fontId="33" fillId="28" borderId="0" xfId="15" applyFill="1" applyAlignment="1">
      <alignment horizontal="center" vertical="center"/>
    </xf>
    <xf numFmtId="0" fontId="33" fillId="27" borderId="0" xfId="15" applyFill="1" applyAlignment="1">
      <alignment horizontal="left" vertical="top"/>
    </xf>
    <xf numFmtId="0" fontId="109" fillId="28" borderId="0" xfId="15" applyFont="1" applyFill="1" applyAlignment="1">
      <alignment horizontal="center" vertical="top"/>
    </xf>
    <xf numFmtId="0" fontId="33" fillId="28" borderId="4" xfId="15" applyFill="1" applyBorder="1" applyAlignment="1">
      <alignment horizontal="left" vertical="center"/>
    </xf>
    <xf numFmtId="0" fontId="110" fillId="28" borderId="0" xfId="15" applyFont="1" applyFill="1" applyAlignment="1">
      <alignment horizontal="distributed" vertical="top"/>
    </xf>
    <xf numFmtId="0" fontId="33" fillId="28" borderId="0" xfId="15" applyFill="1" applyAlignment="1">
      <alignment horizontal="distributed" vertical="top"/>
    </xf>
    <xf numFmtId="0" fontId="33" fillId="0" borderId="4" xfId="15" applyBorder="1" applyAlignment="1">
      <alignment horizontal="left" vertical="center"/>
    </xf>
    <xf numFmtId="0" fontId="93" fillId="0" borderId="0" xfId="15" applyFont="1" applyAlignment="1">
      <alignment horizontal="left" vertical="top" wrapText="1" indent="1"/>
    </xf>
    <xf numFmtId="49" fontId="112" fillId="28" borderId="0" xfId="15" applyNumberFormat="1" applyFont="1" applyFill="1" applyAlignment="1">
      <alignment horizontal="center" vertical="center" wrapText="1"/>
    </xf>
    <xf numFmtId="0" fontId="33" fillId="28" borderId="0" xfId="15" applyFill="1" applyAlignment="1">
      <alignment vertical="top" wrapText="1"/>
    </xf>
    <xf numFmtId="0" fontId="33" fillId="28" borderId="32" xfId="15" applyFill="1" applyBorder="1" applyAlignment="1">
      <alignment vertical="top" wrapText="1"/>
    </xf>
    <xf numFmtId="0" fontId="33" fillId="0" borderId="0" xfId="15" applyAlignment="1">
      <alignment horizontal="left" vertical="top" wrapText="1"/>
    </xf>
    <xf numFmtId="0" fontId="33" fillId="28" borderId="0" xfId="15" applyFill="1" applyAlignment="1">
      <alignment horizontal="right" vertical="top"/>
    </xf>
    <xf numFmtId="0" fontId="33" fillId="28" borderId="0" xfId="15" applyFill="1" applyAlignment="1">
      <alignment horizontal="left" vertical="center"/>
    </xf>
    <xf numFmtId="0" fontId="33" fillId="28" borderId="0" xfId="15" applyFill="1" applyAlignment="1">
      <alignment horizontal="left" vertical="center" wrapText="1"/>
    </xf>
    <xf numFmtId="0" fontId="33" fillId="28" borderId="0" xfId="15" applyFill="1" applyAlignment="1">
      <alignment horizontal="left" vertical="top" wrapText="1"/>
    </xf>
    <xf numFmtId="0" fontId="33" fillId="28" borderId="32" xfId="15" applyFill="1" applyBorder="1" applyAlignment="1">
      <alignment horizontal="left" vertical="top" wrapText="1"/>
    </xf>
    <xf numFmtId="0" fontId="33" fillId="28" borderId="4" xfId="15" applyFill="1" applyBorder="1" applyAlignment="1">
      <alignment horizontal="left" vertical="top" wrapText="1"/>
    </xf>
    <xf numFmtId="0" fontId="33" fillId="28" borderId="4" xfId="15" applyFill="1" applyBorder="1" applyAlignment="1">
      <alignment horizontal="left" vertical="center" wrapText="1"/>
    </xf>
    <xf numFmtId="0" fontId="112" fillId="27" borderId="4" xfId="15" applyFont="1" applyFill="1" applyBorder="1" applyAlignment="1">
      <alignment horizontal="center" vertical="center" wrapText="1"/>
    </xf>
    <xf numFmtId="0" fontId="33" fillId="28" borderId="4" xfId="15" applyFill="1" applyBorder="1" applyAlignment="1">
      <alignment horizontal="center" vertical="center"/>
    </xf>
    <xf numFmtId="0" fontId="112" fillId="28" borderId="4" xfId="15" applyFont="1" applyFill="1" applyBorder="1" applyAlignment="1">
      <alignment horizontal="center" vertical="center" wrapText="1"/>
    </xf>
    <xf numFmtId="0" fontId="33" fillId="28" borderId="34" xfId="15" applyFill="1" applyBorder="1" applyAlignment="1">
      <alignment horizontal="left" vertical="top" wrapText="1"/>
    </xf>
    <xf numFmtId="0" fontId="33" fillId="28" borderId="106" xfId="15" applyFill="1" applyBorder="1" applyAlignment="1">
      <alignment vertical="center"/>
    </xf>
    <xf numFmtId="0" fontId="33" fillId="28" borderId="106" xfId="15" applyFill="1" applyBorder="1" applyAlignment="1">
      <alignment vertical="top"/>
    </xf>
    <xf numFmtId="0" fontId="33" fillId="28" borderId="107" xfId="15" applyFill="1" applyBorder="1" applyAlignment="1">
      <alignment vertical="top"/>
    </xf>
    <xf numFmtId="0" fontId="33" fillId="28" borderId="106" xfId="15" applyFill="1" applyBorder="1" applyAlignment="1">
      <alignment horizontal="left" vertical="center"/>
    </xf>
    <xf numFmtId="0" fontId="33" fillId="28" borderId="106" xfId="15" applyFill="1" applyBorder="1" applyAlignment="1">
      <alignment horizontal="left" vertical="top"/>
    </xf>
    <xf numFmtId="0" fontId="33" fillId="28" borderId="107" xfId="15" applyFill="1" applyBorder="1" applyAlignment="1">
      <alignment horizontal="left" vertical="top"/>
    </xf>
    <xf numFmtId="0" fontId="70" fillId="28" borderId="85" xfId="15" applyFont="1" applyFill="1" applyBorder="1" applyAlignment="1">
      <alignment horizontal="center" vertical="center" wrapText="1"/>
    </xf>
    <xf numFmtId="0" fontId="93" fillId="28" borderId="85" xfId="15" applyFont="1" applyFill="1" applyBorder="1" applyAlignment="1">
      <alignment horizontal="center" vertical="center" wrapText="1"/>
    </xf>
    <xf numFmtId="0" fontId="93" fillId="28" borderId="85" xfId="15" applyFont="1" applyFill="1" applyBorder="1" applyAlignment="1">
      <alignment vertical="center" wrapText="1"/>
    </xf>
    <xf numFmtId="0" fontId="93" fillId="28" borderId="113" xfId="15" applyFont="1" applyFill="1" applyBorder="1" applyAlignment="1">
      <alignment vertical="center" wrapText="1"/>
    </xf>
    <xf numFmtId="49" fontId="112" fillId="28" borderId="93" xfId="15" applyNumberFormat="1" applyFont="1" applyFill="1" applyBorder="1" applyAlignment="1">
      <alignment horizontal="center" vertical="center" wrapText="1"/>
    </xf>
    <xf numFmtId="0" fontId="33" fillId="28" borderId="93" xfId="15" applyFill="1" applyBorder="1" applyAlignment="1">
      <alignment vertical="center"/>
    </xf>
    <xf numFmtId="0" fontId="33" fillId="28" borderId="93" xfId="15" applyFill="1" applyBorder="1" applyAlignment="1">
      <alignment vertical="top"/>
    </xf>
    <xf numFmtId="0" fontId="33" fillId="28" borderId="94" xfId="15" applyFill="1" applyBorder="1" applyAlignment="1">
      <alignment vertical="top"/>
    </xf>
    <xf numFmtId="0" fontId="33" fillId="34" borderId="0" xfId="15" applyFill="1" applyAlignment="1">
      <alignment horizontal="left" vertical="top"/>
    </xf>
    <xf numFmtId="0" fontId="112" fillId="27" borderId="0" xfId="15" applyFont="1" applyFill="1" applyAlignment="1">
      <alignment horizontal="center" vertical="center" wrapText="1"/>
    </xf>
    <xf numFmtId="0" fontId="33" fillId="28" borderId="32" xfId="15" applyFill="1" applyBorder="1" applyAlignment="1">
      <alignment horizontal="left" vertical="top"/>
    </xf>
    <xf numFmtId="0" fontId="112" fillId="27" borderId="93" xfId="15" applyFont="1" applyFill="1" applyBorder="1" applyAlignment="1">
      <alignment horizontal="center" vertical="center" wrapText="1"/>
    </xf>
    <xf numFmtId="0" fontId="33" fillId="27" borderId="93" xfId="15" applyFill="1" applyBorder="1" applyAlignment="1">
      <alignment horizontal="center" vertical="center"/>
    </xf>
    <xf numFmtId="0" fontId="33" fillId="28" borderId="93" xfId="15" applyFill="1" applyBorder="1" applyAlignment="1">
      <alignment horizontal="left" vertical="center"/>
    </xf>
    <xf numFmtId="0" fontId="33" fillId="0" borderId="93" xfId="15" applyBorder="1" applyAlignment="1">
      <alignment horizontal="center" vertical="center"/>
    </xf>
    <xf numFmtId="0" fontId="33" fillId="28" borderId="94" xfId="15" applyFill="1" applyBorder="1" applyAlignment="1">
      <alignment vertical="center"/>
    </xf>
    <xf numFmtId="0" fontId="33" fillId="0" borderId="4" xfId="15" applyBorder="1" applyAlignment="1">
      <alignment horizontal="center" vertical="center"/>
    </xf>
    <xf numFmtId="0" fontId="33" fillId="28" borderId="4" xfId="15" applyFill="1" applyBorder="1" applyAlignment="1">
      <alignment vertical="center"/>
    </xf>
    <xf numFmtId="0" fontId="33" fillId="28" borderId="34" xfId="15" applyFill="1" applyBorder="1" applyAlignment="1">
      <alignment horizontal="left" vertical="center"/>
    </xf>
    <xf numFmtId="0" fontId="112" fillId="27" borderId="92" xfId="15" applyFont="1" applyFill="1" applyBorder="1" applyAlignment="1">
      <alignment horizontal="center" vertical="center" wrapText="1"/>
    </xf>
    <xf numFmtId="0" fontId="33" fillId="27" borderId="93" xfId="15" applyFill="1" applyBorder="1" applyAlignment="1">
      <alignment vertical="center"/>
    </xf>
    <xf numFmtId="0" fontId="33" fillId="28" borderId="93" xfId="15" applyFill="1" applyBorder="1" applyAlignment="1">
      <alignment horizontal="center" vertical="center"/>
    </xf>
    <xf numFmtId="0" fontId="33" fillId="28" borderId="93" xfId="15" applyFill="1" applyBorder="1" applyAlignment="1">
      <alignment horizontal="left" vertical="top"/>
    </xf>
    <xf numFmtId="0" fontId="112" fillId="28" borderId="93" xfId="15" applyFont="1" applyFill="1" applyBorder="1" applyAlignment="1">
      <alignment horizontal="center" vertical="center" wrapText="1"/>
    </xf>
    <xf numFmtId="0" fontId="112" fillId="27" borderId="33" xfId="15" applyFont="1" applyFill="1" applyBorder="1" applyAlignment="1">
      <alignment horizontal="center" vertical="center" wrapText="1"/>
    </xf>
    <xf numFmtId="0" fontId="33" fillId="28" borderId="34" xfId="15" applyFill="1" applyBorder="1" applyAlignment="1">
      <alignment horizontal="center" vertical="center"/>
    </xf>
    <xf numFmtId="0" fontId="93" fillId="28" borderId="93" xfId="15" applyFont="1" applyFill="1" applyBorder="1" applyAlignment="1">
      <alignment vertical="center"/>
    </xf>
    <xf numFmtId="0" fontId="110" fillId="28" borderId="93" xfId="15" applyFont="1" applyFill="1" applyBorder="1" applyAlignment="1">
      <alignment vertical="center"/>
    </xf>
    <xf numFmtId="0" fontId="93" fillId="28" borderId="94" xfId="15" applyFont="1" applyFill="1" applyBorder="1" applyAlignment="1">
      <alignment vertical="center"/>
    </xf>
    <xf numFmtId="0" fontId="110" fillId="28" borderId="4" xfId="15" applyFont="1" applyFill="1" applyBorder="1" applyAlignment="1">
      <alignment horizontal="center" vertical="center"/>
    </xf>
    <xf numFmtId="0" fontId="93" fillId="28" borderId="4" xfId="15" applyFont="1" applyFill="1" applyBorder="1" applyAlignment="1">
      <alignment horizontal="center" vertical="center"/>
    </xf>
    <xf numFmtId="0" fontId="93" fillId="28" borderId="4" xfId="15" applyFont="1" applyFill="1" applyBorder="1" applyAlignment="1">
      <alignment horizontal="left" vertical="center"/>
    </xf>
    <xf numFmtId="0" fontId="93" fillId="28" borderId="34" xfId="15" applyFont="1" applyFill="1" applyBorder="1" applyAlignment="1">
      <alignment horizontal="left" vertical="center"/>
    </xf>
    <xf numFmtId="0" fontId="33" fillId="28" borderId="93" xfId="15" applyFill="1" applyBorder="1" applyAlignment="1">
      <alignment horizontal="right" vertical="center"/>
    </xf>
    <xf numFmtId="0" fontId="33" fillId="28" borderId="4" xfId="15" applyFill="1" applyBorder="1" applyAlignment="1">
      <alignment horizontal="left" vertical="top"/>
    </xf>
    <xf numFmtId="0" fontId="33" fillId="28" borderId="93" xfId="15" applyFill="1" applyBorder="1" applyAlignment="1">
      <alignment vertical="center" wrapText="1"/>
    </xf>
    <xf numFmtId="0" fontId="33" fillId="28" borderId="94" xfId="15" applyFill="1" applyBorder="1" applyAlignment="1">
      <alignment vertical="center" wrapText="1"/>
    </xf>
    <xf numFmtId="0" fontId="33" fillId="0" borderId="0" xfId="15" applyAlignment="1">
      <alignment horizontal="center" vertical="center"/>
    </xf>
    <xf numFmtId="0" fontId="33" fillId="0" borderId="0" xfId="15" applyAlignment="1">
      <alignment horizontal="left" vertical="center"/>
    </xf>
    <xf numFmtId="0" fontId="112" fillId="28" borderId="0" xfId="15" applyFont="1" applyFill="1" applyAlignment="1">
      <alignment horizontal="center" vertical="center" wrapText="1"/>
    </xf>
    <xf numFmtId="0" fontId="33" fillId="28" borderId="32" xfId="15" applyFill="1" applyBorder="1" applyAlignment="1">
      <alignment horizontal="left" vertical="center"/>
    </xf>
    <xf numFmtId="0" fontId="33" fillId="27" borderId="0" xfId="15" applyFill="1" applyAlignment="1">
      <alignment horizontal="center" vertical="center"/>
    </xf>
    <xf numFmtId="0" fontId="33" fillId="28" borderId="32" xfId="15" applyFill="1" applyBorder="1" applyAlignment="1">
      <alignment vertical="center"/>
    </xf>
    <xf numFmtId="0" fontId="33" fillId="28" borderId="4" xfId="15" applyFill="1" applyBorder="1" applyAlignment="1">
      <alignment horizontal="right" vertical="center"/>
    </xf>
    <xf numFmtId="0" fontId="113" fillId="0" borderId="0" xfId="15" applyFont="1" applyAlignment="1">
      <alignment horizontal="left" vertical="center"/>
    </xf>
    <xf numFmtId="0" fontId="113" fillId="0" borderId="0" xfId="15" applyFont="1" applyAlignment="1">
      <alignment horizontal="left" vertical="top"/>
    </xf>
    <xf numFmtId="0" fontId="114" fillId="0" borderId="0" xfId="15" applyFont="1" applyAlignment="1">
      <alignment horizontal="left" vertical="top"/>
    </xf>
    <xf numFmtId="0" fontId="113" fillId="0" borderId="0" xfId="15" applyFont="1" applyAlignment="1">
      <alignment horizontal="left" vertical="top" indent="9"/>
    </xf>
    <xf numFmtId="0" fontId="115" fillId="28" borderId="0" xfId="15" applyFont="1" applyFill="1" applyAlignment="1">
      <alignment horizontal="left" vertical="top" indent="9"/>
    </xf>
    <xf numFmtId="0" fontId="112" fillId="27" borderId="96" xfId="15" applyFont="1" applyFill="1" applyBorder="1" applyAlignment="1">
      <alignment horizontal="center" vertical="center" wrapText="1"/>
    </xf>
    <xf numFmtId="0" fontId="93" fillId="28" borderId="96" xfId="15" applyFont="1" applyFill="1" applyBorder="1" applyAlignment="1">
      <alignment vertical="center"/>
    </xf>
    <xf numFmtId="0" fontId="110" fillId="28" borderId="96" xfId="15" applyFont="1" applyFill="1" applyBorder="1" applyAlignment="1">
      <alignment horizontal="center" vertical="center"/>
    </xf>
    <xf numFmtId="0" fontId="112" fillId="28" borderId="96" xfId="15" applyFont="1" applyFill="1" applyBorder="1" applyAlignment="1">
      <alignment horizontal="center" vertical="center" wrapText="1"/>
    </xf>
    <xf numFmtId="0" fontId="110" fillId="28" borderId="96" xfId="15" applyFont="1" applyFill="1" applyBorder="1" applyAlignment="1">
      <alignment vertical="center"/>
    </xf>
    <xf numFmtId="0" fontId="93" fillId="28" borderId="97" xfId="15" applyFont="1" applyFill="1" applyBorder="1" applyAlignment="1">
      <alignment vertical="center"/>
    </xf>
    <xf numFmtId="0" fontId="93" fillId="28" borderId="4" xfId="15" applyFont="1" applyFill="1" applyBorder="1" applyAlignment="1">
      <alignment vertical="center"/>
    </xf>
    <xf numFmtId="0" fontId="110" fillId="28" borderId="4" xfId="15" applyFont="1" applyFill="1" applyBorder="1" applyAlignment="1">
      <alignment vertical="center"/>
    </xf>
    <xf numFmtId="0" fontId="93" fillId="28" borderId="34" xfId="15" applyFont="1" applyFill="1" applyBorder="1" applyAlignment="1">
      <alignment vertical="center"/>
    </xf>
    <xf numFmtId="0" fontId="70" fillId="28" borderId="93" xfId="15" applyFont="1" applyFill="1" applyBorder="1" applyAlignment="1">
      <alignment vertical="center"/>
    </xf>
    <xf numFmtId="0" fontId="93" fillId="28" borderId="93" xfId="15" applyFont="1" applyFill="1" applyBorder="1" applyAlignment="1">
      <alignment horizontal="left" vertical="center"/>
    </xf>
    <xf numFmtId="0" fontId="110" fillId="28" borderId="93" xfId="15" applyFont="1" applyFill="1" applyBorder="1" applyAlignment="1">
      <alignment horizontal="left" vertical="center"/>
    </xf>
    <xf numFmtId="0" fontId="93" fillId="28" borderId="0" xfId="15" applyFont="1" applyFill="1" applyAlignment="1">
      <alignment horizontal="left" vertical="center"/>
    </xf>
    <xf numFmtId="0" fontId="110" fillId="28" borderId="0" xfId="15" applyFont="1" applyFill="1" applyAlignment="1">
      <alignment horizontal="left" vertical="center"/>
    </xf>
    <xf numFmtId="0" fontId="93" fillId="28" borderId="32" xfId="15" applyFont="1" applyFill="1" applyBorder="1" applyAlignment="1">
      <alignment horizontal="left" vertical="center"/>
    </xf>
    <xf numFmtId="0" fontId="93" fillId="28" borderId="0" xfId="15" applyFont="1" applyFill="1" applyAlignment="1">
      <alignment vertical="center"/>
    </xf>
    <xf numFmtId="0" fontId="112" fillId="27" borderId="95" xfId="15" applyFont="1" applyFill="1" applyBorder="1" applyAlignment="1">
      <alignment horizontal="center" vertical="center" wrapText="1"/>
    </xf>
    <xf numFmtId="0" fontId="93" fillId="0" borderId="96" xfId="15" applyFont="1" applyBorder="1" applyAlignment="1">
      <alignment vertical="center"/>
    </xf>
    <xf numFmtId="0" fontId="33" fillId="28" borderId="96" xfId="15" applyFill="1" applyBorder="1" applyAlignment="1">
      <alignment horizontal="left" vertical="top"/>
    </xf>
    <xf numFmtId="0" fontId="110" fillId="28" borderId="82" xfId="15" applyFont="1" applyFill="1" applyBorder="1" applyAlignment="1">
      <alignment vertical="center"/>
    </xf>
    <xf numFmtId="0" fontId="93" fillId="28" borderId="82" xfId="15" applyFont="1" applyFill="1" applyBorder="1" applyAlignment="1">
      <alignment vertical="center"/>
    </xf>
    <xf numFmtId="0" fontId="93" fillId="28" borderId="115" xfId="15" applyFont="1" applyFill="1" applyBorder="1" applyAlignment="1">
      <alignment vertical="center"/>
    </xf>
    <xf numFmtId="0" fontId="70" fillId="28" borderId="85" xfId="15" applyFont="1" applyFill="1" applyBorder="1" applyAlignment="1">
      <alignment vertical="center"/>
    </xf>
    <xf numFmtId="0" fontId="93" fillId="28" borderId="85" xfId="15" applyFont="1" applyFill="1" applyBorder="1" applyAlignment="1">
      <alignment vertical="center"/>
    </xf>
    <xf numFmtId="0" fontId="110" fillId="28" borderId="85" xfId="15" applyFont="1" applyFill="1" applyBorder="1" applyAlignment="1">
      <alignment vertical="center"/>
    </xf>
    <xf numFmtId="0" fontId="93" fillId="28" borderId="113" xfId="15" applyFont="1" applyFill="1" applyBorder="1" applyAlignment="1">
      <alignment vertical="center"/>
    </xf>
    <xf numFmtId="0" fontId="33" fillId="28" borderId="82" xfId="15" applyFill="1" applyBorder="1" applyAlignment="1">
      <alignment vertical="center"/>
    </xf>
    <xf numFmtId="0" fontId="33" fillId="28" borderId="115" xfId="15" applyFill="1" applyBorder="1" applyAlignment="1">
      <alignment vertical="center"/>
    </xf>
    <xf numFmtId="0" fontId="93" fillId="28" borderId="106" xfId="15" applyFont="1" applyFill="1" applyBorder="1" applyAlignment="1">
      <alignment vertical="center"/>
    </xf>
    <xf numFmtId="0" fontId="110" fillId="28" borderId="106" xfId="15" applyFont="1" applyFill="1" applyBorder="1" applyAlignment="1">
      <alignment horizontal="center" vertical="center"/>
    </xf>
    <xf numFmtId="0" fontId="110" fillId="28" borderId="106" xfId="15" applyFont="1" applyFill="1" applyBorder="1" applyAlignment="1">
      <alignment vertical="center"/>
    </xf>
    <xf numFmtId="0" fontId="93" fillId="28" borderId="107" xfId="15" applyFont="1" applyFill="1" applyBorder="1" applyAlignment="1">
      <alignment vertical="center"/>
    </xf>
    <xf numFmtId="0" fontId="93" fillId="28" borderId="106" xfId="15" applyFont="1" applyFill="1" applyBorder="1" applyAlignment="1">
      <alignment horizontal="center" vertical="center"/>
    </xf>
    <xf numFmtId="0" fontId="112" fillId="27" borderId="68" xfId="15" applyFont="1" applyFill="1" applyBorder="1" applyAlignment="1">
      <alignment horizontal="center" vertical="center" wrapText="1"/>
    </xf>
    <xf numFmtId="0" fontId="110" fillId="28" borderId="109" xfId="15" applyFont="1" applyFill="1" applyBorder="1" applyAlignment="1">
      <alignment vertical="center"/>
    </xf>
    <xf numFmtId="0" fontId="93" fillId="28" borderId="109" xfId="15" applyFont="1" applyFill="1" applyBorder="1" applyAlignment="1">
      <alignment vertical="center"/>
    </xf>
    <xf numFmtId="0" fontId="112" fillId="28" borderId="68" xfId="15" applyFont="1" applyFill="1" applyBorder="1" applyAlignment="1">
      <alignment horizontal="center" vertical="center" wrapText="1"/>
    </xf>
    <xf numFmtId="0" fontId="110" fillId="28" borderId="109" xfId="15" applyFont="1" applyFill="1" applyBorder="1" applyAlignment="1">
      <alignment horizontal="center" vertical="center"/>
    </xf>
    <xf numFmtId="0" fontId="93" fillId="28" borderId="110" xfId="15" applyFont="1" applyFill="1" applyBorder="1" applyAlignment="1">
      <alignment vertical="center"/>
    </xf>
    <xf numFmtId="0" fontId="93" fillId="28" borderId="47" xfId="15" applyFont="1" applyFill="1" applyBorder="1" applyAlignment="1">
      <alignment horizontal="left" vertical="top" wrapText="1"/>
    </xf>
    <xf numFmtId="0" fontId="93" fillId="28" borderId="0" xfId="15" applyFont="1" applyFill="1" applyAlignment="1">
      <alignment horizontal="left" vertical="top" wrapText="1"/>
    </xf>
    <xf numFmtId="0" fontId="93" fillId="28" borderId="0" xfId="15" applyFont="1" applyFill="1" applyAlignment="1">
      <alignment horizontal="left" vertical="center" wrapText="1"/>
    </xf>
    <xf numFmtId="0" fontId="33" fillId="28" borderId="47" xfId="15" applyFill="1" applyBorder="1" applyAlignment="1">
      <alignment horizontal="left" vertical="top" wrapText="1"/>
    </xf>
    <xf numFmtId="0" fontId="93" fillId="0" borderId="0" xfId="15" applyFont="1" applyAlignment="1">
      <alignment horizontal="left" vertical="top" wrapText="1"/>
    </xf>
    <xf numFmtId="0" fontId="93" fillId="0" borderId="0" xfId="15" applyFont="1" applyAlignment="1">
      <alignment horizontal="center" vertical="top" wrapText="1"/>
    </xf>
    <xf numFmtId="0" fontId="117" fillId="0" borderId="0" xfId="15" applyFont="1"/>
    <xf numFmtId="0" fontId="33" fillId="0" borderId="0" xfId="15"/>
    <xf numFmtId="0" fontId="45" fillId="0" borderId="0" xfId="15" applyFont="1"/>
    <xf numFmtId="0" fontId="118" fillId="0" borderId="46" xfId="15" applyFont="1" applyBorder="1"/>
    <xf numFmtId="0" fontId="119" fillId="0" borderId="46" xfId="15" applyFont="1" applyBorder="1"/>
    <xf numFmtId="0" fontId="112" fillId="0" borderId="0" xfId="15" applyFont="1"/>
    <xf numFmtId="0" fontId="68" fillId="30" borderId="48" xfId="15" applyFont="1" applyFill="1" applyBorder="1" applyAlignment="1">
      <alignment vertical="center"/>
    </xf>
    <xf numFmtId="0" fontId="69" fillId="30" borderId="49" xfId="15" applyFont="1" applyFill="1" applyBorder="1" applyAlignment="1">
      <alignment vertical="center"/>
    </xf>
    <xf numFmtId="0" fontId="69" fillId="30" borderId="50" xfId="15" applyFont="1" applyFill="1" applyBorder="1" applyAlignment="1">
      <alignment vertical="center"/>
    </xf>
    <xf numFmtId="0" fontId="69" fillId="0" borderId="0" xfId="15" applyFont="1" applyAlignment="1">
      <alignment vertical="center"/>
    </xf>
    <xf numFmtId="0" fontId="70" fillId="0" borderId="0" xfId="15" applyFont="1" applyAlignment="1">
      <alignment vertical="center"/>
    </xf>
    <xf numFmtId="0" fontId="69" fillId="30" borderId="51" xfId="15" applyFont="1" applyFill="1" applyBorder="1" applyAlignment="1">
      <alignment vertical="center"/>
    </xf>
    <xf numFmtId="0" fontId="69" fillId="30" borderId="0" xfId="15" applyFont="1" applyFill="1" applyAlignment="1">
      <alignment vertical="center"/>
    </xf>
    <xf numFmtId="0" fontId="69" fillId="30" borderId="0" xfId="15" applyFont="1" applyFill="1" applyAlignment="1">
      <alignment vertical="center" shrinkToFit="1"/>
    </xf>
    <xf numFmtId="0" fontId="69" fillId="30" borderId="0" xfId="15" applyFont="1" applyFill="1" applyAlignment="1">
      <alignment horizontal="center" vertical="center"/>
    </xf>
    <xf numFmtId="0" fontId="69" fillId="30" borderId="52" xfId="15" applyFont="1" applyFill="1" applyBorder="1" applyAlignment="1">
      <alignment vertical="center"/>
    </xf>
    <xf numFmtId="0" fontId="69" fillId="30" borderId="0" xfId="15" applyFont="1" applyFill="1" applyAlignment="1">
      <alignment horizontal="left" vertical="center" shrinkToFit="1"/>
    </xf>
    <xf numFmtId="0" fontId="71" fillId="30" borderId="0" xfId="15" applyFont="1" applyFill="1" applyAlignment="1">
      <alignment horizontal="center" vertical="center"/>
    </xf>
    <xf numFmtId="49" fontId="69" fillId="0" borderId="0" xfId="15" applyNumberFormat="1" applyFont="1" applyAlignment="1" applyProtection="1">
      <alignment horizontal="left" vertical="center"/>
      <protection locked="0"/>
    </xf>
    <xf numFmtId="0" fontId="69" fillId="30" borderId="9" xfId="15" applyFont="1" applyFill="1" applyBorder="1" applyAlignment="1">
      <alignment vertical="center"/>
    </xf>
    <xf numFmtId="0" fontId="69" fillId="30" borderId="5" xfId="15" applyFont="1" applyFill="1" applyBorder="1" applyAlignment="1" applyProtection="1">
      <alignment vertical="center"/>
      <protection locked="0"/>
    </xf>
    <xf numFmtId="0" fontId="69" fillId="30" borderId="0" xfId="15" applyFont="1" applyFill="1" applyAlignment="1">
      <alignment horizontal="right" vertical="center"/>
    </xf>
    <xf numFmtId="0" fontId="69" fillId="30" borderId="5" xfId="15" applyFont="1" applyFill="1" applyBorder="1" applyAlignment="1">
      <alignment vertical="center"/>
    </xf>
    <xf numFmtId="0" fontId="69" fillId="30" borderId="49" xfId="15" applyFont="1" applyFill="1" applyBorder="1" applyAlignment="1" applyProtection="1">
      <alignment vertical="center"/>
      <protection locked="0"/>
    </xf>
    <xf numFmtId="0" fontId="70" fillId="0" borderId="0" xfId="15" applyFont="1"/>
    <xf numFmtId="0" fontId="74" fillId="30" borderId="0" xfId="15" applyFont="1" applyFill="1" applyAlignment="1">
      <alignment horizontal="justify" vertical="center"/>
    </xf>
    <xf numFmtId="0" fontId="74" fillId="30" borderId="0" xfId="15" applyFont="1" applyFill="1" applyAlignment="1">
      <alignment vertical="center"/>
    </xf>
    <xf numFmtId="0" fontId="69" fillId="30" borderId="0" xfId="15" applyFont="1" applyFill="1" applyAlignment="1">
      <alignment horizontal="justify"/>
    </xf>
    <xf numFmtId="0" fontId="69" fillId="30" borderId="0" xfId="15" applyFont="1" applyFill="1"/>
    <xf numFmtId="0" fontId="69" fillId="30" borderId="0" xfId="15" applyFont="1" applyFill="1" applyAlignment="1">
      <alignment horizontal="center"/>
    </xf>
    <xf numFmtId="0" fontId="92" fillId="0" borderId="0" xfId="15" applyFont="1"/>
    <xf numFmtId="0" fontId="69" fillId="30" borderId="0" xfId="15" applyFont="1" applyFill="1" applyAlignment="1">
      <alignment horizontal="justify" vertical="center"/>
    </xf>
    <xf numFmtId="0" fontId="69" fillId="28" borderId="0" xfId="15" applyFont="1" applyFill="1" applyAlignment="1" applyProtection="1">
      <alignment horizontal="center" vertical="center"/>
      <protection locked="0"/>
    </xf>
    <xf numFmtId="0" fontId="68" fillId="0" borderId="0" xfId="15" applyFont="1"/>
    <xf numFmtId="0" fontId="69" fillId="28" borderId="0" xfId="15" applyFont="1" applyFill="1" applyAlignment="1" applyProtection="1">
      <alignment vertical="center"/>
      <protection locked="0"/>
    </xf>
    <xf numFmtId="0" fontId="69" fillId="28" borderId="0" xfId="15" applyFont="1" applyFill="1" applyAlignment="1" applyProtection="1">
      <alignment horizontal="left" vertical="center"/>
      <protection locked="0"/>
    </xf>
    <xf numFmtId="0" fontId="69" fillId="30" borderId="4" xfId="15" applyFont="1" applyFill="1" applyBorder="1"/>
    <xf numFmtId="0" fontId="69" fillId="30" borderId="4" xfId="15" applyFont="1" applyFill="1" applyBorder="1" applyAlignment="1">
      <alignment horizontal="justify"/>
    </xf>
    <xf numFmtId="0" fontId="69" fillId="30" borderId="0" xfId="15" applyFont="1" applyFill="1" applyAlignment="1">
      <alignment horizontal="left" vertical="center"/>
    </xf>
    <xf numFmtId="0" fontId="69" fillId="0" borderId="0" xfId="15" applyFont="1" applyAlignment="1">
      <alignment horizontal="justify"/>
    </xf>
    <xf numFmtId="0" fontId="70" fillId="30" borderId="93" xfId="15" applyFont="1" applyFill="1" applyBorder="1" applyAlignment="1">
      <alignment vertical="center"/>
    </xf>
    <xf numFmtId="0" fontId="69" fillId="28" borderId="0" xfId="15" applyFont="1" applyFill="1" applyAlignment="1">
      <alignment horizontal="center" vertical="center"/>
    </xf>
    <xf numFmtId="0" fontId="69" fillId="28" borderId="0" xfId="15" applyFont="1" applyFill="1" applyAlignment="1">
      <alignment vertical="center"/>
    </xf>
    <xf numFmtId="49" fontId="69" fillId="30" borderId="0" xfId="15" applyNumberFormat="1" applyFont="1" applyFill="1" applyAlignment="1" applyProtection="1">
      <alignment horizontal="left" vertical="center"/>
      <protection locked="0"/>
    </xf>
    <xf numFmtId="49" fontId="69" fillId="30" borderId="0" xfId="15" applyNumberFormat="1" applyFont="1" applyFill="1" applyAlignment="1">
      <alignment horizontal="left" vertical="center"/>
    </xf>
    <xf numFmtId="0" fontId="69" fillId="28" borderId="93" xfId="15" applyFont="1" applyFill="1" applyBorder="1" applyAlignment="1">
      <alignment vertical="center"/>
    </xf>
    <xf numFmtId="0" fontId="69" fillId="28" borderId="0" xfId="15" applyFont="1" applyFill="1" applyAlignment="1">
      <alignment vertical="center" shrinkToFit="1"/>
    </xf>
    <xf numFmtId="0" fontId="70" fillId="0" borderId="46" xfId="15" applyFont="1" applyBorder="1" applyAlignment="1">
      <alignment vertical="center"/>
    </xf>
    <xf numFmtId="0" fontId="69" fillId="28" borderId="0" xfId="15" applyFont="1" applyFill="1" applyAlignment="1">
      <alignment horizontal="left" vertical="center" shrinkToFit="1"/>
    </xf>
    <xf numFmtId="49" fontId="69" fillId="28" borderId="0" xfId="15" applyNumberFormat="1" applyFont="1" applyFill="1" applyAlignment="1" applyProtection="1">
      <alignment horizontal="left" vertical="center"/>
      <protection locked="0"/>
    </xf>
    <xf numFmtId="49" fontId="69" fillId="28" borderId="0" xfId="15" applyNumberFormat="1" applyFont="1" applyFill="1" applyAlignment="1">
      <alignment horizontal="left" vertical="center"/>
    </xf>
    <xf numFmtId="0" fontId="69" fillId="28" borderId="4" xfId="15" applyFont="1" applyFill="1" applyBorder="1" applyAlignment="1">
      <alignment vertical="center"/>
    </xf>
    <xf numFmtId="0" fontId="69" fillId="28" borderId="0" xfId="15" applyFont="1" applyFill="1" applyAlignment="1">
      <alignment horizontal="right" vertical="center"/>
    </xf>
    <xf numFmtId="0" fontId="69" fillId="28" borderId="4" xfId="15" applyFont="1" applyFill="1" applyBorder="1" applyAlignment="1" applyProtection="1">
      <alignment horizontal="left" vertical="center"/>
      <protection locked="0"/>
    </xf>
    <xf numFmtId="0" fontId="69" fillId="30" borderId="93" xfId="15" applyFont="1" applyFill="1" applyBorder="1" applyAlignment="1">
      <alignment vertical="center"/>
    </xf>
    <xf numFmtId="0" fontId="69" fillId="30" borderId="4" xfId="15" applyFont="1" applyFill="1" applyBorder="1" applyAlignment="1">
      <alignment vertical="center"/>
    </xf>
    <xf numFmtId="0" fontId="69" fillId="30" borderId="200" xfId="15" applyFont="1" applyFill="1" applyBorder="1" applyAlignment="1">
      <alignment vertical="center"/>
    </xf>
    <xf numFmtId="0" fontId="69" fillId="30" borderId="3" xfId="15" applyFont="1" applyFill="1" applyBorder="1" applyAlignment="1">
      <alignment vertical="center"/>
    </xf>
    <xf numFmtId="0" fontId="70" fillId="30" borderId="0" xfId="15" applyFont="1" applyFill="1" applyAlignment="1">
      <alignment vertical="center"/>
    </xf>
    <xf numFmtId="0" fontId="70" fillId="30" borderId="3" xfId="15" applyFont="1" applyFill="1" applyBorder="1" applyAlignment="1">
      <alignment vertical="center"/>
    </xf>
    <xf numFmtId="49" fontId="70" fillId="0" borderId="0" xfId="15" applyNumberFormat="1" applyFont="1"/>
    <xf numFmtId="0" fontId="69" fillId="30" borderId="93" xfId="15" applyFont="1" applyFill="1" applyBorder="1" applyAlignment="1" applyProtection="1">
      <alignment vertical="center" shrinkToFit="1"/>
      <protection locked="0"/>
    </xf>
    <xf numFmtId="0" fontId="71" fillId="28" borderId="0" xfId="15" applyFont="1" applyFill="1" applyAlignment="1">
      <alignment vertical="center"/>
    </xf>
    <xf numFmtId="0" fontId="69" fillId="28" borderId="0" xfId="15" applyFont="1" applyFill="1" applyAlignment="1">
      <alignment horizontal="left" vertical="center"/>
    </xf>
    <xf numFmtId="0" fontId="69" fillId="28" borderId="93" xfId="15" applyFont="1" applyFill="1" applyBorder="1" applyAlignment="1" applyProtection="1">
      <alignment vertical="center" shrinkToFit="1"/>
      <protection locked="0"/>
    </xf>
    <xf numFmtId="0" fontId="69" fillId="30" borderId="4" xfId="15" applyFont="1" applyFill="1" applyBorder="1" applyAlignment="1">
      <alignment horizontal="left" vertical="center"/>
    </xf>
    <xf numFmtId="49" fontId="69" fillId="30" borderId="0" xfId="15" applyNumberFormat="1" applyFont="1" applyFill="1" applyAlignment="1">
      <alignment vertical="center"/>
    </xf>
    <xf numFmtId="49" fontId="69" fillId="30" borderId="93" xfId="15" applyNumberFormat="1" applyFont="1" applyFill="1" applyBorder="1" applyAlignment="1">
      <alignment vertical="center"/>
    </xf>
    <xf numFmtId="49" fontId="69" fillId="16" borderId="0" xfId="15" applyNumberFormat="1" applyFont="1" applyFill="1" applyAlignment="1">
      <alignment vertical="center"/>
    </xf>
    <xf numFmtId="49" fontId="69" fillId="30" borderId="4" xfId="15" applyNumberFormat="1" applyFont="1" applyFill="1" applyBorder="1" applyAlignment="1">
      <alignment vertical="center"/>
    </xf>
    <xf numFmtId="49" fontId="69" fillId="28" borderId="0" xfId="15" applyNumberFormat="1" applyFont="1" applyFill="1" applyAlignment="1" applyProtection="1">
      <alignment horizontal="center" vertical="center"/>
      <protection locked="0"/>
    </xf>
    <xf numFmtId="49" fontId="69" fillId="28" borderId="4" xfId="15" applyNumberFormat="1" applyFont="1" applyFill="1" applyBorder="1" applyAlignment="1" applyProtection="1">
      <alignment horizontal="center" vertical="center"/>
      <protection locked="0"/>
    </xf>
    <xf numFmtId="0" fontId="69" fillId="28" borderId="4" xfId="15" applyFont="1" applyFill="1" applyBorder="1" applyAlignment="1" applyProtection="1">
      <alignment horizontal="center" vertical="center"/>
      <protection locked="0"/>
    </xf>
    <xf numFmtId="0" fontId="69" fillId="25" borderId="93" xfId="15" applyFont="1" applyFill="1" applyBorder="1" applyAlignment="1" applyProtection="1">
      <alignment horizontal="center" vertical="center"/>
      <protection locked="0"/>
    </xf>
    <xf numFmtId="0" fontId="69" fillId="30" borderId="93" xfId="15" applyFont="1" applyFill="1" applyBorder="1" applyAlignment="1">
      <alignment horizontal="center" vertical="center"/>
    </xf>
    <xf numFmtId="0" fontId="69" fillId="30" borderId="4" xfId="15" applyFont="1" applyFill="1" applyBorder="1" applyAlignment="1">
      <alignment horizontal="center" vertical="center"/>
    </xf>
    <xf numFmtId="14" fontId="69" fillId="0" borderId="0" xfId="15" applyNumberFormat="1" applyFont="1" applyAlignment="1">
      <alignment horizontal="center"/>
    </xf>
    <xf numFmtId="0" fontId="69" fillId="0" borderId="0" xfId="15" applyFont="1" applyAlignment="1">
      <alignment horizontal="center"/>
    </xf>
    <xf numFmtId="0" fontId="69" fillId="25" borderId="0" xfId="15" applyFont="1" applyFill="1" applyAlignment="1" applyProtection="1">
      <alignment horizontal="center" vertical="center"/>
      <protection locked="0"/>
    </xf>
    <xf numFmtId="49" fontId="69" fillId="27" borderId="0" xfId="15" applyNumberFormat="1" applyFont="1" applyFill="1" applyAlignment="1" applyProtection="1">
      <alignment horizontal="center" vertical="center"/>
      <protection locked="0"/>
    </xf>
    <xf numFmtId="0" fontId="120" fillId="30" borderId="0" xfId="15" applyFont="1" applyFill="1" applyAlignment="1">
      <alignment vertical="center"/>
    </xf>
    <xf numFmtId="0" fontId="121" fillId="0" borderId="0" xfId="15" applyFont="1" applyAlignment="1">
      <alignment vertical="center"/>
    </xf>
    <xf numFmtId="0" fontId="121" fillId="28" borderId="0" xfId="15" applyFont="1" applyFill="1" applyAlignment="1">
      <alignment vertical="center"/>
    </xf>
    <xf numFmtId="0" fontId="121" fillId="0" borderId="0" xfId="15" applyFont="1" applyAlignment="1">
      <alignment vertical="center" wrapText="1"/>
    </xf>
    <xf numFmtId="0" fontId="121" fillId="0" borderId="163" xfId="15" applyFont="1" applyBorder="1" applyAlignment="1">
      <alignment vertical="center" wrapText="1"/>
    </xf>
    <xf numFmtId="0" fontId="121" fillId="0" borderId="5" xfId="15" applyFont="1" applyBorder="1" applyAlignment="1">
      <alignment vertical="center" wrapText="1"/>
    </xf>
    <xf numFmtId="0" fontId="121" fillId="0" borderId="159" xfId="15" applyFont="1" applyBorder="1" applyAlignment="1">
      <alignment vertical="center" wrapText="1"/>
    </xf>
    <xf numFmtId="0" fontId="79" fillId="0" borderId="0" xfId="15" applyFont="1" applyAlignment="1">
      <alignment horizontal="right" vertical="top"/>
    </xf>
    <xf numFmtId="0" fontId="79" fillId="0" borderId="0" xfId="15" applyFont="1" applyAlignment="1">
      <alignment wrapText="1"/>
    </xf>
    <xf numFmtId="0" fontId="79" fillId="0" borderId="0" xfId="15" applyFont="1" applyAlignment="1">
      <alignment vertical="top" wrapText="1"/>
    </xf>
    <xf numFmtId="14" fontId="33" fillId="0" borderId="0" xfId="15" applyNumberFormat="1" applyAlignment="1">
      <alignment horizontal="left" vertical="center"/>
    </xf>
    <xf numFmtId="14" fontId="33" fillId="0" borderId="0" xfId="15" applyNumberFormat="1" applyAlignment="1">
      <alignment horizontal="left"/>
    </xf>
    <xf numFmtId="0" fontId="33" fillId="0" borderId="0" xfId="15" applyAlignment="1">
      <alignment horizontal="left"/>
    </xf>
    <xf numFmtId="49" fontId="71" fillId="0" borderId="117" xfId="17" applyNumberFormat="1" applyBorder="1" applyAlignment="1">
      <alignment vertical="center" wrapText="1"/>
    </xf>
    <xf numFmtId="49" fontId="71" fillId="3" borderId="117" xfId="17" applyNumberFormat="1" applyFill="1" applyBorder="1" applyAlignment="1">
      <alignment vertical="center" wrapText="1"/>
    </xf>
    <xf numFmtId="0" fontId="71" fillId="3" borderId="117" xfId="17" applyFill="1" applyBorder="1" applyAlignment="1">
      <alignment vertical="center" wrapText="1"/>
    </xf>
    <xf numFmtId="0" fontId="71" fillId="3" borderId="117" xfId="17" applyFill="1" applyBorder="1" applyAlignment="1">
      <alignment horizontal="left" vertical="center" wrapText="1"/>
    </xf>
    <xf numFmtId="49" fontId="71" fillId="3" borderId="117" xfId="17" applyNumberFormat="1" applyFill="1" applyBorder="1" applyAlignment="1">
      <alignment horizontal="left" vertical="center" wrapText="1"/>
    </xf>
    <xf numFmtId="49" fontId="71" fillId="3" borderId="117" xfId="17" applyNumberFormat="1" applyFill="1" applyBorder="1" applyAlignment="1">
      <alignment vertical="center"/>
    </xf>
    <xf numFmtId="0" fontId="71" fillId="3" borderId="117" xfId="17" applyFill="1" applyBorder="1" applyAlignment="1">
      <alignment vertical="center"/>
    </xf>
    <xf numFmtId="0" fontId="71" fillId="26" borderId="117" xfId="17" applyFill="1" applyBorder="1" applyAlignment="1">
      <alignment vertical="center" wrapText="1"/>
    </xf>
    <xf numFmtId="0" fontId="71" fillId="0" borderId="117" xfId="17" applyBorder="1" applyAlignment="1">
      <alignment vertical="center"/>
    </xf>
    <xf numFmtId="14" fontId="71" fillId="3" borderId="117" xfId="17" applyNumberFormat="1" applyFill="1" applyBorder="1" applyAlignment="1">
      <alignment vertical="center" wrapText="1"/>
    </xf>
    <xf numFmtId="49" fontId="71" fillId="0" borderId="117" xfId="17" applyNumberFormat="1" applyBorder="1" applyAlignment="1">
      <alignment vertical="center"/>
    </xf>
    <xf numFmtId="176" fontId="71" fillId="0" borderId="117" xfId="17" applyNumberFormat="1" applyBorder="1" applyAlignment="1">
      <alignment vertical="center"/>
    </xf>
    <xf numFmtId="14" fontId="71" fillId="3" borderId="117" xfId="17" applyNumberFormat="1" applyFill="1" applyBorder="1" applyAlignment="1">
      <alignment vertical="center"/>
    </xf>
    <xf numFmtId="0" fontId="71" fillId="3" borderId="117" xfId="17" applyFill="1" applyBorder="1" applyAlignment="1">
      <alignment horizontal="left" vertical="center"/>
    </xf>
    <xf numFmtId="0" fontId="71" fillId="0" borderId="117" xfId="17" applyBorder="1" applyAlignment="1">
      <alignment vertical="center" wrapText="1"/>
    </xf>
    <xf numFmtId="49" fontId="33" fillId="0" borderId="117" xfId="15" applyNumberFormat="1" applyBorder="1" applyAlignment="1">
      <alignment vertical="center"/>
    </xf>
    <xf numFmtId="0" fontId="33" fillId="0" borderId="117" xfId="15" applyBorder="1" applyAlignment="1">
      <alignment vertical="center"/>
    </xf>
    <xf numFmtId="0" fontId="33" fillId="0" borderId="117" xfId="15" applyBorder="1" applyAlignment="1">
      <alignment horizontal="left" vertical="center"/>
    </xf>
    <xf numFmtId="49" fontId="33" fillId="0" borderId="0" xfId="15" applyNumberFormat="1" applyAlignment="1">
      <alignment vertical="center"/>
    </xf>
    <xf numFmtId="176" fontId="126" fillId="0" borderId="48" xfId="15" applyNumberFormat="1" applyFont="1" applyBorder="1" applyAlignment="1">
      <alignment horizontal="left" vertical="center"/>
    </xf>
    <xf numFmtId="176" fontId="126" fillId="0" borderId="50" xfId="15" applyNumberFormat="1" applyFont="1" applyBorder="1" applyAlignment="1">
      <alignment horizontal="left" vertical="center"/>
    </xf>
    <xf numFmtId="0" fontId="33" fillId="0" borderId="8" xfId="15" applyBorder="1"/>
    <xf numFmtId="0" fontId="71" fillId="36" borderId="201" xfId="9" applyFill="1" applyBorder="1" applyAlignment="1">
      <alignment horizontal="center"/>
    </xf>
    <xf numFmtId="0" fontId="127" fillId="0" borderId="0" xfId="15" applyFont="1"/>
    <xf numFmtId="0" fontId="41" fillId="0" borderId="0" xfId="15" applyFont="1" applyAlignment="1">
      <alignment horizontal="center" vertical="center"/>
    </xf>
    <xf numFmtId="0" fontId="33" fillId="37" borderId="46" xfId="15" applyFill="1" applyBorder="1" applyAlignment="1">
      <alignment horizontal="center" vertical="center"/>
    </xf>
    <xf numFmtId="14" fontId="33" fillId="0" borderId="46" xfId="15" applyNumberFormat="1" applyBorder="1" applyAlignment="1">
      <alignment horizontal="center" vertical="center"/>
    </xf>
    <xf numFmtId="0" fontId="33" fillId="0" borderId="46" xfId="15" applyBorder="1" applyAlignment="1">
      <alignment horizontal="center" vertical="center"/>
    </xf>
    <xf numFmtId="0" fontId="33" fillId="0" borderId="117" xfId="15" applyBorder="1"/>
    <xf numFmtId="0" fontId="33" fillId="0" borderId="98" xfId="15" applyBorder="1"/>
    <xf numFmtId="49" fontId="33" fillId="0" borderId="0" xfId="15" applyNumberFormat="1"/>
    <xf numFmtId="0" fontId="71" fillId="0" borderId="91" xfId="9" applyBorder="1" applyAlignment="1">
      <alignment wrapText="1"/>
    </xf>
    <xf numFmtId="176" fontId="126" fillId="0" borderId="51" xfId="15" applyNumberFormat="1" applyFont="1" applyBorder="1" applyAlignment="1">
      <alignment horizontal="left" vertical="center"/>
    </xf>
    <xf numFmtId="176" fontId="126" fillId="0" borderId="52" xfId="15" applyNumberFormat="1" applyFont="1" applyBorder="1" applyAlignment="1">
      <alignment horizontal="left" vertical="center"/>
    </xf>
    <xf numFmtId="176" fontId="126" fillId="0" borderId="9" xfId="15" applyNumberFormat="1" applyFont="1" applyBorder="1" applyAlignment="1">
      <alignment horizontal="left" vertical="center"/>
    </xf>
    <xf numFmtId="176" fontId="126" fillId="0" borderId="11" xfId="15" applyNumberFormat="1" applyFont="1" applyBorder="1" applyAlignment="1">
      <alignment horizontal="left" vertical="center"/>
    </xf>
    <xf numFmtId="0" fontId="71" fillId="0" borderId="202" xfId="9" applyBorder="1"/>
    <xf numFmtId="14" fontId="33" fillId="0" borderId="0" xfId="15" applyNumberFormat="1"/>
    <xf numFmtId="0" fontId="71" fillId="36" borderId="201" xfId="18" applyFill="1" applyBorder="1" applyAlignment="1">
      <alignment horizontal="center"/>
    </xf>
    <xf numFmtId="0" fontId="71" fillId="3" borderId="201" xfId="18" applyFill="1" applyBorder="1" applyAlignment="1">
      <alignment horizontal="left" vertical="center" wrapText="1"/>
    </xf>
    <xf numFmtId="0" fontId="71" fillId="3" borderId="201" xfId="18" applyFill="1" applyBorder="1" applyAlignment="1">
      <alignment horizontal="left" vertical="center"/>
    </xf>
    <xf numFmtId="0" fontId="71" fillId="0" borderId="201" xfId="18" applyBorder="1" applyAlignment="1">
      <alignment horizontal="left" vertical="center" wrapText="1"/>
    </xf>
    <xf numFmtId="0" fontId="128" fillId="0" borderId="0" xfId="15" applyFont="1"/>
    <xf numFmtId="0" fontId="129" fillId="0" borderId="0" xfId="15" applyFont="1"/>
    <xf numFmtId="0" fontId="41" fillId="0" borderId="0" xfId="15" applyFont="1"/>
    <xf numFmtId="0" fontId="32" fillId="0" borderId="0" xfId="15" applyFont="1"/>
    <xf numFmtId="0" fontId="33" fillId="0" borderId="46" xfId="15" applyBorder="1" applyAlignment="1">
      <alignment horizontal="left" vertical="center"/>
    </xf>
    <xf numFmtId="0" fontId="33" fillId="3" borderId="117" xfId="15" applyFill="1" applyBorder="1" applyAlignment="1">
      <alignment vertical="center"/>
    </xf>
    <xf numFmtId="0" fontId="33" fillId="0" borderId="0" xfId="15" applyAlignment="1">
      <alignment vertical="center"/>
    </xf>
    <xf numFmtId="0" fontId="4" fillId="28" borderId="0" xfId="0" applyFont="1" applyFill="1" applyAlignment="1">
      <alignment horizontal="center" vertical="center"/>
    </xf>
    <xf numFmtId="0" fontId="6" fillId="28" borderId="0" xfId="0" applyFont="1" applyFill="1">
      <alignment vertical="center"/>
    </xf>
    <xf numFmtId="0" fontId="5" fillId="28" borderId="0" xfId="0" applyFont="1" applyFill="1" applyAlignment="1">
      <alignment horizontal="left" vertical="center"/>
    </xf>
    <xf numFmtId="0" fontId="5" fillId="28" borderId="3" xfId="0" applyFont="1" applyFill="1" applyBorder="1" applyAlignment="1">
      <alignment horizontal="left" vertical="center"/>
    </xf>
    <xf numFmtId="0" fontId="5" fillId="28" borderId="3" xfId="0" applyFont="1" applyFill="1" applyBorder="1">
      <alignment vertical="center"/>
    </xf>
    <xf numFmtId="0" fontId="5" fillId="28" borderId="31" xfId="0" applyFont="1" applyFill="1" applyBorder="1">
      <alignment vertical="center"/>
    </xf>
    <xf numFmtId="0" fontId="5" fillId="28" borderId="0" xfId="0" applyFont="1" applyFill="1">
      <alignment vertical="center"/>
    </xf>
    <xf numFmtId="0" fontId="5" fillId="28" borderId="3" xfId="0" applyFont="1" applyFill="1" applyBorder="1" applyAlignment="1" applyProtection="1">
      <alignment horizontal="center" vertical="center" shrinkToFit="1"/>
      <protection locked="0"/>
    </xf>
    <xf numFmtId="0" fontId="5" fillId="28" borderId="0" xfId="0" applyFont="1" applyFill="1" applyAlignment="1" applyProtection="1">
      <alignment vertical="center" shrinkToFit="1"/>
      <protection locked="0"/>
    </xf>
    <xf numFmtId="0" fontId="5" fillId="28" borderId="26" xfId="0" applyFont="1" applyFill="1" applyBorder="1" applyAlignment="1">
      <alignment horizontal="left" vertical="center"/>
    </xf>
    <xf numFmtId="0" fontId="5" fillId="28" borderId="4" xfId="0" applyFont="1" applyFill="1" applyBorder="1" applyAlignment="1">
      <alignment horizontal="left" vertical="center"/>
    </xf>
    <xf numFmtId="0" fontId="5" fillId="28" borderId="27" xfId="0" applyFont="1" applyFill="1" applyBorder="1" applyAlignment="1">
      <alignment horizontal="left" vertical="center"/>
    </xf>
    <xf numFmtId="0" fontId="5" fillId="28" borderId="32" xfId="0" applyFont="1" applyFill="1" applyBorder="1">
      <alignment vertical="center"/>
    </xf>
    <xf numFmtId="0" fontId="5" fillId="28" borderId="33" xfId="0" applyFont="1" applyFill="1" applyBorder="1">
      <alignment vertical="center"/>
    </xf>
    <xf numFmtId="0" fontId="5" fillId="28" borderId="4" xfId="0" applyFont="1" applyFill="1" applyBorder="1">
      <alignment vertical="center"/>
    </xf>
    <xf numFmtId="0" fontId="5" fillId="28" borderId="34" xfId="0" applyFont="1" applyFill="1" applyBorder="1">
      <alignment vertical="center"/>
    </xf>
    <xf numFmtId="0" fontId="5" fillId="28" borderId="0" xfId="0" applyFont="1" applyFill="1" applyAlignment="1" applyProtection="1">
      <alignment horizontal="center" vertical="center" wrapText="1"/>
      <protection locked="0"/>
    </xf>
    <xf numFmtId="0" fontId="5" fillId="28" borderId="0" xfId="0" applyFont="1" applyFill="1" applyAlignment="1">
      <alignment horizontal="center" vertical="center"/>
    </xf>
    <xf numFmtId="0" fontId="5" fillId="28" borderId="4" xfId="0" applyFont="1" applyFill="1" applyBorder="1" applyAlignment="1">
      <alignment horizontal="center" vertical="center"/>
    </xf>
    <xf numFmtId="0" fontId="5" fillId="28" borderId="29" xfId="0" applyFont="1" applyFill="1" applyBorder="1" applyAlignment="1">
      <alignment horizontal="center" vertical="center"/>
    </xf>
    <xf numFmtId="0" fontId="5" fillId="28" borderId="3" xfId="0" applyFont="1" applyFill="1" applyBorder="1" applyAlignment="1">
      <alignment horizontal="center" vertical="center"/>
    </xf>
    <xf numFmtId="0" fontId="5" fillId="28" borderId="30" xfId="0" applyFont="1" applyFill="1" applyBorder="1" applyAlignment="1">
      <alignment horizontal="center" vertical="center"/>
    </xf>
    <xf numFmtId="0" fontId="5" fillId="28" borderId="25" xfId="0" applyFont="1" applyFill="1" applyBorder="1">
      <alignment vertical="center"/>
    </xf>
    <xf numFmtId="0" fontId="5" fillId="28" borderId="26" xfId="0" applyFont="1" applyFill="1" applyBorder="1">
      <alignment vertical="center"/>
    </xf>
    <xf numFmtId="0" fontId="5" fillId="28" borderId="27" xfId="0" applyFont="1" applyFill="1" applyBorder="1">
      <alignment vertical="center"/>
    </xf>
    <xf numFmtId="0" fontId="5" fillId="28" borderId="25" xfId="0" applyFont="1" applyFill="1" applyBorder="1" applyAlignment="1">
      <alignment vertical="center" shrinkToFit="1"/>
    </xf>
    <xf numFmtId="0" fontId="6" fillId="28" borderId="32" xfId="0" applyFont="1" applyFill="1" applyBorder="1">
      <alignment vertical="center"/>
    </xf>
    <xf numFmtId="0" fontId="5" fillId="28" borderId="0" xfId="0" applyFont="1" applyFill="1" applyAlignment="1">
      <alignment horizontal="left" vertical="center" wrapText="1"/>
    </xf>
    <xf numFmtId="0" fontId="5" fillId="28" borderId="32" xfId="0" applyFont="1" applyFill="1" applyBorder="1" applyAlignment="1">
      <alignment horizontal="left" vertical="center" wrapText="1"/>
    </xf>
    <xf numFmtId="0" fontId="5" fillId="28" borderId="0" xfId="0" applyFont="1" applyFill="1" applyAlignment="1">
      <alignment horizontal="right" vertical="center" wrapText="1"/>
    </xf>
    <xf numFmtId="0" fontId="5" fillId="28" borderId="32" xfId="0" applyFont="1" applyFill="1" applyBorder="1" applyAlignment="1">
      <alignment horizontal="left" vertical="center"/>
    </xf>
    <xf numFmtId="0" fontId="5" fillId="28" borderId="0" xfId="0" applyFont="1" applyFill="1" applyAlignment="1">
      <alignment horizontal="left" vertical="center" shrinkToFit="1"/>
    </xf>
    <xf numFmtId="0" fontId="5" fillId="28" borderId="32" xfId="0" applyFont="1" applyFill="1" applyBorder="1" applyAlignment="1">
      <alignment horizontal="left" vertical="center" shrinkToFit="1"/>
    </xf>
    <xf numFmtId="0" fontId="5" fillId="28" borderId="30" xfId="0" applyFont="1" applyFill="1" applyBorder="1">
      <alignment vertical="center"/>
    </xf>
    <xf numFmtId="180" fontId="5" fillId="28" borderId="0" xfId="0" applyNumberFormat="1" applyFont="1" applyFill="1" applyAlignment="1" applyProtection="1">
      <alignment vertical="center" shrinkToFit="1"/>
      <protection locked="0"/>
    </xf>
    <xf numFmtId="0" fontId="5" fillId="28" borderId="29" xfId="0" applyFont="1" applyFill="1" applyBorder="1">
      <alignment vertical="center"/>
    </xf>
    <xf numFmtId="176" fontId="5" fillId="28" borderId="0" xfId="0" applyNumberFormat="1" applyFont="1" applyFill="1" applyProtection="1">
      <alignment vertical="center"/>
      <protection locked="0"/>
    </xf>
    <xf numFmtId="0" fontId="5" fillId="28" borderId="4" xfId="0" applyFont="1" applyFill="1" applyBorder="1" applyAlignment="1">
      <alignment horizontal="left" vertical="center" wrapText="1"/>
    </xf>
    <xf numFmtId="0" fontId="6" fillId="28" borderId="4" xfId="0" applyFont="1" applyFill="1" applyBorder="1">
      <alignment vertical="center"/>
    </xf>
    <xf numFmtId="0" fontId="5" fillId="28" borderId="26" xfId="0" applyFont="1" applyFill="1" applyBorder="1" applyAlignment="1">
      <alignment horizontal="left" vertical="center" wrapText="1"/>
    </xf>
    <xf numFmtId="0" fontId="6" fillId="28" borderId="26" xfId="0" applyFont="1" applyFill="1" applyBorder="1">
      <alignment vertical="center"/>
    </xf>
    <xf numFmtId="0" fontId="5" fillId="28" borderId="31" xfId="0" applyFont="1" applyFill="1" applyBorder="1" applyAlignment="1">
      <alignment vertical="center" shrinkToFit="1"/>
    </xf>
    <xf numFmtId="0" fontId="5" fillId="28" borderId="33" xfId="0" applyFont="1" applyFill="1" applyBorder="1" applyAlignment="1">
      <alignment horizontal="left" vertical="center"/>
    </xf>
    <xf numFmtId="0" fontId="6" fillId="28" borderId="3" xfId="0" applyFont="1" applyFill="1" applyBorder="1">
      <alignment vertical="center"/>
    </xf>
    <xf numFmtId="177" fontId="5" fillId="28" borderId="0" xfId="0" applyNumberFormat="1" applyFont="1" applyFill="1" applyAlignment="1" applyProtection="1">
      <alignment vertical="center" shrinkToFit="1"/>
      <protection locked="0"/>
    </xf>
    <xf numFmtId="178" fontId="5" fillId="28" borderId="4" xfId="0" applyNumberFormat="1" applyFont="1" applyFill="1" applyBorder="1" applyAlignment="1" applyProtection="1">
      <alignment horizontal="center" vertical="center" shrinkToFit="1"/>
      <protection locked="0"/>
    </xf>
    <xf numFmtId="0" fontId="5" fillId="28" borderId="38" xfId="0" applyFont="1" applyFill="1" applyBorder="1">
      <alignment vertical="center"/>
    </xf>
    <xf numFmtId="0" fontId="5" fillId="28" borderId="37" xfId="0" applyFont="1" applyFill="1" applyBorder="1">
      <alignment vertical="center"/>
    </xf>
    <xf numFmtId="0" fontId="5" fillId="28" borderId="40" xfId="0" applyFont="1" applyFill="1" applyBorder="1">
      <alignment vertical="center"/>
    </xf>
    <xf numFmtId="0" fontId="5" fillId="28" borderId="39" xfId="0" applyFont="1" applyFill="1" applyBorder="1">
      <alignment vertical="center"/>
    </xf>
    <xf numFmtId="0" fontId="5" fillId="28" borderId="36" xfId="0" applyFont="1" applyFill="1" applyBorder="1">
      <alignment vertical="center"/>
    </xf>
    <xf numFmtId="0" fontId="5" fillId="28" borderId="35" xfId="0" applyFont="1" applyFill="1" applyBorder="1">
      <alignment vertical="center"/>
    </xf>
    <xf numFmtId="0" fontId="5" fillId="28" borderId="44" xfId="0" applyFont="1" applyFill="1" applyBorder="1">
      <alignment vertical="center"/>
    </xf>
    <xf numFmtId="0" fontId="5" fillId="28" borderId="24" xfId="0" applyFont="1" applyFill="1" applyBorder="1">
      <alignment vertical="center"/>
    </xf>
    <xf numFmtId="177" fontId="5" fillId="28" borderId="3" xfId="0" applyNumberFormat="1" applyFont="1" applyFill="1" applyBorder="1" applyAlignment="1" applyProtection="1">
      <alignment vertical="center" shrinkToFit="1"/>
      <protection locked="0"/>
    </xf>
    <xf numFmtId="177" fontId="5" fillId="28" borderId="4" xfId="0" applyNumberFormat="1" applyFont="1" applyFill="1" applyBorder="1" applyAlignment="1" applyProtection="1">
      <alignment horizontal="center" vertical="center" shrinkToFit="1"/>
      <protection locked="0"/>
    </xf>
    <xf numFmtId="177" fontId="5" fillId="28" borderId="4" xfId="0" applyNumberFormat="1" applyFont="1" applyFill="1" applyBorder="1" applyAlignment="1" applyProtection="1">
      <alignment horizontal="center" vertical="center"/>
      <protection locked="0"/>
    </xf>
    <xf numFmtId="0" fontId="5" fillId="28" borderId="4" xfId="0" applyFont="1" applyFill="1" applyBorder="1" applyAlignment="1">
      <alignment vertical="center" shrinkToFit="1"/>
    </xf>
    <xf numFmtId="0" fontId="28" fillId="28" borderId="3" xfId="0" applyFont="1" applyFill="1" applyBorder="1">
      <alignment vertical="center"/>
    </xf>
    <xf numFmtId="0" fontId="5" fillId="28" borderId="23" xfId="0" applyFont="1" applyFill="1" applyBorder="1">
      <alignment vertical="center"/>
    </xf>
    <xf numFmtId="0" fontId="5" fillId="28" borderId="4" xfId="0" applyFont="1" applyFill="1" applyBorder="1" applyAlignment="1" applyProtection="1">
      <alignment horizontal="center" vertical="center" wrapText="1"/>
      <protection locked="0"/>
    </xf>
    <xf numFmtId="0" fontId="6" fillId="28" borderId="0" xfId="0" applyFont="1" applyFill="1" applyProtection="1">
      <alignment vertical="center"/>
      <protection locked="0"/>
    </xf>
    <xf numFmtId="0" fontId="6" fillId="28" borderId="27" xfId="0" applyFont="1" applyFill="1" applyBorder="1">
      <alignment vertical="center"/>
    </xf>
    <xf numFmtId="14" fontId="69" fillId="0" borderId="0" xfId="6" applyNumberFormat="1" applyFont="1" applyAlignment="1">
      <alignment horizontal="center"/>
    </xf>
    <xf numFmtId="0" fontId="69" fillId="30" borderId="4" xfId="6" applyFont="1" applyFill="1" applyBorder="1" applyAlignment="1">
      <alignment horizontal="right" vertical="center"/>
    </xf>
    <xf numFmtId="0" fontId="33" fillId="0" borderId="48" xfId="15" applyBorder="1"/>
    <xf numFmtId="0" fontId="33" fillId="0" borderId="50" xfId="15" applyBorder="1"/>
    <xf numFmtId="0" fontId="33" fillId="0" borderId="9" xfId="15" applyBorder="1"/>
    <xf numFmtId="0" fontId="33" fillId="0" borderId="11" xfId="15" applyBorder="1"/>
    <xf numFmtId="176" fontId="126" fillId="0" borderId="6" xfId="15" applyNumberFormat="1" applyFont="1" applyBorder="1" applyAlignment="1">
      <alignment horizontal="left" vertical="center"/>
    </xf>
    <xf numFmtId="176" fontId="126" fillId="0" borderId="8" xfId="15" applyNumberFormat="1" applyFont="1" applyBorder="1" applyAlignment="1">
      <alignment horizontal="left" vertical="center"/>
    </xf>
    <xf numFmtId="0" fontId="33" fillId="33" borderId="46" xfId="15" applyFill="1" applyBorder="1" applyAlignment="1">
      <alignment horizontal="center"/>
    </xf>
    <xf numFmtId="0" fontId="133" fillId="0" borderId="46" xfId="15" applyFont="1" applyBorder="1"/>
    <xf numFmtId="0" fontId="33" fillId="38" borderId="46" xfId="15" applyFill="1" applyBorder="1"/>
    <xf numFmtId="0" fontId="133" fillId="0" borderId="0" xfId="15" applyFont="1" applyAlignment="1">
      <alignment vertical="center"/>
    </xf>
    <xf numFmtId="49" fontId="33" fillId="0" borderId="46" xfId="15" applyNumberFormat="1" applyBorder="1" applyAlignment="1">
      <alignment horizontal="center"/>
    </xf>
    <xf numFmtId="0" fontId="117" fillId="0" borderId="0" xfId="15" applyFont="1" applyAlignment="1">
      <alignment horizontal="left"/>
    </xf>
    <xf numFmtId="0" fontId="125" fillId="35" borderId="2" xfId="0" applyFont="1" applyFill="1" applyBorder="1" applyAlignment="1">
      <alignment horizontal="center" vertical="center"/>
    </xf>
    <xf numFmtId="0" fontId="0" fillId="0" borderId="0" xfId="0" applyAlignment="1"/>
    <xf numFmtId="0" fontId="33" fillId="0" borderId="0" xfId="6" applyAlignment="1">
      <alignment horizontal="center"/>
    </xf>
    <xf numFmtId="0" fontId="128" fillId="0" borderId="203" xfId="15" applyFont="1" applyBorder="1"/>
    <xf numFmtId="0" fontId="33" fillId="0" borderId="204" xfId="15" applyBorder="1"/>
    <xf numFmtId="0" fontId="41" fillId="0" borderId="204" xfId="15" applyFont="1" applyBorder="1" applyAlignment="1">
      <alignment horizontal="center" vertical="center"/>
    </xf>
    <xf numFmtId="0" fontId="136" fillId="0" borderId="204" xfId="15" applyFont="1" applyBorder="1"/>
    <xf numFmtId="0" fontId="43" fillId="0" borderId="0" xfId="7" applyFont="1" applyAlignment="1" applyProtection="1">
      <alignment horizontal="center" vertical="top"/>
    </xf>
    <xf numFmtId="0" fontId="48" fillId="26" borderId="48" xfId="6" applyFont="1" applyFill="1" applyBorder="1" applyAlignment="1">
      <alignment horizontal="left" vertical="top" wrapText="1"/>
    </xf>
    <xf numFmtId="0" fontId="48" fillId="26" borderId="49" xfId="6" applyFont="1" applyFill="1" applyBorder="1" applyAlignment="1">
      <alignment horizontal="left" vertical="top" wrapText="1"/>
    </xf>
    <xf numFmtId="0" fontId="48" fillId="26" borderId="50" xfId="6" applyFont="1" applyFill="1" applyBorder="1" applyAlignment="1">
      <alignment horizontal="left" vertical="top" wrapText="1"/>
    </xf>
    <xf numFmtId="0" fontId="48" fillId="26" borderId="51" xfId="6" applyFont="1" applyFill="1" applyBorder="1" applyAlignment="1">
      <alignment horizontal="left" vertical="top" wrapText="1"/>
    </xf>
    <xf numFmtId="0" fontId="48" fillId="26" borderId="0" xfId="6" applyFont="1" applyFill="1" applyAlignment="1">
      <alignment horizontal="left" vertical="top" wrapText="1"/>
    </xf>
    <xf numFmtId="0" fontId="48" fillId="26" borderId="52" xfId="6" applyFont="1" applyFill="1" applyBorder="1" applyAlignment="1">
      <alignment horizontal="left" vertical="top" wrapText="1"/>
    </xf>
    <xf numFmtId="0" fontId="42" fillId="0" borderId="9" xfId="6" applyFont="1" applyBorder="1" applyAlignment="1">
      <alignment horizontal="right"/>
    </xf>
    <xf numFmtId="0" fontId="42" fillId="0" borderId="5" xfId="6" applyFont="1" applyBorder="1" applyAlignment="1">
      <alignment horizontal="right"/>
    </xf>
    <xf numFmtId="0" fontId="43" fillId="0" borderId="5" xfId="7" applyFont="1" applyBorder="1" applyAlignment="1" applyProtection="1">
      <alignment horizontal="left"/>
    </xf>
    <xf numFmtId="0" fontId="43" fillId="0" borderId="11" xfId="7" applyFont="1" applyBorder="1" applyAlignment="1" applyProtection="1">
      <alignment horizontal="left"/>
    </xf>
    <xf numFmtId="0" fontId="47" fillId="0" borderId="0" xfId="6" applyFont="1" applyAlignment="1">
      <alignment horizontal="center" vertical="top"/>
    </xf>
    <xf numFmtId="0" fontId="131" fillId="0" borderId="0" xfId="19" applyFont="1" applyAlignment="1" applyProtection="1">
      <alignment horizontal="center" vertical="top"/>
    </xf>
    <xf numFmtId="0" fontId="34" fillId="0" borderId="0" xfId="6" applyFont="1" applyAlignment="1">
      <alignment horizontal="center" vertical="center"/>
    </xf>
    <xf numFmtId="0" fontId="33" fillId="0" borderId="0" xfId="6" applyAlignment="1">
      <alignment horizontal="center" vertical="center"/>
    </xf>
    <xf numFmtId="0" fontId="35" fillId="0" borderId="0" xfId="6" applyFont="1" applyAlignment="1">
      <alignment horizontal="left" vertical="top" wrapText="1"/>
    </xf>
    <xf numFmtId="0" fontId="41" fillId="0" borderId="0" xfId="7" applyFont="1" applyAlignment="1" applyProtection="1"/>
    <xf numFmtId="0" fontId="0" fillId="0" borderId="0" xfId="7" applyFont="1" applyAlignment="1" applyProtection="1"/>
    <xf numFmtId="0" fontId="44" fillId="0" borderId="0" xfId="6" applyFont="1" applyAlignment="1">
      <alignment horizontal="center" vertical="center"/>
    </xf>
    <xf numFmtId="0" fontId="42" fillId="0" borderId="0" xfId="6" applyFont="1" applyAlignment="1">
      <alignment horizontal="right"/>
    </xf>
    <xf numFmtId="0" fontId="43" fillId="0" borderId="0" xfId="7" applyFont="1" applyAlignment="1" applyProtection="1">
      <alignment horizontal="left"/>
    </xf>
    <xf numFmtId="0" fontId="61" fillId="27" borderId="25" xfId="6" applyFont="1" applyFill="1" applyBorder="1" applyAlignment="1">
      <alignment horizontal="center" vertical="center"/>
    </xf>
    <xf numFmtId="0" fontId="61" fillId="27" borderId="27" xfId="6" applyFont="1" applyFill="1" applyBorder="1" applyAlignment="1">
      <alignment horizontal="center" vertical="center"/>
    </xf>
    <xf numFmtId="0" fontId="60" fillId="0" borderId="25" xfId="6" applyFont="1" applyBorder="1" applyAlignment="1">
      <alignment horizontal="center" vertical="center"/>
    </xf>
    <xf numFmtId="0" fontId="60" fillId="0" borderId="26" xfId="6" applyFont="1" applyBorder="1" applyAlignment="1">
      <alignment horizontal="center" vertical="center"/>
    </xf>
    <xf numFmtId="0" fontId="60" fillId="0" borderId="27" xfId="6" applyFont="1" applyBorder="1" applyAlignment="1">
      <alignment horizontal="center" vertical="center"/>
    </xf>
    <xf numFmtId="0" fontId="33" fillId="0" borderId="26" xfId="6" applyBorder="1" applyAlignment="1">
      <alignment horizontal="center" vertical="center"/>
    </xf>
    <xf numFmtId="0" fontId="33" fillId="0" borderId="27" xfId="6" applyBorder="1" applyAlignment="1">
      <alignment horizontal="center" vertical="center"/>
    </xf>
    <xf numFmtId="0" fontId="0" fillId="0" borderId="25" xfId="7" applyFont="1" applyBorder="1" applyAlignment="1" applyProtection="1">
      <alignment horizontal="center" vertical="center"/>
    </xf>
    <xf numFmtId="0" fontId="33" fillId="0" borderId="25" xfId="6" applyBorder="1" applyAlignment="1">
      <alignment horizontal="center" vertical="center"/>
    </xf>
    <xf numFmtId="0" fontId="33" fillId="0" borderId="64" xfId="6" applyBorder="1" applyAlignment="1">
      <alignment horizontal="center" vertical="center"/>
    </xf>
    <xf numFmtId="0" fontId="61" fillId="27" borderId="66" xfId="6" applyFont="1" applyFill="1" applyBorder="1" applyAlignment="1">
      <alignment horizontal="center" vertical="center"/>
    </xf>
    <xf numFmtId="0" fontId="61" fillId="27" borderId="67" xfId="6" applyFont="1" applyFill="1" applyBorder="1" applyAlignment="1">
      <alignment horizontal="center" vertical="center"/>
    </xf>
    <xf numFmtId="0" fontId="60" fillId="0" borderId="66" xfId="6" applyFont="1" applyBorder="1" applyAlignment="1">
      <alignment horizontal="center" vertical="center"/>
    </xf>
    <xf numFmtId="0" fontId="60" fillId="0" borderId="68" xfId="6" applyFont="1" applyBorder="1" applyAlignment="1">
      <alignment horizontal="center" vertical="center"/>
    </xf>
    <xf numFmtId="0" fontId="60" fillId="0" borderId="67" xfId="6" applyFont="1" applyBorder="1" applyAlignment="1">
      <alignment horizontal="center" vertical="center"/>
    </xf>
    <xf numFmtId="0" fontId="33" fillId="0" borderId="68" xfId="6" applyBorder="1" applyAlignment="1">
      <alignment horizontal="center" vertical="center"/>
    </xf>
    <xf numFmtId="0" fontId="33" fillId="0" borderId="67" xfId="6" applyBorder="1" applyAlignment="1">
      <alignment horizontal="center" vertical="center"/>
    </xf>
    <xf numFmtId="0" fontId="0" fillId="0" borderId="66" xfId="7" applyFont="1" applyBorder="1" applyAlignment="1" applyProtection="1">
      <alignment horizontal="center" vertical="center"/>
    </xf>
    <xf numFmtId="0" fontId="33" fillId="0" borderId="66" xfId="6" applyBorder="1" applyAlignment="1">
      <alignment horizontal="center" vertical="center"/>
    </xf>
    <xf numFmtId="0" fontId="33" fillId="0" borderId="69" xfId="6" applyBorder="1" applyAlignment="1">
      <alignment horizontal="center" vertical="center"/>
    </xf>
    <xf numFmtId="0" fontId="58" fillId="0" borderId="25" xfId="6" applyFont="1" applyBorder="1" applyAlignment="1">
      <alignment horizontal="center" vertical="center"/>
    </xf>
    <xf numFmtId="0" fontId="58" fillId="0" borderId="27" xfId="6" applyFont="1" applyBorder="1" applyAlignment="1">
      <alignment horizontal="center" vertical="center"/>
    </xf>
    <xf numFmtId="0" fontId="59" fillId="0" borderId="33" xfId="6" applyFont="1" applyBorder="1" applyAlignment="1">
      <alignment horizontal="center" vertical="center"/>
    </xf>
    <xf numFmtId="0" fontId="59" fillId="0" borderId="4" xfId="6" applyFont="1" applyBorder="1" applyAlignment="1">
      <alignment horizontal="center" vertical="center"/>
    </xf>
    <xf numFmtId="0" fontId="59" fillId="0" borderId="34" xfId="6" applyFont="1" applyBorder="1" applyAlignment="1">
      <alignment horizontal="center" vertical="center"/>
    </xf>
    <xf numFmtId="0" fontId="58" fillId="0" borderId="26" xfId="6" applyFont="1" applyBorder="1" applyAlignment="1">
      <alignment horizontal="center" vertical="center"/>
    </xf>
    <xf numFmtId="0" fontId="58" fillId="0" borderId="64" xfId="6" applyFont="1" applyBorder="1" applyAlignment="1">
      <alignment horizontal="center" vertical="center"/>
    </xf>
    <xf numFmtId="0" fontId="130" fillId="0" borderId="25" xfId="19" applyBorder="1" applyAlignment="1" applyProtection="1">
      <alignment horizontal="center" vertical="center"/>
    </xf>
    <xf numFmtId="0" fontId="53" fillId="0" borderId="60" xfId="6" applyFont="1" applyBorder="1" applyAlignment="1">
      <alignment horizontal="left" vertical="center"/>
    </xf>
    <xf numFmtId="0" fontId="53" fillId="0" borderId="61" xfId="6" applyFont="1" applyBorder="1" applyAlignment="1">
      <alignment horizontal="left" vertical="center"/>
    </xf>
    <xf numFmtId="0" fontId="53" fillId="0" borderId="62" xfId="6" applyFont="1" applyBorder="1" applyAlignment="1">
      <alignment horizontal="left" vertical="center"/>
    </xf>
    <xf numFmtId="0" fontId="33" fillId="24" borderId="45" xfId="6" applyFill="1" applyBorder="1" applyAlignment="1">
      <alignment horizontal="center" vertical="center"/>
    </xf>
    <xf numFmtId="0" fontId="33" fillId="24" borderId="57" xfId="6" applyFill="1" applyBorder="1" applyAlignment="1">
      <alignment horizontal="center" vertical="center"/>
    </xf>
    <xf numFmtId="14" fontId="33" fillId="0" borderId="6" xfId="6" applyNumberFormat="1" applyBorder="1" applyAlignment="1">
      <alignment horizontal="center" vertical="center"/>
    </xf>
    <xf numFmtId="0" fontId="33" fillId="0" borderId="8" xfId="6" applyBorder="1" applyAlignment="1">
      <alignment horizontal="center" vertical="center"/>
    </xf>
    <xf numFmtId="0" fontId="53" fillId="24" borderId="6" xfId="6" applyFont="1" applyFill="1" applyBorder="1" applyAlignment="1">
      <alignment horizontal="left" vertical="center"/>
    </xf>
    <xf numFmtId="0" fontId="53" fillId="24" borderId="47" xfId="6" applyFont="1" applyFill="1" applyBorder="1" applyAlignment="1">
      <alignment horizontal="left" vertical="center"/>
    </xf>
    <xf numFmtId="0" fontId="53" fillId="24" borderId="8" xfId="6" applyFont="1" applyFill="1" applyBorder="1" applyAlignment="1">
      <alignment horizontal="left" vertical="center"/>
    </xf>
    <xf numFmtId="0" fontId="33" fillId="24" borderId="53" xfId="6" applyFill="1" applyBorder="1" applyAlignment="1">
      <alignment horizontal="center" vertical="center"/>
    </xf>
    <xf numFmtId="0" fontId="33" fillId="24" borderId="54" xfId="6" applyFill="1" applyBorder="1" applyAlignment="1">
      <alignment horizontal="center" vertical="center"/>
    </xf>
    <xf numFmtId="0" fontId="33" fillId="24" borderId="55" xfId="6" applyFill="1" applyBorder="1" applyAlignment="1">
      <alignment horizontal="center" vertical="center"/>
    </xf>
    <xf numFmtId="0" fontId="33" fillId="24" borderId="56" xfId="6" applyFill="1" applyBorder="1" applyAlignment="1">
      <alignment horizontal="center" vertical="center"/>
    </xf>
    <xf numFmtId="0" fontId="53" fillId="24" borderId="58" xfId="6" applyFont="1" applyFill="1" applyBorder="1" applyAlignment="1">
      <alignment horizontal="left" vertical="center"/>
    </xf>
    <xf numFmtId="0" fontId="53" fillId="24" borderId="59" xfId="6" applyFont="1" applyFill="1" applyBorder="1" applyAlignment="1">
      <alignment horizontal="left" vertical="center"/>
    </xf>
    <xf numFmtId="0" fontId="53" fillId="24" borderId="15" xfId="6" applyFont="1" applyFill="1" applyBorder="1" applyAlignment="1">
      <alignment horizontal="left" vertical="center"/>
    </xf>
    <xf numFmtId="0" fontId="53" fillId="24" borderId="53" xfId="6" applyFont="1" applyFill="1" applyBorder="1" applyAlignment="1">
      <alignment horizontal="left" vertical="center"/>
    </xf>
    <xf numFmtId="0" fontId="53" fillId="24" borderId="54" xfId="6" applyFont="1" applyFill="1" applyBorder="1" applyAlignment="1">
      <alignment horizontal="left" vertical="center"/>
    </xf>
    <xf numFmtId="0" fontId="53" fillId="24" borderId="55" xfId="6" applyFont="1" applyFill="1" applyBorder="1" applyAlignment="1">
      <alignment horizontal="left" vertical="center"/>
    </xf>
    <xf numFmtId="0" fontId="51" fillId="24" borderId="53" xfId="6" applyFont="1" applyFill="1" applyBorder="1" applyAlignment="1">
      <alignment horizontal="center" vertical="center"/>
    </xf>
    <xf numFmtId="0" fontId="56" fillId="24" borderId="54" xfId="6" applyFont="1" applyFill="1" applyBorder="1" applyAlignment="1">
      <alignment horizontal="center" vertical="center"/>
    </xf>
    <xf numFmtId="0" fontId="56" fillId="24" borderId="55" xfId="6" applyFont="1" applyFill="1" applyBorder="1" applyAlignment="1">
      <alignment horizontal="center" vertical="center"/>
    </xf>
    <xf numFmtId="0" fontId="33" fillId="24" borderId="9" xfId="6" applyFill="1" applyBorder="1" applyAlignment="1">
      <alignment horizontal="left" vertical="center"/>
    </xf>
    <xf numFmtId="0" fontId="33" fillId="24" borderId="5" xfId="6" applyFill="1" applyBorder="1" applyAlignment="1">
      <alignment horizontal="left" vertical="center"/>
    </xf>
    <xf numFmtId="0" fontId="33" fillId="24" borderId="11" xfId="6" applyFill="1" applyBorder="1" applyAlignment="1">
      <alignment horizontal="left" vertical="center"/>
    </xf>
    <xf numFmtId="0" fontId="49" fillId="24" borderId="49" xfId="6" applyFont="1" applyFill="1" applyBorder="1" applyAlignment="1">
      <alignment horizontal="center" vertical="center"/>
    </xf>
    <xf numFmtId="0" fontId="49" fillId="24" borderId="50" xfId="6" applyFont="1" applyFill="1" applyBorder="1" applyAlignment="1">
      <alignment horizontal="center" vertical="center"/>
    </xf>
    <xf numFmtId="0" fontId="50" fillId="24" borderId="25" xfId="6" applyFont="1" applyFill="1" applyBorder="1" applyAlignment="1">
      <alignment horizontal="center" vertical="center"/>
    </xf>
    <xf numFmtId="0" fontId="50" fillId="24" borderId="27" xfId="6" applyFont="1" applyFill="1" applyBorder="1" applyAlignment="1">
      <alignment horizontal="center" vertical="center"/>
    </xf>
    <xf numFmtId="0" fontId="52" fillId="24" borderId="53" xfId="6" applyFont="1" applyFill="1" applyBorder="1" applyAlignment="1">
      <alignment horizontal="center" vertical="center"/>
    </xf>
    <xf numFmtId="0" fontId="52" fillId="24" borderId="54" xfId="6" applyFont="1" applyFill="1" applyBorder="1" applyAlignment="1">
      <alignment horizontal="center" vertical="center"/>
    </xf>
    <xf numFmtId="0" fontId="52" fillId="24" borderId="55" xfId="6" applyFont="1" applyFill="1" applyBorder="1" applyAlignment="1">
      <alignment horizontal="center" vertical="center"/>
    </xf>
    <xf numFmtId="0" fontId="67" fillId="28" borderId="25" xfId="6" applyFont="1" applyFill="1" applyBorder="1" applyAlignment="1">
      <alignment horizontal="center" vertical="center" wrapText="1"/>
    </xf>
    <xf numFmtId="0" fontId="67" fillId="28" borderId="27" xfId="6" applyFont="1" applyFill="1" applyBorder="1" applyAlignment="1">
      <alignment horizontal="center" vertical="center" wrapText="1"/>
    </xf>
    <xf numFmtId="182" fontId="42" fillId="0" borderId="87" xfId="6" applyNumberFormat="1" applyFont="1" applyBorder="1" applyAlignment="1">
      <alignment horizontal="left" vertical="center" wrapText="1"/>
    </xf>
    <xf numFmtId="182" fontId="42" fillId="0" borderId="88" xfId="6" applyNumberFormat="1" applyFont="1" applyBorder="1" applyAlignment="1">
      <alignment horizontal="left" vertical="center" wrapText="1"/>
    </xf>
    <xf numFmtId="182" fontId="42" fillId="0" borderId="90" xfId="6" applyNumberFormat="1" applyFont="1" applyBorder="1" applyAlignment="1">
      <alignment horizontal="left" vertical="center" wrapText="1"/>
    </xf>
    <xf numFmtId="0" fontId="65" fillId="28" borderId="48" xfId="6" applyFont="1" applyFill="1" applyBorder="1" applyAlignment="1">
      <alignment horizontal="center" vertical="center" wrapText="1"/>
    </xf>
    <xf numFmtId="0" fontId="65" fillId="28" borderId="50" xfId="6" applyFont="1" applyFill="1" applyBorder="1" applyAlignment="1">
      <alignment horizontal="center" vertical="center"/>
    </xf>
    <xf numFmtId="0" fontId="65" fillId="28" borderId="51" xfId="6" applyFont="1" applyFill="1" applyBorder="1" applyAlignment="1">
      <alignment horizontal="center" vertical="center" wrapText="1"/>
    </xf>
    <xf numFmtId="0" fontId="65" fillId="28" borderId="52" xfId="6" applyFont="1" applyFill="1" applyBorder="1" applyAlignment="1">
      <alignment horizontal="center" vertical="center"/>
    </xf>
    <xf numFmtId="0" fontId="65" fillId="28" borderId="51" xfId="6" applyFont="1" applyFill="1" applyBorder="1" applyAlignment="1">
      <alignment horizontal="center" vertical="center"/>
    </xf>
    <xf numFmtId="0" fontId="65" fillId="28" borderId="9" xfId="6" applyFont="1" applyFill="1" applyBorder="1" applyAlignment="1">
      <alignment horizontal="center" vertical="center"/>
    </xf>
    <xf numFmtId="0" fontId="65" fillId="28" borderId="11" xfId="6" applyFont="1" applyFill="1" applyBorder="1" applyAlignment="1">
      <alignment horizontal="center" vertical="center"/>
    </xf>
    <xf numFmtId="0" fontId="66" fillId="28" borderId="70" xfId="6" applyFont="1" applyFill="1" applyBorder="1" applyAlignment="1">
      <alignment horizontal="center" vertical="center" wrapText="1"/>
    </xf>
    <xf numFmtId="0" fontId="66" fillId="28" borderId="71" xfId="6" applyFont="1" applyFill="1" applyBorder="1" applyAlignment="1">
      <alignment horizontal="center" vertical="center" wrapText="1"/>
    </xf>
    <xf numFmtId="0" fontId="42" fillId="0" borderId="72" xfId="6" applyFont="1" applyBorder="1" applyAlignment="1">
      <alignment horizontal="left" vertical="center" wrapText="1"/>
    </xf>
    <xf numFmtId="0" fontId="42" fillId="0" borderId="73" xfId="6" applyFont="1" applyBorder="1" applyAlignment="1">
      <alignment horizontal="left" vertical="center" wrapText="1"/>
    </xf>
    <xf numFmtId="0" fontId="42" fillId="0" borderId="74" xfId="6" applyFont="1" applyBorder="1" applyAlignment="1">
      <alignment horizontal="left" vertical="center" wrapText="1"/>
    </xf>
    <xf numFmtId="0" fontId="66" fillId="28" borderId="75" xfId="6" applyFont="1" applyFill="1" applyBorder="1" applyAlignment="1">
      <alignment horizontal="center" vertical="center" wrapText="1"/>
    </xf>
    <xf numFmtId="0" fontId="66" fillId="28" borderId="76" xfId="6" applyFont="1" applyFill="1" applyBorder="1" applyAlignment="1">
      <alignment horizontal="center" vertical="center" wrapText="1"/>
    </xf>
    <xf numFmtId="0" fontId="66" fillId="28" borderId="77" xfId="6" applyFont="1" applyFill="1" applyBorder="1" applyAlignment="1">
      <alignment horizontal="center" vertical="center" wrapText="1"/>
    </xf>
    <xf numFmtId="0" fontId="66" fillId="28" borderId="80" xfId="6" applyFont="1" applyFill="1" applyBorder="1" applyAlignment="1">
      <alignment horizontal="center" vertical="center" wrapText="1"/>
    </xf>
    <xf numFmtId="0" fontId="66" fillId="28" borderId="4" xfId="6" applyFont="1" applyFill="1" applyBorder="1" applyAlignment="1">
      <alignment horizontal="center" vertical="center" wrapText="1"/>
    </xf>
    <xf numFmtId="0" fontId="66" fillId="28" borderId="34" xfId="6" applyFont="1" applyFill="1" applyBorder="1" applyAlignment="1">
      <alignment horizontal="center" vertical="center" wrapText="1"/>
    </xf>
    <xf numFmtId="0" fontId="42" fillId="0" borderId="78" xfId="6" applyFont="1" applyBorder="1" applyAlignment="1">
      <alignment horizontal="left" vertical="center" wrapText="1"/>
    </xf>
    <xf numFmtId="0" fontId="42" fillId="0" borderId="70" xfId="6" applyFont="1" applyBorder="1" applyAlignment="1">
      <alignment horizontal="left" vertical="center" wrapText="1"/>
    </xf>
    <xf numFmtId="0" fontId="42" fillId="0" borderId="79" xfId="6" applyFont="1" applyBorder="1" applyAlignment="1">
      <alignment horizontal="left" vertical="center" wrapText="1"/>
    </xf>
    <xf numFmtId="0" fontId="42" fillId="0" borderId="81" xfId="6" applyFont="1" applyBorder="1" applyAlignment="1">
      <alignment horizontal="left" vertical="center" wrapText="1"/>
    </xf>
    <xf numFmtId="0" fontId="42" fillId="0" borderId="82" xfId="6" applyFont="1" applyBorder="1" applyAlignment="1">
      <alignment horizontal="left" vertical="center" wrapText="1"/>
    </xf>
    <xf numFmtId="0" fontId="42" fillId="0" borderId="83" xfId="6" applyFont="1" applyBorder="1" applyAlignment="1">
      <alignment horizontal="left" vertical="center" wrapText="1"/>
    </xf>
    <xf numFmtId="0" fontId="66" fillId="28" borderId="26" xfId="6" applyFont="1" applyFill="1" applyBorder="1" applyAlignment="1">
      <alignment horizontal="center" vertical="center" wrapText="1"/>
    </xf>
    <xf numFmtId="0" fontId="66" fillId="28" borderId="27" xfId="6" applyFont="1" applyFill="1" applyBorder="1" applyAlignment="1">
      <alignment horizontal="center" vertical="center" wrapText="1"/>
    </xf>
    <xf numFmtId="0" fontId="42" fillId="0" borderId="84" xfId="6" applyFont="1" applyBorder="1" applyAlignment="1">
      <alignment horizontal="left" vertical="center" wrapText="1"/>
    </xf>
    <xf numFmtId="0" fontId="42" fillId="0" borderId="85" xfId="6" applyFont="1" applyBorder="1" applyAlignment="1">
      <alignment horizontal="left" vertical="center" wrapText="1"/>
    </xf>
    <xf numFmtId="0" fontId="42" fillId="0" borderId="86" xfId="6" applyFont="1" applyBorder="1" applyAlignment="1">
      <alignment horizontal="left" vertical="center" wrapText="1"/>
    </xf>
    <xf numFmtId="0" fontId="42" fillId="0" borderId="87" xfId="6" applyFont="1" applyBorder="1" applyAlignment="1">
      <alignment horizontal="left" vertical="center" wrapText="1"/>
    </xf>
    <xf numFmtId="0" fontId="42" fillId="0" borderId="88" xfId="6" applyFont="1" applyBorder="1" applyAlignment="1">
      <alignment horizontal="left" vertical="center" wrapText="1"/>
    </xf>
    <xf numFmtId="0" fontId="42" fillId="0" borderId="89" xfId="6" applyFont="1" applyBorder="1" applyAlignment="1">
      <alignment horizontal="left" vertical="center" wrapText="1"/>
    </xf>
    <xf numFmtId="0" fontId="69" fillId="0" borderId="0" xfId="6" applyFont="1" applyAlignment="1" applyProtection="1">
      <alignment vertical="center"/>
      <protection locked="0"/>
    </xf>
    <xf numFmtId="0" fontId="69" fillId="0" borderId="52" xfId="6" applyFont="1" applyBorder="1" applyAlignment="1" applyProtection="1">
      <alignment vertical="center"/>
      <protection locked="0"/>
    </xf>
    <xf numFmtId="183" fontId="69" fillId="0" borderId="0" xfId="6" applyNumberFormat="1" applyFont="1" applyAlignment="1" applyProtection="1">
      <alignment horizontal="center" vertical="center"/>
      <protection locked="0"/>
    </xf>
    <xf numFmtId="0" fontId="69" fillId="0" borderId="0" xfId="6" applyFont="1" applyAlignment="1" applyProtection="1">
      <alignment horizontal="left" vertical="center" shrinkToFit="1"/>
      <protection locked="0"/>
    </xf>
    <xf numFmtId="0" fontId="69" fillId="0" borderId="52" xfId="6" applyFont="1" applyBorder="1" applyAlignment="1" applyProtection="1">
      <alignment horizontal="left" vertical="center" shrinkToFit="1"/>
      <protection locked="0"/>
    </xf>
    <xf numFmtId="49" fontId="69" fillId="0" borderId="0" xfId="6" applyNumberFormat="1" applyFont="1" applyAlignment="1" applyProtection="1">
      <alignment horizontal="left" vertical="center"/>
      <protection locked="0"/>
    </xf>
    <xf numFmtId="49" fontId="69" fillId="0" borderId="52" xfId="6" applyNumberFormat="1" applyFont="1" applyBorder="1" applyAlignment="1" applyProtection="1">
      <alignment horizontal="left" vertical="center"/>
      <protection locked="0"/>
    </xf>
    <xf numFmtId="49" fontId="69" fillId="0" borderId="5" xfId="6" applyNumberFormat="1" applyFont="1" applyBorder="1" applyAlignment="1" applyProtection="1">
      <alignment horizontal="left" vertical="center"/>
      <protection locked="0"/>
    </xf>
    <xf numFmtId="49" fontId="69" fillId="0" borderId="11" xfId="6" applyNumberFormat="1" applyFont="1" applyBorder="1" applyAlignment="1" applyProtection="1">
      <alignment horizontal="left" vertical="center"/>
      <protection locked="0"/>
    </xf>
    <xf numFmtId="0" fontId="69" fillId="0" borderId="0" xfId="6" applyFont="1" applyAlignment="1" applyProtection="1">
      <alignment vertical="center" shrinkToFit="1"/>
      <protection locked="0"/>
    </xf>
    <xf numFmtId="0" fontId="69" fillId="0" borderId="52" xfId="6" applyFont="1" applyBorder="1" applyAlignment="1" applyProtection="1">
      <alignment vertical="center" shrinkToFit="1"/>
      <protection locked="0"/>
    </xf>
    <xf numFmtId="0" fontId="69" fillId="27" borderId="0" xfId="6" applyFont="1" applyFill="1" applyAlignment="1" applyProtection="1">
      <alignment horizontal="center" vertical="center" shrinkToFit="1"/>
      <protection locked="0"/>
    </xf>
    <xf numFmtId="0" fontId="69" fillId="30" borderId="0" xfId="6" applyFont="1" applyFill="1" applyAlignment="1">
      <alignment horizontal="center" vertical="center"/>
    </xf>
    <xf numFmtId="49" fontId="69" fillId="0" borderId="0" xfId="6" applyNumberFormat="1" applyFont="1" applyAlignment="1" applyProtection="1">
      <alignment horizontal="center" vertical="center" shrinkToFit="1"/>
      <protection locked="0"/>
    </xf>
    <xf numFmtId="49" fontId="69" fillId="30" borderId="49" xfId="6" applyNumberFormat="1" applyFont="1" applyFill="1" applyBorder="1" applyAlignment="1" applyProtection="1">
      <alignment horizontal="left" vertical="center"/>
      <protection locked="0"/>
    </xf>
    <xf numFmtId="49" fontId="69" fillId="30" borderId="50" xfId="6" applyNumberFormat="1" applyFont="1" applyFill="1" applyBorder="1" applyAlignment="1" applyProtection="1">
      <alignment horizontal="left" vertical="center"/>
      <protection locked="0"/>
    </xf>
    <xf numFmtId="0" fontId="69" fillId="27" borderId="0" xfId="6" applyFont="1" applyFill="1" applyAlignment="1" applyProtection="1">
      <alignment horizontal="center" vertical="center"/>
      <protection locked="0"/>
    </xf>
    <xf numFmtId="0" fontId="69" fillId="30" borderId="0" xfId="6" applyFont="1" applyFill="1" applyAlignment="1">
      <alignment horizontal="right" vertical="center"/>
    </xf>
    <xf numFmtId="0" fontId="69" fillId="30" borderId="94" xfId="6" applyFont="1" applyFill="1" applyBorder="1" applyAlignment="1">
      <alignment horizontal="justify" vertical="center" wrapText="1"/>
    </xf>
    <xf numFmtId="0" fontId="69" fillId="30" borderId="32" xfId="6" applyFont="1" applyFill="1" applyBorder="1" applyAlignment="1">
      <alignment horizontal="justify" vertical="center" wrapText="1"/>
    </xf>
    <xf numFmtId="0" fontId="69" fillId="30" borderId="34" xfId="6" applyFont="1" applyFill="1" applyBorder="1" applyAlignment="1">
      <alignment horizontal="justify" vertical="center" wrapText="1"/>
    </xf>
    <xf numFmtId="0" fontId="69" fillId="30" borderId="92" xfId="6" applyFont="1" applyFill="1" applyBorder="1" applyAlignment="1">
      <alignment horizontal="center" vertical="center" wrapText="1"/>
    </xf>
    <xf numFmtId="0" fontId="69" fillId="30" borderId="93" xfId="6" applyFont="1" applyFill="1" applyBorder="1" applyAlignment="1">
      <alignment horizontal="center" vertical="center" wrapText="1"/>
    </xf>
    <xf numFmtId="0" fontId="69" fillId="30" borderId="31" xfId="6" applyFont="1" applyFill="1" applyBorder="1" applyAlignment="1">
      <alignment horizontal="center" vertical="center" wrapText="1"/>
    </xf>
    <xf numFmtId="0" fontId="69" fillId="30" borderId="0" xfId="6" applyFont="1" applyFill="1" applyAlignment="1">
      <alignment horizontal="center" vertical="center" wrapText="1"/>
    </xf>
    <xf numFmtId="0" fontId="69" fillId="30" borderId="33" xfId="6" applyFont="1" applyFill="1" applyBorder="1" applyAlignment="1">
      <alignment horizontal="center" vertical="center" wrapText="1"/>
    </xf>
    <xf numFmtId="0" fontId="69" fillId="30" borderId="4" xfId="6" applyFont="1" applyFill="1" applyBorder="1" applyAlignment="1">
      <alignment horizontal="center" vertical="center" wrapText="1"/>
    </xf>
    <xf numFmtId="0" fontId="69" fillId="30" borderId="94" xfId="6" applyFont="1" applyFill="1" applyBorder="1" applyAlignment="1">
      <alignment horizontal="center" vertical="center" wrapText="1"/>
    </xf>
    <xf numFmtId="0" fontId="69" fillId="30" borderId="32" xfId="6" applyFont="1" applyFill="1" applyBorder="1" applyAlignment="1">
      <alignment horizontal="center" vertical="center" wrapText="1"/>
    </xf>
    <xf numFmtId="0" fontId="69" fillId="30" borderId="34" xfId="6" applyFont="1" applyFill="1" applyBorder="1" applyAlignment="1">
      <alignment horizontal="center" vertical="center" wrapText="1"/>
    </xf>
    <xf numFmtId="0" fontId="77" fillId="30" borderId="93" xfId="6" applyFont="1" applyFill="1" applyBorder="1" applyAlignment="1">
      <alignment horizontal="center" vertical="center" wrapText="1"/>
    </xf>
    <xf numFmtId="0" fontId="77" fillId="30" borderId="0" xfId="6" applyFont="1" applyFill="1" applyAlignment="1">
      <alignment horizontal="center" vertical="center" wrapText="1"/>
    </xf>
    <xf numFmtId="0" fontId="77" fillId="30" borderId="4" xfId="6" applyFont="1" applyFill="1" applyBorder="1" applyAlignment="1">
      <alignment horizontal="center" vertical="center" wrapText="1"/>
    </xf>
    <xf numFmtId="0" fontId="69" fillId="30" borderId="93" xfId="6" applyFont="1" applyFill="1" applyBorder="1" applyAlignment="1">
      <alignment horizontal="justify" vertical="center" wrapText="1"/>
    </xf>
    <xf numFmtId="0" fontId="69" fillId="30" borderId="0" xfId="6" applyFont="1" applyFill="1" applyAlignment="1">
      <alignment horizontal="justify" vertical="center" wrapText="1"/>
    </xf>
    <xf numFmtId="0" fontId="69" fillId="30" borderId="4" xfId="6" applyFont="1" applyFill="1" applyBorder="1" applyAlignment="1">
      <alignment horizontal="justify" vertical="center" wrapText="1"/>
    </xf>
    <xf numFmtId="0" fontId="69" fillId="30" borderId="92" xfId="6" applyFont="1" applyFill="1" applyBorder="1" applyAlignment="1">
      <alignment horizontal="justify" vertical="center" wrapText="1"/>
    </xf>
    <xf numFmtId="0" fontId="69" fillId="30" borderId="31" xfId="6" applyFont="1" applyFill="1" applyBorder="1" applyAlignment="1">
      <alignment horizontal="justify" vertical="center" wrapText="1"/>
    </xf>
    <xf numFmtId="0" fontId="69" fillId="30" borderId="33" xfId="6" applyFont="1" applyFill="1" applyBorder="1" applyAlignment="1">
      <alignment horizontal="justify" vertical="center" wrapText="1"/>
    </xf>
    <xf numFmtId="0" fontId="69" fillId="30" borderId="94" xfId="6" applyFont="1" applyFill="1" applyBorder="1" applyAlignment="1">
      <alignment horizontal="center" vertical="center"/>
    </xf>
    <xf numFmtId="0" fontId="69" fillId="30" borderId="32" xfId="6" applyFont="1" applyFill="1" applyBorder="1" applyAlignment="1">
      <alignment horizontal="center" vertical="center"/>
    </xf>
    <xf numFmtId="0" fontId="69" fillId="30" borderId="33" xfId="6" applyFont="1" applyFill="1" applyBorder="1" applyAlignment="1">
      <alignment horizontal="center" vertical="center"/>
    </xf>
    <xf numFmtId="0" fontId="69" fillId="30" borderId="4" xfId="6" applyFont="1" applyFill="1" applyBorder="1" applyAlignment="1">
      <alignment horizontal="center" vertical="center"/>
    </xf>
    <xf numFmtId="0" fontId="69" fillId="30" borderId="34" xfId="6" applyFont="1" applyFill="1" applyBorder="1" applyAlignment="1">
      <alignment horizontal="center" vertical="center"/>
    </xf>
    <xf numFmtId="0" fontId="69" fillId="30" borderId="95" xfId="6" applyFont="1" applyFill="1" applyBorder="1" applyAlignment="1">
      <alignment horizontal="justify" vertical="center" wrapText="1"/>
    </xf>
    <xf numFmtId="0" fontId="69" fillId="30" borderId="96" xfId="6" applyFont="1" applyFill="1" applyBorder="1" applyAlignment="1">
      <alignment horizontal="justify" vertical="center" wrapText="1"/>
    </xf>
    <xf numFmtId="0" fontId="69" fillId="30" borderId="96" xfId="6" applyFont="1" applyFill="1" applyBorder="1" applyAlignment="1">
      <alignment vertical="center"/>
    </xf>
    <xf numFmtId="0" fontId="69" fillId="30" borderId="97" xfId="6" applyFont="1" applyFill="1" applyBorder="1" applyAlignment="1">
      <alignment vertical="center"/>
    </xf>
    <xf numFmtId="0" fontId="69" fillId="30" borderId="95" xfId="6" applyFont="1" applyFill="1" applyBorder="1" applyAlignment="1">
      <alignment vertical="center"/>
    </xf>
    <xf numFmtId="0" fontId="69" fillId="30" borderId="92" xfId="6" applyFont="1" applyFill="1" applyBorder="1" applyAlignment="1">
      <alignment horizontal="right" vertical="center" wrapText="1"/>
    </xf>
    <xf numFmtId="0" fontId="69" fillId="30" borderId="93" xfId="6" applyFont="1" applyFill="1" applyBorder="1" applyAlignment="1">
      <alignment horizontal="right" vertical="center" wrapText="1"/>
    </xf>
    <xf numFmtId="0" fontId="69" fillId="30" borderId="31" xfId="6" applyFont="1" applyFill="1" applyBorder="1" applyAlignment="1">
      <alignment horizontal="right" vertical="center" wrapText="1"/>
    </xf>
    <xf numFmtId="0" fontId="69" fillId="30" borderId="0" xfId="6" applyFont="1" applyFill="1" applyAlignment="1">
      <alignment horizontal="right" vertical="center" wrapText="1"/>
    </xf>
    <xf numFmtId="0" fontId="69" fillId="30" borderId="33" xfId="6" applyFont="1" applyFill="1" applyBorder="1" applyAlignment="1">
      <alignment horizontal="right" vertical="center" wrapText="1"/>
    </xf>
    <xf numFmtId="0" fontId="69" fillId="30" borderId="4" xfId="6" applyFont="1" applyFill="1" applyBorder="1" applyAlignment="1">
      <alignment horizontal="right" vertical="center" wrapText="1"/>
    </xf>
    <xf numFmtId="0" fontId="69" fillId="30" borderId="92" xfId="6" applyFont="1" applyFill="1" applyBorder="1" applyAlignment="1">
      <alignment horizontal="left" vertical="center" wrapText="1"/>
    </xf>
    <xf numFmtId="0" fontId="69" fillId="30" borderId="93" xfId="6" applyFont="1" applyFill="1" applyBorder="1" applyAlignment="1">
      <alignment horizontal="left" vertical="center" wrapText="1"/>
    </xf>
    <xf numFmtId="0" fontId="69" fillId="30" borderId="94" xfId="6" applyFont="1" applyFill="1" applyBorder="1" applyAlignment="1">
      <alignment horizontal="left" vertical="center" wrapText="1"/>
    </xf>
    <xf numFmtId="0" fontId="69" fillId="30" borderId="31" xfId="6" applyFont="1" applyFill="1" applyBorder="1" applyAlignment="1">
      <alignment horizontal="left" vertical="center" wrapText="1"/>
    </xf>
    <xf numFmtId="0" fontId="69" fillId="30" borderId="0" xfId="6" applyFont="1" applyFill="1" applyAlignment="1">
      <alignment horizontal="left" vertical="center" wrapText="1"/>
    </xf>
    <xf numFmtId="0" fontId="69" fillId="30" borderId="32" xfId="6" applyFont="1" applyFill="1" applyBorder="1" applyAlignment="1">
      <alignment horizontal="left" vertical="center" wrapText="1"/>
    </xf>
    <xf numFmtId="0" fontId="69" fillId="30" borderId="33" xfId="6" applyFont="1" applyFill="1" applyBorder="1" applyAlignment="1">
      <alignment horizontal="left" vertical="center" wrapText="1"/>
    </xf>
    <xf numFmtId="0" fontId="69" fillId="30" borderId="4" xfId="6" applyFont="1" applyFill="1" applyBorder="1" applyAlignment="1">
      <alignment horizontal="left" vertical="center" wrapText="1"/>
    </xf>
    <xf numFmtId="0" fontId="69" fillId="30" borderId="34" xfId="6" applyFont="1" applyFill="1" applyBorder="1" applyAlignment="1">
      <alignment horizontal="left" vertical="center" wrapText="1"/>
    </xf>
    <xf numFmtId="0" fontId="69" fillId="30" borderId="33" xfId="6" applyFont="1" applyFill="1" applyBorder="1"/>
    <xf numFmtId="0" fontId="69" fillId="30" borderId="4" xfId="6" applyFont="1" applyFill="1" applyBorder="1"/>
    <xf numFmtId="0" fontId="69" fillId="30" borderId="34" xfId="6" applyFont="1" applyFill="1" applyBorder="1"/>
    <xf numFmtId="14" fontId="69" fillId="27" borderId="6" xfId="6" applyNumberFormat="1" applyFont="1" applyFill="1" applyBorder="1" applyAlignment="1">
      <alignment horizontal="center" vertical="center"/>
    </xf>
    <xf numFmtId="0" fontId="69" fillId="27" borderId="8" xfId="6" applyFont="1" applyFill="1" applyBorder="1" applyAlignment="1">
      <alignment horizontal="center" vertical="center"/>
    </xf>
    <xf numFmtId="0" fontId="69" fillId="0" borderId="0" xfId="6" applyFont="1" applyAlignment="1" applyProtection="1">
      <alignment horizontal="left" vertical="center"/>
      <protection locked="0"/>
    </xf>
    <xf numFmtId="0" fontId="69" fillId="0" borderId="0" xfId="6" applyFont="1" applyAlignment="1">
      <alignment horizontal="left"/>
    </xf>
    <xf numFmtId="0" fontId="69" fillId="28" borderId="0" xfId="6" applyFont="1" applyFill="1" applyAlignment="1" applyProtection="1">
      <alignment horizontal="left" vertical="center" shrinkToFit="1"/>
      <protection locked="0"/>
    </xf>
    <xf numFmtId="0" fontId="69" fillId="28" borderId="0" xfId="6" applyFont="1" applyFill="1" applyAlignment="1" applyProtection="1">
      <alignment horizontal="left" vertical="center"/>
      <protection locked="0"/>
    </xf>
    <xf numFmtId="0" fontId="69" fillId="30" borderId="92" xfId="6" applyFont="1" applyFill="1" applyBorder="1" applyAlignment="1">
      <alignment horizontal="justify" vertical="top" wrapText="1"/>
    </xf>
    <xf numFmtId="0" fontId="69" fillId="30" borderId="93" xfId="6" applyFont="1" applyFill="1" applyBorder="1" applyAlignment="1">
      <alignment horizontal="justify" vertical="top" wrapText="1"/>
    </xf>
    <xf numFmtId="0" fontId="69" fillId="30" borderId="0" xfId="6" applyFont="1" applyFill="1" applyAlignment="1">
      <alignment horizontal="justify" vertical="center"/>
    </xf>
    <xf numFmtId="0" fontId="69" fillId="30" borderId="0" xfId="6" applyFont="1" applyFill="1" applyAlignment="1">
      <alignment vertical="center"/>
    </xf>
    <xf numFmtId="0" fontId="74" fillId="30" borderId="0" xfId="6" applyFont="1" applyFill="1" applyAlignment="1">
      <alignment horizontal="justify" vertical="center"/>
    </xf>
    <xf numFmtId="0" fontId="74" fillId="30" borderId="0" xfId="6" applyFont="1" applyFill="1" applyAlignment="1">
      <alignment vertical="center"/>
    </xf>
    <xf numFmtId="0" fontId="75" fillId="30" borderId="0" xfId="6" applyFont="1" applyFill="1" applyAlignment="1">
      <alignment horizontal="center" vertical="center"/>
    </xf>
    <xf numFmtId="0" fontId="75" fillId="30" borderId="0" xfId="6" applyFont="1" applyFill="1" applyAlignment="1">
      <alignment vertical="center"/>
    </xf>
    <xf numFmtId="0" fontId="69" fillId="30" borderId="0" xfId="6" applyFont="1" applyFill="1" applyAlignment="1">
      <alignment vertical="center" wrapText="1"/>
    </xf>
    <xf numFmtId="0" fontId="69" fillId="0" borderId="6" xfId="6" applyFont="1" applyBorder="1" applyAlignment="1">
      <alignment horizontal="left" vertical="center"/>
    </xf>
    <xf numFmtId="0" fontId="69" fillId="0" borderId="47" xfId="6" applyFont="1" applyBorder="1" applyAlignment="1">
      <alignment horizontal="left" vertical="center"/>
    </xf>
    <xf numFmtId="0" fontId="69" fillId="0" borderId="8" xfId="6" applyFont="1" applyBorder="1" applyAlignment="1">
      <alignment horizontal="left" vertical="center"/>
    </xf>
    <xf numFmtId="0" fontId="77" fillId="30" borderId="4" xfId="6" applyFont="1" applyFill="1" applyBorder="1" applyAlignment="1">
      <alignment horizontal="justify" vertical="center" wrapText="1"/>
    </xf>
    <xf numFmtId="0" fontId="77" fillId="30" borderId="4" xfId="6" applyFont="1" applyFill="1" applyBorder="1" applyAlignment="1">
      <alignment horizontal="right" vertical="center" wrapText="1"/>
    </xf>
    <xf numFmtId="0" fontId="69" fillId="28" borderId="0" xfId="6" applyFont="1" applyFill="1" applyAlignment="1">
      <alignment horizontal="center" vertical="center"/>
    </xf>
    <xf numFmtId="0" fontId="78" fillId="30" borderId="4" xfId="6" applyFont="1" applyFill="1" applyBorder="1" applyAlignment="1">
      <alignment horizontal="center" vertical="center" wrapText="1"/>
    </xf>
    <xf numFmtId="14" fontId="69" fillId="27" borderId="6" xfId="6" applyNumberFormat="1" applyFont="1" applyFill="1" applyBorder="1" applyAlignment="1">
      <alignment horizontal="center"/>
    </xf>
    <xf numFmtId="0" fontId="69" fillId="27" borderId="8" xfId="6" applyFont="1" applyFill="1" applyBorder="1" applyAlignment="1">
      <alignment horizontal="center"/>
    </xf>
    <xf numFmtId="0" fontId="69" fillId="0" borderId="0" xfId="6" applyFont="1" applyAlignment="1">
      <alignment horizontal="center"/>
    </xf>
    <xf numFmtId="0" fontId="69" fillId="0" borderId="0" xfId="6" applyFont="1" applyAlignment="1">
      <alignment horizontal="left" vertical="top"/>
    </xf>
    <xf numFmtId="0" fontId="69" fillId="0" borderId="4" xfId="6" applyFont="1" applyBorder="1" applyAlignment="1">
      <alignment horizontal="left" vertical="top"/>
    </xf>
    <xf numFmtId="0" fontId="69" fillId="28" borderId="0" xfId="6" applyFont="1" applyFill="1" applyAlignment="1">
      <alignment horizontal="left" vertical="center"/>
    </xf>
    <xf numFmtId="183" fontId="69" fillId="28" borderId="0" xfId="6" applyNumberFormat="1" applyFont="1" applyFill="1" applyAlignment="1" applyProtection="1">
      <alignment horizontal="center" vertical="center"/>
      <protection locked="0"/>
    </xf>
    <xf numFmtId="0" fontId="69" fillId="28" borderId="4" xfId="6" applyFont="1" applyFill="1" applyBorder="1" applyAlignment="1" applyProtection="1">
      <alignment horizontal="left" vertical="center"/>
      <protection locked="0"/>
    </xf>
    <xf numFmtId="0" fontId="69" fillId="28" borderId="0" xfId="6" applyFont="1" applyFill="1" applyAlignment="1" applyProtection="1">
      <alignment horizontal="center" vertical="center" shrinkToFit="1"/>
      <protection locked="0"/>
    </xf>
    <xf numFmtId="0" fontId="69" fillId="28" borderId="0" xfId="6" applyFont="1" applyFill="1" applyAlignment="1" applyProtection="1">
      <alignment vertical="center"/>
      <protection locked="0"/>
    </xf>
    <xf numFmtId="0" fontId="69" fillId="28" borderId="0" xfId="6" applyFont="1" applyFill="1" applyAlignment="1" applyProtection="1">
      <alignment vertical="center" shrinkToFit="1"/>
      <protection locked="0"/>
    </xf>
    <xf numFmtId="0" fontId="69" fillId="28" borderId="0" xfId="6" applyFont="1" applyFill="1" applyAlignment="1" applyProtection="1">
      <alignment horizontal="right" vertical="center"/>
      <protection locked="0"/>
    </xf>
    <xf numFmtId="49" fontId="69" fillId="28" borderId="0" xfId="6" applyNumberFormat="1" applyFont="1" applyFill="1" applyAlignment="1" applyProtection="1">
      <alignment horizontal="left" vertical="center"/>
      <protection locked="0"/>
    </xf>
    <xf numFmtId="0" fontId="77" fillId="28" borderId="0" xfId="6" applyFont="1" applyFill="1" applyAlignment="1" applyProtection="1">
      <alignment horizontal="center" vertical="center" shrinkToFit="1"/>
      <protection locked="0"/>
    </xf>
    <xf numFmtId="0" fontId="77" fillId="28" borderId="0" xfId="6" applyFont="1" applyFill="1" applyAlignment="1" applyProtection="1">
      <alignment vertical="center"/>
      <protection locked="0"/>
    </xf>
    <xf numFmtId="0" fontId="69" fillId="28" borderId="0" xfId="6" applyFont="1" applyFill="1" applyAlignment="1" applyProtection="1">
      <alignment horizontal="center" vertical="center"/>
      <protection locked="0"/>
    </xf>
    <xf numFmtId="0" fontId="69" fillId="28" borderId="0" xfId="6" applyFont="1" applyFill="1" applyAlignment="1">
      <alignment horizontal="right" vertical="center"/>
    </xf>
    <xf numFmtId="0" fontId="70" fillId="30" borderId="0" xfId="6" applyFont="1" applyFill="1" applyAlignment="1">
      <alignment horizontal="center" vertical="center"/>
    </xf>
    <xf numFmtId="0" fontId="70" fillId="31" borderId="0" xfId="6" applyFont="1" applyFill="1" applyAlignment="1">
      <alignment vertical="center"/>
    </xf>
    <xf numFmtId="0" fontId="70" fillId="30" borderId="0" xfId="6" applyFont="1" applyFill="1" applyAlignment="1">
      <alignment horizontal="justify" vertical="center" wrapText="1"/>
    </xf>
    <xf numFmtId="0" fontId="70" fillId="30" borderId="93" xfId="6" applyFont="1" applyFill="1" applyBorder="1" applyAlignment="1" applyProtection="1">
      <alignment vertical="center" shrinkToFit="1"/>
      <protection locked="0"/>
    </xf>
    <xf numFmtId="0" fontId="77" fillId="28" borderId="0" xfId="6" applyFont="1" applyFill="1" applyAlignment="1" applyProtection="1">
      <alignment horizontal="left" vertical="center" shrinkToFit="1"/>
      <protection locked="0"/>
    </xf>
    <xf numFmtId="0" fontId="77" fillId="28" borderId="0" xfId="6" applyFont="1" applyFill="1" applyAlignment="1" applyProtection="1">
      <alignment horizontal="left" vertical="center"/>
      <protection locked="0"/>
    </xf>
    <xf numFmtId="0" fontId="69" fillId="28" borderId="4" xfId="6" applyFont="1" applyFill="1" applyBorder="1" applyAlignment="1" applyProtection="1">
      <alignment horizontal="center" vertical="center" shrinkToFit="1"/>
      <protection locked="0"/>
    </xf>
    <xf numFmtId="0" fontId="70" fillId="30" borderId="93" xfId="6" applyFont="1" applyFill="1" applyBorder="1" applyAlignment="1" applyProtection="1">
      <alignment horizontal="left" vertical="center"/>
      <protection locked="0"/>
    </xf>
    <xf numFmtId="0" fontId="70" fillId="33" borderId="0" xfId="6" applyFont="1" applyFill="1" applyAlignment="1" applyProtection="1">
      <alignment horizontal="left" vertical="top" wrapText="1"/>
      <protection locked="0"/>
    </xf>
    <xf numFmtId="0" fontId="70" fillId="0" borderId="0" xfId="6" applyFont="1" applyAlignment="1" applyProtection="1">
      <alignment horizontal="left" vertical="top" wrapText="1"/>
      <protection locked="0"/>
    </xf>
    <xf numFmtId="0" fontId="70" fillId="0" borderId="4" xfId="6" applyFont="1" applyBorder="1" applyAlignment="1">
      <alignment horizontal="left"/>
    </xf>
    <xf numFmtId="0" fontId="70" fillId="0" borderId="4" xfId="6" applyFont="1" applyBorder="1" applyAlignment="1" applyProtection="1">
      <alignment horizontal="left" vertical="center"/>
      <protection locked="0"/>
    </xf>
    <xf numFmtId="0" fontId="70" fillId="27" borderId="0" xfId="6" applyFont="1" applyFill="1" applyAlignment="1" applyProtection="1">
      <alignment vertical="center"/>
      <protection locked="0"/>
    </xf>
    <xf numFmtId="0" fontId="70" fillId="27" borderId="0" xfId="6" applyFont="1" applyFill="1" applyAlignment="1" applyProtection="1">
      <alignment horizontal="left" vertical="center"/>
      <protection locked="0"/>
    </xf>
    <xf numFmtId="0" fontId="70" fillId="28" borderId="0" xfId="6" applyFont="1" applyFill="1" applyAlignment="1" applyProtection="1">
      <alignment horizontal="left" vertical="center"/>
      <protection locked="0"/>
    </xf>
    <xf numFmtId="49" fontId="70" fillId="27" borderId="0" xfId="6" applyNumberFormat="1" applyFont="1" applyFill="1" applyAlignment="1" applyProtection="1">
      <alignment horizontal="center" vertical="center"/>
      <protection locked="0"/>
    </xf>
    <xf numFmtId="49" fontId="69" fillId="0" borderId="0" xfId="6" applyNumberFormat="1" applyFont="1" applyAlignment="1">
      <alignment horizontal="left" vertical="center"/>
    </xf>
    <xf numFmtId="49" fontId="69" fillId="0" borderId="0" xfId="6" applyNumberFormat="1" applyFont="1" applyAlignment="1">
      <alignment horizontal="center" vertical="center"/>
    </xf>
    <xf numFmtId="0" fontId="70" fillId="32" borderId="0" xfId="6" applyFont="1" applyFill="1" applyAlignment="1" applyProtection="1">
      <alignment horizontal="left" vertical="center"/>
      <protection locked="0"/>
    </xf>
    <xf numFmtId="49" fontId="77" fillId="0" borderId="0" xfId="6" applyNumberFormat="1" applyFont="1" applyAlignment="1" applyProtection="1">
      <alignment horizontal="left" vertical="center"/>
      <protection locked="0"/>
    </xf>
    <xf numFmtId="185" fontId="69" fillId="0" borderId="0" xfId="6" applyNumberFormat="1" applyFont="1" applyAlignment="1" applyProtection="1">
      <alignment horizontal="center" vertical="center"/>
      <protection locked="0"/>
    </xf>
    <xf numFmtId="186" fontId="69" fillId="30" borderId="0" xfId="6" applyNumberFormat="1" applyFont="1" applyFill="1" applyAlignment="1" applyProtection="1">
      <alignment horizontal="center" vertical="center"/>
      <protection locked="0"/>
    </xf>
    <xf numFmtId="186" fontId="77" fillId="30" borderId="0" xfId="6" applyNumberFormat="1" applyFont="1" applyFill="1" applyAlignment="1" applyProtection="1">
      <alignment horizontal="center" vertical="center"/>
      <protection locked="0"/>
    </xf>
    <xf numFmtId="185" fontId="69" fillId="30" borderId="0" xfId="6" applyNumberFormat="1" applyFont="1" applyFill="1" applyAlignment="1" applyProtection="1">
      <alignment horizontal="center" vertical="center"/>
      <protection locked="0"/>
    </xf>
    <xf numFmtId="185" fontId="69" fillId="28" borderId="4" xfId="6" applyNumberFormat="1" applyFont="1" applyFill="1" applyBorder="1" applyAlignment="1" applyProtection="1">
      <alignment horizontal="center" vertical="center"/>
      <protection locked="0"/>
    </xf>
    <xf numFmtId="49" fontId="69" fillId="26" borderId="96" xfId="6" applyNumberFormat="1" applyFont="1" applyFill="1" applyBorder="1" applyAlignment="1">
      <alignment horizontal="center" vertical="center"/>
    </xf>
    <xf numFmtId="49" fontId="69" fillId="0" borderId="96" xfId="6" applyNumberFormat="1" applyFont="1" applyBorder="1" applyAlignment="1" applyProtection="1">
      <alignment horizontal="left" vertical="center"/>
      <protection locked="0"/>
    </xf>
    <xf numFmtId="185" fontId="69" fillId="0" borderId="0" xfId="6" applyNumberFormat="1" applyFont="1" applyAlignment="1" applyProtection="1">
      <alignment horizontal="center" vertical="center" shrinkToFit="1"/>
      <protection locked="0"/>
    </xf>
    <xf numFmtId="185" fontId="69" fillId="0" borderId="0" xfId="6" applyNumberFormat="1" applyFont="1" applyAlignment="1">
      <alignment horizontal="center" vertical="center"/>
    </xf>
    <xf numFmtId="185" fontId="69" fillId="30" borderId="0" xfId="6" applyNumberFormat="1" applyFont="1" applyFill="1" applyAlignment="1" applyProtection="1">
      <alignment horizontal="center" vertical="center" shrinkToFit="1"/>
      <protection locked="0"/>
    </xf>
    <xf numFmtId="49" fontId="69" fillId="0" borderId="4" xfId="6" applyNumberFormat="1" applyFont="1" applyBorder="1" applyAlignment="1" applyProtection="1">
      <alignment horizontal="left" vertical="center"/>
      <protection locked="0"/>
    </xf>
    <xf numFmtId="49" fontId="69" fillId="30" borderId="0" xfId="6" applyNumberFormat="1" applyFont="1" applyFill="1" applyAlignment="1">
      <alignment horizontal="center" vertical="center"/>
    </xf>
    <xf numFmtId="49" fontId="69" fillId="0" borderId="96" xfId="6" applyNumberFormat="1" applyFont="1" applyBorder="1" applyAlignment="1" applyProtection="1">
      <alignment horizontal="left" vertical="center" shrinkToFit="1"/>
      <protection locked="0"/>
    </xf>
    <xf numFmtId="49" fontId="82" fillId="30" borderId="4" xfId="6" applyNumberFormat="1" applyFont="1" applyFill="1" applyBorder="1" applyAlignment="1">
      <alignment vertical="center"/>
    </xf>
    <xf numFmtId="49" fontId="69" fillId="0" borderId="93" xfId="6" applyNumberFormat="1" applyFont="1" applyBorder="1" applyAlignment="1" applyProtection="1">
      <alignment horizontal="left" vertical="center"/>
      <protection locked="0"/>
    </xf>
    <xf numFmtId="49" fontId="69" fillId="0" borderId="4" xfId="6" applyNumberFormat="1" applyFont="1" applyBorder="1" applyAlignment="1">
      <alignment horizontal="left" vertical="center"/>
    </xf>
    <xf numFmtId="184" fontId="69" fillId="0" borderId="0" xfId="6" applyNumberFormat="1" applyFont="1" applyAlignment="1" applyProtection="1">
      <alignment horizontal="center" vertical="center"/>
      <protection locked="0"/>
    </xf>
    <xf numFmtId="0" fontId="69" fillId="0" borderId="0" xfId="6" applyFont="1" applyAlignment="1" applyProtection="1">
      <alignment horizontal="left" vertical="top" wrapText="1"/>
      <protection locked="0"/>
    </xf>
    <xf numFmtId="0" fontId="69" fillId="0" borderId="4" xfId="6" applyFont="1" applyBorder="1" applyAlignment="1" applyProtection="1">
      <alignment horizontal="left" vertical="top" wrapText="1"/>
      <protection locked="0"/>
    </xf>
    <xf numFmtId="0" fontId="69" fillId="27" borderId="0" xfId="6" applyFont="1" applyFill="1" applyAlignment="1" applyProtection="1">
      <alignment horizontal="left" vertical="center" shrinkToFit="1"/>
      <protection locked="0"/>
    </xf>
    <xf numFmtId="14" fontId="69" fillId="0" borderId="6" xfId="6" applyNumberFormat="1" applyFont="1" applyBorder="1" applyAlignment="1">
      <alignment horizontal="center"/>
    </xf>
    <xf numFmtId="0" fontId="69" fillId="0" borderId="8" xfId="6" applyFont="1" applyBorder="1" applyAlignment="1">
      <alignment horizontal="center"/>
    </xf>
    <xf numFmtId="0" fontId="69" fillId="30" borderId="93" xfId="6" applyFont="1" applyFill="1" applyBorder="1" applyAlignment="1" applyProtection="1">
      <alignment horizontal="left" vertical="center"/>
      <protection locked="0"/>
    </xf>
    <xf numFmtId="176" fontId="69" fillId="27" borderId="0" xfId="6" applyNumberFormat="1" applyFont="1" applyFill="1" applyAlignment="1" applyProtection="1">
      <alignment horizontal="center" vertical="center"/>
      <protection locked="0"/>
    </xf>
    <xf numFmtId="49" fontId="69" fillId="0" borderId="0" xfId="6" applyNumberFormat="1" applyFont="1" applyAlignment="1" applyProtection="1">
      <alignment horizontal="center" vertical="center"/>
      <protection locked="0"/>
    </xf>
    <xf numFmtId="0" fontId="69" fillId="30" borderId="93" xfId="6" applyFont="1" applyFill="1" applyBorder="1" applyAlignment="1">
      <alignment horizontal="justify" vertical="center"/>
    </xf>
    <xf numFmtId="0" fontId="69" fillId="30" borderId="93" xfId="6" applyFont="1" applyFill="1" applyBorder="1" applyAlignment="1">
      <alignment vertical="center"/>
    </xf>
    <xf numFmtId="0" fontId="69" fillId="30" borderId="93" xfId="6" applyFont="1" applyFill="1" applyBorder="1" applyAlignment="1">
      <alignment horizontal="center" vertical="center"/>
    </xf>
    <xf numFmtId="186" fontId="69" fillId="28" borderId="4" xfId="6" applyNumberFormat="1" applyFont="1" applyFill="1" applyBorder="1" applyAlignment="1" applyProtection="1">
      <alignment horizontal="center" vertical="center"/>
      <protection locked="0"/>
    </xf>
    <xf numFmtId="176" fontId="69" fillId="0" borderId="0" xfId="6" applyNumberFormat="1" applyFont="1" applyAlignment="1" applyProtection="1">
      <alignment horizontal="center" vertical="center"/>
      <protection locked="0"/>
    </xf>
    <xf numFmtId="176" fontId="71" fillId="0" borderId="0" xfId="6" applyNumberFormat="1" applyFont="1" applyAlignment="1">
      <alignment horizontal="center" vertical="center"/>
    </xf>
    <xf numFmtId="176" fontId="69" fillId="0" borderId="4" xfId="6" applyNumberFormat="1" applyFont="1" applyBorder="1" applyAlignment="1" applyProtection="1">
      <alignment horizontal="center" vertical="center"/>
      <protection locked="0"/>
    </xf>
    <xf numFmtId="176" fontId="71" fillId="0" borderId="4" xfId="6" applyNumberFormat="1" applyFont="1" applyBorder="1" applyAlignment="1">
      <alignment horizontal="center" vertical="center"/>
    </xf>
    <xf numFmtId="49" fontId="69" fillId="0" borderId="96" xfId="6" applyNumberFormat="1" applyFont="1" applyBorder="1" applyAlignment="1" applyProtection="1">
      <alignment horizontal="center" vertical="center"/>
      <protection locked="0"/>
    </xf>
    <xf numFmtId="49" fontId="69" fillId="0" borderId="96" xfId="6" applyNumberFormat="1" applyFont="1" applyBorder="1" applyAlignment="1">
      <alignment horizontal="center" vertical="center"/>
    </xf>
    <xf numFmtId="49" fontId="69" fillId="27" borderId="96" xfId="6" applyNumberFormat="1" applyFont="1" applyFill="1" applyBorder="1" applyAlignment="1" applyProtection="1">
      <alignment horizontal="left" vertical="center" shrinkToFit="1"/>
      <protection locked="0"/>
    </xf>
    <xf numFmtId="49" fontId="69" fillId="30" borderId="96" xfId="6" applyNumberFormat="1" applyFont="1" applyFill="1" applyBorder="1" applyAlignment="1">
      <alignment vertical="center"/>
    </xf>
    <xf numFmtId="49" fontId="69" fillId="0" borderId="96" xfId="6" applyNumberFormat="1" applyFont="1" applyBorder="1" applyAlignment="1">
      <alignment horizontal="left" vertical="center"/>
    </xf>
    <xf numFmtId="186" fontId="69" fillId="30" borderId="4" xfId="6" applyNumberFormat="1" applyFont="1" applyFill="1" applyBorder="1" applyAlignment="1" applyProtection="1">
      <alignment horizontal="center" vertical="center"/>
      <protection locked="0"/>
    </xf>
    <xf numFmtId="186" fontId="69" fillId="0" borderId="0" xfId="6" applyNumberFormat="1" applyFont="1" applyAlignment="1" applyProtection="1">
      <alignment horizontal="center" vertical="center"/>
      <protection locked="0"/>
    </xf>
    <xf numFmtId="49" fontId="69" fillId="30" borderId="0" xfId="6" applyNumberFormat="1" applyFont="1" applyFill="1" applyAlignment="1">
      <alignment horizontal="left" vertical="center"/>
    </xf>
    <xf numFmtId="49" fontId="69" fillId="30" borderId="0" xfId="6" applyNumberFormat="1" applyFont="1" applyFill="1" applyAlignment="1">
      <alignment vertical="center"/>
    </xf>
    <xf numFmtId="49" fontId="77" fillId="30" borderId="0" xfId="6" applyNumberFormat="1" applyFont="1" applyFill="1" applyAlignment="1">
      <alignment vertical="center"/>
    </xf>
    <xf numFmtId="49" fontId="69" fillId="27" borderId="0" xfId="6" applyNumberFormat="1" applyFont="1" applyFill="1" applyAlignment="1" applyProtection="1">
      <alignment horizontal="center" vertical="center" shrinkToFit="1"/>
      <protection locked="0"/>
    </xf>
    <xf numFmtId="49" fontId="77" fillId="30" borderId="0" xfId="6" applyNumberFormat="1" applyFont="1" applyFill="1" applyAlignment="1">
      <alignment horizontal="left" vertical="center" wrapText="1"/>
    </xf>
    <xf numFmtId="49" fontId="77" fillId="0" borderId="0" xfId="6" applyNumberFormat="1" applyFont="1" applyAlignment="1">
      <alignment horizontal="center" vertical="center"/>
    </xf>
    <xf numFmtId="49" fontId="69" fillId="30" borderId="93" xfId="6" applyNumberFormat="1" applyFont="1" applyFill="1" applyBorder="1" applyAlignment="1">
      <alignment vertical="center"/>
    </xf>
    <xf numFmtId="49" fontId="69" fillId="30" borderId="93" xfId="6" applyNumberFormat="1" applyFont="1" applyFill="1" applyBorder="1" applyAlignment="1">
      <alignment horizontal="left" vertical="center"/>
    </xf>
    <xf numFmtId="49" fontId="69" fillId="0" borderId="93" xfId="6" applyNumberFormat="1" applyFont="1" applyBorder="1" applyAlignment="1" applyProtection="1">
      <alignment horizontal="left" vertical="center" shrinkToFit="1"/>
      <protection locked="0"/>
    </xf>
    <xf numFmtId="49" fontId="69" fillId="0" borderId="4" xfId="6" applyNumberFormat="1" applyFont="1" applyBorder="1" applyAlignment="1" applyProtection="1">
      <alignment horizontal="left" vertical="center" shrinkToFit="1"/>
      <protection locked="0"/>
    </xf>
    <xf numFmtId="49" fontId="69" fillId="0" borderId="96" xfId="6" applyNumberFormat="1" applyFont="1" applyBorder="1" applyAlignment="1" applyProtection="1">
      <alignment horizontal="center" vertical="center" shrinkToFit="1"/>
      <protection locked="0"/>
    </xf>
    <xf numFmtId="49" fontId="69" fillId="0" borderId="4" xfId="6" applyNumberFormat="1" applyFont="1" applyBorder="1" applyAlignment="1" applyProtection="1">
      <alignment horizontal="center" vertical="center"/>
      <protection locked="0"/>
    </xf>
    <xf numFmtId="49" fontId="69" fillId="0" borderId="4" xfId="6" applyNumberFormat="1" applyFont="1" applyBorder="1" applyAlignment="1" applyProtection="1">
      <alignment horizontal="center" vertical="center" shrinkToFit="1"/>
      <protection locked="0"/>
    </xf>
    <xf numFmtId="49" fontId="69" fillId="30" borderId="0" xfId="6" applyNumberFormat="1" applyFont="1" applyFill="1" applyAlignment="1">
      <alignment horizontal="justify" vertical="center" wrapText="1"/>
    </xf>
    <xf numFmtId="49" fontId="69" fillId="0" borderId="93" xfId="6" applyNumberFormat="1" applyFont="1" applyBorder="1" applyAlignment="1" applyProtection="1">
      <alignment horizontal="center" vertical="center" shrinkToFit="1"/>
      <protection locked="0"/>
    </xf>
    <xf numFmtId="49" fontId="69" fillId="0" borderId="93" xfId="6" applyNumberFormat="1" applyFont="1" applyBorder="1" applyAlignment="1">
      <alignment horizontal="left" vertical="center"/>
    </xf>
    <xf numFmtId="49" fontId="69" fillId="0" borderId="4" xfId="6" applyNumberFormat="1" applyFont="1" applyBorder="1" applyAlignment="1" applyProtection="1">
      <alignment horizontal="left" vertical="center" wrapText="1"/>
      <protection locked="0"/>
    </xf>
    <xf numFmtId="49" fontId="77" fillId="0" borderId="4" xfId="6" applyNumberFormat="1" applyFont="1" applyBorder="1" applyAlignment="1" applyProtection="1">
      <alignment horizontal="left" vertical="center" wrapText="1"/>
      <protection locked="0"/>
    </xf>
    <xf numFmtId="185" fontId="69" fillId="0" borderId="4" xfId="6" applyNumberFormat="1" applyFont="1" applyBorder="1" applyAlignment="1" applyProtection="1">
      <alignment horizontal="center" vertical="center" shrinkToFit="1"/>
      <protection locked="0"/>
    </xf>
    <xf numFmtId="49" fontId="77" fillId="0" borderId="93" xfId="6" applyNumberFormat="1" applyFont="1" applyBorder="1" applyAlignment="1" applyProtection="1">
      <alignment horizontal="left" vertical="center"/>
      <protection locked="0"/>
    </xf>
    <xf numFmtId="49" fontId="69" fillId="0" borderId="0" xfId="6" applyNumberFormat="1" applyFont="1" applyAlignment="1" applyProtection="1">
      <alignment horizontal="left" vertical="center" wrapText="1"/>
      <protection locked="0"/>
    </xf>
    <xf numFmtId="49" fontId="77" fillId="0" borderId="0" xfId="6" applyNumberFormat="1" applyFont="1" applyAlignment="1" applyProtection="1">
      <alignment horizontal="left" vertical="center" wrapText="1"/>
      <protection locked="0"/>
    </xf>
    <xf numFmtId="49" fontId="69" fillId="30" borderId="96" xfId="6" applyNumberFormat="1" applyFont="1" applyFill="1" applyBorder="1" applyAlignment="1">
      <alignment horizontal="center" vertical="center"/>
    </xf>
    <xf numFmtId="49" fontId="69" fillId="30" borderId="4" xfId="6" applyNumberFormat="1" applyFont="1" applyFill="1" applyBorder="1" applyAlignment="1">
      <alignment vertical="center" wrapText="1"/>
    </xf>
    <xf numFmtId="49" fontId="69" fillId="30" borderId="4" xfId="6" applyNumberFormat="1" applyFont="1" applyFill="1" applyBorder="1" applyAlignment="1">
      <alignment vertical="center"/>
    </xf>
    <xf numFmtId="0" fontId="69" fillId="32" borderId="4" xfId="6" applyFont="1" applyFill="1" applyBorder="1" applyAlignment="1">
      <alignment horizontal="left" vertical="center"/>
    </xf>
    <xf numFmtId="0" fontId="69" fillId="30" borderId="93" xfId="6" applyFont="1" applyFill="1" applyBorder="1" applyAlignment="1">
      <alignment horizontal="left" vertical="center"/>
    </xf>
    <xf numFmtId="0" fontId="69" fillId="0" borderId="0" xfId="6" applyFont="1" applyAlignment="1">
      <alignment horizontal="left" vertical="center"/>
    </xf>
    <xf numFmtId="0" fontId="69" fillId="32" borderId="0" xfId="6" applyFont="1" applyFill="1" applyAlignment="1">
      <alignment horizontal="left" vertical="center"/>
    </xf>
    <xf numFmtId="0" fontId="69" fillId="32" borderId="96" xfId="6" applyFont="1" applyFill="1" applyBorder="1" applyAlignment="1">
      <alignment horizontal="center" vertical="center"/>
    </xf>
    <xf numFmtId="185" fontId="69" fillId="32" borderId="96" xfId="6" applyNumberFormat="1" applyFont="1" applyFill="1" applyBorder="1" applyAlignment="1">
      <alignment horizontal="center" vertical="center"/>
    </xf>
    <xf numFmtId="187" fontId="69" fillId="32" borderId="0" xfId="6" applyNumberFormat="1" applyFont="1" applyFill="1" applyAlignment="1">
      <alignment horizontal="center" vertical="center"/>
    </xf>
    <xf numFmtId="0" fontId="69" fillId="32" borderId="0" xfId="6" applyFont="1" applyFill="1" applyAlignment="1">
      <alignment horizontal="center" vertical="center"/>
    </xf>
    <xf numFmtId="49" fontId="69" fillId="32" borderId="0" xfId="6" applyNumberFormat="1" applyFont="1" applyFill="1" applyAlignment="1" applyProtection="1">
      <alignment horizontal="center" vertical="center"/>
      <protection locked="0"/>
    </xf>
    <xf numFmtId="0" fontId="77" fillId="0" borderId="0" xfId="6" applyFont="1" applyAlignment="1" applyProtection="1">
      <alignment vertical="center" shrinkToFit="1"/>
      <protection locked="0"/>
    </xf>
    <xf numFmtId="0" fontId="69" fillId="28" borderId="0" xfId="11" applyFont="1" applyFill="1" applyAlignment="1" applyProtection="1">
      <alignment horizontal="left" vertical="center"/>
      <protection locked="0"/>
    </xf>
    <xf numFmtId="183" fontId="69" fillId="28" borderId="0" xfId="11" applyNumberFormat="1" applyFont="1" applyFill="1" applyAlignment="1" applyProtection="1">
      <alignment horizontal="center" vertical="center"/>
      <protection locked="0"/>
    </xf>
    <xf numFmtId="0" fontId="69" fillId="28" borderId="0" xfId="11" applyFont="1" applyFill="1" applyAlignment="1" applyProtection="1">
      <alignment horizontal="left" vertical="center" shrinkToFit="1"/>
      <protection locked="0"/>
    </xf>
    <xf numFmtId="0" fontId="69" fillId="28" borderId="4" xfId="11" applyFont="1" applyFill="1" applyBorder="1" applyAlignment="1" applyProtection="1">
      <alignment horizontal="left" vertical="center"/>
      <protection locked="0"/>
    </xf>
    <xf numFmtId="0" fontId="69" fillId="28" borderId="0" xfId="11" applyFont="1" applyFill="1" applyAlignment="1" applyProtection="1">
      <alignment horizontal="center" vertical="center" shrinkToFit="1"/>
      <protection locked="0"/>
    </xf>
    <xf numFmtId="0" fontId="69" fillId="28" borderId="0" xfId="11" applyFont="1" applyFill="1" applyAlignment="1">
      <alignment horizontal="center" vertical="center"/>
    </xf>
    <xf numFmtId="0" fontId="69" fillId="28" borderId="0" xfId="11" applyFont="1" applyFill="1" applyProtection="1">
      <alignment vertical="center"/>
      <protection locked="0"/>
    </xf>
    <xf numFmtId="0" fontId="69" fillId="28" borderId="0" xfId="11" applyFont="1" applyFill="1" applyAlignment="1" applyProtection="1">
      <alignment horizontal="center" vertical="center"/>
      <protection locked="0"/>
    </xf>
    <xf numFmtId="0" fontId="69" fillId="28" borderId="0" xfId="11" applyFont="1" applyFill="1" applyAlignment="1" applyProtection="1">
      <alignment vertical="center" shrinkToFit="1"/>
      <protection locked="0"/>
    </xf>
    <xf numFmtId="0" fontId="71" fillId="28" borderId="0" xfId="11" applyFont="1" applyFill="1" applyAlignment="1" applyProtection="1">
      <alignment horizontal="center" vertical="center"/>
      <protection locked="0"/>
    </xf>
    <xf numFmtId="49" fontId="69" fillId="28" borderId="0" xfId="11" applyNumberFormat="1" applyFont="1" applyFill="1" applyAlignment="1" applyProtection="1">
      <alignment horizontal="left" vertical="center"/>
      <protection locked="0"/>
    </xf>
    <xf numFmtId="49" fontId="74" fillId="30" borderId="0" xfId="11" applyNumberFormat="1" applyFont="1" applyFill="1" applyAlignment="1">
      <alignment horizontal="left" vertical="center"/>
    </xf>
    <xf numFmtId="49" fontId="74" fillId="30" borderId="0" xfId="11" applyNumberFormat="1" applyFont="1" applyFill="1">
      <alignment vertical="center"/>
    </xf>
    <xf numFmtId="49" fontId="69" fillId="30" borderId="98" xfId="11" applyNumberFormat="1" applyFont="1" applyFill="1" applyBorder="1" applyAlignment="1">
      <alignment vertical="distributed" textRotation="255" shrinkToFit="1"/>
    </xf>
    <xf numFmtId="49" fontId="69" fillId="30" borderId="23" xfId="11" applyNumberFormat="1" applyFont="1" applyFill="1" applyBorder="1" applyAlignment="1">
      <alignment vertical="distributed" textRotation="255" shrinkToFit="1"/>
    </xf>
    <xf numFmtId="49" fontId="69" fillId="30" borderId="24" xfId="11" applyNumberFormat="1" applyFont="1" applyFill="1" applyBorder="1" applyAlignment="1">
      <alignment vertical="distributed" textRotation="255" shrinkToFit="1"/>
    </xf>
    <xf numFmtId="49" fontId="69" fillId="30" borderId="95" xfId="11" applyNumberFormat="1" applyFont="1" applyFill="1" applyBorder="1" applyAlignment="1">
      <alignment horizontal="center" vertical="center" shrinkToFit="1"/>
    </xf>
    <xf numFmtId="49" fontId="69" fillId="30" borderId="96" xfId="11" applyNumberFormat="1" applyFont="1" applyFill="1" applyBorder="1" applyAlignment="1">
      <alignment horizontal="center" vertical="center" shrinkToFit="1"/>
    </xf>
    <xf numFmtId="49" fontId="69" fillId="30" borderId="97" xfId="11" applyNumberFormat="1" applyFont="1" applyFill="1" applyBorder="1" applyAlignment="1">
      <alignment horizontal="center" vertical="center" shrinkToFit="1"/>
    </xf>
    <xf numFmtId="49" fontId="69" fillId="30" borderId="95" xfId="11" applyNumberFormat="1" applyFont="1" applyFill="1" applyBorder="1" applyAlignment="1">
      <alignment horizontal="center" vertical="center"/>
    </xf>
    <xf numFmtId="49" fontId="69" fillId="30" borderId="96" xfId="11" applyNumberFormat="1" applyFont="1" applyFill="1" applyBorder="1" applyAlignment="1">
      <alignment horizontal="center" vertical="center"/>
    </xf>
    <xf numFmtId="49" fontId="69" fillId="30" borderId="97" xfId="11" applyNumberFormat="1" applyFont="1" applyFill="1" applyBorder="1" applyAlignment="1">
      <alignment horizontal="center" vertical="center"/>
    </xf>
    <xf numFmtId="49" fontId="69" fillId="30" borderId="92" xfId="11" applyNumberFormat="1" applyFont="1" applyFill="1" applyBorder="1" applyAlignment="1">
      <alignment horizontal="center" vertical="center"/>
    </xf>
    <xf numFmtId="49" fontId="69" fillId="30" borderId="93" xfId="11" applyNumberFormat="1" applyFont="1" applyFill="1" applyBorder="1" applyAlignment="1">
      <alignment horizontal="center" vertical="center"/>
    </xf>
    <xf numFmtId="49" fontId="69" fillId="30" borderId="94" xfId="11" applyNumberFormat="1" applyFont="1" applyFill="1" applyBorder="1" applyAlignment="1">
      <alignment horizontal="center" vertical="center"/>
    </xf>
    <xf numFmtId="49" fontId="69" fillId="30" borderId="31" xfId="11" applyNumberFormat="1" applyFont="1" applyFill="1" applyBorder="1" applyAlignment="1">
      <alignment horizontal="center" vertical="center"/>
    </xf>
    <xf numFmtId="49" fontId="69" fillId="30" borderId="0" xfId="11" applyNumberFormat="1" applyFont="1" applyFill="1" applyAlignment="1">
      <alignment horizontal="center" vertical="center"/>
    </xf>
    <xf numFmtId="49" fontId="69" fillId="30" borderId="32" xfId="11" applyNumberFormat="1" applyFont="1" applyFill="1" applyBorder="1" applyAlignment="1">
      <alignment horizontal="center" vertical="center"/>
    </xf>
    <xf numFmtId="49" fontId="69" fillId="30" borderId="33" xfId="11" applyNumberFormat="1" applyFont="1" applyFill="1" applyBorder="1" applyAlignment="1">
      <alignment horizontal="center" vertical="center"/>
    </xf>
    <xf numFmtId="49" fontId="69" fillId="30" borderId="4" xfId="11" applyNumberFormat="1" applyFont="1" applyFill="1" applyBorder="1" applyAlignment="1">
      <alignment horizontal="center" vertical="center"/>
    </xf>
    <xf numFmtId="49" fontId="69" fillId="30" borderId="34" xfId="11" applyNumberFormat="1" applyFont="1" applyFill="1" applyBorder="1" applyAlignment="1">
      <alignment horizontal="center" vertical="center"/>
    </xf>
    <xf numFmtId="0" fontId="90" fillId="30" borderId="92" xfId="11" applyFont="1" applyFill="1" applyBorder="1" applyAlignment="1">
      <alignment horizontal="center" vertical="center"/>
    </xf>
    <xf numFmtId="0" fontId="90" fillId="30" borderId="93" xfId="11" applyFont="1" applyFill="1" applyBorder="1" applyAlignment="1">
      <alignment horizontal="center" vertical="center"/>
    </xf>
    <xf numFmtId="0" fontId="90" fillId="30" borderId="94" xfId="11" applyFont="1" applyFill="1" applyBorder="1" applyAlignment="1">
      <alignment horizontal="center" vertical="center"/>
    </xf>
    <xf numFmtId="0" fontId="90" fillId="30" borderId="33" xfId="11" applyFont="1" applyFill="1" applyBorder="1" applyAlignment="1">
      <alignment horizontal="center" vertical="center"/>
    </xf>
    <xf numFmtId="0" fontId="90" fillId="30" borderId="4" xfId="11" applyFont="1" applyFill="1" applyBorder="1" applyAlignment="1">
      <alignment horizontal="center" vertical="center"/>
    </xf>
    <xf numFmtId="0" fontId="90" fillId="30" borderId="34" xfId="11" applyFont="1" applyFill="1" applyBorder="1" applyAlignment="1">
      <alignment horizontal="center" vertical="center"/>
    </xf>
    <xf numFmtId="0" fontId="77" fillId="30" borderId="92" xfId="11" applyFont="1" applyFill="1" applyBorder="1" applyAlignment="1">
      <alignment horizontal="center" vertical="center" shrinkToFit="1"/>
    </xf>
    <xf numFmtId="0" fontId="77" fillId="30" borderId="93" xfId="11" applyFont="1" applyFill="1" applyBorder="1" applyAlignment="1">
      <alignment horizontal="center" vertical="center" shrinkToFit="1"/>
    </xf>
    <xf numFmtId="0" fontId="77" fillId="30" borderId="94" xfId="11" applyFont="1" applyFill="1" applyBorder="1" applyAlignment="1">
      <alignment horizontal="center" vertical="center" shrinkToFit="1"/>
    </xf>
    <xf numFmtId="0" fontId="77" fillId="30" borderId="33" xfId="11" applyFont="1" applyFill="1" applyBorder="1" applyAlignment="1">
      <alignment horizontal="center" vertical="center" shrinkToFit="1"/>
    </xf>
    <xf numFmtId="0" fontId="77" fillId="30" borderId="4" xfId="11" applyFont="1" applyFill="1" applyBorder="1" applyAlignment="1">
      <alignment horizontal="center" vertical="center" shrinkToFit="1"/>
    </xf>
    <xf numFmtId="0" fontId="77" fillId="30" borderId="34" xfId="11" applyFont="1" applyFill="1" applyBorder="1" applyAlignment="1">
      <alignment horizontal="center" vertical="center" shrinkToFit="1"/>
    </xf>
    <xf numFmtId="49" fontId="77" fillId="30" borderId="0" xfId="11" applyNumberFormat="1" applyFont="1" applyFill="1" applyAlignment="1">
      <alignment horizontal="center" vertical="center"/>
    </xf>
    <xf numFmtId="49" fontId="69" fillId="30" borderId="0" xfId="11" applyNumberFormat="1" applyFont="1" applyFill="1" applyAlignment="1">
      <alignment horizontal="justify" vertical="center" wrapText="1"/>
    </xf>
    <xf numFmtId="49" fontId="69" fillId="30" borderId="0" xfId="11" applyNumberFormat="1" applyFont="1" applyFill="1">
      <alignment vertical="center"/>
    </xf>
    <xf numFmtId="0" fontId="69" fillId="28" borderId="93" xfId="11" applyFont="1" applyFill="1" applyBorder="1" applyAlignment="1" applyProtection="1">
      <alignment vertical="center" shrinkToFit="1"/>
      <protection locked="0"/>
    </xf>
    <xf numFmtId="0" fontId="69" fillId="28" borderId="0" xfId="12" applyFont="1" applyFill="1" applyAlignment="1" applyProtection="1">
      <alignment horizontal="left" vertical="center" shrinkToFit="1"/>
      <protection locked="0"/>
    </xf>
    <xf numFmtId="0" fontId="69" fillId="28" borderId="4" xfId="12" applyFont="1" applyFill="1" applyBorder="1" applyAlignment="1" applyProtection="1">
      <alignment horizontal="left" vertical="center"/>
      <protection locked="0"/>
    </xf>
    <xf numFmtId="0" fontId="69" fillId="28" borderId="0" xfId="12" applyFont="1" applyFill="1" applyAlignment="1">
      <alignment horizontal="left" vertical="center"/>
    </xf>
    <xf numFmtId="183" fontId="69" fillId="28" borderId="0" xfId="12" applyNumberFormat="1" applyFont="1" applyFill="1" applyAlignment="1" applyProtection="1">
      <alignment horizontal="center" vertical="center"/>
      <protection locked="0"/>
    </xf>
    <xf numFmtId="0" fontId="71" fillId="28" borderId="0" xfId="12" applyFont="1" applyFill="1" applyAlignment="1">
      <alignment horizontal="center" vertical="center"/>
    </xf>
    <xf numFmtId="0" fontId="69" fillId="28" borderId="0" xfId="12" applyFont="1" applyFill="1" applyAlignment="1" applyProtection="1">
      <alignment horizontal="left" vertical="center"/>
      <protection locked="0"/>
    </xf>
    <xf numFmtId="0" fontId="69" fillId="28" borderId="0" xfId="12" applyFont="1" applyFill="1" applyAlignment="1" applyProtection="1">
      <alignment horizontal="left" vertical="top" wrapText="1"/>
      <protection locked="0"/>
    </xf>
    <xf numFmtId="0" fontId="69" fillId="28" borderId="4" xfId="12" applyFont="1" applyFill="1" applyBorder="1" applyAlignment="1" applyProtection="1">
      <alignment horizontal="left" vertical="top" wrapText="1"/>
      <protection locked="0"/>
    </xf>
    <xf numFmtId="0" fontId="71" fillId="28" borderId="0" xfId="12" applyFont="1" applyFill="1" applyAlignment="1" applyProtection="1">
      <alignment horizontal="center" vertical="center"/>
      <protection locked="0"/>
    </xf>
    <xf numFmtId="0" fontId="69" fillId="28" borderId="0" xfId="12" applyFont="1" applyFill="1" applyAlignment="1" applyProtection="1">
      <alignment horizontal="center" vertical="center" shrinkToFit="1"/>
      <protection locked="0"/>
    </xf>
    <xf numFmtId="0" fontId="69" fillId="28" borderId="0" xfId="12" applyFont="1" applyFill="1" applyAlignment="1">
      <alignment horizontal="center" vertical="center"/>
    </xf>
    <xf numFmtId="0" fontId="69" fillId="28" borderId="0" xfId="12" applyFont="1" applyFill="1" applyAlignment="1" applyProtection="1">
      <alignment horizontal="center" vertical="center"/>
      <protection locked="0"/>
    </xf>
    <xf numFmtId="0" fontId="69" fillId="28" borderId="4" xfId="11" applyFont="1" applyFill="1" applyBorder="1" applyAlignment="1" applyProtection="1">
      <alignment horizontal="center" vertical="center"/>
      <protection locked="0"/>
    </xf>
    <xf numFmtId="0" fontId="69" fillId="28" borderId="93" xfId="11" applyFont="1" applyFill="1" applyBorder="1" applyAlignment="1" applyProtection="1">
      <alignment horizontal="left" vertical="center"/>
      <protection locked="0"/>
    </xf>
    <xf numFmtId="186" fontId="69" fillId="28" borderId="0" xfId="11" applyNumberFormat="1" applyFont="1" applyFill="1" applyAlignment="1" applyProtection="1">
      <alignment horizontal="center" vertical="center" shrinkToFit="1"/>
      <protection locked="0"/>
    </xf>
    <xf numFmtId="186" fontId="69" fillId="28" borderId="0" xfId="11" applyNumberFormat="1" applyFont="1" applyFill="1" applyAlignment="1" applyProtection="1">
      <alignment horizontal="center" vertical="center"/>
      <protection locked="0"/>
    </xf>
    <xf numFmtId="186" fontId="69" fillId="28" borderId="4" xfId="11" applyNumberFormat="1" applyFont="1" applyFill="1" applyBorder="1" applyAlignment="1" applyProtection="1">
      <alignment horizontal="center" vertical="center"/>
      <protection locked="0"/>
    </xf>
    <xf numFmtId="49" fontId="83" fillId="28" borderId="0" xfId="11" applyNumberFormat="1" applyFont="1" applyFill="1" applyAlignment="1">
      <alignment horizontal="left" vertical="center"/>
    </xf>
    <xf numFmtId="0" fontId="69" fillId="28" borderId="4" xfId="11" applyFont="1" applyFill="1" applyBorder="1" applyAlignment="1" applyProtection="1">
      <alignment horizontal="left" vertical="center" shrinkToFit="1"/>
      <protection locked="0"/>
    </xf>
    <xf numFmtId="49" fontId="69" fillId="28" borderId="96" xfId="11" applyNumberFormat="1" applyFont="1" applyFill="1" applyBorder="1" applyAlignment="1" applyProtection="1">
      <alignment horizontal="center" vertical="center" shrinkToFit="1"/>
      <protection locked="0"/>
    </xf>
    <xf numFmtId="0" fontId="69" fillId="28" borderId="96" xfId="11" applyFont="1" applyFill="1" applyBorder="1" applyAlignment="1" applyProtection="1">
      <alignment horizontal="center" vertical="center" shrinkToFit="1"/>
      <protection locked="0"/>
    </xf>
    <xf numFmtId="49" fontId="69" fillId="28" borderId="96" xfId="11" applyNumberFormat="1" applyFont="1" applyFill="1" applyBorder="1" applyAlignment="1" applyProtection="1">
      <alignment horizontal="left" vertical="center"/>
      <protection locked="0"/>
    </xf>
    <xf numFmtId="0" fontId="69" fillId="28" borderId="96" xfId="11" applyFont="1" applyFill="1" applyBorder="1" applyAlignment="1" applyProtection="1">
      <alignment horizontal="left" vertical="center"/>
      <protection locked="0"/>
    </xf>
    <xf numFmtId="49" fontId="69" fillId="28" borderId="0" xfId="11" applyNumberFormat="1" applyFont="1" applyFill="1">
      <alignment vertical="center"/>
    </xf>
    <xf numFmtId="186" fontId="69" fillId="28" borderId="0" xfId="11" applyNumberFormat="1" applyFont="1" applyFill="1" applyAlignment="1" applyProtection="1">
      <alignment vertical="center" shrinkToFit="1"/>
      <protection locked="0"/>
    </xf>
    <xf numFmtId="0" fontId="69" fillId="28" borderId="4" xfId="11" applyFont="1" applyFill="1" applyBorder="1" applyAlignment="1">
      <alignment horizontal="left" vertical="center"/>
    </xf>
    <xf numFmtId="184" fontId="69" fillId="28" borderId="0" xfId="11" applyNumberFormat="1" applyFont="1" applyFill="1" applyAlignment="1" applyProtection="1">
      <alignment horizontal="center" vertical="center"/>
      <protection locked="0"/>
    </xf>
    <xf numFmtId="184" fontId="69" fillId="28" borderId="4" xfId="11" applyNumberFormat="1" applyFont="1" applyFill="1" applyBorder="1" applyAlignment="1" applyProtection="1">
      <alignment horizontal="center" vertical="center"/>
      <protection locked="0"/>
    </xf>
    <xf numFmtId="0" fontId="69" fillId="28" borderId="93" xfId="11" applyFont="1" applyFill="1" applyBorder="1" applyAlignment="1" applyProtection="1">
      <alignment horizontal="left" vertical="center" shrinkToFit="1"/>
      <protection locked="0"/>
    </xf>
    <xf numFmtId="49" fontId="69" fillId="30" borderId="0" xfId="11" applyNumberFormat="1" applyFont="1" applyFill="1" applyAlignment="1">
      <alignment horizontal="left" vertical="center"/>
    </xf>
    <xf numFmtId="0" fontId="69" fillId="28" borderId="96" xfId="11" applyFont="1" applyFill="1" applyBorder="1" applyAlignment="1" applyProtection="1">
      <alignment horizontal="left" vertical="center" shrinkToFit="1"/>
      <protection locked="0"/>
    </xf>
    <xf numFmtId="0" fontId="69" fillId="28" borderId="96" xfId="11" applyFont="1" applyFill="1" applyBorder="1" applyAlignment="1" applyProtection="1">
      <alignment vertical="center" shrinkToFit="1"/>
      <protection locked="0"/>
    </xf>
    <xf numFmtId="0" fontId="71" fillId="30" borderId="0" xfId="11" applyFont="1" applyFill="1" applyAlignment="1">
      <alignment horizontal="left" vertical="center" wrapText="1"/>
    </xf>
    <xf numFmtId="0" fontId="69" fillId="28" borderId="0" xfId="11" applyFont="1" applyFill="1" applyAlignment="1">
      <alignment horizontal="left" vertical="top" wrapText="1"/>
    </xf>
    <xf numFmtId="0" fontId="69" fillId="28" borderId="4" xfId="11" applyFont="1" applyFill="1" applyBorder="1" applyAlignment="1">
      <alignment horizontal="left" vertical="top" wrapText="1"/>
    </xf>
    <xf numFmtId="49" fontId="69" fillId="28" borderId="0" xfId="11" applyNumberFormat="1" applyFont="1" applyFill="1" applyAlignment="1">
      <alignment horizontal="right" vertical="center"/>
    </xf>
    <xf numFmtId="0" fontId="83" fillId="28" borderId="0" xfId="11" applyFont="1" applyFill="1" applyAlignment="1" applyProtection="1">
      <alignment horizontal="left" vertical="center"/>
      <protection locked="0"/>
    </xf>
    <xf numFmtId="49" fontId="69" fillId="28" borderId="4" xfId="11" applyNumberFormat="1" applyFont="1" applyFill="1" applyBorder="1" applyAlignment="1">
      <alignment horizontal="right" vertical="center"/>
    </xf>
    <xf numFmtId="49" fontId="69" fillId="28" borderId="0" xfId="11" applyNumberFormat="1" applyFont="1" applyFill="1" applyAlignment="1">
      <alignment horizontal="center" vertical="center"/>
    </xf>
    <xf numFmtId="49" fontId="69" fillId="28" borderId="93" xfId="11" applyNumberFormat="1" applyFont="1" applyFill="1" applyBorder="1">
      <alignment vertical="center"/>
    </xf>
    <xf numFmtId="0" fontId="69" fillId="28" borderId="0" xfId="11" applyFont="1" applyFill="1" applyAlignment="1" applyProtection="1">
      <alignment horizontal="left" vertical="top" wrapText="1"/>
      <protection locked="0"/>
    </xf>
    <xf numFmtId="49" fontId="69" fillId="28" borderId="96" xfId="11" applyNumberFormat="1" applyFont="1" applyFill="1" applyBorder="1">
      <alignment vertical="center"/>
    </xf>
    <xf numFmtId="49" fontId="69" fillId="28" borderId="96" xfId="11" applyNumberFormat="1" applyFont="1" applyFill="1" applyBorder="1" applyAlignment="1">
      <alignment horizontal="right" vertical="center"/>
    </xf>
    <xf numFmtId="49" fontId="69" fillId="28" borderId="93" xfId="11" applyNumberFormat="1" applyFont="1" applyFill="1" applyBorder="1" applyAlignment="1">
      <alignment horizontal="center" vertical="center"/>
    </xf>
    <xf numFmtId="187" fontId="69" fillId="28" borderId="0" xfId="11" applyNumberFormat="1" applyFont="1" applyFill="1" applyAlignment="1" applyProtection="1">
      <alignment horizontal="center" vertical="center"/>
      <protection locked="0"/>
    </xf>
    <xf numFmtId="187" fontId="69" fillId="28" borderId="0" xfId="11" applyNumberFormat="1" applyFont="1" applyFill="1" applyAlignment="1" applyProtection="1">
      <alignment horizontal="center" vertical="center" shrinkToFit="1"/>
      <protection locked="0"/>
    </xf>
    <xf numFmtId="0" fontId="69" fillId="30" borderId="0" xfId="11" applyFont="1" applyFill="1" applyAlignment="1">
      <alignment vertical="center" wrapText="1"/>
    </xf>
    <xf numFmtId="0" fontId="69" fillId="30" borderId="0" xfId="11" applyFont="1" applyFill="1" applyAlignment="1">
      <alignment horizontal="center" vertical="center"/>
    </xf>
    <xf numFmtId="0" fontId="69" fillId="30" borderId="0" xfId="11" applyFont="1" applyFill="1" applyAlignment="1">
      <alignment horizontal="left" vertical="center"/>
    </xf>
    <xf numFmtId="0" fontId="69" fillId="30" borderId="0" xfId="11" applyFont="1" applyFill="1">
      <alignment vertical="center"/>
    </xf>
    <xf numFmtId="0" fontId="69" fillId="0" borderId="4" xfId="11" applyFont="1" applyBorder="1" applyAlignment="1" applyProtection="1">
      <alignment horizontal="center" vertical="center"/>
      <protection locked="0"/>
    </xf>
    <xf numFmtId="0" fontId="69" fillId="0" borderId="96" xfId="11" applyFont="1" applyBorder="1" applyAlignment="1" applyProtection="1">
      <alignment horizontal="center" vertical="center"/>
      <protection locked="0"/>
    </xf>
    <xf numFmtId="0" fontId="69" fillId="30" borderId="93" xfId="11" applyFont="1" applyFill="1" applyBorder="1" applyAlignment="1">
      <alignment vertical="center" wrapText="1"/>
    </xf>
    <xf numFmtId="49" fontId="69" fillId="28" borderId="4" xfId="11" applyNumberFormat="1" applyFont="1" applyFill="1" applyBorder="1" applyAlignment="1" applyProtection="1">
      <alignment horizontal="left" vertical="center"/>
      <protection locked="0"/>
    </xf>
    <xf numFmtId="180" fontId="5" fillId="28" borderId="25" xfId="0" applyNumberFormat="1" applyFont="1" applyFill="1" applyBorder="1" applyAlignment="1" applyProtection="1">
      <alignment horizontal="left" vertical="center" shrinkToFit="1"/>
      <protection locked="0"/>
    </xf>
    <xf numFmtId="180" fontId="5" fillId="28" borderId="26" xfId="0" applyNumberFormat="1" applyFont="1" applyFill="1" applyBorder="1" applyAlignment="1" applyProtection="1">
      <alignment horizontal="left" vertical="center" shrinkToFit="1"/>
      <protection locked="0"/>
    </xf>
    <xf numFmtId="180" fontId="5" fillId="28" borderId="27" xfId="0" applyNumberFormat="1" applyFont="1" applyFill="1" applyBorder="1" applyAlignment="1" applyProtection="1">
      <alignment horizontal="left" vertical="center" shrinkToFit="1"/>
      <protection locked="0"/>
    </xf>
    <xf numFmtId="177" fontId="5" fillId="28" borderId="4" xfId="0" applyNumberFormat="1" applyFont="1" applyFill="1" applyBorder="1" applyAlignment="1" applyProtection="1">
      <alignment horizontal="center" vertical="center" shrinkToFit="1"/>
      <protection locked="0"/>
    </xf>
    <xf numFmtId="177" fontId="5" fillId="0" borderId="4" xfId="0" applyNumberFormat="1" applyFont="1" applyBorder="1" applyAlignment="1" applyProtection="1">
      <alignment horizontal="center" vertical="center" shrinkToFit="1"/>
      <protection locked="0"/>
    </xf>
    <xf numFmtId="0" fontId="5" fillId="28" borderId="3" xfId="0" applyFont="1" applyFill="1" applyBorder="1" applyAlignment="1">
      <alignment horizontal="left" vertical="center"/>
    </xf>
    <xf numFmtId="0" fontId="5" fillId="28" borderId="0" xfId="0" applyFont="1" applyFill="1" applyAlignment="1">
      <alignment horizontal="center" vertical="center"/>
    </xf>
    <xf numFmtId="0" fontId="5" fillId="28" borderId="25" xfId="0" applyFont="1" applyFill="1" applyBorder="1" applyAlignment="1">
      <alignment horizontal="left" vertical="center"/>
    </xf>
    <xf numFmtId="0" fontId="5" fillId="28" borderId="26" xfId="0" applyFont="1" applyFill="1" applyBorder="1" applyAlignment="1">
      <alignment horizontal="left" vertical="center"/>
    </xf>
    <xf numFmtId="0" fontId="5" fillId="0" borderId="3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28" borderId="25" xfId="0" applyFont="1" applyFill="1" applyBorder="1" applyAlignment="1">
      <alignment horizontal="left" vertical="center" shrinkToFit="1"/>
    </xf>
    <xf numFmtId="0" fontId="5" fillId="28" borderId="26" xfId="0" applyFont="1" applyFill="1" applyBorder="1" applyAlignment="1">
      <alignment horizontal="left" vertical="center" shrinkToFit="1"/>
    </xf>
    <xf numFmtId="0" fontId="5" fillId="28" borderId="27" xfId="0" applyFont="1" applyFill="1" applyBorder="1" applyAlignment="1">
      <alignment horizontal="left" vertical="center" shrinkToFit="1"/>
    </xf>
    <xf numFmtId="0" fontId="5" fillId="28" borderId="27" xfId="0" applyFont="1" applyFill="1" applyBorder="1" applyAlignment="1">
      <alignment horizontal="left" vertical="center"/>
    </xf>
    <xf numFmtId="0" fontId="5" fillId="28" borderId="29" xfId="0" applyFont="1" applyFill="1" applyBorder="1" applyAlignment="1">
      <alignment horizontal="left" vertical="center" wrapText="1"/>
    </xf>
    <xf numFmtId="0" fontId="5" fillId="28" borderId="3" xfId="0" applyFont="1" applyFill="1" applyBorder="1" applyAlignment="1">
      <alignment horizontal="left" vertical="center" wrapText="1"/>
    </xf>
    <xf numFmtId="0" fontId="5" fillId="28" borderId="30" xfId="0" applyFont="1" applyFill="1" applyBorder="1" applyAlignment="1">
      <alignment horizontal="left" vertical="center" wrapText="1"/>
    </xf>
    <xf numFmtId="0" fontId="5" fillId="28" borderId="31" xfId="0" applyFont="1" applyFill="1" applyBorder="1" applyAlignment="1">
      <alignment horizontal="left" vertical="center" wrapText="1"/>
    </xf>
    <xf numFmtId="0" fontId="5" fillId="28" borderId="0" xfId="0" applyFont="1" applyFill="1" applyAlignment="1">
      <alignment horizontal="left" vertical="center" wrapText="1"/>
    </xf>
    <xf numFmtId="0" fontId="5" fillId="28" borderId="32" xfId="0" applyFont="1" applyFill="1" applyBorder="1" applyAlignment="1">
      <alignment horizontal="left" vertical="center" wrapText="1"/>
    </xf>
    <xf numFmtId="0" fontId="5" fillId="28" borderId="33" xfId="0" applyFont="1" applyFill="1" applyBorder="1" applyAlignment="1">
      <alignment horizontal="left" vertical="center" wrapText="1"/>
    </xf>
    <xf numFmtId="0" fontId="5" fillId="28" borderId="4" xfId="0" applyFont="1" applyFill="1" applyBorder="1" applyAlignment="1">
      <alignment horizontal="left" vertical="center" wrapText="1"/>
    </xf>
    <xf numFmtId="0" fontId="5" fillId="28" borderId="34" xfId="0" applyFont="1" applyFill="1" applyBorder="1" applyAlignment="1">
      <alignment horizontal="left" vertical="center" wrapText="1"/>
    </xf>
    <xf numFmtId="0" fontId="5" fillId="28" borderId="36" xfId="0" applyFont="1" applyFill="1" applyBorder="1" applyAlignment="1">
      <alignment horizontal="left" vertical="center"/>
    </xf>
    <xf numFmtId="0" fontId="5" fillId="28" borderId="30" xfId="0" applyFont="1" applyFill="1" applyBorder="1" applyAlignment="1">
      <alignment horizontal="left" vertical="center"/>
    </xf>
    <xf numFmtId="0" fontId="5" fillId="28" borderId="2" xfId="0" applyFont="1" applyFill="1" applyBorder="1" applyAlignment="1">
      <alignment horizontal="left" vertical="center" wrapText="1"/>
    </xf>
    <xf numFmtId="0" fontId="5" fillId="0" borderId="26" xfId="0" applyFont="1" applyBorder="1" applyAlignment="1">
      <alignment horizontal="center" vertical="center"/>
    </xf>
    <xf numFmtId="180" fontId="5" fillId="27" borderId="25" xfId="0" applyNumberFormat="1" applyFont="1" applyFill="1" applyBorder="1" applyAlignment="1" applyProtection="1">
      <alignment horizontal="center" vertical="center" shrinkToFit="1"/>
      <protection locked="0"/>
    </xf>
    <xf numFmtId="180" fontId="5" fillId="27" borderId="26" xfId="0" applyNumberFormat="1" applyFont="1" applyFill="1" applyBorder="1" applyAlignment="1" applyProtection="1">
      <alignment horizontal="center" vertical="center" shrinkToFit="1"/>
      <protection locked="0"/>
    </xf>
    <xf numFmtId="180" fontId="5" fillId="27" borderId="27" xfId="0" applyNumberFormat="1" applyFont="1" applyFill="1" applyBorder="1" applyAlignment="1" applyProtection="1">
      <alignment horizontal="center" vertical="center" shrinkToFit="1"/>
      <protection locked="0"/>
    </xf>
    <xf numFmtId="180" fontId="5" fillId="27" borderId="36" xfId="0" applyNumberFormat="1" applyFont="1" applyFill="1" applyBorder="1" applyAlignment="1" applyProtection="1">
      <alignment horizontal="center" vertical="center" shrinkToFit="1"/>
      <protection locked="0"/>
    </xf>
    <xf numFmtId="0" fontId="5" fillId="0" borderId="25" xfId="0" applyFont="1" applyBorder="1" applyAlignment="1">
      <alignment horizontal="center" vertical="center"/>
    </xf>
    <xf numFmtId="0" fontId="5" fillId="28" borderId="4" xfId="0" applyFont="1" applyFill="1" applyBorder="1" applyAlignment="1">
      <alignment horizontal="left" vertical="center"/>
    </xf>
    <xf numFmtId="177" fontId="5" fillId="0" borderId="25" xfId="0" applyNumberFormat="1" applyFont="1" applyBorder="1" applyAlignment="1" applyProtection="1">
      <alignment horizontal="center" vertical="center" shrinkToFit="1"/>
      <protection locked="0"/>
    </xf>
    <xf numFmtId="177" fontId="5" fillId="0" borderId="26" xfId="0" applyNumberFormat="1" applyFont="1" applyBorder="1" applyAlignment="1" applyProtection="1">
      <alignment horizontal="center" vertical="center" shrinkToFit="1"/>
      <protection locked="0"/>
    </xf>
    <xf numFmtId="0" fontId="5" fillId="28" borderId="26" xfId="0" applyFont="1" applyFill="1" applyBorder="1" applyAlignment="1">
      <alignment horizontal="center" vertical="center"/>
    </xf>
    <xf numFmtId="0" fontId="5" fillId="28" borderId="29" xfId="0" applyFont="1" applyFill="1" applyBorder="1" applyAlignment="1">
      <alignment horizontal="left" vertical="center" shrinkToFit="1"/>
    </xf>
    <xf numFmtId="0" fontId="5" fillId="28" borderId="3" xfId="0" applyFont="1" applyFill="1" applyBorder="1" applyAlignment="1">
      <alignment horizontal="left" vertical="center" shrinkToFit="1"/>
    </xf>
    <xf numFmtId="0" fontId="5" fillId="28" borderId="30" xfId="0" applyFont="1" applyFill="1" applyBorder="1" applyAlignment="1">
      <alignment horizontal="left" vertical="center" shrinkToFit="1"/>
    </xf>
    <xf numFmtId="0" fontId="5" fillId="28" borderId="33" xfId="0" applyFont="1" applyFill="1" applyBorder="1" applyAlignment="1">
      <alignment horizontal="left" vertical="center" shrinkToFit="1"/>
    </xf>
    <xf numFmtId="0" fontId="5" fillId="28" borderId="4" xfId="0" applyFont="1" applyFill="1" applyBorder="1" applyAlignment="1">
      <alignment horizontal="left" vertical="center" shrinkToFit="1"/>
    </xf>
    <xf numFmtId="0" fontId="5" fillId="28" borderId="34" xfId="0" applyFont="1" applyFill="1" applyBorder="1" applyAlignment="1">
      <alignment horizontal="left" vertical="center" shrinkToFit="1"/>
    </xf>
    <xf numFmtId="0" fontId="5" fillId="28" borderId="3" xfId="0" applyFont="1" applyFill="1" applyBorder="1" applyAlignment="1">
      <alignment horizontal="center" vertical="center"/>
    </xf>
    <xf numFmtId="176" fontId="5" fillId="0" borderId="25" xfId="0" applyNumberFormat="1" applyFont="1" applyBorder="1" applyAlignment="1" applyProtection="1">
      <alignment horizontal="center" vertical="center"/>
      <protection locked="0"/>
    </xf>
    <xf numFmtId="176" fontId="5" fillId="0" borderId="26" xfId="0" applyNumberFormat="1" applyFont="1" applyBorder="1" applyAlignment="1" applyProtection="1">
      <alignment horizontal="center" vertical="center"/>
      <protection locked="0"/>
    </xf>
    <xf numFmtId="176" fontId="5" fillId="0" borderId="27" xfId="0" applyNumberFormat="1" applyFont="1" applyBorder="1" applyAlignment="1" applyProtection="1">
      <alignment horizontal="center" vertical="center"/>
      <protection locked="0"/>
    </xf>
    <xf numFmtId="181" fontId="5" fillId="0" borderId="25" xfId="5" applyNumberFormat="1" applyFont="1" applyFill="1" applyBorder="1" applyAlignment="1">
      <alignment horizontal="center" vertical="center"/>
    </xf>
    <xf numFmtId="181" fontId="5" fillId="0" borderId="26" xfId="5" applyNumberFormat="1" applyFont="1" applyFill="1" applyBorder="1" applyAlignment="1">
      <alignment horizontal="center" vertical="center"/>
    </xf>
    <xf numFmtId="0" fontId="5" fillId="0" borderId="0" xfId="0" applyFont="1" applyAlignment="1" applyProtection="1">
      <alignment horizontal="center" vertical="center" shrinkToFit="1"/>
      <protection locked="0"/>
    </xf>
    <xf numFmtId="0" fontId="5" fillId="28" borderId="0" xfId="0" applyFont="1" applyFill="1" applyAlignment="1">
      <alignment horizontal="left" vertical="center"/>
    </xf>
    <xf numFmtId="0" fontId="5" fillId="28" borderId="31" xfId="0" applyFont="1" applyFill="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14" fontId="5" fillId="28" borderId="26" xfId="0" applyNumberFormat="1" applyFont="1" applyFill="1" applyBorder="1" applyAlignment="1" applyProtection="1">
      <alignment horizontal="center" vertical="center" shrinkToFit="1"/>
      <protection locked="0"/>
    </xf>
    <xf numFmtId="0" fontId="5" fillId="28" borderId="26" xfId="0" applyFont="1" applyFill="1" applyBorder="1" applyAlignment="1" applyProtection="1">
      <alignment horizontal="center" vertical="center" shrinkToFit="1"/>
      <protection locked="0"/>
    </xf>
    <xf numFmtId="0" fontId="5" fillId="0" borderId="2" xfId="0" applyFont="1" applyBorder="1" applyAlignment="1">
      <alignment horizontal="left" vertical="center"/>
    </xf>
    <xf numFmtId="49" fontId="5" fillId="0" borderId="4" xfId="0" applyNumberFormat="1" applyFont="1" applyBorder="1" applyAlignment="1" applyProtection="1">
      <alignment horizontal="center" vertical="center" wrapText="1"/>
      <protection locked="0"/>
    </xf>
    <xf numFmtId="49" fontId="5" fillId="0" borderId="34" xfId="0" applyNumberFormat="1" applyFont="1" applyBorder="1" applyAlignment="1" applyProtection="1">
      <alignment horizontal="center" vertical="center" wrapText="1"/>
      <protection locked="0"/>
    </xf>
    <xf numFmtId="0" fontId="5" fillId="28" borderId="0" xfId="0" applyFont="1" applyFill="1" applyAlignment="1" applyProtection="1">
      <alignment horizontal="center" vertical="center" wrapText="1"/>
      <protection locked="0"/>
    </xf>
    <xf numFmtId="0" fontId="5" fillId="0" borderId="29" xfId="0" applyFont="1" applyBorder="1" applyAlignment="1">
      <alignment horizontal="left" vertical="center"/>
    </xf>
    <xf numFmtId="0" fontId="5" fillId="0" borderId="3" xfId="0" applyFont="1" applyBorder="1" applyAlignment="1">
      <alignment horizontal="left" vertical="center"/>
    </xf>
    <xf numFmtId="0" fontId="5" fillId="0" borderId="30" xfId="0" applyFont="1" applyBorder="1" applyAlignment="1">
      <alignment horizontal="left" vertical="center"/>
    </xf>
    <xf numFmtId="0" fontId="5" fillId="0" borderId="33" xfId="0" applyFont="1" applyBorder="1" applyAlignment="1">
      <alignment horizontal="left" vertical="center"/>
    </xf>
    <xf numFmtId="0" fontId="5" fillId="0" borderId="4" xfId="0" applyFont="1" applyBorder="1" applyAlignment="1">
      <alignment horizontal="left" vertical="center"/>
    </xf>
    <xf numFmtId="0" fontId="5" fillId="0" borderId="34" xfId="0" applyFont="1" applyBorder="1" applyAlignment="1">
      <alignment horizontal="left" vertical="center"/>
    </xf>
    <xf numFmtId="0" fontId="5" fillId="0" borderId="29" xfId="0" applyFont="1" applyBorder="1" applyAlignment="1">
      <alignment horizontal="left" vertical="center" wrapText="1"/>
    </xf>
    <xf numFmtId="0" fontId="5" fillId="0" borderId="3" xfId="0" applyFont="1" applyBorder="1" applyAlignment="1">
      <alignment horizontal="left" vertical="center" wrapText="1"/>
    </xf>
    <xf numFmtId="0" fontId="5" fillId="0" borderId="30" xfId="0" applyFont="1" applyBorder="1" applyAlignment="1">
      <alignment horizontal="left" vertical="center" wrapText="1"/>
    </xf>
    <xf numFmtId="0" fontId="5" fillId="0" borderId="33" xfId="0" applyFont="1" applyBorder="1" applyAlignment="1">
      <alignment horizontal="left" vertical="center" wrapText="1"/>
    </xf>
    <xf numFmtId="0" fontId="5" fillId="0" borderId="4" xfId="0" applyFont="1" applyBorder="1" applyAlignment="1">
      <alignment horizontal="left" vertical="center" wrapText="1"/>
    </xf>
    <xf numFmtId="0" fontId="5" fillId="0" borderId="34" xfId="0" applyFont="1" applyBorder="1" applyAlignment="1">
      <alignment horizontal="left" vertical="center" wrapText="1"/>
    </xf>
    <xf numFmtId="177" fontId="5" fillId="28" borderId="3" xfId="0" applyNumberFormat="1" applyFont="1" applyFill="1" applyBorder="1" applyAlignment="1" applyProtection="1">
      <alignment horizontal="center" vertical="center" shrinkToFit="1"/>
      <protection locked="0"/>
    </xf>
    <xf numFmtId="0" fontId="5" fillId="0" borderId="29"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31" xfId="0" applyFont="1" applyBorder="1" applyAlignment="1">
      <alignment horizontal="left" vertical="center" shrinkToFit="1"/>
    </xf>
    <xf numFmtId="0" fontId="5" fillId="0" borderId="0" xfId="0" applyFont="1" applyAlignment="1">
      <alignment horizontal="left" vertical="center" shrinkToFit="1"/>
    </xf>
    <xf numFmtId="0" fontId="5" fillId="0" borderId="33" xfId="0" applyFont="1" applyBorder="1" applyAlignment="1">
      <alignment horizontal="left" vertical="center" shrinkToFit="1"/>
    </xf>
    <xf numFmtId="0" fontId="5" fillId="0" borderId="4" xfId="0" applyFont="1" applyBorder="1" applyAlignment="1">
      <alignment horizontal="left" vertical="center" shrinkToFit="1"/>
    </xf>
    <xf numFmtId="0" fontId="5" fillId="28" borderId="2" xfId="0" applyFont="1" applyFill="1" applyBorder="1" applyAlignment="1">
      <alignment horizontal="left" vertical="center"/>
    </xf>
    <xf numFmtId="49" fontId="5" fillId="0" borderId="33" xfId="0" applyNumberFormat="1" applyFont="1" applyBorder="1" applyAlignment="1" applyProtection="1">
      <alignment horizontal="center" vertical="center" wrapText="1"/>
      <protection locked="0"/>
    </xf>
    <xf numFmtId="49" fontId="5" fillId="0" borderId="26" xfId="0" applyNumberFormat="1" applyFont="1" applyBorder="1" applyAlignment="1" applyProtection="1">
      <alignment horizontal="center" vertical="center" wrapText="1"/>
      <protection locked="0"/>
    </xf>
    <xf numFmtId="0" fontId="5" fillId="28" borderId="25" xfId="0" applyFont="1" applyFill="1" applyBorder="1" applyAlignment="1">
      <alignment horizontal="center" vertical="center"/>
    </xf>
    <xf numFmtId="49" fontId="5" fillId="0" borderId="27" xfId="0" applyNumberFormat="1" applyFont="1" applyBorder="1" applyAlignment="1" applyProtection="1">
      <alignment horizontal="center" vertical="center" wrapText="1"/>
      <protection locked="0"/>
    </xf>
    <xf numFmtId="0" fontId="5" fillId="0" borderId="27" xfId="0" applyFont="1" applyBorder="1" applyAlignment="1">
      <alignment horizontal="center" vertical="center"/>
    </xf>
    <xf numFmtId="0" fontId="5" fillId="0" borderId="25" xfId="0" applyFont="1" applyBorder="1" applyAlignment="1" applyProtection="1">
      <alignment horizontal="center" vertical="center" shrinkToFit="1"/>
      <protection locked="0"/>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0" fontId="5" fillId="0" borderId="2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36" xfId="0" applyFont="1" applyBorder="1" applyAlignment="1">
      <alignment horizontal="center" vertical="center" wrapText="1"/>
    </xf>
    <xf numFmtId="0" fontId="5" fillId="28" borderId="25" xfId="0" applyFont="1" applyFill="1" applyBorder="1" applyAlignment="1">
      <alignment horizontal="left" vertical="center" wrapText="1"/>
    </xf>
    <xf numFmtId="0" fontId="5" fillId="28" borderId="26" xfId="0" applyFont="1" applyFill="1" applyBorder="1" applyAlignment="1">
      <alignment horizontal="left" vertical="center" wrapText="1"/>
    </xf>
    <xf numFmtId="0" fontId="5" fillId="28" borderId="25" xfId="0" applyFont="1" applyFill="1" applyBorder="1" applyAlignment="1">
      <alignment horizontal="center" vertical="center" wrapText="1"/>
    </xf>
    <xf numFmtId="0" fontId="5" fillId="28" borderId="26" xfId="0" applyFont="1" applyFill="1" applyBorder="1" applyAlignment="1">
      <alignment horizontal="center" vertical="center" wrapText="1"/>
    </xf>
    <xf numFmtId="0" fontId="5" fillId="28" borderId="36" xfId="0" applyFont="1" applyFill="1" applyBorder="1" applyAlignment="1">
      <alignment horizontal="center" vertical="center" wrapText="1"/>
    </xf>
    <xf numFmtId="0" fontId="4" fillId="28" borderId="0" xfId="0" applyFont="1" applyFill="1" applyAlignment="1">
      <alignment horizontal="center" vertical="center"/>
    </xf>
    <xf numFmtId="0" fontId="4" fillId="28" borderId="0" xfId="0" applyFont="1" applyFill="1" applyAlignment="1" applyProtection="1">
      <alignment horizontal="center" vertical="center"/>
      <protection locked="0"/>
    </xf>
    <xf numFmtId="0" fontId="4" fillId="28" borderId="43" xfId="0" applyFont="1" applyFill="1" applyBorder="1" applyAlignment="1" applyProtection="1">
      <alignment horizontal="center" vertical="center"/>
      <protection locked="0"/>
    </xf>
    <xf numFmtId="0" fontId="4" fillId="28" borderId="0" xfId="0" applyFont="1" applyFill="1" applyAlignment="1" applyProtection="1">
      <alignment horizontal="center" vertical="center" shrinkToFit="1"/>
      <protection locked="0"/>
    </xf>
    <xf numFmtId="0" fontId="4" fillId="28" borderId="28" xfId="0" applyFont="1" applyFill="1" applyBorder="1" applyAlignment="1" applyProtection="1">
      <alignment horizontal="center" vertical="center" shrinkToFit="1"/>
      <protection locked="0"/>
    </xf>
    <xf numFmtId="14" fontId="4" fillId="28" borderId="0" xfId="0" applyNumberFormat="1" applyFont="1" applyFill="1" applyAlignment="1" applyProtection="1">
      <alignment horizontal="center" vertical="center" shrinkToFit="1"/>
      <protection locked="0"/>
    </xf>
    <xf numFmtId="0" fontId="5" fillId="28" borderId="34" xfId="0" applyFont="1" applyFill="1" applyBorder="1" applyAlignment="1">
      <alignment horizontal="left" vertical="center"/>
    </xf>
    <xf numFmtId="0" fontId="5" fillId="28" borderId="25" xfId="0" applyFont="1" applyFill="1" applyBorder="1" applyAlignment="1" applyProtection="1">
      <alignment horizontal="center" vertical="center" shrinkToFit="1"/>
      <protection locked="0"/>
    </xf>
    <xf numFmtId="0" fontId="5" fillId="28" borderId="27" xfId="0" applyFont="1" applyFill="1" applyBorder="1" applyAlignment="1" applyProtection="1">
      <alignment horizontal="center" vertical="center" shrinkToFit="1"/>
      <protection locked="0"/>
    </xf>
    <xf numFmtId="0" fontId="5" fillId="28" borderId="29" xfId="0" applyFont="1" applyFill="1" applyBorder="1" applyAlignment="1">
      <alignment horizontal="left" vertical="center"/>
    </xf>
    <xf numFmtId="0" fontId="5" fillId="0" borderId="35" xfId="0" applyFont="1" applyBorder="1" applyAlignment="1">
      <alignment horizontal="center" vertical="center"/>
    </xf>
    <xf numFmtId="181" fontId="5" fillId="0" borderId="35" xfId="5" applyNumberFormat="1" applyFont="1" applyFill="1" applyBorder="1" applyAlignment="1">
      <alignment horizontal="center"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27" borderId="25" xfId="0" applyFont="1" applyFill="1" applyBorder="1" applyAlignment="1" applyProtection="1">
      <alignment horizontal="center" vertical="center" shrinkToFit="1"/>
      <protection locked="0"/>
    </xf>
    <xf numFmtId="0" fontId="5" fillId="27" borderId="26" xfId="0" applyFont="1" applyFill="1" applyBorder="1" applyAlignment="1" applyProtection="1">
      <alignment horizontal="center" vertical="center" shrinkToFit="1"/>
      <protection locked="0"/>
    </xf>
    <xf numFmtId="0" fontId="5" fillId="0" borderId="32" xfId="0" applyFont="1" applyBorder="1" applyAlignment="1">
      <alignment horizontal="left" vertical="center"/>
    </xf>
    <xf numFmtId="0" fontId="5" fillId="27" borderId="25" xfId="0" applyFont="1" applyFill="1" applyBorder="1" applyAlignment="1">
      <alignment horizontal="left" vertical="center"/>
    </xf>
    <xf numFmtId="0" fontId="5" fillId="27" borderId="26" xfId="0" applyFont="1" applyFill="1" applyBorder="1" applyAlignment="1">
      <alignment horizontal="left" vertical="center"/>
    </xf>
    <xf numFmtId="0" fontId="5" fillId="27" borderId="27" xfId="0" applyFont="1" applyFill="1" applyBorder="1" applyAlignment="1">
      <alignment horizontal="left" vertical="center"/>
    </xf>
    <xf numFmtId="0" fontId="5" fillId="0" borderId="3" xfId="0" applyFont="1" applyBorder="1" applyAlignment="1" applyProtection="1">
      <alignment horizontal="center" vertical="center" shrinkToFit="1"/>
      <protection locked="0"/>
    </xf>
    <xf numFmtId="0" fontId="5" fillId="0" borderId="30" xfId="0" applyFont="1" applyBorder="1" applyAlignment="1" applyProtection="1">
      <alignment horizontal="center" vertical="center" shrinkToFit="1"/>
      <protection locked="0"/>
    </xf>
    <xf numFmtId="0" fontId="5" fillId="27" borderId="25" xfId="0" applyFont="1" applyFill="1" applyBorder="1" applyAlignment="1">
      <alignment horizontal="center" vertical="center" wrapText="1"/>
    </xf>
    <xf numFmtId="0" fontId="5" fillId="27" borderId="26" xfId="0" applyFont="1" applyFill="1" applyBorder="1" applyAlignment="1">
      <alignment horizontal="center" vertical="center" wrapText="1"/>
    </xf>
    <xf numFmtId="0" fontId="5" fillId="27" borderId="36" xfId="0" applyFont="1" applyFill="1" applyBorder="1" applyAlignment="1">
      <alignment horizontal="center" vertical="center" wrapText="1"/>
    </xf>
    <xf numFmtId="0" fontId="5" fillId="27" borderId="35" xfId="0" applyFont="1" applyFill="1" applyBorder="1" applyAlignment="1">
      <alignment horizontal="center" vertical="center" wrapText="1"/>
    </xf>
    <xf numFmtId="0" fontId="5" fillId="27" borderId="27" xfId="0" applyFont="1" applyFill="1" applyBorder="1" applyAlignment="1">
      <alignment horizontal="center" vertical="center" wrapText="1"/>
    </xf>
    <xf numFmtId="181" fontId="5" fillId="0" borderId="26" xfId="0" applyNumberFormat="1" applyFont="1" applyBorder="1" applyAlignment="1" applyProtection="1">
      <alignment horizontal="center" vertical="center" shrinkToFit="1"/>
      <protection locked="0"/>
    </xf>
    <xf numFmtId="0" fontId="5" fillId="28" borderId="4" xfId="0" applyFont="1" applyFill="1" applyBorder="1" applyAlignment="1">
      <alignment horizontal="center" vertical="center"/>
    </xf>
    <xf numFmtId="177" fontId="5" fillId="28" borderId="0" xfId="0" applyNumberFormat="1" applyFont="1" applyFill="1" applyAlignment="1" applyProtection="1">
      <alignment horizontal="center" vertical="center" shrinkToFit="1"/>
      <protection locked="0"/>
    </xf>
    <xf numFmtId="0" fontId="5" fillId="27" borderId="29" xfId="0" applyFont="1" applyFill="1" applyBorder="1" applyAlignment="1">
      <alignment horizontal="center" vertical="center"/>
    </xf>
    <xf numFmtId="0" fontId="5" fillId="27" borderId="3" xfId="0" applyFont="1" applyFill="1" applyBorder="1" applyAlignment="1">
      <alignment horizontal="center" vertical="center"/>
    </xf>
    <xf numFmtId="0" fontId="5" fillId="27" borderId="38" xfId="0" applyFont="1" applyFill="1" applyBorder="1" applyAlignment="1">
      <alignment horizontal="center" vertical="center"/>
    </xf>
    <xf numFmtId="0" fontId="5" fillId="27" borderId="33" xfId="0" applyFont="1" applyFill="1" applyBorder="1" applyAlignment="1">
      <alignment horizontal="center" vertical="center"/>
    </xf>
    <xf numFmtId="0" fontId="5" fillId="27" borderId="4" xfId="0" applyFont="1" applyFill="1" applyBorder="1" applyAlignment="1">
      <alignment horizontal="center" vertical="center"/>
    </xf>
    <xf numFmtId="0" fontId="5" fillId="27" borderId="40" xfId="0" applyFont="1" applyFill="1" applyBorder="1" applyAlignment="1">
      <alignment horizontal="center" vertical="center"/>
    </xf>
    <xf numFmtId="0" fontId="5" fillId="27" borderId="37" xfId="0" applyFont="1" applyFill="1" applyBorder="1" applyAlignment="1">
      <alignment horizontal="center" vertical="center"/>
    </xf>
    <xf numFmtId="0" fontId="5" fillId="27" borderId="39" xfId="0" applyFont="1" applyFill="1" applyBorder="1" applyAlignment="1">
      <alignment horizontal="center" vertical="center"/>
    </xf>
    <xf numFmtId="0" fontId="5" fillId="27" borderId="30" xfId="0" applyFont="1" applyFill="1" applyBorder="1" applyAlignment="1">
      <alignment horizontal="center" vertical="center"/>
    </xf>
    <xf numFmtId="0" fontId="5" fillId="27" borderId="34" xfId="0" applyFont="1" applyFill="1" applyBorder="1" applyAlignment="1">
      <alignment horizontal="center" vertical="center"/>
    </xf>
    <xf numFmtId="0" fontId="5" fillId="0" borderId="29" xfId="0" applyFont="1" applyBorder="1" applyAlignment="1">
      <alignment horizontal="left" vertical="center" wrapText="1" shrinkToFit="1"/>
    </xf>
    <xf numFmtId="0" fontId="5" fillId="0" borderId="25" xfId="0" applyFont="1" applyBorder="1" applyAlignment="1">
      <alignment horizontal="center" vertical="center" wrapText="1"/>
    </xf>
    <xf numFmtId="0" fontId="5" fillId="27" borderId="25" xfId="0" applyFont="1" applyFill="1" applyBorder="1" applyAlignment="1">
      <alignment horizontal="center" vertical="center"/>
    </xf>
    <xf numFmtId="0" fontId="5" fillId="27" borderId="26" xfId="0" applyFont="1" applyFill="1" applyBorder="1" applyAlignment="1">
      <alignment horizontal="center" vertical="center"/>
    </xf>
    <xf numFmtId="0" fontId="5" fillId="28" borderId="31" xfId="0" applyFont="1" applyFill="1" applyBorder="1" applyAlignment="1">
      <alignment horizontal="center" vertical="center"/>
    </xf>
    <xf numFmtId="176" fontId="5" fillId="0" borderId="35" xfId="0" applyNumberFormat="1" applyFont="1" applyBorder="1" applyAlignment="1" applyProtection="1">
      <alignment horizontal="center" vertical="center"/>
      <protection locked="0"/>
    </xf>
    <xf numFmtId="0" fontId="5" fillId="28" borderId="27" xfId="0" applyFont="1" applyFill="1" applyBorder="1" applyAlignment="1">
      <alignment horizontal="left" vertical="center" wrapText="1"/>
    </xf>
    <xf numFmtId="0" fontId="5" fillId="0" borderId="0" xfId="0" applyFont="1" applyAlignment="1">
      <alignment horizontal="left" vertical="top" wrapText="1"/>
    </xf>
    <xf numFmtId="0" fontId="5" fillId="28" borderId="27" xfId="0" applyFont="1" applyFill="1" applyBorder="1" applyAlignment="1">
      <alignment horizontal="center" vertical="center"/>
    </xf>
    <xf numFmtId="49" fontId="5" fillId="0" borderId="26" xfId="0" applyNumberFormat="1" applyFont="1" applyBorder="1" applyAlignment="1">
      <alignment horizontal="center" vertical="center"/>
    </xf>
    <xf numFmtId="181" fontId="5" fillId="0" borderId="25" xfId="0" applyNumberFormat="1" applyFont="1" applyBorder="1" applyAlignment="1" applyProtection="1">
      <alignment horizontal="center" vertical="center" shrinkToFit="1"/>
      <protection locked="0"/>
    </xf>
    <xf numFmtId="0" fontId="5" fillId="0" borderId="2"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0" xfId="0" applyFont="1" applyAlignment="1">
      <alignment horizontal="left" vertical="center" wrapText="1"/>
    </xf>
    <xf numFmtId="0" fontId="5" fillId="0" borderId="2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5" xfId="0" applyFont="1" applyBorder="1" applyAlignment="1">
      <alignment horizontal="center" vertical="top" wrapText="1"/>
    </xf>
    <xf numFmtId="0" fontId="5" fillId="0" borderId="26" xfId="0" applyFont="1" applyBorder="1" applyAlignment="1">
      <alignment horizontal="center" vertical="top" wrapText="1"/>
    </xf>
    <xf numFmtId="0" fontId="5" fillId="0" borderId="27" xfId="0" applyFont="1" applyBorder="1" applyAlignment="1">
      <alignment horizontal="center"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49" fontId="5" fillId="0" borderId="25"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0" fontId="5" fillId="0" borderId="2" xfId="0" applyFont="1" applyBorder="1" applyAlignment="1">
      <alignment horizontal="left" vertical="top" wrapText="1"/>
    </xf>
    <xf numFmtId="0" fontId="5" fillId="0" borderId="27" xfId="0" applyFont="1" applyBorder="1" applyAlignment="1">
      <alignment horizontal="left" vertical="top" wrapText="1"/>
    </xf>
    <xf numFmtId="49" fontId="5" fillId="0" borderId="25"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0" fontId="5" fillId="0" borderId="2" xfId="0" applyFont="1" applyBorder="1" applyAlignment="1">
      <alignment horizontal="center" vertical="top" wrapText="1"/>
    </xf>
    <xf numFmtId="0" fontId="79" fillId="0" borderId="0" xfId="15" applyFont="1" applyAlignment="1">
      <alignment horizontal="left" vertical="center" shrinkToFit="1"/>
    </xf>
    <xf numFmtId="0" fontId="79" fillId="0" borderId="0" xfId="15" applyFont="1" applyAlignment="1" applyProtection="1">
      <alignment horizontal="left" vertical="center" shrinkToFit="1"/>
      <protection locked="0"/>
    </xf>
    <xf numFmtId="0" fontId="79" fillId="28" borderId="0" xfId="15" applyFont="1" applyFill="1" applyAlignment="1">
      <alignment horizontal="center" vertical="center"/>
    </xf>
    <xf numFmtId="0" fontId="79" fillId="28" borderId="0" xfId="15" applyFont="1" applyFill="1" applyAlignment="1">
      <alignment horizontal="left" vertical="top" wrapText="1"/>
    </xf>
    <xf numFmtId="0" fontId="79" fillId="0" borderId="0" xfId="15" applyFont="1" applyAlignment="1">
      <alignment horizontal="center" vertical="center"/>
    </xf>
    <xf numFmtId="0" fontId="79" fillId="27" borderId="0" xfId="15" applyFont="1" applyFill="1" applyAlignment="1">
      <alignment horizontal="center" vertical="center"/>
    </xf>
    <xf numFmtId="0" fontId="79" fillId="28" borderId="92" xfId="15" applyFont="1" applyFill="1" applyBorder="1" applyAlignment="1">
      <alignment horizontal="center" vertical="center"/>
    </xf>
    <xf numFmtId="0" fontId="79" fillId="28" borderId="93" xfId="15" applyFont="1" applyFill="1" applyBorder="1" applyAlignment="1">
      <alignment horizontal="center" vertical="center"/>
    </xf>
    <xf numFmtId="0" fontId="79" fillId="28" borderId="94" xfId="15" applyFont="1" applyFill="1" applyBorder="1" applyAlignment="1">
      <alignment horizontal="center" vertical="center"/>
    </xf>
    <xf numFmtId="0" fontId="79" fillId="28" borderId="33" xfId="15" applyFont="1" applyFill="1" applyBorder="1" applyAlignment="1">
      <alignment horizontal="center" vertical="center"/>
    </xf>
    <xf numFmtId="0" fontId="79" fillId="28" borderId="4" xfId="15" applyFont="1" applyFill="1" applyBorder="1" applyAlignment="1">
      <alignment horizontal="center" vertical="center"/>
    </xf>
    <xf numFmtId="0" fontId="79" fillId="28" borderId="34" xfId="15" applyFont="1" applyFill="1" applyBorder="1" applyAlignment="1">
      <alignment horizontal="center" vertical="center"/>
    </xf>
    <xf numFmtId="49" fontId="79" fillId="28" borderId="92" xfId="15" applyNumberFormat="1" applyFont="1" applyFill="1" applyBorder="1" applyAlignment="1">
      <alignment horizontal="left" vertical="center" wrapText="1"/>
    </xf>
    <xf numFmtId="0" fontId="79" fillId="28" borderId="93" xfId="15" applyFont="1" applyFill="1" applyBorder="1" applyAlignment="1">
      <alignment horizontal="left" vertical="center" wrapText="1"/>
    </xf>
    <xf numFmtId="0" fontId="79" fillId="28" borderId="94" xfId="15" applyFont="1" applyFill="1" applyBorder="1" applyAlignment="1">
      <alignment horizontal="left" vertical="center" wrapText="1"/>
    </xf>
    <xf numFmtId="0" fontId="79" fillId="28" borderId="33" xfId="15" applyFont="1" applyFill="1" applyBorder="1" applyAlignment="1">
      <alignment horizontal="left" vertical="center" wrapText="1"/>
    </xf>
    <xf numFmtId="0" fontId="79" fillId="28" borderId="4" xfId="15" applyFont="1" applyFill="1" applyBorder="1" applyAlignment="1">
      <alignment horizontal="left" vertical="center" wrapText="1"/>
    </xf>
    <xf numFmtId="0" fontId="79" fillId="28" borderId="34" xfId="15" applyFont="1" applyFill="1" applyBorder="1" applyAlignment="1">
      <alignment horizontal="left" vertical="center" wrapText="1"/>
    </xf>
    <xf numFmtId="0" fontId="79" fillId="28" borderId="31" xfId="15" applyFont="1" applyFill="1" applyBorder="1" applyAlignment="1">
      <alignment horizontal="center" vertical="center"/>
    </xf>
    <xf numFmtId="0" fontId="79" fillId="28" borderId="32" xfId="15" applyFont="1" applyFill="1" applyBorder="1" applyAlignment="1">
      <alignment horizontal="center" vertical="center"/>
    </xf>
    <xf numFmtId="0" fontId="79" fillId="28" borderId="0" xfId="15" applyFont="1" applyFill="1" applyAlignment="1">
      <alignment horizontal="left" vertical="center" wrapText="1"/>
    </xf>
    <xf numFmtId="0" fontId="79" fillId="28" borderId="32" xfId="15" applyFont="1" applyFill="1" applyBorder="1" applyAlignment="1">
      <alignment horizontal="left" vertical="center" wrapText="1"/>
    </xf>
    <xf numFmtId="0" fontId="79" fillId="28" borderId="31" xfId="15" applyFont="1" applyFill="1" applyBorder="1" applyAlignment="1">
      <alignment horizontal="left" vertical="center" wrapText="1"/>
    </xf>
    <xf numFmtId="0" fontId="92" fillId="28" borderId="0" xfId="15" applyFont="1" applyFill="1" applyAlignment="1">
      <alignment horizontal="center" vertical="center"/>
    </xf>
    <xf numFmtId="0" fontId="95" fillId="28" borderId="0" xfId="15" applyFont="1" applyFill="1" applyAlignment="1">
      <alignment horizontal="center" vertical="center"/>
    </xf>
    <xf numFmtId="0" fontId="95" fillId="28" borderId="0" xfId="15" applyFont="1" applyFill="1" applyAlignment="1">
      <alignment horizontal="left" vertical="center" wrapText="1"/>
    </xf>
    <xf numFmtId="0" fontId="79" fillId="28" borderId="0" xfId="14" applyFont="1" applyFill="1" applyAlignment="1">
      <alignment horizontal="center" vertical="center"/>
    </xf>
    <xf numFmtId="0" fontId="79" fillId="28" borderId="92" xfId="15" applyFont="1" applyFill="1" applyBorder="1" applyAlignment="1">
      <alignment horizontal="center" vertical="center" wrapText="1"/>
    </xf>
    <xf numFmtId="0" fontId="79" fillId="28" borderId="31" xfId="15" applyFont="1" applyFill="1" applyBorder="1" applyAlignment="1">
      <alignment horizontal="center" vertical="center" wrapText="1"/>
    </xf>
    <xf numFmtId="0" fontId="47" fillId="28" borderId="171" xfId="15" applyFont="1" applyFill="1" applyBorder="1" applyAlignment="1">
      <alignment horizontal="left" vertical="center" wrapText="1" indent="1"/>
    </xf>
    <xf numFmtId="0" fontId="47" fillId="28" borderId="103" xfId="15" applyFont="1" applyFill="1" applyBorder="1" applyAlignment="1">
      <alignment horizontal="left" vertical="center" wrapText="1" indent="1"/>
    </xf>
    <xf numFmtId="0" fontId="47" fillId="28" borderId="104" xfId="15" applyFont="1" applyFill="1" applyBorder="1" applyAlignment="1">
      <alignment horizontal="left" vertical="center" wrapText="1" indent="1"/>
    </xf>
    <xf numFmtId="0" fontId="41" fillId="28" borderId="112" xfId="15" applyFont="1" applyFill="1" applyBorder="1" applyAlignment="1">
      <alignment horizontal="left" vertical="center"/>
    </xf>
    <xf numFmtId="0" fontId="41" fillId="28" borderId="85" xfId="15" applyFont="1" applyFill="1" applyBorder="1" applyAlignment="1">
      <alignment horizontal="left" vertical="center"/>
    </xf>
    <xf numFmtId="0" fontId="41" fillId="28" borderId="86" xfId="15" applyFont="1" applyFill="1" applyBorder="1" applyAlignment="1">
      <alignment horizontal="left" vertical="center"/>
    </xf>
    <xf numFmtId="0" fontId="41" fillId="28" borderId="51" xfId="15" applyFont="1" applyFill="1" applyBorder="1" applyAlignment="1">
      <alignment horizontal="left" vertical="center"/>
    </xf>
    <xf numFmtId="0" fontId="41" fillId="28" borderId="0" xfId="15" applyFont="1" applyFill="1" applyAlignment="1">
      <alignment horizontal="left" vertical="center"/>
    </xf>
    <xf numFmtId="0" fontId="41" fillId="28" borderId="52" xfId="15" applyFont="1" applyFill="1" applyBorder="1" applyAlignment="1">
      <alignment horizontal="left" vertical="center"/>
    </xf>
    <xf numFmtId="0" fontId="41" fillId="28" borderId="9" xfId="15" applyFont="1" applyFill="1" applyBorder="1" applyAlignment="1">
      <alignment horizontal="left" vertical="center"/>
    </xf>
    <xf numFmtId="0" fontId="41" fillId="28" borderId="5" xfId="15" applyFont="1" applyFill="1" applyBorder="1" applyAlignment="1">
      <alignment horizontal="left" vertical="center"/>
    </xf>
    <xf numFmtId="0" fontId="41" fillId="28" borderId="11" xfId="15" applyFont="1" applyFill="1" applyBorder="1" applyAlignment="1">
      <alignment horizontal="left" vertical="center"/>
    </xf>
    <xf numFmtId="0" fontId="42" fillId="27" borderId="163" xfId="15" applyFont="1" applyFill="1" applyBorder="1" applyAlignment="1">
      <alignment horizontal="center" vertical="center" wrapText="1"/>
    </xf>
    <xf numFmtId="0" fontId="42" fillId="27" borderId="159" xfId="15" applyFont="1" applyFill="1" applyBorder="1" applyAlignment="1">
      <alignment horizontal="center" vertical="center" wrapText="1"/>
    </xf>
    <xf numFmtId="0" fontId="102" fillId="28" borderId="48" xfId="15" applyFont="1" applyFill="1" applyBorder="1" applyAlignment="1">
      <alignment horizontal="center" vertical="center" wrapText="1"/>
    </xf>
    <xf numFmtId="0" fontId="102" fillId="28" borderId="49" xfId="15" applyFont="1" applyFill="1" applyBorder="1" applyAlignment="1">
      <alignment horizontal="center" vertical="center" wrapText="1"/>
    </xf>
    <xf numFmtId="0" fontId="102" fillId="28" borderId="51" xfId="15" applyFont="1" applyFill="1" applyBorder="1" applyAlignment="1">
      <alignment horizontal="center" vertical="center" wrapText="1"/>
    </xf>
    <xf numFmtId="0" fontId="102" fillId="28" borderId="0" xfId="15" applyFont="1" applyFill="1" applyAlignment="1">
      <alignment horizontal="center" vertical="center" wrapText="1"/>
    </xf>
    <xf numFmtId="0" fontId="106" fillId="28" borderId="160" xfId="15" applyFont="1" applyFill="1" applyBorder="1" applyAlignment="1">
      <alignment horizontal="center" vertical="center"/>
    </xf>
    <xf numFmtId="0" fontId="106" fillId="28" borderId="61" xfId="15" applyFont="1" applyFill="1" applyBorder="1" applyAlignment="1">
      <alignment horizontal="center" vertical="center"/>
    </xf>
    <xf numFmtId="0" fontId="106" fillId="28" borderId="4" xfId="15" applyFont="1" applyFill="1" applyBorder="1" applyAlignment="1">
      <alignment horizontal="center" vertical="center"/>
    </xf>
    <xf numFmtId="0" fontId="106" fillId="28" borderId="62" xfId="15" applyFont="1" applyFill="1" applyBorder="1" applyAlignment="1">
      <alignment horizontal="center" vertical="center"/>
    </xf>
    <xf numFmtId="0" fontId="106" fillId="28" borderId="156" xfId="15" applyFont="1" applyFill="1" applyBorder="1" applyAlignment="1">
      <alignment horizontal="center" vertical="center"/>
    </xf>
    <xf numFmtId="0" fontId="106" fillId="28" borderId="157" xfId="15" applyFont="1" applyFill="1" applyBorder="1" applyAlignment="1">
      <alignment horizontal="center" vertical="center"/>
    </xf>
    <xf numFmtId="0" fontId="106" fillId="28" borderId="158" xfId="15" applyFont="1" applyFill="1" applyBorder="1" applyAlignment="1">
      <alignment horizontal="center" vertical="center"/>
    </xf>
    <xf numFmtId="0" fontId="106" fillId="28" borderId="170" xfId="15" applyFont="1" applyFill="1" applyBorder="1" applyAlignment="1">
      <alignment horizontal="center" vertical="center"/>
    </xf>
    <xf numFmtId="0" fontId="64" fillId="0" borderId="163" xfId="15" applyFont="1" applyBorder="1" applyAlignment="1">
      <alignment horizontal="left" vertical="center"/>
    </xf>
    <xf numFmtId="0" fontId="64" fillId="0" borderId="5" xfId="15" applyFont="1" applyBorder="1" applyAlignment="1">
      <alignment horizontal="left" vertical="center"/>
    </xf>
    <xf numFmtId="0" fontId="64" fillId="0" borderId="159" xfId="15" applyFont="1" applyBorder="1" applyAlignment="1">
      <alignment horizontal="left" vertical="center"/>
    </xf>
    <xf numFmtId="0" fontId="64" fillId="0" borderId="11" xfId="15" applyFont="1" applyBorder="1" applyAlignment="1">
      <alignment horizontal="left" vertical="center"/>
    </xf>
    <xf numFmtId="0" fontId="102" fillId="28" borderId="123" xfId="15" applyFont="1" applyFill="1" applyBorder="1" applyAlignment="1">
      <alignment horizontal="center" vertical="center" wrapText="1"/>
    </xf>
    <xf numFmtId="0" fontId="102" fillId="28" borderId="32" xfId="15" applyFont="1" applyFill="1" applyBorder="1" applyAlignment="1">
      <alignment horizontal="center" vertical="center" wrapText="1"/>
    </xf>
    <xf numFmtId="0" fontId="102" fillId="28" borderId="9" xfId="15" applyFont="1" applyFill="1" applyBorder="1" applyAlignment="1">
      <alignment horizontal="center" vertical="center" wrapText="1"/>
    </xf>
    <xf numFmtId="0" fontId="102" fillId="28" borderId="159" xfId="15" applyFont="1" applyFill="1" applyBorder="1" applyAlignment="1">
      <alignment horizontal="center" vertical="center" wrapText="1"/>
    </xf>
    <xf numFmtId="0" fontId="47" fillId="28" borderId="164" xfId="15" applyFont="1" applyFill="1" applyBorder="1" applyAlignment="1">
      <alignment horizontal="center" vertical="center"/>
    </xf>
    <xf numFmtId="0" fontId="47" fillId="28" borderId="165" xfId="15" applyFont="1" applyFill="1" applyBorder="1" applyAlignment="1">
      <alignment horizontal="center" vertical="center"/>
    </xf>
    <xf numFmtId="0" fontId="106" fillId="28" borderId="164" xfId="15" applyFont="1" applyFill="1" applyBorder="1" applyAlignment="1">
      <alignment horizontal="center" vertical="center"/>
    </xf>
    <xf numFmtId="0" fontId="106" fillId="28" borderId="166" xfId="15" applyFont="1" applyFill="1" applyBorder="1" applyAlignment="1">
      <alignment horizontal="center" vertical="center"/>
    </xf>
    <xf numFmtId="0" fontId="106" fillId="28" borderId="165" xfId="15" applyFont="1" applyFill="1" applyBorder="1" applyAlignment="1">
      <alignment horizontal="center" vertical="center"/>
    </xf>
    <xf numFmtId="0" fontId="106" fillId="28" borderId="167" xfId="15" applyFont="1" applyFill="1" applyBorder="1" applyAlignment="1">
      <alignment horizontal="center" vertical="center"/>
    </xf>
    <xf numFmtId="0" fontId="42" fillId="27" borderId="31" xfId="15" applyFont="1" applyFill="1" applyBorder="1" applyAlignment="1">
      <alignment horizontal="center" vertical="center" wrapText="1"/>
    </xf>
    <xf numFmtId="0" fontId="42" fillId="27" borderId="32" xfId="15" applyFont="1" applyFill="1" applyBorder="1" applyAlignment="1">
      <alignment horizontal="center" vertical="center" wrapText="1"/>
    </xf>
    <xf numFmtId="0" fontId="66" fillId="28" borderId="95" xfId="15" applyFont="1" applyFill="1" applyBorder="1" applyAlignment="1">
      <alignment horizontal="center" vertical="center" wrapText="1"/>
    </xf>
    <xf numFmtId="0" fontId="66" fillId="28" borderId="96" xfId="15" applyFont="1" applyFill="1" applyBorder="1" applyAlignment="1">
      <alignment horizontal="center" vertical="center" wrapText="1"/>
    </xf>
    <xf numFmtId="0" fontId="66" fillId="28" borderId="97" xfId="15" applyFont="1" applyFill="1" applyBorder="1" applyAlignment="1">
      <alignment horizontal="center" vertical="center" wrapText="1"/>
    </xf>
    <xf numFmtId="0" fontId="42" fillId="0" borderId="85" xfId="15" applyFont="1" applyBorder="1" applyAlignment="1">
      <alignment horizontal="left" vertical="center" wrapText="1"/>
    </xf>
    <xf numFmtId="0" fontId="42" fillId="0" borderId="86" xfId="15" applyFont="1" applyBorder="1" applyAlignment="1">
      <alignment horizontal="left" vertical="center" wrapText="1"/>
    </xf>
    <xf numFmtId="0" fontId="42" fillId="0" borderId="88" xfId="15" applyFont="1" applyBorder="1" applyAlignment="1">
      <alignment horizontal="left" vertical="center" wrapText="1"/>
    </xf>
    <xf numFmtId="0" fontId="42" fillId="0" borderId="89" xfId="15" applyFont="1" applyBorder="1" applyAlignment="1">
      <alignment horizontal="left" vertical="center" wrapText="1"/>
    </xf>
    <xf numFmtId="0" fontId="67" fillId="28" borderId="95" xfId="15" applyFont="1" applyFill="1" applyBorder="1" applyAlignment="1">
      <alignment horizontal="center" vertical="center" wrapText="1"/>
    </xf>
    <xf numFmtId="0" fontId="67" fillId="28" borderId="97" xfId="15" applyFont="1" applyFill="1" applyBorder="1" applyAlignment="1">
      <alignment horizontal="center" vertical="center" wrapText="1"/>
    </xf>
    <xf numFmtId="182" fontId="42" fillId="0" borderId="87" xfId="15" applyNumberFormat="1" applyFont="1" applyBorder="1" applyAlignment="1">
      <alignment horizontal="left" vertical="center" wrapText="1"/>
    </xf>
    <xf numFmtId="182" fontId="42" fillId="0" borderId="88" xfId="15" applyNumberFormat="1" applyFont="1" applyBorder="1" applyAlignment="1">
      <alignment horizontal="left" vertical="center" wrapText="1"/>
    </xf>
    <xf numFmtId="182" fontId="42" fillId="0" borderId="90" xfId="15" applyNumberFormat="1" applyFont="1" applyBorder="1" applyAlignment="1">
      <alignment horizontal="left" vertical="center" wrapText="1"/>
    </xf>
    <xf numFmtId="0" fontId="66" fillId="28" borderId="156" xfId="15" applyFont="1" applyFill="1" applyBorder="1" applyAlignment="1">
      <alignment horizontal="center" vertical="center" wrapText="1"/>
    </xf>
    <xf numFmtId="0" fontId="66" fillId="28" borderId="157" xfId="15" applyFont="1" applyFill="1" applyBorder="1" applyAlignment="1">
      <alignment horizontal="center" vertical="center" wrapText="1"/>
    </xf>
    <xf numFmtId="0" fontId="66" fillId="28" borderId="158" xfId="15" applyFont="1" applyFill="1" applyBorder="1" applyAlignment="1">
      <alignment horizontal="center" vertical="center" wrapText="1"/>
    </xf>
    <xf numFmtId="0" fontId="42" fillId="0" borderId="133" xfId="15" applyFont="1" applyBorder="1" applyAlignment="1">
      <alignment horizontal="left" vertical="center" wrapText="1"/>
    </xf>
    <xf numFmtId="0" fontId="42" fillId="0" borderId="136" xfId="15" applyFont="1" applyBorder="1" applyAlignment="1">
      <alignment horizontal="left" vertical="center" wrapText="1"/>
    </xf>
    <xf numFmtId="0" fontId="42" fillId="0" borderId="138" xfId="15" applyFont="1" applyBorder="1" applyAlignment="1">
      <alignment horizontal="left" vertical="center" wrapText="1"/>
    </xf>
    <xf numFmtId="0" fontId="66" fillId="28" borderId="78" xfId="15" applyFont="1" applyFill="1" applyBorder="1" applyAlignment="1">
      <alignment horizontal="center" vertical="center" wrapText="1"/>
    </xf>
    <xf numFmtId="0" fontId="66" fillId="28" borderId="70" xfId="15" applyFont="1" applyFill="1" applyBorder="1" applyAlignment="1">
      <alignment horizontal="center" vertical="center" wrapText="1"/>
    </xf>
    <xf numFmtId="0" fontId="66" fillId="28" borderId="71" xfId="15" applyFont="1" applyFill="1" applyBorder="1" applyAlignment="1">
      <alignment horizontal="center" vertical="center" wrapText="1"/>
    </xf>
    <xf numFmtId="0" fontId="104" fillId="28" borderId="111" xfId="15" applyFont="1" applyFill="1" applyBorder="1" applyAlignment="1">
      <alignment horizontal="center" vertical="center" wrapText="1"/>
    </xf>
    <xf numFmtId="0" fontId="104" fillId="28" borderId="0" xfId="15" applyFont="1" applyFill="1" applyAlignment="1">
      <alignment horizontal="center" vertical="center" wrapText="1"/>
    </xf>
    <xf numFmtId="0" fontId="104" fillId="28" borderId="116" xfId="15" applyFont="1" applyFill="1" applyBorder="1" applyAlignment="1">
      <alignment horizontal="center" vertical="center" wrapText="1"/>
    </xf>
    <xf numFmtId="0" fontId="104" fillId="28" borderId="121" xfId="15" applyFont="1" applyFill="1" applyBorder="1" applyAlignment="1">
      <alignment horizontal="center" vertical="center" wrapText="1"/>
    </xf>
    <xf numFmtId="0" fontId="104" fillId="28" borderId="5" xfId="15" applyFont="1" applyFill="1" applyBorder="1" applyAlignment="1">
      <alignment horizontal="center" vertical="center" wrapText="1"/>
    </xf>
    <xf numFmtId="0" fontId="104" fillId="28" borderId="120" xfId="15" applyFont="1" applyFill="1" applyBorder="1" applyAlignment="1">
      <alignment horizontal="center" vertical="center" wrapText="1"/>
    </xf>
    <xf numFmtId="0" fontId="42" fillId="28" borderId="151" xfId="15" applyFont="1" applyFill="1" applyBorder="1" applyAlignment="1">
      <alignment horizontal="center" vertical="center" wrapText="1"/>
    </xf>
    <xf numFmtId="0" fontId="42" fillId="28" borderId="115" xfId="15" applyFont="1" applyFill="1" applyBorder="1" applyAlignment="1">
      <alignment horizontal="center" vertical="center" wrapText="1"/>
    </xf>
    <xf numFmtId="0" fontId="42" fillId="0" borderId="151" xfId="15" applyFont="1" applyBorder="1" applyAlignment="1">
      <alignment horizontal="center" vertical="center" wrapText="1"/>
    </xf>
    <xf numFmtId="0" fontId="42" fillId="0" borderId="82" xfId="15" applyFont="1" applyBorder="1" applyAlignment="1">
      <alignment horizontal="center" vertical="center" wrapText="1"/>
    </xf>
    <xf numFmtId="0" fontId="42" fillId="0" borderId="83" xfId="15" applyFont="1" applyBorder="1" applyAlignment="1">
      <alignment horizontal="center" vertical="center" wrapText="1"/>
    </xf>
    <xf numFmtId="0" fontId="42" fillId="28" borderId="127" xfId="15" applyFont="1" applyFill="1" applyBorder="1" applyAlignment="1">
      <alignment horizontal="center" vertical="center" wrapText="1"/>
    </xf>
    <xf numFmtId="0" fontId="42" fillId="28" borderId="107" xfId="15" applyFont="1" applyFill="1" applyBorder="1" applyAlignment="1">
      <alignment horizontal="center" vertical="center" wrapText="1"/>
    </xf>
    <xf numFmtId="0" fontId="42" fillId="0" borderId="127" xfId="15" applyFont="1" applyBorder="1" applyAlignment="1">
      <alignment horizontal="center" vertical="center" wrapText="1"/>
    </xf>
    <xf numFmtId="0" fontId="42" fillId="0" borderId="106" xfId="15" applyFont="1" applyBorder="1" applyAlignment="1">
      <alignment horizontal="center" vertical="center" wrapText="1"/>
    </xf>
    <xf numFmtId="0" fontId="42" fillId="0" borderId="128" xfId="15" applyFont="1" applyBorder="1" applyAlignment="1">
      <alignment horizontal="center" vertical="center" wrapText="1"/>
    </xf>
    <xf numFmtId="0" fontId="42" fillId="0" borderId="129" xfId="15" applyFont="1" applyBorder="1" applyAlignment="1">
      <alignment horizontal="center" vertical="center" wrapText="1"/>
    </xf>
    <xf numFmtId="0" fontId="42" fillId="0" borderId="73" xfId="15" applyFont="1" applyBorder="1" applyAlignment="1">
      <alignment horizontal="left" vertical="center" wrapText="1"/>
    </xf>
    <xf numFmtId="0" fontId="42" fillId="0" borderId="74" xfId="15" applyFont="1" applyBorder="1" applyAlignment="1">
      <alignment horizontal="left" vertical="center" wrapText="1"/>
    </xf>
    <xf numFmtId="0" fontId="42" fillId="28" borderId="152" xfId="15" applyFont="1" applyFill="1" applyBorder="1" applyAlignment="1">
      <alignment horizontal="center" vertical="center" wrapText="1"/>
    </xf>
    <xf numFmtId="0" fontId="42" fillId="28" borderId="110" xfId="15" applyFont="1" applyFill="1" applyBorder="1" applyAlignment="1">
      <alignment horizontal="center" vertical="center" wrapText="1"/>
    </xf>
    <xf numFmtId="0" fontId="42" fillId="0" borderId="152" xfId="7" applyFont="1" applyBorder="1" applyAlignment="1" applyProtection="1">
      <alignment horizontal="center" vertical="center" wrapText="1"/>
    </xf>
    <xf numFmtId="0" fontId="42" fillId="0" borderId="109" xfId="7" applyFont="1" applyBorder="1" applyAlignment="1" applyProtection="1">
      <alignment horizontal="center" vertical="center" wrapText="1"/>
    </xf>
    <xf numFmtId="0" fontId="42" fillId="0" borderId="153" xfId="7" applyFont="1" applyBorder="1" applyAlignment="1" applyProtection="1">
      <alignment horizontal="center" vertical="center" wrapText="1"/>
    </xf>
    <xf numFmtId="0" fontId="42" fillId="0" borderId="154" xfId="7" applyFont="1" applyBorder="1" applyAlignment="1" applyProtection="1">
      <alignment horizontal="center" vertical="center" wrapText="1"/>
    </xf>
    <xf numFmtId="0" fontId="47" fillId="28" borderId="60" xfId="15" applyFont="1" applyFill="1" applyBorder="1" applyAlignment="1">
      <alignment horizontal="center" vertical="center" wrapText="1"/>
    </xf>
    <xf numFmtId="0" fontId="47" fillId="28" borderId="61" xfId="15" applyFont="1" applyFill="1" applyBorder="1" applyAlignment="1">
      <alignment horizontal="center" vertical="center" wrapText="1"/>
    </xf>
    <xf numFmtId="0" fontId="47" fillId="28" borderId="62" xfId="15" applyFont="1" applyFill="1" applyBorder="1" applyAlignment="1">
      <alignment horizontal="center" vertical="center" wrapText="1"/>
    </xf>
    <xf numFmtId="0" fontId="66" fillId="28" borderId="33" xfId="15" applyFont="1" applyFill="1" applyBorder="1" applyAlignment="1">
      <alignment horizontal="center" vertical="center" wrapText="1"/>
    </xf>
    <xf numFmtId="0" fontId="66" fillId="28" borderId="4" xfId="15" applyFont="1" applyFill="1" applyBorder="1" applyAlignment="1">
      <alignment horizontal="center" vertical="center" wrapText="1"/>
    </xf>
    <xf numFmtId="0" fontId="66" fillId="28" borderId="34" xfId="15" applyFont="1" applyFill="1" applyBorder="1" applyAlignment="1">
      <alignment horizontal="center" vertical="center" wrapText="1"/>
    </xf>
    <xf numFmtId="0" fontId="42" fillId="0" borderId="81" xfId="15" applyFont="1" applyBorder="1" applyAlignment="1">
      <alignment horizontal="left" vertical="center" wrapText="1"/>
    </xf>
    <xf numFmtId="0" fontId="42" fillId="0" borderId="82" xfId="15" applyFont="1" applyBorder="1" applyAlignment="1">
      <alignment horizontal="left" vertical="center" wrapText="1"/>
    </xf>
    <xf numFmtId="0" fontId="42" fillId="0" borderId="83" xfId="15" applyFont="1" applyBorder="1" applyAlignment="1">
      <alignment horizontal="left" vertical="center" wrapText="1"/>
    </xf>
    <xf numFmtId="0" fontId="42" fillId="0" borderId="107" xfId="15" applyFont="1" applyBorder="1" applyAlignment="1">
      <alignment horizontal="center" vertical="center" wrapText="1"/>
    </xf>
    <xf numFmtId="0" fontId="42" fillId="28" borderId="146" xfId="15" applyFont="1" applyFill="1" applyBorder="1" applyAlignment="1">
      <alignment horizontal="center" vertical="center" wrapText="1"/>
    </xf>
    <xf numFmtId="0" fontId="42" fillId="28" borderId="147" xfId="15" applyFont="1" applyFill="1" applyBorder="1" applyAlignment="1">
      <alignment horizontal="center" vertical="center" wrapText="1"/>
    </xf>
    <xf numFmtId="0" fontId="42" fillId="0" borderId="146" xfId="7" applyFont="1" applyBorder="1" applyAlignment="1" applyProtection="1">
      <alignment horizontal="center" vertical="center" wrapText="1"/>
    </xf>
    <xf numFmtId="0" fontId="42" fillId="0" borderId="148" xfId="7" applyFont="1" applyBorder="1" applyAlignment="1" applyProtection="1">
      <alignment horizontal="center" vertical="center" wrapText="1"/>
    </xf>
    <xf numFmtId="0" fontId="42" fillId="0" borderId="149" xfId="7" applyFont="1" applyBorder="1" applyAlignment="1" applyProtection="1">
      <alignment horizontal="center" vertical="center" wrapText="1"/>
    </xf>
    <xf numFmtId="0" fontId="42" fillId="0" borderId="150" xfId="7" applyFont="1" applyBorder="1" applyAlignment="1" applyProtection="1">
      <alignment horizontal="center" vertical="center" wrapText="1"/>
    </xf>
    <xf numFmtId="0" fontId="42" fillId="28" borderId="133" xfId="15" applyFont="1" applyFill="1" applyBorder="1" applyAlignment="1">
      <alignment horizontal="center" vertical="center" wrapText="1"/>
    </xf>
    <xf numFmtId="0" fontId="42" fillId="28" borderId="134" xfId="15" applyFont="1" applyFill="1" applyBorder="1" applyAlignment="1">
      <alignment horizontal="center" vertical="center" wrapText="1"/>
    </xf>
    <xf numFmtId="49" fontId="42" fillId="0" borderId="135" xfId="7" applyNumberFormat="1" applyFont="1" applyBorder="1" applyAlignment="1" applyProtection="1">
      <alignment horizontal="center" vertical="center" wrapText="1"/>
    </xf>
    <xf numFmtId="49" fontId="42" fillId="0" borderId="136" xfId="7" applyNumberFormat="1" applyFont="1" applyBorder="1" applyAlignment="1" applyProtection="1">
      <alignment horizontal="center" vertical="center" wrapText="1"/>
    </xf>
    <xf numFmtId="49" fontId="42" fillId="0" borderId="137" xfId="7" applyNumberFormat="1" applyFont="1" applyBorder="1" applyAlignment="1" applyProtection="1">
      <alignment horizontal="center" vertical="center" wrapText="1"/>
    </xf>
    <xf numFmtId="49" fontId="42" fillId="0" borderId="138" xfId="7" applyNumberFormat="1" applyFont="1" applyBorder="1" applyAlignment="1" applyProtection="1">
      <alignment horizontal="center" vertical="center" wrapText="1"/>
    </xf>
    <xf numFmtId="0" fontId="104" fillId="28" borderId="139" xfId="15" applyFont="1" applyFill="1" applyBorder="1" applyAlignment="1">
      <alignment horizontal="center" vertical="center" wrapText="1"/>
    </xf>
    <xf numFmtId="0" fontId="104" fillId="28" borderId="76" xfId="15" applyFont="1" applyFill="1" applyBorder="1" applyAlignment="1">
      <alignment horizontal="center" vertical="center" wrapText="1"/>
    </xf>
    <xf numFmtId="0" fontId="104" fillId="28" borderId="140" xfId="15" applyFont="1" applyFill="1" applyBorder="1" applyAlignment="1">
      <alignment horizontal="center" vertical="center" wrapText="1"/>
    </xf>
    <xf numFmtId="0" fontId="104" fillId="28" borderId="143" xfId="15" applyFont="1" applyFill="1" applyBorder="1" applyAlignment="1">
      <alignment horizontal="center" vertical="center" wrapText="1"/>
    </xf>
    <xf numFmtId="0" fontId="104" fillId="28" borderId="144" xfId="15" applyFont="1" applyFill="1" applyBorder="1" applyAlignment="1">
      <alignment horizontal="center" vertical="center" wrapText="1"/>
    </xf>
    <xf numFmtId="0" fontId="104" fillId="28" borderId="145" xfId="15" applyFont="1" applyFill="1" applyBorder="1" applyAlignment="1">
      <alignment horizontal="center" vertical="center" wrapText="1"/>
    </xf>
    <xf numFmtId="0" fontId="42" fillId="28" borderId="141" xfId="15" applyFont="1" applyFill="1" applyBorder="1" applyAlignment="1">
      <alignment horizontal="center" vertical="center" wrapText="1"/>
    </xf>
    <xf numFmtId="0" fontId="42" fillId="28" borderId="142" xfId="15" applyFont="1" applyFill="1" applyBorder="1" applyAlignment="1">
      <alignment horizontal="center" vertical="center" wrapText="1"/>
    </xf>
    <xf numFmtId="0" fontId="42" fillId="0" borderId="141" xfId="15" applyFont="1" applyBorder="1" applyAlignment="1">
      <alignment horizontal="center" vertical="center" wrapText="1"/>
    </xf>
    <xf numFmtId="0" fontId="42" fillId="0" borderId="73" xfId="15" applyFont="1" applyBorder="1" applyAlignment="1">
      <alignment horizontal="center" vertical="center" wrapText="1"/>
    </xf>
    <xf numFmtId="0" fontId="42" fillId="0" borderId="74" xfId="15" applyFont="1" applyBorder="1" applyAlignment="1">
      <alignment horizontal="center" vertical="center" wrapText="1"/>
    </xf>
    <xf numFmtId="14" fontId="99" fillId="0" borderId="6" xfId="15" applyNumberFormat="1" applyFont="1" applyBorder="1" applyAlignment="1">
      <alignment horizontal="center" vertical="center"/>
    </xf>
    <xf numFmtId="0" fontId="99" fillId="0" borderId="8" xfId="15" applyFont="1" applyBorder="1" applyAlignment="1">
      <alignment horizontal="center" vertical="center"/>
    </xf>
    <xf numFmtId="0" fontId="100" fillId="28" borderId="51" xfId="15" applyFont="1" applyFill="1" applyBorder="1" applyAlignment="1">
      <alignment horizontal="center" vertical="center"/>
    </xf>
    <xf numFmtId="0" fontId="100" fillId="28" borderId="0" xfId="15" applyFont="1" applyFill="1" applyAlignment="1">
      <alignment horizontal="center" vertical="center"/>
    </xf>
    <xf numFmtId="0" fontId="100" fillId="28" borderId="52" xfId="15" applyFont="1" applyFill="1" applyBorder="1" applyAlignment="1">
      <alignment horizontal="center" vertical="center"/>
    </xf>
    <xf numFmtId="0" fontId="35" fillId="28" borderId="5" xfId="15" applyFont="1" applyFill="1" applyBorder="1" applyAlignment="1">
      <alignment horizontal="right" vertical="center"/>
    </xf>
    <xf numFmtId="0" fontId="35" fillId="28" borderId="11" xfId="15" applyFont="1" applyFill="1" applyBorder="1" applyAlignment="1">
      <alignment horizontal="right" vertical="center"/>
    </xf>
    <xf numFmtId="0" fontId="102" fillId="28" borderId="118" xfId="15" applyFont="1" applyFill="1" applyBorder="1" applyAlignment="1">
      <alignment horizontal="center" vertical="center" wrapText="1"/>
    </xf>
    <xf numFmtId="0" fontId="102" fillId="28" borderId="120" xfId="15" applyFont="1" applyFill="1" applyBorder="1" applyAlignment="1">
      <alignment horizontal="center" vertical="center" wrapText="1"/>
    </xf>
    <xf numFmtId="0" fontId="103" fillId="28" borderId="119" xfId="15" applyFont="1" applyFill="1" applyBorder="1" applyAlignment="1">
      <alignment horizontal="center" vertical="center" wrapText="1"/>
    </xf>
    <xf numFmtId="0" fontId="103" fillId="28" borderId="49" xfId="15" applyFont="1" applyFill="1" applyBorder="1" applyAlignment="1">
      <alignment horizontal="center" vertical="center" wrapText="1"/>
    </xf>
    <xf numFmtId="0" fontId="103" fillId="28" borderId="50" xfId="15" applyFont="1" applyFill="1" applyBorder="1" applyAlignment="1">
      <alignment horizontal="center" vertical="center" wrapText="1"/>
    </xf>
    <xf numFmtId="0" fontId="103" fillId="28" borderId="121" xfId="15" applyFont="1" applyFill="1" applyBorder="1" applyAlignment="1">
      <alignment horizontal="center" vertical="center" wrapText="1"/>
    </xf>
    <xf numFmtId="0" fontId="103" fillId="28" borderId="5" xfId="15" applyFont="1" applyFill="1" applyBorder="1" applyAlignment="1">
      <alignment horizontal="center" vertical="center" wrapText="1"/>
    </xf>
    <xf numFmtId="0" fontId="103" fillId="28" borderId="11" xfId="15" applyFont="1" applyFill="1" applyBorder="1" applyAlignment="1">
      <alignment horizontal="center" vertical="center" wrapText="1"/>
    </xf>
    <xf numFmtId="0" fontId="102" fillId="28" borderId="155" xfId="15" applyFont="1" applyFill="1" applyBorder="1" applyAlignment="1">
      <alignment horizontal="center" vertical="center" wrapText="1"/>
    </xf>
    <xf numFmtId="0" fontId="102" fillId="28" borderId="94" xfId="15" applyFont="1" applyFill="1" applyBorder="1" applyAlignment="1">
      <alignment horizontal="center" vertical="center" wrapText="1"/>
    </xf>
    <xf numFmtId="0" fontId="66" fillId="28" borderId="66" xfId="15" applyFont="1" applyFill="1" applyBorder="1" applyAlignment="1">
      <alignment horizontal="center" vertical="center" wrapText="1"/>
    </xf>
    <xf numFmtId="0" fontId="66" fillId="28" borderId="68" xfId="15" applyFont="1" applyFill="1" applyBorder="1" applyAlignment="1">
      <alignment horizontal="center" vertical="center" wrapText="1"/>
    </xf>
    <xf numFmtId="0" fontId="66" fillId="28" borderId="67" xfId="15" applyFont="1" applyFill="1" applyBorder="1" applyAlignment="1">
      <alignment horizontal="center" vertical="center" wrapText="1"/>
    </xf>
    <xf numFmtId="0" fontId="42" fillId="0" borderId="68" xfId="15" applyFont="1" applyBorder="1" applyAlignment="1">
      <alignment horizontal="left" vertical="center" wrapText="1"/>
    </xf>
    <xf numFmtId="0" fontId="42" fillId="0" borderId="69" xfId="15" applyFont="1" applyBorder="1" applyAlignment="1">
      <alignment horizontal="left" vertical="center" wrapText="1"/>
    </xf>
    <xf numFmtId="0" fontId="33" fillId="0" borderId="163" xfId="15" applyBorder="1" applyAlignment="1">
      <alignment horizontal="left" vertical="top"/>
    </xf>
    <xf numFmtId="0" fontId="33" fillId="0" borderId="5" xfId="15" applyBorder="1" applyAlignment="1">
      <alignment horizontal="left" vertical="top"/>
    </xf>
    <xf numFmtId="0" fontId="33" fillId="0" borderId="159" xfId="15" applyBorder="1" applyAlignment="1">
      <alignment horizontal="left" vertical="top"/>
    </xf>
    <xf numFmtId="188" fontId="42" fillId="28" borderId="49" xfId="15" applyNumberFormat="1" applyFont="1" applyFill="1" applyBorder="1" applyAlignment="1">
      <alignment horizontal="center" vertical="center"/>
    </xf>
    <xf numFmtId="188" fontId="42" fillId="28" borderId="50" xfId="15" applyNumberFormat="1" applyFont="1" applyFill="1" applyBorder="1" applyAlignment="1">
      <alignment horizontal="center" vertical="center"/>
    </xf>
    <xf numFmtId="0" fontId="66" fillId="28" borderId="48" xfId="15" applyFont="1" applyFill="1" applyBorder="1" applyAlignment="1">
      <alignment horizontal="center" vertical="center" wrapText="1"/>
    </xf>
    <xf numFmtId="0" fontId="66" fillId="28" borderId="49" xfId="15" applyFont="1" applyFill="1" applyBorder="1" applyAlignment="1">
      <alignment horizontal="center" vertical="center" wrapText="1"/>
    </xf>
    <xf numFmtId="0" fontId="66" fillId="28" borderId="51" xfId="15" applyFont="1" applyFill="1" applyBorder="1" applyAlignment="1">
      <alignment horizontal="center" vertical="center" wrapText="1"/>
    </xf>
    <xf numFmtId="0" fontId="66" fillId="28" borderId="0" xfId="15" applyFont="1" applyFill="1" applyAlignment="1">
      <alignment horizontal="center" vertical="center" wrapText="1"/>
    </xf>
    <xf numFmtId="0" fontId="66" fillId="28" borderId="9" xfId="15" applyFont="1" applyFill="1" applyBorder="1" applyAlignment="1">
      <alignment horizontal="center" vertical="center" wrapText="1"/>
    </xf>
    <xf numFmtId="0" fontId="66" fillId="28" borderId="5" xfId="15" applyFont="1" applyFill="1" applyBorder="1" applyAlignment="1">
      <alignment horizontal="center" vertical="center" wrapText="1"/>
    </xf>
    <xf numFmtId="0" fontId="104" fillId="28" borderId="122" xfId="15" applyFont="1" applyFill="1" applyBorder="1" applyAlignment="1">
      <alignment horizontal="center" vertical="center" wrapText="1"/>
    </xf>
    <xf numFmtId="0" fontId="104" fillId="28" borderId="49" xfId="15" applyFont="1" applyFill="1" applyBorder="1" applyAlignment="1">
      <alignment horizontal="center" vertical="center" wrapText="1"/>
    </xf>
    <xf numFmtId="0" fontId="104" fillId="28" borderId="123" xfId="15" applyFont="1" applyFill="1" applyBorder="1" applyAlignment="1">
      <alignment horizontal="center" vertical="center" wrapText="1"/>
    </xf>
    <xf numFmtId="0" fontId="104" fillId="28" borderId="31" xfId="15" applyFont="1" applyFill="1" applyBorder="1" applyAlignment="1">
      <alignment horizontal="center" vertical="center" wrapText="1"/>
    </xf>
    <xf numFmtId="0" fontId="104" fillId="28" borderId="32" xfId="15" applyFont="1" applyFill="1" applyBorder="1" applyAlignment="1">
      <alignment horizontal="center" vertical="center" wrapText="1"/>
    </xf>
    <xf numFmtId="0" fontId="104" fillId="28" borderId="130" xfId="15" applyFont="1" applyFill="1" applyBorder="1" applyAlignment="1">
      <alignment horizontal="center" vertical="center" wrapText="1"/>
    </xf>
    <xf numFmtId="0" fontId="104" fillId="28" borderId="131" xfId="15" applyFont="1" applyFill="1" applyBorder="1" applyAlignment="1">
      <alignment horizontal="center" vertical="center" wrapText="1"/>
    </xf>
    <xf numFmtId="0" fontId="104" fillId="28" borderId="132" xfId="15" applyFont="1" applyFill="1" applyBorder="1" applyAlignment="1">
      <alignment horizontal="center" vertical="center" wrapText="1"/>
    </xf>
    <xf numFmtId="0" fontId="42" fillId="28" borderId="124" xfId="15" applyFont="1" applyFill="1" applyBorder="1" applyAlignment="1">
      <alignment horizontal="center" vertical="center" wrapText="1"/>
    </xf>
    <xf numFmtId="0" fontId="42" fillId="28" borderId="125" xfId="15" applyFont="1" applyFill="1" applyBorder="1" applyAlignment="1">
      <alignment horizontal="center" vertical="center" wrapText="1"/>
    </xf>
    <xf numFmtId="0" fontId="42" fillId="0" borderId="102" xfId="15" applyFont="1" applyBorder="1" applyAlignment="1">
      <alignment horizontal="center" vertical="center" wrapText="1"/>
    </xf>
    <xf numFmtId="0" fontId="42" fillId="0" borderId="103" xfId="15" applyFont="1" applyBorder="1" applyAlignment="1">
      <alignment horizontal="center" vertical="center" wrapText="1"/>
    </xf>
    <xf numFmtId="0" fontId="42" fillId="0" borderId="104" xfId="15" applyFont="1" applyBorder="1" applyAlignment="1">
      <alignment horizontal="center" vertical="center" wrapText="1"/>
    </xf>
    <xf numFmtId="0" fontId="42" fillId="28" borderId="126" xfId="15" applyFont="1" applyFill="1" applyBorder="1" applyAlignment="1">
      <alignment horizontal="center" vertical="center" wrapText="1"/>
    </xf>
    <xf numFmtId="49" fontId="33" fillId="0" borderId="189" xfId="15" applyNumberFormat="1" applyBorder="1" applyAlignment="1">
      <alignment horizontal="left" vertical="center" wrapText="1"/>
    </xf>
    <xf numFmtId="49" fontId="33" fillId="0" borderId="190" xfId="15" applyNumberFormat="1" applyBorder="1" applyAlignment="1">
      <alignment horizontal="left" vertical="center" wrapText="1"/>
    </xf>
    <xf numFmtId="49" fontId="33" fillId="0" borderId="191" xfId="15" applyNumberFormat="1" applyBorder="1" applyAlignment="1">
      <alignment horizontal="left" vertical="center" wrapText="1"/>
    </xf>
    <xf numFmtId="49" fontId="33" fillId="0" borderId="192" xfId="15" applyNumberFormat="1" applyBorder="1" applyAlignment="1">
      <alignment horizontal="left" vertical="center" wrapText="1"/>
    </xf>
    <xf numFmtId="49" fontId="33" fillId="0" borderId="151" xfId="15" applyNumberFormat="1" applyBorder="1" applyAlignment="1">
      <alignment horizontal="left" vertical="center" wrapText="1"/>
    </xf>
    <xf numFmtId="49" fontId="33" fillId="0" borderId="82" xfId="15" applyNumberFormat="1" applyBorder="1" applyAlignment="1">
      <alignment horizontal="left" vertical="center" wrapText="1"/>
    </xf>
    <xf numFmtId="49" fontId="33" fillId="0" borderId="115" xfId="15" applyNumberFormat="1" applyBorder="1" applyAlignment="1">
      <alignment horizontal="left" vertical="center" wrapText="1"/>
    </xf>
    <xf numFmtId="49" fontId="33" fillId="0" borderId="33" xfId="15" applyNumberFormat="1" applyBorder="1" applyAlignment="1">
      <alignment horizontal="left" vertical="center" wrapText="1"/>
    </xf>
    <xf numFmtId="49" fontId="33" fillId="0" borderId="4" xfId="15" applyNumberFormat="1" applyBorder="1" applyAlignment="1">
      <alignment horizontal="left" vertical="center" wrapText="1"/>
    </xf>
    <xf numFmtId="49" fontId="33" fillId="0" borderId="34" xfId="15" applyNumberFormat="1" applyBorder="1" applyAlignment="1">
      <alignment horizontal="left" vertical="center" wrapText="1"/>
    </xf>
    <xf numFmtId="0" fontId="111" fillId="0" borderId="172" xfId="15" applyFont="1" applyBorder="1" applyAlignment="1">
      <alignment horizontal="center" vertical="center" wrapText="1"/>
    </xf>
    <xf numFmtId="0" fontId="111" fillId="0" borderId="166" xfId="15" applyFont="1" applyBorder="1" applyAlignment="1">
      <alignment horizontal="center" vertical="center" wrapText="1"/>
    </xf>
    <xf numFmtId="0" fontId="111" fillId="0" borderId="165" xfId="15" applyFont="1" applyBorder="1" applyAlignment="1">
      <alignment horizontal="center" vertical="center" wrapText="1"/>
    </xf>
    <xf numFmtId="0" fontId="110" fillId="28" borderId="164" xfId="15" applyFont="1" applyFill="1" applyBorder="1" applyAlignment="1">
      <alignment horizontal="center" vertical="center" wrapText="1"/>
    </xf>
    <xf numFmtId="0" fontId="93" fillId="28" borderId="166" xfId="15" applyFont="1" applyFill="1" applyBorder="1" applyAlignment="1">
      <alignment horizontal="center" vertical="center" wrapText="1"/>
    </xf>
    <xf numFmtId="0" fontId="93" fillId="28" borderId="167" xfId="15" applyFont="1" applyFill="1" applyBorder="1" applyAlignment="1">
      <alignment horizontal="center" vertical="center" wrapText="1"/>
    </xf>
    <xf numFmtId="0" fontId="33" fillId="0" borderId="51" xfId="15" applyBorder="1" applyAlignment="1">
      <alignment horizontal="center" vertical="top" wrapText="1"/>
    </xf>
    <xf numFmtId="0" fontId="33" fillId="0" borderId="0" xfId="15" applyAlignment="1">
      <alignment horizontal="center" vertical="top" wrapText="1"/>
    </xf>
    <xf numFmtId="0" fontId="33" fillId="0" borderId="32" xfId="15" applyBorder="1" applyAlignment="1">
      <alignment horizontal="center" vertical="top" wrapText="1"/>
    </xf>
    <xf numFmtId="0" fontId="33" fillId="28" borderId="31" xfId="15" applyFill="1" applyBorder="1" applyAlignment="1">
      <alignment horizontal="center" vertical="top" wrapText="1"/>
    </xf>
    <xf numFmtId="0" fontId="33" fillId="28" borderId="0" xfId="15" applyFill="1" applyAlignment="1">
      <alignment horizontal="center" vertical="top" wrapText="1"/>
    </xf>
    <xf numFmtId="0" fontId="33" fillId="28" borderId="52" xfId="15" applyFill="1" applyBorder="1" applyAlignment="1">
      <alignment horizontal="center" vertical="top" wrapText="1"/>
    </xf>
    <xf numFmtId="0" fontId="33" fillId="28" borderId="163" xfId="15" applyFill="1" applyBorder="1" applyAlignment="1">
      <alignment horizontal="center" vertical="top" wrapText="1"/>
    </xf>
    <xf numFmtId="0" fontId="33" fillId="28" borderId="5" xfId="15" applyFill="1" applyBorder="1" applyAlignment="1">
      <alignment horizontal="center" vertical="top" wrapText="1"/>
    </xf>
    <xf numFmtId="0" fontId="33" fillId="28" borderId="11" xfId="15" applyFill="1" applyBorder="1" applyAlignment="1">
      <alignment horizontal="center" vertical="top" wrapText="1"/>
    </xf>
    <xf numFmtId="0" fontId="33" fillId="0" borderId="197" xfId="15" applyBorder="1" applyAlignment="1">
      <alignment horizontal="center" vertical="top" wrapText="1"/>
    </xf>
    <xf numFmtId="0" fontId="33" fillId="0" borderId="198" xfId="15" applyBorder="1" applyAlignment="1">
      <alignment horizontal="center" vertical="top" wrapText="1"/>
    </xf>
    <xf numFmtId="0" fontId="33" fillId="0" borderId="199" xfId="15" applyBorder="1" applyAlignment="1">
      <alignment horizontal="center" vertical="top" wrapText="1"/>
    </xf>
    <xf numFmtId="0" fontId="33" fillId="0" borderId="9" xfId="15" applyBorder="1" applyAlignment="1">
      <alignment horizontal="center" vertical="top" wrapText="1"/>
    </xf>
    <xf numFmtId="0" fontId="33" fillId="0" borderId="5" xfId="15" applyBorder="1" applyAlignment="1">
      <alignment horizontal="center" vertical="top" wrapText="1"/>
    </xf>
    <xf numFmtId="0" fontId="33" fillId="0" borderId="159" xfId="15" applyBorder="1" applyAlignment="1">
      <alignment horizontal="center" vertical="top" wrapText="1"/>
    </xf>
    <xf numFmtId="49" fontId="33" fillId="0" borderId="193" xfId="15" applyNumberFormat="1" applyBorder="1" applyAlignment="1">
      <alignment horizontal="left" vertical="center" wrapText="1"/>
    </xf>
    <xf numFmtId="49" fontId="33" fillId="0" borderId="5" xfId="15" applyNumberFormat="1" applyBorder="1" applyAlignment="1">
      <alignment horizontal="left" vertical="center" wrapText="1"/>
    </xf>
    <xf numFmtId="49" fontId="33" fillId="0" borderId="120" xfId="15" applyNumberFormat="1" applyBorder="1" applyAlignment="1">
      <alignment horizontal="left" vertical="center" wrapText="1"/>
    </xf>
    <xf numFmtId="49" fontId="33" fillId="0" borderId="121" xfId="15" applyNumberFormat="1" applyBorder="1" applyAlignment="1">
      <alignment horizontal="left" vertical="center" wrapText="1"/>
    </xf>
    <xf numFmtId="49" fontId="33" fillId="0" borderId="163" xfId="15" applyNumberFormat="1" applyBorder="1" applyAlignment="1">
      <alignment horizontal="left" vertical="center" wrapText="1"/>
    </xf>
    <xf numFmtId="49" fontId="33" fillId="0" borderId="159" xfId="15" applyNumberFormat="1" applyBorder="1" applyAlignment="1">
      <alignment horizontal="left" vertical="center" wrapText="1"/>
    </xf>
    <xf numFmtId="0" fontId="33" fillId="28" borderId="84" xfId="15" applyFill="1" applyBorder="1" applyAlignment="1">
      <alignment horizontal="center" vertical="top" wrapText="1"/>
    </xf>
    <xf numFmtId="0" fontId="33" fillId="28" borderId="85" xfId="15" applyFill="1" applyBorder="1" applyAlignment="1">
      <alignment horizontal="center" vertical="top" wrapText="1"/>
    </xf>
    <xf numFmtId="0" fontId="33" fillId="28" borderId="86" xfId="15" applyFill="1" applyBorder="1" applyAlignment="1">
      <alignment horizontal="center" vertical="top" wrapText="1"/>
    </xf>
    <xf numFmtId="49" fontId="33" fillId="0" borderId="0" xfId="15" applyNumberFormat="1" applyAlignment="1">
      <alignment horizontal="left" vertical="center" wrapText="1"/>
    </xf>
    <xf numFmtId="49" fontId="33" fillId="0" borderId="116" xfId="15" applyNumberFormat="1" applyBorder="1" applyAlignment="1">
      <alignment horizontal="left" vertical="center" wrapText="1"/>
    </xf>
    <xf numFmtId="49" fontId="33" fillId="0" borderId="111" xfId="15" applyNumberFormat="1" applyBorder="1" applyAlignment="1">
      <alignment horizontal="left" vertical="center" wrapText="1"/>
    </xf>
    <xf numFmtId="0" fontId="111" fillId="0" borderId="112" xfId="15" applyFont="1" applyBorder="1" applyAlignment="1">
      <alignment horizontal="center" vertical="center" wrapText="1"/>
    </xf>
    <xf numFmtId="0" fontId="111" fillId="0" borderId="85" xfId="15" applyFont="1" applyBorder="1" applyAlignment="1">
      <alignment horizontal="center" vertical="center" wrapText="1"/>
    </xf>
    <xf numFmtId="0" fontId="111" fillId="0" borderId="177" xfId="15" applyFont="1" applyBorder="1" applyAlignment="1">
      <alignment horizontal="center" vertical="center" wrapText="1"/>
    </xf>
    <xf numFmtId="0" fontId="111" fillId="0" borderId="51" xfId="15" applyFont="1" applyBorder="1" applyAlignment="1">
      <alignment horizontal="center" vertical="center" wrapText="1"/>
    </xf>
    <xf numFmtId="0" fontId="111" fillId="0" borderId="0" xfId="15" applyFont="1" applyAlignment="1">
      <alignment horizontal="center" vertical="center" wrapText="1"/>
    </xf>
    <xf numFmtId="0" fontId="111" fillId="0" borderId="42" xfId="15" applyFont="1" applyBorder="1" applyAlignment="1">
      <alignment horizontal="center" vertical="center" wrapText="1"/>
    </xf>
    <xf numFmtId="0" fontId="111" fillId="0" borderId="9" xfId="15" applyFont="1" applyBorder="1" applyAlignment="1">
      <alignment horizontal="center" vertical="center" wrapText="1"/>
    </xf>
    <xf numFmtId="0" fontId="111" fillId="0" borderId="5" xfId="15" applyFont="1" applyBorder="1" applyAlignment="1">
      <alignment horizontal="center" vertical="center" wrapText="1"/>
    </xf>
    <xf numFmtId="0" fontId="111" fillId="0" borderId="182" xfId="15" applyFont="1" applyBorder="1" applyAlignment="1">
      <alignment horizontal="center" vertical="center" wrapText="1"/>
    </xf>
    <xf numFmtId="49" fontId="33" fillId="0" borderId="194" xfId="15" applyNumberFormat="1" applyBorder="1" applyAlignment="1">
      <alignment horizontal="left" vertical="center" wrapText="1"/>
    </xf>
    <xf numFmtId="49" fontId="33" fillId="0" borderId="195" xfId="15" applyNumberFormat="1" applyBorder="1" applyAlignment="1">
      <alignment horizontal="left" vertical="center" wrapText="1"/>
    </xf>
    <xf numFmtId="49" fontId="33" fillId="0" borderId="196" xfId="15" applyNumberFormat="1" applyBorder="1" applyAlignment="1">
      <alignment horizontal="left" vertical="center" wrapText="1"/>
    </xf>
    <xf numFmtId="49" fontId="33" fillId="0" borderId="92" xfId="15" applyNumberFormat="1" applyBorder="1" applyAlignment="1">
      <alignment horizontal="left" vertical="center" wrapText="1"/>
    </xf>
    <xf numFmtId="49" fontId="33" fillId="0" borderId="93" xfId="15" applyNumberFormat="1" applyBorder="1" applyAlignment="1">
      <alignment horizontal="left" vertical="center" wrapText="1"/>
    </xf>
    <xf numFmtId="49" fontId="33" fillId="0" borderId="94" xfId="15" applyNumberFormat="1" applyBorder="1" applyAlignment="1">
      <alignment horizontal="left" vertical="center" wrapText="1"/>
    </xf>
    <xf numFmtId="0" fontId="111" fillId="0" borderId="114" xfId="15" applyFont="1" applyBorder="1" applyAlignment="1">
      <alignment horizontal="center" vertical="center" wrapText="1"/>
    </xf>
    <xf numFmtId="0" fontId="111" fillId="0" borderId="82" xfId="15" applyFont="1" applyBorder="1" applyAlignment="1">
      <alignment horizontal="center" vertical="center" wrapText="1"/>
    </xf>
    <xf numFmtId="0" fontId="111" fillId="0" borderId="176" xfId="15" applyFont="1" applyBorder="1" applyAlignment="1">
      <alignment horizontal="center" vertical="center" wrapText="1"/>
    </xf>
    <xf numFmtId="0" fontId="33" fillId="28" borderId="82" xfId="15" applyFill="1" applyBorder="1" applyAlignment="1">
      <alignment horizontal="center" vertical="top" wrapText="1"/>
    </xf>
    <xf numFmtId="0" fontId="33" fillId="28" borderId="83" xfId="15" applyFill="1" applyBorder="1" applyAlignment="1">
      <alignment horizontal="center" vertical="top" wrapText="1"/>
    </xf>
    <xf numFmtId="49" fontId="33" fillId="0" borderId="186" xfId="15" applyNumberFormat="1" applyBorder="1" applyAlignment="1">
      <alignment horizontal="left" vertical="center" wrapText="1"/>
    </xf>
    <xf numFmtId="49" fontId="33" fillId="0" borderId="187" xfId="15" applyNumberFormat="1" applyBorder="1" applyAlignment="1">
      <alignment horizontal="left" vertical="center" wrapText="1"/>
    </xf>
    <xf numFmtId="49" fontId="33" fillId="0" borderId="188" xfId="15" applyNumberFormat="1" applyBorder="1" applyAlignment="1">
      <alignment horizontal="left" vertical="center" wrapText="1"/>
    </xf>
    <xf numFmtId="49" fontId="33" fillId="0" borderId="31" xfId="15" applyNumberFormat="1" applyBorder="1" applyAlignment="1">
      <alignment horizontal="left" vertical="center" wrapText="1"/>
    </xf>
    <xf numFmtId="49" fontId="33" fillId="0" borderId="32" xfId="15" applyNumberFormat="1" applyBorder="1" applyAlignment="1">
      <alignment horizontal="left" vertical="center" wrapText="1"/>
    </xf>
    <xf numFmtId="0" fontId="111" fillId="28" borderId="108" xfId="15" applyFont="1" applyFill="1" applyBorder="1" applyAlignment="1">
      <alignment horizontal="left" vertical="center" wrapText="1"/>
    </xf>
    <xf numFmtId="0" fontId="111" fillId="28" borderId="109" xfId="15" applyFont="1" applyFill="1" applyBorder="1" applyAlignment="1">
      <alignment horizontal="left" vertical="center" wrapText="1"/>
    </xf>
    <xf numFmtId="0" fontId="111" fillId="28" borderId="185" xfId="15" applyFont="1" applyFill="1" applyBorder="1" applyAlignment="1">
      <alignment horizontal="left" vertical="center" wrapText="1"/>
    </xf>
    <xf numFmtId="0" fontId="93" fillId="0" borderId="5" xfId="15" applyFont="1" applyBorder="1" applyAlignment="1">
      <alignment horizontal="center" vertical="center"/>
    </xf>
    <xf numFmtId="0" fontId="64" fillId="27" borderId="152" xfId="15" applyFont="1" applyFill="1" applyBorder="1" applyAlignment="1">
      <alignment horizontal="center" vertical="center" wrapText="1"/>
    </xf>
    <xf numFmtId="0" fontId="64" fillId="27" borderId="109" xfId="15" applyFont="1" applyFill="1" applyBorder="1" applyAlignment="1">
      <alignment horizontal="center" vertical="center" wrapText="1"/>
    </xf>
    <xf numFmtId="0" fontId="64" fillId="27" borderId="110" xfId="15" applyFont="1" applyFill="1" applyBorder="1" applyAlignment="1">
      <alignment horizontal="center" vertical="center" wrapText="1"/>
    </xf>
    <xf numFmtId="0" fontId="33" fillId="28" borderId="152" xfId="15" applyFill="1" applyBorder="1" applyAlignment="1">
      <alignment horizontal="center" vertical="top" wrapText="1"/>
    </xf>
    <xf numFmtId="0" fontId="33" fillId="28" borderId="109" xfId="15" applyFill="1" applyBorder="1" applyAlignment="1">
      <alignment horizontal="center" vertical="top" wrapText="1"/>
    </xf>
    <xf numFmtId="0" fontId="33" fillId="28" borderId="154" xfId="15" applyFill="1" applyBorder="1" applyAlignment="1">
      <alignment horizontal="center" vertical="top" wrapText="1"/>
    </xf>
    <xf numFmtId="0" fontId="116" fillId="0" borderId="48" xfId="15" applyFont="1" applyBorder="1" applyAlignment="1">
      <alignment horizontal="left" vertical="top" wrapText="1"/>
    </xf>
    <xf numFmtId="0" fontId="116" fillId="0" borderId="49" xfId="15" applyFont="1" applyBorder="1" applyAlignment="1">
      <alignment horizontal="left" vertical="top" wrapText="1"/>
    </xf>
    <xf numFmtId="0" fontId="116" fillId="0" borderId="50" xfId="15" applyFont="1" applyBorder="1" applyAlignment="1">
      <alignment horizontal="left" vertical="top" wrapText="1"/>
    </xf>
    <xf numFmtId="0" fontId="111" fillId="0" borderId="173" xfId="15" applyFont="1" applyBorder="1" applyAlignment="1">
      <alignment horizontal="center" vertical="center" wrapText="1"/>
    </xf>
    <xf numFmtId="0" fontId="111" fillId="0" borderId="164" xfId="15" applyFont="1" applyBorder="1" applyAlignment="1">
      <alignment horizontal="center" vertical="center" wrapText="1"/>
    </xf>
    <xf numFmtId="0" fontId="111" fillId="28" borderId="164" xfId="15" applyFont="1" applyFill="1" applyBorder="1" applyAlignment="1">
      <alignment horizontal="center" vertical="center" wrapText="1"/>
    </xf>
    <xf numFmtId="0" fontId="111" fillId="28" borderId="166" xfId="15" applyFont="1" applyFill="1" applyBorder="1" applyAlignment="1">
      <alignment horizontal="center" vertical="center" wrapText="1"/>
    </xf>
    <xf numFmtId="0" fontId="111" fillId="28" borderId="167" xfId="15" applyFont="1" applyFill="1" applyBorder="1" applyAlignment="1">
      <alignment horizontal="center" vertical="center" wrapText="1"/>
    </xf>
    <xf numFmtId="0" fontId="111" fillId="28" borderId="105" xfId="15" applyFont="1" applyFill="1" applyBorder="1" applyAlignment="1">
      <alignment horizontal="left" vertical="center" wrapText="1"/>
    </xf>
    <xf numFmtId="0" fontId="111" fillId="28" borderId="106" xfId="15" applyFont="1" applyFill="1" applyBorder="1" applyAlignment="1">
      <alignment horizontal="left" vertical="center" wrapText="1"/>
    </xf>
    <xf numFmtId="0" fontId="111" fillId="28" borderId="179" xfId="15" applyFont="1" applyFill="1" applyBorder="1" applyAlignment="1">
      <alignment horizontal="left" vertical="center" wrapText="1"/>
    </xf>
    <xf numFmtId="0" fontId="93" fillId="28" borderId="106" xfId="15" applyFont="1" applyFill="1" applyBorder="1" applyAlignment="1">
      <alignment horizontal="center" vertical="center"/>
    </xf>
    <xf numFmtId="0" fontId="64" fillId="27" borderId="127" xfId="15" applyFont="1" applyFill="1" applyBorder="1" applyAlignment="1">
      <alignment horizontal="center" vertical="center" wrapText="1"/>
    </xf>
    <xf numFmtId="0" fontId="64" fillId="27" borderId="106" xfId="15" applyFont="1" applyFill="1" applyBorder="1" applyAlignment="1">
      <alignment horizontal="center" vertical="center" wrapText="1"/>
    </xf>
    <xf numFmtId="0" fontId="64" fillId="27" borderId="107" xfId="15" applyFont="1" applyFill="1" applyBorder="1" applyAlignment="1">
      <alignment horizontal="center" vertical="center" wrapText="1"/>
    </xf>
    <xf numFmtId="0" fontId="33" fillId="28" borderId="127" xfId="15" applyFill="1" applyBorder="1" applyAlignment="1">
      <alignment horizontal="center" vertical="top" wrapText="1"/>
    </xf>
    <xf numFmtId="0" fontId="33" fillId="28" borderId="106" xfId="15" applyFill="1" applyBorder="1" applyAlignment="1">
      <alignment horizontal="center" vertical="top" wrapText="1"/>
    </xf>
    <xf numFmtId="0" fontId="33" fillId="28" borderId="129" xfId="15" applyFill="1" applyBorder="1" applyAlignment="1">
      <alignment horizontal="center" vertical="top" wrapText="1"/>
    </xf>
    <xf numFmtId="0" fontId="110" fillId="28" borderId="106" xfId="15" applyFont="1" applyFill="1" applyBorder="1" applyAlignment="1">
      <alignment horizontal="distributed" vertical="center"/>
    </xf>
    <xf numFmtId="0" fontId="110" fillId="28" borderId="106" xfId="15" applyFont="1" applyFill="1" applyBorder="1" applyAlignment="1">
      <alignment horizontal="center" vertical="center"/>
    </xf>
    <xf numFmtId="0" fontId="64" fillId="27" borderId="126" xfId="15" applyFont="1" applyFill="1" applyBorder="1" applyAlignment="1">
      <alignment horizontal="center" vertical="center" wrapText="1"/>
    </xf>
    <xf numFmtId="0" fontId="93" fillId="0" borderId="93" xfId="15" applyFont="1" applyBorder="1" applyAlignment="1">
      <alignment horizontal="left" vertical="center"/>
    </xf>
    <xf numFmtId="0" fontId="114" fillId="28" borderId="112" xfId="15" applyFont="1" applyFill="1" applyBorder="1" applyAlignment="1">
      <alignment horizontal="left" vertical="center" wrapText="1"/>
    </xf>
    <xf numFmtId="0" fontId="114" fillId="28" borderId="85" xfId="15" applyFont="1" applyFill="1" applyBorder="1" applyAlignment="1">
      <alignment horizontal="left" vertical="center" wrapText="1"/>
    </xf>
    <xf numFmtId="0" fontId="114" fillId="28" borderId="177" xfId="15" applyFont="1" applyFill="1" applyBorder="1" applyAlignment="1">
      <alignment horizontal="left" vertical="center" wrapText="1"/>
    </xf>
    <xf numFmtId="0" fontId="114" fillId="28" borderId="114" xfId="15" applyFont="1" applyFill="1" applyBorder="1" applyAlignment="1">
      <alignment horizontal="left" vertical="center" wrapText="1"/>
    </xf>
    <xf numFmtId="0" fontId="114" fillId="28" borderId="82" xfId="15" applyFont="1" applyFill="1" applyBorder="1" applyAlignment="1">
      <alignment horizontal="left" vertical="center" wrapText="1"/>
    </xf>
    <xf numFmtId="0" fontId="114" fillId="28" borderId="176" xfId="15" applyFont="1" applyFill="1" applyBorder="1" applyAlignment="1">
      <alignment horizontal="left" vertical="center" wrapText="1"/>
    </xf>
    <xf numFmtId="0" fontId="64" fillId="27" borderId="84" xfId="15" applyFont="1" applyFill="1" applyBorder="1" applyAlignment="1">
      <alignment horizontal="center" vertical="center" wrapText="1"/>
    </xf>
    <xf numFmtId="0" fontId="64" fillId="27" borderId="85" xfId="15" applyFont="1" applyFill="1" applyBorder="1" applyAlignment="1">
      <alignment horizontal="center" vertical="center" wrapText="1"/>
    </xf>
    <xf numFmtId="0" fontId="64" fillId="27" borderId="113" xfId="15" applyFont="1" applyFill="1" applyBorder="1" applyAlignment="1">
      <alignment horizontal="center" vertical="center" wrapText="1"/>
    </xf>
    <xf numFmtId="0" fontId="64" fillId="27" borderId="81" xfId="15" applyFont="1" applyFill="1" applyBorder="1" applyAlignment="1">
      <alignment horizontal="center" vertical="center" wrapText="1"/>
    </xf>
    <xf numFmtId="0" fontId="64" fillId="27" borderId="82" xfId="15" applyFont="1" applyFill="1" applyBorder="1" applyAlignment="1">
      <alignment horizontal="center" vertical="center" wrapText="1"/>
    </xf>
    <xf numFmtId="0" fontId="64" fillId="27" borderId="115" xfId="15" applyFont="1" applyFill="1" applyBorder="1" applyAlignment="1">
      <alignment horizontal="center" vertical="center" wrapText="1"/>
    </xf>
    <xf numFmtId="0" fontId="33" fillId="28" borderId="178" xfId="15" applyFill="1" applyBorder="1" applyAlignment="1">
      <alignment horizontal="center" vertical="top" wrapText="1"/>
    </xf>
    <xf numFmtId="0" fontId="33" fillId="28" borderId="151" xfId="15" applyFill="1" applyBorder="1" applyAlignment="1">
      <alignment horizontal="center" vertical="top" wrapText="1"/>
    </xf>
    <xf numFmtId="0" fontId="93" fillId="0" borderId="96" xfId="15" applyFont="1" applyBorder="1" applyAlignment="1">
      <alignment horizontal="center" vertical="center"/>
    </xf>
    <xf numFmtId="0" fontId="93" fillId="0" borderId="96" xfId="15" applyFont="1" applyBorder="1" applyAlignment="1">
      <alignment horizontal="left" vertical="center"/>
    </xf>
    <xf numFmtId="0" fontId="111" fillId="28" borderId="112" xfId="15" applyFont="1" applyFill="1" applyBorder="1" applyAlignment="1">
      <alignment horizontal="center" vertical="center" wrapText="1"/>
    </xf>
    <xf numFmtId="0" fontId="111" fillId="28" borderId="85" xfId="15" applyFont="1" applyFill="1" applyBorder="1" applyAlignment="1">
      <alignment horizontal="center" vertical="center" wrapText="1"/>
    </xf>
    <xf numFmtId="0" fontId="111" fillId="28" borderId="177" xfId="15" applyFont="1" applyFill="1" applyBorder="1" applyAlignment="1">
      <alignment horizontal="center" vertical="center" wrapText="1"/>
    </xf>
    <xf numFmtId="0" fontId="111" fillId="28" borderId="51" xfId="15" applyFont="1" applyFill="1" applyBorder="1" applyAlignment="1">
      <alignment horizontal="center" vertical="center" wrapText="1"/>
    </xf>
    <xf numFmtId="0" fontId="111" fillId="28" borderId="0" xfId="15" applyFont="1" applyFill="1" applyAlignment="1">
      <alignment horizontal="center" vertical="center" wrapText="1"/>
    </xf>
    <xf numFmtId="0" fontId="111" fillId="28" borderId="42" xfId="15" applyFont="1" applyFill="1" applyBorder="1" applyAlignment="1">
      <alignment horizontal="center" vertical="center" wrapText="1"/>
    </xf>
    <xf numFmtId="0" fontId="111" fillId="28" borderId="114" xfId="15" applyFont="1" applyFill="1" applyBorder="1" applyAlignment="1">
      <alignment horizontal="center" vertical="center" wrapText="1"/>
    </xf>
    <xf numFmtId="0" fontId="111" fillId="28" borderId="82" xfId="15" applyFont="1" applyFill="1" applyBorder="1" applyAlignment="1">
      <alignment horizontal="center" vertical="center" wrapText="1"/>
    </xf>
    <xf numFmtId="0" fontId="111" fillId="28" borderId="176" xfId="15" applyFont="1" applyFill="1" applyBorder="1" applyAlignment="1">
      <alignment horizontal="center" vertical="center" wrapText="1"/>
    </xf>
    <xf numFmtId="0" fontId="64" fillId="27" borderId="31" xfId="15" applyFont="1" applyFill="1" applyBorder="1" applyAlignment="1">
      <alignment horizontal="center" vertical="center" wrapText="1"/>
    </xf>
    <xf numFmtId="0" fontId="64" fillId="27" borderId="0" xfId="15" applyFont="1" applyFill="1" applyAlignment="1">
      <alignment horizontal="center" vertical="center" wrapText="1"/>
    </xf>
    <xf numFmtId="0" fontId="64" fillId="27" borderId="116" xfId="15" applyFont="1" applyFill="1" applyBorder="1" applyAlignment="1">
      <alignment horizontal="center" vertical="center" wrapText="1"/>
    </xf>
    <xf numFmtId="0" fontId="33" fillId="28" borderId="111" xfId="15" applyFill="1" applyBorder="1" applyAlignment="1">
      <alignment horizontal="center" vertical="top" wrapText="1"/>
    </xf>
    <xf numFmtId="0" fontId="33" fillId="28" borderId="0" xfId="15" applyFill="1" applyAlignment="1">
      <alignment horizontal="center" vertical="center"/>
    </xf>
    <xf numFmtId="0" fontId="111" fillId="28" borderId="172" xfId="15" applyFont="1" applyFill="1" applyBorder="1" applyAlignment="1">
      <alignment horizontal="left" vertical="center" wrapText="1" indent="3"/>
    </xf>
    <xf numFmtId="0" fontId="111" fillId="28" borderId="166" xfId="15" applyFont="1" applyFill="1" applyBorder="1" applyAlignment="1">
      <alignment horizontal="left" vertical="center" wrapText="1" indent="3"/>
    </xf>
    <xf numFmtId="0" fontId="111" fillId="28" borderId="173" xfId="15" applyFont="1" applyFill="1" applyBorder="1" applyAlignment="1">
      <alignment horizontal="left" vertical="center" wrapText="1" indent="3"/>
    </xf>
    <xf numFmtId="0" fontId="111" fillId="28" borderId="49" xfId="15" applyFont="1" applyFill="1" applyBorder="1" applyAlignment="1">
      <alignment horizontal="center" vertical="center" wrapText="1"/>
    </xf>
    <xf numFmtId="0" fontId="111" fillId="28" borderId="118" xfId="15" applyFont="1" applyFill="1" applyBorder="1" applyAlignment="1">
      <alignment horizontal="center" vertical="center" wrapText="1"/>
    </xf>
    <xf numFmtId="0" fontId="33" fillId="28" borderId="175" xfId="15" applyFill="1" applyBorder="1" applyAlignment="1">
      <alignment horizontal="center" vertical="center" wrapText="1"/>
    </xf>
    <xf numFmtId="0" fontId="33" fillId="28" borderId="166" xfId="15" applyFill="1" applyBorder="1" applyAlignment="1">
      <alignment horizontal="center" vertical="center" wrapText="1"/>
    </xf>
    <xf numFmtId="0" fontId="33" fillId="28" borderId="174" xfId="15" applyFill="1" applyBorder="1" applyAlignment="1">
      <alignment horizontal="center" vertical="center" wrapText="1"/>
    </xf>
    <xf numFmtId="0" fontId="111" fillId="28" borderId="175" xfId="15" applyFont="1" applyFill="1" applyBorder="1" applyAlignment="1">
      <alignment horizontal="center" vertical="center" wrapText="1"/>
    </xf>
    <xf numFmtId="0" fontId="111" fillId="28" borderId="183" xfId="15" applyFont="1" applyFill="1" applyBorder="1" applyAlignment="1">
      <alignment horizontal="left" vertical="center" wrapText="1"/>
    </xf>
    <xf numFmtId="0" fontId="111" fillId="28" borderId="73" xfId="15" applyFont="1" applyFill="1" applyBorder="1" applyAlignment="1">
      <alignment horizontal="left" vertical="center" wrapText="1"/>
    </xf>
    <xf numFmtId="0" fontId="111" fillId="28" borderId="184" xfId="15" applyFont="1" applyFill="1" applyBorder="1" applyAlignment="1">
      <alignment horizontal="left" vertical="center" wrapText="1"/>
    </xf>
    <xf numFmtId="0" fontId="33" fillId="0" borderId="96" xfId="15" applyBorder="1" applyAlignment="1">
      <alignment horizontal="left" vertical="center"/>
    </xf>
    <xf numFmtId="0" fontId="111" fillId="0" borderId="155" xfId="15" applyFont="1" applyBorder="1" applyAlignment="1">
      <alignment horizontal="center" vertical="center" wrapText="1"/>
    </xf>
    <xf numFmtId="0" fontId="111" fillId="0" borderId="93" xfId="15" applyFont="1" applyBorder="1" applyAlignment="1">
      <alignment horizontal="center" vertical="center" wrapText="1"/>
    </xf>
    <xf numFmtId="0" fontId="111" fillId="0" borderId="180" xfId="15" applyFont="1" applyBorder="1" applyAlignment="1">
      <alignment horizontal="center" vertical="center" wrapText="1"/>
    </xf>
    <xf numFmtId="0" fontId="33" fillId="0" borderId="0" xfId="15" applyAlignment="1">
      <alignment horizontal="center" vertical="center" wrapText="1"/>
    </xf>
    <xf numFmtId="0" fontId="33" fillId="0" borderId="32" xfId="15" applyBorder="1" applyAlignment="1">
      <alignment horizontal="center" vertical="center" wrapText="1"/>
    </xf>
    <xf numFmtId="0" fontId="33" fillId="0" borderId="5" xfId="15" applyBorder="1" applyAlignment="1">
      <alignment horizontal="center" vertical="center" wrapText="1"/>
    </xf>
    <xf numFmtId="0" fontId="33" fillId="0" borderId="159" xfId="15" applyBorder="1" applyAlignment="1">
      <alignment horizontal="center" vertical="center" wrapText="1"/>
    </xf>
    <xf numFmtId="0" fontId="33" fillId="0" borderId="93" xfId="15" applyBorder="1" applyAlignment="1">
      <alignment horizontal="center" vertical="top" wrapText="1"/>
    </xf>
    <xf numFmtId="0" fontId="33" fillId="0" borderId="94" xfId="15" applyBorder="1" applyAlignment="1">
      <alignment horizontal="center" vertical="top" wrapText="1"/>
    </xf>
    <xf numFmtId="0" fontId="33" fillId="28" borderId="92" xfId="15" applyFill="1" applyBorder="1" applyAlignment="1">
      <alignment horizontal="center" vertical="top" wrapText="1"/>
    </xf>
    <xf numFmtId="0" fontId="33" fillId="28" borderId="93" xfId="15" applyFill="1" applyBorder="1" applyAlignment="1">
      <alignment horizontal="center" vertical="top" wrapText="1"/>
    </xf>
    <xf numFmtId="0" fontId="33" fillId="28" borderId="181" xfId="15" applyFill="1" applyBorder="1" applyAlignment="1">
      <alignment horizontal="center" vertical="top" wrapText="1"/>
    </xf>
    <xf numFmtId="0" fontId="33" fillId="27" borderId="0" xfId="15" applyFill="1" applyAlignment="1">
      <alignment horizontal="center" vertical="center"/>
    </xf>
    <xf numFmtId="0" fontId="33" fillId="28" borderId="0" xfId="15" applyFill="1" applyAlignment="1">
      <alignment horizontal="right" vertical="center"/>
    </xf>
    <xf numFmtId="184" fontId="33" fillId="0" borderId="0" xfId="15" applyNumberFormat="1" applyAlignment="1">
      <alignment horizontal="center" vertical="center"/>
    </xf>
    <xf numFmtId="0" fontId="33" fillId="0" borderId="0" xfId="15" applyAlignment="1">
      <alignment horizontal="center" vertical="center"/>
    </xf>
    <xf numFmtId="0" fontId="111" fillId="28" borderId="80" xfId="15" applyFont="1" applyFill="1" applyBorder="1" applyAlignment="1">
      <alignment horizontal="center" vertical="center" wrapText="1"/>
    </xf>
    <xf numFmtId="0" fontId="111" fillId="28" borderId="4" xfId="15" applyFont="1" applyFill="1" applyBorder="1" applyAlignment="1">
      <alignment horizontal="center" vertical="center" wrapText="1"/>
    </xf>
    <xf numFmtId="0" fontId="111" fillId="28" borderId="40" xfId="15" applyFont="1" applyFill="1" applyBorder="1" applyAlignment="1">
      <alignment horizontal="center" vertical="center" wrapText="1"/>
    </xf>
    <xf numFmtId="184" fontId="33" fillId="0" borderId="93" xfId="15" applyNumberFormat="1" applyBorder="1" applyAlignment="1">
      <alignment horizontal="center" vertical="center"/>
    </xf>
    <xf numFmtId="0" fontId="33" fillId="0" borderId="4" xfId="15" applyBorder="1" applyAlignment="1">
      <alignment horizontal="center" vertical="center"/>
    </xf>
    <xf numFmtId="0" fontId="33" fillId="0" borderId="93" xfId="15" applyBorder="1" applyAlignment="1">
      <alignment horizontal="center" vertical="center"/>
    </xf>
    <xf numFmtId="0" fontId="33" fillId="28" borderId="4" xfId="15" applyFill="1" applyBorder="1" applyAlignment="1">
      <alignment horizontal="center" vertical="center"/>
    </xf>
    <xf numFmtId="0" fontId="111" fillId="28" borderId="105" xfId="15" applyFont="1" applyFill="1" applyBorder="1" applyAlignment="1">
      <alignment horizontal="center" vertical="center" wrapText="1"/>
    </xf>
    <xf numFmtId="0" fontId="111" fillId="28" borderId="106" xfId="15" applyFont="1" applyFill="1" applyBorder="1" applyAlignment="1">
      <alignment horizontal="center" vertical="center" wrapText="1"/>
    </xf>
    <xf numFmtId="0" fontId="111" fillId="28" borderId="179" xfId="15" applyFont="1" applyFill="1" applyBorder="1" applyAlignment="1">
      <alignment horizontal="center" vertical="center" wrapText="1"/>
    </xf>
    <xf numFmtId="0" fontId="93" fillId="0" borderId="93" xfId="15" applyFont="1" applyBorder="1" applyAlignment="1">
      <alignment horizontal="center" vertical="center"/>
    </xf>
    <xf numFmtId="0" fontId="110" fillId="28" borderId="4" xfId="15" applyFont="1" applyFill="1" applyBorder="1" applyAlignment="1">
      <alignment horizontal="center" vertical="center"/>
    </xf>
    <xf numFmtId="0" fontId="33" fillId="27" borderId="93" xfId="15" applyFill="1" applyBorder="1" applyAlignment="1">
      <alignment horizontal="center" vertical="center"/>
    </xf>
    <xf numFmtId="184" fontId="33" fillId="28" borderId="4" xfId="15" applyNumberFormat="1" applyFill="1" applyBorder="1" applyAlignment="1">
      <alignment horizontal="center" vertical="center"/>
    </xf>
    <xf numFmtId="0" fontId="64" fillId="27" borderId="178" xfId="15" applyFont="1" applyFill="1" applyBorder="1" applyAlignment="1">
      <alignment horizontal="center" vertical="center" wrapText="1"/>
    </xf>
    <xf numFmtId="0" fontId="64" fillId="27" borderId="111" xfId="15" applyFont="1" applyFill="1" applyBorder="1" applyAlignment="1">
      <alignment horizontal="center" vertical="center" wrapText="1"/>
    </xf>
    <xf numFmtId="0" fontId="64" fillId="27" borderId="151" xfId="15" applyFont="1" applyFill="1" applyBorder="1" applyAlignment="1">
      <alignment horizontal="center" vertical="center" wrapText="1"/>
    </xf>
    <xf numFmtId="0" fontId="110" fillId="28" borderId="0" xfId="15" applyFont="1" applyFill="1" applyAlignment="1">
      <alignment horizontal="distributed" vertical="center"/>
    </xf>
    <xf numFmtId="0" fontId="33" fillId="28" borderId="4" xfId="15" applyFill="1" applyBorder="1" applyAlignment="1">
      <alignment horizontal="left" vertical="center"/>
    </xf>
    <xf numFmtId="0" fontId="33" fillId="28" borderId="0" xfId="15" applyFill="1" applyAlignment="1">
      <alignment horizontal="distributed" vertical="top"/>
    </xf>
    <xf numFmtId="0" fontId="33" fillId="0" borderId="82" xfId="15" applyBorder="1" applyAlignment="1">
      <alignment horizontal="left" vertical="center"/>
    </xf>
    <xf numFmtId="0" fontId="111" fillId="28" borderId="172" xfId="15" applyFont="1" applyFill="1" applyBorder="1" applyAlignment="1">
      <alignment horizontal="center" vertical="center" wrapText="1"/>
    </xf>
    <xf numFmtId="0" fontId="111" fillId="28" borderId="173" xfId="15" applyFont="1" applyFill="1" applyBorder="1" applyAlignment="1">
      <alignment horizontal="center" vertical="center" wrapText="1"/>
    </xf>
    <xf numFmtId="0" fontId="111" fillId="28" borderId="174" xfId="15" applyFont="1" applyFill="1" applyBorder="1" applyAlignment="1">
      <alignment horizontal="center" vertical="center" wrapText="1"/>
    </xf>
    <xf numFmtId="0" fontId="108" fillId="28" borderId="0" xfId="15" applyFont="1" applyFill="1" applyAlignment="1">
      <alignment horizontal="center" vertical="top"/>
    </xf>
    <xf numFmtId="0" fontId="109" fillId="28" borderId="0" xfId="15" applyFont="1" applyFill="1" applyAlignment="1">
      <alignment horizontal="center" vertical="top"/>
    </xf>
    <xf numFmtId="0" fontId="33" fillId="0" borderId="4" xfId="15" applyBorder="1" applyAlignment="1">
      <alignment horizontal="left" vertical="center"/>
    </xf>
    <xf numFmtId="0" fontId="69" fillId="0" borderId="0" xfId="15" applyFont="1" applyAlignment="1" applyProtection="1">
      <alignment vertical="center"/>
      <protection locked="0"/>
    </xf>
    <xf numFmtId="0" fontId="69" fillId="0" borderId="52" xfId="15" applyFont="1" applyBorder="1" applyAlignment="1" applyProtection="1">
      <alignment vertical="center"/>
      <protection locked="0"/>
    </xf>
    <xf numFmtId="183" fontId="69" fillId="0" borderId="0" xfId="15" applyNumberFormat="1" applyFont="1" applyAlignment="1" applyProtection="1">
      <alignment horizontal="center" vertical="center"/>
      <protection locked="0"/>
    </xf>
    <xf numFmtId="0" fontId="69" fillId="0" borderId="0" xfId="15" applyFont="1" applyAlignment="1" applyProtection="1">
      <alignment horizontal="left" vertical="center" shrinkToFit="1"/>
      <protection locked="0"/>
    </xf>
    <xf numFmtId="0" fontId="69" fillId="0" borderId="52" xfId="15" applyFont="1" applyBorder="1" applyAlignment="1" applyProtection="1">
      <alignment horizontal="left" vertical="center" shrinkToFit="1"/>
      <protection locked="0"/>
    </xf>
    <xf numFmtId="49" fontId="69" fillId="0" borderId="0" xfId="15" applyNumberFormat="1" applyFont="1" applyAlignment="1" applyProtection="1">
      <alignment horizontal="left" vertical="center"/>
      <protection locked="0"/>
    </xf>
    <xf numFmtId="49" fontId="69" fillId="0" borderId="52" xfId="15" applyNumberFormat="1" applyFont="1" applyBorder="1" applyAlignment="1" applyProtection="1">
      <alignment horizontal="left" vertical="center"/>
      <protection locked="0"/>
    </xf>
    <xf numFmtId="49" fontId="69" fillId="0" borderId="5" xfId="15" applyNumberFormat="1" applyFont="1" applyBorder="1" applyAlignment="1" applyProtection="1">
      <alignment horizontal="left" vertical="center"/>
      <protection locked="0"/>
    </xf>
    <xf numFmtId="49" fontId="69" fillId="0" borderId="11" xfId="15" applyNumberFormat="1" applyFont="1" applyBorder="1" applyAlignment="1" applyProtection="1">
      <alignment horizontal="left" vertical="center"/>
      <protection locked="0"/>
    </xf>
    <xf numFmtId="0" fontId="69" fillId="0" borderId="0" xfId="15" applyFont="1" applyAlignment="1" applyProtection="1">
      <alignment vertical="center" shrinkToFit="1"/>
      <protection locked="0"/>
    </xf>
    <xf numFmtId="0" fontId="69" fillId="0" borderId="52" xfId="15" applyFont="1" applyBorder="1" applyAlignment="1" applyProtection="1">
      <alignment vertical="center" shrinkToFit="1"/>
      <protection locked="0"/>
    </xf>
    <xf numFmtId="0" fontId="69" fillId="27" borderId="0" xfId="15" applyFont="1" applyFill="1" applyAlignment="1" applyProtection="1">
      <alignment horizontal="center" vertical="center" shrinkToFit="1"/>
      <protection locked="0"/>
    </xf>
    <xf numFmtId="0" fontId="69" fillId="30" borderId="0" xfId="15" applyFont="1" applyFill="1" applyAlignment="1">
      <alignment horizontal="center" vertical="center"/>
    </xf>
    <xf numFmtId="49" fontId="69" fillId="0" borderId="0" xfId="15" applyNumberFormat="1" applyFont="1" applyAlignment="1" applyProtection="1">
      <alignment horizontal="center" vertical="center" shrinkToFit="1"/>
      <protection locked="0"/>
    </xf>
    <xf numFmtId="49" fontId="69" fillId="30" borderId="49" xfId="15" applyNumberFormat="1" applyFont="1" applyFill="1" applyBorder="1" applyAlignment="1" applyProtection="1">
      <alignment horizontal="left" vertical="center"/>
      <protection locked="0"/>
    </xf>
    <xf numFmtId="49" fontId="69" fillId="30" borderId="50" xfId="15" applyNumberFormat="1" applyFont="1" applyFill="1" applyBorder="1" applyAlignment="1" applyProtection="1">
      <alignment horizontal="left" vertical="center"/>
      <protection locked="0"/>
    </xf>
    <xf numFmtId="0" fontId="69" fillId="27" borderId="0" xfId="15" applyFont="1" applyFill="1" applyAlignment="1" applyProtection="1">
      <alignment horizontal="center" vertical="center"/>
      <protection locked="0"/>
    </xf>
    <xf numFmtId="0" fontId="69" fillId="30" borderId="0" xfId="15" applyFont="1" applyFill="1" applyAlignment="1">
      <alignment horizontal="right" vertical="center"/>
    </xf>
    <xf numFmtId="0" fontId="69" fillId="30" borderId="94" xfId="15" applyFont="1" applyFill="1" applyBorder="1" applyAlignment="1">
      <alignment horizontal="justify" vertical="center" wrapText="1"/>
    </xf>
    <xf numFmtId="0" fontId="69" fillId="30" borderId="32" xfId="15" applyFont="1" applyFill="1" applyBorder="1" applyAlignment="1">
      <alignment horizontal="justify" vertical="center" wrapText="1"/>
    </xf>
    <xf numFmtId="0" fontId="69" fillId="30" borderId="34" xfId="15" applyFont="1" applyFill="1" applyBorder="1" applyAlignment="1">
      <alignment horizontal="justify" vertical="center" wrapText="1"/>
    </xf>
    <xf numFmtId="0" fontId="69" fillId="30" borderId="92" xfId="15" applyFont="1" applyFill="1" applyBorder="1" applyAlignment="1">
      <alignment horizontal="left" vertical="center" wrapText="1"/>
    </xf>
    <xf numFmtId="0" fontId="69" fillId="30" borderId="93" xfId="15" applyFont="1" applyFill="1" applyBorder="1" applyAlignment="1">
      <alignment horizontal="left" vertical="center" wrapText="1"/>
    </xf>
    <xf numFmtId="0" fontId="69" fillId="30" borderId="94" xfId="15" applyFont="1" applyFill="1" applyBorder="1" applyAlignment="1">
      <alignment horizontal="left" vertical="center" wrapText="1"/>
    </xf>
    <xf numFmtId="0" fontId="69" fillId="30" borderId="31" xfId="15" applyFont="1" applyFill="1" applyBorder="1" applyAlignment="1">
      <alignment horizontal="left" vertical="center" wrapText="1"/>
    </xf>
    <xf numFmtId="0" fontId="69" fillId="30" borderId="0" xfId="15" applyFont="1" applyFill="1" applyAlignment="1">
      <alignment horizontal="left" vertical="center" wrapText="1"/>
    </xf>
    <xf numFmtId="0" fontId="69" fillId="30" borderId="32" xfId="15" applyFont="1" applyFill="1" applyBorder="1" applyAlignment="1">
      <alignment horizontal="left" vertical="center" wrapText="1"/>
    </xf>
    <xf numFmtId="0" fontId="69" fillId="30" borderId="33" xfId="15" applyFont="1" applyFill="1" applyBorder="1" applyAlignment="1">
      <alignment horizontal="left" vertical="center" wrapText="1"/>
    </xf>
    <xf numFmtId="0" fontId="69" fillId="30" borderId="4" xfId="15" applyFont="1" applyFill="1" applyBorder="1" applyAlignment="1">
      <alignment horizontal="left" vertical="center" wrapText="1"/>
    </xf>
    <xf numFmtId="0" fontId="69" fillId="30" borderId="34" xfId="15" applyFont="1" applyFill="1" applyBorder="1" applyAlignment="1">
      <alignment horizontal="left" vertical="center" wrapText="1"/>
    </xf>
    <xf numFmtId="0" fontId="69" fillId="30" borderId="93" xfId="15" applyFont="1" applyFill="1" applyBorder="1" applyAlignment="1">
      <alignment horizontal="justify" vertical="center" wrapText="1"/>
    </xf>
    <xf numFmtId="0" fontId="69" fillId="30" borderId="0" xfId="15" applyFont="1" applyFill="1" applyAlignment="1">
      <alignment horizontal="justify" vertical="center" wrapText="1"/>
    </xf>
    <xf numFmtId="0" fontId="69" fillId="30" borderId="4" xfId="15" applyFont="1" applyFill="1" applyBorder="1" applyAlignment="1">
      <alignment horizontal="justify" vertical="center" wrapText="1"/>
    </xf>
    <xf numFmtId="0" fontId="69" fillId="30" borderId="93" xfId="15" applyFont="1" applyFill="1" applyBorder="1" applyAlignment="1">
      <alignment horizontal="center" vertical="center" wrapText="1"/>
    </xf>
    <xf numFmtId="0" fontId="69" fillId="30" borderId="0" xfId="15" applyFont="1" applyFill="1" applyAlignment="1">
      <alignment horizontal="center" vertical="center" wrapText="1"/>
    </xf>
    <xf numFmtId="0" fontId="69" fillId="30" borderId="4" xfId="15" applyFont="1" applyFill="1" applyBorder="1" applyAlignment="1">
      <alignment horizontal="center" vertical="center" wrapText="1"/>
    </xf>
    <xf numFmtId="0" fontId="69" fillId="30" borderId="92" xfId="15" applyFont="1" applyFill="1" applyBorder="1" applyAlignment="1">
      <alignment horizontal="center" vertical="center" wrapText="1"/>
    </xf>
    <xf numFmtId="0" fontId="69" fillId="30" borderId="31" xfId="15" applyFont="1" applyFill="1" applyBorder="1" applyAlignment="1">
      <alignment horizontal="center" vertical="center" wrapText="1"/>
    </xf>
    <xf numFmtId="0" fontId="69" fillId="30" borderId="33" xfId="15" applyFont="1" applyFill="1" applyBorder="1" applyAlignment="1">
      <alignment horizontal="center" vertical="center" wrapText="1"/>
    </xf>
    <xf numFmtId="0" fontId="69" fillId="30" borderId="94" xfId="15" applyFont="1" applyFill="1" applyBorder="1" applyAlignment="1">
      <alignment horizontal="center" vertical="center" wrapText="1"/>
    </xf>
    <xf numFmtId="0" fontId="69" fillId="30" borderId="32" xfId="15" applyFont="1" applyFill="1" applyBorder="1" applyAlignment="1">
      <alignment horizontal="center" vertical="center" wrapText="1"/>
    </xf>
    <xf numFmtId="0" fontId="69" fillId="30" borderId="34" xfId="15" applyFont="1" applyFill="1" applyBorder="1" applyAlignment="1">
      <alignment horizontal="center" vertical="center" wrapText="1"/>
    </xf>
    <xf numFmtId="0" fontId="69" fillId="28" borderId="0" xfId="15" applyFont="1" applyFill="1" applyAlignment="1" applyProtection="1">
      <alignment horizontal="left" vertical="center"/>
      <protection locked="0"/>
    </xf>
    <xf numFmtId="0" fontId="69" fillId="30" borderId="96" xfId="15" applyFont="1" applyFill="1" applyBorder="1" applyAlignment="1">
      <alignment horizontal="center" vertical="center" wrapText="1"/>
    </xf>
    <xf numFmtId="0" fontId="69" fillId="30" borderId="96" xfId="15" applyFont="1" applyFill="1" applyBorder="1" applyAlignment="1">
      <alignment horizontal="center" vertical="center"/>
    </xf>
    <xf numFmtId="0" fontId="69" fillId="30" borderId="97" xfId="15" applyFont="1" applyFill="1" applyBorder="1" applyAlignment="1">
      <alignment horizontal="center" vertical="center"/>
    </xf>
    <xf numFmtId="14" fontId="69" fillId="27" borderId="6" xfId="15" applyNumberFormat="1" applyFont="1" applyFill="1" applyBorder="1" applyAlignment="1">
      <alignment horizontal="center"/>
    </xf>
    <xf numFmtId="0" fontId="69" fillId="27" borderId="8" xfId="15" applyFont="1" applyFill="1" applyBorder="1" applyAlignment="1">
      <alignment horizontal="center"/>
    </xf>
    <xf numFmtId="0" fontId="69" fillId="28" borderId="0" xfId="15" applyFont="1" applyFill="1" applyAlignment="1">
      <alignment horizontal="left"/>
    </xf>
    <xf numFmtId="0" fontId="69" fillId="30" borderId="0" xfId="15" applyFont="1" applyFill="1" applyAlignment="1">
      <alignment horizontal="justify" vertical="center"/>
    </xf>
    <xf numFmtId="0" fontId="69" fillId="30" borderId="0" xfId="15" applyFont="1" applyFill="1" applyAlignment="1">
      <alignment vertical="center"/>
    </xf>
    <xf numFmtId="0" fontId="74" fillId="30" borderId="0" xfId="15" applyFont="1" applyFill="1" applyAlignment="1">
      <alignment horizontal="justify" vertical="center"/>
    </xf>
    <xf numFmtId="0" fontId="74" fillId="30" borderId="0" xfId="15" applyFont="1" applyFill="1" applyAlignment="1">
      <alignment vertical="center"/>
    </xf>
    <xf numFmtId="0" fontId="75" fillId="30" borderId="0" xfId="15" applyFont="1" applyFill="1" applyAlignment="1">
      <alignment horizontal="center" vertical="center"/>
    </xf>
    <xf numFmtId="0" fontId="75" fillId="30" borderId="0" xfId="15" applyFont="1" applyFill="1" applyAlignment="1">
      <alignment vertical="center"/>
    </xf>
    <xf numFmtId="0" fontId="69" fillId="30" borderId="0" xfId="15" applyFont="1" applyFill="1" applyAlignment="1">
      <alignment vertical="center" wrapText="1"/>
    </xf>
    <xf numFmtId="0" fontId="69" fillId="30" borderId="95" xfId="15" applyFont="1" applyFill="1" applyBorder="1" applyAlignment="1">
      <alignment horizontal="center" vertical="center" wrapText="1"/>
    </xf>
    <xf numFmtId="0" fontId="69" fillId="30" borderId="95" xfId="15" applyFont="1" applyFill="1" applyBorder="1" applyAlignment="1">
      <alignment horizontal="center" vertical="center"/>
    </xf>
    <xf numFmtId="0" fontId="81" fillId="0" borderId="0" xfId="15" applyFont="1" applyAlignment="1" applyProtection="1">
      <alignment horizontal="center" vertical="top" wrapText="1"/>
      <protection locked="0"/>
    </xf>
    <xf numFmtId="0" fontId="70" fillId="0" borderId="4" xfId="15" applyFont="1" applyBorder="1" applyAlignment="1">
      <alignment horizontal="center"/>
    </xf>
    <xf numFmtId="183" fontId="69" fillId="28" borderId="0" xfId="15" applyNumberFormat="1" applyFont="1" applyFill="1" applyAlignment="1" applyProtection="1">
      <alignment horizontal="center" vertical="center"/>
      <protection locked="0"/>
    </xf>
    <xf numFmtId="0" fontId="69" fillId="28" borderId="0" xfId="15" applyFont="1" applyFill="1" applyAlignment="1" applyProtection="1">
      <alignment horizontal="left" vertical="center" shrinkToFit="1"/>
      <protection locked="0"/>
    </xf>
    <xf numFmtId="0" fontId="70" fillId="30" borderId="3" xfId="15" applyFont="1" applyFill="1" applyBorder="1" applyAlignment="1" applyProtection="1">
      <alignment horizontal="left" vertical="center"/>
      <protection locked="0"/>
    </xf>
    <xf numFmtId="0" fontId="70" fillId="28" borderId="0" xfId="15" applyFont="1" applyFill="1" applyAlignment="1" applyProtection="1">
      <alignment horizontal="left" vertical="top" wrapText="1"/>
      <protection locked="0"/>
    </xf>
    <xf numFmtId="0" fontId="70" fillId="28" borderId="0" xfId="15" applyFont="1" applyFill="1" applyAlignment="1" applyProtection="1">
      <alignment horizontal="center" vertical="center"/>
      <protection locked="0"/>
    </xf>
    <xf numFmtId="0" fontId="69" fillId="28" borderId="0" xfId="15" applyFont="1" applyFill="1" applyAlignment="1">
      <alignment horizontal="center" vertical="center"/>
    </xf>
    <xf numFmtId="0" fontId="69" fillId="28" borderId="4" xfId="15" applyFont="1" applyFill="1" applyBorder="1" applyAlignment="1" applyProtection="1">
      <alignment horizontal="right" vertical="center"/>
      <protection locked="0"/>
    </xf>
    <xf numFmtId="49" fontId="69" fillId="28" borderId="4" xfId="15" applyNumberFormat="1" applyFont="1" applyFill="1" applyBorder="1" applyAlignment="1" applyProtection="1">
      <alignment horizontal="left" vertical="center"/>
      <protection locked="0"/>
    </xf>
    <xf numFmtId="0" fontId="69" fillId="28" borderId="200" xfId="15" applyFont="1" applyFill="1" applyBorder="1" applyAlignment="1" applyProtection="1">
      <alignment horizontal="right" vertical="center"/>
      <protection locked="0"/>
    </xf>
    <xf numFmtId="49" fontId="69" fillId="28" borderId="200" xfId="15" applyNumberFormat="1" applyFont="1" applyFill="1" applyBorder="1" applyAlignment="1" applyProtection="1">
      <alignment horizontal="left" vertical="center"/>
      <protection locked="0"/>
    </xf>
    <xf numFmtId="0" fontId="69" fillId="28" borderId="0" xfId="15" applyFont="1" applyFill="1" applyAlignment="1" applyProtection="1">
      <alignment vertical="center"/>
      <protection locked="0"/>
    </xf>
    <xf numFmtId="0" fontId="69" fillId="30" borderId="4" xfId="15" applyFont="1" applyFill="1" applyBorder="1" applyAlignment="1" applyProtection="1">
      <alignment horizontal="right" vertical="center"/>
      <protection locked="0"/>
    </xf>
    <xf numFmtId="49" fontId="69" fillId="30" borderId="0" xfId="15" applyNumberFormat="1" applyFont="1" applyFill="1" applyAlignment="1" applyProtection="1">
      <alignment horizontal="left" vertical="center"/>
      <protection locked="0"/>
    </xf>
    <xf numFmtId="0" fontId="69" fillId="28" borderId="0" xfId="15" applyFont="1" applyFill="1" applyAlignment="1" applyProtection="1">
      <alignment horizontal="center" vertical="center"/>
      <protection locked="0"/>
    </xf>
    <xf numFmtId="0" fontId="69" fillId="28" borderId="0" xfId="15" applyFont="1" applyFill="1" applyAlignment="1" applyProtection="1">
      <alignment horizontal="center" vertical="center" shrinkToFit="1"/>
      <protection locked="0"/>
    </xf>
    <xf numFmtId="0" fontId="69" fillId="28" borderId="0" xfId="15" applyFont="1" applyFill="1" applyAlignment="1" applyProtection="1">
      <alignment vertical="center" shrinkToFit="1"/>
      <protection locked="0"/>
    </xf>
    <xf numFmtId="0" fontId="69" fillId="28" borderId="0" xfId="15" applyFont="1" applyFill="1" applyAlignment="1">
      <alignment horizontal="right" vertical="center"/>
    </xf>
    <xf numFmtId="0" fontId="70" fillId="30" borderId="0" xfId="15" applyFont="1" applyFill="1" applyAlignment="1">
      <alignment horizontal="center" vertical="center"/>
    </xf>
    <xf numFmtId="0" fontId="70" fillId="31" borderId="0" xfId="15" applyFont="1" applyFill="1" applyAlignment="1">
      <alignment vertical="center"/>
    </xf>
    <xf numFmtId="0" fontId="70" fillId="30" borderId="0" xfId="15" applyFont="1" applyFill="1" applyAlignment="1">
      <alignment horizontal="justify" vertical="center" wrapText="1"/>
    </xf>
    <xf numFmtId="0" fontId="70" fillId="30" borderId="93" xfId="15" applyFont="1" applyFill="1" applyBorder="1" applyAlignment="1" applyProtection="1">
      <alignment vertical="center" shrinkToFit="1"/>
      <protection locked="0"/>
    </xf>
    <xf numFmtId="182" fontId="69" fillId="28" borderId="0" xfId="15" applyNumberFormat="1" applyFont="1" applyFill="1" applyAlignment="1" applyProtection="1">
      <alignment horizontal="center" vertical="center"/>
      <protection locked="0"/>
    </xf>
    <xf numFmtId="49" fontId="69" fillId="0" borderId="0" xfId="15" applyNumberFormat="1" applyFont="1" applyAlignment="1">
      <alignment horizontal="left" vertical="center"/>
    </xf>
    <xf numFmtId="14" fontId="69" fillId="0" borderId="6" xfId="15" applyNumberFormat="1" applyFont="1" applyBorder="1" applyAlignment="1">
      <alignment horizontal="center"/>
    </xf>
    <xf numFmtId="0" fontId="69" fillId="0" borderId="8" xfId="15" applyFont="1" applyBorder="1" applyAlignment="1">
      <alignment horizontal="center"/>
    </xf>
    <xf numFmtId="0" fontId="69" fillId="0" borderId="0" xfId="15" applyFont="1" applyAlignment="1">
      <alignment horizontal="left" vertical="center"/>
    </xf>
    <xf numFmtId="0" fontId="69" fillId="0" borderId="4" xfId="15" applyFont="1" applyBorder="1" applyAlignment="1">
      <alignment horizontal="left" vertical="center"/>
    </xf>
    <xf numFmtId="0" fontId="69" fillId="0" borderId="0" xfId="15" applyFont="1" applyAlignment="1">
      <alignment horizontal="center" vertical="center"/>
    </xf>
    <xf numFmtId="0" fontId="69" fillId="0" borderId="0" xfId="15" applyFont="1" applyAlignment="1">
      <alignment horizontal="left" vertical="center" wrapText="1"/>
    </xf>
    <xf numFmtId="0" fontId="78" fillId="30" borderId="0" xfId="15" applyFont="1" applyFill="1" applyAlignment="1">
      <alignment horizontal="center" vertical="center"/>
    </xf>
    <xf numFmtId="0" fontId="78" fillId="30" borderId="0" xfId="15" applyFont="1" applyFill="1" applyAlignment="1">
      <alignment horizontal="left" vertical="center"/>
    </xf>
    <xf numFmtId="0" fontId="69" fillId="0" borderId="0" xfId="15" applyFont="1" applyAlignment="1">
      <alignment horizontal="center" vertical="center" wrapText="1"/>
    </xf>
    <xf numFmtId="49" fontId="69" fillId="0" borderId="3" xfId="15" applyNumberFormat="1" applyFont="1" applyBorder="1" applyAlignment="1">
      <alignment horizontal="left" vertical="center"/>
    </xf>
    <xf numFmtId="49" fontId="69" fillId="30" borderId="0" xfId="15" applyNumberFormat="1" applyFont="1" applyFill="1" applyAlignment="1">
      <alignment horizontal="center" vertical="center"/>
    </xf>
    <xf numFmtId="49" fontId="69" fillId="28" borderId="0" xfId="15" applyNumberFormat="1" applyFont="1" applyFill="1" applyAlignment="1" applyProtection="1">
      <alignment horizontal="left" vertical="center" shrinkToFit="1"/>
      <protection locked="0"/>
    </xf>
    <xf numFmtId="0" fontId="69" fillId="28" borderId="4" xfId="15" applyFont="1" applyFill="1" applyBorder="1" applyAlignment="1" applyProtection="1">
      <alignment horizontal="left" vertical="center" shrinkToFit="1"/>
      <protection locked="0"/>
    </xf>
    <xf numFmtId="49" fontId="69" fillId="0" borderId="4" xfId="15" applyNumberFormat="1" applyFont="1" applyBorder="1" applyAlignment="1">
      <alignment horizontal="center" vertical="center"/>
    </xf>
    <xf numFmtId="0" fontId="90" fillId="30" borderId="0" xfId="15" applyFont="1" applyFill="1" applyAlignment="1">
      <alignment horizontal="right" vertical="center"/>
    </xf>
    <xf numFmtId="0" fontId="69" fillId="0" borderId="0" xfId="15" applyFont="1" applyAlignment="1">
      <alignment vertical="center" wrapText="1"/>
    </xf>
    <xf numFmtId="0" fontId="90" fillId="30" borderId="0" xfId="15" applyFont="1" applyFill="1" applyAlignment="1">
      <alignment horizontal="left" vertical="center"/>
    </xf>
    <xf numFmtId="49" fontId="69" fillId="0" borderId="4" xfId="15" applyNumberFormat="1" applyFont="1" applyBorder="1" applyAlignment="1">
      <alignment horizontal="left" vertical="center"/>
    </xf>
    <xf numFmtId="0" fontId="121" fillId="0" borderId="93" xfId="15" applyFont="1" applyBorder="1" applyAlignment="1">
      <alignment horizontal="center" vertical="center" wrapText="1"/>
    </xf>
    <xf numFmtId="0" fontId="121" fillId="0" borderId="0" xfId="15" applyFont="1" applyAlignment="1">
      <alignment horizontal="center" vertical="center" wrapText="1"/>
    </xf>
    <xf numFmtId="0" fontId="121" fillId="0" borderId="4" xfId="15" applyFont="1" applyBorder="1" applyAlignment="1">
      <alignment horizontal="center" vertical="center" wrapText="1"/>
    </xf>
    <xf numFmtId="0" fontId="121" fillId="0" borderId="94" xfId="15" applyFont="1" applyBorder="1" applyAlignment="1">
      <alignment horizontal="center" vertical="center" wrapText="1"/>
    </xf>
    <xf numFmtId="0" fontId="121" fillId="0" borderId="32" xfId="15" applyFont="1" applyBorder="1" applyAlignment="1">
      <alignment horizontal="center" vertical="center" wrapText="1"/>
    </xf>
    <xf numFmtId="0" fontId="121" fillId="0" borderId="34" xfId="15" applyFont="1" applyBorder="1" applyAlignment="1">
      <alignment horizontal="center" vertical="center" wrapText="1"/>
    </xf>
    <xf numFmtId="0" fontId="121" fillId="28" borderId="92" xfId="15" applyFont="1" applyFill="1" applyBorder="1" applyAlignment="1">
      <alignment horizontal="center" vertical="center" wrapText="1"/>
    </xf>
    <xf numFmtId="0" fontId="121" fillId="28" borderId="31" xfId="15" applyFont="1" applyFill="1" applyBorder="1" applyAlignment="1">
      <alignment horizontal="center" vertical="center" wrapText="1"/>
    </xf>
    <xf numFmtId="0" fontId="121" fillId="28" borderId="33" xfId="15" applyFont="1" applyFill="1" applyBorder="1" applyAlignment="1">
      <alignment horizontal="center" vertical="center" wrapText="1"/>
    </xf>
    <xf numFmtId="0" fontId="121" fillId="0" borderId="92" xfId="15" applyFont="1" applyBorder="1" applyAlignment="1">
      <alignment horizontal="center" vertical="center" wrapText="1"/>
    </xf>
    <xf numFmtId="0" fontId="121" fillId="0" borderId="31" xfId="15" applyFont="1" applyBorder="1" applyAlignment="1">
      <alignment horizontal="center" vertical="center" wrapText="1"/>
    </xf>
    <xf numFmtId="0" fontId="121" fillId="0" borderId="33" xfId="15" applyFont="1" applyBorder="1" applyAlignment="1">
      <alignment horizontal="center" vertical="center" wrapText="1"/>
    </xf>
    <xf numFmtId="0" fontId="123" fillId="28" borderId="92" xfId="15" applyFont="1" applyFill="1" applyBorder="1" applyAlignment="1">
      <alignment horizontal="center" vertical="center" wrapText="1"/>
    </xf>
    <xf numFmtId="0" fontId="123" fillId="28" borderId="93" xfId="15" applyFont="1" applyFill="1" applyBorder="1" applyAlignment="1">
      <alignment horizontal="center" vertical="center" wrapText="1"/>
    </xf>
    <xf numFmtId="0" fontId="123" fillId="28" borderId="94" xfId="15" applyFont="1" applyFill="1" applyBorder="1" applyAlignment="1">
      <alignment horizontal="center" vertical="center" wrapText="1"/>
    </xf>
    <xf numFmtId="0" fontId="123" fillId="28" borderId="31" xfId="15" applyFont="1" applyFill="1" applyBorder="1" applyAlignment="1">
      <alignment horizontal="center" vertical="center" wrapText="1"/>
    </xf>
    <xf numFmtId="0" fontId="123" fillId="28" borderId="0" xfId="15" applyFont="1" applyFill="1" applyAlignment="1">
      <alignment horizontal="center" vertical="center" wrapText="1"/>
    </xf>
    <xf numFmtId="0" fontId="123" fillId="28" borderId="32" xfId="15" applyFont="1" applyFill="1" applyBorder="1" applyAlignment="1">
      <alignment horizontal="center" vertical="center" wrapText="1"/>
    </xf>
    <xf numFmtId="0" fontId="123" fillId="28" borderId="33" xfId="15" applyFont="1" applyFill="1" applyBorder="1" applyAlignment="1">
      <alignment horizontal="center" vertical="center" wrapText="1"/>
    </xf>
    <xf numFmtId="0" fontId="123" fillId="28" borderId="4" xfId="15" applyFont="1" applyFill="1" applyBorder="1" applyAlignment="1">
      <alignment horizontal="center" vertical="center" wrapText="1"/>
    </xf>
    <xf numFmtId="0" fontId="123" fillId="28" borderId="34" xfId="15" applyFont="1" applyFill="1" applyBorder="1" applyAlignment="1">
      <alignment horizontal="center" vertical="center" wrapText="1"/>
    </xf>
    <xf numFmtId="0" fontId="121" fillId="27" borderId="92" xfId="15" applyFont="1" applyFill="1" applyBorder="1" applyAlignment="1">
      <alignment horizontal="center" vertical="center" wrapText="1"/>
    </xf>
    <xf numFmtId="0" fontId="121" fillId="27" borderId="93" xfId="15" applyFont="1" applyFill="1" applyBorder="1" applyAlignment="1">
      <alignment horizontal="center" vertical="center" wrapText="1"/>
    </xf>
    <xf numFmtId="0" fontId="121" fillId="27" borderId="94" xfId="15" applyFont="1" applyFill="1" applyBorder="1" applyAlignment="1">
      <alignment horizontal="center" vertical="center" wrapText="1"/>
    </xf>
    <xf numFmtId="0" fontId="121" fillId="27" borderId="31" xfId="15" applyFont="1" applyFill="1" applyBorder="1" applyAlignment="1">
      <alignment horizontal="center" vertical="center" wrapText="1"/>
    </xf>
    <xf numFmtId="0" fontId="121" fillId="27" borderId="0" xfId="15" applyFont="1" applyFill="1" applyAlignment="1">
      <alignment horizontal="center" vertical="center" wrapText="1"/>
    </xf>
    <xf numFmtId="0" fontId="121" fillId="27" borderId="32" xfId="15" applyFont="1" applyFill="1" applyBorder="1" applyAlignment="1">
      <alignment horizontal="center" vertical="center" wrapText="1"/>
    </xf>
    <xf numFmtId="0" fontId="121" fillId="27" borderId="33" xfId="15" applyFont="1" applyFill="1" applyBorder="1" applyAlignment="1">
      <alignment horizontal="center" vertical="center" wrapText="1"/>
    </xf>
    <xf numFmtId="0" fontId="121" fillId="27" borderId="4" xfId="15" applyFont="1" applyFill="1" applyBorder="1" applyAlignment="1">
      <alignment horizontal="center" vertical="center" wrapText="1"/>
    </xf>
    <xf numFmtId="0" fontId="121" fillId="27" borderId="34" xfId="15" applyFont="1" applyFill="1" applyBorder="1" applyAlignment="1">
      <alignment horizontal="center" vertical="center" wrapText="1"/>
    </xf>
    <xf numFmtId="0" fontId="124" fillId="28" borderId="92" xfId="15" applyFont="1" applyFill="1" applyBorder="1" applyAlignment="1">
      <alignment horizontal="left" vertical="center" wrapText="1"/>
    </xf>
    <xf numFmtId="0" fontId="124" fillId="28" borderId="93" xfId="15" applyFont="1" applyFill="1" applyBorder="1" applyAlignment="1">
      <alignment horizontal="left" vertical="center" wrapText="1"/>
    </xf>
    <xf numFmtId="0" fontId="124" fillId="28" borderId="94" xfId="15" applyFont="1" applyFill="1" applyBorder="1" applyAlignment="1">
      <alignment horizontal="left" vertical="center" wrapText="1"/>
    </xf>
    <xf numFmtId="0" fontId="124" fillId="28" borderId="31" xfId="15" applyFont="1" applyFill="1" applyBorder="1" applyAlignment="1">
      <alignment horizontal="left" vertical="center" wrapText="1"/>
    </xf>
    <xf numFmtId="0" fontId="124" fillId="28" borderId="0" xfId="15" applyFont="1" applyFill="1" applyAlignment="1">
      <alignment horizontal="left" vertical="center" wrapText="1"/>
    </xf>
    <xf numFmtId="0" fontId="124" fillId="28" borderId="32" xfId="15" applyFont="1" applyFill="1" applyBorder="1" applyAlignment="1">
      <alignment horizontal="left" vertical="center" wrapText="1"/>
    </xf>
    <xf numFmtId="0" fontId="124" fillId="28" borderId="33" xfId="15" applyFont="1" applyFill="1" applyBorder="1" applyAlignment="1">
      <alignment horizontal="left" vertical="center" wrapText="1"/>
    </xf>
    <xf numFmtId="0" fontId="124" fillId="28" borderId="4" xfId="15" applyFont="1" applyFill="1" applyBorder="1" applyAlignment="1">
      <alignment horizontal="left" vertical="center" wrapText="1"/>
    </xf>
    <xf numFmtId="0" fontId="124" fillId="28" borderId="34" xfId="15" applyFont="1" applyFill="1" applyBorder="1" applyAlignment="1">
      <alignment horizontal="left" vertical="center" wrapText="1"/>
    </xf>
    <xf numFmtId="0" fontId="121" fillId="28" borderId="98" xfId="15" applyFont="1" applyFill="1" applyBorder="1" applyAlignment="1">
      <alignment horizontal="left" vertical="center" wrapText="1"/>
    </xf>
    <xf numFmtId="0" fontId="121" fillId="28" borderId="23" xfId="15" applyFont="1" applyFill="1" applyBorder="1" applyAlignment="1">
      <alignment horizontal="left" vertical="center" wrapText="1"/>
    </xf>
    <xf numFmtId="0" fontId="121" fillId="28" borderId="24" xfId="15" applyFont="1" applyFill="1" applyBorder="1" applyAlignment="1">
      <alignment horizontal="left" vertical="center" wrapText="1"/>
    </xf>
    <xf numFmtId="0" fontId="123" fillId="28" borderId="92" xfId="15" applyFont="1" applyFill="1" applyBorder="1" applyAlignment="1">
      <alignment horizontal="left" vertical="center" wrapText="1"/>
    </xf>
    <xf numFmtId="0" fontId="123" fillId="28" borderId="93" xfId="15" applyFont="1" applyFill="1" applyBorder="1" applyAlignment="1">
      <alignment horizontal="left" vertical="center" wrapText="1"/>
    </xf>
    <xf numFmtId="0" fontId="123" fillId="28" borderId="94" xfId="15" applyFont="1" applyFill="1" applyBorder="1" applyAlignment="1">
      <alignment horizontal="left" vertical="center" wrapText="1"/>
    </xf>
    <xf numFmtId="0" fontId="123" fillId="28" borderId="31" xfId="15" applyFont="1" applyFill="1" applyBorder="1" applyAlignment="1">
      <alignment horizontal="left" vertical="center" wrapText="1"/>
    </xf>
    <xf numFmtId="0" fontId="123" fillId="28" borderId="0" xfId="15" applyFont="1" applyFill="1" applyAlignment="1">
      <alignment horizontal="left" vertical="center" wrapText="1"/>
    </xf>
    <xf numFmtId="0" fontId="123" fillId="28" borderId="32" xfId="15" applyFont="1" applyFill="1" applyBorder="1" applyAlignment="1">
      <alignment horizontal="left" vertical="center" wrapText="1"/>
    </xf>
    <xf numFmtId="0" fontId="123" fillId="28" borderId="33" xfId="15" applyFont="1" applyFill="1" applyBorder="1" applyAlignment="1">
      <alignment horizontal="left" vertical="center" wrapText="1"/>
    </xf>
    <xf numFmtId="0" fontId="123" fillId="28" borderId="4" xfId="15" applyFont="1" applyFill="1" applyBorder="1" applyAlignment="1">
      <alignment horizontal="left" vertical="center" wrapText="1"/>
    </xf>
    <xf numFmtId="0" fontId="123" fillId="28" borderId="34" xfId="15" applyFont="1" applyFill="1" applyBorder="1" applyAlignment="1">
      <alignment horizontal="left" vertical="center" wrapText="1"/>
    </xf>
    <xf numFmtId="0" fontId="121" fillId="0" borderId="92" xfId="15" applyFont="1" applyBorder="1" applyAlignment="1">
      <alignment horizontal="left" vertical="center" wrapText="1"/>
    </xf>
    <xf numFmtId="0" fontId="121" fillId="0" borderId="93" xfId="15" applyFont="1" applyBorder="1" applyAlignment="1">
      <alignment horizontal="left" vertical="center" wrapText="1"/>
    </xf>
    <xf numFmtId="0" fontId="121" fillId="0" borderId="94" xfId="15" applyFont="1" applyBorder="1" applyAlignment="1">
      <alignment horizontal="left" vertical="center" wrapText="1"/>
    </xf>
    <xf numFmtId="0" fontId="121" fillId="0" borderId="31" xfId="15" applyFont="1" applyBorder="1" applyAlignment="1">
      <alignment horizontal="left" vertical="center" wrapText="1"/>
    </xf>
    <xf numFmtId="0" fontId="121" fillId="0" borderId="0" xfId="15" applyFont="1" applyAlignment="1">
      <alignment horizontal="left" vertical="center" wrapText="1"/>
    </xf>
    <xf numFmtId="0" fontId="121" fillId="0" borderId="32" xfId="15" applyFont="1" applyBorder="1" applyAlignment="1">
      <alignment horizontal="left" vertical="center" wrapText="1"/>
    </xf>
    <xf numFmtId="0" fontId="121" fillId="0" borderId="33" xfId="15" applyFont="1" applyBorder="1" applyAlignment="1">
      <alignment horizontal="left" vertical="center" wrapText="1"/>
    </xf>
    <xf numFmtId="0" fontId="121" fillId="0" borderId="4" xfId="15" applyFont="1" applyBorder="1" applyAlignment="1">
      <alignment horizontal="left" vertical="center" wrapText="1"/>
    </xf>
    <xf numFmtId="0" fontId="121" fillId="0" borderId="34" xfId="15" applyFont="1" applyBorder="1" applyAlignment="1">
      <alignment horizontal="left" vertical="center" wrapText="1"/>
    </xf>
    <xf numFmtId="0" fontId="121" fillId="28" borderId="93" xfId="15" applyFont="1" applyFill="1" applyBorder="1" applyAlignment="1">
      <alignment horizontal="center" vertical="center" wrapText="1"/>
    </xf>
    <xf numFmtId="0" fontId="121" fillId="28" borderId="94" xfId="15" applyFont="1" applyFill="1" applyBorder="1" applyAlignment="1">
      <alignment horizontal="center" vertical="center" wrapText="1"/>
    </xf>
    <xf numFmtId="0" fontId="121" fillId="28" borderId="0" xfId="15" applyFont="1" applyFill="1" applyAlignment="1">
      <alignment horizontal="center" vertical="center" wrapText="1"/>
    </xf>
    <xf numFmtId="0" fontId="121" fillId="28" borderId="32" xfId="15" applyFont="1" applyFill="1" applyBorder="1" applyAlignment="1">
      <alignment horizontal="center" vertical="center" wrapText="1"/>
    </xf>
    <xf numFmtId="0" fontId="121" fillId="28" borderId="4" xfId="15" applyFont="1" applyFill="1" applyBorder="1" applyAlignment="1">
      <alignment horizontal="center" vertical="center" wrapText="1"/>
    </xf>
    <xf numFmtId="0" fontId="121" fillId="28" borderId="34" xfId="15" applyFont="1" applyFill="1" applyBorder="1" applyAlignment="1">
      <alignment horizontal="center" vertical="center" wrapText="1"/>
    </xf>
    <xf numFmtId="0" fontId="121" fillId="28" borderId="0" xfId="15" applyFont="1" applyFill="1" applyAlignment="1">
      <alignment horizontal="center" vertical="center"/>
    </xf>
    <xf numFmtId="0" fontId="122" fillId="0" borderId="0" xfId="15" applyFont="1" applyAlignment="1">
      <alignment horizontal="left" vertical="center"/>
    </xf>
    <xf numFmtId="0" fontId="122" fillId="0" borderId="4" xfId="15" applyFont="1" applyBorder="1" applyAlignment="1">
      <alignment horizontal="left" vertical="center"/>
    </xf>
    <xf numFmtId="0" fontId="121" fillId="28" borderId="98" xfId="15" applyFont="1" applyFill="1" applyBorder="1" applyAlignment="1">
      <alignment horizontal="center" vertical="center" wrapText="1"/>
    </xf>
    <xf numFmtId="0" fontId="121" fillId="28" borderId="23" xfId="15" applyFont="1" applyFill="1" applyBorder="1" applyAlignment="1">
      <alignment horizontal="center" vertical="center" wrapText="1"/>
    </xf>
    <xf numFmtId="0" fontId="121" fillId="28" borderId="24" xfId="15" applyFont="1" applyFill="1" applyBorder="1" applyAlignment="1">
      <alignment horizontal="center" vertical="center" wrapText="1"/>
    </xf>
    <xf numFmtId="0" fontId="32" fillId="0" borderId="49" xfId="15" applyFont="1" applyBorder="1" applyAlignment="1">
      <alignment horizontal="center" vertical="center"/>
    </xf>
    <xf numFmtId="0" fontId="5" fillId="0" borderId="0" xfId="0" applyFont="1" applyAlignment="1">
      <alignment horizontal="center" vertical="center"/>
    </xf>
    <xf numFmtId="0" fontId="5" fillId="0" borderId="36" xfId="0" applyFont="1" applyBorder="1" applyAlignment="1">
      <alignment horizontal="left" vertical="center"/>
    </xf>
    <xf numFmtId="0" fontId="5" fillId="0" borderId="27" xfId="0" applyFont="1" applyBorder="1" applyAlignment="1">
      <alignment horizontal="left" vertical="center" shrinkToFit="1"/>
    </xf>
    <xf numFmtId="0" fontId="5" fillId="0" borderId="30" xfId="0" applyFont="1" applyBorder="1" applyAlignment="1">
      <alignment horizontal="left" vertical="center" shrinkToFit="1"/>
    </xf>
    <xf numFmtId="0" fontId="5" fillId="0" borderId="34" xfId="0" applyFont="1" applyBorder="1" applyAlignment="1">
      <alignment horizontal="left" vertical="center" shrinkToFit="1"/>
    </xf>
    <xf numFmtId="0" fontId="5" fillId="0" borderId="3" xfId="0" applyFont="1" applyBorder="1" applyAlignment="1">
      <alignment horizontal="center" vertical="center"/>
    </xf>
    <xf numFmtId="177" fontId="5" fillId="0" borderId="3" xfId="0" applyNumberFormat="1" applyFont="1" applyBorder="1" applyAlignment="1" applyProtection="1">
      <alignment horizontal="center" vertical="center" shrinkToFit="1"/>
      <protection locked="0"/>
    </xf>
    <xf numFmtId="180" fontId="5" fillId="0" borderId="25" xfId="0" applyNumberFormat="1" applyFont="1" applyBorder="1" applyAlignment="1" applyProtection="1">
      <alignment horizontal="left" vertical="center" shrinkToFit="1"/>
      <protection locked="0"/>
    </xf>
    <xf numFmtId="180" fontId="5" fillId="0" borderId="26" xfId="0" applyNumberFormat="1" applyFont="1" applyBorder="1" applyAlignment="1" applyProtection="1">
      <alignment horizontal="left" vertical="center" shrinkToFit="1"/>
      <protection locked="0"/>
    </xf>
    <xf numFmtId="180" fontId="5" fillId="0" borderId="27" xfId="0" applyNumberFormat="1" applyFont="1" applyBorder="1" applyAlignment="1" applyProtection="1">
      <alignment horizontal="left" vertical="center" shrinkToFit="1"/>
      <protection locked="0"/>
    </xf>
    <xf numFmtId="180" fontId="5" fillId="0" borderId="26" xfId="0" applyNumberFormat="1" applyFont="1" applyBorder="1" applyAlignment="1" applyProtection="1">
      <alignment horizontal="center" vertical="center" shrinkToFit="1"/>
      <protection locked="0"/>
    </xf>
    <xf numFmtId="180" fontId="5" fillId="0" borderId="36" xfId="0" applyNumberFormat="1" applyFont="1" applyBorder="1" applyAlignment="1" applyProtection="1">
      <alignment horizontal="center" vertical="center" shrinkToFit="1"/>
      <protection locked="0"/>
    </xf>
    <xf numFmtId="180" fontId="5" fillId="0" borderId="25" xfId="0" applyNumberFormat="1" applyFont="1" applyBorder="1" applyAlignment="1" applyProtection="1">
      <alignment horizontal="center" vertical="center" shrinkToFit="1"/>
      <protection locked="0"/>
    </xf>
    <xf numFmtId="180" fontId="5" fillId="0" borderId="27" xfId="0" applyNumberFormat="1" applyFont="1" applyBorder="1" applyAlignment="1" applyProtection="1">
      <alignment horizontal="center" vertical="center" shrinkToFit="1"/>
      <protection locked="0"/>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177" fontId="5" fillId="0" borderId="0" xfId="0" applyNumberFormat="1" applyFont="1" applyAlignment="1" applyProtection="1">
      <alignment horizontal="center" vertical="center" shrinkToFit="1"/>
      <protection locked="0"/>
    </xf>
    <xf numFmtId="0" fontId="5" fillId="0" borderId="4" xfId="0" applyFont="1" applyBorder="1" applyAlignment="1">
      <alignment horizontal="center" vertical="center"/>
    </xf>
    <xf numFmtId="0" fontId="6" fillId="0" borderId="0" xfId="0" applyFont="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0" borderId="37" xfId="0" applyFont="1" applyBorder="1" applyAlignment="1">
      <alignment horizontal="center" vertical="center"/>
    </xf>
    <xf numFmtId="0" fontId="5" fillId="0" borderId="39" xfId="0" applyFont="1" applyBorder="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0" fillId="0" borderId="0" xfId="0" applyAlignment="1">
      <alignment horizontal="center" vertical="center"/>
    </xf>
    <xf numFmtId="0" fontId="17" fillId="2" borderId="24" xfId="1" applyFont="1" applyFill="1" applyBorder="1" applyAlignment="1">
      <alignment horizontal="center" vertical="center" textRotation="255" wrapText="1"/>
    </xf>
    <xf numFmtId="0" fontId="8" fillId="2" borderId="24" xfId="1" applyFont="1" applyFill="1" applyBorder="1" applyAlignment="1">
      <alignment horizontal="center" vertical="center" textRotation="255" wrapText="1"/>
    </xf>
    <xf numFmtId="0" fontId="17" fillId="2" borderId="24" xfId="1" applyFont="1" applyFill="1" applyBorder="1" applyAlignment="1">
      <alignment horizontal="center" vertical="center" textRotation="255"/>
    </xf>
    <xf numFmtId="0" fontId="8" fillId="2" borderId="31" xfId="1" applyFont="1" applyFill="1" applyBorder="1" applyAlignment="1">
      <alignment horizontal="center" vertical="center" textRotation="255" wrapText="1"/>
    </xf>
    <xf numFmtId="0" fontId="8" fillId="2" borderId="0" xfId="1" applyFont="1" applyFill="1" applyAlignment="1">
      <alignment horizontal="center" vertical="center" textRotation="255" wrapText="1"/>
    </xf>
    <xf numFmtId="0" fontId="17" fillId="2" borderId="33" xfId="1" applyFont="1" applyFill="1" applyBorder="1" applyAlignment="1">
      <alignment horizontal="center" vertical="center" textRotation="255" wrapText="1"/>
    </xf>
    <xf numFmtId="0" fontId="17" fillId="2" borderId="4" xfId="1" applyFont="1" applyFill="1" applyBorder="1" applyAlignment="1">
      <alignment horizontal="center" vertical="center" textRotation="255" wrapText="1"/>
    </xf>
    <xf numFmtId="0" fontId="17" fillId="2" borderId="34" xfId="1" applyFont="1" applyFill="1" applyBorder="1" applyAlignment="1">
      <alignment horizontal="center" vertical="center" textRotation="255" wrapText="1"/>
    </xf>
  </cellXfs>
  <cellStyles count="20">
    <cellStyle name="ハイパーリンク" xfId="19" builtinId="8"/>
    <cellStyle name="ハイパーリンク 2" xfId="7" xr:uid="{7C59861C-EA6C-4CEC-8A78-E9DD8FCCA1CF}"/>
    <cellStyle name="桁区切り" xfId="5" builtinId="6"/>
    <cellStyle name="標準" xfId="0" builtinId="0"/>
    <cellStyle name="標準 2" xfId="1" xr:uid="{00000000-0005-0000-0000-000001000000}"/>
    <cellStyle name="標準 2 2" xfId="2" xr:uid="{00000000-0005-0000-0000-000002000000}"/>
    <cellStyle name="標準 2 3" xfId="11" xr:uid="{8CA8D996-FE64-4314-B096-D5AC81939A58}"/>
    <cellStyle name="標準 3" xfId="3" xr:uid="{00000000-0005-0000-0000-000003000000}"/>
    <cellStyle name="標準 3 2" xfId="16" xr:uid="{BF40FC91-1E3F-4B1A-95DD-C4F0E1CD40AA}"/>
    <cellStyle name="標準 4" xfId="4" xr:uid="{D27B9891-9DA9-4230-A25C-5A5CED667948}"/>
    <cellStyle name="標準 4 2" xfId="15" xr:uid="{527D30A0-3CBE-4559-89E0-0E0A7465F01B}"/>
    <cellStyle name="標準 5" xfId="6" xr:uid="{51E40A01-11E3-4945-AD18-AA69C5056A0A}"/>
    <cellStyle name="標準_kakunin" xfId="10" xr:uid="{2C86742E-3F68-4CCC-9673-BA7344764599}"/>
    <cellStyle name="標準_KHPE0001" xfId="14" xr:uid="{55426C00-FE36-45D8-ABFE-A9D6CC184F9F}"/>
    <cellStyle name="標準_Sheet1" xfId="17" xr:uid="{F1B450BF-93F1-4776-AAE5-79C3D10BA13C}"/>
    <cellStyle name="標準_建築主１" xfId="18" xr:uid="{7FC92DD9-54D9-416C-95EE-C0B7110D36CB}"/>
    <cellStyle name="標準_建築物データ" xfId="9" xr:uid="{AAA1D4E8-5B21-4E07-ACD7-2B148E143324}"/>
    <cellStyle name="標準_新申請書式（改正案）" xfId="12" xr:uid="{1BCE845A-B1B6-4A9F-AA24-57467178199C}"/>
    <cellStyle name="標準_第二面" xfId="13" xr:uid="{56181681-7972-4D51-95CB-AABFFA20AF46}"/>
    <cellStyle name="標準_第二面_1" xfId="8" xr:uid="{61470B47-E0EF-4AB2-B014-C7CAD344E61B}"/>
  </cellStyles>
  <dxfs count="57">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FFC00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FFFFCC"/>
      <color rgb="FFCCFFCC"/>
      <color rgb="FF66FF99"/>
      <color rgb="FFFF00FF"/>
      <color rgb="FF548235"/>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_rels/drawing1.xml.rels><?xml version="1.0" encoding="UTF-8" standalone="yes"?>
<Relationships xmlns="http://schemas.openxmlformats.org/package/2006/relationships"><Relationship Id="rId1" Type="http://schemas.openxmlformats.org/officeDocument/2006/relationships/hyperlink" Target="#'&#8592;&#30906;&#35469;&#30003;&#35531;&#12399;&#12371;&#12371;&#12414;&#12391;&#12288;&#8594;&#12371;&#12371;&#12363;&#12425;&#12399;&#26908;&#26619;&#26360;&#39006;'!A1"/></Relationships>
</file>

<file path=xl/drawings/_rels/drawing2.xml.rels><?xml version="1.0" encoding="UTF-8" standalone="yes"?>
<Relationships xmlns="http://schemas.openxmlformats.org/package/2006/relationships"><Relationship Id="rId1" Type="http://schemas.openxmlformats.org/officeDocument/2006/relationships/hyperlink" Target="#&#21021;&#26399;&#30011;&#38754;!Print_Area"/></Relationships>
</file>

<file path=xl/drawings/_rels/drawing3.xml.rels><?xml version="1.0" encoding="UTF-8" standalone="yes"?>
<Relationships xmlns="http://schemas.openxmlformats.org/package/2006/relationships"><Relationship Id="rId1" Type="http://schemas.openxmlformats.org/officeDocument/2006/relationships/hyperlink" Target="https://www.post.japanpost.jp/service/letterpack/"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31532;&#20108;&#38754;&#65288;&#20027;&#65289;'!K4"/></Relationships>
</file>

<file path=xl/drawings/_rels/drawing9.xml.rels><?xml version="1.0" encoding="UTF-8" standalone="yes"?>
<Relationships xmlns="http://schemas.openxmlformats.org/package/2006/relationships"><Relationship Id="rId1" Type="http://schemas.openxmlformats.org/officeDocument/2006/relationships/hyperlink" Target="#'&#31532;&#20108;&#38754;&#65288;&#26045;&#65289;'!K4"/></Relationships>
</file>

<file path=xl/drawings/_rels/drawing32.xml.rels><?xml version="1.0" encoding="UTF-8" standalone="yes"?>
<Relationships xmlns="http://schemas.openxmlformats.org/package/2006/relationships"><Relationship Id="rId1" Type="http://schemas.openxmlformats.org/officeDocument/2006/relationships/hyperlink" Target="#&#21021;&#26399;&#30011;&#38754;!A1"/></Relationships>
</file>

<file path=xl/drawings/_rels/drawing34.xml.rels><?xml version="1.0" encoding="UTF-8" standalone="yes"?>
<Relationships xmlns="http://schemas.openxmlformats.org/package/2006/relationships"><Relationship Id="rId1" Type="http://schemas.openxmlformats.org/officeDocument/2006/relationships/hyperlink" Target="#&#31532;&#20108;&#38754;!A1"/></Relationships>
</file>

<file path=xl/drawings/_rels/drawing35.xml.rels><?xml version="1.0" encoding="UTF-8" standalone="yes"?>
<Relationships xmlns="http://schemas.openxmlformats.org/package/2006/relationships"><Relationship Id="rId1" Type="http://schemas.openxmlformats.org/officeDocument/2006/relationships/hyperlink" Target="#&#31532;&#20108;&#38754;!A1"/></Relationships>
</file>

<file path=xl/drawings/_rels/drawing36.xml.rels><?xml version="1.0" encoding="UTF-8" standalone="yes"?>
<Relationships xmlns="http://schemas.openxmlformats.org/package/2006/relationships"><Relationship Id="rId2" Type="http://schemas.openxmlformats.org/officeDocument/2006/relationships/hyperlink" Target="#&#31532;&#20108;&#38754;!K155"/><Relationship Id="rId1" Type="http://schemas.openxmlformats.org/officeDocument/2006/relationships/hyperlink" Target="#&#31532;&#20108;&#38754;!A1"/></Relationships>
</file>

<file path=xl/drawings/_rels/drawing37.xml.rels><?xml version="1.0" encoding="UTF-8" standalone="yes"?>
<Relationships xmlns="http://schemas.openxmlformats.org/package/2006/relationships"><Relationship Id="rId1" Type="http://schemas.openxmlformats.org/officeDocument/2006/relationships/hyperlink" Target="#'&#31532;&#20108;&#38754; -2'!A1"/></Relationships>
</file>

<file path=xl/drawings/drawing1.xml><?xml version="1.0" encoding="utf-8"?>
<xdr:wsDr xmlns:xdr="http://schemas.openxmlformats.org/drawingml/2006/spreadsheetDrawing" xmlns:a="http://schemas.openxmlformats.org/drawingml/2006/main">
  <xdr:twoCellAnchor>
    <xdr:from>
      <xdr:col>27</xdr:col>
      <xdr:colOff>333374</xdr:colOff>
      <xdr:row>6</xdr:row>
      <xdr:rowOff>190498</xdr:rowOff>
    </xdr:from>
    <xdr:to>
      <xdr:col>38</xdr:col>
      <xdr:colOff>533400</xdr:colOff>
      <xdr:row>20</xdr:row>
      <xdr:rowOff>38100</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6505574" y="1333498"/>
          <a:ext cx="7743826" cy="251460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2800">
              <a:solidFill>
                <a:srgbClr val="FF5050"/>
              </a:solidFill>
            </a:rPr>
            <a:t>中間・完了検査申請書の連動も対応いたしました。</a:t>
          </a:r>
          <a:endParaRPr kumimoji="1" lang="en-US" altLang="ja-JP" sz="2800">
            <a:solidFill>
              <a:srgbClr val="FF5050"/>
            </a:solidFill>
          </a:endParaRPr>
        </a:p>
        <a:p>
          <a:pPr algn="l"/>
          <a:endParaRPr kumimoji="1" lang="en-US" altLang="ja-JP" sz="2000">
            <a:solidFill>
              <a:srgbClr val="FF0000"/>
            </a:solidFill>
          </a:endParaRPr>
        </a:p>
        <a:p>
          <a:pPr algn="l"/>
          <a:r>
            <a:rPr kumimoji="1" lang="ja-JP" altLang="en-US" sz="2000">
              <a:solidFill>
                <a:srgbClr val="FF0000"/>
              </a:solidFill>
            </a:rPr>
            <a:t>確認申請から完了検査までの申請書の作成が、</a:t>
          </a:r>
          <a:endParaRPr kumimoji="1" lang="en-US" altLang="ja-JP" sz="2000">
            <a:solidFill>
              <a:srgbClr val="FF0000"/>
            </a:solidFill>
          </a:endParaRPr>
        </a:p>
        <a:p>
          <a:pPr algn="l"/>
          <a:r>
            <a:rPr kumimoji="1" lang="ja-JP" altLang="en-US" sz="2000">
              <a:solidFill>
                <a:srgbClr val="FF0000"/>
              </a:solidFill>
            </a:rPr>
            <a:t>このＥＸＣＥＬのみで可能になりました。</a:t>
          </a:r>
          <a:endParaRPr kumimoji="1" lang="en-US" altLang="ja-JP" sz="2000">
            <a:solidFill>
              <a:srgbClr val="FF0000"/>
            </a:solidFill>
          </a:endParaRPr>
        </a:p>
        <a:p>
          <a:pPr algn="l"/>
          <a:endParaRPr kumimoji="1" lang="en-US" altLang="ja-JP" sz="2000">
            <a:solidFill>
              <a:srgbClr val="FF0000"/>
            </a:solidFill>
          </a:endParaRPr>
        </a:p>
        <a:p>
          <a:pPr algn="l"/>
          <a:endParaRPr kumimoji="1" lang="en-US" altLang="ja-JP" sz="2000">
            <a:solidFill>
              <a:srgbClr val="FF0000"/>
            </a:solidFill>
          </a:endParaRPr>
        </a:p>
        <a:p>
          <a:pPr algn="l"/>
          <a:r>
            <a:rPr kumimoji="1" lang="en-US" altLang="ja-JP" sz="2000">
              <a:solidFill>
                <a:srgbClr val="00B0F0"/>
              </a:solidFill>
            </a:rPr>
            <a:t>※</a:t>
          </a:r>
          <a:r>
            <a:rPr kumimoji="1" lang="ja-JP" altLang="en-US" sz="2000">
              <a:solidFill>
                <a:srgbClr val="00B0F0"/>
              </a:solidFill>
            </a:rPr>
            <a:t>　こちらをクリックするとリンクします。</a:t>
          </a:r>
          <a:endParaRPr kumimoji="1" lang="en-US" altLang="ja-JP" sz="2000">
            <a:solidFill>
              <a:srgbClr val="00B0F0"/>
            </a:solidFill>
          </a:endParaRPr>
        </a:p>
        <a:p>
          <a:pPr algn="l"/>
          <a:endParaRPr kumimoji="1" lang="ja-JP" altLang="en-US" sz="1100"/>
        </a:p>
      </xdr:txBody>
    </xdr:sp>
    <xdr:clientData/>
  </xdr:twoCellAnchor>
  <xdr:twoCellAnchor>
    <xdr:from>
      <xdr:col>27</xdr:col>
      <xdr:colOff>590550</xdr:colOff>
      <xdr:row>20</xdr:row>
      <xdr:rowOff>57150</xdr:rowOff>
    </xdr:from>
    <xdr:to>
      <xdr:col>35</xdr:col>
      <xdr:colOff>533400</xdr:colOff>
      <xdr:row>27</xdr:row>
      <xdr:rowOff>152400</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bwMode="auto">
        <a:xfrm>
          <a:off x="6762750" y="3867150"/>
          <a:ext cx="5429250" cy="1428750"/>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注意！</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概要書第二面に申請書と連動しない箇所があります。</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１８．建築基準法第１２条第１項の規定による調査の要否</a:t>
          </a:r>
          <a:r>
            <a:rPr kumimoji="1" lang="en-US" altLang="ja-JP" sz="1200" b="1">
              <a:solidFill>
                <a:sysClr val="windowText" lastClr="000000"/>
              </a:solidFill>
            </a:rPr>
            <a:t>】</a:t>
          </a:r>
        </a:p>
        <a:p>
          <a:pPr algn="l"/>
          <a:r>
            <a:rPr kumimoji="1" lang="en-US" altLang="ja-JP" sz="1200" b="1">
              <a:solidFill>
                <a:sysClr val="windowText" lastClr="000000"/>
              </a:solidFill>
            </a:rPr>
            <a:t>【</a:t>
          </a:r>
          <a:r>
            <a:rPr kumimoji="1" lang="ja-JP" altLang="en-US" sz="1200" b="1">
              <a:solidFill>
                <a:sysClr val="windowText" lastClr="000000"/>
              </a:solidFill>
            </a:rPr>
            <a:t>１９．建築基準法第１２条第３項の規定による検査を要する防火設備の有無</a:t>
          </a:r>
          <a:r>
            <a:rPr kumimoji="1" lang="en-US" altLang="ja-JP" sz="1200" b="1">
              <a:solidFill>
                <a:sysClr val="windowText" lastClr="000000"/>
              </a:solidFill>
            </a:rPr>
            <a:t>】</a:t>
          </a:r>
        </a:p>
        <a:p>
          <a:pPr algn="l"/>
          <a:endParaRPr kumimoji="1" lang="en-US" altLang="ja-JP" sz="1200" b="1">
            <a:solidFill>
              <a:sysClr val="windowText" lastClr="000000"/>
            </a:solidFill>
          </a:endParaRPr>
        </a:p>
      </xdr:txBody>
    </xdr:sp>
    <xdr:clientData/>
  </xdr:twoCellAnchor>
  <xdr:twoCellAnchor>
    <xdr:from>
      <xdr:col>29</xdr:col>
      <xdr:colOff>142873</xdr:colOff>
      <xdr:row>1</xdr:row>
      <xdr:rowOff>190499</xdr:rowOff>
    </xdr:from>
    <xdr:to>
      <xdr:col>40</xdr:col>
      <xdr:colOff>390525</xdr:colOff>
      <xdr:row>6</xdr:row>
      <xdr:rowOff>142875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86673" y="380999"/>
          <a:ext cx="7791452" cy="904876"/>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600" b="1">
              <a:solidFill>
                <a:srgbClr val="FF0000"/>
              </a:solidFill>
            </a:rPr>
            <a:t>↑　　　　↑　　　　↑</a:t>
          </a:r>
          <a:endParaRPr kumimoji="1" lang="en-US" altLang="ja-JP" sz="1600" b="1">
            <a:solidFill>
              <a:srgbClr val="FF0000"/>
            </a:solidFill>
          </a:endParaRPr>
        </a:p>
        <a:p>
          <a:pPr algn="l"/>
          <a:r>
            <a:rPr kumimoji="1" lang="ja-JP" altLang="en-US" sz="1600" b="1">
              <a:solidFill>
                <a:srgbClr val="FF0000"/>
              </a:solidFill>
            </a:rPr>
            <a:t>電子申請で確認済証の電子交付を希望しないの場合は</a:t>
          </a:r>
          <a:r>
            <a:rPr kumimoji="1" lang="en-US" altLang="ja-JP" sz="1600" b="1">
              <a:solidFill>
                <a:srgbClr val="FF0000"/>
              </a:solidFill>
            </a:rPr>
            <a:t>【</a:t>
          </a:r>
          <a:r>
            <a:rPr kumimoji="1" lang="ja-JP" altLang="en-US" sz="1600" b="1">
              <a:solidFill>
                <a:srgbClr val="FF0000"/>
              </a:solidFill>
            </a:rPr>
            <a:t>紙交付</a:t>
          </a:r>
          <a:r>
            <a:rPr kumimoji="1" lang="en-US" altLang="ja-JP" sz="1600" b="1">
              <a:solidFill>
                <a:srgbClr val="FF0000"/>
              </a:solidFill>
            </a:rPr>
            <a:t>】</a:t>
          </a:r>
          <a:r>
            <a:rPr kumimoji="1" lang="ja-JP" altLang="en-US" sz="1600" b="1">
              <a:solidFill>
                <a:srgbClr val="FF0000"/>
              </a:solidFill>
            </a:rPr>
            <a:t>を選択してください。</a:t>
          </a:r>
          <a:endParaRPr kumimoji="1" lang="en-US" altLang="ja-JP" sz="1600" b="1">
            <a:solidFill>
              <a:srgbClr val="FF0000"/>
            </a:solidFill>
          </a:endParaRPr>
        </a:p>
        <a:p>
          <a:pPr algn="l"/>
          <a:r>
            <a:rPr kumimoji="1" lang="ja-JP" altLang="en-US" sz="1600" b="1">
              <a:solidFill>
                <a:srgbClr val="FF0000"/>
              </a:solidFill>
            </a:rPr>
            <a:t>紙面での印刷の場合は有料となります。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352425</xdr:colOff>
      <xdr:row>0</xdr:row>
      <xdr:rowOff>171449</xdr:rowOff>
    </xdr:from>
    <xdr:to>
      <xdr:col>25</xdr:col>
      <xdr:colOff>28575</xdr:colOff>
      <xdr:row>13</xdr:row>
      <xdr:rowOff>66675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2450" y="171449"/>
          <a:ext cx="10525125" cy="3028951"/>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4900"/>
            </a:lnSpc>
          </a:pPr>
          <a:r>
            <a:rPr kumimoji="1" lang="ja-JP" altLang="en-US" sz="4000">
              <a:solidFill>
                <a:srgbClr val="FF0000"/>
              </a:solidFill>
            </a:rPr>
            <a:t>物件の仮受と同時に提出される場合は、</a:t>
          </a:r>
          <a:endParaRPr kumimoji="1" lang="en-US" altLang="ja-JP" sz="4000">
            <a:solidFill>
              <a:srgbClr val="FF0000"/>
            </a:solidFill>
          </a:endParaRPr>
        </a:p>
        <a:p>
          <a:pPr algn="l">
            <a:lnSpc>
              <a:spcPts val="4800"/>
            </a:lnSpc>
          </a:pPr>
          <a:r>
            <a:rPr kumimoji="1" lang="en-US" altLang="ja-JP" sz="4000">
              <a:solidFill>
                <a:srgbClr val="FF0000"/>
              </a:solidFill>
            </a:rPr>
            <a:t>【</a:t>
          </a:r>
          <a:r>
            <a:rPr kumimoji="1" lang="ja-JP" altLang="en-US" sz="4000">
              <a:solidFill>
                <a:srgbClr val="FF0000"/>
              </a:solidFill>
            </a:rPr>
            <a:t>システムを使用する方の情報</a:t>
          </a:r>
          <a:r>
            <a:rPr kumimoji="1" lang="en-US" altLang="ja-JP" sz="4000">
              <a:solidFill>
                <a:srgbClr val="FF0000"/>
              </a:solidFill>
            </a:rPr>
            <a:t>】</a:t>
          </a:r>
        </a:p>
        <a:p>
          <a:pPr algn="l">
            <a:lnSpc>
              <a:spcPts val="4800"/>
            </a:lnSpc>
          </a:pPr>
          <a:r>
            <a:rPr kumimoji="1" lang="ja-JP" altLang="en-US" sz="4000">
              <a:solidFill>
                <a:srgbClr val="FF0000"/>
              </a:solidFill>
            </a:rPr>
            <a:t>のみ記入してください。</a:t>
          </a:r>
          <a:endParaRPr kumimoji="1" lang="en-US" altLang="ja-JP" sz="4000">
            <a:solidFill>
              <a:srgbClr val="FF0000"/>
            </a:solidFill>
          </a:endParaRPr>
        </a:p>
        <a:p>
          <a:pPr algn="l">
            <a:lnSpc>
              <a:spcPts val="4800"/>
            </a:lnSpc>
          </a:pPr>
          <a:r>
            <a:rPr kumimoji="1" lang="ja-JP" altLang="en-US" sz="4000">
              <a:solidFill>
                <a:srgbClr val="FFC000"/>
              </a:solidFill>
            </a:rPr>
            <a:t>電子申請でない場合は記入不要です。</a:t>
          </a:r>
        </a:p>
      </xdr:txBody>
    </xdr:sp>
    <xdr:clientData/>
  </xdr:twoCellAnchor>
  <xdr:twoCellAnchor>
    <xdr:from>
      <xdr:col>26</xdr:col>
      <xdr:colOff>247650</xdr:colOff>
      <xdr:row>23</xdr:row>
      <xdr:rowOff>9524</xdr:rowOff>
    </xdr:from>
    <xdr:to>
      <xdr:col>28</xdr:col>
      <xdr:colOff>495300</xdr:colOff>
      <xdr:row>26</xdr:row>
      <xdr:rowOff>0</xdr:rowOff>
    </xdr:to>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11725275" y="5772149"/>
          <a:ext cx="1619250" cy="51435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100" b="1"/>
            <a:t>ここをクリックすると</a:t>
          </a:r>
          <a:endParaRPr kumimoji="1" lang="en-US" altLang="ja-JP" sz="1100" b="1"/>
        </a:p>
        <a:p>
          <a:pPr algn="l"/>
          <a:r>
            <a:rPr kumimoji="1" lang="en-US" altLang="ja-JP" sz="1100" b="1"/>
            <a:t>【</a:t>
          </a:r>
          <a:r>
            <a:rPr kumimoji="1" lang="ja-JP" altLang="en-US" sz="1100" b="1"/>
            <a:t>初期画面</a:t>
          </a:r>
          <a:r>
            <a:rPr kumimoji="1" lang="en-US" altLang="ja-JP" sz="1100" b="1"/>
            <a:t>】</a:t>
          </a:r>
          <a:r>
            <a:rPr kumimoji="1" lang="ja-JP" altLang="en-US" sz="1100" b="1"/>
            <a:t>に戻ります。</a:t>
          </a:r>
        </a:p>
      </xdr:txBody>
    </xdr:sp>
    <xdr:clientData/>
  </xdr:twoCellAnchor>
  <xdr:oneCellAnchor>
    <xdr:from>
      <xdr:col>26</xdr:col>
      <xdr:colOff>266700</xdr:colOff>
      <xdr:row>1</xdr:row>
      <xdr:rowOff>257175</xdr:rowOff>
    </xdr:from>
    <xdr:ext cx="4257675" cy="188923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1744325" y="561975"/>
          <a:ext cx="4257675" cy="1889235"/>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lnSpc>
              <a:spcPts val="4900"/>
            </a:lnSpc>
          </a:pPr>
          <a:r>
            <a:rPr kumimoji="1" lang="ja-JP" altLang="en-US" sz="2000">
              <a:solidFill>
                <a:schemeClr val="tx2">
                  <a:lumMod val="60000"/>
                  <a:lumOff val="40000"/>
                </a:schemeClr>
              </a:solidFill>
            </a:rPr>
            <a:t>次ページの</a:t>
          </a:r>
          <a:r>
            <a:rPr kumimoji="1" lang="en-US" altLang="ja-JP" sz="2000">
              <a:solidFill>
                <a:schemeClr val="tx2">
                  <a:lumMod val="60000"/>
                  <a:lumOff val="40000"/>
                </a:schemeClr>
              </a:solidFill>
            </a:rPr>
            <a:t>【</a:t>
          </a:r>
          <a:r>
            <a:rPr kumimoji="1" lang="ja-JP" altLang="en-US" sz="2000">
              <a:solidFill>
                <a:schemeClr val="tx2">
                  <a:lumMod val="60000"/>
                  <a:lumOff val="40000"/>
                </a:schemeClr>
              </a:solidFill>
            </a:rPr>
            <a:t>郵送先</a:t>
          </a:r>
          <a:r>
            <a:rPr kumimoji="1" lang="en-US" altLang="ja-JP" sz="2000">
              <a:solidFill>
                <a:schemeClr val="tx2">
                  <a:lumMod val="60000"/>
                  <a:lumOff val="40000"/>
                </a:schemeClr>
              </a:solidFill>
            </a:rPr>
            <a:t>】</a:t>
          </a:r>
          <a:r>
            <a:rPr kumimoji="1" lang="ja-JP" altLang="en-US" sz="2000">
              <a:solidFill>
                <a:schemeClr val="tx2">
                  <a:lumMod val="60000"/>
                  <a:lumOff val="40000"/>
                </a:schemeClr>
              </a:solidFill>
            </a:rPr>
            <a:t>に、確認済証の郵送先をご記入ください。</a:t>
          </a:r>
          <a:endParaRPr kumimoji="1" lang="en-US" altLang="ja-JP" sz="2000">
            <a:solidFill>
              <a:schemeClr val="tx2">
                <a:lumMod val="60000"/>
                <a:lumOff val="40000"/>
              </a:schemeClr>
            </a:solidFill>
          </a:endParaRPr>
        </a:p>
        <a:p>
          <a:pPr algn="l">
            <a:lnSpc>
              <a:spcPts val="4900"/>
            </a:lnSpc>
          </a:pPr>
          <a:endParaRPr kumimoji="1" lang="ja-JP" altLang="en-US" sz="2000">
            <a:solidFill>
              <a:srgbClr val="FFC000"/>
            </a:solidFill>
          </a:endParaRPr>
        </a:p>
      </xdr:txBody>
    </xdr:sp>
    <xdr:clientData/>
  </xdr:oneCellAnchor>
  <xdr:twoCellAnchor>
    <xdr:from>
      <xdr:col>26</xdr:col>
      <xdr:colOff>638175</xdr:colOff>
      <xdr:row>10</xdr:row>
      <xdr:rowOff>66675</xdr:rowOff>
    </xdr:from>
    <xdr:to>
      <xdr:col>31</xdr:col>
      <xdr:colOff>9525</xdr:colOff>
      <xdr:row>14</xdr:row>
      <xdr:rowOff>66675</xdr:rowOff>
    </xdr:to>
    <xdr:sp macro="" textlink="">
      <xdr:nvSpPr>
        <xdr:cNvPr id="5" name="吹き出し: 四角形 4">
          <a:extLst>
            <a:ext uri="{FF2B5EF4-FFF2-40B4-BE49-F238E27FC236}">
              <a16:creationId xmlns:a16="http://schemas.microsoft.com/office/drawing/2014/main" id="{00000000-0008-0000-0100-000005000000}"/>
            </a:ext>
          </a:extLst>
        </xdr:cNvPr>
        <xdr:cNvSpPr/>
      </xdr:nvSpPr>
      <xdr:spPr bwMode="auto">
        <a:xfrm>
          <a:off x="12115800" y="2543175"/>
          <a:ext cx="2800350" cy="838200"/>
        </a:xfrm>
        <a:prstGeom prst="wedgeRectCallout">
          <a:avLst>
            <a:gd name="adj1" fmla="val -69153"/>
            <a:gd name="adj2" fmla="val 10403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solidFill>
                <a:srgbClr val="FF0000"/>
              </a:solidFill>
            </a:rPr>
            <a:t>副本をダウンロードされる方となります。</a:t>
          </a:r>
          <a:endParaRPr kumimoji="1" lang="en-US" altLang="ja-JP" sz="1100" b="1">
            <a:solidFill>
              <a:srgbClr val="FF0000"/>
            </a:solidFill>
          </a:endParaRPr>
        </a:p>
        <a:p>
          <a:pPr algn="l"/>
          <a:r>
            <a:rPr kumimoji="1" lang="ja-JP" altLang="en-US" sz="1100" b="1">
              <a:solidFill>
                <a:srgbClr val="FF0000"/>
              </a:solidFill>
            </a:rPr>
            <a:t>アップロードされたファイルを全て閲覧することができます。</a:t>
          </a:r>
          <a:endParaRPr kumimoji="1" lang="en-US" altLang="ja-JP" sz="1100" b="1">
            <a:solidFill>
              <a:srgbClr val="FF0000"/>
            </a:solidFill>
          </a:endParaRPr>
        </a:p>
        <a:p>
          <a:pPr algn="l"/>
          <a:r>
            <a:rPr kumimoji="1" lang="ja-JP" altLang="en-US" sz="1100" b="1">
              <a:solidFill>
                <a:srgbClr val="FF0000"/>
              </a:solidFill>
            </a:rPr>
            <a:t>（パスワード登録が必要です。）</a:t>
          </a:r>
        </a:p>
      </xdr:txBody>
    </xdr:sp>
    <xdr:clientData/>
  </xdr:twoCellAnchor>
  <xdr:twoCellAnchor>
    <xdr:from>
      <xdr:col>26</xdr:col>
      <xdr:colOff>190499</xdr:colOff>
      <xdr:row>18</xdr:row>
      <xdr:rowOff>28575</xdr:rowOff>
    </xdr:from>
    <xdr:to>
      <xdr:col>26</xdr:col>
      <xdr:colOff>542924</xdr:colOff>
      <xdr:row>22</xdr:row>
      <xdr:rowOff>9524</xdr:rowOff>
    </xdr:to>
    <xdr:sp macro="" textlink="">
      <xdr:nvSpPr>
        <xdr:cNvPr id="6" name="右大かっこ 5">
          <a:extLst>
            <a:ext uri="{FF2B5EF4-FFF2-40B4-BE49-F238E27FC236}">
              <a16:creationId xmlns:a16="http://schemas.microsoft.com/office/drawing/2014/main" id="{00000000-0008-0000-0100-000006000000}"/>
            </a:ext>
          </a:extLst>
        </xdr:cNvPr>
        <xdr:cNvSpPr/>
      </xdr:nvSpPr>
      <xdr:spPr bwMode="auto">
        <a:xfrm>
          <a:off x="11668124" y="4362450"/>
          <a:ext cx="352425" cy="1238249"/>
        </a:xfrm>
        <a:prstGeom prst="rightBracket">
          <a:avLst>
            <a:gd name="adj" fmla="val 4346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495300</xdr:colOff>
      <xdr:row>15</xdr:row>
      <xdr:rowOff>104775</xdr:rowOff>
    </xdr:from>
    <xdr:to>
      <xdr:col>31</xdr:col>
      <xdr:colOff>552450</xdr:colOff>
      <xdr:row>19</xdr:row>
      <xdr:rowOff>76200</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bwMode="auto">
        <a:xfrm>
          <a:off x="12658725" y="3638550"/>
          <a:ext cx="2800350" cy="1085850"/>
        </a:xfrm>
        <a:prstGeom prst="wedgeRectCallout">
          <a:avLst>
            <a:gd name="adj1" fmla="val -70513"/>
            <a:gd name="adj2" fmla="val 6340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b="1">
              <a:solidFill>
                <a:srgbClr val="FF0000"/>
              </a:solidFill>
            </a:rPr>
            <a:t>基本的にはファイルのアップロードのみとなります。（登録等一切不要です。）</a:t>
          </a:r>
          <a:endParaRPr kumimoji="1" lang="en-US" altLang="ja-JP" sz="1100" b="1">
            <a:solidFill>
              <a:srgbClr val="FF0000"/>
            </a:solidFill>
          </a:endParaRPr>
        </a:p>
      </xdr:txBody>
    </xdr:sp>
    <xdr:clientData/>
  </xdr:twoCellAnchor>
  <xdr:oneCellAnchor>
    <xdr:from>
      <xdr:col>28</xdr:col>
      <xdr:colOff>561975</xdr:colOff>
      <xdr:row>19</xdr:row>
      <xdr:rowOff>161926</xdr:rowOff>
    </xdr:from>
    <xdr:ext cx="4086225" cy="167640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3411200" y="4810126"/>
          <a:ext cx="4086225" cy="167640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solidFill>
                <a:srgbClr val="FF0000"/>
              </a:solidFill>
            </a:rPr>
            <a:t>（注）ゲストについて</a:t>
          </a:r>
          <a:endParaRPr kumimoji="1" lang="en-US" altLang="ja-JP" sz="1100" b="1">
            <a:solidFill>
              <a:srgbClr val="FF0000"/>
            </a:solidFill>
          </a:endParaRPr>
        </a:p>
        <a:p>
          <a:endParaRPr kumimoji="1" lang="en-US" altLang="ja-JP" sz="1100" b="1">
            <a:solidFill>
              <a:srgbClr val="FF0000"/>
            </a:solidFill>
          </a:endParaRPr>
        </a:p>
        <a:p>
          <a:r>
            <a:rPr kumimoji="1" lang="ja-JP" altLang="en-US" sz="1100" b="1">
              <a:solidFill>
                <a:srgbClr val="FF0000"/>
              </a:solidFill>
            </a:rPr>
            <a:t>ゲストでない場合、アップロードのみが可能となっております。</a:t>
          </a:r>
          <a:endParaRPr kumimoji="1" lang="en-US" altLang="ja-JP" sz="1100" b="1">
            <a:solidFill>
              <a:srgbClr val="FF0000"/>
            </a:solidFill>
          </a:endParaRPr>
        </a:p>
        <a:p>
          <a:endParaRPr kumimoji="1" lang="en-US" altLang="ja-JP" sz="1100" b="1">
            <a:solidFill>
              <a:srgbClr val="FF0000"/>
            </a:solidFill>
          </a:endParaRPr>
        </a:p>
        <a:p>
          <a:r>
            <a:rPr kumimoji="1" lang="ja-JP" altLang="en-US" sz="1100" b="1">
              <a:solidFill>
                <a:srgbClr val="FF0000"/>
              </a:solidFill>
            </a:rPr>
            <a:t>ゲストになるとダイレクトクラウドボックスのフォルダにアクセスして、アップロードされた図面等を確認することができます。</a:t>
          </a:r>
        </a:p>
        <a:p>
          <a:endParaRPr kumimoji="1" lang="ja-JP" altLang="en-US" sz="1100" b="1">
            <a:solidFill>
              <a:srgbClr val="FF0000"/>
            </a:solidFill>
          </a:endParaRPr>
        </a:p>
        <a:p>
          <a:r>
            <a:rPr kumimoji="1" lang="ja-JP" altLang="en-US" sz="1100" b="1">
              <a:solidFill>
                <a:srgbClr val="FF0000"/>
              </a:solidFill>
            </a:rPr>
            <a:t>ゲストになるためには、パスワード登録が必要となります。</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54428</xdr:colOff>
      <xdr:row>12</xdr:row>
      <xdr:rowOff>95249</xdr:rowOff>
    </xdr:from>
    <xdr:ext cx="6177643" cy="4231822"/>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3797753" y="3714749"/>
          <a:ext cx="6177643" cy="4231822"/>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lnSpc>
              <a:spcPts val="4900"/>
            </a:lnSpc>
          </a:pPr>
          <a:r>
            <a:rPr kumimoji="1" lang="ja-JP" altLang="en-US" sz="2000" b="1">
              <a:solidFill>
                <a:srgbClr val="FF0000"/>
              </a:solidFill>
            </a:rPr>
            <a:t>郵送方法は</a:t>
          </a:r>
          <a:r>
            <a:rPr kumimoji="1" lang="en-US" altLang="ja-JP" sz="2400" b="1">
              <a:solidFill>
                <a:srgbClr val="FF0000"/>
              </a:solidFill>
            </a:rPr>
            <a:t>【</a:t>
          </a:r>
          <a:r>
            <a:rPr kumimoji="1" lang="ja-JP" altLang="en-US" sz="2400" b="1">
              <a:solidFill>
                <a:srgbClr val="FF0000"/>
              </a:solidFill>
            </a:rPr>
            <a:t>レターパックライト</a:t>
          </a:r>
          <a:r>
            <a:rPr kumimoji="1" lang="en-US" altLang="ja-JP" sz="2400" b="1">
              <a:solidFill>
                <a:srgbClr val="FF0000"/>
              </a:solidFill>
            </a:rPr>
            <a:t>】</a:t>
          </a:r>
          <a:r>
            <a:rPr kumimoji="1" lang="ja-JP" altLang="en-US" sz="2000" b="1">
              <a:solidFill>
                <a:srgbClr val="FF0000"/>
              </a:solidFill>
            </a:rPr>
            <a:t>を使用します。</a:t>
          </a:r>
          <a:endParaRPr kumimoji="1" lang="en-US" altLang="ja-JP" sz="2000" b="1">
            <a:solidFill>
              <a:srgbClr val="FF0000"/>
            </a:solidFill>
          </a:endParaRPr>
        </a:p>
        <a:p>
          <a:pPr algn="l">
            <a:lnSpc>
              <a:spcPts val="4900"/>
            </a:lnSpc>
          </a:pPr>
          <a:r>
            <a:rPr kumimoji="1" lang="ja-JP" altLang="en-US" sz="2000" b="1">
              <a:solidFill>
                <a:srgbClr val="FF0000"/>
              </a:solidFill>
            </a:rPr>
            <a:t>その他の方法をご希望の方は、ご相談ください。</a:t>
          </a:r>
          <a:endParaRPr kumimoji="1" lang="en-US" altLang="ja-JP" sz="2000" b="1">
            <a:solidFill>
              <a:srgbClr val="FF0000"/>
            </a:solidFill>
          </a:endParaRPr>
        </a:p>
        <a:p>
          <a:pPr algn="l">
            <a:lnSpc>
              <a:spcPts val="4900"/>
            </a:lnSpc>
          </a:pPr>
          <a:r>
            <a:rPr kumimoji="1" lang="ja-JP" altLang="en-US" sz="2000" b="1">
              <a:solidFill>
                <a:srgbClr val="FF0000"/>
              </a:solidFill>
            </a:rPr>
            <a:t>レターパックについて下記</a:t>
          </a:r>
          <a:r>
            <a:rPr kumimoji="1" lang="en-US" altLang="ja-JP" sz="2000" b="1">
              <a:solidFill>
                <a:srgbClr val="FF0000"/>
              </a:solidFill>
            </a:rPr>
            <a:t>URL</a:t>
          </a:r>
          <a:r>
            <a:rPr kumimoji="1" lang="ja-JP" altLang="en-US" sz="2000" b="1">
              <a:solidFill>
                <a:srgbClr val="FF0000"/>
              </a:solidFill>
            </a:rPr>
            <a:t>参照ください。</a:t>
          </a:r>
          <a:endParaRPr kumimoji="1" lang="en-US" altLang="ja-JP" sz="2000" b="1">
            <a:solidFill>
              <a:srgbClr val="FF0000"/>
            </a:solidFill>
          </a:endParaRPr>
        </a:p>
        <a:p>
          <a:pPr algn="l">
            <a:lnSpc>
              <a:spcPts val="4900"/>
            </a:lnSpc>
          </a:pPr>
          <a:r>
            <a:rPr kumimoji="1" lang="ja-JP" altLang="en-US" sz="2000" b="1">
              <a:solidFill>
                <a:srgbClr val="FF0000"/>
              </a:solidFill>
            </a:rPr>
            <a:t>（クリックするとリンクします。）</a:t>
          </a:r>
          <a:endParaRPr kumimoji="1" lang="en-US" altLang="ja-JP" sz="2000" b="1">
            <a:solidFill>
              <a:srgbClr val="FF0000"/>
            </a:solidFill>
          </a:endParaRPr>
        </a:p>
        <a:p>
          <a:pPr algn="l">
            <a:lnSpc>
              <a:spcPts val="4900"/>
            </a:lnSpc>
          </a:pPr>
          <a:endParaRPr kumimoji="1" lang="en-US" altLang="ja-JP" sz="2000" b="1">
            <a:solidFill>
              <a:schemeClr val="tx2">
                <a:lumMod val="60000"/>
                <a:lumOff val="40000"/>
              </a:schemeClr>
            </a:solidFill>
          </a:endParaRPr>
        </a:p>
        <a:p>
          <a:pPr algn="l">
            <a:lnSpc>
              <a:spcPts val="4900"/>
            </a:lnSpc>
          </a:pPr>
          <a:r>
            <a:rPr kumimoji="1" lang="en-US" altLang="ja-JP" sz="2000">
              <a:solidFill>
                <a:srgbClr val="FFC000"/>
              </a:solidFill>
            </a:rPr>
            <a:t>https://www.post.japanpost.jp/service/letterpack/</a:t>
          </a:r>
        </a:p>
        <a:p>
          <a:pPr algn="l">
            <a:lnSpc>
              <a:spcPts val="4900"/>
            </a:lnSpc>
          </a:pPr>
          <a:endParaRPr kumimoji="1" lang="ja-JP" altLang="en-US" sz="2000">
            <a:solidFill>
              <a:srgbClr val="FFC000"/>
            </a:solidFill>
          </a:endParaRPr>
        </a:p>
      </xdr:txBody>
    </xdr:sp>
    <xdr:clientData/>
  </xdr:oneCellAnchor>
  <xdr:twoCellAnchor>
    <xdr:from>
      <xdr:col>7</xdr:col>
      <xdr:colOff>27213</xdr:colOff>
      <xdr:row>0</xdr:row>
      <xdr:rowOff>108858</xdr:rowOff>
    </xdr:from>
    <xdr:to>
      <xdr:col>23</xdr:col>
      <xdr:colOff>0</xdr:colOff>
      <xdr:row>5</xdr:row>
      <xdr:rowOff>421823</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776106" y="108858"/>
          <a:ext cx="8028215" cy="1156608"/>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2000" b="1">
              <a:solidFill>
                <a:srgbClr val="FF0000"/>
              </a:solidFill>
            </a:rPr>
            <a:t>電子申請の場合、令和７年</a:t>
          </a:r>
          <a:r>
            <a:rPr kumimoji="1" lang="en-US" altLang="ja-JP" sz="2000" b="1">
              <a:solidFill>
                <a:srgbClr val="FF0000"/>
              </a:solidFill>
            </a:rPr>
            <a:t>9</a:t>
          </a:r>
          <a:r>
            <a:rPr kumimoji="1" lang="ja-JP" altLang="en-US" sz="2000" b="1">
              <a:solidFill>
                <a:srgbClr val="FF0000"/>
              </a:solidFill>
            </a:rPr>
            <a:t>月１日交付分より、原則電子交付となります。</a:t>
          </a:r>
          <a:endParaRPr kumimoji="1" lang="en-US" altLang="ja-JP" sz="2000" b="1">
            <a:solidFill>
              <a:srgbClr val="FF0000"/>
            </a:solidFill>
          </a:endParaRPr>
        </a:p>
        <a:p>
          <a:pPr algn="l"/>
          <a:r>
            <a:rPr kumimoji="1" lang="ja-JP" altLang="en-US" sz="2000" b="1">
              <a:solidFill>
                <a:srgbClr val="FF0000"/>
              </a:solidFill>
            </a:rPr>
            <a:t>（紙面での交付の場合、有料（</a:t>
          </a:r>
          <a:r>
            <a:rPr kumimoji="1" lang="en-US" altLang="ja-JP" sz="2000" b="1">
              <a:solidFill>
                <a:srgbClr val="FF0000"/>
              </a:solidFill>
            </a:rPr>
            <a:t>2,000</a:t>
          </a:r>
          <a:r>
            <a:rPr kumimoji="1" lang="ja-JP" altLang="en-US" sz="2000" b="1">
              <a:solidFill>
                <a:srgbClr val="FF0000"/>
              </a:solidFill>
            </a:rPr>
            <a:t>円）となります。）</a:t>
          </a:r>
          <a:endParaRPr kumimoji="1" lang="en-US" altLang="ja-JP" sz="2000" b="1">
            <a:solidFill>
              <a:srgbClr val="FF0000"/>
            </a:solidFill>
          </a:endParaRPr>
        </a:p>
        <a:p>
          <a:pPr algn="l"/>
          <a:r>
            <a:rPr kumimoji="1" lang="ja-JP" altLang="en-US" sz="2000" b="1">
              <a:solidFill>
                <a:srgbClr val="FF0000"/>
              </a:solidFill>
            </a:rPr>
            <a:t>ご理解、ご協力の程、宜しくお願いいたします。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314325</xdr:colOff>
      <xdr:row>0</xdr:row>
      <xdr:rowOff>171449</xdr:rowOff>
    </xdr:from>
    <xdr:to>
      <xdr:col>37</xdr:col>
      <xdr:colOff>400050</xdr:colOff>
      <xdr:row>8</xdr:row>
      <xdr:rowOff>104774</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bwMode="auto">
        <a:xfrm>
          <a:off x="8239125" y="171449"/>
          <a:ext cx="2828925" cy="1533525"/>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第二面の代理者、設計者、工事監理者等は重複することが多く、データも重複入力になっていました。</a:t>
          </a:r>
          <a:endParaRPr kumimoji="1" lang="en-US" altLang="ja-JP" sz="1200" b="1">
            <a:solidFill>
              <a:sysClr val="windowText" lastClr="000000"/>
            </a:solidFill>
          </a:endParaRPr>
        </a:p>
        <a:p>
          <a:pPr algn="l"/>
          <a:r>
            <a:rPr kumimoji="1" lang="ja-JP" altLang="en-US" sz="1200" b="1">
              <a:solidFill>
                <a:sysClr val="windowText" lastClr="000000"/>
              </a:solidFill>
            </a:rPr>
            <a:t>こちらのページで一括入力し、第二面で選択をすると重複入力を省くことができます。</a:t>
          </a:r>
          <a:endParaRPr kumimoji="1" lang="en-US" altLang="ja-JP" sz="1200" b="1">
            <a:solidFill>
              <a:sysClr val="windowText" lastClr="000000"/>
            </a:solidFill>
          </a:endParaRPr>
        </a:p>
        <a:p>
          <a:pPr algn="l"/>
          <a:r>
            <a:rPr kumimoji="1" lang="en-US" altLang="ja-JP" sz="1200" b="1">
              <a:solidFill>
                <a:sysClr val="windowText" lastClr="000000"/>
              </a:solidFill>
            </a:rPr>
            <a:t>10</a:t>
          </a:r>
          <a:r>
            <a:rPr kumimoji="1" lang="ja-JP" altLang="en-US" sz="1200" b="1">
              <a:solidFill>
                <a:sysClr val="windowText" lastClr="000000"/>
              </a:solidFill>
            </a:rPr>
            <a:t>名まで入力可能です。</a:t>
          </a:r>
          <a:endParaRPr kumimoji="1" lang="en-US" altLang="ja-JP" sz="1200" b="1">
            <a:solidFill>
              <a:sysClr val="windowText" lastClr="000000"/>
            </a:solidFill>
          </a:endParaRPr>
        </a:p>
      </xdr:txBody>
    </xdr:sp>
    <xdr:clientData/>
  </xdr:twoCellAnchor>
  <xdr:twoCellAnchor>
    <xdr:from>
      <xdr:col>33</xdr:col>
      <xdr:colOff>323850</xdr:colOff>
      <xdr:row>9</xdr:row>
      <xdr:rowOff>9525</xdr:rowOff>
    </xdr:from>
    <xdr:to>
      <xdr:col>37</xdr:col>
      <xdr:colOff>409575</xdr:colOff>
      <xdr:row>13</xdr:row>
      <xdr:rowOff>38100</xdr:rowOff>
    </xdr:to>
    <xdr:sp macro="" textlink="">
      <xdr:nvSpPr>
        <xdr:cNvPr id="3" name="吹き出し: 四角形 2">
          <a:extLst>
            <a:ext uri="{FF2B5EF4-FFF2-40B4-BE49-F238E27FC236}">
              <a16:creationId xmlns:a16="http://schemas.microsoft.com/office/drawing/2014/main" id="{00000000-0008-0000-0300-000003000000}"/>
            </a:ext>
          </a:extLst>
        </xdr:cNvPr>
        <xdr:cNvSpPr/>
      </xdr:nvSpPr>
      <xdr:spPr bwMode="auto">
        <a:xfrm>
          <a:off x="8248650" y="1809750"/>
          <a:ext cx="2828925" cy="828675"/>
        </a:xfrm>
        <a:prstGeom prst="wedgeRectCallout">
          <a:avLst>
            <a:gd name="adj1" fmla="val -70644"/>
            <a:gd name="adj2" fmla="val -3624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構造設計１級建築士、設備設計１級建築士、建築設備士の場合は資格番号を入力してください。</a:t>
          </a:r>
          <a:endParaRPr kumimoji="1" lang="en-US" altLang="ja-JP" sz="1200" b="1">
            <a:solidFill>
              <a:sysClr val="windowText" lastClr="000000"/>
            </a:solidFill>
          </a:endParaRPr>
        </a:p>
      </xdr:txBody>
    </xdr:sp>
    <xdr:clientData/>
  </xdr:twoCellAnchor>
  <xdr:twoCellAnchor>
    <xdr:from>
      <xdr:col>38</xdr:col>
      <xdr:colOff>38099</xdr:colOff>
      <xdr:row>9</xdr:row>
      <xdr:rowOff>95250</xdr:rowOff>
    </xdr:from>
    <xdr:to>
      <xdr:col>42</xdr:col>
      <xdr:colOff>314324</xdr:colOff>
      <xdr:row>15</xdr:row>
      <xdr:rowOff>76200</xdr:rowOff>
    </xdr:to>
    <xdr:sp macro=""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11391899" y="1895475"/>
          <a:ext cx="3019425" cy="1181100"/>
        </a:xfrm>
        <a:prstGeom prst="wedgeRectCallout">
          <a:avLst>
            <a:gd name="adj1" fmla="val -48421"/>
            <a:gd name="adj2" fmla="val -18635"/>
          </a:avLst>
        </a:prstGeom>
        <a:solidFill>
          <a:srgbClr val="CCCCFF"/>
        </a:solidFill>
        <a:ln w="2857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違う物件の申請書を作成する際には、このページをコピーして新しい申請書の同ページに貼付をすればデータを流用することができます。</a:t>
          </a:r>
          <a:endParaRPr kumimoji="1" lang="en-US" altLang="ja-JP" sz="1200" b="1">
            <a:solidFill>
              <a:sysClr val="windowText" lastClr="000000"/>
            </a:solidFill>
          </a:endParaRPr>
        </a:p>
      </xdr:txBody>
    </xdr:sp>
    <xdr:clientData/>
  </xdr:twoCellAnchor>
  <xdr:twoCellAnchor>
    <xdr:from>
      <xdr:col>38</xdr:col>
      <xdr:colOff>28575</xdr:colOff>
      <xdr:row>0</xdr:row>
      <xdr:rowOff>104775</xdr:rowOff>
    </xdr:from>
    <xdr:to>
      <xdr:col>42</xdr:col>
      <xdr:colOff>323850</xdr:colOff>
      <xdr:row>9</xdr:row>
      <xdr:rowOff>9525</xdr:rowOff>
    </xdr:to>
    <xdr:sp macro="" textlink="">
      <xdr:nvSpPr>
        <xdr:cNvPr id="5" name="吹き出し: 四角形 4">
          <a:extLst>
            <a:ext uri="{FF2B5EF4-FFF2-40B4-BE49-F238E27FC236}">
              <a16:creationId xmlns:a16="http://schemas.microsoft.com/office/drawing/2014/main" id="{00000000-0008-0000-0300-000005000000}"/>
            </a:ext>
          </a:extLst>
        </xdr:cNvPr>
        <xdr:cNvSpPr/>
      </xdr:nvSpPr>
      <xdr:spPr bwMode="auto">
        <a:xfrm>
          <a:off x="11382375" y="10477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37</xdr:col>
      <xdr:colOff>28575</xdr:colOff>
      <xdr:row>12</xdr:row>
      <xdr:rowOff>190500</xdr:rowOff>
    </xdr:from>
    <xdr:to>
      <xdr:col>38</xdr:col>
      <xdr:colOff>628650</xdr:colOff>
      <xdr:row>22</xdr:row>
      <xdr:rowOff>85725</xdr:rowOff>
    </xdr:to>
    <xdr:sp macro="" textlink="">
      <xdr:nvSpPr>
        <xdr:cNvPr id="2" name="吹き出し: 線 1">
          <a:extLst>
            <a:ext uri="{FF2B5EF4-FFF2-40B4-BE49-F238E27FC236}">
              <a16:creationId xmlns:a16="http://schemas.microsoft.com/office/drawing/2014/main" id="{00000000-0008-0000-0400-000002000000}"/>
            </a:ext>
          </a:extLst>
        </xdr:cNvPr>
        <xdr:cNvSpPr/>
      </xdr:nvSpPr>
      <xdr:spPr bwMode="auto">
        <a:xfrm>
          <a:off x="10315575" y="2924175"/>
          <a:ext cx="1285875" cy="1838325"/>
        </a:xfrm>
        <a:prstGeom prst="borderCallout1">
          <a:avLst>
            <a:gd name="adj1" fmla="val 21628"/>
            <a:gd name="adj2" fmla="val -1491"/>
            <a:gd name="adj3" fmla="val 51774"/>
            <a:gd name="adj4" fmla="val -50411"/>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34</xdr:col>
      <xdr:colOff>600075</xdr:colOff>
      <xdr:row>10</xdr:row>
      <xdr:rowOff>9525</xdr:rowOff>
    </xdr:from>
    <xdr:to>
      <xdr:col>38</xdr:col>
      <xdr:colOff>609600</xdr:colOff>
      <xdr:row>11</xdr:row>
      <xdr:rowOff>152400</xdr:rowOff>
    </xdr:to>
    <xdr:sp macro="" textlink="">
      <xdr:nvSpPr>
        <xdr:cNvPr id="3" name="吹き出し: 四角形 2">
          <a:extLst>
            <a:ext uri="{FF2B5EF4-FFF2-40B4-BE49-F238E27FC236}">
              <a16:creationId xmlns:a16="http://schemas.microsoft.com/office/drawing/2014/main" id="{00000000-0008-0000-0400-000003000000}"/>
            </a:ext>
          </a:extLst>
        </xdr:cNvPr>
        <xdr:cNvSpPr/>
      </xdr:nvSpPr>
      <xdr:spPr bwMode="auto">
        <a:xfrm>
          <a:off x="8829675" y="2324100"/>
          <a:ext cx="2752725" cy="352425"/>
        </a:xfrm>
        <a:prstGeom prst="wedgeRectCallout">
          <a:avLst>
            <a:gd name="adj1" fmla="val -84710"/>
            <a:gd name="adj2" fmla="val 38486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日付は仮受付時には未記入でよいです。</a:t>
          </a:r>
          <a:endParaRPr kumimoji="1" lang="ja-JP" altLang="en-US" sz="1100"/>
        </a:p>
      </xdr:txBody>
    </xdr:sp>
    <xdr:clientData/>
  </xdr:twoCellAnchor>
  <xdr:twoCellAnchor>
    <xdr:from>
      <xdr:col>34</xdr:col>
      <xdr:colOff>638175</xdr:colOff>
      <xdr:row>24</xdr:row>
      <xdr:rowOff>28576</xdr:rowOff>
    </xdr:from>
    <xdr:to>
      <xdr:col>38</xdr:col>
      <xdr:colOff>647700</xdr:colOff>
      <xdr:row>31</xdr:row>
      <xdr:rowOff>47626</xdr:rowOff>
    </xdr:to>
    <xdr:sp macro="" textlink="">
      <xdr:nvSpPr>
        <xdr:cNvPr id="4" name="吹き出し: 四角形 3">
          <a:extLst>
            <a:ext uri="{FF2B5EF4-FFF2-40B4-BE49-F238E27FC236}">
              <a16:creationId xmlns:a16="http://schemas.microsoft.com/office/drawing/2014/main" id="{00000000-0008-0000-0400-000004000000}"/>
            </a:ext>
          </a:extLst>
        </xdr:cNvPr>
        <xdr:cNvSpPr/>
      </xdr:nvSpPr>
      <xdr:spPr bwMode="auto">
        <a:xfrm>
          <a:off x="8867775" y="4972051"/>
          <a:ext cx="2752725" cy="1485900"/>
        </a:xfrm>
        <a:prstGeom prst="wedgeRectCallout">
          <a:avLst>
            <a:gd name="adj1" fmla="val -91976"/>
            <a:gd name="adj2" fmla="val -8176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ja-JP" altLang="en-US" sz="1200" b="1">
              <a:solidFill>
                <a:sysClr val="windowText" lastClr="000000"/>
              </a:solidFill>
            </a:rPr>
            <a:t>建築主名を記入してください。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法人、団体等の場合はその代表職名および代表者氏名を記入してください。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建築主が複数の場合は全員の氏名を記入してください。</a:t>
          </a:r>
          <a:endParaRPr kumimoji="1" lang="ja-JP" altLang="en-US" sz="1100"/>
        </a:p>
      </xdr:txBody>
    </xdr:sp>
    <xdr:clientData/>
  </xdr:twoCellAnchor>
  <xdr:twoCellAnchor>
    <xdr:from>
      <xdr:col>33</xdr:col>
      <xdr:colOff>209550</xdr:colOff>
      <xdr:row>0</xdr:row>
      <xdr:rowOff>123825</xdr:rowOff>
    </xdr:from>
    <xdr:to>
      <xdr:col>37</xdr:col>
      <xdr:colOff>504825</xdr:colOff>
      <xdr:row>7</xdr:row>
      <xdr:rowOff>142875</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bwMode="auto">
        <a:xfrm>
          <a:off x="7753350" y="12382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36</xdr:col>
      <xdr:colOff>428625</xdr:colOff>
      <xdr:row>11</xdr:row>
      <xdr:rowOff>180976</xdr:rowOff>
    </xdr:from>
    <xdr:to>
      <xdr:col>38</xdr:col>
      <xdr:colOff>342900</xdr:colOff>
      <xdr:row>16</xdr:row>
      <xdr:rowOff>200026</xdr:rowOff>
    </xdr:to>
    <xdr:sp macro="" textlink="">
      <xdr:nvSpPr>
        <xdr:cNvPr id="2" name="吹き出し: 線 1">
          <a:extLst>
            <a:ext uri="{FF2B5EF4-FFF2-40B4-BE49-F238E27FC236}">
              <a16:creationId xmlns:a16="http://schemas.microsoft.com/office/drawing/2014/main" id="{00000000-0008-0000-0500-000002000000}"/>
            </a:ext>
          </a:extLst>
        </xdr:cNvPr>
        <xdr:cNvSpPr/>
      </xdr:nvSpPr>
      <xdr:spPr bwMode="auto">
        <a:xfrm>
          <a:off x="10029825" y="2705101"/>
          <a:ext cx="1285875" cy="1066800"/>
        </a:xfrm>
        <a:prstGeom prst="borderCallout1">
          <a:avLst>
            <a:gd name="adj1" fmla="val 21628"/>
            <a:gd name="adj2" fmla="val -1491"/>
            <a:gd name="adj3" fmla="val 93738"/>
            <a:gd name="adj4" fmla="val -49670"/>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34</xdr:col>
      <xdr:colOff>600075</xdr:colOff>
      <xdr:row>10</xdr:row>
      <xdr:rowOff>9525</xdr:rowOff>
    </xdr:from>
    <xdr:to>
      <xdr:col>38</xdr:col>
      <xdr:colOff>609600</xdr:colOff>
      <xdr:row>11</xdr:row>
      <xdr:rowOff>152400</xdr:rowOff>
    </xdr:to>
    <xdr:sp macro="" textlink="">
      <xdr:nvSpPr>
        <xdr:cNvPr id="3" name="吹き出し: 四角形 2">
          <a:extLst>
            <a:ext uri="{FF2B5EF4-FFF2-40B4-BE49-F238E27FC236}">
              <a16:creationId xmlns:a16="http://schemas.microsoft.com/office/drawing/2014/main" id="{00000000-0008-0000-0500-000003000000}"/>
            </a:ext>
          </a:extLst>
        </xdr:cNvPr>
        <xdr:cNvSpPr/>
      </xdr:nvSpPr>
      <xdr:spPr bwMode="auto">
        <a:xfrm>
          <a:off x="8829675" y="2324100"/>
          <a:ext cx="2752725" cy="352425"/>
        </a:xfrm>
        <a:prstGeom prst="wedgeRectCallout">
          <a:avLst>
            <a:gd name="adj1" fmla="val -84710"/>
            <a:gd name="adj2" fmla="val 38486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日付は仮受付時には未記入でよいです。</a:t>
          </a:r>
          <a:endParaRPr kumimoji="1" lang="ja-JP" altLang="en-US" sz="1100"/>
        </a:p>
      </xdr:txBody>
    </xdr:sp>
    <xdr:clientData/>
  </xdr:twoCellAnchor>
  <xdr:twoCellAnchor>
    <xdr:from>
      <xdr:col>39</xdr:col>
      <xdr:colOff>276225</xdr:colOff>
      <xdr:row>15</xdr:row>
      <xdr:rowOff>57151</xdr:rowOff>
    </xdr:from>
    <xdr:to>
      <xdr:col>43</xdr:col>
      <xdr:colOff>285750</xdr:colOff>
      <xdr:row>23</xdr:row>
      <xdr:rowOff>38101</xdr:rowOff>
    </xdr:to>
    <xdr:sp macro="" textlink="">
      <xdr:nvSpPr>
        <xdr:cNvPr id="4" name="吹き出し: 四角形 3">
          <a:extLst>
            <a:ext uri="{FF2B5EF4-FFF2-40B4-BE49-F238E27FC236}">
              <a16:creationId xmlns:a16="http://schemas.microsoft.com/office/drawing/2014/main" id="{00000000-0008-0000-0500-000004000000}"/>
            </a:ext>
          </a:extLst>
        </xdr:cNvPr>
        <xdr:cNvSpPr/>
      </xdr:nvSpPr>
      <xdr:spPr bwMode="auto">
        <a:xfrm>
          <a:off x="11934825" y="3419476"/>
          <a:ext cx="2752725" cy="1504950"/>
        </a:xfrm>
        <a:prstGeom prst="wedgeRectCallout">
          <a:avLst>
            <a:gd name="adj1" fmla="val -205124"/>
            <a:gd name="adj2" fmla="val 4311"/>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ja-JP" altLang="en-US" sz="1200" b="1">
              <a:solidFill>
                <a:sysClr val="windowText" lastClr="000000"/>
              </a:solidFill>
            </a:rPr>
            <a:t>建築主名を記入してください。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法人、団体等の場合はその代表職名および代表者氏名を記入してください。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建築主が複数の場合は全員の氏名を記入してください。</a:t>
          </a:r>
          <a:endParaRPr kumimoji="1" lang="ja-JP" altLang="en-US" sz="1100"/>
        </a:p>
      </xdr:txBody>
    </xdr:sp>
    <xdr:clientData/>
  </xdr:twoCellAnchor>
  <xdr:twoCellAnchor>
    <xdr:from>
      <xdr:col>39</xdr:col>
      <xdr:colOff>85725</xdr:colOff>
      <xdr:row>30</xdr:row>
      <xdr:rowOff>200025</xdr:rowOff>
    </xdr:from>
    <xdr:to>
      <xdr:col>41</xdr:col>
      <xdr:colOff>0</xdr:colOff>
      <xdr:row>36</xdr:row>
      <xdr:rowOff>190500</xdr:rowOff>
    </xdr:to>
    <xdr:sp macro="" textlink="">
      <xdr:nvSpPr>
        <xdr:cNvPr id="5" name="吹き出し: 線 4">
          <a:extLst>
            <a:ext uri="{FF2B5EF4-FFF2-40B4-BE49-F238E27FC236}">
              <a16:creationId xmlns:a16="http://schemas.microsoft.com/office/drawing/2014/main" id="{00000000-0008-0000-0500-000005000000}"/>
            </a:ext>
          </a:extLst>
        </xdr:cNvPr>
        <xdr:cNvSpPr/>
      </xdr:nvSpPr>
      <xdr:spPr bwMode="auto">
        <a:xfrm>
          <a:off x="11744325" y="6400800"/>
          <a:ext cx="1285875" cy="1057275"/>
        </a:xfrm>
        <a:prstGeom prst="borderCallout1">
          <a:avLst>
            <a:gd name="adj1" fmla="val 21628"/>
            <a:gd name="adj2" fmla="val -1491"/>
            <a:gd name="adj3" fmla="val -27076"/>
            <a:gd name="adj4" fmla="val -157078"/>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39</xdr:col>
      <xdr:colOff>161925</xdr:colOff>
      <xdr:row>6</xdr:row>
      <xdr:rowOff>171450</xdr:rowOff>
    </xdr:from>
    <xdr:to>
      <xdr:col>47</xdr:col>
      <xdr:colOff>180975</xdr:colOff>
      <xdr:row>14</xdr:row>
      <xdr:rowOff>200025</xdr:rowOff>
    </xdr:to>
    <xdr:sp macro="" textlink="">
      <xdr:nvSpPr>
        <xdr:cNvPr id="6" name="吹き出し: 四角形 5">
          <a:extLst>
            <a:ext uri="{FF2B5EF4-FFF2-40B4-BE49-F238E27FC236}">
              <a16:creationId xmlns:a16="http://schemas.microsoft.com/office/drawing/2014/main" id="{00000000-0008-0000-0500-000006000000}"/>
            </a:ext>
          </a:extLst>
        </xdr:cNvPr>
        <xdr:cNvSpPr/>
      </xdr:nvSpPr>
      <xdr:spPr bwMode="auto">
        <a:xfrm>
          <a:off x="11820525" y="1647825"/>
          <a:ext cx="6010275" cy="1704975"/>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2400" b="1">
              <a:solidFill>
                <a:srgbClr val="FF0000"/>
              </a:solidFill>
            </a:rPr>
            <a:t>計変はこちらの第一面を使用してください。</a:t>
          </a:r>
          <a:endParaRPr kumimoji="1" lang="en-US" altLang="ja-JP" sz="2400" b="1">
            <a:solidFill>
              <a:srgbClr val="FF0000"/>
            </a:solidFill>
          </a:endParaRPr>
        </a:p>
      </xdr:txBody>
    </xdr:sp>
    <xdr:clientData/>
  </xdr:twoCellAnchor>
  <xdr:twoCellAnchor>
    <xdr:from>
      <xdr:col>38</xdr:col>
      <xdr:colOff>47625</xdr:colOff>
      <xdr:row>38</xdr:row>
      <xdr:rowOff>38100</xdr:rowOff>
    </xdr:from>
    <xdr:to>
      <xdr:col>42</xdr:col>
      <xdr:colOff>57150</xdr:colOff>
      <xdr:row>41</xdr:row>
      <xdr:rowOff>104775</xdr:rowOff>
    </xdr:to>
    <xdr:sp macro="" textlink="">
      <xdr:nvSpPr>
        <xdr:cNvPr id="7" name="吹き出し: 四角形 6">
          <a:extLst>
            <a:ext uri="{FF2B5EF4-FFF2-40B4-BE49-F238E27FC236}">
              <a16:creationId xmlns:a16="http://schemas.microsoft.com/office/drawing/2014/main" id="{00000000-0008-0000-0500-000007000000}"/>
            </a:ext>
          </a:extLst>
        </xdr:cNvPr>
        <xdr:cNvSpPr/>
      </xdr:nvSpPr>
      <xdr:spPr bwMode="auto">
        <a:xfrm>
          <a:off x="11020425" y="7724775"/>
          <a:ext cx="2752725" cy="695325"/>
        </a:xfrm>
        <a:prstGeom prst="wedgeRectCallout">
          <a:avLst>
            <a:gd name="adj1" fmla="val -155643"/>
            <a:gd name="adj2" fmla="val -24728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直前の確認申請について、確認済証どおりに記入してください。</a:t>
          </a:r>
          <a:endParaRPr kumimoji="1" lang="en-US" altLang="ja-JP" sz="1200" b="1">
            <a:solidFill>
              <a:sysClr val="windowText" lastClr="000000"/>
            </a:solidFill>
          </a:endParaRPr>
        </a:p>
      </xdr:txBody>
    </xdr:sp>
    <xdr:clientData/>
  </xdr:twoCellAnchor>
  <xdr:twoCellAnchor>
    <xdr:from>
      <xdr:col>33</xdr:col>
      <xdr:colOff>123825</xdr:colOff>
      <xdr:row>29</xdr:row>
      <xdr:rowOff>9525</xdr:rowOff>
    </xdr:from>
    <xdr:to>
      <xdr:col>33</xdr:col>
      <xdr:colOff>533400</xdr:colOff>
      <xdr:row>32</xdr:row>
      <xdr:rowOff>0</xdr:rowOff>
    </xdr:to>
    <xdr:sp macro="" textlink="">
      <xdr:nvSpPr>
        <xdr:cNvPr id="8" name="右中かっこ 7">
          <a:extLst>
            <a:ext uri="{FF2B5EF4-FFF2-40B4-BE49-F238E27FC236}">
              <a16:creationId xmlns:a16="http://schemas.microsoft.com/office/drawing/2014/main" id="{00000000-0008-0000-0500-000008000000}"/>
            </a:ext>
          </a:extLst>
        </xdr:cNvPr>
        <xdr:cNvSpPr/>
      </xdr:nvSpPr>
      <xdr:spPr bwMode="auto">
        <a:xfrm>
          <a:off x="7667625" y="6000750"/>
          <a:ext cx="409575" cy="428625"/>
        </a:xfrm>
        <a:prstGeom prst="rightBrace">
          <a:avLst>
            <a:gd name="adj1" fmla="val 17635"/>
            <a:gd name="adj2" fmla="val 81752"/>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33</xdr:col>
      <xdr:colOff>600075</xdr:colOff>
      <xdr:row>38</xdr:row>
      <xdr:rowOff>57150</xdr:rowOff>
    </xdr:from>
    <xdr:to>
      <xdr:col>37</xdr:col>
      <xdr:colOff>609600</xdr:colOff>
      <xdr:row>41</xdr:row>
      <xdr:rowOff>161925</xdr:rowOff>
    </xdr:to>
    <xdr:sp macro="" textlink="">
      <xdr:nvSpPr>
        <xdr:cNvPr id="9" name="吹き出し: 四角形 8">
          <a:extLst>
            <a:ext uri="{FF2B5EF4-FFF2-40B4-BE49-F238E27FC236}">
              <a16:creationId xmlns:a16="http://schemas.microsoft.com/office/drawing/2014/main" id="{00000000-0008-0000-0500-000009000000}"/>
            </a:ext>
          </a:extLst>
        </xdr:cNvPr>
        <xdr:cNvSpPr/>
      </xdr:nvSpPr>
      <xdr:spPr bwMode="auto">
        <a:xfrm>
          <a:off x="8143875" y="7743825"/>
          <a:ext cx="2752725" cy="733425"/>
        </a:xfrm>
        <a:prstGeom prst="wedgeRectCallout">
          <a:avLst>
            <a:gd name="adj1" fmla="val -62909"/>
            <a:gd name="adj2" fmla="val -17247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ja-JP" altLang="en-US" sz="1200" b="1">
              <a:solidFill>
                <a:sysClr val="windowText" lastClr="000000"/>
              </a:solidFill>
            </a:rPr>
            <a:t>変更の概要を記入してください。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記入しきれない場合は</a:t>
          </a:r>
          <a:r>
            <a:rPr kumimoji="1" lang="ja-JP" altLang="en-US" sz="1200" b="1">
              <a:solidFill>
                <a:srgbClr val="FF0000"/>
              </a:solidFill>
            </a:rPr>
            <a:t>「別紙による」</a:t>
          </a:r>
          <a:r>
            <a:rPr kumimoji="1" lang="ja-JP" altLang="en-US" sz="1200" b="1">
              <a:solidFill>
                <a:sysClr val="windowText" lastClr="000000"/>
              </a:solidFill>
            </a:rPr>
            <a:t>とし、別紙を添付してください。</a:t>
          </a:r>
          <a:endParaRPr kumimoji="1" lang="en-US" altLang="ja-JP" sz="1200" b="1">
            <a:solidFill>
              <a:sysClr val="windowText" lastClr="000000"/>
            </a:solidFill>
          </a:endParaRPr>
        </a:p>
      </xdr:txBody>
    </xdr:sp>
    <xdr:clientData/>
  </xdr:twoCellAnchor>
  <xdr:twoCellAnchor>
    <xdr:from>
      <xdr:col>33</xdr:col>
      <xdr:colOff>266700</xdr:colOff>
      <xdr:row>0</xdr:row>
      <xdr:rowOff>133350</xdr:rowOff>
    </xdr:from>
    <xdr:to>
      <xdr:col>37</xdr:col>
      <xdr:colOff>561975</xdr:colOff>
      <xdr:row>7</xdr:row>
      <xdr:rowOff>152400</xdr:rowOff>
    </xdr:to>
    <xdr:sp macro="" textlink="">
      <xdr:nvSpPr>
        <xdr:cNvPr id="10" name="吹き出し: 四角形 9">
          <a:extLst>
            <a:ext uri="{FF2B5EF4-FFF2-40B4-BE49-F238E27FC236}">
              <a16:creationId xmlns:a16="http://schemas.microsoft.com/office/drawing/2014/main" id="{00000000-0008-0000-0500-00000A000000}"/>
            </a:ext>
          </a:extLst>
        </xdr:cNvPr>
        <xdr:cNvSpPr/>
      </xdr:nvSpPr>
      <xdr:spPr bwMode="auto">
        <a:xfrm>
          <a:off x="7810500" y="1333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33</xdr:col>
      <xdr:colOff>257176</xdr:colOff>
      <xdr:row>24</xdr:row>
      <xdr:rowOff>200025</xdr:rowOff>
    </xdr:from>
    <xdr:to>
      <xdr:col>33</xdr:col>
      <xdr:colOff>638176</xdr:colOff>
      <xdr:row>29</xdr:row>
      <xdr:rowOff>0</xdr:rowOff>
    </xdr:to>
    <xdr:sp macro="" textlink="">
      <xdr:nvSpPr>
        <xdr:cNvPr id="11" name="右中かっこ 10">
          <a:extLst>
            <a:ext uri="{FF2B5EF4-FFF2-40B4-BE49-F238E27FC236}">
              <a16:creationId xmlns:a16="http://schemas.microsoft.com/office/drawing/2014/main" id="{00000000-0008-0000-0500-00000B000000}"/>
            </a:ext>
          </a:extLst>
        </xdr:cNvPr>
        <xdr:cNvSpPr/>
      </xdr:nvSpPr>
      <xdr:spPr bwMode="auto">
        <a:xfrm flipH="1">
          <a:off x="7800976" y="5143500"/>
          <a:ext cx="381000" cy="847725"/>
        </a:xfrm>
        <a:prstGeom prst="rightBrace">
          <a:avLst>
            <a:gd name="adj1" fmla="val 17635"/>
            <a:gd name="adj2" fmla="val 77308"/>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39</xdr:col>
      <xdr:colOff>171450</xdr:colOff>
      <xdr:row>25</xdr:row>
      <xdr:rowOff>66674</xdr:rowOff>
    </xdr:from>
    <xdr:to>
      <xdr:col>39</xdr:col>
      <xdr:colOff>323850</xdr:colOff>
      <xdr:row>29</xdr:row>
      <xdr:rowOff>57150</xdr:rowOff>
    </xdr:to>
    <xdr:sp macro="" textlink="">
      <xdr:nvSpPr>
        <xdr:cNvPr id="15" name="左大かっこ 14">
          <a:extLst>
            <a:ext uri="{FF2B5EF4-FFF2-40B4-BE49-F238E27FC236}">
              <a16:creationId xmlns:a16="http://schemas.microsoft.com/office/drawing/2014/main" id="{00000000-0008-0000-0500-00000F000000}"/>
            </a:ext>
          </a:extLst>
        </xdr:cNvPr>
        <xdr:cNvSpPr/>
      </xdr:nvSpPr>
      <xdr:spPr>
        <a:xfrm>
          <a:off x="11830050" y="5219699"/>
          <a:ext cx="152400" cy="828676"/>
        </a:xfrm>
        <a:prstGeom prst="leftBracket">
          <a:avLst/>
        </a:prstGeom>
        <a:solidFill>
          <a:schemeClr val="bg1"/>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371475</xdr:colOff>
      <xdr:row>25</xdr:row>
      <xdr:rowOff>19050</xdr:rowOff>
    </xdr:from>
    <xdr:to>
      <xdr:col>44</xdr:col>
      <xdr:colOff>809625</xdr:colOff>
      <xdr:row>29</xdr:row>
      <xdr:rowOff>114300</xdr:rowOff>
    </xdr:to>
    <xdr:sp macro="" textlink="">
      <xdr:nvSpPr>
        <xdr:cNvPr id="16" name="吹き出し: 四角形 15">
          <a:extLst>
            <a:ext uri="{FF2B5EF4-FFF2-40B4-BE49-F238E27FC236}">
              <a16:creationId xmlns:a16="http://schemas.microsoft.com/office/drawing/2014/main" id="{00000000-0008-0000-0500-000010000000}"/>
            </a:ext>
          </a:extLst>
        </xdr:cNvPr>
        <xdr:cNvSpPr/>
      </xdr:nvSpPr>
      <xdr:spPr bwMode="auto">
        <a:xfrm>
          <a:off x="12030075" y="5172075"/>
          <a:ext cx="3867150" cy="933450"/>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400" b="1">
              <a:solidFill>
                <a:srgbClr val="FF0000"/>
              </a:solidFill>
            </a:rPr>
            <a:t>前願が弊社の場合、下段の</a:t>
          </a:r>
          <a:r>
            <a:rPr kumimoji="1" lang="en-US" altLang="ja-JP" sz="1400" b="1">
              <a:solidFill>
                <a:srgbClr val="FF0000"/>
              </a:solidFill>
            </a:rPr>
            <a:t>5</a:t>
          </a:r>
          <a:r>
            <a:rPr kumimoji="1" lang="ja-JP" altLang="en-US" sz="1400" b="1">
              <a:solidFill>
                <a:srgbClr val="FF0000"/>
              </a:solidFill>
            </a:rPr>
            <a:t>つのセルから必要情報を選択・入力すると、交付番号が表示されます。</a:t>
          </a:r>
          <a:endParaRPr kumimoji="1" lang="en-US" altLang="ja-JP" sz="1400" b="1">
            <a:solidFill>
              <a:srgbClr val="FF0000"/>
            </a:solidFill>
          </a:endParaRPr>
        </a:p>
        <a:p>
          <a:pPr algn="l"/>
          <a:r>
            <a:rPr kumimoji="1" lang="ja-JP" altLang="en-US" sz="1400" b="1">
              <a:solidFill>
                <a:srgbClr val="FF0000"/>
              </a:solidFill>
            </a:rPr>
            <a:t>他社の場合は上段に入力してください。</a:t>
          </a:r>
          <a:endParaRPr kumimoji="1" lang="en-US" altLang="ja-JP" sz="14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247650</xdr:colOff>
      <xdr:row>2</xdr:row>
      <xdr:rowOff>38100</xdr:rowOff>
    </xdr:from>
    <xdr:to>
      <xdr:col>35</xdr:col>
      <xdr:colOff>200025</xdr:colOff>
      <xdr:row>6</xdr:row>
      <xdr:rowOff>28575</xdr:rowOff>
    </xdr:to>
    <xdr:sp macro="" textlink="">
      <xdr:nvSpPr>
        <xdr:cNvPr id="2" name="吹き出し: 四角形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bwMode="auto">
        <a:xfrm>
          <a:off x="7924800" y="438150"/>
          <a:ext cx="2771775" cy="752475"/>
        </a:xfrm>
        <a:prstGeom prst="wedgeRectCallout">
          <a:avLst>
            <a:gd name="adj1" fmla="val -87478"/>
            <a:gd name="adj2" fmla="val -1381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建築主が複数の場合は代表の１名を記入し、他の建築主は「</a:t>
          </a:r>
          <a:r>
            <a:rPr kumimoji="1" lang="ja-JP" altLang="en-US" sz="1200" b="1">
              <a:solidFill>
                <a:srgbClr val="00B0F0"/>
              </a:solidFill>
            </a:rPr>
            <a:t>第ニ面</a:t>
          </a:r>
          <a:r>
            <a:rPr kumimoji="1" lang="en-US" altLang="ja-JP" sz="1200" b="1">
              <a:solidFill>
                <a:srgbClr val="00B0F0"/>
              </a:solidFill>
            </a:rPr>
            <a:t>‐</a:t>
          </a:r>
          <a:r>
            <a:rPr kumimoji="1" lang="ja-JP" altLang="en-US" sz="1200" b="1">
              <a:solidFill>
                <a:srgbClr val="00B0F0"/>
              </a:solidFill>
            </a:rPr>
            <a:t>２</a:t>
          </a:r>
          <a:r>
            <a:rPr kumimoji="1" lang="ja-JP" altLang="en-US" sz="1200" b="1">
              <a:solidFill>
                <a:sysClr val="windowText" lastClr="000000"/>
              </a:solidFill>
            </a:rPr>
            <a:t>」に記入してください。（リンクします。）</a:t>
          </a:r>
          <a:endParaRPr kumimoji="1" lang="en-US" altLang="ja-JP" sz="1200" b="1">
            <a:solidFill>
              <a:sysClr val="windowText" lastClr="000000"/>
            </a:solidFill>
          </a:endParaRPr>
        </a:p>
      </xdr:txBody>
    </xdr:sp>
    <xdr:clientData/>
  </xdr:twoCellAnchor>
  <xdr:twoCellAnchor>
    <xdr:from>
      <xdr:col>32</xdr:col>
      <xdr:colOff>514350</xdr:colOff>
      <xdr:row>25</xdr:row>
      <xdr:rowOff>66675</xdr:rowOff>
    </xdr:from>
    <xdr:to>
      <xdr:col>36</xdr:col>
      <xdr:colOff>428625</xdr:colOff>
      <xdr:row>28</xdr:row>
      <xdr:rowOff>95250</xdr:rowOff>
    </xdr:to>
    <xdr:sp macro="" textlink="">
      <xdr:nvSpPr>
        <xdr:cNvPr id="3" name="吹き出し: 四角形 2">
          <a:extLst>
            <a:ext uri="{FF2B5EF4-FFF2-40B4-BE49-F238E27FC236}">
              <a16:creationId xmlns:a16="http://schemas.microsoft.com/office/drawing/2014/main" id="{00000000-0008-0000-0600-000003000000}"/>
            </a:ext>
          </a:extLst>
        </xdr:cNvPr>
        <xdr:cNvSpPr/>
      </xdr:nvSpPr>
      <xdr:spPr bwMode="auto">
        <a:xfrm>
          <a:off x="8877300" y="4714875"/>
          <a:ext cx="2828925" cy="561975"/>
        </a:xfrm>
        <a:prstGeom prst="wedgeRectCallout">
          <a:avLst>
            <a:gd name="adj1" fmla="val -70306"/>
            <a:gd name="adj2" fmla="val -22907"/>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第二面（入力）で入力したデータを選択してください。</a:t>
          </a:r>
          <a:endParaRPr kumimoji="1" lang="en-US" altLang="ja-JP" sz="1200" b="1">
            <a:solidFill>
              <a:sysClr val="windowText" lastClr="000000"/>
            </a:solidFill>
          </a:endParaRPr>
        </a:p>
      </xdr:txBody>
    </xdr:sp>
    <xdr:clientData/>
  </xdr:twoCellAnchor>
  <xdr:twoCellAnchor>
    <xdr:from>
      <xdr:col>31</xdr:col>
      <xdr:colOff>133350</xdr:colOff>
      <xdr:row>9</xdr:row>
      <xdr:rowOff>180975</xdr:rowOff>
    </xdr:from>
    <xdr:to>
      <xdr:col>31</xdr:col>
      <xdr:colOff>542925</xdr:colOff>
      <xdr:row>49</xdr:row>
      <xdr:rowOff>19050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bwMode="auto">
        <a:xfrm>
          <a:off x="7810500" y="1847850"/>
          <a:ext cx="409575" cy="6991350"/>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35</xdr:col>
      <xdr:colOff>419100</xdr:colOff>
      <xdr:row>0</xdr:row>
      <xdr:rowOff>142875</xdr:rowOff>
    </xdr:from>
    <xdr:to>
      <xdr:col>39</xdr:col>
      <xdr:colOff>657225</xdr:colOff>
      <xdr:row>9</xdr:row>
      <xdr:rowOff>47625</xdr:rowOff>
    </xdr:to>
    <xdr:sp macro="" textlink="">
      <xdr:nvSpPr>
        <xdr:cNvPr id="5" name="吹き出し: 四角形 4">
          <a:extLst>
            <a:ext uri="{FF2B5EF4-FFF2-40B4-BE49-F238E27FC236}">
              <a16:creationId xmlns:a16="http://schemas.microsoft.com/office/drawing/2014/main" id="{00000000-0008-0000-0600-000005000000}"/>
            </a:ext>
          </a:extLst>
        </xdr:cNvPr>
        <xdr:cNvSpPr/>
      </xdr:nvSpPr>
      <xdr:spPr bwMode="auto">
        <a:xfrm>
          <a:off x="10915650" y="142875"/>
          <a:ext cx="3038475" cy="157162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85725</xdr:colOff>
      <xdr:row>8</xdr:row>
      <xdr:rowOff>180975</xdr:rowOff>
    </xdr:from>
    <xdr:to>
      <xdr:col>37</xdr:col>
      <xdr:colOff>0</xdr:colOff>
      <xdr:row>12</xdr:row>
      <xdr:rowOff>9525</xdr:rowOff>
    </xdr:to>
    <xdr:sp macro="" textlink="">
      <xdr:nvSpPr>
        <xdr:cNvPr id="2" name="吹き出し: 四角形 1">
          <a:extLst>
            <a:ext uri="{FF2B5EF4-FFF2-40B4-BE49-F238E27FC236}">
              <a16:creationId xmlns:a16="http://schemas.microsoft.com/office/drawing/2014/main" id="{00000000-0008-0000-0700-000002000000}"/>
            </a:ext>
          </a:extLst>
        </xdr:cNvPr>
        <xdr:cNvSpPr/>
      </xdr:nvSpPr>
      <xdr:spPr bwMode="auto">
        <a:xfrm>
          <a:off x="9134475" y="1704975"/>
          <a:ext cx="2828925" cy="590550"/>
        </a:xfrm>
        <a:prstGeom prst="wedgeRectCallout">
          <a:avLst>
            <a:gd name="adj1" fmla="val -76704"/>
            <a:gd name="adj2" fmla="val -1695"/>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第二面（入力）で入力したデータを選択してください。</a:t>
          </a:r>
          <a:endParaRPr kumimoji="1" lang="en-US" altLang="ja-JP" sz="1200" b="1">
            <a:solidFill>
              <a:sysClr val="windowText" lastClr="000000"/>
            </a:solidFill>
          </a:endParaRPr>
        </a:p>
      </xdr:txBody>
    </xdr:sp>
    <xdr:clientData/>
  </xdr:twoCellAnchor>
  <xdr:twoCellAnchor>
    <xdr:from>
      <xdr:col>31</xdr:col>
      <xdr:colOff>104774</xdr:colOff>
      <xdr:row>2</xdr:row>
      <xdr:rowOff>161925</xdr:rowOff>
    </xdr:from>
    <xdr:to>
      <xdr:col>31</xdr:col>
      <xdr:colOff>676275</xdr:colOff>
      <xdr:row>21</xdr:row>
      <xdr:rowOff>0</xdr:rowOff>
    </xdr:to>
    <xdr:sp macro="" textlink="">
      <xdr:nvSpPr>
        <xdr:cNvPr id="3" name="右中かっこ 2">
          <a:extLst>
            <a:ext uri="{FF2B5EF4-FFF2-40B4-BE49-F238E27FC236}">
              <a16:creationId xmlns:a16="http://schemas.microsoft.com/office/drawing/2014/main" id="{00000000-0008-0000-0700-000003000000}"/>
            </a:ext>
          </a:extLst>
        </xdr:cNvPr>
        <xdr:cNvSpPr/>
      </xdr:nvSpPr>
      <xdr:spPr bwMode="auto">
        <a:xfrm>
          <a:off x="7781924" y="542925"/>
          <a:ext cx="571501" cy="3457575"/>
        </a:xfrm>
        <a:prstGeom prst="rightBrace">
          <a:avLst>
            <a:gd name="adj1" fmla="val 8333"/>
            <a:gd name="adj2" fmla="val 42025"/>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114300</xdr:colOff>
      <xdr:row>23</xdr:row>
      <xdr:rowOff>180975</xdr:rowOff>
    </xdr:from>
    <xdr:to>
      <xdr:col>31</xdr:col>
      <xdr:colOff>523875</xdr:colOff>
      <xdr:row>46</xdr:row>
      <xdr:rowOff>190500</xdr:rowOff>
    </xdr:to>
    <xdr:sp macro="" textlink="">
      <xdr:nvSpPr>
        <xdr:cNvPr id="4" name="右中かっこ 3">
          <a:extLst>
            <a:ext uri="{FF2B5EF4-FFF2-40B4-BE49-F238E27FC236}">
              <a16:creationId xmlns:a16="http://schemas.microsoft.com/office/drawing/2014/main" id="{00000000-0008-0000-0700-000004000000}"/>
            </a:ext>
          </a:extLst>
        </xdr:cNvPr>
        <xdr:cNvSpPr/>
      </xdr:nvSpPr>
      <xdr:spPr bwMode="auto">
        <a:xfrm>
          <a:off x="7791450" y="4562475"/>
          <a:ext cx="409575" cy="4391025"/>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33</xdr:col>
      <xdr:colOff>190500</xdr:colOff>
      <xdr:row>32</xdr:row>
      <xdr:rowOff>66675</xdr:rowOff>
    </xdr:from>
    <xdr:to>
      <xdr:col>37</xdr:col>
      <xdr:colOff>104775</xdr:colOff>
      <xdr:row>35</xdr:row>
      <xdr:rowOff>95250</xdr:rowOff>
    </xdr:to>
    <xdr:sp macro="" textlink="">
      <xdr:nvSpPr>
        <xdr:cNvPr id="5" name="吹き出し: 四角形 4">
          <a:extLst>
            <a:ext uri="{FF2B5EF4-FFF2-40B4-BE49-F238E27FC236}">
              <a16:creationId xmlns:a16="http://schemas.microsoft.com/office/drawing/2014/main" id="{00000000-0008-0000-0700-000005000000}"/>
            </a:ext>
          </a:extLst>
        </xdr:cNvPr>
        <xdr:cNvSpPr/>
      </xdr:nvSpPr>
      <xdr:spPr bwMode="auto">
        <a:xfrm>
          <a:off x="9239250" y="6162675"/>
          <a:ext cx="2828925" cy="600075"/>
        </a:xfrm>
        <a:prstGeom prst="wedgeRectCallout">
          <a:avLst>
            <a:gd name="adj1" fmla="val -82091"/>
            <a:gd name="adj2" fmla="val -10786"/>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第二面（入力）で入力したデータを選択してください。</a:t>
          </a:r>
          <a:endParaRPr kumimoji="1" lang="en-US" altLang="ja-JP" sz="1200" b="1">
            <a:solidFill>
              <a:sysClr val="windowText" lastClr="000000"/>
            </a:solidFill>
          </a:endParaRPr>
        </a:p>
      </xdr:txBody>
    </xdr:sp>
    <xdr:clientData/>
  </xdr:twoCellAnchor>
  <xdr:twoCellAnchor>
    <xdr:from>
      <xdr:col>33</xdr:col>
      <xdr:colOff>57150</xdr:colOff>
      <xdr:row>1</xdr:row>
      <xdr:rowOff>161925</xdr:rowOff>
    </xdr:from>
    <xdr:to>
      <xdr:col>37</xdr:col>
      <xdr:colOff>238125</xdr:colOff>
      <xdr:row>5</xdr:row>
      <xdr:rowOff>28575</xdr:rowOff>
    </xdr:to>
    <xdr:sp macro="" textlink="">
      <xdr:nvSpPr>
        <xdr:cNvPr id="6" name="吹き出し: 四角形 5">
          <a:extLst>
            <a:ext uri="{FF2B5EF4-FFF2-40B4-BE49-F238E27FC236}">
              <a16:creationId xmlns:a16="http://schemas.microsoft.com/office/drawing/2014/main" id="{00000000-0008-0000-0700-000006000000}"/>
            </a:ext>
          </a:extLst>
        </xdr:cNvPr>
        <xdr:cNvSpPr/>
      </xdr:nvSpPr>
      <xdr:spPr bwMode="auto">
        <a:xfrm>
          <a:off x="9105900" y="352425"/>
          <a:ext cx="3095625" cy="628650"/>
        </a:xfrm>
        <a:prstGeom prst="wedgeRectCallout">
          <a:avLst>
            <a:gd name="adj1" fmla="val -95014"/>
            <a:gd name="adj2" fmla="val -221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ysClr val="windowText" lastClr="000000"/>
              </a:solidFill>
            </a:rPr>
            <a:t>【</a:t>
          </a:r>
          <a:r>
            <a:rPr kumimoji="1" lang="ja-JP" altLang="en-US" sz="1200" b="1">
              <a:solidFill>
                <a:sysClr val="windowText" lastClr="000000"/>
              </a:solidFill>
            </a:rPr>
            <a:t>建築士法第２０条の２第１項の表示をした者</a:t>
          </a:r>
          <a:r>
            <a:rPr kumimoji="1" lang="en-US" altLang="ja-JP" sz="1200" b="1">
              <a:solidFill>
                <a:sysClr val="windowText" lastClr="000000"/>
              </a:solidFill>
            </a:rPr>
            <a:t>】</a:t>
          </a:r>
        </a:p>
        <a:p>
          <a:pPr algn="l">
            <a:lnSpc>
              <a:spcPts val="1400"/>
            </a:lnSpc>
          </a:pPr>
          <a:r>
            <a:rPr kumimoji="1" lang="ja-JP" altLang="en-US" sz="1200" b="1">
              <a:solidFill>
                <a:srgbClr val="FF0000"/>
              </a:solidFill>
            </a:rPr>
            <a:t>構造設計一級建築士</a:t>
          </a:r>
          <a:r>
            <a:rPr kumimoji="1" lang="ja-JP" altLang="en-US" sz="1200" b="1">
              <a:solidFill>
                <a:sysClr val="windowText" lastClr="000000"/>
              </a:solidFill>
            </a:rPr>
            <a:t>が自ら図書を</a:t>
          </a:r>
          <a:r>
            <a:rPr kumimoji="1" lang="ja-JP" altLang="en-US" sz="1200" b="1">
              <a:solidFill>
                <a:srgbClr val="FF0000"/>
              </a:solidFill>
            </a:rPr>
            <a:t>作成</a:t>
          </a:r>
          <a:r>
            <a:rPr kumimoji="1" lang="ja-JP" altLang="en-US" sz="1200" b="1">
              <a:solidFill>
                <a:sysClr val="windowText" lastClr="000000"/>
              </a:solidFill>
            </a:rPr>
            <a:t>している場合に記載してください。</a:t>
          </a:r>
          <a:endParaRPr kumimoji="1" lang="en-US" altLang="ja-JP" sz="1200" b="1">
            <a:solidFill>
              <a:sysClr val="windowText" lastClr="000000"/>
            </a:solidFill>
          </a:endParaRPr>
        </a:p>
      </xdr:txBody>
    </xdr:sp>
    <xdr:clientData/>
  </xdr:twoCellAnchor>
  <xdr:twoCellAnchor>
    <xdr:from>
      <xdr:col>33</xdr:col>
      <xdr:colOff>66675</xdr:colOff>
      <xdr:row>5</xdr:row>
      <xdr:rowOff>66675</xdr:rowOff>
    </xdr:from>
    <xdr:to>
      <xdr:col>37</xdr:col>
      <xdr:colOff>247650</xdr:colOff>
      <xdr:row>8</xdr:row>
      <xdr:rowOff>133350</xdr:rowOff>
    </xdr:to>
    <xdr:sp macro="" textlink="">
      <xdr:nvSpPr>
        <xdr:cNvPr id="7" name="吹き出し: 四角形 6">
          <a:extLst>
            <a:ext uri="{FF2B5EF4-FFF2-40B4-BE49-F238E27FC236}">
              <a16:creationId xmlns:a16="http://schemas.microsoft.com/office/drawing/2014/main" id="{00000000-0008-0000-0700-000007000000}"/>
            </a:ext>
          </a:extLst>
        </xdr:cNvPr>
        <xdr:cNvSpPr/>
      </xdr:nvSpPr>
      <xdr:spPr bwMode="auto">
        <a:xfrm>
          <a:off x="9115425" y="1019175"/>
          <a:ext cx="3095625" cy="638175"/>
        </a:xfrm>
        <a:prstGeom prst="wedgeRectCallout">
          <a:avLst>
            <a:gd name="adj1" fmla="val -95629"/>
            <a:gd name="adj2" fmla="val -165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ysClr val="windowText" lastClr="000000"/>
              </a:solidFill>
            </a:rPr>
            <a:t>【</a:t>
          </a:r>
          <a:r>
            <a:rPr kumimoji="1" lang="ja-JP" altLang="en-US" sz="1200" b="1">
              <a:solidFill>
                <a:sysClr val="windowText" lastClr="000000"/>
              </a:solidFill>
            </a:rPr>
            <a:t>建築士法第２０条の２第３項の表示をした者</a:t>
          </a:r>
          <a:r>
            <a:rPr kumimoji="1" lang="en-US" altLang="ja-JP" sz="1200" b="1">
              <a:solidFill>
                <a:sysClr val="windowText" lastClr="000000"/>
              </a:solidFill>
            </a:rPr>
            <a:t>】</a:t>
          </a:r>
        </a:p>
        <a:p>
          <a:pPr algn="l">
            <a:lnSpc>
              <a:spcPts val="1400"/>
            </a:lnSpc>
          </a:pPr>
          <a:r>
            <a:rPr kumimoji="1" lang="ja-JP" altLang="en-US" sz="1200" b="1">
              <a:solidFill>
                <a:srgbClr val="FF0000"/>
              </a:solidFill>
            </a:rPr>
            <a:t>構造設計一級建築士</a:t>
          </a:r>
          <a:r>
            <a:rPr kumimoji="1" lang="ja-JP" altLang="en-US" sz="1200" b="1">
              <a:solidFill>
                <a:sysClr val="windowText" lastClr="000000"/>
              </a:solidFill>
            </a:rPr>
            <a:t>が</a:t>
          </a:r>
          <a:r>
            <a:rPr kumimoji="1" lang="ja-JP" altLang="en-US" sz="1200" b="1">
              <a:solidFill>
                <a:srgbClr val="FF0000"/>
              </a:solidFill>
            </a:rPr>
            <a:t>法適合確認</a:t>
          </a:r>
          <a:r>
            <a:rPr kumimoji="1" lang="ja-JP" altLang="en-US" sz="1200" b="1">
              <a:solidFill>
                <a:sysClr val="windowText" lastClr="000000"/>
              </a:solidFill>
            </a:rPr>
            <a:t>を行った場合に記載してください。</a:t>
          </a:r>
          <a:endParaRPr kumimoji="1" lang="en-US" altLang="ja-JP" sz="1200" b="1">
            <a:solidFill>
              <a:sysClr val="windowText" lastClr="000000"/>
            </a:solidFill>
          </a:endParaRPr>
        </a:p>
      </xdr:txBody>
    </xdr:sp>
    <xdr:clientData/>
  </xdr:twoCellAnchor>
  <xdr:twoCellAnchor>
    <xdr:from>
      <xdr:col>31</xdr:col>
      <xdr:colOff>38100</xdr:colOff>
      <xdr:row>8</xdr:row>
      <xdr:rowOff>200024</xdr:rowOff>
    </xdr:from>
    <xdr:to>
      <xdr:col>31</xdr:col>
      <xdr:colOff>447675</xdr:colOff>
      <xdr:row>13</xdr:row>
      <xdr:rowOff>180975</xdr:rowOff>
    </xdr:to>
    <xdr:sp macro="" textlink="">
      <xdr:nvSpPr>
        <xdr:cNvPr id="8" name="右中かっこ 7">
          <a:extLst>
            <a:ext uri="{FF2B5EF4-FFF2-40B4-BE49-F238E27FC236}">
              <a16:creationId xmlns:a16="http://schemas.microsoft.com/office/drawing/2014/main" id="{00000000-0008-0000-0700-000008000000}"/>
            </a:ext>
          </a:extLst>
        </xdr:cNvPr>
        <xdr:cNvSpPr/>
      </xdr:nvSpPr>
      <xdr:spPr bwMode="auto">
        <a:xfrm>
          <a:off x="7715250" y="1714499"/>
          <a:ext cx="409575" cy="942976"/>
        </a:xfrm>
        <a:prstGeom prst="rightBrace">
          <a:avLst>
            <a:gd name="adj1" fmla="val 8333"/>
            <a:gd name="adj2" fmla="val 87132"/>
          </a:avLst>
        </a:prstGeom>
        <a:solidFill>
          <a:schemeClr val="bg1">
            <a:lumMod val="75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47625</xdr:colOff>
      <xdr:row>15</xdr:row>
      <xdr:rowOff>190499</xdr:rowOff>
    </xdr:from>
    <xdr:to>
      <xdr:col>31</xdr:col>
      <xdr:colOff>457200</xdr:colOff>
      <xdr:row>20</xdr:row>
      <xdr:rowOff>190500</xdr:rowOff>
    </xdr:to>
    <xdr:sp macro="" textlink="">
      <xdr:nvSpPr>
        <xdr:cNvPr id="9" name="右中かっこ 8">
          <a:extLst>
            <a:ext uri="{FF2B5EF4-FFF2-40B4-BE49-F238E27FC236}">
              <a16:creationId xmlns:a16="http://schemas.microsoft.com/office/drawing/2014/main" id="{00000000-0008-0000-0700-000009000000}"/>
            </a:ext>
          </a:extLst>
        </xdr:cNvPr>
        <xdr:cNvSpPr/>
      </xdr:nvSpPr>
      <xdr:spPr bwMode="auto">
        <a:xfrm>
          <a:off x="7724775" y="3047999"/>
          <a:ext cx="409575" cy="952501"/>
        </a:xfrm>
        <a:prstGeom prst="rightBrace">
          <a:avLst>
            <a:gd name="adj1" fmla="val 8333"/>
            <a:gd name="adj2" fmla="val 87132"/>
          </a:avLst>
        </a:prstGeom>
        <a:solidFill>
          <a:schemeClr val="bg1">
            <a:lumMod val="75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33</xdr:col>
      <xdr:colOff>85725</xdr:colOff>
      <xdr:row>12</xdr:row>
      <xdr:rowOff>57150</xdr:rowOff>
    </xdr:from>
    <xdr:to>
      <xdr:col>37</xdr:col>
      <xdr:colOff>266700</xdr:colOff>
      <xdr:row>17</xdr:row>
      <xdr:rowOff>85725</xdr:rowOff>
    </xdr:to>
    <xdr:sp macro="" textlink="">
      <xdr:nvSpPr>
        <xdr:cNvPr id="10" name="吹き出し: 四角形 9">
          <a:extLst>
            <a:ext uri="{FF2B5EF4-FFF2-40B4-BE49-F238E27FC236}">
              <a16:creationId xmlns:a16="http://schemas.microsoft.com/office/drawing/2014/main" id="{00000000-0008-0000-0700-00000A000000}"/>
            </a:ext>
          </a:extLst>
        </xdr:cNvPr>
        <xdr:cNvSpPr/>
      </xdr:nvSpPr>
      <xdr:spPr bwMode="auto">
        <a:xfrm>
          <a:off x="9134475" y="2343150"/>
          <a:ext cx="3095625" cy="981075"/>
        </a:xfrm>
        <a:prstGeom prst="wedgeRectCallout">
          <a:avLst>
            <a:gd name="adj1" fmla="val -80244"/>
            <a:gd name="adj2" fmla="val -30971"/>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ysClr val="windowText" lastClr="000000"/>
              </a:solidFill>
            </a:rPr>
            <a:t>【</a:t>
          </a:r>
          <a:r>
            <a:rPr kumimoji="1" lang="ja-JP" altLang="en-US" sz="1200" b="1">
              <a:solidFill>
                <a:sysClr val="windowText" lastClr="000000"/>
              </a:solidFill>
            </a:rPr>
            <a:t>建築士法第２０条の３第１項の表示をした者</a:t>
          </a:r>
          <a:r>
            <a:rPr kumimoji="1" lang="en-US" altLang="ja-JP" sz="1200" b="1">
              <a:solidFill>
                <a:sysClr val="windowText" lastClr="000000"/>
              </a:solidFill>
            </a:rPr>
            <a:t>】</a:t>
          </a:r>
        </a:p>
        <a:p>
          <a:pPr algn="l">
            <a:lnSpc>
              <a:spcPts val="1400"/>
            </a:lnSpc>
          </a:pPr>
          <a:r>
            <a:rPr kumimoji="1" lang="ja-JP" altLang="en-US" sz="1200" b="1">
              <a:solidFill>
                <a:srgbClr val="FF0000"/>
              </a:solidFill>
            </a:rPr>
            <a:t>設備設計一級建築士</a:t>
          </a:r>
          <a:r>
            <a:rPr kumimoji="1" lang="ja-JP" altLang="en-US" sz="1200" b="1">
              <a:solidFill>
                <a:sysClr val="windowText" lastClr="000000"/>
              </a:solidFill>
            </a:rPr>
            <a:t>が自ら図書を</a:t>
          </a:r>
          <a:r>
            <a:rPr kumimoji="1" lang="ja-JP" altLang="en-US" sz="1200" b="1">
              <a:solidFill>
                <a:srgbClr val="FF0000"/>
              </a:solidFill>
            </a:rPr>
            <a:t>作成</a:t>
          </a:r>
          <a:r>
            <a:rPr kumimoji="1" lang="ja-JP" altLang="en-US" sz="1200" b="1">
              <a:solidFill>
                <a:sysClr val="windowText" lastClr="000000"/>
              </a:solidFill>
            </a:rPr>
            <a:t>している場合に記載してください。</a:t>
          </a:r>
          <a:endParaRPr kumimoji="1" lang="en-US" altLang="ja-JP" sz="1200" b="1">
            <a:solidFill>
              <a:sysClr val="windowText" lastClr="000000"/>
            </a:solidFill>
          </a:endParaRPr>
        </a:p>
        <a:p>
          <a:pPr algn="l">
            <a:lnSpc>
              <a:spcPts val="1400"/>
            </a:lnSpc>
          </a:pPr>
          <a:r>
            <a:rPr kumimoji="1" lang="ja-JP" altLang="en-US" sz="1200" b="1">
              <a:solidFill>
                <a:sysClr val="windowText" lastClr="000000"/>
              </a:solidFill>
            </a:rPr>
            <a:t>機械、電気など専門が分かれる場合があるので複数の欄があります。</a:t>
          </a:r>
        </a:p>
      </xdr:txBody>
    </xdr:sp>
    <xdr:clientData/>
  </xdr:twoCellAnchor>
  <xdr:twoCellAnchor>
    <xdr:from>
      <xdr:col>33</xdr:col>
      <xdr:colOff>76200</xdr:colOff>
      <xdr:row>17</xdr:row>
      <xdr:rowOff>133350</xdr:rowOff>
    </xdr:from>
    <xdr:to>
      <xdr:col>37</xdr:col>
      <xdr:colOff>257175</xdr:colOff>
      <xdr:row>22</xdr:row>
      <xdr:rowOff>0</xdr:rowOff>
    </xdr:to>
    <xdr:sp macro="" textlink="">
      <xdr:nvSpPr>
        <xdr:cNvPr id="11" name="吹き出し: 四角形 10">
          <a:extLst>
            <a:ext uri="{FF2B5EF4-FFF2-40B4-BE49-F238E27FC236}">
              <a16:creationId xmlns:a16="http://schemas.microsoft.com/office/drawing/2014/main" id="{00000000-0008-0000-0700-00000B000000}"/>
            </a:ext>
          </a:extLst>
        </xdr:cNvPr>
        <xdr:cNvSpPr/>
      </xdr:nvSpPr>
      <xdr:spPr bwMode="auto">
        <a:xfrm>
          <a:off x="9124950" y="3371850"/>
          <a:ext cx="3095625" cy="819150"/>
        </a:xfrm>
        <a:prstGeom prst="wedgeRectCallout">
          <a:avLst>
            <a:gd name="adj1" fmla="val -80244"/>
            <a:gd name="adj2" fmla="val 143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ysClr val="windowText" lastClr="000000"/>
              </a:solidFill>
            </a:rPr>
            <a:t>【</a:t>
          </a:r>
          <a:r>
            <a:rPr kumimoji="1" lang="ja-JP" altLang="en-US" sz="1200" b="1">
              <a:solidFill>
                <a:sysClr val="windowText" lastClr="000000"/>
              </a:solidFill>
            </a:rPr>
            <a:t>建築士法第２０条の３第３項の表示をした者</a:t>
          </a:r>
          <a:r>
            <a:rPr kumimoji="1" lang="en-US" altLang="ja-JP" sz="1200" b="1">
              <a:solidFill>
                <a:sysClr val="windowText" lastClr="000000"/>
              </a:solidFill>
            </a:rPr>
            <a:t>】</a:t>
          </a:r>
        </a:p>
        <a:p>
          <a:pPr algn="l">
            <a:lnSpc>
              <a:spcPts val="1400"/>
            </a:lnSpc>
          </a:pPr>
          <a:r>
            <a:rPr kumimoji="1" lang="ja-JP" altLang="en-US" sz="1200" b="1">
              <a:solidFill>
                <a:srgbClr val="FF0000"/>
              </a:solidFill>
            </a:rPr>
            <a:t>設備設計一級建築士</a:t>
          </a:r>
          <a:r>
            <a:rPr kumimoji="1" lang="ja-JP" altLang="en-US" sz="1200" b="1">
              <a:solidFill>
                <a:sysClr val="windowText" lastClr="000000"/>
              </a:solidFill>
            </a:rPr>
            <a:t>が</a:t>
          </a:r>
          <a:r>
            <a:rPr kumimoji="1" lang="ja-JP" altLang="en-US" sz="1200" b="1">
              <a:solidFill>
                <a:srgbClr val="FF0000"/>
              </a:solidFill>
            </a:rPr>
            <a:t>法適合確認</a:t>
          </a:r>
          <a:r>
            <a:rPr kumimoji="1" lang="ja-JP" altLang="en-US" sz="1200" b="1">
              <a:solidFill>
                <a:sysClr val="windowText" lastClr="000000"/>
              </a:solidFill>
            </a:rPr>
            <a:t>を行った場合に記載してください。</a:t>
          </a:r>
        </a:p>
        <a:p>
          <a:pPr algn="l">
            <a:lnSpc>
              <a:spcPts val="1400"/>
            </a:lnSpc>
          </a:pPr>
          <a:r>
            <a:rPr kumimoji="1" lang="ja-JP" altLang="en-US" sz="1200" b="1">
              <a:solidFill>
                <a:sysClr val="windowText" lastClr="000000"/>
              </a:solidFill>
            </a:rPr>
            <a:t>機械、電気など専門が分かれる場合があるので複数の欄があります。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31</xdr:col>
      <xdr:colOff>304800</xdr:colOff>
      <xdr:row>34</xdr:row>
      <xdr:rowOff>95250</xdr:rowOff>
    </xdr:from>
    <xdr:to>
      <xdr:col>35</xdr:col>
      <xdr:colOff>314325</xdr:colOff>
      <xdr:row>40</xdr:row>
      <xdr:rowOff>123825</xdr:rowOff>
    </xdr:to>
    <xdr:sp macro="" textlink="">
      <xdr:nvSpPr>
        <xdr:cNvPr id="2" name="吹き出し: 四角形 1">
          <a:extLst>
            <a:ext uri="{FF2B5EF4-FFF2-40B4-BE49-F238E27FC236}">
              <a16:creationId xmlns:a16="http://schemas.microsoft.com/office/drawing/2014/main" id="{00000000-0008-0000-0800-000002000000}"/>
            </a:ext>
          </a:extLst>
        </xdr:cNvPr>
        <xdr:cNvSpPr/>
      </xdr:nvSpPr>
      <xdr:spPr bwMode="auto">
        <a:xfrm>
          <a:off x="7981950" y="6572250"/>
          <a:ext cx="2828925" cy="1171575"/>
        </a:xfrm>
        <a:prstGeom prst="wedgeRectCallout">
          <a:avLst>
            <a:gd name="adj1" fmla="val -87478"/>
            <a:gd name="adj2" fmla="val -1381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６．工事施工者</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施工者が未定の場合は“未定”のままにしておいてください。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未定の場合は決まり次第届出をしてください。</a:t>
          </a:r>
          <a:endParaRPr kumimoji="1" lang="en-US" altLang="ja-JP" sz="1200" b="1">
            <a:solidFill>
              <a:sysClr val="windowText" lastClr="000000"/>
            </a:solidFill>
          </a:endParaRPr>
        </a:p>
      </xdr:txBody>
    </xdr:sp>
    <xdr:clientData/>
  </xdr:twoCellAnchor>
  <xdr:twoCellAnchor>
    <xdr:from>
      <xdr:col>31</xdr:col>
      <xdr:colOff>219075</xdr:colOff>
      <xdr:row>52</xdr:row>
      <xdr:rowOff>142875</xdr:rowOff>
    </xdr:from>
    <xdr:to>
      <xdr:col>35</xdr:col>
      <xdr:colOff>228600</xdr:colOff>
      <xdr:row>59</xdr:row>
      <xdr:rowOff>57150</xdr:rowOff>
    </xdr:to>
    <xdr:sp macro="" textlink="">
      <xdr:nvSpPr>
        <xdr:cNvPr id="3" name="吹き出し: 四角形 2">
          <a:extLst>
            <a:ext uri="{FF2B5EF4-FFF2-40B4-BE49-F238E27FC236}">
              <a16:creationId xmlns:a16="http://schemas.microsoft.com/office/drawing/2014/main" id="{00000000-0008-0000-0800-000003000000}"/>
            </a:ext>
          </a:extLst>
        </xdr:cNvPr>
        <xdr:cNvSpPr/>
      </xdr:nvSpPr>
      <xdr:spPr bwMode="auto">
        <a:xfrm>
          <a:off x="7896225" y="10048875"/>
          <a:ext cx="2828925" cy="1057275"/>
        </a:xfrm>
        <a:prstGeom prst="wedgeRectCallout">
          <a:avLst>
            <a:gd name="adj1" fmla="val -80893"/>
            <a:gd name="adj2" fmla="val -61040"/>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200" b="1">
              <a:solidFill>
                <a:sysClr val="windowText" lastClr="000000"/>
              </a:solidFill>
            </a:rPr>
            <a:t>【</a:t>
          </a:r>
          <a:r>
            <a:rPr kumimoji="1" lang="ja-JP" altLang="en-US" sz="1200" b="1">
              <a:solidFill>
                <a:sysClr val="windowText" lastClr="000000"/>
              </a:solidFill>
            </a:rPr>
            <a:t>９．備考</a:t>
          </a:r>
          <a:r>
            <a:rPr kumimoji="1" lang="en-US" altLang="ja-JP" sz="1200" b="1">
              <a:solidFill>
                <a:sysClr val="windowText" lastClr="000000"/>
              </a:solidFill>
            </a:rPr>
            <a:t>】</a:t>
          </a:r>
        </a:p>
        <a:p>
          <a:pPr algn="l"/>
          <a:r>
            <a:rPr kumimoji="1" lang="ja-JP" altLang="en-US" sz="1200" b="1">
              <a:solidFill>
                <a:sysClr val="windowText" lastClr="000000"/>
              </a:solidFill>
            </a:rPr>
            <a:t>こちらに物件名を記入してください。</a:t>
          </a:r>
          <a:endParaRPr kumimoji="1" lang="en-US" altLang="ja-JP" sz="1200" b="1">
            <a:solidFill>
              <a:sysClr val="windowText" lastClr="000000"/>
            </a:solidFill>
          </a:endParaRPr>
        </a:p>
        <a:p>
          <a:pPr algn="l"/>
          <a:r>
            <a:rPr kumimoji="1" lang="ja-JP" altLang="en-US" sz="1200" b="1">
              <a:solidFill>
                <a:sysClr val="windowText" lastClr="000000"/>
              </a:solidFill>
            </a:rPr>
            <a:t>他の箇所に連動しているので必ず記入してください。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xdr:txBody>
    </xdr:sp>
    <xdr:clientData/>
  </xdr:twoCellAnchor>
  <xdr:twoCellAnchor>
    <xdr:from>
      <xdr:col>32</xdr:col>
      <xdr:colOff>561975</xdr:colOff>
      <xdr:row>1</xdr:row>
      <xdr:rowOff>180975</xdr:rowOff>
    </xdr:from>
    <xdr:to>
      <xdr:col>36</xdr:col>
      <xdr:colOff>476250</xdr:colOff>
      <xdr:row>10</xdr:row>
      <xdr:rowOff>76200</xdr:rowOff>
    </xdr:to>
    <xdr:sp macro="" textlink="">
      <xdr:nvSpPr>
        <xdr:cNvPr id="4" name="吹き出し: 四角形 3">
          <a:extLst>
            <a:ext uri="{FF2B5EF4-FFF2-40B4-BE49-F238E27FC236}">
              <a16:creationId xmlns:a16="http://schemas.microsoft.com/office/drawing/2014/main" id="{00000000-0008-0000-0800-000004000000}"/>
            </a:ext>
          </a:extLst>
        </xdr:cNvPr>
        <xdr:cNvSpPr/>
      </xdr:nvSpPr>
      <xdr:spPr bwMode="auto">
        <a:xfrm>
          <a:off x="8924925" y="371475"/>
          <a:ext cx="2828925" cy="1609725"/>
        </a:xfrm>
        <a:prstGeom prst="wedgeRectCallout">
          <a:avLst>
            <a:gd name="adj1" fmla="val -88825"/>
            <a:gd name="adj2" fmla="val -4103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５．工事監理者</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監理者が未定の場合は“未定”を選択してください。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未定の場合は決まり次第届出をしてください。</a:t>
          </a:r>
          <a:endParaRPr kumimoji="1" lang="en-US" altLang="ja-JP" sz="1200" b="1">
            <a:solidFill>
              <a:sysClr val="windowText" lastClr="000000"/>
            </a:solidFill>
          </a:endParaRPr>
        </a:p>
      </xdr:txBody>
    </xdr:sp>
    <xdr:clientData/>
  </xdr:twoCellAnchor>
  <xdr:twoCellAnchor>
    <xdr:from>
      <xdr:col>32</xdr:col>
      <xdr:colOff>571500</xdr:colOff>
      <xdr:row>17</xdr:row>
      <xdr:rowOff>19050</xdr:rowOff>
    </xdr:from>
    <xdr:to>
      <xdr:col>36</xdr:col>
      <xdr:colOff>485775</xdr:colOff>
      <xdr:row>19</xdr:row>
      <xdr:rowOff>123825</xdr:rowOff>
    </xdr:to>
    <xdr:sp macro="" textlink="">
      <xdr:nvSpPr>
        <xdr:cNvPr id="5" name="吹き出し: 四角形 4">
          <a:extLst>
            <a:ext uri="{FF2B5EF4-FFF2-40B4-BE49-F238E27FC236}">
              <a16:creationId xmlns:a16="http://schemas.microsoft.com/office/drawing/2014/main" id="{00000000-0008-0000-0800-000005000000}"/>
            </a:ext>
          </a:extLst>
        </xdr:cNvPr>
        <xdr:cNvSpPr/>
      </xdr:nvSpPr>
      <xdr:spPr bwMode="auto">
        <a:xfrm>
          <a:off x="8934450" y="3257550"/>
          <a:ext cx="2828925" cy="485775"/>
        </a:xfrm>
        <a:prstGeom prst="wedgeRectCallout">
          <a:avLst>
            <a:gd name="adj1" fmla="val -69633"/>
            <a:gd name="adj2" fmla="val -13816"/>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第二面（入力）で入力したデータを選択してください。</a:t>
          </a:r>
          <a:endParaRPr kumimoji="1" lang="en-US" altLang="ja-JP" sz="1200" b="1">
            <a:solidFill>
              <a:sysClr val="windowText" lastClr="000000"/>
            </a:solidFill>
          </a:endParaRPr>
        </a:p>
      </xdr:txBody>
    </xdr:sp>
    <xdr:clientData/>
  </xdr:twoCellAnchor>
  <xdr:twoCellAnchor>
    <xdr:from>
      <xdr:col>31</xdr:col>
      <xdr:colOff>180975</xdr:colOff>
      <xdr:row>10</xdr:row>
      <xdr:rowOff>180975</xdr:rowOff>
    </xdr:from>
    <xdr:to>
      <xdr:col>31</xdr:col>
      <xdr:colOff>590550</xdr:colOff>
      <xdr:row>27</xdr:row>
      <xdr:rowOff>200025</xdr:rowOff>
    </xdr:to>
    <xdr:sp macro="" textlink="">
      <xdr:nvSpPr>
        <xdr:cNvPr id="6" name="右中かっこ 5">
          <a:extLst>
            <a:ext uri="{FF2B5EF4-FFF2-40B4-BE49-F238E27FC236}">
              <a16:creationId xmlns:a16="http://schemas.microsoft.com/office/drawing/2014/main" id="{00000000-0008-0000-0800-000006000000}"/>
            </a:ext>
          </a:extLst>
        </xdr:cNvPr>
        <xdr:cNvSpPr/>
      </xdr:nvSpPr>
      <xdr:spPr bwMode="auto">
        <a:xfrm>
          <a:off x="7858125" y="2085975"/>
          <a:ext cx="409575" cy="3248025"/>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304800</xdr:colOff>
      <xdr:row>159</xdr:row>
      <xdr:rowOff>57150</xdr:rowOff>
    </xdr:from>
    <xdr:to>
      <xdr:col>35</xdr:col>
      <xdr:colOff>314325</xdr:colOff>
      <xdr:row>167</xdr:row>
      <xdr:rowOff>9525</xdr:rowOff>
    </xdr:to>
    <xdr:sp macro="" textlink="">
      <xdr:nvSpPr>
        <xdr:cNvPr id="7" name="吹き出し: 四角形 6">
          <a:extLst>
            <a:ext uri="{FF2B5EF4-FFF2-40B4-BE49-F238E27FC236}">
              <a16:creationId xmlns:a16="http://schemas.microsoft.com/office/drawing/2014/main" id="{00000000-0008-0000-0800-000007000000}"/>
            </a:ext>
          </a:extLst>
        </xdr:cNvPr>
        <xdr:cNvSpPr/>
      </xdr:nvSpPr>
      <xdr:spPr bwMode="auto">
        <a:xfrm>
          <a:off x="7981950" y="26822400"/>
          <a:ext cx="2828925" cy="1171575"/>
        </a:xfrm>
        <a:prstGeom prst="wedgeRectCallout">
          <a:avLst>
            <a:gd name="adj1" fmla="val -87478"/>
            <a:gd name="adj2" fmla="val -1381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６．工事施工者</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施工者が未定の場合は“未定”のままにしておいてください。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未定の場合は決まり次第届出をしてください。</a:t>
          </a:r>
          <a:endParaRPr kumimoji="1" lang="en-US" altLang="ja-JP" sz="1200" b="1">
            <a:solidFill>
              <a:sysClr val="windowText" lastClr="000000"/>
            </a:solidFill>
          </a:endParaRPr>
        </a:p>
      </xdr:txBody>
    </xdr:sp>
    <xdr:clientData/>
  </xdr:twoCellAnchor>
  <xdr:twoCellAnchor>
    <xdr:from>
      <xdr:col>31</xdr:col>
      <xdr:colOff>457200</xdr:colOff>
      <xdr:row>160</xdr:row>
      <xdr:rowOff>57150</xdr:rowOff>
    </xdr:from>
    <xdr:to>
      <xdr:col>35</xdr:col>
      <xdr:colOff>466725</xdr:colOff>
      <xdr:row>168</xdr:row>
      <xdr:rowOff>9525</xdr:rowOff>
    </xdr:to>
    <xdr:sp macro="" textlink="">
      <xdr:nvSpPr>
        <xdr:cNvPr id="8" name="吹き出し: 四角形 7">
          <a:extLst>
            <a:ext uri="{FF2B5EF4-FFF2-40B4-BE49-F238E27FC236}">
              <a16:creationId xmlns:a16="http://schemas.microsoft.com/office/drawing/2014/main" id="{00000000-0008-0000-0800-000008000000}"/>
            </a:ext>
          </a:extLst>
        </xdr:cNvPr>
        <xdr:cNvSpPr/>
      </xdr:nvSpPr>
      <xdr:spPr bwMode="auto">
        <a:xfrm>
          <a:off x="8134350" y="26974800"/>
          <a:ext cx="2828925" cy="1171575"/>
        </a:xfrm>
        <a:prstGeom prst="wedgeRectCallout">
          <a:avLst>
            <a:gd name="adj1" fmla="val -87478"/>
            <a:gd name="adj2" fmla="val -1381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６．工事施工者</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施工者が未定の場合は“未定”のままにしておいてください。</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未定の場合は決まり次第届出をしてください。</a:t>
          </a:r>
          <a:endParaRPr kumimoji="1" lang="en-US" altLang="ja-JP" sz="1200" b="1">
            <a:solidFill>
              <a:sysClr val="windowText" lastClr="000000"/>
            </a:solidFill>
          </a:endParaRPr>
        </a:p>
      </xdr:txBody>
    </xdr:sp>
    <xdr:clientData/>
  </xdr:twoCellAnchor>
  <xdr:twoCellAnchor>
    <xdr:from>
      <xdr:col>31</xdr:col>
      <xdr:colOff>295275</xdr:colOff>
      <xdr:row>30</xdr:row>
      <xdr:rowOff>85725</xdr:rowOff>
    </xdr:from>
    <xdr:to>
      <xdr:col>35</xdr:col>
      <xdr:colOff>304800</xdr:colOff>
      <xdr:row>33</xdr:row>
      <xdr:rowOff>19050</xdr:rowOff>
    </xdr:to>
    <xdr:sp macro="" textlink="">
      <xdr:nvSpPr>
        <xdr:cNvPr id="9" name="吹き出し: 四角形 8">
          <a:hlinkClick xmlns:r="http://schemas.openxmlformats.org/officeDocument/2006/relationships" r:id="rId1"/>
          <a:extLst>
            <a:ext uri="{FF2B5EF4-FFF2-40B4-BE49-F238E27FC236}">
              <a16:creationId xmlns:a16="http://schemas.microsoft.com/office/drawing/2014/main" id="{00000000-0008-0000-0800-000009000000}"/>
            </a:ext>
          </a:extLst>
        </xdr:cNvPr>
        <xdr:cNvSpPr/>
      </xdr:nvSpPr>
      <xdr:spPr bwMode="auto">
        <a:xfrm>
          <a:off x="7972425" y="5800725"/>
          <a:ext cx="2828925" cy="504825"/>
        </a:xfrm>
        <a:prstGeom prst="wedgeRectCallout">
          <a:avLst>
            <a:gd name="adj1" fmla="val -84784"/>
            <a:gd name="adj2" fmla="val 13634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６．工事施工者</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複数施工者の入力は別紙に記載ください。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（リンクします。）</a:t>
          </a:r>
          <a:endParaRPr kumimoji="1" lang="en-US" altLang="ja-JP" sz="1200" b="1">
            <a:solidFill>
              <a:sysClr val="windowText" lastClr="000000"/>
            </a:solidFill>
          </a:endParaRPr>
        </a:p>
      </xdr:txBody>
    </xdr:sp>
    <xdr:clientData/>
  </xdr:twoCellAnchor>
  <xdr:twoCellAnchor>
    <xdr:from>
      <xdr:col>31</xdr:col>
      <xdr:colOff>619125</xdr:colOff>
      <xdr:row>40</xdr:row>
      <xdr:rowOff>161925</xdr:rowOff>
    </xdr:from>
    <xdr:to>
      <xdr:col>37</xdr:col>
      <xdr:colOff>419100</xdr:colOff>
      <xdr:row>48</xdr:row>
      <xdr:rowOff>180975</xdr:rowOff>
    </xdr:to>
    <xdr:sp macro="" textlink="">
      <xdr:nvSpPr>
        <xdr:cNvPr id="10" name="吹き出し: 四角形 9">
          <a:extLst>
            <a:ext uri="{FF2B5EF4-FFF2-40B4-BE49-F238E27FC236}">
              <a16:creationId xmlns:a16="http://schemas.microsoft.com/office/drawing/2014/main" id="{00000000-0008-0000-0800-00000A000000}"/>
            </a:ext>
          </a:extLst>
        </xdr:cNvPr>
        <xdr:cNvSpPr/>
      </xdr:nvSpPr>
      <xdr:spPr bwMode="auto">
        <a:xfrm>
          <a:off x="8296275" y="7781925"/>
          <a:ext cx="4086225" cy="1543050"/>
        </a:xfrm>
        <a:prstGeom prst="wedgeRectCallout">
          <a:avLst>
            <a:gd name="adj1" fmla="val -78698"/>
            <a:gd name="adj2" fmla="val 53904"/>
          </a:avLst>
        </a:prstGeom>
        <a:solidFill>
          <a:schemeClr val="accent6">
            <a:lumMod val="40000"/>
            <a:lumOff val="6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８．建築物エネルギー消費性能確保計画の提出</a:t>
          </a:r>
          <a:r>
            <a:rPr kumimoji="1" lang="en-US" altLang="ja-JP" sz="1200" b="1">
              <a:solidFill>
                <a:sysClr val="windowText" lastClr="000000"/>
              </a:solidFill>
            </a:rPr>
            <a:t>】</a:t>
          </a:r>
        </a:p>
        <a:p>
          <a:pPr algn="l">
            <a:lnSpc>
              <a:spcPts val="1500"/>
            </a:lnSpc>
          </a:pPr>
          <a:r>
            <a:rPr kumimoji="1" lang="ja-JP" altLang="en-US" sz="1200" b="1">
              <a:solidFill>
                <a:sysClr val="windowText" lastClr="000000"/>
              </a:solidFill>
            </a:rPr>
            <a:t>第１号イに該当　</a:t>
          </a:r>
          <a:r>
            <a:rPr kumimoji="1" lang="en-US" altLang="ja-JP" sz="1200" b="1">
              <a:solidFill>
                <a:sysClr val="windowText" lastClr="000000"/>
              </a:solidFill>
            </a:rPr>
            <a:t>…</a:t>
          </a:r>
          <a:r>
            <a:rPr kumimoji="1" lang="ja-JP" altLang="en-US" sz="1200" b="1">
              <a:solidFill>
                <a:sysClr val="windowText" lastClr="000000"/>
              </a:solidFill>
            </a:rPr>
            <a:t>　仕様基準</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第１号ロに該当　</a:t>
          </a:r>
          <a:r>
            <a:rPr kumimoji="1" lang="en-US" altLang="ja-JP" sz="1200" b="1">
              <a:solidFill>
                <a:sysClr val="windowText" lastClr="000000"/>
              </a:solidFill>
            </a:rPr>
            <a:t>…</a:t>
          </a:r>
          <a:r>
            <a:rPr kumimoji="1" lang="ja-JP" altLang="en-US" sz="1200" b="1">
              <a:solidFill>
                <a:sysClr val="windowText" lastClr="000000"/>
              </a:solidFill>
            </a:rPr>
            <a:t>　誘導仕様基準</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第２号に該当　　</a:t>
          </a:r>
          <a:r>
            <a:rPr kumimoji="1" lang="en-US" altLang="ja-JP" sz="1200" b="1">
              <a:solidFill>
                <a:sysClr val="windowText" lastClr="000000"/>
              </a:solidFill>
            </a:rPr>
            <a:t>…</a:t>
          </a:r>
          <a:r>
            <a:rPr kumimoji="1" lang="ja-JP" altLang="en-US" sz="1200" b="1">
              <a:solidFill>
                <a:sysClr val="windowText" lastClr="000000"/>
              </a:solidFill>
            </a:rPr>
            <a:t>　設計住宅性能評価を受けた場合</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第３号に該当　　</a:t>
          </a:r>
          <a:r>
            <a:rPr kumimoji="1" lang="en-US" altLang="ja-JP" sz="1200" b="1">
              <a:solidFill>
                <a:sysClr val="windowText" lastClr="000000"/>
              </a:solidFill>
            </a:rPr>
            <a:t>…</a:t>
          </a:r>
          <a:r>
            <a:rPr kumimoji="1" lang="ja-JP" altLang="en-US" sz="1200" b="1">
              <a:solidFill>
                <a:sysClr val="windowText" lastClr="000000"/>
              </a:solidFill>
            </a:rPr>
            <a:t>　長期優良住宅の認定又は</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　　　　　　　　　　　　　長期使用構造等確認を受けた場合</a:t>
          </a:r>
          <a:endParaRPr kumimoji="1" lang="en-US" altLang="ja-JP" sz="1200" b="1">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380999</xdr:colOff>
      <xdr:row>1</xdr:row>
      <xdr:rowOff>0</xdr:rowOff>
    </xdr:from>
    <xdr:to>
      <xdr:col>34</xdr:col>
      <xdr:colOff>390524</xdr:colOff>
      <xdr:row>3</xdr:row>
      <xdr:rowOff>28575</xdr:rowOff>
    </xdr:to>
    <xdr:sp macro="" textlink="">
      <xdr:nvSpPr>
        <xdr:cNvPr id="2" name="吹き出し: 四角形 1">
          <a:extLst>
            <a:ext uri="{FF2B5EF4-FFF2-40B4-BE49-F238E27FC236}">
              <a16:creationId xmlns:a16="http://schemas.microsoft.com/office/drawing/2014/main" id="{00000000-0008-0000-0900-000002000000}"/>
            </a:ext>
          </a:extLst>
        </xdr:cNvPr>
        <xdr:cNvSpPr/>
      </xdr:nvSpPr>
      <xdr:spPr bwMode="auto">
        <a:xfrm>
          <a:off x="7696199" y="209550"/>
          <a:ext cx="2752725" cy="447675"/>
        </a:xfrm>
        <a:prstGeom prst="wedgeRectCallout">
          <a:avLst>
            <a:gd name="adj1" fmla="val -85402"/>
            <a:gd name="adj2" fmla="val 6651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地名地番は都道府県名から記入してください。</a:t>
          </a:r>
          <a:endParaRPr kumimoji="1" lang="en-US" altLang="ja-JP" sz="1200" b="1">
            <a:solidFill>
              <a:sysClr val="windowText" lastClr="000000"/>
            </a:solidFill>
          </a:endParaRPr>
        </a:p>
        <a:p>
          <a:pPr algn="l"/>
          <a:endParaRPr kumimoji="1" lang="ja-JP" altLang="en-US" sz="1100"/>
        </a:p>
      </xdr:txBody>
    </xdr:sp>
    <xdr:clientData/>
  </xdr:twoCellAnchor>
  <xdr:twoCellAnchor>
    <xdr:from>
      <xdr:col>30</xdr:col>
      <xdr:colOff>400050</xdr:colOff>
      <xdr:row>3</xdr:row>
      <xdr:rowOff>171450</xdr:rowOff>
    </xdr:from>
    <xdr:to>
      <xdr:col>34</xdr:col>
      <xdr:colOff>409575</xdr:colOff>
      <xdr:row>5</xdr:row>
      <xdr:rowOff>200025</xdr:rowOff>
    </xdr:to>
    <xdr:sp macro="" textlink="">
      <xdr:nvSpPr>
        <xdr:cNvPr id="3" name="吹き出し: 四角形 2">
          <a:extLst>
            <a:ext uri="{FF2B5EF4-FFF2-40B4-BE49-F238E27FC236}">
              <a16:creationId xmlns:a16="http://schemas.microsoft.com/office/drawing/2014/main" id="{00000000-0008-0000-0900-000003000000}"/>
            </a:ext>
          </a:extLst>
        </xdr:cNvPr>
        <xdr:cNvSpPr/>
      </xdr:nvSpPr>
      <xdr:spPr bwMode="auto">
        <a:xfrm>
          <a:off x="7715250" y="800100"/>
          <a:ext cx="2752725" cy="447675"/>
        </a:xfrm>
        <a:prstGeom prst="wedgeRectCallout">
          <a:avLst>
            <a:gd name="adj1" fmla="val -85748"/>
            <a:gd name="adj2" fmla="val -1433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住居表示がある地域はわかる範囲で記入ください。</a:t>
          </a:r>
          <a:endParaRPr kumimoji="1" lang="en-US" altLang="ja-JP" sz="1200" b="1">
            <a:solidFill>
              <a:sysClr val="windowText" lastClr="000000"/>
            </a:solidFill>
          </a:endParaRPr>
        </a:p>
        <a:p>
          <a:pPr algn="l"/>
          <a:endParaRPr kumimoji="1" lang="ja-JP" altLang="en-US" sz="1100"/>
        </a:p>
      </xdr:txBody>
    </xdr:sp>
    <xdr:clientData/>
  </xdr:twoCellAnchor>
  <xdr:twoCellAnchor>
    <xdr:from>
      <xdr:col>30</xdr:col>
      <xdr:colOff>419100</xdr:colOff>
      <xdr:row>7</xdr:row>
      <xdr:rowOff>180975</xdr:rowOff>
    </xdr:from>
    <xdr:to>
      <xdr:col>34</xdr:col>
      <xdr:colOff>428625</xdr:colOff>
      <xdr:row>10</xdr:row>
      <xdr:rowOff>0</xdr:rowOff>
    </xdr:to>
    <xdr:sp macro="" textlink="">
      <xdr:nvSpPr>
        <xdr:cNvPr id="4" name="吹き出し: 四角形 3">
          <a:extLst>
            <a:ext uri="{FF2B5EF4-FFF2-40B4-BE49-F238E27FC236}">
              <a16:creationId xmlns:a16="http://schemas.microsoft.com/office/drawing/2014/main" id="{00000000-0008-0000-0900-000004000000}"/>
            </a:ext>
          </a:extLst>
        </xdr:cNvPr>
        <xdr:cNvSpPr/>
      </xdr:nvSpPr>
      <xdr:spPr bwMode="auto">
        <a:xfrm>
          <a:off x="7734300" y="1647825"/>
          <a:ext cx="2752725" cy="447675"/>
        </a:xfrm>
        <a:prstGeom prst="wedgeRectCallout">
          <a:avLst>
            <a:gd name="adj1" fmla="val -86440"/>
            <a:gd name="adj2" fmla="val 5162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高度地区、法２２条区域、下水道処理区域内、などを記入してください。</a:t>
          </a:r>
          <a:endParaRPr kumimoji="1" lang="en-US" altLang="ja-JP" sz="1100" b="1"/>
        </a:p>
        <a:p>
          <a:pPr algn="l"/>
          <a:endParaRPr kumimoji="1" lang="ja-JP" altLang="en-US" sz="1100"/>
        </a:p>
      </xdr:txBody>
    </xdr:sp>
    <xdr:clientData/>
  </xdr:twoCellAnchor>
  <xdr:twoCellAnchor>
    <xdr:from>
      <xdr:col>30</xdr:col>
      <xdr:colOff>400050</xdr:colOff>
      <xdr:row>10</xdr:row>
      <xdr:rowOff>114300</xdr:rowOff>
    </xdr:from>
    <xdr:to>
      <xdr:col>34</xdr:col>
      <xdr:colOff>409575</xdr:colOff>
      <xdr:row>13</xdr:row>
      <xdr:rowOff>161925</xdr:rowOff>
    </xdr:to>
    <xdr:sp macro="" textlink="">
      <xdr:nvSpPr>
        <xdr:cNvPr id="5" name="吹き出し: 四角形 4">
          <a:extLst>
            <a:ext uri="{FF2B5EF4-FFF2-40B4-BE49-F238E27FC236}">
              <a16:creationId xmlns:a16="http://schemas.microsoft.com/office/drawing/2014/main" id="{00000000-0008-0000-0900-000005000000}"/>
            </a:ext>
          </a:extLst>
        </xdr:cNvPr>
        <xdr:cNvSpPr/>
      </xdr:nvSpPr>
      <xdr:spPr bwMode="auto">
        <a:xfrm>
          <a:off x="7715250" y="2209800"/>
          <a:ext cx="2752725" cy="676275"/>
        </a:xfrm>
        <a:prstGeom prst="wedgeRectCallout">
          <a:avLst>
            <a:gd name="adj1" fmla="val -86440"/>
            <a:gd name="adj2" fmla="val -783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ysClr val="windowText" lastClr="000000"/>
              </a:solidFill>
            </a:rPr>
            <a:t>2</a:t>
          </a:r>
          <a:r>
            <a:rPr kumimoji="1" lang="ja-JP" altLang="en-US" sz="1200" b="1">
              <a:solidFill>
                <a:sysClr val="windowText" lastClr="000000"/>
              </a:solidFill>
            </a:rPr>
            <a:t>以上の道路に接する場合は幅員の広い方、幅員が同じ場合は接道が長い方を記入してください。</a:t>
          </a:r>
          <a:endParaRPr kumimoji="1" lang="ja-JP" altLang="en-US" sz="1100"/>
        </a:p>
      </xdr:txBody>
    </xdr:sp>
    <xdr:clientData/>
  </xdr:twoCellAnchor>
  <xdr:twoCellAnchor>
    <xdr:from>
      <xdr:col>30</xdr:col>
      <xdr:colOff>409575</xdr:colOff>
      <xdr:row>14</xdr:row>
      <xdr:rowOff>76201</xdr:rowOff>
    </xdr:from>
    <xdr:to>
      <xdr:col>34</xdr:col>
      <xdr:colOff>419100</xdr:colOff>
      <xdr:row>15</xdr:row>
      <xdr:rowOff>190501</xdr:rowOff>
    </xdr:to>
    <xdr:sp macro="" textlink="">
      <xdr:nvSpPr>
        <xdr:cNvPr id="6" name="吹き出し: 四角形 5">
          <a:extLst>
            <a:ext uri="{FF2B5EF4-FFF2-40B4-BE49-F238E27FC236}">
              <a16:creationId xmlns:a16="http://schemas.microsoft.com/office/drawing/2014/main" id="{00000000-0008-0000-0900-000006000000}"/>
            </a:ext>
          </a:extLst>
        </xdr:cNvPr>
        <xdr:cNvSpPr/>
      </xdr:nvSpPr>
      <xdr:spPr bwMode="auto">
        <a:xfrm>
          <a:off x="7724775" y="3009901"/>
          <a:ext cx="2752725" cy="323850"/>
        </a:xfrm>
        <a:prstGeom prst="wedgeRectCallout">
          <a:avLst>
            <a:gd name="adj1" fmla="val -83672"/>
            <a:gd name="adj2" fmla="val 584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敷地面積は用途地域毎に記入してください。</a:t>
          </a:r>
        </a:p>
      </xdr:txBody>
    </xdr:sp>
    <xdr:clientData/>
  </xdr:twoCellAnchor>
  <xdr:twoCellAnchor>
    <xdr:from>
      <xdr:col>30</xdr:col>
      <xdr:colOff>409575</xdr:colOff>
      <xdr:row>16</xdr:row>
      <xdr:rowOff>85725</xdr:rowOff>
    </xdr:from>
    <xdr:to>
      <xdr:col>34</xdr:col>
      <xdr:colOff>419100</xdr:colOff>
      <xdr:row>19</xdr:row>
      <xdr:rowOff>152400</xdr:rowOff>
    </xdr:to>
    <xdr:sp macro="" textlink="">
      <xdr:nvSpPr>
        <xdr:cNvPr id="7" name="吹き出し: 四角形 6">
          <a:extLst>
            <a:ext uri="{FF2B5EF4-FFF2-40B4-BE49-F238E27FC236}">
              <a16:creationId xmlns:a16="http://schemas.microsoft.com/office/drawing/2014/main" id="{00000000-0008-0000-0900-000007000000}"/>
            </a:ext>
          </a:extLst>
        </xdr:cNvPr>
        <xdr:cNvSpPr/>
      </xdr:nvSpPr>
      <xdr:spPr bwMode="auto">
        <a:xfrm>
          <a:off x="7724775" y="3438525"/>
          <a:ext cx="2752725" cy="695325"/>
        </a:xfrm>
        <a:prstGeom prst="wedgeRectCallout">
          <a:avLst>
            <a:gd name="adj1" fmla="val -82980"/>
            <a:gd name="adj2" fmla="val 45968"/>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都市計画上の制限と、道路幅員による制限を比べて厳しい側の容積率を記入きてください。</a:t>
          </a:r>
          <a:endParaRPr kumimoji="1" lang="ja-JP" altLang="en-US" sz="1100"/>
        </a:p>
      </xdr:txBody>
    </xdr:sp>
    <xdr:clientData/>
  </xdr:twoCellAnchor>
  <xdr:twoCellAnchor>
    <xdr:from>
      <xdr:col>30</xdr:col>
      <xdr:colOff>419100</xdr:colOff>
      <xdr:row>20</xdr:row>
      <xdr:rowOff>57150</xdr:rowOff>
    </xdr:from>
    <xdr:to>
      <xdr:col>34</xdr:col>
      <xdr:colOff>428625</xdr:colOff>
      <xdr:row>22</xdr:row>
      <xdr:rowOff>85725</xdr:rowOff>
    </xdr:to>
    <xdr:sp macro="" textlink="">
      <xdr:nvSpPr>
        <xdr:cNvPr id="8" name="吹き出し: 四角形 7">
          <a:extLst>
            <a:ext uri="{FF2B5EF4-FFF2-40B4-BE49-F238E27FC236}">
              <a16:creationId xmlns:a16="http://schemas.microsoft.com/office/drawing/2014/main" id="{00000000-0008-0000-0900-000008000000}"/>
            </a:ext>
          </a:extLst>
        </xdr:cNvPr>
        <xdr:cNvSpPr/>
      </xdr:nvSpPr>
      <xdr:spPr bwMode="auto">
        <a:xfrm>
          <a:off x="7734300" y="4248150"/>
          <a:ext cx="2752725" cy="447675"/>
        </a:xfrm>
        <a:prstGeom prst="wedgeRectCallout">
          <a:avLst>
            <a:gd name="adj1" fmla="val -82980"/>
            <a:gd name="adj2" fmla="val 2183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都市計画上の制限による建ぺい率を記入してください。（角地緩和は考慮しない。</a:t>
          </a:r>
          <a:endParaRPr kumimoji="1" lang="ja-JP" altLang="en-US" sz="1100"/>
        </a:p>
      </xdr:txBody>
    </xdr:sp>
    <xdr:clientData/>
  </xdr:twoCellAnchor>
  <xdr:twoCellAnchor>
    <xdr:from>
      <xdr:col>30</xdr:col>
      <xdr:colOff>419100</xdr:colOff>
      <xdr:row>22</xdr:row>
      <xdr:rowOff>171450</xdr:rowOff>
    </xdr:from>
    <xdr:to>
      <xdr:col>34</xdr:col>
      <xdr:colOff>428625</xdr:colOff>
      <xdr:row>25</xdr:row>
      <xdr:rowOff>200025</xdr:rowOff>
    </xdr:to>
    <xdr:sp macro="" textlink="">
      <xdr:nvSpPr>
        <xdr:cNvPr id="9" name="吹き出し: 四角形 8">
          <a:extLst>
            <a:ext uri="{FF2B5EF4-FFF2-40B4-BE49-F238E27FC236}">
              <a16:creationId xmlns:a16="http://schemas.microsoft.com/office/drawing/2014/main" id="{00000000-0008-0000-0900-000009000000}"/>
            </a:ext>
          </a:extLst>
        </xdr:cNvPr>
        <xdr:cNvSpPr/>
      </xdr:nvSpPr>
      <xdr:spPr bwMode="auto">
        <a:xfrm>
          <a:off x="7734300" y="4781550"/>
          <a:ext cx="2752725" cy="657225"/>
        </a:xfrm>
        <a:prstGeom prst="wedgeRectCallout">
          <a:avLst>
            <a:gd name="adj1" fmla="val -86094"/>
            <a:gd name="adj2" fmla="val -181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建築可能な容積率、建ぺい率を記入してください。（用途地域按分、角地緩和、地区計画等を考慮した数値を記入。）</a:t>
          </a:r>
          <a:endParaRPr kumimoji="1" lang="ja-JP" altLang="en-US" sz="1100"/>
        </a:p>
      </xdr:txBody>
    </xdr:sp>
    <xdr:clientData/>
  </xdr:twoCellAnchor>
  <xdr:twoCellAnchor>
    <xdr:from>
      <xdr:col>30</xdr:col>
      <xdr:colOff>409575</xdr:colOff>
      <xdr:row>26</xdr:row>
      <xdr:rowOff>28576</xdr:rowOff>
    </xdr:from>
    <xdr:to>
      <xdr:col>34</xdr:col>
      <xdr:colOff>419100</xdr:colOff>
      <xdr:row>28</xdr:row>
      <xdr:rowOff>104776</xdr:rowOff>
    </xdr:to>
    <xdr:sp macro="" textlink="">
      <xdr:nvSpPr>
        <xdr:cNvPr id="10" name="吹き出し: 四角形 9">
          <a:extLst>
            <a:ext uri="{FF2B5EF4-FFF2-40B4-BE49-F238E27FC236}">
              <a16:creationId xmlns:a16="http://schemas.microsoft.com/office/drawing/2014/main" id="{00000000-0008-0000-0900-00000A000000}"/>
            </a:ext>
          </a:extLst>
        </xdr:cNvPr>
        <xdr:cNvSpPr/>
      </xdr:nvSpPr>
      <xdr:spPr bwMode="auto">
        <a:xfrm>
          <a:off x="7724775" y="5476876"/>
          <a:ext cx="2752725" cy="495300"/>
        </a:xfrm>
        <a:prstGeom prst="wedgeRectCallout">
          <a:avLst>
            <a:gd name="adj1" fmla="val -84710"/>
            <a:gd name="adj2" fmla="val -3369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へ、ト欄が変更になった場合に、その理由を記入してください。</a:t>
          </a:r>
          <a:endParaRPr kumimoji="1" lang="ja-JP" altLang="en-US" sz="1100"/>
        </a:p>
      </xdr:txBody>
    </xdr:sp>
    <xdr:clientData/>
  </xdr:twoCellAnchor>
  <xdr:twoCellAnchor>
    <xdr:from>
      <xdr:col>30</xdr:col>
      <xdr:colOff>409575</xdr:colOff>
      <xdr:row>28</xdr:row>
      <xdr:rowOff>161925</xdr:rowOff>
    </xdr:from>
    <xdr:to>
      <xdr:col>34</xdr:col>
      <xdr:colOff>419100</xdr:colOff>
      <xdr:row>31</xdr:row>
      <xdr:rowOff>38100</xdr:rowOff>
    </xdr:to>
    <xdr:sp macro="" textlink="">
      <xdr:nvSpPr>
        <xdr:cNvPr id="11" name="吹き出し: 四角形 10">
          <a:extLst>
            <a:ext uri="{FF2B5EF4-FFF2-40B4-BE49-F238E27FC236}">
              <a16:creationId xmlns:a16="http://schemas.microsoft.com/office/drawing/2014/main" id="{00000000-0008-0000-0900-00000B000000}"/>
            </a:ext>
          </a:extLst>
        </xdr:cNvPr>
        <xdr:cNvSpPr/>
      </xdr:nvSpPr>
      <xdr:spPr bwMode="auto">
        <a:xfrm>
          <a:off x="7724775" y="6029325"/>
          <a:ext cx="2752725" cy="504825"/>
        </a:xfrm>
        <a:prstGeom prst="wedgeRectCallout">
          <a:avLst>
            <a:gd name="adj1" fmla="val -83672"/>
            <a:gd name="adj2" fmla="val -24454"/>
          </a:avLst>
        </a:prstGeom>
        <a:solidFill>
          <a:srgbClr val="FFFFFF"/>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申請する</a:t>
          </a:r>
          <a:r>
            <a:rPr kumimoji="1" lang="ja-JP" altLang="en-US" sz="1200" b="1">
              <a:solidFill>
                <a:srgbClr val="FF0000"/>
              </a:solidFill>
            </a:rPr>
            <a:t>敷地</a:t>
          </a:r>
          <a:r>
            <a:rPr kumimoji="1" lang="ja-JP" altLang="en-US" sz="1200" b="1">
              <a:solidFill>
                <a:sysClr val="windowText" lastClr="000000"/>
              </a:solidFill>
            </a:rPr>
            <a:t>に対しての工事種別としてください。</a:t>
          </a:r>
          <a:endParaRPr kumimoji="1" lang="ja-JP" altLang="en-US" sz="1100"/>
        </a:p>
      </xdr:txBody>
    </xdr:sp>
    <xdr:clientData/>
  </xdr:twoCellAnchor>
  <xdr:twoCellAnchor>
    <xdr:from>
      <xdr:col>31</xdr:col>
      <xdr:colOff>514351</xdr:colOff>
      <xdr:row>31</xdr:row>
      <xdr:rowOff>133350</xdr:rowOff>
    </xdr:from>
    <xdr:to>
      <xdr:col>34</xdr:col>
      <xdr:colOff>419101</xdr:colOff>
      <xdr:row>37</xdr:row>
      <xdr:rowOff>38100</xdr:rowOff>
    </xdr:to>
    <xdr:sp macro="" textlink="">
      <xdr:nvSpPr>
        <xdr:cNvPr id="12" name="吹き出し: 四角形 11">
          <a:extLst>
            <a:ext uri="{FF2B5EF4-FFF2-40B4-BE49-F238E27FC236}">
              <a16:creationId xmlns:a16="http://schemas.microsoft.com/office/drawing/2014/main" id="{00000000-0008-0000-0900-00000C000000}"/>
            </a:ext>
          </a:extLst>
        </xdr:cNvPr>
        <xdr:cNvSpPr/>
      </xdr:nvSpPr>
      <xdr:spPr bwMode="auto">
        <a:xfrm>
          <a:off x="8515351" y="6629400"/>
          <a:ext cx="1962150" cy="1162050"/>
        </a:xfrm>
        <a:prstGeom prst="wedgeRectCallout">
          <a:avLst>
            <a:gd name="adj1" fmla="val -74449"/>
            <a:gd name="adj2" fmla="val 31"/>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rgbClr val="0070C0"/>
              </a:solidFill>
            </a:rPr>
            <a:t>【</a:t>
          </a:r>
          <a:r>
            <a:rPr kumimoji="1" lang="ja-JP" altLang="en-US" sz="1200" b="1">
              <a:solidFill>
                <a:srgbClr val="0070C0"/>
              </a:solidFill>
            </a:rPr>
            <a:t>ﾛ．建蔽率</a:t>
          </a:r>
          <a:r>
            <a:rPr kumimoji="1" lang="en-US" altLang="ja-JP" sz="1200" b="1">
              <a:solidFill>
                <a:srgbClr val="0070C0"/>
              </a:solidFill>
            </a:rPr>
            <a:t>】</a:t>
          </a:r>
          <a:r>
            <a:rPr kumimoji="1" lang="ja-JP" altLang="en-US" sz="1200" b="1">
              <a:solidFill>
                <a:srgbClr val="0070C0"/>
              </a:solidFill>
            </a:rPr>
            <a:t>の小数点第三位の処理方法を選択してください。</a:t>
          </a:r>
          <a:endParaRPr kumimoji="1" lang="ja-JP" altLang="en-US" sz="1100">
            <a:solidFill>
              <a:srgbClr val="0070C0"/>
            </a:solidFill>
          </a:endParaRPr>
        </a:p>
      </xdr:txBody>
    </xdr:sp>
    <xdr:clientData/>
  </xdr:twoCellAnchor>
  <xdr:twoCellAnchor>
    <xdr:from>
      <xdr:col>30</xdr:col>
      <xdr:colOff>438150</xdr:colOff>
      <xdr:row>37</xdr:row>
      <xdr:rowOff>133350</xdr:rowOff>
    </xdr:from>
    <xdr:to>
      <xdr:col>34</xdr:col>
      <xdr:colOff>504825</xdr:colOff>
      <xdr:row>51</xdr:row>
      <xdr:rowOff>0</xdr:rowOff>
    </xdr:to>
    <xdr:sp macro="" textlink="">
      <xdr:nvSpPr>
        <xdr:cNvPr id="13" name="吹き出し: 四角形 12">
          <a:extLst>
            <a:ext uri="{FF2B5EF4-FFF2-40B4-BE49-F238E27FC236}">
              <a16:creationId xmlns:a16="http://schemas.microsoft.com/office/drawing/2014/main" id="{00000000-0008-0000-0900-00000D000000}"/>
            </a:ext>
          </a:extLst>
        </xdr:cNvPr>
        <xdr:cNvSpPr/>
      </xdr:nvSpPr>
      <xdr:spPr bwMode="auto">
        <a:xfrm>
          <a:off x="7753350" y="7886700"/>
          <a:ext cx="2809875" cy="2800350"/>
        </a:xfrm>
        <a:prstGeom prst="wedgeRectCallout">
          <a:avLst>
            <a:gd name="adj1" fmla="val -47685"/>
            <a:gd name="adj2" fmla="val 7401"/>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endParaRPr kumimoji="1" lang="en-US" altLang="ja-JP" sz="1100"/>
        </a:p>
        <a:p>
          <a:pPr algn="l">
            <a:lnSpc>
              <a:spcPts val="1300"/>
            </a:lnSpc>
          </a:pPr>
          <a:r>
            <a:rPr kumimoji="1" lang="ja-JP" altLang="en-US" sz="1100" b="1">
              <a:solidFill>
                <a:srgbClr val="FF0000"/>
              </a:solidFill>
            </a:rPr>
            <a:t>下記に応じた面積は</a:t>
          </a:r>
          <a:r>
            <a:rPr kumimoji="1" lang="en-US" altLang="ja-JP" sz="1100" b="1">
              <a:solidFill>
                <a:srgbClr val="FF0000"/>
              </a:solidFill>
            </a:rPr>
            <a:t>【</a:t>
          </a:r>
          <a:r>
            <a:rPr kumimoji="1" lang="ja-JP" altLang="en-US" sz="1100" b="1">
              <a:solidFill>
                <a:srgbClr val="FF0000"/>
              </a:solidFill>
            </a:rPr>
            <a:t>ヲ．延べ面積から</a:t>
          </a:r>
          <a:r>
            <a:rPr kumimoji="1" lang="en-US" altLang="ja-JP" sz="1100" b="1">
              <a:solidFill>
                <a:srgbClr val="FF0000"/>
              </a:solidFill>
            </a:rPr>
            <a:t>】</a:t>
          </a:r>
          <a:r>
            <a:rPr kumimoji="1" lang="ja-JP" altLang="en-US" sz="1100" b="1">
              <a:solidFill>
                <a:srgbClr val="FF0000"/>
              </a:solidFill>
            </a:rPr>
            <a:t>不算入となります。</a:t>
          </a:r>
          <a:endParaRPr kumimoji="1" lang="en-US" altLang="ja-JP" sz="1100" b="1">
            <a:solidFill>
              <a:srgbClr val="FF0000"/>
            </a:solidFill>
          </a:endParaRPr>
        </a:p>
        <a:p>
          <a:pPr algn="l">
            <a:lnSpc>
              <a:spcPts val="1300"/>
            </a:lnSpc>
          </a:pPr>
          <a:endParaRPr kumimoji="1" lang="en-US" altLang="ja-JP" sz="1100" b="1"/>
        </a:p>
        <a:p>
          <a:pPr algn="l">
            <a:lnSpc>
              <a:spcPts val="1300"/>
            </a:lnSpc>
          </a:pPr>
          <a:r>
            <a:rPr kumimoji="1" lang="en-US" altLang="ja-JP" sz="1100" b="1"/>
            <a:t>【</a:t>
          </a:r>
          <a:r>
            <a:rPr kumimoji="1" lang="ja-JP" altLang="en-US" sz="1100" b="1"/>
            <a:t>ロ．地階の住宅又は老人ホーム～</a:t>
          </a:r>
          <a:r>
            <a:rPr kumimoji="1" lang="en-US" altLang="ja-JP" sz="1100" b="1"/>
            <a:t>】</a:t>
          </a:r>
        </a:p>
        <a:p>
          <a:pPr algn="l">
            <a:lnSpc>
              <a:spcPts val="1300"/>
            </a:lnSpc>
          </a:pPr>
          <a:r>
            <a:rPr kumimoji="1" lang="ja-JP" altLang="en-US" sz="1100" b="1"/>
            <a:t>“ヌ．住宅の部分”又は“ル．老人ホーム等の部分”の１</a:t>
          </a:r>
          <a:r>
            <a:rPr kumimoji="1" lang="en-US" altLang="ja-JP" sz="1100" b="1"/>
            <a:t>/</a:t>
          </a:r>
          <a:r>
            <a:rPr kumimoji="1" lang="ja-JP" altLang="en-US" sz="1100" b="1"/>
            <a:t>３まで</a:t>
          </a:r>
          <a:endParaRPr kumimoji="1" lang="en-US" altLang="ja-JP" sz="1100" b="1"/>
        </a:p>
        <a:p>
          <a:pPr algn="l">
            <a:lnSpc>
              <a:spcPts val="1300"/>
            </a:lnSpc>
          </a:pPr>
          <a:endParaRPr kumimoji="1" lang="en-US" altLang="ja-JP" sz="1100" b="1"/>
        </a:p>
        <a:p>
          <a:pPr algn="l">
            <a:lnSpc>
              <a:spcPts val="1300"/>
            </a:lnSpc>
          </a:pPr>
          <a:r>
            <a:rPr kumimoji="1" lang="en-US" altLang="ja-JP" sz="1100" b="1"/>
            <a:t>【</a:t>
          </a:r>
          <a:r>
            <a:rPr kumimoji="1" lang="ja-JP" altLang="en-US" sz="1100" b="1"/>
            <a:t>ハ．昇降路の部分</a:t>
          </a:r>
          <a:r>
            <a:rPr kumimoji="1" lang="en-US" altLang="ja-JP" sz="1100" b="1"/>
            <a:t>】</a:t>
          </a:r>
        </a:p>
        <a:p>
          <a:pPr algn="l">
            <a:lnSpc>
              <a:spcPts val="1300"/>
            </a:lnSpc>
          </a:pPr>
          <a:r>
            <a:rPr kumimoji="1" lang="ja-JP" altLang="en-US" sz="1100" b="1"/>
            <a:t>停止階の全て</a:t>
          </a:r>
          <a:endParaRPr kumimoji="1" lang="en-US" altLang="ja-JP" sz="1100" b="1"/>
        </a:p>
        <a:p>
          <a:pPr algn="l">
            <a:lnSpc>
              <a:spcPts val="1300"/>
            </a:lnSpc>
          </a:pPr>
          <a:endParaRPr kumimoji="1" lang="en-US" altLang="ja-JP" sz="1100" b="1"/>
        </a:p>
        <a:p>
          <a:pPr algn="l">
            <a:lnSpc>
              <a:spcPts val="1200"/>
            </a:lnSpc>
          </a:pPr>
          <a:r>
            <a:rPr kumimoji="1" lang="en-US" altLang="ja-JP" sz="1100" b="1"/>
            <a:t>【</a:t>
          </a:r>
          <a:r>
            <a:rPr kumimoji="1" lang="ja-JP" altLang="en-US" sz="1100" b="1"/>
            <a:t>ニ．共用部分</a:t>
          </a:r>
          <a:r>
            <a:rPr kumimoji="1" lang="en-US" altLang="ja-JP" sz="1100" b="1"/>
            <a:t>】</a:t>
          </a:r>
        </a:p>
        <a:p>
          <a:pPr algn="l">
            <a:lnSpc>
              <a:spcPts val="1300"/>
            </a:lnSpc>
          </a:pPr>
          <a:r>
            <a:rPr kumimoji="1" lang="ja-JP" altLang="en-US" sz="1100" b="1"/>
            <a:t>全て</a:t>
          </a:r>
          <a:endParaRPr kumimoji="1" lang="en-US" altLang="ja-JP" sz="1100" b="1"/>
        </a:p>
        <a:p>
          <a:pPr algn="l">
            <a:lnSpc>
              <a:spcPts val="1200"/>
            </a:lnSpc>
          </a:pPr>
          <a:endParaRPr kumimoji="1" lang="en-US" altLang="ja-JP" sz="1100"/>
        </a:p>
        <a:p>
          <a:pPr algn="l">
            <a:lnSpc>
              <a:spcPts val="1200"/>
            </a:lnSpc>
          </a:pPr>
          <a:endParaRPr kumimoji="1" lang="en-US" altLang="ja-JP" sz="1100"/>
        </a:p>
      </xdr:txBody>
    </xdr:sp>
    <xdr:clientData/>
  </xdr:twoCellAnchor>
  <xdr:twoCellAnchor>
    <xdr:from>
      <xdr:col>29</xdr:col>
      <xdr:colOff>114300</xdr:colOff>
      <xdr:row>36</xdr:row>
      <xdr:rowOff>19050</xdr:rowOff>
    </xdr:from>
    <xdr:to>
      <xdr:col>30</xdr:col>
      <xdr:colOff>361950</xdr:colOff>
      <xdr:row>51</xdr:row>
      <xdr:rowOff>0</xdr:rowOff>
    </xdr:to>
    <xdr:sp macro="" textlink="">
      <xdr:nvSpPr>
        <xdr:cNvPr id="14" name="右中かっこ 13">
          <a:extLst>
            <a:ext uri="{FF2B5EF4-FFF2-40B4-BE49-F238E27FC236}">
              <a16:creationId xmlns:a16="http://schemas.microsoft.com/office/drawing/2014/main" id="{00000000-0008-0000-0900-00000E000000}"/>
            </a:ext>
          </a:extLst>
        </xdr:cNvPr>
        <xdr:cNvSpPr/>
      </xdr:nvSpPr>
      <xdr:spPr bwMode="auto">
        <a:xfrm>
          <a:off x="6743700" y="7562850"/>
          <a:ext cx="933450" cy="3124200"/>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590550</xdr:colOff>
      <xdr:row>31</xdr:row>
      <xdr:rowOff>133347</xdr:rowOff>
    </xdr:from>
    <xdr:to>
      <xdr:col>38</xdr:col>
      <xdr:colOff>638175</xdr:colOff>
      <xdr:row>51</xdr:row>
      <xdr:rowOff>0</xdr:rowOff>
    </xdr:to>
    <xdr:sp macro="" textlink="">
      <xdr:nvSpPr>
        <xdr:cNvPr id="15" name="吹き出し: 四角形 14">
          <a:extLst>
            <a:ext uri="{FF2B5EF4-FFF2-40B4-BE49-F238E27FC236}">
              <a16:creationId xmlns:a16="http://schemas.microsoft.com/office/drawing/2014/main" id="{00000000-0008-0000-0900-00000F000000}"/>
            </a:ext>
          </a:extLst>
        </xdr:cNvPr>
        <xdr:cNvSpPr/>
      </xdr:nvSpPr>
      <xdr:spPr bwMode="auto">
        <a:xfrm>
          <a:off x="10648950" y="6629397"/>
          <a:ext cx="2790825" cy="4057653"/>
        </a:xfrm>
        <a:prstGeom prst="wedgeRectCallout">
          <a:avLst>
            <a:gd name="adj1" fmla="val -47685"/>
            <a:gd name="adj2" fmla="val 7401"/>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endParaRPr kumimoji="1" lang="en-US" altLang="ja-JP" sz="1100"/>
        </a:p>
        <a:p>
          <a:pPr algn="l">
            <a:lnSpc>
              <a:spcPts val="1400"/>
            </a:lnSpc>
          </a:pPr>
          <a:r>
            <a:rPr kumimoji="1" lang="ja-JP" altLang="en-US" sz="1100" b="1">
              <a:solidFill>
                <a:srgbClr val="FF0000"/>
              </a:solidFill>
            </a:rPr>
            <a:t>下記に応じた面積は</a:t>
          </a:r>
          <a:r>
            <a:rPr kumimoji="1" lang="en-US" altLang="ja-JP" sz="1100" b="1">
              <a:solidFill>
                <a:srgbClr val="FF0000"/>
              </a:solidFill>
            </a:rPr>
            <a:t>【</a:t>
          </a:r>
          <a:r>
            <a:rPr kumimoji="1" lang="ja-JP" altLang="en-US" sz="1100" b="1">
              <a:solidFill>
                <a:srgbClr val="FF0000"/>
              </a:solidFill>
            </a:rPr>
            <a:t>ヨ．延べ面積から</a:t>
          </a:r>
          <a:r>
            <a:rPr kumimoji="1" lang="en-US" altLang="ja-JP" sz="1100" b="1">
              <a:solidFill>
                <a:srgbClr val="FF0000"/>
              </a:solidFill>
            </a:rPr>
            <a:t>】</a:t>
          </a:r>
          <a:r>
            <a:rPr kumimoji="1" lang="ja-JP" altLang="en-US" sz="1100" b="1">
              <a:solidFill>
                <a:srgbClr val="FF0000"/>
              </a:solidFill>
            </a:rPr>
            <a:t>不算入となります。</a:t>
          </a:r>
        </a:p>
        <a:p>
          <a:pPr algn="l">
            <a:lnSpc>
              <a:spcPts val="1400"/>
            </a:lnSpc>
          </a:pPr>
          <a:endParaRPr kumimoji="1" lang="en-US" altLang="ja-JP" sz="1100" b="1">
            <a:solidFill>
              <a:srgbClr val="FF0000"/>
            </a:solidFill>
          </a:endParaRPr>
        </a:p>
        <a:p>
          <a:pPr algn="l">
            <a:lnSpc>
              <a:spcPts val="1400"/>
            </a:lnSpc>
          </a:pPr>
          <a:r>
            <a:rPr kumimoji="1" lang="en-US" altLang="ja-JP" sz="1100" b="1">
              <a:solidFill>
                <a:sysClr val="windowText" lastClr="000000"/>
              </a:solidFill>
            </a:rPr>
            <a:t>【</a:t>
          </a:r>
          <a:r>
            <a:rPr kumimoji="1" lang="ja-JP" altLang="en-US" sz="1100" b="1">
              <a:solidFill>
                <a:sysClr val="windowText" lastClr="000000"/>
              </a:solidFill>
            </a:rPr>
            <a:t>ホ．自動車</a:t>
          </a:r>
          <a:r>
            <a:rPr kumimoji="1" lang="ja-JP" altLang="en-US" sz="1100" b="1"/>
            <a:t>車庫等</a:t>
          </a:r>
          <a:r>
            <a:rPr kumimoji="1" lang="en-US" altLang="ja-JP" sz="1100" b="1"/>
            <a:t>】</a:t>
          </a:r>
        </a:p>
        <a:p>
          <a:pPr algn="l">
            <a:lnSpc>
              <a:spcPts val="1400"/>
            </a:lnSpc>
          </a:pPr>
          <a:r>
            <a:rPr kumimoji="1" lang="en-US" altLang="ja-JP" sz="1100" b="1"/>
            <a:t>“</a:t>
          </a:r>
          <a:r>
            <a:rPr kumimoji="1" lang="ja-JP" altLang="en-US" sz="1100" b="1"/>
            <a:t>イ．建築物全体”の１</a:t>
          </a:r>
          <a:r>
            <a:rPr kumimoji="1" lang="en-US" altLang="ja-JP" sz="1100" b="1"/>
            <a:t>/</a:t>
          </a:r>
          <a:r>
            <a:rPr kumimoji="1" lang="ja-JP" altLang="en-US" sz="1100" b="1"/>
            <a:t>５まで</a:t>
          </a:r>
        </a:p>
        <a:p>
          <a:pPr algn="l">
            <a:lnSpc>
              <a:spcPts val="1400"/>
            </a:lnSpc>
          </a:pPr>
          <a:endParaRPr kumimoji="1" lang="en-US" altLang="ja-JP" sz="1100" b="1"/>
        </a:p>
        <a:p>
          <a:pPr algn="l">
            <a:lnSpc>
              <a:spcPts val="1400"/>
            </a:lnSpc>
          </a:pPr>
          <a:r>
            <a:rPr kumimoji="1" lang="en-US" altLang="ja-JP" sz="1100" b="1"/>
            <a:t>【</a:t>
          </a:r>
          <a:r>
            <a:rPr kumimoji="1" lang="ja-JP" altLang="en-US" sz="1100" b="1"/>
            <a:t>へ．備蓄倉庫</a:t>
          </a:r>
          <a:r>
            <a:rPr kumimoji="1" lang="en-US" altLang="ja-JP" sz="1100" b="1"/>
            <a:t>】</a:t>
          </a:r>
        </a:p>
        <a:p>
          <a:pPr algn="l">
            <a:lnSpc>
              <a:spcPts val="1400"/>
            </a:lnSpc>
          </a:pPr>
          <a:r>
            <a:rPr kumimoji="1" lang="ja-JP" altLang="en-US" sz="1100" b="1"/>
            <a:t>“イ．建築物全体”の１</a:t>
          </a:r>
          <a:r>
            <a:rPr kumimoji="1" lang="en-US" altLang="ja-JP" sz="1100" b="1"/>
            <a:t>/</a:t>
          </a:r>
          <a:r>
            <a:rPr kumimoji="1" lang="ja-JP" altLang="en-US" sz="1100" b="1"/>
            <a:t>５０まで</a:t>
          </a:r>
        </a:p>
        <a:p>
          <a:pPr algn="l">
            <a:lnSpc>
              <a:spcPts val="1400"/>
            </a:lnSpc>
          </a:pPr>
          <a:endParaRPr kumimoji="1" lang="en-US" altLang="ja-JP" sz="1100" b="1"/>
        </a:p>
        <a:p>
          <a:pPr algn="l">
            <a:lnSpc>
              <a:spcPts val="1400"/>
            </a:lnSpc>
          </a:pPr>
          <a:r>
            <a:rPr kumimoji="1" lang="en-US" altLang="ja-JP" sz="1100" b="1"/>
            <a:t>【</a:t>
          </a:r>
          <a:r>
            <a:rPr kumimoji="1" lang="ja-JP" altLang="en-US" sz="1100" b="1"/>
            <a:t>ト．蓄電池</a:t>
          </a:r>
          <a:r>
            <a:rPr kumimoji="1" lang="en-US" altLang="ja-JP" sz="1100" b="1"/>
            <a:t>】</a:t>
          </a:r>
        </a:p>
        <a:p>
          <a:r>
            <a:rPr kumimoji="1" lang="ja-JP" altLang="ja-JP" sz="1100" b="1">
              <a:effectLst/>
              <a:latin typeface="+mn-lt"/>
              <a:ea typeface="+mn-ea"/>
              <a:cs typeface="+mn-cs"/>
            </a:rPr>
            <a:t>“イ．建築物全体”の１</a:t>
          </a:r>
          <a:r>
            <a:rPr kumimoji="1" lang="en-US" altLang="ja-JP" sz="1100" b="1">
              <a:effectLst/>
              <a:latin typeface="+mn-lt"/>
              <a:ea typeface="+mn-ea"/>
              <a:cs typeface="+mn-cs"/>
            </a:rPr>
            <a:t>/</a:t>
          </a:r>
          <a:r>
            <a:rPr kumimoji="1" lang="ja-JP" altLang="ja-JP" sz="1100" b="1">
              <a:effectLst/>
              <a:latin typeface="+mn-lt"/>
              <a:ea typeface="+mn-ea"/>
              <a:cs typeface="+mn-cs"/>
            </a:rPr>
            <a:t>５０まで</a:t>
          </a:r>
          <a:endParaRPr lang="ja-JP" altLang="ja-JP" b="1">
            <a:effectLst/>
          </a:endParaRPr>
        </a:p>
        <a:p>
          <a:pPr algn="l">
            <a:lnSpc>
              <a:spcPts val="1300"/>
            </a:lnSpc>
          </a:pPr>
          <a:endParaRPr kumimoji="1" lang="en-US" altLang="ja-JP" sz="1100" b="1"/>
        </a:p>
        <a:p>
          <a:pPr algn="l">
            <a:lnSpc>
              <a:spcPts val="1400"/>
            </a:lnSpc>
          </a:pPr>
          <a:r>
            <a:rPr kumimoji="1" lang="en-US" altLang="ja-JP" sz="1100" b="1"/>
            <a:t>【</a:t>
          </a:r>
          <a:r>
            <a:rPr kumimoji="1" lang="ja-JP" altLang="en-US" sz="1100" b="1"/>
            <a:t>チ．自家発電設備</a:t>
          </a:r>
          <a:r>
            <a:rPr kumimoji="1" lang="en-US" altLang="ja-JP" sz="1100" b="1"/>
            <a:t>】</a:t>
          </a:r>
        </a:p>
        <a:p>
          <a:pPr algn="l">
            <a:lnSpc>
              <a:spcPts val="1300"/>
            </a:lnSpc>
          </a:pPr>
          <a:r>
            <a:rPr kumimoji="1" lang="ja-JP" altLang="en-US" sz="1100" b="1"/>
            <a:t>“イ．建築物全体”の１</a:t>
          </a:r>
          <a:r>
            <a:rPr kumimoji="1" lang="en-US" altLang="ja-JP" sz="1100" b="1"/>
            <a:t>/</a:t>
          </a:r>
          <a:r>
            <a:rPr kumimoji="1" lang="ja-JP" altLang="en-US" sz="1100" b="1"/>
            <a:t>１００まで</a:t>
          </a:r>
        </a:p>
        <a:p>
          <a:pPr algn="l">
            <a:lnSpc>
              <a:spcPts val="1400"/>
            </a:lnSpc>
          </a:pPr>
          <a:endParaRPr kumimoji="1" lang="en-US" altLang="ja-JP" sz="1100" b="1"/>
        </a:p>
        <a:p>
          <a:pPr algn="l">
            <a:lnSpc>
              <a:spcPts val="1300"/>
            </a:lnSpc>
          </a:pPr>
          <a:r>
            <a:rPr kumimoji="1" lang="en-US" altLang="ja-JP" sz="1100" b="1"/>
            <a:t>【</a:t>
          </a:r>
          <a:r>
            <a:rPr kumimoji="1" lang="ja-JP" altLang="en-US" sz="1100" b="1"/>
            <a:t>リ．貯水槽</a:t>
          </a:r>
          <a:r>
            <a:rPr kumimoji="1" lang="en-US" altLang="ja-JP" sz="1100" b="1"/>
            <a:t>】</a:t>
          </a:r>
        </a:p>
        <a:p>
          <a:pPr algn="l">
            <a:lnSpc>
              <a:spcPts val="1400"/>
            </a:lnSpc>
          </a:pPr>
          <a:r>
            <a:rPr kumimoji="1" lang="ja-JP" altLang="en-US" sz="1100" b="1"/>
            <a:t>“イ．建築物全体”の１</a:t>
          </a:r>
          <a:r>
            <a:rPr kumimoji="1" lang="en-US" altLang="ja-JP" sz="1100" b="1"/>
            <a:t>/</a:t>
          </a:r>
          <a:r>
            <a:rPr kumimoji="1" lang="ja-JP" altLang="en-US" sz="1100" b="1"/>
            <a:t>１００まで</a:t>
          </a:r>
          <a:endParaRPr kumimoji="1" lang="en-US" altLang="ja-JP" sz="1100" b="1"/>
        </a:p>
        <a:p>
          <a:pPr algn="l">
            <a:lnSpc>
              <a:spcPts val="1300"/>
            </a:lnSpc>
          </a:pPr>
          <a:endParaRPr kumimoji="1" lang="en-US" altLang="ja-JP" sz="1100" b="1"/>
        </a:p>
        <a:p>
          <a:pPr algn="l">
            <a:lnSpc>
              <a:spcPts val="1400"/>
            </a:lnSpc>
          </a:pPr>
          <a:r>
            <a:rPr kumimoji="1" lang="en-US" altLang="ja-JP" sz="1100" b="1"/>
            <a:t>【</a:t>
          </a:r>
          <a:r>
            <a:rPr kumimoji="1" lang="ja-JP" altLang="en-US" sz="1100" b="1"/>
            <a:t>ヌ．宅配ボックスの設置部分</a:t>
          </a:r>
          <a:r>
            <a:rPr kumimoji="1" lang="en-US" altLang="ja-JP" sz="1100" b="1"/>
            <a:t>】</a:t>
          </a:r>
        </a:p>
        <a:p>
          <a:pPr algn="l">
            <a:lnSpc>
              <a:spcPts val="1300"/>
            </a:lnSpc>
          </a:pPr>
          <a:r>
            <a:rPr kumimoji="1" lang="en-US" altLang="ja-JP" sz="1100" b="1"/>
            <a:t>“</a:t>
          </a:r>
          <a:r>
            <a:rPr kumimoji="1" lang="ja-JP" altLang="en-US" sz="1100" b="1"/>
            <a:t>イ．建築物全体”の１</a:t>
          </a:r>
          <a:r>
            <a:rPr kumimoji="1" lang="en-US" altLang="ja-JP" sz="1100" b="1"/>
            <a:t>/</a:t>
          </a:r>
          <a:r>
            <a:rPr kumimoji="1" lang="ja-JP" altLang="en-US" sz="1100" b="1"/>
            <a:t>１００まで</a:t>
          </a:r>
        </a:p>
        <a:p>
          <a:pPr algn="l">
            <a:lnSpc>
              <a:spcPts val="1400"/>
            </a:lnSpc>
          </a:pPr>
          <a:endParaRPr kumimoji="1" lang="ja-JP" altLang="en-US" sz="1100" b="1"/>
        </a:p>
        <a:p>
          <a:pPr algn="l">
            <a:lnSpc>
              <a:spcPts val="1300"/>
            </a:lnSpc>
          </a:pPr>
          <a:endParaRPr kumimoji="1" lang="en-US" altLang="ja-JP" sz="1100"/>
        </a:p>
        <a:p>
          <a:pPr algn="l">
            <a:lnSpc>
              <a:spcPts val="1200"/>
            </a:lnSpc>
          </a:pPr>
          <a:endParaRPr kumimoji="1" lang="en-US" altLang="ja-JP" sz="1100"/>
        </a:p>
      </xdr:txBody>
    </xdr:sp>
    <xdr:clientData/>
  </xdr:twoCellAnchor>
  <xdr:twoCellAnchor>
    <xdr:from>
      <xdr:col>35</xdr:col>
      <xdr:colOff>114300</xdr:colOff>
      <xdr:row>0</xdr:row>
      <xdr:rowOff>200025</xdr:rowOff>
    </xdr:from>
    <xdr:to>
      <xdr:col>39</xdr:col>
      <xdr:colOff>409575</xdr:colOff>
      <xdr:row>9</xdr:row>
      <xdr:rowOff>19050</xdr:rowOff>
    </xdr:to>
    <xdr:sp macro="" textlink="">
      <xdr:nvSpPr>
        <xdr:cNvPr id="16" name="吹き出し: 四角形 15">
          <a:extLst>
            <a:ext uri="{FF2B5EF4-FFF2-40B4-BE49-F238E27FC236}">
              <a16:creationId xmlns:a16="http://schemas.microsoft.com/office/drawing/2014/main" id="{00000000-0008-0000-0900-000010000000}"/>
            </a:ext>
          </a:extLst>
        </xdr:cNvPr>
        <xdr:cNvSpPr/>
      </xdr:nvSpPr>
      <xdr:spPr bwMode="auto">
        <a:xfrm>
          <a:off x="10858500" y="20002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31</xdr:col>
      <xdr:colOff>419100</xdr:colOff>
      <xdr:row>4</xdr:row>
      <xdr:rowOff>38100</xdr:rowOff>
    </xdr:from>
    <xdr:to>
      <xdr:col>35</xdr:col>
      <xdr:colOff>400050</xdr:colOff>
      <xdr:row>7</xdr:row>
      <xdr:rowOff>66675</xdr:rowOff>
    </xdr:to>
    <xdr:sp macro="" textlink="">
      <xdr:nvSpPr>
        <xdr:cNvPr id="2" name="吹き出し: 四角形 1">
          <a:extLst>
            <a:ext uri="{FF2B5EF4-FFF2-40B4-BE49-F238E27FC236}">
              <a16:creationId xmlns:a16="http://schemas.microsoft.com/office/drawing/2014/main" id="{00000000-0008-0000-0A00-000002000000}"/>
            </a:ext>
          </a:extLst>
        </xdr:cNvPr>
        <xdr:cNvSpPr/>
      </xdr:nvSpPr>
      <xdr:spPr bwMode="auto">
        <a:xfrm>
          <a:off x="8086725" y="876300"/>
          <a:ext cx="2752725" cy="657225"/>
        </a:xfrm>
        <a:prstGeom prst="wedgeRectCallout">
          <a:avLst>
            <a:gd name="adj1" fmla="val -86094"/>
            <a:gd name="adj2" fmla="val -181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建築物の数は１０㎡以下のものは算入しません。ただし、建築面積、延床面積には含めます。</a:t>
          </a:r>
          <a:endParaRPr kumimoji="1" lang="ja-JP" altLang="en-US" sz="1100"/>
        </a:p>
      </xdr:txBody>
    </xdr:sp>
    <xdr:clientData/>
  </xdr:twoCellAnchor>
  <xdr:twoCellAnchor>
    <xdr:from>
      <xdr:col>31</xdr:col>
      <xdr:colOff>428625</xdr:colOff>
      <xdr:row>7</xdr:row>
      <xdr:rowOff>133350</xdr:rowOff>
    </xdr:from>
    <xdr:to>
      <xdr:col>35</xdr:col>
      <xdr:colOff>409575</xdr:colOff>
      <xdr:row>10</xdr:row>
      <xdr:rowOff>9525</xdr:rowOff>
    </xdr:to>
    <xdr:sp macro="" textlink="">
      <xdr:nvSpPr>
        <xdr:cNvPr id="3" name="吹き出し: 四角形 2">
          <a:extLst>
            <a:ext uri="{FF2B5EF4-FFF2-40B4-BE49-F238E27FC236}">
              <a16:creationId xmlns:a16="http://schemas.microsoft.com/office/drawing/2014/main" id="{00000000-0008-0000-0A00-000003000000}"/>
            </a:ext>
          </a:extLst>
        </xdr:cNvPr>
        <xdr:cNvSpPr/>
      </xdr:nvSpPr>
      <xdr:spPr bwMode="auto">
        <a:xfrm>
          <a:off x="8096250" y="1600200"/>
          <a:ext cx="2752725" cy="504825"/>
        </a:xfrm>
        <a:prstGeom prst="wedgeRectCallout">
          <a:avLst>
            <a:gd name="adj1" fmla="val -85402"/>
            <a:gd name="adj2" fmla="val -2789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b="1"/>
            <a:t>建築物の最高の高さは平均の地盤面からの高さを記入してください。</a:t>
          </a:r>
        </a:p>
      </xdr:txBody>
    </xdr:sp>
    <xdr:clientData/>
  </xdr:twoCellAnchor>
  <xdr:twoCellAnchor>
    <xdr:from>
      <xdr:col>31</xdr:col>
      <xdr:colOff>457200</xdr:colOff>
      <xdr:row>10</xdr:row>
      <xdr:rowOff>85725</xdr:rowOff>
    </xdr:from>
    <xdr:to>
      <xdr:col>35</xdr:col>
      <xdr:colOff>438150</xdr:colOff>
      <xdr:row>13</xdr:row>
      <xdr:rowOff>190500</xdr:rowOff>
    </xdr:to>
    <xdr:sp macro="" textlink="">
      <xdr:nvSpPr>
        <xdr:cNvPr id="4" name="吹き出し: 四角形 3">
          <a:extLst>
            <a:ext uri="{FF2B5EF4-FFF2-40B4-BE49-F238E27FC236}">
              <a16:creationId xmlns:a16="http://schemas.microsoft.com/office/drawing/2014/main" id="{00000000-0008-0000-0A00-000004000000}"/>
            </a:ext>
          </a:extLst>
        </xdr:cNvPr>
        <xdr:cNvSpPr/>
      </xdr:nvSpPr>
      <xdr:spPr bwMode="auto">
        <a:xfrm>
          <a:off x="8124825" y="2181225"/>
          <a:ext cx="2752725" cy="733425"/>
        </a:xfrm>
        <a:prstGeom prst="wedgeRectCallout">
          <a:avLst>
            <a:gd name="adj1" fmla="val -87824"/>
            <a:gd name="adj2" fmla="val 6351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b="1">
              <a:solidFill>
                <a:sysClr val="windowText" lastClr="000000"/>
              </a:solidFill>
            </a:rPr>
            <a:t>天空率を使用している場合はチェックをしてください。どれかを選択すると有無は自動でチェックされます。</a:t>
          </a:r>
        </a:p>
      </xdr:txBody>
    </xdr:sp>
    <xdr:clientData/>
  </xdr:twoCellAnchor>
  <xdr:twoCellAnchor>
    <xdr:from>
      <xdr:col>31</xdr:col>
      <xdr:colOff>447675</xdr:colOff>
      <xdr:row>14</xdr:row>
      <xdr:rowOff>57150</xdr:rowOff>
    </xdr:from>
    <xdr:to>
      <xdr:col>35</xdr:col>
      <xdr:colOff>428625</xdr:colOff>
      <xdr:row>17</xdr:row>
      <xdr:rowOff>161925</xdr:rowOff>
    </xdr:to>
    <xdr:sp macro="" textlink="">
      <xdr:nvSpPr>
        <xdr:cNvPr id="5" name="吹き出し: 四角形 4">
          <a:extLst>
            <a:ext uri="{FF2B5EF4-FFF2-40B4-BE49-F238E27FC236}">
              <a16:creationId xmlns:a16="http://schemas.microsoft.com/office/drawing/2014/main" id="{00000000-0008-0000-0A00-000005000000}"/>
            </a:ext>
          </a:extLst>
        </xdr:cNvPr>
        <xdr:cNvSpPr/>
      </xdr:nvSpPr>
      <xdr:spPr bwMode="auto">
        <a:xfrm>
          <a:off x="8115300" y="2990850"/>
          <a:ext cx="2752725" cy="733425"/>
        </a:xfrm>
        <a:prstGeom prst="wedgeRectCallout">
          <a:avLst>
            <a:gd name="adj1" fmla="val -87824"/>
            <a:gd name="adj2" fmla="val 5052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開発許可、都計法</a:t>
          </a:r>
          <a:r>
            <a:rPr kumimoji="1" lang="en-US" altLang="ja-JP" sz="1100" b="1"/>
            <a:t>53</a:t>
          </a:r>
          <a:r>
            <a:rPr kumimoji="1" lang="ja-JP" altLang="en-US" sz="1100" b="1"/>
            <a:t>条許可等を取得している場合は名称、番号、年月日を記入し、許可書の写しを添付してください。</a:t>
          </a:r>
        </a:p>
      </xdr:txBody>
    </xdr:sp>
    <xdr:clientData/>
  </xdr:twoCellAnchor>
  <xdr:twoCellAnchor>
    <xdr:from>
      <xdr:col>33</xdr:col>
      <xdr:colOff>533400</xdr:colOff>
      <xdr:row>18</xdr:row>
      <xdr:rowOff>85724</xdr:rowOff>
    </xdr:from>
    <xdr:to>
      <xdr:col>35</xdr:col>
      <xdr:colOff>447675</xdr:colOff>
      <xdr:row>28</xdr:row>
      <xdr:rowOff>0</xdr:rowOff>
    </xdr:to>
    <xdr:sp macro="" textlink="">
      <xdr:nvSpPr>
        <xdr:cNvPr id="6" name="吹き出し: 線 5">
          <a:extLst>
            <a:ext uri="{FF2B5EF4-FFF2-40B4-BE49-F238E27FC236}">
              <a16:creationId xmlns:a16="http://schemas.microsoft.com/office/drawing/2014/main" id="{00000000-0008-0000-0A00-000006000000}"/>
            </a:ext>
          </a:extLst>
        </xdr:cNvPr>
        <xdr:cNvSpPr/>
      </xdr:nvSpPr>
      <xdr:spPr bwMode="auto">
        <a:xfrm>
          <a:off x="9601200" y="3857624"/>
          <a:ext cx="1285875" cy="1838325"/>
        </a:xfrm>
        <a:prstGeom prst="borderCallout1">
          <a:avLst>
            <a:gd name="adj1" fmla="val 21628"/>
            <a:gd name="adj2" fmla="val -1491"/>
            <a:gd name="adj3" fmla="val 12396"/>
            <a:gd name="adj4" fmla="val -40781"/>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それぞれ日付をこちらに入力してください。自動で反映されます。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33</xdr:col>
      <xdr:colOff>9525</xdr:colOff>
      <xdr:row>20</xdr:row>
      <xdr:rowOff>76200</xdr:rowOff>
    </xdr:from>
    <xdr:to>
      <xdr:col>33</xdr:col>
      <xdr:colOff>542925</xdr:colOff>
      <xdr:row>21</xdr:row>
      <xdr:rowOff>104775</xdr:rowOff>
    </xdr:to>
    <xdr:cxnSp macro="">
      <xdr:nvCxnSpPr>
        <xdr:cNvPr id="7" name="直線矢印コネクタ 7">
          <a:extLst>
            <a:ext uri="{FF2B5EF4-FFF2-40B4-BE49-F238E27FC236}">
              <a16:creationId xmlns:a16="http://schemas.microsoft.com/office/drawing/2014/main" id="{00000000-0008-0000-0A00-000007000000}"/>
            </a:ext>
          </a:extLst>
        </xdr:cNvPr>
        <xdr:cNvCxnSpPr>
          <a:cxnSpLocks noChangeShapeType="1"/>
        </xdr:cNvCxnSpPr>
      </xdr:nvCxnSpPr>
      <xdr:spPr bwMode="auto">
        <a:xfrm flipH="1">
          <a:off x="9077325" y="4267200"/>
          <a:ext cx="533400" cy="238125"/>
        </a:xfrm>
        <a:prstGeom prst="straightConnector1">
          <a:avLst/>
        </a:prstGeom>
        <a:noFill/>
        <a:ln w="9525" algn="ctr">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33</xdr:col>
      <xdr:colOff>19050</xdr:colOff>
      <xdr:row>20</xdr:row>
      <xdr:rowOff>95250</xdr:rowOff>
    </xdr:from>
    <xdr:to>
      <xdr:col>33</xdr:col>
      <xdr:colOff>542925</xdr:colOff>
      <xdr:row>23</xdr:row>
      <xdr:rowOff>190500</xdr:rowOff>
    </xdr:to>
    <xdr:cxnSp macro="">
      <xdr:nvCxnSpPr>
        <xdr:cNvPr id="8" name="直線矢印コネクタ 8">
          <a:extLst>
            <a:ext uri="{FF2B5EF4-FFF2-40B4-BE49-F238E27FC236}">
              <a16:creationId xmlns:a16="http://schemas.microsoft.com/office/drawing/2014/main" id="{00000000-0008-0000-0A00-000008000000}"/>
            </a:ext>
          </a:extLst>
        </xdr:cNvPr>
        <xdr:cNvCxnSpPr>
          <a:cxnSpLocks noChangeShapeType="1"/>
        </xdr:cNvCxnSpPr>
      </xdr:nvCxnSpPr>
      <xdr:spPr bwMode="auto">
        <a:xfrm flipH="1">
          <a:off x="9086850" y="4286250"/>
          <a:ext cx="523875" cy="723900"/>
        </a:xfrm>
        <a:prstGeom prst="straightConnector1">
          <a:avLst/>
        </a:prstGeom>
        <a:noFill/>
        <a:ln w="9525" algn="ctr">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35</xdr:col>
      <xdr:colOff>542926</xdr:colOff>
      <xdr:row>23</xdr:row>
      <xdr:rowOff>85724</xdr:rowOff>
    </xdr:from>
    <xdr:to>
      <xdr:col>39</xdr:col>
      <xdr:colOff>657225</xdr:colOff>
      <xdr:row>31</xdr:row>
      <xdr:rowOff>200025</xdr:rowOff>
    </xdr:to>
    <xdr:sp macro="" textlink="">
      <xdr:nvSpPr>
        <xdr:cNvPr id="9" name="吹き出し: 四角形 8">
          <a:extLst>
            <a:ext uri="{FF2B5EF4-FFF2-40B4-BE49-F238E27FC236}">
              <a16:creationId xmlns:a16="http://schemas.microsoft.com/office/drawing/2014/main" id="{00000000-0008-0000-0A00-000009000000}"/>
            </a:ext>
          </a:extLst>
        </xdr:cNvPr>
        <xdr:cNvSpPr/>
      </xdr:nvSpPr>
      <xdr:spPr bwMode="auto">
        <a:xfrm>
          <a:off x="10982326" y="4905374"/>
          <a:ext cx="2857499" cy="1790701"/>
        </a:xfrm>
        <a:prstGeom prst="wedgeRectCallout">
          <a:avLst>
            <a:gd name="adj1" fmla="val -196336"/>
            <a:gd name="adj2" fmla="val 35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b="1">
              <a:solidFill>
                <a:sysClr val="windowText" lastClr="000000"/>
              </a:solidFill>
            </a:rPr>
            <a:t>中間検査（特定工程）を選択してください。建築地により対象建築物、特定工程の時期・名称が異なりますので、ご確認ください。</a:t>
          </a:r>
        </a:p>
      </xdr:txBody>
    </xdr:sp>
    <xdr:clientData/>
  </xdr:twoCellAnchor>
  <xdr:twoCellAnchor>
    <xdr:from>
      <xdr:col>37</xdr:col>
      <xdr:colOff>0</xdr:colOff>
      <xdr:row>5</xdr:row>
      <xdr:rowOff>0</xdr:rowOff>
    </xdr:from>
    <xdr:to>
      <xdr:col>41</xdr:col>
      <xdr:colOff>295275</xdr:colOff>
      <xdr:row>13</xdr:row>
      <xdr:rowOff>28575</xdr:rowOff>
    </xdr:to>
    <xdr:sp macro="" textlink="">
      <xdr:nvSpPr>
        <xdr:cNvPr id="10" name="吹き出し: 四角形 9">
          <a:extLst>
            <a:ext uri="{FF2B5EF4-FFF2-40B4-BE49-F238E27FC236}">
              <a16:creationId xmlns:a16="http://schemas.microsoft.com/office/drawing/2014/main" id="{00000000-0008-0000-0A00-00000A000000}"/>
            </a:ext>
          </a:extLst>
        </xdr:cNvPr>
        <xdr:cNvSpPr/>
      </xdr:nvSpPr>
      <xdr:spPr bwMode="auto">
        <a:xfrm>
          <a:off x="11811000" y="10477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31</xdr:col>
      <xdr:colOff>552450</xdr:colOff>
      <xdr:row>1</xdr:row>
      <xdr:rowOff>0</xdr:rowOff>
    </xdr:from>
    <xdr:to>
      <xdr:col>34</xdr:col>
      <xdr:colOff>447675</xdr:colOff>
      <xdr:row>3</xdr:row>
      <xdr:rowOff>190500</xdr:rowOff>
    </xdr:to>
    <xdr:sp macro="" textlink="">
      <xdr:nvSpPr>
        <xdr:cNvPr id="11" name="吹き出し: 四角形 10">
          <a:extLst>
            <a:ext uri="{FF2B5EF4-FFF2-40B4-BE49-F238E27FC236}">
              <a16:creationId xmlns:a16="http://schemas.microsoft.com/office/drawing/2014/main" id="{00000000-0008-0000-0A00-00000B000000}"/>
            </a:ext>
          </a:extLst>
        </xdr:cNvPr>
        <xdr:cNvSpPr/>
      </xdr:nvSpPr>
      <xdr:spPr bwMode="auto">
        <a:xfrm>
          <a:off x="8220075" y="209550"/>
          <a:ext cx="1981200" cy="609600"/>
        </a:xfrm>
        <a:prstGeom prst="wedgeRectCallout">
          <a:avLst>
            <a:gd name="adj1" fmla="val -72507"/>
            <a:gd name="adj2" fmla="val 35007"/>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200" b="1">
              <a:solidFill>
                <a:srgbClr val="0070C0"/>
              </a:solidFill>
            </a:rPr>
            <a:t>【</a:t>
          </a:r>
          <a:r>
            <a:rPr kumimoji="1" lang="ja-JP" altLang="en-US" sz="1200" b="1">
              <a:solidFill>
                <a:srgbClr val="0070C0"/>
              </a:solidFill>
            </a:rPr>
            <a:t>ﾜ．容積率</a:t>
          </a:r>
          <a:r>
            <a:rPr kumimoji="1" lang="en-US" altLang="ja-JP" sz="1200" b="1">
              <a:solidFill>
                <a:srgbClr val="0070C0"/>
              </a:solidFill>
            </a:rPr>
            <a:t>】</a:t>
          </a:r>
          <a:r>
            <a:rPr kumimoji="1" lang="ja-JP" altLang="en-US" sz="1200" b="1">
              <a:solidFill>
                <a:srgbClr val="0070C0"/>
              </a:solidFill>
            </a:rPr>
            <a:t>の小数点第三位の処理方法を選択してください。</a:t>
          </a:r>
          <a:endParaRPr kumimoji="1" lang="ja-JP" altLang="en-US" sz="1100">
            <a:solidFill>
              <a:srgbClr val="0070C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381000</xdr:colOff>
      <xdr:row>1</xdr:row>
      <xdr:rowOff>85725</xdr:rowOff>
    </xdr:from>
    <xdr:to>
      <xdr:col>35</xdr:col>
      <xdr:colOff>390525</xdr:colOff>
      <xdr:row>6</xdr:row>
      <xdr:rowOff>180975</xdr:rowOff>
    </xdr:to>
    <xdr:sp macro="" textlink="">
      <xdr:nvSpPr>
        <xdr:cNvPr id="2" name="吹き出し: 四角形 1">
          <a:extLst>
            <a:ext uri="{FF2B5EF4-FFF2-40B4-BE49-F238E27FC236}">
              <a16:creationId xmlns:a16="http://schemas.microsoft.com/office/drawing/2014/main" id="{00000000-0008-0000-0B00-000002000000}"/>
            </a:ext>
          </a:extLst>
        </xdr:cNvPr>
        <xdr:cNvSpPr/>
      </xdr:nvSpPr>
      <xdr:spPr bwMode="auto">
        <a:xfrm>
          <a:off x="7915275" y="295275"/>
          <a:ext cx="2752725" cy="1143000"/>
        </a:xfrm>
        <a:prstGeom prst="wedgeRectCallout">
          <a:avLst>
            <a:gd name="adj1" fmla="val -88516"/>
            <a:gd name="adj2" fmla="val -3067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a:t>
          </a:r>
          <a:r>
            <a:rPr kumimoji="1" lang="en-US" altLang="ja-JP" sz="1100" b="1"/>
            <a:t>】</a:t>
          </a:r>
          <a:r>
            <a:rPr kumimoji="1" lang="ja-JP" altLang="en-US" sz="1100" b="1"/>
            <a:t>番号</a:t>
          </a:r>
          <a:endParaRPr kumimoji="1" lang="en-US" altLang="ja-JP" sz="1100" b="1"/>
        </a:p>
        <a:p>
          <a:pPr algn="l"/>
          <a:r>
            <a:rPr kumimoji="1" lang="ja-JP" altLang="en-US" sz="1100" b="1"/>
            <a:t>申請建築物毎（棟ごと）の番号となります。（２棟ある場合は第四面が</a:t>
          </a:r>
          <a:r>
            <a:rPr kumimoji="1" lang="en-US" altLang="ja-JP" sz="1100" b="1"/>
            <a:t>2</a:t>
          </a:r>
          <a:r>
            <a:rPr kumimoji="1" lang="ja-JP" altLang="en-US" sz="1100" b="1"/>
            <a:t>枚となり、番号は１、２となります。）</a:t>
          </a:r>
          <a:endParaRPr kumimoji="1" lang="en-US" altLang="ja-JP" sz="1100" b="1"/>
        </a:p>
        <a:p>
          <a:pPr algn="l"/>
          <a:r>
            <a:rPr kumimoji="1" lang="ja-JP" altLang="en-US" sz="1100" b="1"/>
            <a:t>また、１０㎡以下の建築物は第四面、第五面は不要です。</a:t>
          </a:r>
        </a:p>
      </xdr:txBody>
    </xdr:sp>
    <xdr:clientData/>
  </xdr:twoCellAnchor>
  <xdr:twoCellAnchor>
    <xdr:from>
      <xdr:col>31</xdr:col>
      <xdr:colOff>371475</xdr:colOff>
      <xdr:row>7</xdr:row>
      <xdr:rowOff>57150</xdr:rowOff>
    </xdr:from>
    <xdr:to>
      <xdr:col>35</xdr:col>
      <xdr:colOff>381000</xdr:colOff>
      <xdr:row>11</xdr:row>
      <xdr:rowOff>9525</xdr:rowOff>
    </xdr:to>
    <xdr:sp macro="" textlink="">
      <xdr:nvSpPr>
        <xdr:cNvPr id="3" name="吹き出し: 四角形 2">
          <a:extLst>
            <a:ext uri="{FF2B5EF4-FFF2-40B4-BE49-F238E27FC236}">
              <a16:creationId xmlns:a16="http://schemas.microsoft.com/office/drawing/2014/main" id="{00000000-0008-0000-0B00-000003000000}"/>
            </a:ext>
          </a:extLst>
        </xdr:cNvPr>
        <xdr:cNvSpPr/>
      </xdr:nvSpPr>
      <xdr:spPr bwMode="auto">
        <a:xfrm>
          <a:off x="7905750" y="1524000"/>
          <a:ext cx="2752725" cy="790575"/>
        </a:xfrm>
        <a:prstGeom prst="wedgeRectCallout">
          <a:avLst>
            <a:gd name="adj1" fmla="val -89208"/>
            <a:gd name="adj2" fmla="val 24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３．工事種別</a:t>
          </a:r>
          <a:r>
            <a:rPr kumimoji="1" lang="en-US" altLang="ja-JP" sz="1100" b="1"/>
            <a:t>】</a:t>
          </a:r>
        </a:p>
        <a:p>
          <a:pPr algn="l">
            <a:lnSpc>
              <a:spcPts val="1300"/>
            </a:lnSpc>
          </a:pPr>
          <a:r>
            <a:rPr kumimoji="1" lang="ja-JP" altLang="en-US" sz="1100" b="1"/>
            <a:t>棟ごとに判断してください。第三面</a:t>
          </a:r>
          <a:r>
            <a:rPr kumimoji="1" lang="en-US" altLang="ja-JP" sz="1100" b="1"/>
            <a:t>【</a:t>
          </a:r>
          <a:r>
            <a:rPr kumimoji="1" lang="ja-JP" altLang="en-US" sz="1100" b="1"/>
            <a:t>９．工事種別</a:t>
          </a:r>
          <a:r>
            <a:rPr kumimoji="1" lang="en-US" altLang="ja-JP" sz="1100" b="1"/>
            <a:t>】</a:t>
          </a:r>
          <a:r>
            <a:rPr kumimoji="1" lang="ja-JP" altLang="en-US" sz="1100" b="1"/>
            <a:t>が増築でも、この欄は新築となる場合があります。</a:t>
          </a:r>
          <a:endParaRPr kumimoji="1" lang="en-US" altLang="ja-JP" sz="1100" b="1"/>
        </a:p>
      </xdr:txBody>
    </xdr:sp>
    <xdr:clientData/>
  </xdr:twoCellAnchor>
  <xdr:twoCellAnchor>
    <xdr:from>
      <xdr:col>31</xdr:col>
      <xdr:colOff>523875</xdr:colOff>
      <xdr:row>22</xdr:row>
      <xdr:rowOff>85726</xdr:rowOff>
    </xdr:from>
    <xdr:to>
      <xdr:col>35</xdr:col>
      <xdr:colOff>533400</xdr:colOff>
      <xdr:row>29</xdr:row>
      <xdr:rowOff>85726</xdr:rowOff>
    </xdr:to>
    <xdr:sp macro="" textlink="">
      <xdr:nvSpPr>
        <xdr:cNvPr id="4" name="吹き出し: 四角形 3">
          <a:extLst>
            <a:ext uri="{FF2B5EF4-FFF2-40B4-BE49-F238E27FC236}">
              <a16:creationId xmlns:a16="http://schemas.microsoft.com/office/drawing/2014/main" id="{00000000-0008-0000-0B00-000004000000}"/>
            </a:ext>
          </a:extLst>
        </xdr:cNvPr>
        <xdr:cNvSpPr/>
      </xdr:nvSpPr>
      <xdr:spPr bwMode="auto">
        <a:xfrm>
          <a:off x="8058150" y="4695826"/>
          <a:ext cx="2752725" cy="1466850"/>
        </a:xfrm>
        <a:prstGeom prst="wedgeRectCallout">
          <a:avLst>
            <a:gd name="adj1" fmla="val -89554"/>
            <a:gd name="adj2" fmla="val 5169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ハ．昇降機塔等の階の数</a:t>
          </a:r>
          <a:r>
            <a:rPr kumimoji="1" lang="en-US" altLang="ja-JP" sz="1100" b="1"/>
            <a:t>】</a:t>
          </a:r>
        </a:p>
        <a:p>
          <a:pPr algn="l"/>
          <a:r>
            <a:rPr kumimoji="1" lang="en-US" altLang="ja-JP" sz="1100" b="1"/>
            <a:t>【</a:t>
          </a:r>
          <a:r>
            <a:rPr kumimoji="1" lang="ja-JP" altLang="en-US" sz="1100" b="1"/>
            <a:t>ニ．地階の倉庫等の階の数</a:t>
          </a:r>
          <a:r>
            <a:rPr kumimoji="1" lang="en-US" altLang="ja-JP" sz="1100" b="1"/>
            <a:t>】</a:t>
          </a:r>
        </a:p>
        <a:p>
          <a:pPr algn="l"/>
          <a:endParaRPr kumimoji="1" lang="en-US" altLang="ja-JP" sz="1100" b="1"/>
        </a:p>
        <a:p>
          <a:pPr algn="l"/>
          <a:r>
            <a:rPr kumimoji="1" lang="ja-JP" altLang="en-US" sz="1100" b="1"/>
            <a:t>階数に算入されない（建築面積の１</a:t>
          </a:r>
          <a:r>
            <a:rPr kumimoji="1" lang="en-US" altLang="ja-JP" sz="1100" b="1"/>
            <a:t>/</a:t>
          </a:r>
          <a:r>
            <a:rPr kumimoji="1" lang="ja-JP" altLang="en-US" sz="1100" b="1"/>
            <a:t>８以下）塔屋、地下倉庫など階数に算入されない階がある場合は記入してください。</a:t>
          </a:r>
          <a:endParaRPr kumimoji="1" lang="en-US" altLang="ja-JP" sz="1100" b="1"/>
        </a:p>
      </xdr:txBody>
    </xdr:sp>
    <xdr:clientData/>
  </xdr:twoCellAnchor>
  <xdr:twoCellAnchor>
    <xdr:from>
      <xdr:col>31</xdr:col>
      <xdr:colOff>333375</xdr:colOff>
      <xdr:row>63</xdr:row>
      <xdr:rowOff>9526</xdr:rowOff>
    </xdr:from>
    <xdr:to>
      <xdr:col>35</xdr:col>
      <xdr:colOff>342900</xdr:colOff>
      <xdr:row>65</xdr:row>
      <xdr:rowOff>104776</xdr:rowOff>
    </xdr:to>
    <xdr:sp macro="" textlink="">
      <xdr:nvSpPr>
        <xdr:cNvPr id="5" name="吹き出し: 四角形 4">
          <a:extLst>
            <a:ext uri="{FF2B5EF4-FFF2-40B4-BE49-F238E27FC236}">
              <a16:creationId xmlns:a16="http://schemas.microsoft.com/office/drawing/2014/main" id="{00000000-0008-0000-0B00-000005000000}"/>
            </a:ext>
          </a:extLst>
        </xdr:cNvPr>
        <xdr:cNvSpPr/>
      </xdr:nvSpPr>
      <xdr:spPr bwMode="auto">
        <a:xfrm>
          <a:off x="7867650" y="11325226"/>
          <a:ext cx="2752725" cy="514350"/>
        </a:xfrm>
        <a:prstGeom prst="wedgeRectCallout">
          <a:avLst>
            <a:gd name="adj1" fmla="val -89900"/>
            <a:gd name="adj2" fmla="val -1462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１２．床面積</a:t>
          </a:r>
          <a:r>
            <a:rPr kumimoji="1" lang="en-US" altLang="ja-JP" sz="1100" b="1"/>
            <a:t>】</a:t>
          </a:r>
        </a:p>
        <a:p>
          <a:pPr algn="l"/>
          <a:r>
            <a:rPr kumimoji="1" lang="ja-JP" altLang="en-US" sz="1100" b="1"/>
            <a:t>各階の面積は第五面の床面積と整合させてください。</a:t>
          </a:r>
          <a:endParaRPr kumimoji="1" lang="en-US" altLang="ja-JP" sz="1100" b="1"/>
        </a:p>
      </xdr:txBody>
    </xdr:sp>
    <xdr:clientData/>
  </xdr:twoCellAnchor>
  <xdr:twoCellAnchor>
    <xdr:from>
      <xdr:col>31</xdr:col>
      <xdr:colOff>400050</xdr:colOff>
      <xdr:row>69</xdr:row>
      <xdr:rowOff>123826</xdr:rowOff>
    </xdr:from>
    <xdr:to>
      <xdr:col>35</xdr:col>
      <xdr:colOff>409575</xdr:colOff>
      <xdr:row>83</xdr:row>
      <xdr:rowOff>66676</xdr:rowOff>
    </xdr:to>
    <xdr:sp macro="" textlink="">
      <xdr:nvSpPr>
        <xdr:cNvPr id="6" name="吹き出し: 四角形 5">
          <a:extLst>
            <a:ext uri="{FF2B5EF4-FFF2-40B4-BE49-F238E27FC236}">
              <a16:creationId xmlns:a16="http://schemas.microsoft.com/office/drawing/2014/main" id="{00000000-0008-0000-0B00-000006000000}"/>
            </a:ext>
          </a:extLst>
        </xdr:cNvPr>
        <xdr:cNvSpPr/>
      </xdr:nvSpPr>
      <xdr:spPr bwMode="auto">
        <a:xfrm>
          <a:off x="7934325" y="12696826"/>
          <a:ext cx="2752725" cy="990600"/>
        </a:xfrm>
        <a:prstGeom prst="wedgeRectCallout">
          <a:avLst>
            <a:gd name="adj1" fmla="val -87824"/>
            <a:gd name="adj2" fmla="val 5432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１６．居室の床の高さ</a:t>
          </a:r>
          <a:r>
            <a:rPr kumimoji="1" lang="en-US" altLang="ja-JP" sz="1100" b="1"/>
            <a:t>】</a:t>
          </a:r>
        </a:p>
        <a:p>
          <a:pPr algn="l"/>
          <a:r>
            <a:rPr kumimoji="1" lang="ja-JP" altLang="en-US" sz="1100" b="1"/>
            <a:t>最下階の床が木造の場合は記入してください。（単位：ｍｍ）</a:t>
          </a:r>
          <a:endParaRPr kumimoji="1" lang="en-US" altLang="ja-JP" sz="1100" b="1"/>
        </a:p>
        <a:p>
          <a:pPr algn="l">
            <a:lnSpc>
              <a:spcPts val="1300"/>
            </a:lnSpc>
          </a:pPr>
          <a:r>
            <a:rPr kumimoji="1" lang="ja-JP" altLang="en-US" sz="1100" b="1"/>
            <a:t>４５㎝未満の場合は防湿方法を記入してください。（べた基礎、防湿コンクリート等）</a:t>
          </a:r>
          <a:endParaRPr kumimoji="1" lang="en-US" altLang="ja-JP" sz="1100" b="1"/>
        </a:p>
      </xdr:txBody>
    </xdr:sp>
    <xdr:clientData/>
  </xdr:twoCellAnchor>
  <xdr:twoCellAnchor>
    <xdr:from>
      <xdr:col>31</xdr:col>
      <xdr:colOff>419101</xdr:colOff>
      <xdr:row>83</xdr:row>
      <xdr:rowOff>190498</xdr:rowOff>
    </xdr:from>
    <xdr:to>
      <xdr:col>35</xdr:col>
      <xdr:colOff>400050</xdr:colOff>
      <xdr:row>86</xdr:row>
      <xdr:rowOff>28574</xdr:rowOff>
    </xdr:to>
    <xdr:sp macro="" textlink="">
      <xdr:nvSpPr>
        <xdr:cNvPr id="7" name="吹き出し: 四角形 6">
          <a:extLst>
            <a:ext uri="{FF2B5EF4-FFF2-40B4-BE49-F238E27FC236}">
              <a16:creationId xmlns:a16="http://schemas.microsoft.com/office/drawing/2014/main" id="{00000000-0008-0000-0B00-000007000000}"/>
            </a:ext>
          </a:extLst>
        </xdr:cNvPr>
        <xdr:cNvSpPr/>
      </xdr:nvSpPr>
      <xdr:spPr bwMode="auto">
        <a:xfrm flipV="1">
          <a:off x="7953376" y="13811248"/>
          <a:ext cx="2724149" cy="466726"/>
        </a:xfrm>
        <a:prstGeom prst="wedgeRectCallout">
          <a:avLst>
            <a:gd name="adj1" fmla="val -88155"/>
            <a:gd name="adj2" fmla="val 1745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１７．便所の種類</a:t>
          </a:r>
          <a:r>
            <a:rPr kumimoji="1" lang="en-US" altLang="ja-JP" sz="1100" b="1"/>
            <a:t>】</a:t>
          </a:r>
        </a:p>
        <a:p>
          <a:pPr algn="l"/>
          <a:r>
            <a:rPr kumimoji="1" lang="ja-JP" altLang="en-US" sz="1100" b="1"/>
            <a:t>水洗、くみ取りのどちらかを選択してください。</a:t>
          </a:r>
          <a:endParaRPr kumimoji="1" lang="en-US" altLang="ja-JP" sz="1100" b="1"/>
        </a:p>
      </xdr:txBody>
    </xdr:sp>
    <xdr:clientData/>
  </xdr:twoCellAnchor>
  <xdr:twoCellAnchor>
    <xdr:from>
      <xdr:col>31</xdr:col>
      <xdr:colOff>561975</xdr:colOff>
      <xdr:row>39</xdr:row>
      <xdr:rowOff>180974</xdr:rowOff>
    </xdr:from>
    <xdr:to>
      <xdr:col>35</xdr:col>
      <xdr:colOff>571500</xdr:colOff>
      <xdr:row>46</xdr:row>
      <xdr:rowOff>38099</xdr:rowOff>
    </xdr:to>
    <xdr:sp macro="" textlink="">
      <xdr:nvSpPr>
        <xdr:cNvPr id="8" name="吹き出し: 四角形 7">
          <a:extLst>
            <a:ext uri="{FF2B5EF4-FFF2-40B4-BE49-F238E27FC236}">
              <a16:creationId xmlns:a16="http://schemas.microsoft.com/office/drawing/2014/main" id="{00000000-0008-0000-0B00-000008000000}"/>
            </a:ext>
          </a:extLst>
        </xdr:cNvPr>
        <xdr:cNvSpPr/>
      </xdr:nvSpPr>
      <xdr:spPr bwMode="auto">
        <a:xfrm>
          <a:off x="8096250" y="8353424"/>
          <a:ext cx="2752725" cy="1323975"/>
        </a:xfrm>
        <a:prstGeom prst="wedgeRectCallout">
          <a:avLst>
            <a:gd name="adj1" fmla="val -88170"/>
            <a:gd name="adj2" fmla="val -3242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イ欄</a:t>
          </a:r>
          <a:r>
            <a:rPr kumimoji="1" lang="en-US" altLang="ja-JP" sz="1100" b="1"/>
            <a:t>】</a:t>
          </a:r>
        </a:p>
        <a:p>
          <a:pPr algn="l"/>
          <a:r>
            <a:rPr kumimoji="1" lang="ja-JP" altLang="en-US" sz="1100" b="1"/>
            <a:t>構造計算ルート２で構造計算適合性判定を不要とする場合（弊社でルート２の審査をする場合）は特例“有”にチェックしてください。</a:t>
          </a:r>
          <a:endParaRPr kumimoji="1" lang="en-US" altLang="ja-JP" sz="1100" b="1"/>
        </a:p>
      </xdr:txBody>
    </xdr:sp>
    <xdr:clientData/>
  </xdr:twoCellAnchor>
  <xdr:twoCellAnchor>
    <xdr:from>
      <xdr:col>31</xdr:col>
      <xdr:colOff>390525</xdr:colOff>
      <xdr:row>86</xdr:row>
      <xdr:rowOff>133350</xdr:rowOff>
    </xdr:from>
    <xdr:to>
      <xdr:col>35</xdr:col>
      <xdr:colOff>400050</xdr:colOff>
      <xdr:row>91</xdr:row>
      <xdr:rowOff>76200</xdr:rowOff>
    </xdr:to>
    <xdr:sp macro="" textlink="">
      <xdr:nvSpPr>
        <xdr:cNvPr id="10" name="吹き出し: 四角形 9">
          <a:extLst>
            <a:ext uri="{FF2B5EF4-FFF2-40B4-BE49-F238E27FC236}">
              <a16:creationId xmlns:a16="http://schemas.microsoft.com/office/drawing/2014/main" id="{00000000-0008-0000-0B00-00000A000000}"/>
            </a:ext>
          </a:extLst>
        </xdr:cNvPr>
        <xdr:cNvSpPr/>
      </xdr:nvSpPr>
      <xdr:spPr bwMode="auto">
        <a:xfrm>
          <a:off x="7924800" y="14382750"/>
          <a:ext cx="2752725" cy="990600"/>
        </a:xfrm>
        <a:prstGeom prst="wedgeRectCallout">
          <a:avLst>
            <a:gd name="adj1" fmla="val -86440"/>
            <a:gd name="adj2" fmla="val -6971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１８．その他必要な事項</a:t>
          </a:r>
          <a:r>
            <a:rPr kumimoji="1" lang="en-US" altLang="ja-JP" sz="1100" b="1"/>
            <a:t>】</a:t>
          </a:r>
        </a:p>
        <a:p>
          <a:pPr algn="l"/>
          <a:r>
            <a:rPr kumimoji="1" lang="ja-JP" altLang="en-US" sz="1100" b="1"/>
            <a:t>住宅用火災警報器を設置する場合は「住宅用火災警報器設置」と記入してください。</a:t>
          </a:r>
          <a:endParaRPr kumimoji="1" lang="en-US" altLang="ja-JP" sz="1100" b="1"/>
        </a:p>
        <a:p>
          <a:pPr algn="l"/>
          <a:r>
            <a:rPr kumimoji="1" lang="ja-JP" altLang="en-US" sz="1100" b="1"/>
            <a:t>（警報器と報知器の記入間違いが多いので、ご注意ください。）</a:t>
          </a:r>
          <a:endParaRPr kumimoji="1" lang="en-US" altLang="ja-JP" sz="1100" b="1"/>
        </a:p>
      </xdr:txBody>
    </xdr:sp>
    <xdr:clientData/>
  </xdr:twoCellAnchor>
  <xdr:twoCellAnchor>
    <xdr:from>
      <xdr:col>36</xdr:col>
      <xdr:colOff>0</xdr:colOff>
      <xdr:row>1</xdr:row>
      <xdr:rowOff>0</xdr:rowOff>
    </xdr:from>
    <xdr:to>
      <xdr:col>40</xdr:col>
      <xdr:colOff>295275</xdr:colOff>
      <xdr:row>9</xdr:row>
      <xdr:rowOff>28575</xdr:rowOff>
    </xdr:to>
    <xdr:sp macro="" textlink="">
      <xdr:nvSpPr>
        <xdr:cNvPr id="11" name="吹き出し: 四角形 10">
          <a:extLst>
            <a:ext uri="{FF2B5EF4-FFF2-40B4-BE49-F238E27FC236}">
              <a16:creationId xmlns:a16="http://schemas.microsoft.com/office/drawing/2014/main" id="{00000000-0008-0000-0B00-00000B000000}"/>
            </a:ext>
          </a:extLst>
        </xdr:cNvPr>
        <xdr:cNvSpPr/>
      </xdr:nvSpPr>
      <xdr:spPr bwMode="auto">
        <a:xfrm>
          <a:off x="10963275"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31</xdr:col>
      <xdr:colOff>561975</xdr:colOff>
      <xdr:row>34</xdr:row>
      <xdr:rowOff>57150</xdr:rowOff>
    </xdr:from>
    <xdr:to>
      <xdr:col>35</xdr:col>
      <xdr:colOff>552449</xdr:colOff>
      <xdr:row>39</xdr:row>
      <xdr:rowOff>47625</xdr:rowOff>
    </xdr:to>
    <xdr:sp macro="" textlink="">
      <xdr:nvSpPr>
        <xdr:cNvPr id="12" name="吹き出し: 四角形 11">
          <a:extLst>
            <a:ext uri="{FF2B5EF4-FFF2-40B4-BE49-F238E27FC236}">
              <a16:creationId xmlns:a16="http://schemas.microsoft.com/office/drawing/2014/main" id="{00000000-0008-0000-0B00-00000C000000}"/>
            </a:ext>
          </a:extLst>
        </xdr:cNvPr>
        <xdr:cNvSpPr/>
      </xdr:nvSpPr>
      <xdr:spPr bwMode="auto">
        <a:xfrm>
          <a:off x="8096250" y="7181850"/>
          <a:ext cx="2733674" cy="1038225"/>
        </a:xfrm>
        <a:prstGeom prst="wedgeRectCallout">
          <a:avLst>
            <a:gd name="adj1" fmla="val -87967"/>
            <a:gd name="adj2" fmla="val 1580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solidFill>
                <a:schemeClr val="tx1"/>
              </a:solidFill>
            </a:rPr>
            <a:t>【10.</a:t>
          </a:r>
          <a:r>
            <a:rPr kumimoji="1" lang="ja-JP" altLang="en-US" sz="1100" b="1">
              <a:solidFill>
                <a:schemeClr val="tx1"/>
              </a:solidFill>
            </a:rPr>
            <a:t>建築設備の種類</a:t>
          </a:r>
          <a:r>
            <a:rPr kumimoji="1" lang="en-US" altLang="ja-JP" sz="1100" b="1">
              <a:solidFill>
                <a:schemeClr val="tx1"/>
              </a:solidFill>
            </a:rPr>
            <a:t>】</a:t>
          </a:r>
        </a:p>
        <a:p>
          <a:pPr algn="l"/>
          <a:r>
            <a:rPr kumimoji="1" lang="ja-JP" altLang="en-US" sz="1100" b="1">
              <a:solidFill>
                <a:schemeClr val="tx1"/>
              </a:solidFill>
            </a:rPr>
            <a:t>設備は法</a:t>
          </a:r>
          <a:r>
            <a:rPr kumimoji="1" lang="en-US" altLang="ja-JP" sz="1100" b="1">
              <a:solidFill>
                <a:schemeClr val="tx1"/>
              </a:solidFill>
            </a:rPr>
            <a:t>2</a:t>
          </a:r>
          <a:r>
            <a:rPr kumimoji="1" lang="ja-JP" altLang="en-US" sz="1100" b="1">
              <a:solidFill>
                <a:schemeClr val="tx1"/>
              </a:solidFill>
            </a:rPr>
            <a:t>条三号の設備を記入してください。それ以外の申請に係る設備は備考欄に記入してください。</a:t>
          </a:r>
          <a:endParaRPr kumimoji="1" lang="en-US" altLang="ja-JP" sz="1100" b="1">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31</xdr:col>
      <xdr:colOff>381000</xdr:colOff>
      <xdr:row>1</xdr:row>
      <xdr:rowOff>85725</xdr:rowOff>
    </xdr:from>
    <xdr:to>
      <xdr:col>35</xdr:col>
      <xdr:colOff>390525</xdr:colOff>
      <xdr:row>6</xdr:row>
      <xdr:rowOff>180975</xdr:rowOff>
    </xdr:to>
    <xdr:sp macro="" textlink="">
      <xdr:nvSpPr>
        <xdr:cNvPr id="2" name="吹き出し: 四角形 1">
          <a:extLst>
            <a:ext uri="{FF2B5EF4-FFF2-40B4-BE49-F238E27FC236}">
              <a16:creationId xmlns:a16="http://schemas.microsoft.com/office/drawing/2014/main" id="{00000000-0008-0000-0C00-000002000000}"/>
            </a:ext>
          </a:extLst>
        </xdr:cNvPr>
        <xdr:cNvSpPr/>
      </xdr:nvSpPr>
      <xdr:spPr bwMode="auto">
        <a:xfrm>
          <a:off x="7915275" y="295275"/>
          <a:ext cx="2752725" cy="1143000"/>
        </a:xfrm>
        <a:prstGeom prst="wedgeRectCallout">
          <a:avLst>
            <a:gd name="adj1" fmla="val -88516"/>
            <a:gd name="adj2" fmla="val -3067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a:t>
          </a:r>
          <a:r>
            <a:rPr kumimoji="1" lang="en-US" altLang="ja-JP" sz="1100" b="1"/>
            <a:t>】</a:t>
          </a:r>
          <a:r>
            <a:rPr kumimoji="1" lang="ja-JP" altLang="en-US" sz="1100" b="1"/>
            <a:t>番号</a:t>
          </a:r>
          <a:endParaRPr kumimoji="1" lang="en-US" altLang="ja-JP" sz="1100" b="1"/>
        </a:p>
        <a:p>
          <a:pPr algn="l"/>
          <a:r>
            <a:rPr kumimoji="1" lang="ja-JP" altLang="en-US" sz="1100" b="1"/>
            <a:t>申請建築物毎（棟ごと）の番号となります。（２棟ある場合は第四面が</a:t>
          </a:r>
          <a:r>
            <a:rPr kumimoji="1" lang="en-US" altLang="ja-JP" sz="1100" b="1"/>
            <a:t>2</a:t>
          </a:r>
          <a:r>
            <a:rPr kumimoji="1" lang="ja-JP" altLang="en-US" sz="1100" b="1"/>
            <a:t>枚となり、番号は１、２となります。）</a:t>
          </a:r>
          <a:endParaRPr kumimoji="1" lang="en-US" altLang="ja-JP" sz="1100" b="1"/>
        </a:p>
        <a:p>
          <a:pPr algn="l"/>
          <a:r>
            <a:rPr kumimoji="1" lang="ja-JP" altLang="en-US" sz="1100" b="1"/>
            <a:t>また、１０㎡以下の建築物は第四面、第五面は不要です。</a:t>
          </a:r>
        </a:p>
      </xdr:txBody>
    </xdr:sp>
    <xdr:clientData/>
  </xdr:twoCellAnchor>
  <xdr:twoCellAnchor>
    <xdr:from>
      <xdr:col>31</xdr:col>
      <xdr:colOff>371475</xdr:colOff>
      <xdr:row>7</xdr:row>
      <xdr:rowOff>57150</xdr:rowOff>
    </xdr:from>
    <xdr:to>
      <xdr:col>35</xdr:col>
      <xdr:colOff>381000</xdr:colOff>
      <xdr:row>11</xdr:row>
      <xdr:rowOff>9525</xdr:rowOff>
    </xdr:to>
    <xdr:sp macro="" textlink="">
      <xdr:nvSpPr>
        <xdr:cNvPr id="3" name="吹き出し: 四角形 2">
          <a:extLst>
            <a:ext uri="{FF2B5EF4-FFF2-40B4-BE49-F238E27FC236}">
              <a16:creationId xmlns:a16="http://schemas.microsoft.com/office/drawing/2014/main" id="{00000000-0008-0000-0C00-000003000000}"/>
            </a:ext>
          </a:extLst>
        </xdr:cNvPr>
        <xdr:cNvSpPr/>
      </xdr:nvSpPr>
      <xdr:spPr bwMode="auto">
        <a:xfrm>
          <a:off x="7905750" y="1524000"/>
          <a:ext cx="2752725" cy="790575"/>
        </a:xfrm>
        <a:prstGeom prst="wedgeRectCallout">
          <a:avLst>
            <a:gd name="adj1" fmla="val -89208"/>
            <a:gd name="adj2" fmla="val 24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３．工事種別</a:t>
          </a:r>
          <a:r>
            <a:rPr kumimoji="1" lang="en-US" altLang="ja-JP" sz="1100" b="1"/>
            <a:t>】</a:t>
          </a:r>
        </a:p>
        <a:p>
          <a:pPr algn="l">
            <a:lnSpc>
              <a:spcPts val="1300"/>
            </a:lnSpc>
          </a:pPr>
          <a:r>
            <a:rPr kumimoji="1" lang="ja-JP" altLang="en-US" sz="1100" b="1"/>
            <a:t>棟ごとに判断してください。第三面</a:t>
          </a:r>
          <a:r>
            <a:rPr kumimoji="1" lang="en-US" altLang="ja-JP" sz="1100" b="1"/>
            <a:t>【</a:t>
          </a:r>
          <a:r>
            <a:rPr kumimoji="1" lang="ja-JP" altLang="en-US" sz="1100" b="1"/>
            <a:t>９．工事種別</a:t>
          </a:r>
          <a:r>
            <a:rPr kumimoji="1" lang="en-US" altLang="ja-JP" sz="1100" b="1"/>
            <a:t>】</a:t>
          </a:r>
          <a:r>
            <a:rPr kumimoji="1" lang="ja-JP" altLang="en-US" sz="1100" b="1"/>
            <a:t>が増築でも、この欄は新築となる場合があります。</a:t>
          </a:r>
          <a:endParaRPr kumimoji="1" lang="en-US" altLang="ja-JP" sz="1100" b="1"/>
        </a:p>
      </xdr:txBody>
    </xdr:sp>
    <xdr:clientData/>
  </xdr:twoCellAnchor>
  <xdr:twoCellAnchor>
    <xdr:from>
      <xdr:col>31</xdr:col>
      <xdr:colOff>523875</xdr:colOff>
      <xdr:row>22</xdr:row>
      <xdr:rowOff>85726</xdr:rowOff>
    </xdr:from>
    <xdr:to>
      <xdr:col>35</xdr:col>
      <xdr:colOff>533400</xdr:colOff>
      <xdr:row>29</xdr:row>
      <xdr:rowOff>85726</xdr:rowOff>
    </xdr:to>
    <xdr:sp macro="" textlink="">
      <xdr:nvSpPr>
        <xdr:cNvPr id="4" name="吹き出し: 四角形 3">
          <a:extLst>
            <a:ext uri="{FF2B5EF4-FFF2-40B4-BE49-F238E27FC236}">
              <a16:creationId xmlns:a16="http://schemas.microsoft.com/office/drawing/2014/main" id="{00000000-0008-0000-0C00-000004000000}"/>
            </a:ext>
          </a:extLst>
        </xdr:cNvPr>
        <xdr:cNvSpPr/>
      </xdr:nvSpPr>
      <xdr:spPr bwMode="auto">
        <a:xfrm>
          <a:off x="8058150" y="4695826"/>
          <a:ext cx="2752725" cy="1466850"/>
        </a:xfrm>
        <a:prstGeom prst="wedgeRectCallout">
          <a:avLst>
            <a:gd name="adj1" fmla="val -89554"/>
            <a:gd name="adj2" fmla="val 5169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ハ．昇降機塔等の階の数</a:t>
          </a:r>
          <a:r>
            <a:rPr kumimoji="1" lang="en-US" altLang="ja-JP" sz="1100" b="1"/>
            <a:t>】</a:t>
          </a:r>
        </a:p>
        <a:p>
          <a:pPr algn="l"/>
          <a:r>
            <a:rPr kumimoji="1" lang="en-US" altLang="ja-JP" sz="1100" b="1"/>
            <a:t>【</a:t>
          </a:r>
          <a:r>
            <a:rPr kumimoji="1" lang="ja-JP" altLang="en-US" sz="1100" b="1"/>
            <a:t>ニ．地階の倉庫等の階の数</a:t>
          </a:r>
          <a:r>
            <a:rPr kumimoji="1" lang="en-US" altLang="ja-JP" sz="1100" b="1"/>
            <a:t>】</a:t>
          </a:r>
        </a:p>
        <a:p>
          <a:pPr algn="l"/>
          <a:endParaRPr kumimoji="1" lang="en-US" altLang="ja-JP" sz="1100" b="1"/>
        </a:p>
        <a:p>
          <a:pPr algn="l"/>
          <a:r>
            <a:rPr kumimoji="1" lang="ja-JP" altLang="en-US" sz="1100" b="1"/>
            <a:t>階数に算入されない（建築面積の１</a:t>
          </a:r>
          <a:r>
            <a:rPr kumimoji="1" lang="en-US" altLang="ja-JP" sz="1100" b="1"/>
            <a:t>/</a:t>
          </a:r>
          <a:r>
            <a:rPr kumimoji="1" lang="ja-JP" altLang="en-US" sz="1100" b="1"/>
            <a:t>８以下）塔屋、地下倉庫など階数に算入されない階がある場合は記入してください。</a:t>
          </a:r>
          <a:endParaRPr kumimoji="1" lang="en-US" altLang="ja-JP" sz="1100" b="1"/>
        </a:p>
      </xdr:txBody>
    </xdr:sp>
    <xdr:clientData/>
  </xdr:twoCellAnchor>
  <xdr:twoCellAnchor>
    <xdr:from>
      <xdr:col>31</xdr:col>
      <xdr:colOff>333375</xdr:colOff>
      <xdr:row>63</xdr:row>
      <xdr:rowOff>9526</xdr:rowOff>
    </xdr:from>
    <xdr:to>
      <xdr:col>35</xdr:col>
      <xdr:colOff>342900</xdr:colOff>
      <xdr:row>65</xdr:row>
      <xdr:rowOff>104776</xdr:rowOff>
    </xdr:to>
    <xdr:sp macro="" textlink="">
      <xdr:nvSpPr>
        <xdr:cNvPr id="5" name="吹き出し: 四角形 4">
          <a:extLst>
            <a:ext uri="{FF2B5EF4-FFF2-40B4-BE49-F238E27FC236}">
              <a16:creationId xmlns:a16="http://schemas.microsoft.com/office/drawing/2014/main" id="{00000000-0008-0000-0C00-000005000000}"/>
            </a:ext>
          </a:extLst>
        </xdr:cNvPr>
        <xdr:cNvSpPr/>
      </xdr:nvSpPr>
      <xdr:spPr bwMode="auto">
        <a:xfrm>
          <a:off x="7867650" y="13211176"/>
          <a:ext cx="2752725" cy="514350"/>
        </a:xfrm>
        <a:prstGeom prst="wedgeRectCallout">
          <a:avLst>
            <a:gd name="adj1" fmla="val -89900"/>
            <a:gd name="adj2" fmla="val -1462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１２．床面積</a:t>
          </a:r>
          <a:r>
            <a:rPr kumimoji="1" lang="en-US" altLang="ja-JP" sz="1100" b="1"/>
            <a:t>】</a:t>
          </a:r>
        </a:p>
        <a:p>
          <a:pPr algn="l"/>
          <a:r>
            <a:rPr kumimoji="1" lang="ja-JP" altLang="en-US" sz="1100" b="1"/>
            <a:t>各階の面積は第五面の床面積と整合させてください。</a:t>
          </a:r>
          <a:endParaRPr kumimoji="1" lang="en-US" altLang="ja-JP" sz="1100" b="1"/>
        </a:p>
      </xdr:txBody>
    </xdr:sp>
    <xdr:clientData/>
  </xdr:twoCellAnchor>
  <xdr:twoCellAnchor>
    <xdr:from>
      <xdr:col>31</xdr:col>
      <xdr:colOff>400050</xdr:colOff>
      <xdr:row>69</xdr:row>
      <xdr:rowOff>123826</xdr:rowOff>
    </xdr:from>
    <xdr:to>
      <xdr:col>35</xdr:col>
      <xdr:colOff>409575</xdr:colOff>
      <xdr:row>83</xdr:row>
      <xdr:rowOff>66676</xdr:rowOff>
    </xdr:to>
    <xdr:sp macro="" textlink="">
      <xdr:nvSpPr>
        <xdr:cNvPr id="6" name="吹き出し: 四角形 5">
          <a:extLst>
            <a:ext uri="{FF2B5EF4-FFF2-40B4-BE49-F238E27FC236}">
              <a16:creationId xmlns:a16="http://schemas.microsoft.com/office/drawing/2014/main" id="{00000000-0008-0000-0C00-000006000000}"/>
            </a:ext>
          </a:extLst>
        </xdr:cNvPr>
        <xdr:cNvSpPr/>
      </xdr:nvSpPr>
      <xdr:spPr bwMode="auto">
        <a:xfrm>
          <a:off x="7934325" y="14582776"/>
          <a:ext cx="2752725" cy="990600"/>
        </a:xfrm>
        <a:prstGeom prst="wedgeRectCallout">
          <a:avLst>
            <a:gd name="adj1" fmla="val -87824"/>
            <a:gd name="adj2" fmla="val 5432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１６．居室の床の高さ</a:t>
          </a:r>
          <a:r>
            <a:rPr kumimoji="1" lang="en-US" altLang="ja-JP" sz="1100" b="1"/>
            <a:t>】</a:t>
          </a:r>
        </a:p>
        <a:p>
          <a:pPr algn="l"/>
          <a:r>
            <a:rPr kumimoji="1" lang="ja-JP" altLang="en-US" sz="1100" b="1"/>
            <a:t>最下階の床が木造の場合は記入してください。（単位：ｍｍ）</a:t>
          </a:r>
          <a:endParaRPr kumimoji="1" lang="en-US" altLang="ja-JP" sz="1100" b="1"/>
        </a:p>
        <a:p>
          <a:pPr algn="l">
            <a:lnSpc>
              <a:spcPts val="1300"/>
            </a:lnSpc>
          </a:pPr>
          <a:r>
            <a:rPr kumimoji="1" lang="ja-JP" altLang="en-US" sz="1100" b="1"/>
            <a:t>４５㎝未満の場合は防湿方法を記入してください。（べた基礎、防湿コンクリート等）</a:t>
          </a:r>
          <a:endParaRPr kumimoji="1" lang="en-US" altLang="ja-JP" sz="1100" b="1"/>
        </a:p>
      </xdr:txBody>
    </xdr:sp>
    <xdr:clientData/>
  </xdr:twoCellAnchor>
  <xdr:twoCellAnchor>
    <xdr:from>
      <xdr:col>31</xdr:col>
      <xdr:colOff>419101</xdr:colOff>
      <xdr:row>83</xdr:row>
      <xdr:rowOff>190498</xdr:rowOff>
    </xdr:from>
    <xdr:to>
      <xdr:col>35</xdr:col>
      <xdr:colOff>400050</xdr:colOff>
      <xdr:row>86</xdr:row>
      <xdr:rowOff>28574</xdr:rowOff>
    </xdr:to>
    <xdr:sp macro="" textlink="">
      <xdr:nvSpPr>
        <xdr:cNvPr id="7" name="吹き出し: 四角形 6">
          <a:extLst>
            <a:ext uri="{FF2B5EF4-FFF2-40B4-BE49-F238E27FC236}">
              <a16:creationId xmlns:a16="http://schemas.microsoft.com/office/drawing/2014/main" id="{00000000-0008-0000-0C00-000007000000}"/>
            </a:ext>
          </a:extLst>
        </xdr:cNvPr>
        <xdr:cNvSpPr/>
      </xdr:nvSpPr>
      <xdr:spPr bwMode="auto">
        <a:xfrm flipV="1">
          <a:off x="7953376" y="15697198"/>
          <a:ext cx="2724149" cy="466726"/>
        </a:xfrm>
        <a:prstGeom prst="wedgeRectCallout">
          <a:avLst>
            <a:gd name="adj1" fmla="val -88155"/>
            <a:gd name="adj2" fmla="val 1745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１７．便所の種類</a:t>
          </a:r>
          <a:r>
            <a:rPr kumimoji="1" lang="en-US" altLang="ja-JP" sz="1100" b="1"/>
            <a:t>】</a:t>
          </a:r>
        </a:p>
        <a:p>
          <a:pPr algn="l"/>
          <a:r>
            <a:rPr kumimoji="1" lang="ja-JP" altLang="en-US" sz="1100" b="1"/>
            <a:t>水洗、くみ取りのどちらかを選択してください。</a:t>
          </a:r>
          <a:endParaRPr kumimoji="1" lang="en-US" altLang="ja-JP" sz="1100" b="1"/>
        </a:p>
      </xdr:txBody>
    </xdr:sp>
    <xdr:clientData/>
  </xdr:twoCellAnchor>
  <xdr:twoCellAnchor>
    <xdr:from>
      <xdr:col>31</xdr:col>
      <xdr:colOff>561975</xdr:colOff>
      <xdr:row>39</xdr:row>
      <xdr:rowOff>180974</xdr:rowOff>
    </xdr:from>
    <xdr:to>
      <xdr:col>35</xdr:col>
      <xdr:colOff>571500</xdr:colOff>
      <xdr:row>46</xdr:row>
      <xdr:rowOff>38099</xdr:rowOff>
    </xdr:to>
    <xdr:sp macro="" textlink="">
      <xdr:nvSpPr>
        <xdr:cNvPr id="8" name="吹き出し: 四角形 7">
          <a:extLst>
            <a:ext uri="{FF2B5EF4-FFF2-40B4-BE49-F238E27FC236}">
              <a16:creationId xmlns:a16="http://schemas.microsoft.com/office/drawing/2014/main" id="{00000000-0008-0000-0C00-000008000000}"/>
            </a:ext>
          </a:extLst>
        </xdr:cNvPr>
        <xdr:cNvSpPr/>
      </xdr:nvSpPr>
      <xdr:spPr bwMode="auto">
        <a:xfrm>
          <a:off x="8096250" y="8353424"/>
          <a:ext cx="2752725" cy="1323975"/>
        </a:xfrm>
        <a:prstGeom prst="wedgeRectCallout">
          <a:avLst>
            <a:gd name="adj1" fmla="val -88170"/>
            <a:gd name="adj2" fmla="val -3242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イ欄</a:t>
          </a:r>
          <a:r>
            <a:rPr kumimoji="1" lang="en-US" altLang="ja-JP" sz="1100" b="1"/>
            <a:t>】</a:t>
          </a:r>
        </a:p>
        <a:p>
          <a:pPr algn="l"/>
          <a:r>
            <a:rPr kumimoji="1" lang="ja-JP" altLang="en-US" sz="1100" b="1"/>
            <a:t>構造計算ルート２で構造計算適合性判定を不要とする場合（弊社でルート２の審査をする場合）は特例“有”にチェックしてください。</a:t>
          </a:r>
          <a:endParaRPr kumimoji="1" lang="en-US" altLang="ja-JP" sz="1100" b="1"/>
        </a:p>
      </xdr:txBody>
    </xdr:sp>
    <xdr:clientData/>
  </xdr:twoCellAnchor>
  <xdr:twoCellAnchor>
    <xdr:from>
      <xdr:col>31</xdr:col>
      <xdr:colOff>390525</xdr:colOff>
      <xdr:row>86</xdr:row>
      <xdr:rowOff>133350</xdr:rowOff>
    </xdr:from>
    <xdr:to>
      <xdr:col>35</xdr:col>
      <xdr:colOff>400050</xdr:colOff>
      <xdr:row>91</xdr:row>
      <xdr:rowOff>76200</xdr:rowOff>
    </xdr:to>
    <xdr:sp macro="" textlink="">
      <xdr:nvSpPr>
        <xdr:cNvPr id="9" name="吹き出し: 四角形 8">
          <a:extLst>
            <a:ext uri="{FF2B5EF4-FFF2-40B4-BE49-F238E27FC236}">
              <a16:creationId xmlns:a16="http://schemas.microsoft.com/office/drawing/2014/main" id="{00000000-0008-0000-0C00-000009000000}"/>
            </a:ext>
          </a:extLst>
        </xdr:cNvPr>
        <xdr:cNvSpPr/>
      </xdr:nvSpPr>
      <xdr:spPr bwMode="auto">
        <a:xfrm>
          <a:off x="7924800" y="16268700"/>
          <a:ext cx="2752725" cy="990600"/>
        </a:xfrm>
        <a:prstGeom prst="wedgeRectCallout">
          <a:avLst>
            <a:gd name="adj1" fmla="val -86440"/>
            <a:gd name="adj2" fmla="val -6971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１８．その他必要な事項</a:t>
          </a:r>
          <a:r>
            <a:rPr kumimoji="1" lang="en-US" altLang="ja-JP" sz="1100" b="1"/>
            <a:t>】</a:t>
          </a:r>
        </a:p>
        <a:p>
          <a:pPr algn="l"/>
          <a:r>
            <a:rPr kumimoji="1" lang="ja-JP" altLang="en-US" sz="1100" b="1"/>
            <a:t>住宅用火災警報器を設置する場合は「住宅用火災警報器設置」と記入してください。</a:t>
          </a:r>
          <a:endParaRPr kumimoji="1" lang="en-US" altLang="ja-JP" sz="1100" b="1"/>
        </a:p>
        <a:p>
          <a:pPr algn="l"/>
          <a:r>
            <a:rPr kumimoji="1" lang="ja-JP" altLang="en-US" sz="1100" b="1"/>
            <a:t>（警報器と報知器の記入間違いが多いので、ご注意ください。）</a:t>
          </a:r>
          <a:endParaRPr kumimoji="1" lang="en-US" altLang="ja-JP" sz="1100" b="1"/>
        </a:p>
      </xdr:txBody>
    </xdr:sp>
    <xdr:clientData/>
  </xdr:twoCellAnchor>
  <xdr:twoCellAnchor>
    <xdr:from>
      <xdr:col>36</xdr:col>
      <xdr:colOff>0</xdr:colOff>
      <xdr:row>1</xdr:row>
      <xdr:rowOff>0</xdr:rowOff>
    </xdr:from>
    <xdr:to>
      <xdr:col>40</xdr:col>
      <xdr:colOff>295275</xdr:colOff>
      <xdr:row>9</xdr:row>
      <xdr:rowOff>28575</xdr:rowOff>
    </xdr:to>
    <xdr:sp macro="" textlink="">
      <xdr:nvSpPr>
        <xdr:cNvPr id="10" name="吹き出し: 四角形 9">
          <a:extLst>
            <a:ext uri="{FF2B5EF4-FFF2-40B4-BE49-F238E27FC236}">
              <a16:creationId xmlns:a16="http://schemas.microsoft.com/office/drawing/2014/main" id="{00000000-0008-0000-0C00-00000A000000}"/>
            </a:ext>
          </a:extLst>
        </xdr:cNvPr>
        <xdr:cNvSpPr/>
      </xdr:nvSpPr>
      <xdr:spPr bwMode="auto">
        <a:xfrm>
          <a:off x="10963275"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31</xdr:col>
      <xdr:colOff>561975</xdr:colOff>
      <xdr:row>34</xdr:row>
      <xdr:rowOff>57150</xdr:rowOff>
    </xdr:from>
    <xdr:to>
      <xdr:col>35</xdr:col>
      <xdr:colOff>552449</xdr:colOff>
      <xdr:row>39</xdr:row>
      <xdr:rowOff>47625</xdr:rowOff>
    </xdr:to>
    <xdr:sp macro="" textlink="">
      <xdr:nvSpPr>
        <xdr:cNvPr id="11" name="吹き出し: 四角形 10">
          <a:extLst>
            <a:ext uri="{FF2B5EF4-FFF2-40B4-BE49-F238E27FC236}">
              <a16:creationId xmlns:a16="http://schemas.microsoft.com/office/drawing/2014/main" id="{00000000-0008-0000-0C00-00000B000000}"/>
            </a:ext>
          </a:extLst>
        </xdr:cNvPr>
        <xdr:cNvSpPr/>
      </xdr:nvSpPr>
      <xdr:spPr bwMode="auto">
        <a:xfrm>
          <a:off x="8096250" y="7181850"/>
          <a:ext cx="2733674" cy="1038225"/>
        </a:xfrm>
        <a:prstGeom prst="wedgeRectCallout">
          <a:avLst>
            <a:gd name="adj1" fmla="val -87967"/>
            <a:gd name="adj2" fmla="val 1580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solidFill>
                <a:schemeClr val="tx1"/>
              </a:solidFill>
            </a:rPr>
            <a:t>【10.</a:t>
          </a:r>
          <a:r>
            <a:rPr kumimoji="1" lang="ja-JP" altLang="en-US" sz="1100" b="1">
              <a:solidFill>
                <a:schemeClr val="tx1"/>
              </a:solidFill>
            </a:rPr>
            <a:t>建築設備の種類</a:t>
          </a:r>
          <a:r>
            <a:rPr kumimoji="1" lang="en-US" altLang="ja-JP" sz="1100" b="1">
              <a:solidFill>
                <a:schemeClr val="tx1"/>
              </a:solidFill>
            </a:rPr>
            <a:t>】</a:t>
          </a:r>
        </a:p>
        <a:p>
          <a:pPr algn="l"/>
          <a:r>
            <a:rPr kumimoji="1" lang="ja-JP" altLang="en-US" sz="1100" b="1">
              <a:solidFill>
                <a:schemeClr val="tx1"/>
              </a:solidFill>
            </a:rPr>
            <a:t>設備は法</a:t>
          </a:r>
          <a:r>
            <a:rPr kumimoji="1" lang="en-US" altLang="ja-JP" sz="1100" b="1">
              <a:solidFill>
                <a:schemeClr val="tx1"/>
              </a:solidFill>
            </a:rPr>
            <a:t>2</a:t>
          </a:r>
          <a:r>
            <a:rPr kumimoji="1" lang="ja-JP" altLang="en-US" sz="1100" b="1">
              <a:solidFill>
                <a:schemeClr val="tx1"/>
              </a:solidFill>
            </a:rPr>
            <a:t>条三号の設備を記入してください。それ以外の申請に係る設備は備考欄に記入してください。</a:t>
          </a:r>
          <a:endParaRPr kumimoji="1" lang="en-US" altLang="ja-JP" sz="1100" b="1">
            <a:solidFill>
              <a:schemeClr val="tx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31</xdr:col>
      <xdr:colOff>609600</xdr:colOff>
      <xdr:row>0</xdr:row>
      <xdr:rowOff>123825</xdr:rowOff>
    </xdr:from>
    <xdr:to>
      <xdr:col>35</xdr:col>
      <xdr:colOff>619125</xdr:colOff>
      <xdr:row>3</xdr:row>
      <xdr:rowOff>0</xdr:rowOff>
    </xdr:to>
    <xdr:sp macro="" textlink="">
      <xdr:nvSpPr>
        <xdr:cNvPr id="2" name="吹き出し: 四角形 1">
          <a:extLst>
            <a:ext uri="{FF2B5EF4-FFF2-40B4-BE49-F238E27FC236}">
              <a16:creationId xmlns:a16="http://schemas.microsoft.com/office/drawing/2014/main" id="{00000000-0008-0000-0D00-000002000000}"/>
            </a:ext>
          </a:extLst>
        </xdr:cNvPr>
        <xdr:cNvSpPr/>
      </xdr:nvSpPr>
      <xdr:spPr bwMode="auto">
        <a:xfrm>
          <a:off x="7943850" y="123825"/>
          <a:ext cx="2752725" cy="504825"/>
        </a:xfrm>
        <a:prstGeom prst="wedgeRectCallout">
          <a:avLst>
            <a:gd name="adj1" fmla="val -90592"/>
            <a:gd name="adj2" fmla="val 2315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１．番号</a:t>
          </a:r>
          <a:r>
            <a:rPr kumimoji="1" lang="en-US" altLang="ja-JP" sz="1100" b="1"/>
            <a:t>】</a:t>
          </a:r>
        </a:p>
        <a:p>
          <a:pPr algn="l"/>
          <a:r>
            <a:rPr kumimoji="1" lang="ja-JP" altLang="en-US" sz="1100" b="1"/>
            <a:t>第四面</a:t>
          </a:r>
          <a:r>
            <a:rPr kumimoji="1" lang="en-US" altLang="ja-JP" sz="1100" b="1"/>
            <a:t>【</a:t>
          </a:r>
          <a:r>
            <a:rPr kumimoji="1" lang="ja-JP" altLang="en-US" sz="1100" b="1"/>
            <a:t>１．番号</a:t>
          </a:r>
          <a:r>
            <a:rPr kumimoji="1" lang="en-US" altLang="ja-JP" sz="1100" b="1"/>
            <a:t>】</a:t>
          </a:r>
          <a:r>
            <a:rPr kumimoji="1" lang="ja-JP" altLang="en-US" sz="1100" b="1"/>
            <a:t>に記入した番号と同じ番号</a:t>
          </a:r>
          <a:endParaRPr kumimoji="1" lang="en-US" altLang="ja-JP" sz="1100" b="1"/>
        </a:p>
      </xdr:txBody>
    </xdr:sp>
    <xdr:clientData/>
  </xdr:twoCellAnchor>
  <xdr:twoCellAnchor>
    <xdr:from>
      <xdr:col>31</xdr:col>
      <xdr:colOff>600075</xdr:colOff>
      <xdr:row>3</xdr:row>
      <xdr:rowOff>85725</xdr:rowOff>
    </xdr:from>
    <xdr:to>
      <xdr:col>35</xdr:col>
      <xdr:colOff>609600</xdr:colOff>
      <xdr:row>5</xdr:row>
      <xdr:rowOff>95250</xdr:rowOff>
    </xdr:to>
    <xdr:sp macro="" textlink="">
      <xdr:nvSpPr>
        <xdr:cNvPr id="3" name="吹き出し: 四角形 2">
          <a:extLst>
            <a:ext uri="{FF2B5EF4-FFF2-40B4-BE49-F238E27FC236}">
              <a16:creationId xmlns:a16="http://schemas.microsoft.com/office/drawing/2014/main" id="{00000000-0008-0000-0D00-000003000000}"/>
            </a:ext>
          </a:extLst>
        </xdr:cNvPr>
        <xdr:cNvSpPr/>
      </xdr:nvSpPr>
      <xdr:spPr bwMode="auto">
        <a:xfrm>
          <a:off x="7934325" y="714375"/>
          <a:ext cx="2752725" cy="428625"/>
        </a:xfrm>
        <a:prstGeom prst="wedgeRectCallout">
          <a:avLst>
            <a:gd name="adj1" fmla="val -89208"/>
            <a:gd name="adj2" fmla="val 24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３．柱の小径</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590550</xdr:colOff>
      <xdr:row>5</xdr:row>
      <xdr:rowOff>161925</xdr:rowOff>
    </xdr:from>
    <xdr:to>
      <xdr:col>35</xdr:col>
      <xdr:colOff>600075</xdr:colOff>
      <xdr:row>7</xdr:row>
      <xdr:rowOff>190500</xdr:rowOff>
    </xdr:to>
    <xdr:sp macro="" textlink="">
      <xdr:nvSpPr>
        <xdr:cNvPr id="4" name="吹き出し: 四角形 3">
          <a:extLst>
            <a:ext uri="{FF2B5EF4-FFF2-40B4-BE49-F238E27FC236}">
              <a16:creationId xmlns:a16="http://schemas.microsoft.com/office/drawing/2014/main" id="{00000000-0008-0000-0D00-000004000000}"/>
            </a:ext>
          </a:extLst>
        </xdr:cNvPr>
        <xdr:cNvSpPr/>
      </xdr:nvSpPr>
      <xdr:spPr bwMode="auto">
        <a:xfrm>
          <a:off x="7924800" y="1209675"/>
          <a:ext cx="2752725" cy="447675"/>
        </a:xfrm>
        <a:prstGeom prst="wedgeRectCallout">
          <a:avLst>
            <a:gd name="adj1" fmla="val -89554"/>
            <a:gd name="adj2" fmla="val -5930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４．横架材間の垂直距離</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609600</xdr:colOff>
      <xdr:row>8</xdr:row>
      <xdr:rowOff>142875</xdr:rowOff>
    </xdr:from>
    <xdr:to>
      <xdr:col>35</xdr:col>
      <xdr:colOff>619125</xdr:colOff>
      <xdr:row>10</xdr:row>
      <xdr:rowOff>171450</xdr:rowOff>
    </xdr:to>
    <xdr:sp macro="" textlink="">
      <xdr:nvSpPr>
        <xdr:cNvPr id="5" name="吹き出し: 四角形 4">
          <a:extLst>
            <a:ext uri="{FF2B5EF4-FFF2-40B4-BE49-F238E27FC236}">
              <a16:creationId xmlns:a16="http://schemas.microsoft.com/office/drawing/2014/main" id="{00000000-0008-0000-0D00-000005000000}"/>
            </a:ext>
          </a:extLst>
        </xdr:cNvPr>
        <xdr:cNvSpPr/>
      </xdr:nvSpPr>
      <xdr:spPr bwMode="auto">
        <a:xfrm>
          <a:off x="7943850" y="1819275"/>
          <a:ext cx="2752725" cy="447675"/>
        </a:xfrm>
        <a:prstGeom prst="wedgeRectCallout">
          <a:avLst>
            <a:gd name="adj1" fmla="val -89900"/>
            <a:gd name="adj2" fmla="val -12951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５．階の高さ</a:t>
          </a:r>
          <a:r>
            <a:rPr kumimoji="1" lang="en-US" altLang="ja-JP" sz="1100" b="1"/>
            <a:t>】</a:t>
          </a:r>
        </a:p>
        <a:p>
          <a:pPr algn="l"/>
          <a:r>
            <a:rPr kumimoji="1" lang="ja-JP" altLang="en-US" sz="1100" b="1"/>
            <a:t>ＦＬ間の高さを記入してください。（単位：ｍｍ）</a:t>
          </a:r>
          <a:endParaRPr kumimoji="1" lang="en-US" altLang="ja-JP" sz="1100" b="1"/>
        </a:p>
      </xdr:txBody>
    </xdr:sp>
    <xdr:clientData/>
  </xdr:twoCellAnchor>
  <xdr:twoCellAnchor>
    <xdr:from>
      <xdr:col>31</xdr:col>
      <xdr:colOff>638175</xdr:colOff>
      <xdr:row>12</xdr:row>
      <xdr:rowOff>104774</xdr:rowOff>
    </xdr:from>
    <xdr:to>
      <xdr:col>35</xdr:col>
      <xdr:colOff>638175</xdr:colOff>
      <xdr:row>23</xdr:row>
      <xdr:rowOff>171449</xdr:rowOff>
    </xdr:to>
    <xdr:sp macro="" textlink="">
      <xdr:nvSpPr>
        <xdr:cNvPr id="6" name="吹き出し: 四角形 5">
          <a:extLst>
            <a:ext uri="{FF2B5EF4-FFF2-40B4-BE49-F238E27FC236}">
              <a16:creationId xmlns:a16="http://schemas.microsoft.com/office/drawing/2014/main" id="{00000000-0008-0000-0D00-000006000000}"/>
            </a:ext>
          </a:extLst>
        </xdr:cNvPr>
        <xdr:cNvSpPr/>
      </xdr:nvSpPr>
      <xdr:spPr bwMode="auto">
        <a:xfrm>
          <a:off x="7972425" y="2619374"/>
          <a:ext cx="2743200" cy="2371725"/>
        </a:xfrm>
        <a:prstGeom prst="wedgeRectCallout">
          <a:avLst>
            <a:gd name="adj1" fmla="val -89890"/>
            <a:gd name="adj2" fmla="val -7914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６．天井</a:t>
          </a:r>
          <a:r>
            <a:rPr kumimoji="1" lang="en-US" altLang="ja-JP" sz="1100" b="1"/>
            <a:t>】</a:t>
          </a:r>
        </a:p>
        <a:p>
          <a:pPr algn="l"/>
          <a:r>
            <a:rPr kumimoji="1" lang="ja-JP" altLang="en-US" sz="1100" b="1"/>
            <a:t>各居室の中で一番低いものを記入してください。（単位：ｍｍ）</a:t>
          </a:r>
          <a:endParaRPr kumimoji="1" lang="en-US" altLang="ja-JP" sz="1100" b="1"/>
        </a:p>
        <a:p>
          <a:pPr algn="l"/>
          <a:endParaRPr kumimoji="1" lang="en-US" altLang="ja-JP" sz="1100" b="1"/>
        </a:p>
        <a:p>
          <a:pPr algn="l"/>
          <a:r>
            <a:rPr kumimoji="1" lang="ja-JP" altLang="en-US" sz="1100" b="1"/>
            <a:t>特定天井：下記の全てに該当するもの</a:t>
          </a:r>
          <a:endParaRPr kumimoji="1" lang="en-US" altLang="ja-JP" sz="1100" b="1"/>
        </a:p>
        <a:p>
          <a:pPr algn="l"/>
          <a:r>
            <a:rPr kumimoji="1" lang="ja-JP" altLang="en-US" sz="1100" b="1"/>
            <a:t>①居室、廊下その他人が日常立ち入る場所に設けられるもの</a:t>
          </a:r>
          <a:endParaRPr kumimoji="1" lang="en-US" altLang="ja-JP" sz="1100" b="1"/>
        </a:p>
        <a:p>
          <a:pPr algn="l"/>
          <a:r>
            <a:rPr kumimoji="1" lang="ja-JP" altLang="en-US" sz="1100" b="1"/>
            <a:t>②高さが６ｍを超える天井の部分で、その水平投影面積が２００㎡を超えるものを含むもの</a:t>
          </a:r>
          <a:endParaRPr kumimoji="1" lang="en-US" altLang="ja-JP" sz="1100" b="1"/>
        </a:p>
        <a:p>
          <a:pPr algn="l"/>
          <a:r>
            <a:rPr kumimoji="1" lang="ja-JP" altLang="en-US" sz="1100" b="1"/>
            <a:t>③天井面構成部材等の単位面積質量（１㎡あたりの質量）が２㎏を超えるもの</a:t>
          </a:r>
          <a:endParaRPr kumimoji="1" lang="en-US" altLang="ja-JP" sz="1100" b="1"/>
        </a:p>
      </xdr:txBody>
    </xdr:sp>
    <xdr:clientData/>
  </xdr:twoCellAnchor>
  <xdr:twoCellAnchor>
    <xdr:from>
      <xdr:col>37</xdr:col>
      <xdr:colOff>0</xdr:colOff>
      <xdr:row>1</xdr:row>
      <xdr:rowOff>0</xdr:rowOff>
    </xdr:from>
    <xdr:to>
      <xdr:col>41</xdr:col>
      <xdr:colOff>295275</xdr:colOff>
      <xdr:row>9</xdr:row>
      <xdr:rowOff>28575</xdr:rowOff>
    </xdr:to>
    <xdr:sp macro="" textlink="">
      <xdr:nvSpPr>
        <xdr:cNvPr id="7" name="吹き出し: 四角形 6">
          <a:extLst>
            <a:ext uri="{FF2B5EF4-FFF2-40B4-BE49-F238E27FC236}">
              <a16:creationId xmlns:a16="http://schemas.microsoft.com/office/drawing/2014/main" id="{00000000-0008-0000-0D00-000007000000}"/>
            </a:ext>
          </a:extLst>
        </xdr:cNvPr>
        <xdr:cNvSpPr/>
      </xdr:nvSpPr>
      <xdr:spPr bwMode="auto">
        <a:xfrm>
          <a:off x="11449050"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31</xdr:col>
      <xdr:colOff>609600</xdr:colOff>
      <xdr:row>0</xdr:row>
      <xdr:rowOff>123825</xdr:rowOff>
    </xdr:from>
    <xdr:to>
      <xdr:col>35</xdr:col>
      <xdr:colOff>619125</xdr:colOff>
      <xdr:row>3</xdr:row>
      <xdr:rowOff>0</xdr:rowOff>
    </xdr:to>
    <xdr:sp macro="" textlink="">
      <xdr:nvSpPr>
        <xdr:cNvPr id="2" name="吹き出し: 四角形 1">
          <a:extLst>
            <a:ext uri="{FF2B5EF4-FFF2-40B4-BE49-F238E27FC236}">
              <a16:creationId xmlns:a16="http://schemas.microsoft.com/office/drawing/2014/main" id="{00000000-0008-0000-0E00-000002000000}"/>
            </a:ext>
          </a:extLst>
        </xdr:cNvPr>
        <xdr:cNvSpPr/>
      </xdr:nvSpPr>
      <xdr:spPr bwMode="auto">
        <a:xfrm>
          <a:off x="7943850" y="123825"/>
          <a:ext cx="2752725" cy="504825"/>
        </a:xfrm>
        <a:prstGeom prst="wedgeRectCallout">
          <a:avLst>
            <a:gd name="adj1" fmla="val -90592"/>
            <a:gd name="adj2" fmla="val 2315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１．番号</a:t>
          </a:r>
          <a:r>
            <a:rPr kumimoji="1" lang="en-US" altLang="ja-JP" sz="1100" b="1"/>
            <a:t>】</a:t>
          </a:r>
        </a:p>
        <a:p>
          <a:pPr algn="l"/>
          <a:r>
            <a:rPr kumimoji="1" lang="ja-JP" altLang="en-US" sz="1100" b="1"/>
            <a:t>第四面</a:t>
          </a:r>
          <a:r>
            <a:rPr kumimoji="1" lang="en-US" altLang="ja-JP" sz="1100" b="1"/>
            <a:t>【</a:t>
          </a:r>
          <a:r>
            <a:rPr kumimoji="1" lang="ja-JP" altLang="en-US" sz="1100" b="1"/>
            <a:t>１．番号</a:t>
          </a:r>
          <a:r>
            <a:rPr kumimoji="1" lang="en-US" altLang="ja-JP" sz="1100" b="1"/>
            <a:t>】</a:t>
          </a:r>
          <a:r>
            <a:rPr kumimoji="1" lang="ja-JP" altLang="en-US" sz="1100" b="1"/>
            <a:t>に記入した番号と同じ番号</a:t>
          </a:r>
          <a:endParaRPr kumimoji="1" lang="en-US" altLang="ja-JP" sz="1100" b="1"/>
        </a:p>
      </xdr:txBody>
    </xdr:sp>
    <xdr:clientData/>
  </xdr:twoCellAnchor>
  <xdr:twoCellAnchor>
    <xdr:from>
      <xdr:col>31</xdr:col>
      <xdr:colOff>600075</xdr:colOff>
      <xdr:row>3</xdr:row>
      <xdr:rowOff>85725</xdr:rowOff>
    </xdr:from>
    <xdr:to>
      <xdr:col>35</xdr:col>
      <xdr:colOff>609600</xdr:colOff>
      <xdr:row>5</xdr:row>
      <xdr:rowOff>95250</xdr:rowOff>
    </xdr:to>
    <xdr:sp macro="" textlink="">
      <xdr:nvSpPr>
        <xdr:cNvPr id="3" name="吹き出し: 四角形 2">
          <a:extLst>
            <a:ext uri="{FF2B5EF4-FFF2-40B4-BE49-F238E27FC236}">
              <a16:creationId xmlns:a16="http://schemas.microsoft.com/office/drawing/2014/main" id="{00000000-0008-0000-0E00-000003000000}"/>
            </a:ext>
          </a:extLst>
        </xdr:cNvPr>
        <xdr:cNvSpPr/>
      </xdr:nvSpPr>
      <xdr:spPr bwMode="auto">
        <a:xfrm>
          <a:off x="7934325" y="714375"/>
          <a:ext cx="2752725" cy="428625"/>
        </a:xfrm>
        <a:prstGeom prst="wedgeRectCallout">
          <a:avLst>
            <a:gd name="adj1" fmla="val -89208"/>
            <a:gd name="adj2" fmla="val 24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３．柱の小径</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590550</xdr:colOff>
      <xdr:row>5</xdr:row>
      <xdr:rowOff>161925</xdr:rowOff>
    </xdr:from>
    <xdr:to>
      <xdr:col>35</xdr:col>
      <xdr:colOff>600075</xdr:colOff>
      <xdr:row>7</xdr:row>
      <xdr:rowOff>190500</xdr:rowOff>
    </xdr:to>
    <xdr:sp macro="" textlink="">
      <xdr:nvSpPr>
        <xdr:cNvPr id="4" name="吹き出し: 四角形 3">
          <a:extLst>
            <a:ext uri="{FF2B5EF4-FFF2-40B4-BE49-F238E27FC236}">
              <a16:creationId xmlns:a16="http://schemas.microsoft.com/office/drawing/2014/main" id="{00000000-0008-0000-0E00-000004000000}"/>
            </a:ext>
          </a:extLst>
        </xdr:cNvPr>
        <xdr:cNvSpPr/>
      </xdr:nvSpPr>
      <xdr:spPr bwMode="auto">
        <a:xfrm>
          <a:off x="7924800" y="1209675"/>
          <a:ext cx="2752725" cy="447675"/>
        </a:xfrm>
        <a:prstGeom prst="wedgeRectCallout">
          <a:avLst>
            <a:gd name="adj1" fmla="val -89554"/>
            <a:gd name="adj2" fmla="val -5930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４．横架材間の垂直距離</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609600</xdr:colOff>
      <xdr:row>8</xdr:row>
      <xdr:rowOff>142875</xdr:rowOff>
    </xdr:from>
    <xdr:to>
      <xdr:col>35</xdr:col>
      <xdr:colOff>619125</xdr:colOff>
      <xdr:row>10</xdr:row>
      <xdr:rowOff>171450</xdr:rowOff>
    </xdr:to>
    <xdr:sp macro="" textlink="">
      <xdr:nvSpPr>
        <xdr:cNvPr id="5" name="吹き出し: 四角形 4">
          <a:extLst>
            <a:ext uri="{FF2B5EF4-FFF2-40B4-BE49-F238E27FC236}">
              <a16:creationId xmlns:a16="http://schemas.microsoft.com/office/drawing/2014/main" id="{00000000-0008-0000-0E00-000005000000}"/>
            </a:ext>
          </a:extLst>
        </xdr:cNvPr>
        <xdr:cNvSpPr/>
      </xdr:nvSpPr>
      <xdr:spPr bwMode="auto">
        <a:xfrm>
          <a:off x="7943850" y="1819275"/>
          <a:ext cx="2752725" cy="447675"/>
        </a:xfrm>
        <a:prstGeom prst="wedgeRectCallout">
          <a:avLst>
            <a:gd name="adj1" fmla="val -89900"/>
            <a:gd name="adj2" fmla="val -12951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５．階の高さ</a:t>
          </a:r>
          <a:r>
            <a:rPr kumimoji="1" lang="en-US" altLang="ja-JP" sz="1100" b="1"/>
            <a:t>】</a:t>
          </a:r>
        </a:p>
        <a:p>
          <a:pPr algn="l"/>
          <a:r>
            <a:rPr kumimoji="1" lang="ja-JP" altLang="en-US" sz="1100" b="1"/>
            <a:t>ＦＬ間の高さを記入してください。（単位：ｍｍ）</a:t>
          </a:r>
          <a:endParaRPr kumimoji="1" lang="en-US" altLang="ja-JP" sz="1100" b="1"/>
        </a:p>
      </xdr:txBody>
    </xdr:sp>
    <xdr:clientData/>
  </xdr:twoCellAnchor>
  <xdr:twoCellAnchor>
    <xdr:from>
      <xdr:col>31</xdr:col>
      <xdr:colOff>638175</xdr:colOff>
      <xdr:row>12</xdr:row>
      <xdr:rowOff>104774</xdr:rowOff>
    </xdr:from>
    <xdr:to>
      <xdr:col>35</xdr:col>
      <xdr:colOff>638175</xdr:colOff>
      <xdr:row>23</xdr:row>
      <xdr:rowOff>171449</xdr:rowOff>
    </xdr:to>
    <xdr:sp macro="" textlink="">
      <xdr:nvSpPr>
        <xdr:cNvPr id="6" name="吹き出し: 四角形 5">
          <a:extLst>
            <a:ext uri="{FF2B5EF4-FFF2-40B4-BE49-F238E27FC236}">
              <a16:creationId xmlns:a16="http://schemas.microsoft.com/office/drawing/2014/main" id="{00000000-0008-0000-0E00-000006000000}"/>
            </a:ext>
          </a:extLst>
        </xdr:cNvPr>
        <xdr:cNvSpPr/>
      </xdr:nvSpPr>
      <xdr:spPr bwMode="auto">
        <a:xfrm>
          <a:off x="7972425" y="2619374"/>
          <a:ext cx="2743200" cy="2371725"/>
        </a:xfrm>
        <a:prstGeom prst="wedgeRectCallout">
          <a:avLst>
            <a:gd name="adj1" fmla="val -89890"/>
            <a:gd name="adj2" fmla="val -7914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６．天井</a:t>
          </a:r>
          <a:r>
            <a:rPr kumimoji="1" lang="en-US" altLang="ja-JP" sz="1100" b="1"/>
            <a:t>】</a:t>
          </a:r>
        </a:p>
        <a:p>
          <a:pPr algn="l"/>
          <a:r>
            <a:rPr kumimoji="1" lang="ja-JP" altLang="en-US" sz="1100" b="1"/>
            <a:t>各居室の中で一番低いものを記入してください。（単位：ｍｍ）</a:t>
          </a:r>
          <a:endParaRPr kumimoji="1" lang="en-US" altLang="ja-JP" sz="1100" b="1"/>
        </a:p>
        <a:p>
          <a:pPr algn="l"/>
          <a:endParaRPr kumimoji="1" lang="en-US" altLang="ja-JP" sz="1100" b="1"/>
        </a:p>
        <a:p>
          <a:pPr algn="l"/>
          <a:r>
            <a:rPr kumimoji="1" lang="ja-JP" altLang="en-US" sz="1100" b="1"/>
            <a:t>特定天井：下記の全てに該当するもの</a:t>
          </a:r>
          <a:endParaRPr kumimoji="1" lang="en-US" altLang="ja-JP" sz="1100" b="1"/>
        </a:p>
        <a:p>
          <a:pPr algn="l"/>
          <a:r>
            <a:rPr kumimoji="1" lang="ja-JP" altLang="en-US" sz="1100" b="1"/>
            <a:t>①居室、廊下その他人が日常立ち入る場所に設けられるもの</a:t>
          </a:r>
          <a:endParaRPr kumimoji="1" lang="en-US" altLang="ja-JP" sz="1100" b="1"/>
        </a:p>
        <a:p>
          <a:pPr algn="l"/>
          <a:r>
            <a:rPr kumimoji="1" lang="ja-JP" altLang="en-US" sz="1100" b="1"/>
            <a:t>②高さが６ｍを超える天井の部分で、その水平投影面積が２００㎡を超えるものを含むもの</a:t>
          </a:r>
          <a:endParaRPr kumimoji="1" lang="en-US" altLang="ja-JP" sz="1100" b="1"/>
        </a:p>
        <a:p>
          <a:pPr algn="l"/>
          <a:r>
            <a:rPr kumimoji="1" lang="ja-JP" altLang="en-US" sz="1100" b="1"/>
            <a:t>③天井面構成部材等の単位面積質量（１㎡あたりの質量）が２㎏を超えるもの</a:t>
          </a:r>
          <a:endParaRPr kumimoji="1" lang="en-US" altLang="ja-JP" sz="1100" b="1"/>
        </a:p>
      </xdr:txBody>
    </xdr:sp>
    <xdr:clientData/>
  </xdr:twoCellAnchor>
  <xdr:twoCellAnchor>
    <xdr:from>
      <xdr:col>37</xdr:col>
      <xdr:colOff>0</xdr:colOff>
      <xdr:row>1</xdr:row>
      <xdr:rowOff>0</xdr:rowOff>
    </xdr:from>
    <xdr:to>
      <xdr:col>41</xdr:col>
      <xdr:colOff>295275</xdr:colOff>
      <xdr:row>9</xdr:row>
      <xdr:rowOff>28575</xdr:rowOff>
    </xdr:to>
    <xdr:sp macro="" textlink="">
      <xdr:nvSpPr>
        <xdr:cNvPr id="7" name="吹き出し: 四角形 6">
          <a:extLst>
            <a:ext uri="{FF2B5EF4-FFF2-40B4-BE49-F238E27FC236}">
              <a16:creationId xmlns:a16="http://schemas.microsoft.com/office/drawing/2014/main" id="{00000000-0008-0000-0E00-000007000000}"/>
            </a:ext>
          </a:extLst>
        </xdr:cNvPr>
        <xdr:cNvSpPr/>
      </xdr:nvSpPr>
      <xdr:spPr bwMode="auto">
        <a:xfrm>
          <a:off x="11449050"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31</xdr:col>
      <xdr:colOff>609600</xdr:colOff>
      <xdr:row>0</xdr:row>
      <xdr:rowOff>123825</xdr:rowOff>
    </xdr:from>
    <xdr:to>
      <xdr:col>35</xdr:col>
      <xdr:colOff>619125</xdr:colOff>
      <xdr:row>3</xdr:row>
      <xdr:rowOff>0</xdr:rowOff>
    </xdr:to>
    <xdr:sp macro="" textlink="">
      <xdr:nvSpPr>
        <xdr:cNvPr id="2" name="吹き出し: 四角形 1">
          <a:extLst>
            <a:ext uri="{FF2B5EF4-FFF2-40B4-BE49-F238E27FC236}">
              <a16:creationId xmlns:a16="http://schemas.microsoft.com/office/drawing/2014/main" id="{00000000-0008-0000-0F00-000002000000}"/>
            </a:ext>
          </a:extLst>
        </xdr:cNvPr>
        <xdr:cNvSpPr/>
      </xdr:nvSpPr>
      <xdr:spPr bwMode="auto">
        <a:xfrm>
          <a:off x="7943850" y="123825"/>
          <a:ext cx="2752725" cy="504825"/>
        </a:xfrm>
        <a:prstGeom prst="wedgeRectCallout">
          <a:avLst>
            <a:gd name="adj1" fmla="val -90592"/>
            <a:gd name="adj2" fmla="val 2315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１．番号</a:t>
          </a:r>
          <a:r>
            <a:rPr kumimoji="1" lang="en-US" altLang="ja-JP" sz="1100" b="1"/>
            <a:t>】</a:t>
          </a:r>
        </a:p>
        <a:p>
          <a:pPr algn="l"/>
          <a:r>
            <a:rPr kumimoji="1" lang="ja-JP" altLang="en-US" sz="1100" b="1"/>
            <a:t>第四面</a:t>
          </a:r>
          <a:r>
            <a:rPr kumimoji="1" lang="en-US" altLang="ja-JP" sz="1100" b="1"/>
            <a:t>【</a:t>
          </a:r>
          <a:r>
            <a:rPr kumimoji="1" lang="ja-JP" altLang="en-US" sz="1100" b="1"/>
            <a:t>１．番号</a:t>
          </a:r>
          <a:r>
            <a:rPr kumimoji="1" lang="en-US" altLang="ja-JP" sz="1100" b="1"/>
            <a:t>】</a:t>
          </a:r>
          <a:r>
            <a:rPr kumimoji="1" lang="ja-JP" altLang="en-US" sz="1100" b="1"/>
            <a:t>に記入した番号と同じ番号</a:t>
          </a:r>
          <a:endParaRPr kumimoji="1" lang="en-US" altLang="ja-JP" sz="1100" b="1"/>
        </a:p>
      </xdr:txBody>
    </xdr:sp>
    <xdr:clientData/>
  </xdr:twoCellAnchor>
  <xdr:twoCellAnchor>
    <xdr:from>
      <xdr:col>31</xdr:col>
      <xdr:colOff>600075</xdr:colOff>
      <xdr:row>3</xdr:row>
      <xdr:rowOff>85725</xdr:rowOff>
    </xdr:from>
    <xdr:to>
      <xdr:col>35</xdr:col>
      <xdr:colOff>609600</xdr:colOff>
      <xdr:row>5</xdr:row>
      <xdr:rowOff>95250</xdr:rowOff>
    </xdr:to>
    <xdr:sp macro="" textlink="">
      <xdr:nvSpPr>
        <xdr:cNvPr id="3" name="吹き出し: 四角形 2">
          <a:extLst>
            <a:ext uri="{FF2B5EF4-FFF2-40B4-BE49-F238E27FC236}">
              <a16:creationId xmlns:a16="http://schemas.microsoft.com/office/drawing/2014/main" id="{00000000-0008-0000-0F00-000003000000}"/>
            </a:ext>
          </a:extLst>
        </xdr:cNvPr>
        <xdr:cNvSpPr/>
      </xdr:nvSpPr>
      <xdr:spPr bwMode="auto">
        <a:xfrm>
          <a:off x="7934325" y="714375"/>
          <a:ext cx="2752725" cy="428625"/>
        </a:xfrm>
        <a:prstGeom prst="wedgeRectCallout">
          <a:avLst>
            <a:gd name="adj1" fmla="val -89208"/>
            <a:gd name="adj2" fmla="val 240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３．柱の小径</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590550</xdr:colOff>
      <xdr:row>5</xdr:row>
      <xdr:rowOff>161925</xdr:rowOff>
    </xdr:from>
    <xdr:to>
      <xdr:col>35</xdr:col>
      <xdr:colOff>600075</xdr:colOff>
      <xdr:row>7</xdr:row>
      <xdr:rowOff>190500</xdr:rowOff>
    </xdr:to>
    <xdr:sp macro="" textlink="">
      <xdr:nvSpPr>
        <xdr:cNvPr id="4" name="吹き出し: 四角形 3">
          <a:extLst>
            <a:ext uri="{FF2B5EF4-FFF2-40B4-BE49-F238E27FC236}">
              <a16:creationId xmlns:a16="http://schemas.microsoft.com/office/drawing/2014/main" id="{00000000-0008-0000-0F00-000004000000}"/>
            </a:ext>
          </a:extLst>
        </xdr:cNvPr>
        <xdr:cNvSpPr/>
      </xdr:nvSpPr>
      <xdr:spPr bwMode="auto">
        <a:xfrm>
          <a:off x="7924800" y="1209675"/>
          <a:ext cx="2752725" cy="447675"/>
        </a:xfrm>
        <a:prstGeom prst="wedgeRectCallout">
          <a:avLst>
            <a:gd name="adj1" fmla="val -89554"/>
            <a:gd name="adj2" fmla="val -59302"/>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４．横架材間の垂直距離</a:t>
          </a:r>
          <a:r>
            <a:rPr kumimoji="1" lang="en-US" altLang="ja-JP" sz="1100" b="1"/>
            <a:t>】</a:t>
          </a:r>
        </a:p>
        <a:p>
          <a:pPr algn="l"/>
          <a:r>
            <a:rPr kumimoji="1" lang="ja-JP" altLang="en-US" sz="1100" b="1"/>
            <a:t>在来木造のみ記入してください。（単位：ｍｍ）</a:t>
          </a:r>
          <a:endParaRPr kumimoji="1" lang="en-US" altLang="ja-JP" sz="1100" b="1"/>
        </a:p>
      </xdr:txBody>
    </xdr:sp>
    <xdr:clientData/>
  </xdr:twoCellAnchor>
  <xdr:twoCellAnchor>
    <xdr:from>
      <xdr:col>31</xdr:col>
      <xdr:colOff>609600</xdr:colOff>
      <xdr:row>8</xdr:row>
      <xdr:rowOff>142875</xdr:rowOff>
    </xdr:from>
    <xdr:to>
      <xdr:col>35</xdr:col>
      <xdr:colOff>619125</xdr:colOff>
      <xdr:row>10</xdr:row>
      <xdr:rowOff>171450</xdr:rowOff>
    </xdr:to>
    <xdr:sp macro="" textlink="">
      <xdr:nvSpPr>
        <xdr:cNvPr id="5" name="吹き出し: 四角形 4">
          <a:extLst>
            <a:ext uri="{FF2B5EF4-FFF2-40B4-BE49-F238E27FC236}">
              <a16:creationId xmlns:a16="http://schemas.microsoft.com/office/drawing/2014/main" id="{00000000-0008-0000-0F00-000005000000}"/>
            </a:ext>
          </a:extLst>
        </xdr:cNvPr>
        <xdr:cNvSpPr/>
      </xdr:nvSpPr>
      <xdr:spPr bwMode="auto">
        <a:xfrm>
          <a:off x="7943850" y="1819275"/>
          <a:ext cx="2752725" cy="447675"/>
        </a:xfrm>
        <a:prstGeom prst="wedgeRectCallout">
          <a:avLst>
            <a:gd name="adj1" fmla="val -89900"/>
            <a:gd name="adj2" fmla="val -12951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５．階の高さ</a:t>
          </a:r>
          <a:r>
            <a:rPr kumimoji="1" lang="en-US" altLang="ja-JP" sz="1100" b="1"/>
            <a:t>】</a:t>
          </a:r>
        </a:p>
        <a:p>
          <a:pPr algn="l"/>
          <a:r>
            <a:rPr kumimoji="1" lang="ja-JP" altLang="en-US" sz="1100" b="1"/>
            <a:t>ＦＬ間の高さを記入してください。（単位：ｍｍ）</a:t>
          </a:r>
          <a:endParaRPr kumimoji="1" lang="en-US" altLang="ja-JP" sz="1100" b="1"/>
        </a:p>
      </xdr:txBody>
    </xdr:sp>
    <xdr:clientData/>
  </xdr:twoCellAnchor>
  <xdr:twoCellAnchor>
    <xdr:from>
      <xdr:col>31</xdr:col>
      <xdr:colOff>638175</xdr:colOff>
      <xdr:row>12</xdr:row>
      <xdr:rowOff>104774</xdr:rowOff>
    </xdr:from>
    <xdr:to>
      <xdr:col>35</xdr:col>
      <xdr:colOff>638175</xdr:colOff>
      <xdr:row>23</xdr:row>
      <xdr:rowOff>171449</xdr:rowOff>
    </xdr:to>
    <xdr:sp macro="" textlink="">
      <xdr:nvSpPr>
        <xdr:cNvPr id="6" name="吹き出し: 四角形 5">
          <a:extLst>
            <a:ext uri="{FF2B5EF4-FFF2-40B4-BE49-F238E27FC236}">
              <a16:creationId xmlns:a16="http://schemas.microsoft.com/office/drawing/2014/main" id="{00000000-0008-0000-0F00-000006000000}"/>
            </a:ext>
          </a:extLst>
        </xdr:cNvPr>
        <xdr:cNvSpPr/>
      </xdr:nvSpPr>
      <xdr:spPr bwMode="auto">
        <a:xfrm>
          <a:off x="7972425" y="2619374"/>
          <a:ext cx="2743200" cy="2371725"/>
        </a:xfrm>
        <a:prstGeom prst="wedgeRectCallout">
          <a:avLst>
            <a:gd name="adj1" fmla="val -89890"/>
            <a:gd name="adj2" fmla="val -79140"/>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６．天井</a:t>
          </a:r>
          <a:r>
            <a:rPr kumimoji="1" lang="en-US" altLang="ja-JP" sz="1100" b="1"/>
            <a:t>】</a:t>
          </a:r>
        </a:p>
        <a:p>
          <a:pPr algn="l"/>
          <a:r>
            <a:rPr kumimoji="1" lang="ja-JP" altLang="en-US" sz="1100" b="1"/>
            <a:t>各居室の中で一番低いものを記入してください。（単位：ｍｍ）</a:t>
          </a:r>
          <a:endParaRPr kumimoji="1" lang="en-US" altLang="ja-JP" sz="1100" b="1"/>
        </a:p>
        <a:p>
          <a:pPr algn="l"/>
          <a:endParaRPr kumimoji="1" lang="en-US" altLang="ja-JP" sz="1100" b="1"/>
        </a:p>
        <a:p>
          <a:pPr algn="l"/>
          <a:r>
            <a:rPr kumimoji="1" lang="ja-JP" altLang="en-US" sz="1100" b="1"/>
            <a:t>特定天井：下記の全てに該当するもの</a:t>
          </a:r>
          <a:endParaRPr kumimoji="1" lang="en-US" altLang="ja-JP" sz="1100" b="1"/>
        </a:p>
        <a:p>
          <a:pPr algn="l"/>
          <a:r>
            <a:rPr kumimoji="1" lang="ja-JP" altLang="en-US" sz="1100" b="1"/>
            <a:t>①居室、廊下その他人が日常立ち入る場所に設けられるもの</a:t>
          </a:r>
          <a:endParaRPr kumimoji="1" lang="en-US" altLang="ja-JP" sz="1100" b="1"/>
        </a:p>
        <a:p>
          <a:pPr algn="l"/>
          <a:r>
            <a:rPr kumimoji="1" lang="ja-JP" altLang="en-US" sz="1100" b="1"/>
            <a:t>②高さが６ｍを超える天井の部分で、その水平投影面積が２００㎡を超えるものを含むもの</a:t>
          </a:r>
          <a:endParaRPr kumimoji="1" lang="en-US" altLang="ja-JP" sz="1100" b="1"/>
        </a:p>
        <a:p>
          <a:pPr algn="l"/>
          <a:r>
            <a:rPr kumimoji="1" lang="ja-JP" altLang="en-US" sz="1100" b="1"/>
            <a:t>③天井面構成部材等の単位面積質量（１㎡あたりの質量）が２㎏を超えるもの</a:t>
          </a:r>
          <a:endParaRPr kumimoji="1" lang="en-US" altLang="ja-JP" sz="1100" b="1"/>
        </a:p>
      </xdr:txBody>
    </xdr:sp>
    <xdr:clientData/>
  </xdr:twoCellAnchor>
  <xdr:twoCellAnchor>
    <xdr:from>
      <xdr:col>37</xdr:col>
      <xdr:colOff>0</xdr:colOff>
      <xdr:row>1</xdr:row>
      <xdr:rowOff>0</xdr:rowOff>
    </xdr:from>
    <xdr:to>
      <xdr:col>41</xdr:col>
      <xdr:colOff>295275</xdr:colOff>
      <xdr:row>9</xdr:row>
      <xdr:rowOff>28575</xdr:rowOff>
    </xdr:to>
    <xdr:sp macro="" textlink="">
      <xdr:nvSpPr>
        <xdr:cNvPr id="7" name="吹き出し: 四角形 6">
          <a:extLst>
            <a:ext uri="{FF2B5EF4-FFF2-40B4-BE49-F238E27FC236}">
              <a16:creationId xmlns:a16="http://schemas.microsoft.com/office/drawing/2014/main" id="{00000000-0008-0000-0F00-000007000000}"/>
            </a:ext>
          </a:extLst>
        </xdr:cNvPr>
        <xdr:cNvSpPr/>
      </xdr:nvSpPr>
      <xdr:spPr bwMode="auto">
        <a:xfrm>
          <a:off x="11449050"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35</xdr:col>
      <xdr:colOff>38100</xdr:colOff>
      <xdr:row>0</xdr:row>
      <xdr:rowOff>76200</xdr:rowOff>
    </xdr:from>
    <xdr:to>
      <xdr:col>48</xdr:col>
      <xdr:colOff>95250</xdr:colOff>
      <xdr:row>3</xdr:row>
      <xdr:rowOff>28575</xdr:rowOff>
    </xdr:to>
    <xdr:sp macro="" textlink="">
      <xdr:nvSpPr>
        <xdr:cNvPr id="2" name="吹き出し: 四角形 1">
          <a:extLst>
            <a:ext uri="{FF2B5EF4-FFF2-40B4-BE49-F238E27FC236}">
              <a16:creationId xmlns:a16="http://schemas.microsoft.com/office/drawing/2014/main" id="{00000000-0008-0000-1000-000002000000}"/>
            </a:ext>
          </a:extLst>
        </xdr:cNvPr>
        <xdr:cNvSpPr/>
      </xdr:nvSpPr>
      <xdr:spPr bwMode="auto">
        <a:xfrm>
          <a:off x="8039100" y="76200"/>
          <a:ext cx="3028950" cy="638175"/>
        </a:xfrm>
        <a:prstGeom prst="wedgeRectCallout">
          <a:avLst>
            <a:gd name="adj1" fmla="val -89900"/>
            <a:gd name="adj2" fmla="val -4288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第六面</a:t>
          </a:r>
          <a:endParaRPr kumimoji="1" lang="en-US" altLang="ja-JP" sz="1100" b="1"/>
        </a:p>
        <a:p>
          <a:pPr algn="l"/>
          <a:r>
            <a:rPr kumimoji="1" lang="ja-JP" altLang="en-US" sz="1100" b="1"/>
            <a:t>Ｅｘｐ．ｊで分離されている部分ごとに作成してください。</a:t>
          </a:r>
          <a:endParaRPr kumimoji="1" lang="en-US" altLang="ja-JP" sz="1100" b="1"/>
        </a:p>
      </xdr:txBody>
    </xdr:sp>
    <xdr:clientData/>
  </xdr:twoCellAnchor>
  <xdr:twoCellAnchor>
    <xdr:from>
      <xdr:col>35</xdr:col>
      <xdr:colOff>47625</xdr:colOff>
      <xdr:row>3</xdr:row>
      <xdr:rowOff>161925</xdr:rowOff>
    </xdr:from>
    <xdr:to>
      <xdr:col>48</xdr:col>
      <xdr:colOff>114300</xdr:colOff>
      <xdr:row>6</xdr:row>
      <xdr:rowOff>104775</xdr:rowOff>
    </xdr:to>
    <xdr:sp macro="" textlink="">
      <xdr:nvSpPr>
        <xdr:cNvPr id="3" name="吹き出し: 四角形 2">
          <a:extLst>
            <a:ext uri="{FF2B5EF4-FFF2-40B4-BE49-F238E27FC236}">
              <a16:creationId xmlns:a16="http://schemas.microsoft.com/office/drawing/2014/main" id="{00000000-0008-0000-1000-000003000000}"/>
            </a:ext>
          </a:extLst>
        </xdr:cNvPr>
        <xdr:cNvSpPr/>
      </xdr:nvSpPr>
      <xdr:spPr bwMode="auto">
        <a:xfrm>
          <a:off x="8048625" y="847725"/>
          <a:ext cx="3038475" cy="628650"/>
        </a:xfrm>
        <a:prstGeom prst="wedgeRectCallout">
          <a:avLst>
            <a:gd name="adj1" fmla="val -94052"/>
            <a:gd name="adj2" fmla="val -8816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１．番号</a:t>
          </a:r>
          <a:r>
            <a:rPr kumimoji="1" lang="en-US" altLang="ja-JP" sz="1100" b="1"/>
            <a:t>】</a:t>
          </a:r>
        </a:p>
        <a:p>
          <a:pPr algn="l"/>
          <a:r>
            <a:rPr kumimoji="1" lang="ja-JP" altLang="en-US" sz="1100" b="1"/>
            <a:t>Ｅｘｐ．ｊで分離されている場合は、分離された部分ごとに番号を付し、その番号を記入してください。</a:t>
          </a:r>
          <a:endParaRPr kumimoji="1" lang="en-US" altLang="ja-JP" sz="1100" b="1"/>
        </a:p>
      </xdr:txBody>
    </xdr:sp>
    <xdr:clientData/>
  </xdr:twoCellAnchor>
  <xdr:twoCellAnchor>
    <xdr:from>
      <xdr:col>35</xdr:col>
      <xdr:colOff>66675</xdr:colOff>
      <xdr:row>7</xdr:row>
      <xdr:rowOff>66676</xdr:rowOff>
    </xdr:from>
    <xdr:to>
      <xdr:col>48</xdr:col>
      <xdr:colOff>114300</xdr:colOff>
      <xdr:row>10</xdr:row>
      <xdr:rowOff>200026</xdr:rowOff>
    </xdr:to>
    <xdr:sp macro="" textlink="">
      <xdr:nvSpPr>
        <xdr:cNvPr id="4" name="吹き出し: 四角形 3">
          <a:extLst>
            <a:ext uri="{FF2B5EF4-FFF2-40B4-BE49-F238E27FC236}">
              <a16:creationId xmlns:a16="http://schemas.microsoft.com/office/drawing/2014/main" id="{00000000-0008-0000-1000-000004000000}"/>
            </a:ext>
          </a:extLst>
        </xdr:cNvPr>
        <xdr:cNvSpPr/>
      </xdr:nvSpPr>
      <xdr:spPr bwMode="auto">
        <a:xfrm>
          <a:off x="8067675" y="1666876"/>
          <a:ext cx="3019425" cy="819150"/>
        </a:xfrm>
        <a:prstGeom prst="wedgeRectCallout">
          <a:avLst>
            <a:gd name="adj1" fmla="val -92485"/>
            <a:gd name="adj2" fmla="val -6363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３．建築物の高さ等</a:t>
          </a:r>
          <a:r>
            <a:rPr kumimoji="1" lang="en-US" altLang="ja-JP" sz="1100" b="1"/>
            <a:t>】</a:t>
          </a:r>
        </a:p>
        <a:p>
          <a:pPr algn="l">
            <a:lnSpc>
              <a:spcPts val="1300"/>
            </a:lnSpc>
          </a:pPr>
          <a:r>
            <a:rPr kumimoji="1" lang="ja-JP" altLang="en-US" sz="1100" b="1"/>
            <a:t>Ｅｘｐ．ｊで分離された建築物ごとに地盤面を設定し、最高高さ、最高の軒の高さ、階数、構造を記入してください。</a:t>
          </a:r>
        </a:p>
      </xdr:txBody>
    </xdr:sp>
    <xdr:clientData/>
  </xdr:twoCellAnchor>
  <xdr:twoCellAnchor>
    <xdr:from>
      <xdr:col>49</xdr:col>
      <xdr:colOff>123825</xdr:colOff>
      <xdr:row>10</xdr:row>
      <xdr:rowOff>66675</xdr:rowOff>
    </xdr:from>
    <xdr:to>
      <xdr:col>62</xdr:col>
      <xdr:colOff>161925</xdr:colOff>
      <xdr:row>17</xdr:row>
      <xdr:rowOff>123825</xdr:rowOff>
    </xdr:to>
    <xdr:sp macro="" textlink="">
      <xdr:nvSpPr>
        <xdr:cNvPr id="5" name="吹き出し: 四角形 4">
          <a:extLst>
            <a:ext uri="{FF2B5EF4-FFF2-40B4-BE49-F238E27FC236}">
              <a16:creationId xmlns:a16="http://schemas.microsoft.com/office/drawing/2014/main" id="{00000000-0008-0000-1000-000005000000}"/>
            </a:ext>
          </a:extLst>
        </xdr:cNvPr>
        <xdr:cNvSpPr/>
      </xdr:nvSpPr>
      <xdr:spPr bwMode="auto">
        <a:xfrm>
          <a:off x="11325225" y="2352675"/>
          <a:ext cx="3009900" cy="1657350"/>
        </a:xfrm>
        <a:prstGeom prst="wedgeRectCallout">
          <a:avLst>
            <a:gd name="adj1" fmla="val -193434"/>
            <a:gd name="adj2" fmla="val -2613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４．特定構造計算基準～</a:t>
          </a:r>
          <a:r>
            <a:rPr kumimoji="1" lang="en-US" altLang="ja-JP" sz="1100" b="1"/>
            <a:t>】</a:t>
          </a:r>
        </a:p>
        <a:p>
          <a:pPr algn="l"/>
          <a:r>
            <a:rPr kumimoji="1" lang="ja-JP" altLang="en-US" sz="1100" b="1"/>
            <a:t>構造計算において計算ルート２若しくはルート３（限界耐力計算含む）とした場合はチェックをしてください。</a:t>
          </a:r>
          <a:endParaRPr kumimoji="1" lang="en-US" altLang="ja-JP" sz="1100" b="1"/>
        </a:p>
        <a:p>
          <a:pPr algn="l"/>
          <a:endParaRPr kumimoji="1" lang="en-US" altLang="ja-JP" sz="1100" b="1"/>
        </a:p>
        <a:p>
          <a:pPr algn="l"/>
          <a:r>
            <a:rPr kumimoji="1" lang="ja-JP" altLang="en-US" sz="1100" b="1"/>
            <a:t>新築　→　特定構造計算基準</a:t>
          </a:r>
          <a:endParaRPr kumimoji="1" lang="en-US" altLang="ja-JP" sz="1100" b="1"/>
        </a:p>
        <a:p>
          <a:pPr algn="l"/>
          <a:r>
            <a:rPr kumimoji="1" lang="ja-JP" altLang="en-US" sz="1100" b="1"/>
            <a:t>増改築→　特定増改築構造計算基準</a:t>
          </a:r>
          <a:endParaRPr kumimoji="1" lang="en-US" altLang="ja-JP" sz="1100" b="1"/>
        </a:p>
        <a:p>
          <a:pPr algn="l"/>
          <a:endParaRPr kumimoji="1" lang="ja-JP" altLang="en-US" sz="1100" b="1"/>
        </a:p>
      </xdr:txBody>
    </xdr:sp>
    <xdr:clientData/>
  </xdr:twoCellAnchor>
  <xdr:twoCellAnchor>
    <xdr:from>
      <xdr:col>35</xdr:col>
      <xdr:colOff>152400</xdr:colOff>
      <xdr:row>16</xdr:row>
      <xdr:rowOff>28575</xdr:rowOff>
    </xdr:from>
    <xdr:to>
      <xdr:col>48</xdr:col>
      <xdr:colOff>219075</xdr:colOff>
      <xdr:row>17</xdr:row>
      <xdr:rowOff>28575</xdr:rowOff>
    </xdr:to>
    <xdr:sp macro="" textlink="">
      <xdr:nvSpPr>
        <xdr:cNvPr id="6" name="吹き出し: 四角形 5">
          <a:extLst>
            <a:ext uri="{FF2B5EF4-FFF2-40B4-BE49-F238E27FC236}">
              <a16:creationId xmlns:a16="http://schemas.microsoft.com/office/drawing/2014/main" id="{00000000-0008-0000-1000-000006000000}"/>
            </a:ext>
          </a:extLst>
        </xdr:cNvPr>
        <xdr:cNvSpPr/>
      </xdr:nvSpPr>
      <xdr:spPr bwMode="auto">
        <a:xfrm>
          <a:off x="8153400" y="36861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保有水平耐力計算</a:t>
          </a:r>
          <a:endParaRPr kumimoji="1" lang="en-US" altLang="ja-JP" sz="1100" b="1"/>
        </a:p>
      </xdr:txBody>
    </xdr:sp>
    <xdr:clientData/>
  </xdr:twoCellAnchor>
  <xdr:twoCellAnchor>
    <xdr:from>
      <xdr:col>35</xdr:col>
      <xdr:colOff>142875</xdr:colOff>
      <xdr:row>15</xdr:row>
      <xdr:rowOff>9525</xdr:rowOff>
    </xdr:from>
    <xdr:to>
      <xdr:col>48</xdr:col>
      <xdr:colOff>209550</xdr:colOff>
      <xdr:row>16</xdr:row>
      <xdr:rowOff>0</xdr:rowOff>
    </xdr:to>
    <xdr:sp macro="" textlink="">
      <xdr:nvSpPr>
        <xdr:cNvPr id="7" name="吹き出し: 四角形 6">
          <a:extLst>
            <a:ext uri="{FF2B5EF4-FFF2-40B4-BE49-F238E27FC236}">
              <a16:creationId xmlns:a16="http://schemas.microsoft.com/office/drawing/2014/main" id="{00000000-0008-0000-1000-000007000000}"/>
            </a:ext>
          </a:extLst>
        </xdr:cNvPr>
        <xdr:cNvSpPr/>
      </xdr:nvSpPr>
      <xdr:spPr bwMode="auto">
        <a:xfrm>
          <a:off x="8143875" y="3438525"/>
          <a:ext cx="3038475" cy="219075"/>
        </a:xfrm>
        <a:prstGeom prst="wedgeRectCallout">
          <a:avLst>
            <a:gd name="adj1" fmla="val -93738"/>
            <a:gd name="adj2" fmla="val 1183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大臣認定</a:t>
          </a:r>
          <a:endParaRPr kumimoji="1" lang="en-US" altLang="ja-JP" sz="1100" b="1"/>
        </a:p>
      </xdr:txBody>
    </xdr:sp>
    <xdr:clientData/>
  </xdr:twoCellAnchor>
  <xdr:twoCellAnchor>
    <xdr:from>
      <xdr:col>35</xdr:col>
      <xdr:colOff>161925</xdr:colOff>
      <xdr:row>21</xdr:row>
      <xdr:rowOff>133350</xdr:rowOff>
    </xdr:from>
    <xdr:to>
      <xdr:col>49</xdr:col>
      <xdr:colOff>0</xdr:colOff>
      <xdr:row>23</xdr:row>
      <xdr:rowOff>190500</xdr:rowOff>
    </xdr:to>
    <xdr:sp macro="" textlink="">
      <xdr:nvSpPr>
        <xdr:cNvPr id="8" name="吹き出し: 四角形 7">
          <a:extLst>
            <a:ext uri="{FF2B5EF4-FFF2-40B4-BE49-F238E27FC236}">
              <a16:creationId xmlns:a16="http://schemas.microsoft.com/office/drawing/2014/main" id="{00000000-0008-0000-1000-000008000000}"/>
            </a:ext>
          </a:extLst>
        </xdr:cNvPr>
        <xdr:cNvSpPr/>
      </xdr:nvSpPr>
      <xdr:spPr bwMode="auto">
        <a:xfrm>
          <a:off x="8162925" y="4933950"/>
          <a:ext cx="3038475" cy="514350"/>
        </a:xfrm>
        <a:prstGeom prst="wedgeRectCallout">
          <a:avLst>
            <a:gd name="adj1" fmla="val -95619"/>
            <a:gd name="adj2" fmla="val -2149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６．構造計算に用いたプログラム</a:t>
          </a:r>
          <a:r>
            <a:rPr kumimoji="1" lang="en-US" altLang="ja-JP" sz="1100" b="1"/>
            <a:t>】</a:t>
          </a:r>
        </a:p>
        <a:p>
          <a:pPr algn="l"/>
          <a:r>
            <a:rPr kumimoji="1" lang="ja-JP" altLang="en-US" sz="1100" b="1"/>
            <a:t>計算プログラム名を記入してください。</a:t>
          </a:r>
          <a:endParaRPr kumimoji="1" lang="en-US" altLang="ja-JP" sz="1100" b="1"/>
        </a:p>
      </xdr:txBody>
    </xdr:sp>
    <xdr:clientData/>
  </xdr:twoCellAnchor>
  <xdr:twoCellAnchor>
    <xdr:from>
      <xdr:col>35</xdr:col>
      <xdr:colOff>152400</xdr:colOff>
      <xdr:row>17</xdr:row>
      <xdr:rowOff>66675</xdr:rowOff>
    </xdr:from>
    <xdr:to>
      <xdr:col>48</xdr:col>
      <xdr:colOff>219075</xdr:colOff>
      <xdr:row>18</xdr:row>
      <xdr:rowOff>66675</xdr:rowOff>
    </xdr:to>
    <xdr:sp macro="" textlink="">
      <xdr:nvSpPr>
        <xdr:cNvPr id="9" name="吹き出し: 四角形 8">
          <a:extLst>
            <a:ext uri="{FF2B5EF4-FFF2-40B4-BE49-F238E27FC236}">
              <a16:creationId xmlns:a16="http://schemas.microsoft.com/office/drawing/2014/main" id="{00000000-0008-0000-1000-000009000000}"/>
            </a:ext>
          </a:extLst>
        </xdr:cNvPr>
        <xdr:cNvSpPr/>
      </xdr:nvSpPr>
      <xdr:spPr bwMode="auto">
        <a:xfrm>
          <a:off x="8153400" y="39528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限界耐力計算</a:t>
          </a:r>
          <a:endParaRPr kumimoji="1" lang="en-US" altLang="ja-JP" sz="1100" b="1"/>
        </a:p>
      </xdr:txBody>
    </xdr:sp>
    <xdr:clientData/>
  </xdr:twoCellAnchor>
  <xdr:twoCellAnchor>
    <xdr:from>
      <xdr:col>35</xdr:col>
      <xdr:colOff>152400</xdr:colOff>
      <xdr:row>18</xdr:row>
      <xdr:rowOff>104775</xdr:rowOff>
    </xdr:from>
    <xdr:to>
      <xdr:col>48</xdr:col>
      <xdr:colOff>219075</xdr:colOff>
      <xdr:row>19</xdr:row>
      <xdr:rowOff>104775</xdr:rowOff>
    </xdr:to>
    <xdr:sp macro="" textlink="">
      <xdr:nvSpPr>
        <xdr:cNvPr id="10" name="吹き出し: 四角形 9">
          <a:extLst>
            <a:ext uri="{FF2B5EF4-FFF2-40B4-BE49-F238E27FC236}">
              <a16:creationId xmlns:a16="http://schemas.microsoft.com/office/drawing/2014/main" id="{00000000-0008-0000-1000-00000A000000}"/>
            </a:ext>
          </a:extLst>
        </xdr:cNvPr>
        <xdr:cNvSpPr/>
      </xdr:nvSpPr>
      <xdr:spPr bwMode="auto">
        <a:xfrm>
          <a:off x="8153400" y="42195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許容応力度等計算</a:t>
          </a:r>
          <a:endParaRPr kumimoji="1" lang="en-US" altLang="ja-JP" sz="1100" b="1"/>
        </a:p>
      </xdr:txBody>
    </xdr:sp>
    <xdr:clientData/>
  </xdr:twoCellAnchor>
  <xdr:twoCellAnchor>
    <xdr:from>
      <xdr:col>35</xdr:col>
      <xdr:colOff>161925</xdr:colOff>
      <xdr:row>19</xdr:row>
      <xdr:rowOff>142875</xdr:rowOff>
    </xdr:from>
    <xdr:to>
      <xdr:col>49</xdr:col>
      <xdr:colOff>0</xdr:colOff>
      <xdr:row>20</xdr:row>
      <xdr:rowOff>142875</xdr:rowOff>
    </xdr:to>
    <xdr:sp macro="" textlink="">
      <xdr:nvSpPr>
        <xdr:cNvPr id="11" name="吹き出し: 四角形 10">
          <a:extLst>
            <a:ext uri="{FF2B5EF4-FFF2-40B4-BE49-F238E27FC236}">
              <a16:creationId xmlns:a16="http://schemas.microsoft.com/office/drawing/2014/main" id="{00000000-0008-0000-1000-00000B000000}"/>
            </a:ext>
          </a:extLst>
        </xdr:cNvPr>
        <xdr:cNvSpPr/>
      </xdr:nvSpPr>
      <xdr:spPr bwMode="auto">
        <a:xfrm>
          <a:off x="8162925" y="44862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許容応力度計算</a:t>
          </a:r>
          <a:endParaRPr kumimoji="1" lang="en-US" altLang="ja-JP" sz="1100" b="1"/>
        </a:p>
      </xdr:txBody>
    </xdr:sp>
    <xdr:clientData/>
  </xdr:twoCellAnchor>
  <xdr:twoCellAnchor>
    <xdr:from>
      <xdr:col>35</xdr:col>
      <xdr:colOff>180975</xdr:colOff>
      <xdr:row>24</xdr:row>
      <xdr:rowOff>66673</xdr:rowOff>
    </xdr:from>
    <xdr:to>
      <xdr:col>52</xdr:col>
      <xdr:colOff>133350</xdr:colOff>
      <xdr:row>33</xdr:row>
      <xdr:rowOff>28574</xdr:rowOff>
    </xdr:to>
    <xdr:sp macro="" textlink="">
      <xdr:nvSpPr>
        <xdr:cNvPr id="12" name="吹き出し: 四角形 11">
          <a:extLst>
            <a:ext uri="{FF2B5EF4-FFF2-40B4-BE49-F238E27FC236}">
              <a16:creationId xmlns:a16="http://schemas.microsoft.com/office/drawing/2014/main" id="{00000000-0008-0000-1000-00000C000000}"/>
            </a:ext>
          </a:extLst>
        </xdr:cNvPr>
        <xdr:cNvSpPr/>
      </xdr:nvSpPr>
      <xdr:spPr bwMode="auto">
        <a:xfrm>
          <a:off x="8181975" y="5553073"/>
          <a:ext cx="3838575" cy="2000251"/>
        </a:xfrm>
        <a:prstGeom prst="wedgeRectCallout">
          <a:avLst>
            <a:gd name="adj1" fmla="val -86190"/>
            <a:gd name="adj2" fmla="val -286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７．建築基準法施行令第</a:t>
          </a:r>
          <a:r>
            <a:rPr kumimoji="1" lang="en-US" altLang="ja-JP" sz="1100" b="1"/>
            <a:t>137</a:t>
          </a:r>
          <a:r>
            <a:rPr kumimoji="1" lang="ja-JP" altLang="en-US" sz="1100" b="1"/>
            <a:t>条の２各号に定める基準の区分</a:t>
          </a:r>
          <a:r>
            <a:rPr kumimoji="1" lang="en-US" altLang="ja-JP" sz="1100" b="1"/>
            <a:t>】</a:t>
          </a:r>
        </a:p>
        <a:p>
          <a:pPr algn="l"/>
          <a:r>
            <a:rPr kumimoji="1" lang="ja-JP" altLang="en-US" sz="1100" b="1"/>
            <a:t>不適格増築等の適用がある場合は、該当する号の数字および「イ」または「ハ」の別を記入してください。</a:t>
          </a:r>
          <a:endParaRPr kumimoji="1" lang="en-US" altLang="ja-JP" sz="1100" b="1"/>
        </a:p>
        <a:p>
          <a:pPr algn="l"/>
          <a:endParaRPr kumimoji="1" lang="en-US" altLang="ja-JP" sz="1100" b="1"/>
        </a:p>
        <a:p>
          <a:pPr algn="l"/>
          <a:r>
            <a:rPr kumimoji="1" lang="ja-JP" altLang="en-US" sz="1100" b="1"/>
            <a:t>第一号イ　　　 　　：　一体増築</a:t>
          </a:r>
          <a:endParaRPr kumimoji="1" lang="en-US" altLang="ja-JP" sz="1100" b="1"/>
        </a:p>
        <a:p>
          <a:pPr algn="l"/>
          <a:r>
            <a:rPr kumimoji="1" lang="ja-JP" altLang="en-US" sz="1100" b="1"/>
            <a:t>第一号ロ　　 　　　：　Ｅｘｐ．ｊ増築</a:t>
          </a:r>
          <a:endParaRPr kumimoji="1" lang="en-US" altLang="ja-JP" sz="1100" b="1"/>
        </a:p>
        <a:p>
          <a:pPr algn="l"/>
          <a:r>
            <a:rPr kumimoji="1" lang="ja-JP" altLang="en-US" sz="1100" b="1"/>
            <a:t>第二号イ～ハ 　　：　既存の１</a:t>
          </a:r>
          <a:r>
            <a:rPr kumimoji="1" lang="en-US" altLang="ja-JP" sz="1100" b="1"/>
            <a:t>/</a:t>
          </a:r>
          <a:r>
            <a:rPr kumimoji="1" lang="ja-JP" altLang="en-US" sz="1100" b="1"/>
            <a:t>２以下の増築</a:t>
          </a:r>
          <a:endParaRPr kumimoji="1" lang="en-US" altLang="ja-JP" sz="1100" b="1"/>
        </a:p>
        <a:p>
          <a:pPr algn="l"/>
          <a:r>
            <a:rPr kumimoji="1" lang="ja-JP" altLang="en-US" sz="1100" b="1"/>
            <a:t>第三号イ又はハ　：既存の１</a:t>
          </a:r>
          <a:r>
            <a:rPr kumimoji="1" lang="en-US" altLang="ja-JP" sz="1100" b="1"/>
            <a:t>/</a:t>
          </a:r>
          <a:r>
            <a:rPr kumimoji="1" lang="ja-JP" altLang="en-US" sz="1100" b="1"/>
            <a:t>２０以下かつ５０㎡以下の増築</a:t>
          </a:r>
          <a:endParaRPr kumimoji="1" lang="en-US" altLang="ja-JP" sz="1100" b="1"/>
        </a:p>
      </xdr:txBody>
    </xdr:sp>
    <xdr:clientData/>
  </xdr:twoCellAnchor>
  <xdr:twoCellAnchor>
    <xdr:from>
      <xdr:col>50</xdr:col>
      <xdr:colOff>0</xdr:colOff>
      <xdr:row>1</xdr:row>
      <xdr:rowOff>0</xdr:rowOff>
    </xdr:from>
    <xdr:to>
      <xdr:col>63</xdr:col>
      <xdr:colOff>66675</xdr:colOff>
      <xdr:row>9</xdr:row>
      <xdr:rowOff>28575</xdr:rowOff>
    </xdr:to>
    <xdr:sp macro="" textlink="">
      <xdr:nvSpPr>
        <xdr:cNvPr id="13" name="吹き出し: 四角形 12">
          <a:extLst>
            <a:ext uri="{FF2B5EF4-FFF2-40B4-BE49-F238E27FC236}">
              <a16:creationId xmlns:a16="http://schemas.microsoft.com/office/drawing/2014/main" id="{00000000-0008-0000-1000-00000D000000}"/>
            </a:ext>
          </a:extLst>
        </xdr:cNvPr>
        <xdr:cNvSpPr/>
      </xdr:nvSpPr>
      <xdr:spPr bwMode="auto">
        <a:xfrm>
          <a:off x="11430000" y="228600"/>
          <a:ext cx="3038475" cy="18573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35</xdr:col>
      <xdr:colOff>38100</xdr:colOff>
      <xdr:row>0</xdr:row>
      <xdr:rowOff>76200</xdr:rowOff>
    </xdr:from>
    <xdr:to>
      <xdr:col>48</xdr:col>
      <xdr:colOff>95250</xdr:colOff>
      <xdr:row>3</xdr:row>
      <xdr:rowOff>28575</xdr:rowOff>
    </xdr:to>
    <xdr:sp macro="" textlink="">
      <xdr:nvSpPr>
        <xdr:cNvPr id="2" name="吹き出し: 四角形 1">
          <a:extLst>
            <a:ext uri="{FF2B5EF4-FFF2-40B4-BE49-F238E27FC236}">
              <a16:creationId xmlns:a16="http://schemas.microsoft.com/office/drawing/2014/main" id="{00000000-0008-0000-1100-000002000000}"/>
            </a:ext>
          </a:extLst>
        </xdr:cNvPr>
        <xdr:cNvSpPr/>
      </xdr:nvSpPr>
      <xdr:spPr bwMode="auto">
        <a:xfrm>
          <a:off x="8039100" y="76200"/>
          <a:ext cx="3028950" cy="638175"/>
        </a:xfrm>
        <a:prstGeom prst="wedgeRectCallout">
          <a:avLst>
            <a:gd name="adj1" fmla="val -89900"/>
            <a:gd name="adj2" fmla="val -4288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第六面</a:t>
          </a:r>
          <a:endParaRPr kumimoji="1" lang="en-US" altLang="ja-JP" sz="1100" b="1"/>
        </a:p>
        <a:p>
          <a:pPr algn="l"/>
          <a:r>
            <a:rPr kumimoji="1" lang="ja-JP" altLang="en-US" sz="1100" b="1"/>
            <a:t>Ｅｘｐ．ｊで分離されている部分ごとに作成してください。</a:t>
          </a:r>
          <a:endParaRPr kumimoji="1" lang="en-US" altLang="ja-JP" sz="1100" b="1"/>
        </a:p>
      </xdr:txBody>
    </xdr:sp>
    <xdr:clientData/>
  </xdr:twoCellAnchor>
  <xdr:twoCellAnchor>
    <xdr:from>
      <xdr:col>35</xdr:col>
      <xdr:colOff>47625</xdr:colOff>
      <xdr:row>3</xdr:row>
      <xdr:rowOff>161925</xdr:rowOff>
    </xdr:from>
    <xdr:to>
      <xdr:col>48</xdr:col>
      <xdr:colOff>114300</xdr:colOff>
      <xdr:row>6</xdr:row>
      <xdr:rowOff>104775</xdr:rowOff>
    </xdr:to>
    <xdr:sp macro="" textlink="">
      <xdr:nvSpPr>
        <xdr:cNvPr id="3" name="吹き出し: 四角形 2">
          <a:extLst>
            <a:ext uri="{FF2B5EF4-FFF2-40B4-BE49-F238E27FC236}">
              <a16:creationId xmlns:a16="http://schemas.microsoft.com/office/drawing/2014/main" id="{00000000-0008-0000-1100-000003000000}"/>
            </a:ext>
          </a:extLst>
        </xdr:cNvPr>
        <xdr:cNvSpPr/>
      </xdr:nvSpPr>
      <xdr:spPr bwMode="auto">
        <a:xfrm>
          <a:off x="8048625" y="847725"/>
          <a:ext cx="3038475" cy="628650"/>
        </a:xfrm>
        <a:prstGeom prst="wedgeRectCallout">
          <a:avLst>
            <a:gd name="adj1" fmla="val -94052"/>
            <a:gd name="adj2" fmla="val -88166"/>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１．番号</a:t>
          </a:r>
          <a:r>
            <a:rPr kumimoji="1" lang="en-US" altLang="ja-JP" sz="1100" b="1"/>
            <a:t>】</a:t>
          </a:r>
        </a:p>
        <a:p>
          <a:pPr algn="l"/>
          <a:r>
            <a:rPr kumimoji="1" lang="ja-JP" altLang="en-US" sz="1100" b="1"/>
            <a:t>Ｅｘｐ．ｊで分離されている場合は、分離された部分ごとに番号を付し、その番号を記入してください。</a:t>
          </a:r>
          <a:endParaRPr kumimoji="1" lang="en-US" altLang="ja-JP" sz="1100" b="1"/>
        </a:p>
      </xdr:txBody>
    </xdr:sp>
    <xdr:clientData/>
  </xdr:twoCellAnchor>
  <xdr:twoCellAnchor>
    <xdr:from>
      <xdr:col>35</xdr:col>
      <xdr:colOff>66675</xdr:colOff>
      <xdr:row>7</xdr:row>
      <xdr:rowOff>66676</xdr:rowOff>
    </xdr:from>
    <xdr:to>
      <xdr:col>48</xdr:col>
      <xdr:colOff>114300</xdr:colOff>
      <xdr:row>10</xdr:row>
      <xdr:rowOff>200026</xdr:rowOff>
    </xdr:to>
    <xdr:sp macro="" textlink="">
      <xdr:nvSpPr>
        <xdr:cNvPr id="4" name="吹き出し: 四角形 3">
          <a:extLst>
            <a:ext uri="{FF2B5EF4-FFF2-40B4-BE49-F238E27FC236}">
              <a16:creationId xmlns:a16="http://schemas.microsoft.com/office/drawing/2014/main" id="{00000000-0008-0000-1100-000004000000}"/>
            </a:ext>
          </a:extLst>
        </xdr:cNvPr>
        <xdr:cNvSpPr/>
      </xdr:nvSpPr>
      <xdr:spPr bwMode="auto">
        <a:xfrm>
          <a:off x="8067675" y="1666876"/>
          <a:ext cx="3019425" cy="819150"/>
        </a:xfrm>
        <a:prstGeom prst="wedgeRectCallout">
          <a:avLst>
            <a:gd name="adj1" fmla="val -92485"/>
            <a:gd name="adj2" fmla="val -6363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３．建築物の高さ等</a:t>
          </a:r>
          <a:r>
            <a:rPr kumimoji="1" lang="en-US" altLang="ja-JP" sz="1100" b="1"/>
            <a:t>】</a:t>
          </a:r>
        </a:p>
        <a:p>
          <a:pPr algn="l">
            <a:lnSpc>
              <a:spcPts val="1300"/>
            </a:lnSpc>
          </a:pPr>
          <a:r>
            <a:rPr kumimoji="1" lang="ja-JP" altLang="en-US" sz="1100" b="1"/>
            <a:t>Ｅｘｐ．ｊで分離された建築物ごとに地盤面を設定し、最高高さ、最高の軒の高さ、階数、構造を記入してください。</a:t>
          </a:r>
        </a:p>
      </xdr:txBody>
    </xdr:sp>
    <xdr:clientData/>
  </xdr:twoCellAnchor>
  <xdr:twoCellAnchor>
    <xdr:from>
      <xdr:col>49</xdr:col>
      <xdr:colOff>123825</xdr:colOff>
      <xdr:row>10</xdr:row>
      <xdr:rowOff>66675</xdr:rowOff>
    </xdr:from>
    <xdr:to>
      <xdr:col>62</xdr:col>
      <xdr:colOff>161925</xdr:colOff>
      <xdr:row>17</xdr:row>
      <xdr:rowOff>123825</xdr:rowOff>
    </xdr:to>
    <xdr:sp macro="" textlink="">
      <xdr:nvSpPr>
        <xdr:cNvPr id="5" name="吹き出し: 四角形 4">
          <a:extLst>
            <a:ext uri="{FF2B5EF4-FFF2-40B4-BE49-F238E27FC236}">
              <a16:creationId xmlns:a16="http://schemas.microsoft.com/office/drawing/2014/main" id="{00000000-0008-0000-1100-000005000000}"/>
            </a:ext>
          </a:extLst>
        </xdr:cNvPr>
        <xdr:cNvSpPr/>
      </xdr:nvSpPr>
      <xdr:spPr bwMode="auto">
        <a:xfrm>
          <a:off x="11325225" y="2352675"/>
          <a:ext cx="3009900" cy="1657350"/>
        </a:xfrm>
        <a:prstGeom prst="wedgeRectCallout">
          <a:avLst>
            <a:gd name="adj1" fmla="val -193434"/>
            <a:gd name="adj2" fmla="val -2613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４．特定構造計算基準～</a:t>
          </a:r>
          <a:r>
            <a:rPr kumimoji="1" lang="en-US" altLang="ja-JP" sz="1100" b="1"/>
            <a:t>】</a:t>
          </a:r>
        </a:p>
        <a:p>
          <a:pPr algn="l"/>
          <a:r>
            <a:rPr kumimoji="1" lang="ja-JP" altLang="en-US" sz="1100" b="1"/>
            <a:t>構造計算において計算ルート２若しくはルート３（限界耐力計算含む）とした場合はチェックをしてください。</a:t>
          </a:r>
          <a:endParaRPr kumimoji="1" lang="en-US" altLang="ja-JP" sz="1100" b="1"/>
        </a:p>
        <a:p>
          <a:pPr algn="l"/>
          <a:endParaRPr kumimoji="1" lang="en-US" altLang="ja-JP" sz="1100" b="1"/>
        </a:p>
        <a:p>
          <a:pPr algn="l"/>
          <a:r>
            <a:rPr kumimoji="1" lang="ja-JP" altLang="en-US" sz="1100" b="1"/>
            <a:t>新築　→　特定構造計算基準</a:t>
          </a:r>
          <a:endParaRPr kumimoji="1" lang="en-US" altLang="ja-JP" sz="1100" b="1"/>
        </a:p>
        <a:p>
          <a:pPr algn="l"/>
          <a:r>
            <a:rPr kumimoji="1" lang="ja-JP" altLang="en-US" sz="1100" b="1"/>
            <a:t>増改築→　特定増改築構造計算基準</a:t>
          </a:r>
          <a:endParaRPr kumimoji="1" lang="en-US" altLang="ja-JP" sz="1100" b="1"/>
        </a:p>
        <a:p>
          <a:pPr algn="l"/>
          <a:endParaRPr kumimoji="1" lang="ja-JP" altLang="en-US" sz="1100" b="1"/>
        </a:p>
      </xdr:txBody>
    </xdr:sp>
    <xdr:clientData/>
  </xdr:twoCellAnchor>
  <xdr:twoCellAnchor>
    <xdr:from>
      <xdr:col>35</xdr:col>
      <xdr:colOff>152400</xdr:colOff>
      <xdr:row>16</xdr:row>
      <xdr:rowOff>28575</xdr:rowOff>
    </xdr:from>
    <xdr:to>
      <xdr:col>48</xdr:col>
      <xdr:colOff>219075</xdr:colOff>
      <xdr:row>17</xdr:row>
      <xdr:rowOff>28575</xdr:rowOff>
    </xdr:to>
    <xdr:sp macro="" textlink="">
      <xdr:nvSpPr>
        <xdr:cNvPr id="6" name="吹き出し: 四角形 5">
          <a:extLst>
            <a:ext uri="{FF2B5EF4-FFF2-40B4-BE49-F238E27FC236}">
              <a16:creationId xmlns:a16="http://schemas.microsoft.com/office/drawing/2014/main" id="{00000000-0008-0000-1100-000006000000}"/>
            </a:ext>
          </a:extLst>
        </xdr:cNvPr>
        <xdr:cNvSpPr/>
      </xdr:nvSpPr>
      <xdr:spPr bwMode="auto">
        <a:xfrm>
          <a:off x="8153400" y="36861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保有水平耐力計算</a:t>
          </a:r>
          <a:endParaRPr kumimoji="1" lang="en-US" altLang="ja-JP" sz="1100" b="1"/>
        </a:p>
      </xdr:txBody>
    </xdr:sp>
    <xdr:clientData/>
  </xdr:twoCellAnchor>
  <xdr:twoCellAnchor>
    <xdr:from>
      <xdr:col>35</xdr:col>
      <xdr:colOff>142875</xdr:colOff>
      <xdr:row>15</xdr:row>
      <xdr:rowOff>9525</xdr:rowOff>
    </xdr:from>
    <xdr:to>
      <xdr:col>48</xdr:col>
      <xdr:colOff>209550</xdr:colOff>
      <xdr:row>16</xdr:row>
      <xdr:rowOff>0</xdr:rowOff>
    </xdr:to>
    <xdr:sp macro="" textlink="">
      <xdr:nvSpPr>
        <xdr:cNvPr id="7" name="吹き出し: 四角形 6">
          <a:extLst>
            <a:ext uri="{FF2B5EF4-FFF2-40B4-BE49-F238E27FC236}">
              <a16:creationId xmlns:a16="http://schemas.microsoft.com/office/drawing/2014/main" id="{00000000-0008-0000-1100-000007000000}"/>
            </a:ext>
          </a:extLst>
        </xdr:cNvPr>
        <xdr:cNvSpPr/>
      </xdr:nvSpPr>
      <xdr:spPr bwMode="auto">
        <a:xfrm>
          <a:off x="8143875" y="3438525"/>
          <a:ext cx="3038475" cy="219075"/>
        </a:xfrm>
        <a:prstGeom prst="wedgeRectCallout">
          <a:avLst>
            <a:gd name="adj1" fmla="val -93738"/>
            <a:gd name="adj2" fmla="val 11834"/>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大臣認定</a:t>
          </a:r>
          <a:endParaRPr kumimoji="1" lang="en-US" altLang="ja-JP" sz="1100" b="1"/>
        </a:p>
      </xdr:txBody>
    </xdr:sp>
    <xdr:clientData/>
  </xdr:twoCellAnchor>
  <xdr:twoCellAnchor>
    <xdr:from>
      <xdr:col>35</xdr:col>
      <xdr:colOff>161925</xdr:colOff>
      <xdr:row>21</xdr:row>
      <xdr:rowOff>133350</xdr:rowOff>
    </xdr:from>
    <xdr:to>
      <xdr:col>49</xdr:col>
      <xdr:colOff>0</xdr:colOff>
      <xdr:row>23</xdr:row>
      <xdr:rowOff>190500</xdr:rowOff>
    </xdr:to>
    <xdr:sp macro="" textlink="">
      <xdr:nvSpPr>
        <xdr:cNvPr id="8" name="吹き出し: 四角形 7">
          <a:extLst>
            <a:ext uri="{FF2B5EF4-FFF2-40B4-BE49-F238E27FC236}">
              <a16:creationId xmlns:a16="http://schemas.microsoft.com/office/drawing/2014/main" id="{00000000-0008-0000-1100-000008000000}"/>
            </a:ext>
          </a:extLst>
        </xdr:cNvPr>
        <xdr:cNvSpPr/>
      </xdr:nvSpPr>
      <xdr:spPr bwMode="auto">
        <a:xfrm>
          <a:off x="8162925" y="4933950"/>
          <a:ext cx="3038475" cy="514350"/>
        </a:xfrm>
        <a:prstGeom prst="wedgeRectCallout">
          <a:avLst>
            <a:gd name="adj1" fmla="val -95619"/>
            <a:gd name="adj2" fmla="val -2149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６．構造計算に用いたプログラム</a:t>
          </a:r>
          <a:r>
            <a:rPr kumimoji="1" lang="en-US" altLang="ja-JP" sz="1100" b="1"/>
            <a:t>】</a:t>
          </a:r>
        </a:p>
        <a:p>
          <a:pPr algn="l"/>
          <a:r>
            <a:rPr kumimoji="1" lang="ja-JP" altLang="en-US" sz="1100" b="1"/>
            <a:t>計算プログラム名を記入してください。</a:t>
          </a:r>
          <a:endParaRPr kumimoji="1" lang="en-US" altLang="ja-JP" sz="1100" b="1"/>
        </a:p>
      </xdr:txBody>
    </xdr:sp>
    <xdr:clientData/>
  </xdr:twoCellAnchor>
  <xdr:twoCellAnchor>
    <xdr:from>
      <xdr:col>35</xdr:col>
      <xdr:colOff>152400</xdr:colOff>
      <xdr:row>17</xdr:row>
      <xdr:rowOff>66675</xdr:rowOff>
    </xdr:from>
    <xdr:to>
      <xdr:col>48</xdr:col>
      <xdr:colOff>219075</xdr:colOff>
      <xdr:row>18</xdr:row>
      <xdr:rowOff>66675</xdr:rowOff>
    </xdr:to>
    <xdr:sp macro="" textlink="">
      <xdr:nvSpPr>
        <xdr:cNvPr id="9" name="吹き出し: 四角形 8">
          <a:extLst>
            <a:ext uri="{FF2B5EF4-FFF2-40B4-BE49-F238E27FC236}">
              <a16:creationId xmlns:a16="http://schemas.microsoft.com/office/drawing/2014/main" id="{00000000-0008-0000-1100-000009000000}"/>
            </a:ext>
          </a:extLst>
        </xdr:cNvPr>
        <xdr:cNvSpPr/>
      </xdr:nvSpPr>
      <xdr:spPr bwMode="auto">
        <a:xfrm>
          <a:off x="8153400" y="39528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限界耐力計算</a:t>
          </a:r>
          <a:endParaRPr kumimoji="1" lang="en-US" altLang="ja-JP" sz="1100" b="1"/>
        </a:p>
      </xdr:txBody>
    </xdr:sp>
    <xdr:clientData/>
  </xdr:twoCellAnchor>
  <xdr:twoCellAnchor>
    <xdr:from>
      <xdr:col>35</xdr:col>
      <xdr:colOff>152400</xdr:colOff>
      <xdr:row>18</xdr:row>
      <xdr:rowOff>104775</xdr:rowOff>
    </xdr:from>
    <xdr:to>
      <xdr:col>48</xdr:col>
      <xdr:colOff>219075</xdr:colOff>
      <xdr:row>19</xdr:row>
      <xdr:rowOff>104775</xdr:rowOff>
    </xdr:to>
    <xdr:sp macro="" textlink="">
      <xdr:nvSpPr>
        <xdr:cNvPr id="10" name="吹き出し: 四角形 9">
          <a:extLst>
            <a:ext uri="{FF2B5EF4-FFF2-40B4-BE49-F238E27FC236}">
              <a16:creationId xmlns:a16="http://schemas.microsoft.com/office/drawing/2014/main" id="{00000000-0008-0000-1100-00000A000000}"/>
            </a:ext>
          </a:extLst>
        </xdr:cNvPr>
        <xdr:cNvSpPr/>
      </xdr:nvSpPr>
      <xdr:spPr bwMode="auto">
        <a:xfrm>
          <a:off x="8153400" y="42195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許容応力度等計算</a:t>
          </a:r>
          <a:endParaRPr kumimoji="1" lang="en-US" altLang="ja-JP" sz="1100" b="1"/>
        </a:p>
      </xdr:txBody>
    </xdr:sp>
    <xdr:clientData/>
  </xdr:twoCellAnchor>
  <xdr:twoCellAnchor>
    <xdr:from>
      <xdr:col>35</xdr:col>
      <xdr:colOff>161925</xdr:colOff>
      <xdr:row>19</xdr:row>
      <xdr:rowOff>142875</xdr:rowOff>
    </xdr:from>
    <xdr:to>
      <xdr:col>49</xdr:col>
      <xdr:colOff>0</xdr:colOff>
      <xdr:row>20</xdr:row>
      <xdr:rowOff>142875</xdr:rowOff>
    </xdr:to>
    <xdr:sp macro="" textlink="">
      <xdr:nvSpPr>
        <xdr:cNvPr id="11" name="吹き出し: 四角形 10">
          <a:extLst>
            <a:ext uri="{FF2B5EF4-FFF2-40B4-BE49-F238E27FC236}">
              <a16:creationId xmlns:a16="http://schemas.microsoft.com/office/drawing/2014/main" id="{00000000-0008-0000-1100-00000B000000}"/>
            </a:ext>
          </a:extLst>
        </xdr:cNvPr>
        <xdr:cNvSpPr/>
      </xdr:nvSpPr>
      <xdr:spPr bwMode="auto">
        <a:xfrm>
          <a:off x="8162925" y="4486275"/>
          <a:ext cx="3038475" cy="228600"/>
        </a:xfrm>
        <a:prstGeom prst="wedgeRectCallout">
          <a:avLst>
            <a:gd name="adj1" fmla="val -93112"/>
            <a:gd name="adj2" fmla="val 274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b="1"/>
            <a:t>許容応力度計算</a:t>
          </a:r>
          <a:endParaRPr kumimoji="1" lang="en-US" altLang="ja-JP" sz="1100" b="1"/>
        </a:p>
      </xdr:txBody>
    </xdr:sp>
    <xdr:clientData/>
  </xdr:twoCellAnchor>
  <xdr:twoCellAnchor>
    <xdr:from>
      <xdr:col>35</xdr:col>
      <xdr:colOff>180975</xdr:colOff>
      <xdr:row>24</xdr:row>
      <xdr:rowOff>66673</xdr:rowOff>
    </xdr:from>
    <xdr:to>
      <xdr:col>52</xdr:col>
      <xdr:colOff>133350</xdr:colOff>
      <xdr:row>33</xdr:row>
      <xdr:rowOff>28574</xdr:rowOff>
    </xdr:to>
    <xdr:sp macro="" textlink="">
      <xdr:nvSpPr>
        <xdr:cNvPr id="12" name="吹き出し: 四角形 11">
          <a:extLst>
            <a:ext uri="{FF2B5EF4-FFF2-40B4-BE49-F238E27FC236}">
              <a16:creationId xmlns:a16="http://schemas.microsoft.com/office/drawing/2014/main" id="{00000000-0008-0000-1100-00000C000000}"/>
            </a:ext>
          </a:extLst>
        </xdr:cNvPr>
        <xdr:cNvSpPr/>
      </xdr:nvSpPr>
      <xdr:spPr bwMode="auto">
        <a:xfrm>
          <a:off x="8181975" y="5553073"/>
          <a:ext cx="3838575" cy="2000251"/>
        </a:xfrm>
        <a:prstGeom prst="wedgeRectCallout">
          <a:avLst>
            <a:gd name="adj1" fmla="val -86190"/>
            <a:gd name="adj2" fmla="val -2865"/>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b="1"/>
            <a:t>【</a:t>
          </a:r>
          <a:r>
            <a:rPr kumimoji="1" lang="ja-JP" altLang="en-US" sz="1100" b="1"/>
            <a:t>７．建築基準法施行令第</a:t>
          </a:r>
          <a:r>
            <a:rPr kumimoji="1" lang="en-US" altLang="ja-JP" sz="1100" b="1"/>
            <a:t>137</a:t>
          </a:r>
          <a:r>
            <a:rPr kumimoji="1" lang="ja-JP" altLang="en-US" sz="1100" b="1"/>
            <a:t>条の２各号に定める基準の区分</a:t>
          </a:r>
          <a:r>
            <a:rPr kumimoji="1" lang="en-US" altLang="ja-JP" sz="1100" b="1"/>
            <a:t>】</a:t>
          </a:r>
        </a:p>
        <a:p>
          <a:pPr algn="l"/>
          <a:r>
            <a:rPr kumimoji="1" lang="ja-JP" altLang="en-US" sz="1100" b="1"/>
            <a:t>不適格増築等の適用がある場合は、該当する号の数字および「イ」または「ハ」の別を記入してください。</a:t>
          </a:r>
          <a:endParaRPr kumimoji="1" lang="en-US" altLang="ja-JP" sz="1100" b="1"/>
        </a:p>
        <a:p>
          <a:pPr algn="l"/>
          <a:endParaRPr kumimoji="1" lang="en-US" altLang="ja-JP" sz="1100" b="1"/>
        </a:p>
        <a:p>
          <a:pPr algn="l"/>
          <a:r>
            <a:rPr kumimoji="1" lang="ja-JP" altLang="en-US" sz="1100" b="1"/>
            <a:t>第一号イ　　　 　　：　一体増築</a:t>
          </a:r>
          <a:endParaRPr kumimoji="1" lang="en-US" altLang="ja-JP" sz="1100" b="1"/>
        </a:p>
        <a:p>
          <a:pPr algn="l"/>
          <a:r>
            <a:rPr kumimoji="1" lang="ja-JP" altLang="en-US" sz="1100" b="1"/>
            <a:t>第一号ロ　　 　　　：　Ｅｘｐ．ｊ増築</a:t>
          </a:r>
          <a:endParaRPr kumimoji="1" lang="en-US" altLang="ja-JP" sz="1100" b="1"/>
        </a:p>
        <a:p>
          <a:pPr algn="l"/>
          <a:r>
            <a:rPr kumimoji="1" lang="ja-JP" altLang="en-US" sz="1100" b="1"/>
            <a:t>第二号イ～ハ 　　：　既存の１</a:t>
          </a:r>
          <a:r>
            <a:rPr kumimoji="1" lang="en-US" altLang="ja-JP" sz="1100" b="1"/>
            <a:t>/</a:t>
          </a:r>
          <a:r>
            <a:rPr kumimoji="1" lang="ja-JP" altLang="en-US" sz="1100" b="1"/>
            <a:t>２以下の増築</a:t>
          </a:r>
          <a:endParaRPr kumimoji="1" lang="en-US" altLang="ja-JP" sz="1100" b="1"/>
        </a:p>
        <a:p>
          <a:pPr algn="l"/>
          <a:r>
            <a:rPr kumimoji="1" lang="ja-JP" altLang="en-US" sz="1100" b="1"/>
            <a:t>第三号イ又はハ　：既存の１</a:t>
          </a:r>
          <a:r>
            <a:rPr kumimoji="1" lang="en-US" altLang="ja-JP" sz="1100" b="1"/>
            <a:t>/</a:t>
          </a:r>
          <a:r>
            <a:rPr kumimoji="1" lang="ja-JP" altLang="en-US" sz="1100" b="1"/>
            <a:t>２０以下かつ５０㎡以下の増築</a:t>
          </a:r>
          <a:endParaRPr kumimoji="1" lang="en-US" altLang="ja-JP" sz="1100" b="1"/>
        </a:p>
      </xdr:txBody>
    </xdr:sp>
    <xdr:clientData/>
  </xdr:twoCellAnchor>
  <xdr:twoCellAnchor>
    <xdr:from>
      <xdr:col>50</xdr:col>
      <xdr:colOff>0</xdr:colOff>
      <xdr:row>1</xdr:row>
      <xdr:rowOff>0</xdr:rowOff>
    </xdr:from>
    <xdr:to>
      <xdr:col>63</xdr:col>
      <xdr:colOff>66675</xdr:colOff>
      <xdr:row>9</xdr:row>
      <xdr:rowOff>28575</xdr:rowOff>
    </xdr:to>
    <xdr:sp macro="" textlink="">
      <xdr:nvSpPr>
        <xdr:cNvPr id="13" name="吹き出し: 四角形 12">
          <a:extLst>
            <a:ext uri="{FF2B5EF4-FFF2-40B4-BE49-F238E27FC236}">
              <a16:creationId xmlns:a16="http://schemas.microsoft.com/office/drawing/2014/main" id="{00000000-0008-0000-1100-00000D000000}"/>
            </a:ext>
          </a:extLst>
        </xdr:cNvPr>
        <xdr:cNvSpPr/>
      </xdr:nvSpPr>
      <xdr:spPr bwMode="auto">
        <a:xfrm>
          <a:off x="11430000" y="228600"/>
          <a:ext cx="3038475" cy="18573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29</xdr:col>
      <xdr:colOff>219075</xdr:colOff>
      <xdr:row>0</xdr:row>
      <xdr:rowOff>161925</xdr:rowOff>
    </xdr:from>
    <xdr:to>
      <xdr:col>33</xdr:col>
      <xdr:colOff>514350</xdr:colOff>
      <xdr:row>8</xdr:row>
      <xdr:rowOff>190500</xdr:rowOff>
    </xdr:to>
    <xdr:sp macro="" textlink="">
      <xdr:nvSpPr>
        <xdr:cNvPr id="2" name="吹き出し: 四角形 1">
          <a:extLst>
            <a:ext uri="{FF2B5EF4-FFF2-40B4-BE49-F238E27FC236}">
              <a16:creationId xmlns:a16="http://schemas.microsoft.com/office/drawing/2014/main" id="{00000000-0008-0000-1200-000002000000}"/>
            </a:ext>
          </a:extLst>
        </xdr:cNvPr>
        <xdr:cNvSpPr/>
      </xdr:nvSpPr>
      <xdr:spPr bwMode="auto">
        <a:xfrm>
          <a:off x="6858000" y="16192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29</xdr:col>
      <xdr:colOff>295275</xdr:colOff>
      <xdr:row>0</xdr:row>
      <xdr:rowOff>142875</xdr:rowOff>
    </xdr:from>
    <xdr:to>
      <xdr:col>33</xdr:col>
      <xdr:colOff>590550</xdr:colOff>
      <xdr:row>8</xdr:row>
      <xdr:rowOff>171450</xdr:rowOff>
    </xdr:to>
    <xdr:sp macro="" textlink="">
      <xdr:nvSpPr>
        <xdr:cNvPr id="2" name="吹き出し: 四角形 1">
          <a:extLst>
            <a:ext uri="{FF2B5EF4-FFF2-40B4-BE49-F238E27FC236}">
              <a16:creationId xmlns:a16="http://schemas.microsoft.com/office/drawing/2014/main" id="{00000000-0008-0000-1300-000002000000}"/>
            </a:ext>
          </a:extLst>
        </xdr:cNvPr>
        <xdr:cNvSpPr/>
      </xdr:nvSpPr>
      <xdr:spPr bwMode="auto">
        <a:xfrm>
          <a:off x="6934200" y="14287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30</xdr:col>
      <xdr:colOff>0</xdr:colOff>
      <xdr:row>1</xdr:row>
      <xdr:rowOff>0</xdr:rowOff>
    </xdr:from>
    <xdr:to>
      <xdr:col>34</xdr:col>
      <xdr:colOff>295275</xdr:colOff>
      <xdr:row>9</xdr:row>
      <xdr:rowOff>180975</xdr:rowOff>
    </xdr:to>
    <xdr:sp macro="" textlink="">
      <xdr:nvSpPr>
        <xdr:cNvPr id="2" name="吹き出し: 四角形 1">
          <a:extLst>
            <a:ext uri="{FF2B5EF4-FFF2-40B4-BE49-F238E27FC236}">
              <a16:creationId xmlns:a16="http://schemas.microsoft.com/office/drawing/2014/main" id="{00000000-0008-0000-1500-000002000000}"/>
            </a:ext>
          </a:extLst>
        </xdr:cNvPr>
        <xdr:cNvSpPr/>
      </xdr:nvSpPr>
      <xdr:spPr bwMode="auto">
        <a:xfrm>
          <a:off x="7315200" y="19050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30</xdr:col>
      <xdr:colOff>533400</xdr:colOff>
      <xdr:row>2</xdr:row>
      <xdr:rowOff>76200</xdr:rowOff>
    </xdr:from>
    <xdr:to>
      <xdr:col>35</xdr:col>
      <xdr:colOff>142875</xdr:colOff>
      <xdr:row>10</xdr:row>
      <xdr:rowOff>190500</xdr:rowOff>
    </xdr:to>
    <xdr:sp macro="" textlink="">
      <xdr:nvSpPr>
        <xdr:cNvPr id="2" name="吹き出し: 四角形 1">
          <a:extLst>
            <a:ext uri="{FF2B5EF4-FFF2-40B4-BE49-F238E27FC236}">
              <a16:creationId xmlns:a16="http://schemas.microsoft.com/office/drawing/2014/main" id="{00000000-0008-0000-1600-000002000000}"/>
            </a:ext>
          </a:extLst>
        </xdr:cNvPr>
        <xdr:cNvSpPr/>
      </xdr:nvSpPr>
      <xdr:spPr bwMode="auto">
        <a:xfrm>
          <a:off x="7515225" y="457200"/>
          <a:ext cx="3038475" cy="1638300"/>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31</xdr:col>
      <xdr:colOff>533400</xdr:colOff>
      <xdr:row>1</xdr:row>
      <xdr:rowOff>142875</xdr:rowOff>
    </xdr:from>
    <xdr:to>
      <xdr:col>36</xdr:col>
      <xdr:colOff>142875</xdr:colOff>
      <xdr:row>9</xdr:row>
      <xdr:rowOff>171450</xdr:rowOff>
    </xdr:to>
    <xdr:sp macro="" textlink="">
      <xdr:nvSpPr>
        <xdr:cNvPr id="2" name="吹き出し: 四角形 1">
          <a:extLst>
            <a:ext uri="{FF2B5EF4-FFF2-40B4-BE49-F238E27FC236}">
              <a16:creationId xmlns:a16="http://schemas.microsoft.com/office/drawing/2014/main" id="{00000000-0008-0000-1700-000002000000}"/>
            </a:ext>
          </a:extLst>
        </xdr:cNvPr>
        <xdr:cNvSpPr/>
      </xdr:nvSpPr>
      <xdr:spPr bwMode="auto">
        <a:xfrm>
          <a:off x="8201025" y="333375"/>
          <a:ext cx="3038475" cy="15525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30</xdr:col>
      <xdr:colOff>0</xdr:colOff>
      <xdr:row>3</xdr:row>
      <xdr:rowOff>0</xdr:rowOff>
    </xdr:from>
    <xdr:to>
      <xdr:col>34</xdr:col>
      <xdr:colOff>288648</xdr:colOff>
      <xdr:row>12</xdr:row>
      <xdr:rowOff>139562</xdr:rowOff>
    </xdr:to>
    <xdr:sp macro="" textlink="">
      <xdr:nvSpPr>
        <xdr:cNvPr id="2" name="吹き出し: 四角形 1">
          <a:extLst>
            <a:ext uri="{FF2B5EF4-FFF2-40B4-BE49-F238E27FC236}">
              <a16:creationId xmlns:a16="http://schemas.microsoft.com/office/drawing/2014/main" id="{00000000-0008-0000-1800-000002000000}"/>
            </a:ext>
          </a:extLst>
        </xdr:cNvPr>
        <xdr:cNvSpPr/>
      </xdr:nvSpPr>
      <xdr:spPr bwMode="auto">
        <a:xfrm>
          <a:off x="7315200" y="514350"/>
          <a:ext cx="3031848" cy="1682612"/>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31</xdr:col>
      <xdr:colOff>371475</xdr:colOff>
      <xdr:row>2</xdr:row>
      <xdr:rowOff>152400</xdr:rowOff>
    </xdr:from>
    <xdr:to>
      <xdr:col>35</xdr:col>
      <xdr:colOff>660123</xdr:colOff>
      <xdr:row>12</xdr:row>
      <xdr:rowOff>120512</xdr:rowOff>
    </xdr:to>
    <xdr:sp macro="" textlink="">
      <xdr:nvSpPr>
        <xdr:cNvPr id="2" name="吹き出し: 四角形 1">
          <a:extLst>
            <a:ext uri="{FF2B5EF4-FFF2-40B4-BE49-F238E27FC236}">
              <a16:creationId xmlns:a16="http://schemas.microsoft.com/office/drawing/2014/main" id="{00000000-0008-0000-1900-000002000000}"/>
            </a:ext>
          </a:extLst>
        </xdr:cNvPr>
        <xdr:cNvSpPr/>
      </xdr:nvSpPr>
      <xdr:spPr bwMode="auto">
        <a:xfrm>
          <a:off x="8372475" y="495300"/>
          <a:ext cx="3031848" cy="1682612"/>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30</xdr:col>
      <xdr:colOff>0</xdr:colOff>
      <xdr:row>2</xdr:row>
      <xdr:rowOff>0</xdr:rowOff>
    </xdr:from>
    <xdr:to>
      <xdr:col>34</xdr:col>
      <xdr:colOff>295275</xdr:colOff>
      <xdr:row>4</xdr:row>
      <xdr:rowOff>1323975</xdr:rowOff>
    </xdr:to>
    <xdr:sp macro="" textlink="">
      <xdr:nvSpPr>
        <xdr:cNvPr id="2" name="吹き出し: 四角形 1">
          <a:extLst>
            <a:ext uri="{FF2B5EF4-FFF2-40B4-BE49-F238E27FC236}">
              <a16:creationId xmlns:a16="http://schemas.microsoft.com/office/drawing/2014/main" id="{00000000-0008-0000-1A00-000002000000}"/>
            </a:ext>
          </a:extLst>
        </xdr:cNvPr>
        <xdr:cNvSpPr/>
      </xdr:nvSpPr>
      <xdr:spPr bwMode="auto">
        <a:xfrm>
          <a:off x="7315200" y="38100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30</xdr:col>
      <xdr:colOff>0</xdr:colOff>
      <xdr:row>1</xdr:row>
      <xdr:rowOff>0</xdr:rowOff>
    </xdr:from>
    <xdr:to>
      <xdr:col>34</xdr:col>
      <xdr:colOff>295275</xdr:colOff>
      <xdr:row>9</xdr:row>
      <xdr:rowOff>180975</xdr:rowOff>
    </xdr:to>
    <xdr:sp macro="" textlink="">
      <xdr:nvSpPr>
        <xdr:cNvPr id="2" name="吹き出し: 四角形 1">
          <a:extLst>
            <a:ext uri="{FF2B5EF4-FFF2-40B4-BE49-F238E27FC236}">
              <a16:creationId xmlns:a16="http://schemas.microsoft.com/office/drawing/2014/main" id="{00000000-0008-0000-1B00-000002000000}"/>
            </a:ext>
          </a:extLst>
        </xdr:cNvPr>
        <xdr:cNvSpPr/>
      </xdr:nvSpPr>
      <xdr:spPr bwMode="auto">
        <a:xfrm>
          <a:off x="7315200" y="19050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10</xdr:col>
          <xdr:colOff>0</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1C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1C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1C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1C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1C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1C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1C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1C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1C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1C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1C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1C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1C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1C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1C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1C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1C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1C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1C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1C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1C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1C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1C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1C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1C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1C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1C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1C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1C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1C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1C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1C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1C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1C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1C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1C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1C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1C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1C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1C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1C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1C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1C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1C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1C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1C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1C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1C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1C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1C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1C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1C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1C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1C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1C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1C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1C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1C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1C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1C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1C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1C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1C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1C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1C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1C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1C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1C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1C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1C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1C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1C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1C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1C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1C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1C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1C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1C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1C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1C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1C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1C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1C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1C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1C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1C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1C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1C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1C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1C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1C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1C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1C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53</xdr:col>
      <xdr:colOff>161925</xdr:colOff>
      <xdr:row>14</xdr:row>
      <xdr:rowOff>219075</xdr:rowOff>
    </xdr:from>
    <xdr:ext cx="5553075" cy="1028700"/>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10382250" y="2038350"/>
          <a:ext cx="5553075" cy="1028700"/>
        </a:xfrm>
        <a:prstGeom prst="rect">
          <a:avLst/>
        </a:prstGeom>
        <a:solidFill>
          <a:srgbClr val="CCFFCC"/>
        </a:solidFill>
        <a:ln cap="rnd">
          <a:solidFill>
            <a:srgbClr val="FF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b="1"/>
            <a:t>←</a:t>
          </a:r>
          <a:endParaRPr kumimoji="1" lang="en-US" altLang="ja-JP" sz="1100" b="1"/>
        </a:p>
        <a:p>
          <a:pPr>
            <a:lnSpc>
              <a:spcPts val="1300"/>
            </a:lnSpc>
          </a:pPr>
          <a:r>
            <a:rPr kumimoji="1" lang="ja-JP" altLang="en-US" sz="1100" b="1"/>
            <a:t>建築主が１名、２名又は３名で、かつ、住所等が同一の場合は１枚にすることができます。</a:t>
          </a:r>
          <a:endParaRPr kumimoji="1" lang="en-US" altLang="ja-JP" sz="1100" b="1"/>
        </a:p>
        <a:p>
          <a:pPr>
            <a:lnSpc>
              <a:spcPts val="1300"/>
            </a:lnSpc>
          </a:pPr>
          <a:r>
            <a:rPr kumimoji="1" lang="ja-JP" altLang="en-US" sz="1100" b="1"/>
            <a:t>その場合はチェックボックス「２又は３名」を選択してください。</a:t>
          </a:r>
          <a:endParaRPr kumimoji="1" lang="en-US" altLang="ja-JP" sz="1100" b="1"/>
        </a:p>
        <a:p>
          <a:pPr>
            <a:lnSpc>
              <a:spcPts val="1300"/>
            </a:lnSpc>
          </a:pPr>
          <a:r>
            <a:rPr kumimoji="1" lang="ja-JP" altLang="en-US" sz="1100" b="1"/>
            <a:t>４名以上、または、収まらない場合は別紙を使用してください。</a:t>
          </a:r>
          <a:endParaRPr kumimoji="1" lang="en-US" altLang="ja-JP" sz="1100" b="1"/>
        </a:p>
        <a:p>
          <a:endParaRPr kumimoji="1" lang="en-US" altLang="ja-JP" sz="1100"/>
        </a:p>
        <a:p>
          <a:pPr>
            <a:lnSpc>
              <a:spcPts val="1100"/>
            </a:lnSpc>
          </a:pPr>
          <a:endParaRPr kumimoji="1" lang="ja-JP" altLang="en-US" sz="1100"/>
        </a:p>
      </xdr:txBody>
    </xdr:sp>
    <xdr:clientData/>
  </xdr:oneCellAnchor>
  <xdr:oneCellAnchor>
    <xdr:from>
      <xdr:col>53</xdr:col>
      <xdr:colOff>171450</xdr:colOff>
      <xdr:row>20</xdr:row>
      <xdr:rowOff>200025</xdr:rowOff>
    </xdr:from>
    <xdr:ext cx="1943100" cy="857250"/>
    <xdr:sp macro="" textlink="">
      <xdr:nvSpPr>
        <xdr:cNvPr id="3" name="テキスト ボックス 2">
          <a:extLst>
            <a:ext uri="{FF2B5EF4-FFF2-40B4-BE49-F238E27FC236}">
              <a16:creationId xmlns:a16="http://schemas.microsoft.com/office/drawing/2014/main" id="{00000000-0008-0000-1C00-000003000000}"/>
            </a:ext>
          </a:extLst>
        </xdr:cNvPr>
        <xdr:cNvSpPr txBox="1"/>
      </xdr:nvSpPr>
      <xdr:spPr>
        <a:xfrm>
          <a:off x="10391775" y="3286125"/>
          <a:ext cx="1943100" cy="857250"/>
        </a:xfrm>
        <a:prstGeom prst="rect">
          <a:avLst/>
        </a:prstGeom>
        <a:solidFill>
          <a:srgbClr val="CCFFCC"/>
        </a:solidFill>
        <a:ln cap="rnd">
          <a:solidFill>
            <a:srgbClr val="FF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a:t>
          </a:r>
          <a:endParaRPr kumimoji="1" lang="en-US" altLang="ja-JP" sz="1100" b="1"/>
        </a:p>
        <a:p>
          <a:r>
            <a:rPr kumimoji="1" lang="ja-JP" altLang="en-US" sz="1100" b="1"/>
            <a:t>工事施工者が未定の場合、設計者か代理者のどちらかを選択してください。</a:t>
          </a:r>
          <a:endParaRPr kumimoji="1" lang="en-US" altLang="ja-JP" sz="1100" b="1"/>
        </a:p>
        <a:p>
          <a:endParaRPr kumimoji="1" lang="en-US" altLang="ja-JP" sz="1100"/>
        </a:p>
        <a:p>
          <a:endParaRPr kumimoji="1" lang="ja-JP" altLang="en-US" sz="1100"/>
        </a:p>
      </xdr:txBody>
    </xdr:sp>
    <xdr:clientData/>
  </xdr:oneCellAnchor>
  <xdr:oneCellAnchor>
    <xdr:from>
      <xdr:col>46</xdr:col>
      <xdr:colOff>19050</xdr:colOff>
      <xdr:row>42</xdr:row>
      <xdr:rowOff>0</xdr:rowOff>
    </xdr:from>
    <xdr:ext cx="2371725" cy="685800"/>
    <xdr:sp macro="" textlink="">
      <xdr:nvSpPr>
        <xdr:cNvPr id="4" name="テキスト ボックス 3">
          <a:extLst>
            <a:ext uri="{FF2B5EF4-FFF2-40B4-BE49-F238E27FC236}">
              <a16:creationId xmlns:a16="http://schemas.microsoft.com/office/drawing/2014/main" id="{00000000-0008-0000-1C00-000004000000}"/>
            </a:ext>
          </a:extLst>
        </xdr:cNvPr>
        <xdr:cNvSpPr txBox="1"/>
      </xdr:nvSpPr>
      <xdr:spPr>
        <a:xfrm>
          <a:off x="8277225" y="7905750"/>
          <a:ext cx="2371725" cy="685800"/>
        </a:xfrm>
        <a:prstGeom prst="rect">
          <a:avLst/>
        </a:prstGeom>
        <a:solidFill>
          <a:srgbClr xmlns:mc="http://schemas.openxmlformats.org/markup-compatibility/2006" xmlns:a14="http://schemas.microsoft.com/office/drawing/2010/main" val="FFFFFF" mc:Ignorable="a14" a14:legacySpreadsheetColorIndex="9"/>
        </a:solidFill>
        <a:ln cap="rnd">
          <a:solidFill>
            <a:srgbClr val="FF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既存の建築物を除却し、当該敷地内に建築物を建築しようとする場合に記入します。</a:t>
          </a:r>
          <a:endParaRPr kumimoji="1" lang="en-US" altLang="ja-JP" sz="1100" b="1"/>
        </a:p>
        <a:p>
          <a:endParaRPr kumimoji="1" lang="ja-JP" altLang="en-US" sz="1100"/>
        </a:p>
      </xdr:txBody>
    </xdr:sp>
    <xdr:clientData/>
  </xdr:oneCellAnchor>
  <xdr:oneCellAnchor>
    <xdr:from>
      <xdr:col>45</xdr:col>
      <xdr:colOff>514350</xdr:colOff>
      <xdr:row>111</xdr:row>
      <xdr:rowOff>133350</xdr:rowOff>
    </xdr:from>
    <xdr:ext cx="5934076" cy="1419225"/>
    <xdr:sp macro="" textlink="">
      <xdr:nvSpPr>
        <xdr:cNvPr id="5" name="テキスト ボックス 4">
          <a:extLst>
            <a:ext uri="{FF2B5EF4-FFF2-40B4-BE49-F238E27FC236}">
              <a16:creationId xmlns:a16="http://schemas.microsoft.com/office/drawing/2014/main" id="{00000000-0008-0000-1C00-000005000000}"/>
            </a:ext>
          </a:extLst>
        </xdr:cNvPr>
        <xdr:cNvSpPr txBox="1"/>
      </xdr:nvSpPr>
      <xdr:spPr>
        <a:xfrm>
          <a:off x="7905750" y="21202650"/>
          <a:ext cx="5934076" cy="1419225"/>
        </a:xfrm>
        <a:prstGeom prst="rect">
          <a:avLst/>
        </a:prstGeom>
        <a:solidFill>
          <a:srgbClr xmlns:mc="http://schemas.openxmlformats.org/markup-compatibility/2006" xmlns:a14="http://schemas.microsoft.com/office/drawing/2010/main" val="FFFFFF" mc:Ignorable="a14" a14:legacySpreadsheetColorIndex="9"/>
        </a:solidFill>
        <a:ln cap="rnd">
          <a:solidFill>
            <a:srgbClr val="FF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1">
              <a:solidFill>
                <a:srgbClr val="FF0000"/>
              </a:solidFill>
            </a:rPr>
            <a:t>第三面は建築物が</a:t>
          </a:r>
          <a:r>
            <a:rPr kumimoji="1" lang="ja-JP" altLang="en-US" sz="2800" b="1">
              <a:solidFill>
                <a:srgbClr val="00B0F0"/>
              </a:solidFill>
            </a:rPr>
            <a:t>居住専用住宅</a:t>
          </a:r>
          <a:r>
            <a:rPr kumimoji="1" lang="ja-JP" altLang="en-US" sz="2000" b="1">
              <a:solidFill>
                <a:srgbClr val="FF0000"/>
              </a:solidFill>
            </a:rPr>
            <a:t>または</a:t>
          </a:r>
          <a:r>
            <a:rPr kumimoji="1" lang="ja-JP" altLang="en-US" sz="2800" b="1">
              <a:solidFill>
                <a:srgbClr val="00B0F0"/>
              </a:solidFill>
            </a:rPr>
            <a:t>居住産業併用建築物</a:t>
          </a:r>
          <a:r>
            <a:rPr kumimoji="1" lang="ja-JP" altLang="en-US" sz="2000" b="1">
              <a:solidFill>
                <a:srgbClr val="FF0000"/>
              </a:solidFill>
            </a:rPr>
            <a:t>である場合、建築物ごとに作成してください。</a:t>
          </a:r>
          <a:endParaRPr kumimoji="1" lang="en-US" altLang="ja-JP" sz="2000" b="1">
            <a:solidFill>
              <a:srgbClr val="FF0000"/>
            </a:solidFill>
          </a:endParaRPr>
        </a:p>
        <a:p>
          <a:pPr>
            <a:lnSpc>
              <a:spcPts val="2300"/>
            </a:lnSpc>
          </a:pPr>
          <a:endParaRPr kumimoji="1" lang="en-US" altLang="ja-JP" sz="2000" b="1">
            <a:solidFill>
              <a:srgbClr val="FF0000"/>
            </a:solidFill>
          </a:endParaRPr>
        </a:p>
        <a:p>
          <a:pPr>
            <a:lnSpc>
              <a:spcPts val="2200"/>
            </a:lnSpc>
          </a:pPr>
          <a:endParaRPr kumimoji="1" lang="ja-JP" altLang="en-US" sz="2000"/>
        </a:p>
      </xdr:txBody>
    </xdr:sp>
    <xdr:clientData/>
  </xdr:oneCellAnchor>
  <xdr:oneCellAnchor>
    <xdr:from>
      <xdr:col>45</xdr:col>
      <xdr:colOff>495300</xdr:colOff>
      <xdr:row>150</xdr:row>
      <xdr:rowOff>38099</xdr:rowOff>
    </xdr:from>
    <xdr:ext cx="8458200" cy="2133601"/>
    <xdr:sp macro="" textlink="">
      <xdr:nvSpPr>
        <xdr:cNvPr id="6" name="テキスト ボックス 5">
          <a:extLst>
            <a:ext uri="{FF2B5EF4-FFF2-40B4-BE49-F238E27FC236}">
              <a16:creationId xmlns:a16="http://schemas.microsoft.com/office/drawing/2014/main" id="{00000000-0008-0000-1C00-000006000000}"/>
            </a:ext>
          </a:extLst>
        </xdr:cNvPr>
        <xdr:cNvSpPr txBox="1"/>
      </xdr:nvSpPr>
      <xdr:spPr>
        <a:xfrm>
          <a:off x="7886700" y="29175074"/>
          <a:ext cx="8458200" cy="2133601"/>
        </a:xfrm>
        <a:prstGeom prst="rect">
          <a:avLst/>
        </a:prstGeom>
        <a:solidFill>
          <a:srgbClr xmlns:mc="http://schemas.openxmlformats.org/markup-compatibility/2006" xmlns:a14="http://schemas.microsoft.com/office/drawing/2010/main" val="FFFFFF" mc:Ignorable="a14" a14:legacySpreadsheetColorIndex="9"/>
        </a:solidFill>
        <a:ln cap="rnd">
          <a:solidFill>
            <a:srgbClr val="FF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solidFill>
                <a:srgbClr val="FF0000"/>
              </a:solidFill>
            </a:rPr>
            <a:t>●２欄の「イ」において居住専用建築物の場合は、（注意）３．⑥に準じて該当する記号を記入してく</a:t>
          </a:r>
        </a:p>
        <a:p>
          <a:r>
            <a:rPr kumimoji="1" lang="ja-JP" altLang="en-US" sz="1400" b="1">
              <a:solidFill>
                <a:srgbClr val="FF0000"/>
              </a:solidFill>
            </a:rPr>
            <a:t>    ださい。</a:t>
          </a:r>
          <a:endParaRPr kumimoji="1" lang="en-US" altLang="ja-JP" sz="1400" b="1">
            <a:solidFill>
              <a:srgbClr val="FF0000"/>
            </a:solidFill>
          </a:endParaRPr>
        </a:p>
        <a:p>
          <a:endParaRPr kumimoji="1" lang="en-US" altLang="ja-JP" sz="1400" b="1">
            <a:solidFill>
              <a:srgbClr val="FF0000"/>
            </a:solidFill>
          </a:endParaRPr>
        </a:p>
        <a:p>
          <a:r>
            <a:rPr kumimoji="1" lang="ja-JP" altLang="en-US" sz="1400" b="1">
              <a:solidFill>
                <a:srgbClr val="FF0000"/>
              </a:solidFill>
            </a:rPr>
            <a:t>●２欄の「イ」において居住産業併用建築物又は産業専用建築物の場合は、（注意）３．⑦に準じて該当する記号を記入してください。また、一敷地内に除却しようとする建築物以外に既存の建築物があるときは、記入に際しては、その部分と除却しようとする部分とを総合して判断してください。</a:t>
          </a:r>
          <a:endParaRPr kumimoji="1" lang="en-US" altLang="ja-JP" sz="1400" b="1">
            <a:solidFill>
              <a:srgbClr val="FF0000"/>
            </a:solidFill>
          </a:endParaRPr>
        </a:p>
        <a:p>
          <a:endParaRPr kumimoji="1" lang="ja-JP" altLang="en-US" sz="1400" b="1">
            <a:solidFill>
              <a:srgbClr val="FF0000"/>
            </a:solidFill>
          </a:endParaRPr>
        </a:p>
        <a:p>
          <a:r>
            <a:rPr kumimoji="1" lang="ja-JP" altLang="en-US" sz="1400" b="1">
              <a:solidFill>
                <a:srgbClr val="FF0000"/>
              </a:solidFill>
            </a:rPr>
            <a:t>●２欄の「ロ」、「ハ」及び「ヘ」は、該当するチェックボックスに「レ」マークを入れてください。</a:t>
          </a:r>
          <a:endParaRPr kumimoji="1" lang="en-US" altLang="ja-JP" sz="1400" b="1">
            <a:solidFill>
              <a:srgbClr val="FF0000"/>
            </a:solidFill>
          </a:endParaRPr>
        </a:p>
        <a:p>
          <a:pPr>
            <a:lnSpc>
              <a:spcPts val="2300"/>
            </a:lnSpc>
          </a:pPr>
          <a:endParaRPr kumimoji="1" lang="ja-JP" altLang="en-US" sz="2000"/>
        </a:p>
      </xdr:txBody>
    </xdr:sp>
    <xdr:clientData/>
  </xdr:oneCellAnchor>
</xdr:wsDr>
</file>

<file path=xl/drawings/drawing29.xml><?xml version="1.0" encoding="utf-8"?>
<xdr:wsDr xmlns:xdr="http://schemas.openxmlformats.org/drawingml/2006/spreadsheetDrawing" xmlns:a="http://schemas.openxmlformats.org/drawingml/2006/main">
  <xdr:twoCellAnchor>
    <xdr:from>
      <xdr:col>34</xdr:col>
      <xdr:colOff>0</xdr:colOff>
      <xdr:row>1</xdr:row>
      <xdr:rowOff>0</xdr:rowOff>
    </xdr:from>
    <xdr:to>
      <xdr:col>49</xdr:col>
      <xdr:colOff>56736</xdr:colOff>
      <xdr:row>9</xdr:row>
      <xdr:rowOff>15323</xdr:rowOff>
    </xdr:to>
    <xdr:sp macro="" textlink="">
      <xdr:nvSpPr>
        <xdr:cNvPr id="2" name="吹き出し: 四角形 1">
          <a:extLst>
            <a:ext uri="{FF2B5EF4-FFF2-40B4-BE49-F238E27FC236}">
              <a16:creationId xmlns:a16="http://schemas.microsoft.com/office/drawing/2014/main" id="{00000000-0008-0000-1E00-000002000000}"/>
            </a:ext>
          </a:extLst>
        </xdr:cNvPr>
        <xdr:cNvSpPr/>
      </xdr:nvSpPr>
      <xdr:spPr bwMode="auto">
        <a:xfrm>
          <a:off x="6800850" y="209550"/>
          <a:ext cx="3057111" cy="1720298"/>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35</xdr:col>
      <xdr:colOff>121103</xdr:colOff>
      <xdr:row>0</xdr:row>
      <xdr:rowOff>122464</xdr:rowOff>
    </xdr:from>
    <xdr:to>
      <xdr:col>38</xdr:col>
      <xdr:colOff>653141</xdr:colOff>
      <xdr:row>10</xdr:row>
      <xdr:rowOff>295275</xdr:rowOff>
    </xdr:to>
    <xdr:sp macro="" textlink="">
      <xdr:nvSpPr>
        <xdr:cNvPr id="2" name="吹き出し: 線 1">
          <a:extLst>
            <a:ext uri="{FF2B5EF4-FFF2-40B4-BE49-F238E27FC236}">
              <a16:creationId xmlns:a16="http://schemas.microsoft.com/office/drawing/2014/main" id="{00000000-0008-0000-1F00-000002000000}"/>
            </a:ext>
          </a:extLst>
        </xdr:cNvPr>
        <xdr:cNvSpPr/>
      </xdr:nvSpPr>
      <xdr:spPr bwMode="auto">
        <a:xfrm>
          <a:off x="20818928" y="122464"/>
          <a:ext cx="2589438" cy="4297136"/>
        </a:xfrm>
        <a:prstGeom prst="borderCallout1">
          <a:avLst>
            <a:gd name="adj1" fmla="val 21628"/>
            <a:gd name="adj2" fmla="val -1491"/>
            <a:gd name="adj3" fmla="val 5808"/>
            <a:gd name="adj4" fmla="val -186243"/>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2000" b="1">
              <a:solidFill>
                <a:srgbClr val="0070C0"/>
              </a:solidFill>
            </a:rPr>
            <a:t>日付をこちらに入力してください。自動で反映されます。</a:t>
          </a:r>
          <a:endParaRPr kumimoji="1" lang="en-US" altLang="ja-JP" sz="2000" b="1">
            <a:solidFill>
              <a:srgbClr val="0070C0"/>
            </a:solidFill>
          </a:endParaRPr>
        </a:p>
        <a:p>
          <a:pPr algn="l"/>
          <a:endParaRPr kumimoji="1" lang="en-US" altLang="ja-JP" sz="2000" b="1" i="0" u="none" strike="noStrike">
            <a:effectLst/>
            <a:latin typeface="+mn-lt"/>
            <a:ea typeface="+mn-ea"/>
            <a:cs typeface="+mn-cs"/>
          </a:endParaRPr>
        </a:p>
        <a:p>
          <a:pPr algn="l">
            <a:lnSpc>
              <a:spcPts val="2500"/>
            </a:lnSpc>
          </a:pPr>
          <a:r>
            <a:rPr kumimoji="0" lang="ja-JP" altLang="en-US" sz="2000" b="1" i="0" u="none" strike="noStrike">
              <a:solidFill>
                <a:srgbClr val="FF0000"/>
              </a:solidFill>
              <a:effectLst/>
              <a:latin typeface="+mn-lt"/>
              <a:ea typeface="+mn-ea"/>
              <a:cs typeface="+mn-cs"/>
            </a:rPr>
            <a:t>入力例：</a:t>
          </a:r>
          <a:r>
            <a:rPr kumimoji="0" lang="en-US" altLang="ja-JP" sz="2000" b="1" i="0" u="none" strike="noStrike">
              <a:solidFill>
                <a:srgbClr val="FF0000"/>
              </a:solidFill>
              <a:effectLst/>
              <a:latin typeface="+mn-lt"/>
              <a:ea typeface="+mn-ea"/>
              <a:cs typeface="+mn-cs"/>
            </a:rPr>
            <a:t>2017/01/01</a:t>
          </a:r>
          <a:endParaRPr kumimoji="1" lang="ja-JP" altLang="en-US" sz="2000" b="1">
            <a:solidFill>
              <a:srgbClr val="FF0000"/>
            </a:solidFill>
          </a:endParaRPr>
        </a:p>
      </xdr:txBody>
    </xdr:sp>
    <xdr:clientData/>
  </xdr:twoCellAnchor>
  <xdr:twoCellAnchor>
    <xdr:from>
      <xdr:col>26</xdr:col>
      <xdr:colOff>464004</xdr:colOff>
      <xdr:row>6</xdr:row>
      <xdr:rowOff>66674</xdr:rowOff>
    </xdr:from>
    <xdr:to>
      <xdr:col>31</xdr:col>
      <xdr:colOff>462641</xdr:colOff>
      <xdr:row>11</xdr:row>
      <xdr:rowOff>91167</xdr:rowOff>
    </xdr:to>
    <xdr:sp macro="" textlink="">
      <xdr:nvSpPr>
        <xdr:cNvPr id="3" name="吹き出し: 四角形 2">
          <a:extLst>
            <a:ext uri="{FF2B5EF4-FFF2-40B4-BE49-F238E27FC236}">
              <a16:creationId xmlns:a16="http://schemas.microsoft.com/office/drawing/2014/main" id="{00000000-0008-0000-1F00-000003000000}"/>
            </a:ext>
          </a:extLst>
        </xdr:cNvPr>
        <xdr:cNvSpPr/>
      </xdr:nvSpPr>
      <xdr:spPr bwMode="auto">
        <a:xfrm>
          <a:off x="14989629" y="2438399"/>
          <a:ext cx="3427637" cy="2215243"/>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2000" b="1">
              <a:solidFill>
                <a:sysClr val="windowText" lastClr="000000"/>
              </a:solidFill>
            </a:rPr>
            <a:t>担当者が二名いる場合は</a:t>
          </a:r>
          <a:r>
            <a:rPr kumimoji="1" lang="ja-JP" altLang="en-US" sz="2400" b="1">
              <a:solidFill>
                <a:srgbClr val="FF0000"/>
              </a:solidFill>
            </a:rPr>
            <a:t>主に</a:t>
          </a:r>
          <a:r>
            <a:rPr kumimoji="1" lang="ja-JP" altLang="en-US" sz="2000" b="1">
              <a:solidFill>
                <a:sysClr val="windowText" lastClr="000000"/>
              </a:solidFill>
            </a:rPr>
            <a:t>連絡をされる方を欄の破線の</a:t>
          </a:r>
          <a:r>
            <a:rPr kumimoji="1" lang="ja-JP" altLang="en-US" sz="2400" b="1">
              <a:solidFill>
                <a:srgbClr val="FF0000"/>
              </a:solidFill>
            </a:rPr>
            <a:t>左側</a:t>
          </a:r>
          <a:r>
            <a:rPr kumimoji="1" lang="ja-JP" altLang="en-US" sz="2000" b="1">
              <a:solidFill>
                <a:sysClr val="windowText" lastClr="000000"/>
              </a:solidFill>
            </a:rPr>
            <a:t>に明記ください。</a:t>
          </a:r>
          <a:endParaRPr kumimoji="1" lang="en-US" altLang="ja-JP" sz="2000" b="1">
            <a:solidFill>
              <a:sysClr val="windowText" lastClr="000000"/>
            </a:solidFill>
          </a:endParaRPr>
        </a:p>
      </xdr:txBody>
    </xdr:sp>
    <xdr:clientData/>
  </xdr:twoCellAnchor>
  <xdr:twoCellAnchor>
    <xdr:from>
      <xdr:col>25</xdr:col>
      <xdr:colOff>163286</xdr:colOff>
      <xdr:row>7</xdr:row>
      <xdr:rowOff>200024</xdr:rowOff>
    </xdr:from>
    <xdr:to>
      <xdr:col>26</xdr:col>
      <xdr:colOff>258535</xdr:colOff>
      <xdr:row>8</xdr:row>
      <xdr:rowOff>349702</xdr:rowOff>
    </xdr:to>
    <xdr:cxnSp macro="">
      <xdr:nvCxnSpPr>
        <xdr:cNvPr id="4" name="直線矢印コネクタ 3">
          <a:extLst>
            <a:ext uri="{FF2B5EF4-FFF2-40B4-BE49-F238E27FC236}">
              <a16:creationId xmlns:a16="http://schemas.microsoft.com/office/drawing/2014/main" id="{00000000-0008-0000-1F00-000004000000}"/>
            </a:ext>
          </a:extLst>
        </xdr:cNvPr>
        <xdr:cNvCxnSpPr/>
      </xdr:nvCxnSpPr>
      <xdr:spPr>
        <a:xfrm flipH="1" flipV="1">
          <a:off x="14003111" y="3009899"/>
          <a:ext cx="781049" cy="587828"/>
        </a:xfrm>
        <a:prstGeom prst="straightConnector1">
          <a:avLst/>
        </a:prstGeom>
        <a:ln>
          <a:solidFill>
            <a:srgbClr val="FF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179615</xdr:colOff>
      <xdr:row>9</xdr:row>
      <xdr:rowOff>118381</xdr:rowOff>
    </xdr:from>
    <xdr:to>
      <xdr:col>26</xdr:col>
      <xdr:colOff>285749</xdr:colOff>
      <xdr:row>11</xdr:row>
      <xdr:rowOff>229960</xdr:rowOff>
    </xdr:to>
    <xdr:cxnSp macro="">
      <xdr:nvCxnSpPr>
        <xdr:cNvPr id="5" name="直線矢印コネクタ 4">
          <a:extLst>
            <a:ext uri="{FF2B5EF4-FFF2-40B4-BE49-F238E27FC236}">
              <a16:creationId xmlns:a16="http://schemas.microsoft.com/office/drawing/2014/main" id="{00000000-0008-0000-1F00-000005000000}"/>
            </a:ext>
          </a:extLst>
        </xdr:cNvPr>
        <xdr:cNvCxnSpPr/>
      </xdr:nvCxnSpPr>
      <xdr:spPr>
        <a:xfrm flipH="1">
          <a:off x="14019440" y="3804556"/>
          <a:ext cx="791934" cy="987879"/>
        </a:xfrm>
        <a:prstGeom prst="straightConnector1">
          <a:avLst/>
        </a:prstGeom>
        <a:ln>
          <a:solidFill>
            <a:srgbClr val="FF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168728</xdr:colOff>
      <xdr:row>10</xdr:row>
      <xdr:rowOff>227238</xdr:rowOff>
    </xdr:from>
    <xdr:to>
      <xdr:col>26</xdr:col>
      <xdr:colOff>353785</xdr:colOff>
      <xdr:row>15</xdr:row>
      <xdr:rowOff>191860</xdr:rowOff>
    </xdr:to>
    <xdr:cxnSp macro="">
      <xdr:nvCxnSpPr>
        <xdr:cNvPr id="6" name="直線矢印コネクタ 5">
          <a:extLst>
            <a:ext uri="{FF2B5EF4-FFF2-40B4-BE49-F238E27FC236}">
              <a16:creationId xmlns:a16="http://schemas.microsoft.com/office/drawing/2014/main" id="{00000000-0008-0000-1F00-000006000000}"/>
            </a:ext>
          </a:extLst>
        </xdr:cNvPr>
        <xdr:cNvCxnSpPr/>
      </xdr:nvCxnSpPr>
      <xdr:spPr>
        <a:xfrm flipH="1">
          <a:off x="14008553" y="4351563"/>
          <a:ext cx="870857" cy="2155372"/>
        </a:xfrm>
        <a:prstGeom prst="straightConnector1">
          <a:avLst/>
        </a:prstGeom>
        <a:ln>
          <a:solidFill>
            <a:srgbClr val="FF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0</xdr:colOff>
      <xdr:row>14</xdr:row>
      <xdr:rowOff>0</xdr:rowOff>
    </xdr:from>
    <xdr:to>
      <xdr:col>34</xdr:col>
      <xdr:colOff>612322</xdr:colOff>
      <xdr:row>21</xdr:row>
      <xdr:rowOff>258536</xdr:rowOff>
    </xdr:to>
    <xdr:sp macro="" textlink="">
      <xdr:nvSpPr>
        <xdr:cNvPr id="7" name="吹き出し: 四角形 6">
          <a:extLst>
            <a:ext uri="{FF2B5EF4-FFF2-40B4-BE49-F238E27FC236}">
              <a16:creationId xmlns:a16="http://schemas.microsoft.com/office/drawing/2014/main" id="{00000000-0008-0000-1F00-000007000000}"/>
            </a:ext>
          </a:extLst>
        </xdr:cNvPr>
        <xdr:cNvSpPr/>
      </xdr:nvSpPr>
      <xdr:spPr bwMode="auto">
        <a:xfrm>
          <a:off x="15211425" y="5876925"/>
          <a:ext cx="5412922" cy="3325586"/>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2000" b="1">
              <a:solidFill>
                <a:srgbClr val="FF0000"/>
              </a:solidFill>
            </a:rPr>
            <a:t>入力方法</a:t>
          </a:r>
          <a:endParaRPr kumimoji="1" lang="en-US" altLang="ja-JP" sz="2000" b="1">
            <a:solidFill>
              <a:srgbClr val="FF0000"/>
            </a:solidFill>
          </a:endParaRPr>
        </a:p>
        <a:p>
          <a:pPr algn="l"/>
          <a:endParaRPr kumimoji="1" lang="en-US" altLang="ja-JP" sz="2000" b="1">
            <a:solidFill>
              <a:sysClr val="windowText" lastClr="000000"/>
            </a:solidFill>
          </a:endParaRPr>
        </a:p>
        <a:p>
          <a:pPr algn="l"/>
          <a:r>
            <a:rPr kumimoji="1" lang="ja-JP" altLang="en-US" sz="2000" b="1">
              <a:solidFill>
                <a:sysClr val="windowText" lastClr="000000"/>
              </a:solidFill>
            </a:rPr>
            <a:t>白のセルは入力をしてください。</a:t>
          </a:r>
          <a:endParaRPr kumimoji="1" lang="en-US" altLang="ja-JP" sz="2000" b="1">
            <a:solidFill>
              <a:sysClr val="windowText" lastClr="000000"/>
            </a:solidFill>
          </a:endParaRPr>
        </a:p>
        <a:p>
          <a:pPr algn="l"/>
          <a:r>
            <a:rPr kumimoji="1" lang="ja-JP" altLang="en-US" sz="2000" b="1">
              <a:solidFill>
                <a:sysClr val="windowText" lastClr="000000"/>
              </a:solidFill>
            </a:rPr>
            <a:t>緑のセルは選択をしてください。</a:t>
          </a:r>
          <a:endParaRPr kumimoji="1" lang="en-US" altLang="ja-JP" sz="2000" b="1">
            <a:solidFill>
              <a:sysClr val="windowText" lastClr="000000"/>
            </a:solidFill>
          </a:endParaRPr>
        </a:p>
        <a:p>
          <a:pPr algn="l"/>
          <a:r>
            <a:rPr kumimoji="1" lang="ja-JP" altLang="en-US" sz="2000" b="1">
              <a:solidFill>
                <a:sysClr val="windowText" lastClr="000000"/>
              </a:solidFill>
            </a:rPr>
            <a:t>灰色のセルは基本的には触らないでください。</a:t>
          </a:r>
          <a:endParaRPr kumimoji="1" lang="en-US" altLang="ja-JP" sz="2000" b="1">
            <a:solidFill>
              <a:sysClr val="windowText" lastClr="000000"/>
            </a:solidFill>
          </a:endParaRPr>
        </a:p>
        <a:p>
          <a:pPr algn="l"/>
          <a:r>
            <a:rPr kumimoji="1" lang="ja-JP" altLang="en-US" sz="2000" b="1">
              <a:solidFill>
                <a:sysClr val="windowText" lastClr="000000"/>
              </a:solidFill>
            </a:rPr>
            <a:t>印刷範囲外にある太囲み箇所も入力、または選択をしてください</a:t>
          </a:r>
          <a:r>
            <a:rPr kumimoji="1" lang="ja-JP" altLang="en-US" sz="1200" b="1">
              <a:solidFill>
                <a:sysClr val="windowText" lastClr="000000"/>
              </a:solidFill>
            </a:rPr>
            <a:t>。</a:t>
          </a:r>
          <a:endParaRPr kumimoji="1" lang="en-US" altLang="ja-JP" sz="1200" b="1">
            <a:solidFill>
              <a:sysClr val="windowText" lastClr="000000"/>
            </a:solidFill>
          </a:endParaRPr>
        </a:p>
      </xdr:txBody>
    </xdr:sp>
    <xdr:clientData/>
  </xdr:twoCellAnchor>
  <xdr:twoCellAnchor>
    <xdr:from>
      <xdr:col>27</xdr:col>
      <xdr:colOff>600076</xdr:colOff>
      <xdr:row>2</xdr:row>
      <xdr:rowOff>229961</xdr:rowOff>
    </xdr:from>
    <xdr:to>
      <xdr:col>31</xdr:col>
      <xdr:colOff>367393</xdr:colOff>
      <xdr:row>5</xdr:row>
      <xdr:rowOff>231322</xdr:rowOff>
    </xdr:to>
    <xdr:sp macro="" textlink="">
      <xdr:nvSpPr>
        <xdr:cNvPr id="8" name="吹き出し: 四角形 7">
          <a:extLst>
            <a:ext uri="{FF2B5EF4-FFF2-40B4-BE49-F238E27FC236}">
              <a16:creationId xmlns:a16="http://schemas.microsoft.com/office/drawing/2014/main" id="{00000000-0008-0000-1F00-000008000000}"/>
            </a:ext>
          </a:extLst>
        </xdr:cNvPr>
        <xdr:cNvSpPr/>
      </xdr:nvSpPr>
      <xdr:spPr bwMode="auto">
        <a:xfrm>
          <a:off x="15811501" y="849086"/>
          <a:ext cx="2510517" cy="1315811"/>
        </a:xfrm>
        <a:prstGeom prst="wedgeRectCallout">
          <a:avLst>
            <a:gd name="adj1" fmla="val -48421"/>
            <a:gd name="adj2" fmla="val -18635"/>
          </a:avLst>
        </a:prstGeom>
        <a:solidFill>
          <a:srgbClr val="FFC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2300"/>
            </a:lnSpc>
          </a:pPr>
          <a:r>
            <a:rPr kumimoji="1" lang="ja-JP" altLang="en-US" sz="2000" b="1">
              <a:solidFill>
                <a:sysClr val="windowText" lastClr="000000"/>
              </a:solidFill>
            </a:rPr>
            <a:t>物件名は必ず記載ください。</a:t>
          </a:r>
          <a:endParaRPr kumimoji="1" lang="en-US" altLang="ja-JP" sz="2000" b="1">
            <a:solidFill>
              <a:sysClr val="windowText" lastClr="000000"/>
            </a:solidFill>
          </a:endParaRPr>
        </a:p>
      </xdr:txBody>
    </xdr:sp>
    <xdr:clientData/>
  </xdr:twoCellAnchor>
  <xdr:twoCellAnchor>
    <xdr:from>
      <xdr:col>25</xdr:col>
      <xdr:colOff>122464</xdr:colOff>
      <xdr:row>4</xdr:row>
      <xdr:rowOff>0</xdr:rowOff>
    </xdr:from>
    <xdr:to>
      <xdr:col>27</xdr:col>
      <xdr:colOff>408215</xdr:colOff>
      <xdr:row>4</xdr:row>
      <xdr:rowOff>404131</xdr:rowOff>
    </xdr:to>
    <xdr:cxnSp macro="">
      <xdr:nvCxnSpPr>
        <xdr:cNvPr id="9" name="直線矢印コネクタ 8">
          <a:extLst>
            <a:ext uri="{FF2B5EF4-FFF2-40B4-BE49-F238E27FC236}">
              <a16:creationId xmlns:a16="http://schemas.microsoft.com/office/drawing/2014/main" id="{00000000-0008-0000-1F00-000009000000}"/>
            </a:ext>
          </a:extLst>
        </xdr:cNvPr>
        <xdr:cNvCxnSpPr/>
      </xdr:nvCxnSpPr>
      <xdr:spPr>
        <a:xfrm flipH="1">
          <a:off x="13962289" y="1495425"/>
          <a:ext cx="1657351" cy="404131"/>
        </a:xfrm>
        <a:prstGeom prst="straightConnector1">
          <a:avLst/>
        </a:prstGeom>
        <a:ln>
          <a:solidFill>
            <a:srgbClr val="FF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1.xml><?xml version="1.0" encoding="utf-8"?>
<xdr:wsDr xmlns:xdr="http://schemas.openxmlformats.org/drawingml/2006/spreadsheetDrawing" xmlns:a="http://schemas.openxmlformats.org/drawingml/2006/main">
  <xdr:twoCellAnchor>
    <xdr:from>
      <xdr:col>35</xdr:col>
      <xdr:colOff>0</xdr:colOff>
      <xdr:row>1</xdr:row>
      <xdr:rowOff>0</xdr:rowOff>
    </xdr:from>
    <xdr:to>
      <xdr:col>39</xdr:col>
      <xdr:colOff>288649</xdr:colOff>
      <xdr:row>9</xdr:row>
      <xdr:rowOff>106431</xdr:rowOff>
    </xdr:to>
    <xdr:sp macro="" textlink="">
      <xdr:nvSpPr>
        <xdr:cNvPr id="2" name="吹き出し: 四角形 1">
          <a:extLst>
            <a:ext uri="{FF2B5EF4-FFF2-40B4-BE49-F238E27FC236}">
              <a16:creationId xmlns:a16="http://schemas.microsoft.com/office/drawing/2014/main" id="{00000000-0008-0000-2000-000002000000}"/>
            </a:ext>
          </a:extLst>
        </xdr:cNvPr>
        <xdr:cNvSpPr/>
      </xdr:nvSpPr>
      <xdr:spPr bwMode="auto">
        <a:xfrm>
          <a:off x="11001375" y="228600"/>
          <a:ext cx="3031849" cy="1706631"/>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133350</xdr:colOff>
      <xdr:row>23</xdr:row>
      <xdr:rowOff>95251</xdr:rowOff>
    </xdr:from>
    <xdr:to>
      <xdr:col>6</xdr:col>
      <xdr:colOff>9526</xdr:colOff>
      <xdr:row>26</xdr:row>
      <xdr:rowOff>76201</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2100-000002000000}"/>
            </a:ext>
          </a:extLst>
        </xdr:cNvPr>
        <xdr:cNvSpPr txBox="1"/>
      </xdr:nvSpPr>
      <xdr:spPr>
        <a:xfrm>
          <a:off x="2190750" y="4448176"/>
          <a:ext cx="1933576" cy="495300"/>
        </a:xfrm>
        <a:prstGeom prst="rect">
          <a:avLst/>
        </a:prstGeom>
        <a:solidFill>
          <a:srgbClr val="92D05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2000"/>
            <a:t>初期画面に戻る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33</xdr:col>
      <xdr:colOff>314325</xdr:colOff>
      <xdr:row>0</xdr:row>
      <xdr:rowOff>171449</xdr:rowOff>
    </xdr:from>
    <xdr:to>
      <xdr:col>37</xdr:col>
      <xdr:colOff>400050</xdr:colOff>
      <xdr:row>8</xdr:row>
      <xdr:rowOff>104774</xdr:rowOff>
    </xdr:to>
    <xdr:sp macro="" textlink="">
      <xdr:nvSpPr>
        <xdr:cNvPr id="2" name="吹き出し: 四角形 1">
          <a:extLst>
            <a:ext uri="{FF2B5EF4-FFF2-40B4-BE49-F238E27FC236}">
              <a16:creationId xmlns:a16="http://schemas.microsoft.com/office/drawing/2014/main" id="{00000000-0008-0000-2200-000002000000}"/>
            </a:ext>
          </a:extLst>
        </xdr:cNvPr>
        <xdr:cNvSpPr/>
      </xdr:nvSpPr>
      <xdr:spPr bwMode="auto">
        <a:xfrm>
          <a:off x="8239125" y="171449"/>
          <a:ext cx="2828925" cy="1533525"/>
        </a:xfrm>
        <a:prstGeom prst="wedgeRectCallout">
          <a:avLst>
            <a:gd name="adj1" fmla="val -48421"/>
            <a:gd name="adj2" fmla="val -18635"/>
          </a:avLst>
        </a:prstGeom>
        <a:solidFill>
          <a:srgbClr val="FFFF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第二面の代理者、設計者、工事監理者等は重複することが多く、データも重複入力になっていました。</a:t>
          </a:r>
          <a:endParaRPr kumimoji="1" lang="en-US" altLang="ja-JP" sz="1200" b="1">
            <a:solidFill>
              <a:sysClr val="windowText" lastClr="000000"/>
            </a:solidFill>
          </a:endParaRPr>
        </a:p>
        <a:p>
          <a:pPr algn="l"/>
          <a:r>
            <a:rPr kumimoji="1" lang="ja-JP" altLang="en-US" sz="1200" b="1">
              <a:solidFill>
                <a:sysClr val="windowText" lastClr="000000"/>
              </a:solidFill>
            </a:rPr>
            <a:t>こちらのページで一括入力し、第二面で選択をすると重複入力を省くことができます。</a:t>
          </a:r>
          <a:endParaRPr kumimoji="1" lang="en-US" altLang="ja-JP" sz="1200" b="1">
            <a:solidFill>
              <a:sysClr val="windowText" lastClr="000000"/>
            </a:solidFill>
          </a:endParaRPr>
        </a:p>
        <a:p>
          <a:pPr algn="l"/>
          <a:r>
            <a:rPr kumimoji="1" lang="en-US" altLang="ja-JP" sz="1200" b="1">
              <a:solidFill>
                <a:sysClr val="windowText" lastClr="000000"/>
              </a:solidFill>
            </a:rPr>
            <a:t>10</a:t>
          </a:r>
          <a:r>
            <a:rPr kumimoji="1" lang="ja-JP" altLang="en-US" sz="1200" b="1">
              <a:solidFill>
                <a:sysClr val="windowText" lastClr="000000"/>
              </a:solidFill>
            </a:rPr>
            <a:t>名まで入力可能です。</a:t>
          </a:r>
          <a:endParaRPr kumimoji="1" lang="en-US" altLang="ja-JP" sz="1200" b="1">
            <a:solidFill>
              <a:sysClr val="windowText" lastClr="000000"/>
            </a:solidFill>
          </a:endParaRPr>
        </a:p>
      </xdr:txBody>
    </xdr:sp>
    <xdr:clientData/>
  </xdr:twoCellAnchor>
  <xdr:twoCellAnchor>
    <xdr:from>
      <xdr:col>33</xdr:col>
      <xdr:colOff>323850</xdr:colOff>
      <xdr:row>9</xdr:row>
      <xdr:rowOff>9525</xdr:rowOff>
    </xdr:from>
    <xdr:to>
      <xdr:col>37</xdr:col>
      <xdr:colOff>409575</xdr:colOff>
      <xdr:row>13</xdr:row>
      <xdr:rowOff>38100</xdr:rowOff>
    </xdr:to>
    <xdr:sp macro="" textlink="">
      <xdr:nvSpPr>
        <xdr:cNvPr id="3" name="吹き出し: 四角形 2">
          <a:extLst>
            <a:ext uri="{FF2B5EF4-FFF2-40B4-BE49-F238E27FC236}">
              <a16:creationId xmlns:a16="http://schemas.microsoft.com/office/drawing/2014/main" id="{00000000-0008-0000-2200-000003000000}"/>
            </a:ext>
          </a:extLst>
        </xdr:cNvPr>
        <xdr:cNvSpPr/>
      </xdr:nvSpPr>
      <xdr:spPr bwMode="auto">
        <a:xfrm>
          <a:off x="8248650" y="1809750"/>
          <a:ext cx="2828925" cy="828675"/>
        </a:xfrm>
        <a:prstGeom prst="wedgeRectCallout">
          <a:avLst>
            <a:gd name="adj1" fmla="val -70644"/>
            <a:gd name="adj2" fmla="val -3624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構造設計１級建築士、設備設計１級建築士、建築設備士の場合は資格番号を入力してください。</a:t>
          </a:r>
          <a:endParaRPr kumimoji="1" lang="en-US" altLang="ja-JP" sz="1200" b="1">
            <a:solidFill>
              <a:sysClr val="windowText" lastClr="000000"/>
            </a:solidFill>
          </a:endParaRPr>
        </a:p>
      </xdr:txBody>
    </xdr:sp>
    <xdr:clientData/>
  </xdr:twoCellAnchor>
  <xdr:twoCellAnchor>
    <xdr:from>
      <xdr:col>38</xdr:col>
      <xdr:colOff>9524</xdr:colOff>
      <xdr:row>9</xdr:row>
      <xdr:rowOff>171450</xdr:rowOff>
    </xdr:from>
    <xdr:to>
      <xdr:col>42</xdr:col>
      <xdr:colOff>285749</xdr:colOff>
      <xdr:row>15</xdr:row>
      <xdr:rowOff>152400</xdr:rowOff>
    </xdr:to>
    <xdr:sp macro="" textlink="">
      <xdr:nvSpPr>
        <xdr:cNvPr id="4" name="吹き出し: 四角形 3">
          <a:extLst>
            <a:ext uri="{FF2B5EF4-FFF2-40B4-BE49-F238E27FC236}">
              <a16:creationId xmlns:a16="http://schemas.microsoft.com/office/drawing/2014/main" id="{00000000-0008-0000-2200-000004000000}"/>
            </a:ext>
          </a:extLst>
        </xdr:cNvPr>
        <xdr:cNvSpPr/>
      </xdr:nvSpPr>
      <xdr:spPr bwMode="auto">
        <a:xfrm>
          <a:off x="11363324" y="1971675"/>
          <a:ext cx="3019425" cy="1181100"/>
        </a:xfrm>
        <a:prstGeom prst="wedgeRectCallout">
          <a:avLst>
            <a:gd name="adj1" fmla="val -48421"/>
            <a:gd name="adj2" fmla="val -18635"/>
          </a:avLst>
        </a:prstGeom>
        <a:solidFill>
          <a:srgbClr val="CCCCFF"/>
        </a:solidFill>
        <a:ln w="28575" cap="flat" cmpd="dbl"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b="1">
              <a:solidFill>
                <a:sysClr val="windowText" lastClr="000000"/>
              </a:solidFill>
            </a:rPr>
            <a:t>違う物件の申請書を作成する際には、このページをコピーして新しい申請書の同ページに貼付をすればデータを流用することができます。</a:t>
          </a:r>
          <a:endParaRPr kumimoji="1" lang="en-US" altLang="ja-JP" sz="1200" b="1">
            <a:solidFill>
              <a:sysClr val="windowText" lastClr="000000"/>
            </a:solidFill>
          </a:endParaRPr>
        </a:p>
      </xdr:txBody>
    </xdr:sp>
    <xdr:clientData/>
  </xdr:twoCellAnchor>
  <xdr:twoCellAnchor>
    <xdr:from>
      <xdr:col>38</xdr:col>
      <xdr:colOff>0</xdr:colOff>
      <xdr:row>1</xdr:row>
      <xdr:rowOff>0</xdr:rowOff>
    </xdr:from>
    <xdr:to>
      <xdr:col>42</xdr:col>
      <xdr:colOff>295275</xdr:colOff>
      <xdr:row>9</xdr:row>
      <xdr:rowOff>104775</xdr:rowOff>
    </xdr:to>
    <xdr:sp macro="" textlink="">
      <xdr:nvSpPr>
        <xdr:cNvPr id="5" name="吹き出し: 四角形 4">
          <a:extLst>
            <a:ext uri="{FF2B5EF4-FFF2-40B4-BE49-F238E27FC236}">
              <a16:creationId xmlns:a16="http://schemas.microsoft.com/office/drawing/2014/main" id="{00000000-0008-0000-2200-000005000000}"/>
            </a:ext>
          </a:extLst>
        </xdr:cNvPr>
        <xdr:cNvSpPr/>
      </xdr:nvSpPr>
      <xdr:spPr bwMode="auto">
        <a:xfrm>
          <a:off x="11353800" y="20002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34</xdr:col>
      <xdr:colOff>304800</xdr:colOff>
      <xdr:row>16</xdr:row>
      <xdr:rowOff>95251</xdr:rowOff>
    </xdr:from>
    <xdr:to>
      <xdr:col>37</xdr:col>
      <xdr:colOff>561975</xdr:colOff>
      <xdr:row>21</xdr:row>
      <xdr:rowOff>76200</xdr:rowOff>
    </xdr:to>
    <xdr:sp macro="" textlink="">
      <xdr:nvSpPr>
        <xdr:cNvPr id="2" name="吹き出し: 線 1">
          <a:extLst>
            <a:ext uri="{FF2B5EF4-FFF2-40B4-BE49-F238E27FC236}">
              <a16:creationId xmlns:a16="http://schemas.microsoft.com/office/drawing/2014/main" id="{00000000-0008-0000-2300-000002000000}"/>
            </a:ext>
          </a:extLst>
        </xdr:cNvPr>
        <xdr:cNvSpPr/>
      </xdr:nvSpPr>
      <xdr:spPr bwMode="auto">
        <a:xfrm>
          <a:off x="10382250" y="3667126"/>
          <a:ext cx="2314575" cy="876299"/>
        </a:xfrm>
        <a:prstGeom prst="borderCallout1">
          <a:avLst>
            <a:gd name="adj1" fmla="val 21628"/>
            <a:gd name="adj2" fmla="val -1491"/>
            <a:gd name="adj3" fmla="val 25428"/>
            <a:gd name="adj4" fmla="val -70740"/>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29</xdr:col>
      <xdr:colOff>438150</xdr:colOff>
      <xdr:row>19</xdr:row>
      <xdr:rowOff>114300</xdr:rowOff>
    </xdr:from>
    <xdr:to>
      <xdr:col>34</xdr:col>
      <xdr:colOff>57150</xdr:colOff>
      <xdr:row>28</xdr:row>
      <xdr:rowOff>19050</xdr:rowOff>
    </xdr:to>
    <xdr:sp macro="" textlink="">
      <xdr:nvSpPr>
        <xdr:cNvPr id="3" name="吹き出し: 四角形 2">
          <a:hlinkClick xmlns:r="http://schemas.openxmlformats.org/officeDocument/2006/relationships" r:id="rId1"/>
          <a:extLst>
            <a:ext uri="{FF2B5EF4-FFF2-40B4-BE49-F238E27FC236}">
              <a16:creationId xmlns:a16="http://schemas.microsoft.com/office/drawing/2014/main" id="{00000000-0008-0000-2300-000003000000}"/>
            </a:ext>
          </a:extLst>
        </xdr:cNvPr>
        <xdr:cNvSpPr/>
      </xdr:nvSpPr>
      <xdr:spPr bwMode="auto">
        <a:xfrm>
          <a:off x="7086600" y="4314825"/>
          <a:ext cx="3048000" cy="1638300"/>
        </a:xfrm>
        <a:prstGeom prst="wedgeRectCallout">
          <a:avLst>
            <a:gd name="adj1" fmla="val -62396"/>
            <a:gd name="adj2" fmla="val -4811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クリックするとリンクします。</a:t>
          </a:r>
          <a:endParaRPr kumimoji="1" lang="en-US" altLang="ja-JP" sz="1600" b="1">
            <a:solidFill>
              <a:schemeClr val="accent6">
                <a:lumMod val="75000"/>
              </a:schemeClr>
            </a:solidFill>
          </a:endParaRPr>
        </a:p>
        <a:p>
          <a:pPr algn="l">
            <a:lnSpc>
              <a:spcPts val="1400"/>
            </a:lnSpc>
          </a:pPr>
          <a:endParaRPr kumimoji="1" lang="en-US" altLang="ja-JP" sz="1600" b="1">
            <a:solidFill>
              <a:srgbClr val="FF0000"/>
            </a:solidFill>
          </a:endParaRPr>
        </a:p>
        <a:p>
          <a:pPr algn="l">
            <a:lnSpc>
              <a:spcPts val="1400"/>
            </a:lnSpc>
          </a:pPr>
          <a:r>
            <a:rPr kumimoji="1" lang="ja-JP" altLang="en-US" sz="1600" b="1">
              <a:solidFill>
                <a:srgbClr val="FF0000"/>
              </a:solidFill>
            </a:rPr>
            <a:t>建築主の変更がある場合はこちらをクリックしてリンクする画面から変更してください。</a:t>
          </a:r>
          <a:endParaRPr kumimoji="1" lang="en-US" altLang="ja-JP" sz="1600" b="1">
            <a:solidFill>
              <a:srgbClr val="FF0000"/>
            </a:solidFill>
          </a:endParaRPr>
        </a:p>
      </xdr:txBody>
    </xdr:sp>
    <xdr:clientData/>
  </xdr:twoCellAnchor>
  <xdr:twoCellAnchor>
    <xdr:from>
      <xdr:col>30</xdr:col>
      <xdr:colOff>0</xdr:colOff>
      <xdr:row>1</xdr:row>
      <xdr:rowOff>0</xdr:rowOff>
    </xdr:from>
    <xdr:to>
      <xdr:col>34</xdr:col>
      <xdr:colOff>295275</xdr:colOff>
      <xdr:row>8</xdr:row>
      <xdr:rowOff>19050</xdr:rowOff>
    </xdr:to>
    <xdr:sp macro="" textlink="">
      <xdr:nvSpPr>
        <xdr:cNvPr id="4" name="吹き出し: 四角形 3">
          <a:extLst>
            <a:ext uri="{FF2B5EF4-FFF2-40B4-BE49-F238E27FC236}">
              <a16:creationId xmlns:a16="http://schemas.microsoft.com/office/drawing/2014/main" id="{00000000-0008-0000-2300-000004000000}"/>
            </a:ext>
          </a:extLst>
        </xdr:cNvPr>
        <xdr:cNvSpPr/>
      </xdr:nvSpPr>
      <xdr:spPr bwMode="auto">
        <a:xfrm>
          <a:off x="7334250"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34</xdr:col>
      <xdr:colOff>304800</xdr:colOff>
      <xdr:row>16</xdr:row>
      <xdr:rowOff>95251</xdr:rowOff>
    </xdr:from>
    <xdr:to>
      <xdr:col>37</xdr:col>
      <xdr:colOff>561975</xdr:colOff>
      <xdr:row>21</xdr:row>
      <xdr:rowOff>76200</xdr:rowOff>
    </xdr:to>
    <xdr:sp macro="" textlink="">
      <xdr:nvSpPr>
        <xdr:cNvPr id="2" name="吹き出し: 線 1">
          <a:extLst>
            <a:ext uri="{FF2B5EF4-FFF2-40B4-BE49-F238E27FC236}">
              <a16:creationId xmlns:a16="http://schemas.microsoft.com/office/drawing/2014/main" id="{00000000-0008-0000-2400-000002000000}"/>
            </a:ext>
          </a:extLst>
        </xdr:cNvPr>
        <xdr:cNvSpPr/>
      </xdr:nvSpPr>
      <xdr:spPr bwMode="auto">
        <a:xfrm>
          <a:off x="10382250" y="3667126"/>
          <a:ext cx="2314575" cy="876299"/>
        </a:xfrm>
        <a:prstGeom prst="borderCallout1">
          <a:avLst>
            <a:gd name="adj1" fmla="val 21628"/>
            <a:gd name="adj2" fmla="val -1491"/>
            <a:gd name="adj3" fmla="val 25428"/>
            <a:gd name="adj4" fmla="val -70740"/>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29</xdr:col>
      <xdr:colOff>438150</xdr:colOff>
      <xdr:row>19</xdr:row>
      <xdr:rowOff>114300</xdr:rowOff>
    </xdr:from>
    <xdr:to>
      <xdr:col>34</xdr:col>
      <xdr:colOff>57150</xdr:colOff>
      <xdr:row>28</xdr:row>
      <xdr:rowOff>19050</xdr:rowOff>
    </xdr:to>
    <xdr:sp macro="" textlink="">
      <xdr:nvSpPr>
        <xdr:cNvPr id="3" name="吹き出し: 四角形 2">
          <a:hlinkClick xmlns:r="http://schemas.openxmlformats.org/officeDocument/2006/relationships" r:id="rId1"/>
          <a:extLst>
            <a:ext uri="{FF2B5EF4-FFF2-40B4-BE49-F238E27FC236}">
              <a16:creationId xmlns:a16="http://schemas.microsoft.com/office/drawing/2014/main" id="{00000000-0008-0000-2400-000003000000}"/>
            </a:ext>
          </a:extLst>
        </xdr:cNvPr>
        <xdr:cNvSpPr/>
      </xdr:nvSpPr>
      <xdr:spPr bwMode="auto">
        <a:xfrm>
          <a:off x="7086600" y="4314825"/>
          <a:ext cx="3048000" cy="1638300"/>
        </a:xfrm>
        <a:prstGeom prst="wedgeRectCallout">
          <a:avLst>
            <a:gd name="adj1" fmla="val -62396"/>
            <a:gd name="adj2" fmla="val -4811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クリックするとリンクします。</a:t>
          </a:r>
          <a:endParaRPr kumimoji="1" lang="en-US" altLang="ja-JP" sz="1600" b="1">
            <a:solidFill>
              <a:schemeClr val="accent6">
                <a:lumMod val="75000"/>
              </a:schemeClr>
            </a:solidFill>
          </a:endParaRPr>
        </a:p>
        <a:p>
          <a:pPr algn="l">
            <a:lnSpc>
              <a:spcPts val="1400"/>
            </a:lnSpc>
          </a:pPr>
          <a:endParaRPr kumimoji="1" lang="en-US" altLang="ja-JP" sz="1600" b="1">
            <a:solidFill>
              <a:srgbClr val="FF0000"/>
            </a:solidFill>
          </a:endParaRPr>
        </a:p>
        <a:p>
          <a:pPr algn="l">
            <a:lnSpc>
              <a:spcPts val="1400"/>
            </a:lnSpc>
          </a:pPr>
          <a:r>
            <a:rPr kumimoji="1" lang="ja-JP" altLang="en-US" sz="1600" b="1">
              <a:solidFill>
                <a:srgbClr val="FF0000"/>
              </a:solidFill>
            </a:rPr>
            <a:t>建築主の変更がある場合はこちらをクリックしてリンクする画面から変更してください。</a:t>
          </a:r>
          <a:endParaRPr kumimoji="1" lang="en-US" altLang="ja-JP" sz="1600" b="1">
            <a:solidFill>
              <a:srgbClr val="FF0000"/>
            </a:solidFill>
          </a:endParaRPr>
        </a:p>
      </xdr:txBody>
    </xdr:sp>
    <xdr:clientData/>
  </xdr:twoCellAnchor>
  <xdr:twoCellAnchor>
    <xdr:from>
      <xdr:col>30</xdr:col>
      <xdr:colOff>0</xdr:colOff>
      <xdr:row>1</xdr:row>
      <xdr:rowOff>0</xdr:rowOff>
    </xdr:from>
    <xdr:to>
      <xdr:col>34</xdr:col>
      <xdr:colOff>295275</xdr:colOff>
      <xdr:row>8</xdr:row>
      <xdr:rowOff>19050</xdr:rowOff>
    </xdr:to>
    <xdr:sp macro="" textlink="">
      <xdr:nvSpPr>
        <xdr:cNvPr id="4" name="吹き出し: 四角形 3">
          <a:extLst>
            <a:ext uri="{FF2B5EF4-FFF2-40B4-BE49-F238E27FC236}">
              <a16:creationId xmlns:a16="http://schemas.microsoft.com/office/drawing/2014/main" id="{00000000-0008-0000-2400-000004000000}"/>
            </a:ext>
          </a:extLst>
        </xdr:cNvPr>
        <xdr:cNvSpPr/>
      </xdr:nvSpPr>
      <xdr:spPr bwMode="auto">
        <a:xfrm>
          <a:off x="7334250" y="20955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31</xdr:col>
      <xdr:colOff>600075</xdr:colOff>
      <xdr:row>0</xdr:row>
      <xdr:rowOff>142875</xdr:rowOff>
    </xdr:from>
    <xdr:to>
      <xdr:col>35</xdr:col>
      <xdr:colOff>762000</xdr:colOff>
      <xdr:row>8</xdr:row>
      <xdr:rowOff>180975</xdr:rowOff>
    </xdr:to>
    <xdr:sp macro="" textlink="">
      <xdr:nvSpPr>
        <xdr:cNvPr id="2" name="吹き出し: 四角形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bwMode="auto">
        <a:xfrm>
          <a:off x="8267700" y="142875"/>
          <a:ext cx="2981325" cy="1571625"/>
        </a:xfrm>
        <a:prstGeom prst="wedgeRectCallout">
          <a:avLst>
            <a:gd name="adj1" fmla="val -101216"/>
            <a:gd name="adj2" fmla="val 137"/>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クリックするとリンクします。</a:t>
          </a:r>
          <a:endParaRPr kumimoji="1" lang="en-US" altLang="ja-JP" sz="1600" b="1">
            <a:solidFill>
              <a:schemeClr val="accent6">
                <a:lumMod val="75000"/>
              </a:schemeClr>
            </a:solidFill>
          </a:endParaRPr>
        </a:p>
        <a:p>
          <a:pPr algn="l">
            <a:lnSpc>
              <a:spcPts val="1400"/>
            </a:lnSpc>
          </a:pPr>
          <a:endParaRPr kumimoji="1" lang="en-US" altLang="ja-JP" sz="1600" b="1">
            <a:solidFill>
              <a:srgbClr val="FF0000"/>
            </a:solidFill>
          </a:endParaRPr>
        </a:p>
        <a:p>
          <a:pPr algn="l">
            <a:lnSpc>
              <a:spcPts val="1400"/>
            </a:lnSpc>
          </a:pPr>
          <a:r>
            <a:rPr kumimoji="1" lang="ja-JP" altLang="en-US" sz="1600" b="1">
              <a:solidFill>
                <a:srgbClr val="FF0000"/>
              </a:solidFill>
            </a:rPr>
            <a:t>建築主の変更がある場合はこちらをクリックしてリンクする画面から変更してください。</a:t>
          </a:r>
          <a:endParaRPr kumimoji="1" lang="en-US" altLang="ja-JP" sz="1600" b="1">
            <a:solidFill>
              <a:srgbClr val="FF0000"/>
            </a:solidFill>
          </a:endParaRPr>
        </a:p>
      </xdr:txBody>
    </xdr:sp>
    <xdr:clientData/>
  </xdr:twoCellAnchor>
  <xdr:twoCellAnchor>
    <xdr:from>
      <xdr:col>32</xdr:col>
      <xdr:colOff>619125</xdr:colOff>
      <xdr:row>28</xdr:row>
      <xdr:rowOff>38100</xdr:rowOff>
    </xdr:from>
    <xdr:to>
      <xdr:col>36</xdr:col>
      <xdr:colOff>533400</xdr:colOff>
      <xdr:row>31</xdr:row>
      <xdr:rowOff>152400</xdr:rowOff>
    </xdr:to>
    <xdr:sp macro="" textlink="">
      <xdr:nvSpPr>
        <xdr:cNvPr id="3" name="吹き出し: 四角形 2">
          <a:extLst>
            <a:ext uri="{FF2B5EF4-FFF2-40B4-BE49-F238E27FC236}">
              <a16:creationId xmlns:a16="http://schemas.microsoft.com/office/drawing/2014/main" id="{00000000-0008-0000-2500-000003000000}"/>
            </a:ext>
          </a:extLst>
        </xdr:cNvPr>
        <xdr:cNvSpPr/>
      </xdr:nvSpPr>
      <xdr:spPr bwMode="auto">
        <a:xfrm>
          <a:off x="8972550" y="5467350"/>
          <a:ext cx="2828925" cy="628650"/>
        </a:xfrm>
        <a:prstGeom prst="wedgeRectCallout">
          <a:avLst>
            <a:gd name="adj1" fmla="val -69633"/>
            <a:gd name="adj2" fmla="val -28968"/>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共通第二面（検査入力）で入力したデータを選択してください。</a:t>
          </a:r>
          <a:endParaRPr kumimoji="1" lang="en-US" altLang="ja-JP" sz="1200" b="1">
            <a:solidFill>
              <a:sysClr val="windowText" lastClr="000000"/>
            </a:solidFill>
          </a:endParaRPr>
        </a:p>
      </xdr:txBody>
    </xdr:sp>
    <xdr:clientData/>
  </xdr:twoCellAnchor>
  <xdr:twoCellAnchor>
    <xdr:from>
      <xdr:col>32</xdr:col>
      <xdr:colOff>514350</xdr:colOff>
      <xdr:row>75</xdr:row>
      <xdr:rowOff>57150</xdr:rowOff>
    </xdr:from>
    <xdr:to>
      <xdr:col>36</xdr:col>
      <xdr:colOff>428625</xdr:colOff>
      <xdr:row>77</xdr:row>
      <xdr:rowOff>161925</xdr:rowOff>
    </xdr:to>
    <xdr:sp macro="" textlink="">
      <xdr:nvSpPr>
        <xdr:cNvPr id="4" name="吹き出し: 四角形 3">
          <a:extLst>
            <a:ext uri="{FF2B5EF4-FFF2-40B4-BE49-F238E27FC236}">
              <a16:creationId xmlns:a16="http://schemas.microsoft.com/office/drawing/2014/main" id="{00000000-0008-0000-2500-000004000000}"/>
            </a:ext>
          </a:extLst>
        </xdr:cNvPr>
        <xdr:cNvSpPr/>
      </xdr:nvSpPr>
      <xdr:spPr bwMode="auto">
        <a:xfrm>
          <a:off x="8867775" y="14697075"/>
          <a:ext cx="2828925" cy="523875"/>
        </a:xfrm>
        <a:prstGeom prst="wedgeRectCallout">
          <a:avLst>
            <a:gd name="adj1" fmla="val -69633"/>
            <a:gd name="adj2" fmla="val -13816"/>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共通第二面（検査入力）で入力したデータを選択してください。</a:t>
          </a:r>
          <a:endParaRPr kumimoji="1" lang="en-US" altLang="ja-JP" sz="1200" b="1">
            <a:solidFill>
              <a:sysClr val="windowText" lastClr="000000"/>
            </a:solidFill>
          </a:endParaRPr>
        </a:p>
      </xdr:txBody>
    </xdr:sp>
    <xdr:clientData/>
  </xdr:twoCellAnchor>
  <xdr:twoCellAnchor>
    <xdr:from>
      <xdr:col>31</xdr:col>
      <xdr:colOff>114300</xdr:colOff>
      <xdr:row>95</xdr:row>
      <xdr:rowOff>180975</xdr:rowOff>
    </xdr:from>
    <xdr:to>
      <xdr:col>31</xdr:col>
      <xdr:colOff>523875</xdr:colOff>
      <xdr:row>121</xdr:row>
      <xdr:rowOff>190500</xdr:rowOff>
    </xdr:to>
    <xdr:sp macro="" textlink="">
      <xdr:nvSpPr>
        <xdr:cNvPr id="5" name="右中かっこ 4">
          <a:extLst>
            <a:ext uri="{FF2B5EF4-FFF2-40B4-BE49-F238E27FC236}">
              <a16:creationId xmlns:a16="http://schemas.microsoft.com/office/drawing/2014/main" id="{00000000-0008-0000-2500-000005000000}"/>
            </a:ext>
          </a:extLst>
        </xdr:cNvPr>
        <xdr:cNvSpPr/>
      </xdr:nvSpPr>
      <xdr:spPr bwMode="auto">
        <a:xfrm>
          <a:off x="7781925" y="18897600"/>
          <a:ext cx="409575" cy="4953000"/>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33</xdr:col>
      <xdr:colOff>190500</xdr:colOff>
      <xdr:row>105</xdr:row>
      <xdr:rowOff>66675</xdr:rowOff>
    </xdr:from>
    <xdr:to>
      <xdr:col>37</xdr:col>
      <xdr:colOff>104775</xdr:colOff>
      <xdr:row>108</xdr:row>
      <xdr:rowOff>95250</xdr:rowOff>
    </xdr:to>
    <xdr:sp macro="" textlink="">
      <xdr:nvSpPr>
        <xdr:cNvPr id="6" name="吹き出し: 四角形 5">
          <a:extLst>
            <a:ext uri="{FF2B5EF4-FFF2-40B4-BE49-F238E27FC236}">
              <a16:creationId xmlns:a16="http://schemas.microsoft.com/office/drawing/2014/main" id="{00000000-0008-0000-2500-000006000000}"/>
            </a:ext>
          </a:extLst>
        </xdr:cNvPr>
        <xdr:cNvSpPr/>
      </xdr:nvSpPr>
      <xdr:spPr bwMode="auto">
        <a:xfrm>
          <a:off x="9229725" y="20697825"/>
          <a:ext cx="2828925" cy="628650"/>
        </a:xfrm>
        <a:prstGeom prst="wedgeRectCallout">
          <a:avLst>
            <a:gd name="adj1" fmla="val -82091"/>
            <a:gd name="adj2" fmla="val -10786"/>
          </a:avLst>
        </a:prstGeom>
        <a:solidFill>
          <a:srgbClr val="CCFFCC"/>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b="1">
              <a:solidFill>
                <a:sysClr val="windowText" lastClr="000000"/>
              </a:solidFill>
            </a:rPr>
            <a:t>共通第二面（検査入力）で入力したデータを選択してください。</a:t>
          </a:r>
          <a:endParaRPr kumimoji="1" lang="en-US" altLang="ja-JP" sz="1200" b="1">
            <a:solidFill>
              <a:sysClr val="windowText" lastClr="000000"/>
            </a:solidFill>
          </a:endParaRPr>
        </a:p>
      </xdr:txBody>
    </xdr:sp>
    <xdr:clientData/>
  </xdr:twoCellAnchor>
  <xdr:twoCellAnchor>
    <xdr:from>
      <xdr:col>31</xdr:col>
      <xdr:colOff>180975</xdr:colOff>
      <xdr:row>68</xdr:row>
      <xdr:rowOff>180975</xdr:rowOff>
    </xdr:from>
    <xdr:to>
      <xdr:col>31</xdr:col>
      <xdr:colOff>590550</xdr:colOff>
      <xdr:row>85</xdr:row>
      <xdr:rowOff>200025</xdr:rowOff>
    </xdr:to>
    <xdr:sp macro="" textlink="">
      <xdr:nvSpPr>
        <xdr:cNvPr id="7" name="右中かっこ 6">
          <a:extLst>
            <a:ext uri="{FF2B5EF4-FFF2-40B4-BE49-F238E27FC236}">
              <a16:creationId xmlns:a16="http://schemas.microsoft.com/office/drawing/2014/main" id="{00000000-0008-0000-2500-000007000000}"/>
            </a:ext>
          </a:extLst>
        </xdr:cNvPr>
        <xdr:cNvSpPr/>
      </xdr:nvSpPr>
      <xdr:spPr bwMode="auto">
        <a:xfrm>
          <a:off x="7848600" y="13354050"/>
          <a:ext cx="409575" cy="3581400"/>
        </a:xfrm>
        <a:prstGeom prst="rightBrace">
          <a:avLst>
            <a:gd name="adj1" fmla="val 8333"/>
            <a:gd name="adj2" fmla="val 41501"/>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133350</xdr:colOff>
      <xdr:row>9</xdr:row>
      <xdr:rowOff>180975</xdr:rowOff>
    </xdr:from>
    <xdr:to>
      <xdr:col>31</xdr:col>
      <xdr:colOff>542925</xdr:colOff>
      <xdr:row>49</xdr:row>
      <xdr:rowOff>19050</xdr:rowOff>
    </xdr:to>
    <xdr:sp macro="" textlink="">
      <xdr:nvSpPr>
        <xdr:cNvPr id="8" name="右中かっこ 7">
          <a:extLst>
            <a:ext uri="{FF2B5EF4-FFF2-40B4-BE49-F238E27FC236}">
              <a16:creationId xmlns:a16="http://schemas.microsoft.com/office/drawing/2014/main" id="{00000000-0008-0000-2500-000008000000}"/>
            </a:ext>
          </a:extLst>
        </xdr:cNvPr>
        <xdr:cNvSpPr/>
      </xdr:nvSpPr>
      <xdr:spPr bwMode="auto">
        <a:xfrm>
          <a:off x="7800975" y="1895475"/>
          <a:ext cx="409575" cy="7496175"/>
        </a:xfrm>
        <a:prstGeom prst="rightBrace">
          <a:avLst>
            <a:gd name="adj1" fmla="val 8333"/>
            <a:gd name="adj2" fmla="val 49633"/>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600075</xdr:colOff>
      <xdr:row>14</xdr:row>
      <xdr:rowOff>57150</xdr:rowOff>
    </xdr:from>
    <xdr:to>
      <xdr:col>38</xdr:col>
      <xdr:colOff>200024</xdr:colOff>
      <xdr:row>27</xdr:row>
      <xdr:rowOff>104775</xdr:rowOff>
    </xdr:to>
    <xdr:sp macro="" textlink="">
      <xdr:nvSpPr>
        <xdr:cNvPr id="9" name="吹き出し: 四角形 8">
          <a:extLst>
            <a:ext uri="{FF2B5EF4-FFF2-40B4-BE49-F238E27FC236}">
              <a16:creationId xmlns:a16="http://schemas.microsoft.com/office/drawing/2014/main" id="{00000000-0008-0000-2500-000009000000}"/>
            </a:ext>
          </a:extLst>
        </xdr:cNvPr>
        <xdr:cNvSpPr/>
      </xdr:nvSpPr>
      <xdr:spPr bwMode="auto">
        <a:xfrm>
          <a:off x="8267700" y="2771775"/>
          <a:ext cx="4571999" cy="2562225"/>
        </a:xfrm>
        <a:prstGeom prst="wedgeRectCallout">
          <a:avLst>
            <a:gd name="adj1" fmla="val -48421"/>
            <a:gd name="adj2" fmla="val -18635"/>
          </a:avLst>
        </a:prstGeom>
        <a:gradFill flip="none" rotWithShape="1">
          <a:gsLst>
            <a:gs pos="0">
              <a:schemeClr val="accent4">
                <a:lumMod val="5000"/>
                <a:lumOff val="95000"/>
              </a:schemeClr>
            </a:gs>
            <a:gs pos="74000">
              <a:schemeClr val="accent4">
                <a:lumMod val="45000"/>
                <a:lumOff val="55000"/>
              </a:schemeClr>
            </a:gs>
            <a:gs pos="83000">
              <a:schemeClr val="accent4">
                <a:lumMod val="45000"/>
                <a:lumOff val="55000"/>
              </a:schemeClr>
            </a:gs>
            <a:gs pos="100000">
              <a:schemeClr val="accent4">
                <a:lumMod val="30000"/>
                <a:lumOff val="70000"/>
              </a:schemeClr>
            </a:gs>
          </a:gsLst>
          <a:lin ang="5400000" scaled="1"/>
          <a:tileRect/>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400" b="1">
              <a:solidFill>
                <a:srgbClr val="FF0000"/>
              </a:solidFill>
            </a:rPr>
            <a:t>代理者、設計者、工事監理者等の追加・変更方法</a:t>
          </a:r>
          <a:endParaRPr kumimoji="1" lang="en-US" altLang="ja-JP" sz="14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代理者等を変更または追加する場合は</a:t>
          </a:r>
          <a:r>
            <a:rPr kumimoji="1" lang="en-US" altLang="ja-JP" sz="1800" b="1">
              <a:solidFill>
                <a:srgbClr val="FF0000"/>
              </a:solidFill>
            </a:rPr>
            <a:t>『</a:t>
          </a:r>
          <a:r>
            <a:rPr kumimoji="1" lang="ja-JP" altLang="en-US" sz="1800" b="1">
              <a:solidFill>
                <a:srgbClr val="FF0000"/>
              </a:solidFill>
            </a:rPr>
            <a:t>第二面（入力検査共通）</a:t>
          </a:r>
          <a:r>
            <a:rPr kumimoji="1" lang="en-US" altLang="ja-JP" sz="1800" b="1">
              <a:solidFill>
                <a:srgbClr val="FF0000"/>
              </a:solidFill>
            </a:rPr>
            <a:t>』</a:t>
          </a:r>
          <a:r>
            <a:rPr kumimoji="1" lang="ja-JP" altLang="en-US" sz="1200" b="1">
              <a:solidFill>
                <a:sysClr val="windowText" lastClr="000000"/>
              </a:solidFill>
            </a:rPr>
            <a:t>に情報を追加し、</a:t>
          </a:r>
          <a:r>
            <a:rPr kumimoji="1" lang="en-US" altLang="ja-JP" sz="1800" b="1">
              <a:solidFill>
                <a:srgbClr val="FF0000"/>
              </a:solidFill>
            </a:rPr>
            <a:t>AH</a:t>
          </a:r>
          <a:r>
            <a:rPr kumimoji="1" lang="ja-JP" altLang="en-US" sz="1800" b="1">
              <a:solidFill>
                <a:srgbClr val="FF0000"/>
              </a:solidFill>
            </a:rPr>
            <a:t>列にある□</a:t>
          </a:r>
          <a:r>
            <a:rPr kumimoji="1" lang="ja-JP" altLang="en-US" sz="1200" b="1">
              <a:solidFill>
                <a:sysClr val="windowText" lastClr="000000"/>
              </a:solidFill>
            </a:rPr>
            <a:t>で選択すると変更または追加されます。</a:t>
          </a:r>
          <a:r>
            <a:rPr kumimoji="1" lang="en-US" altLang="ja-JP" sz="1200" b="1">
              <a:solidFill>
                <a:sysClr val="windowText" lastClr="000000"/>
              </a:solidFill>
            </a:rPr>
            <a:t> </a:t>
          </a:r>
        </a:p>
        <a:p>
          <a:pPr algn="l"/>
          <a:endParaRPr kumimoji="1" lang="en-US" altLang="ja-JP" sz="1200" b="1">
            <a:solidFill>
              <a:sysClr val="windowText" lastClr="000000"/>
            </a:solidFill>
          </a:endParaRPr>
        </a:p>
        <a:p>
          <a:pPr algn="l"/>
          <a:r>
            <a:rPr kumimoji="1" lang="ja-JP" altLang="en-US" sz="1800" b="1">
              <a:solidFill>
                <a:srgbClr val="FF0000"/>
              </a:solidFill>
            </a:rPr>
            <a:t>何もしなければ確認申請の時の情報が反映されます。</a:t>
          </a:r>
          <a:r>
            <a:rPr kumimoji="1" lang="en-US" altLang="ja-JP" sz="1800" b="1">
              <a:solidFill>
                <a:srgbClr val="FF0000"/>
              </a:solidFill>
            </a:rPr>
            <a:t>    </a:t>
          </a:r>
        </a:p>
        <a:p>
          <a:pPr algn="l">
            <a:lnSpc>
              <a:spcPts val="1500"/>
            </a:lnSpc>
          </a:pPr>
          <a:endParaRPr kumimoji="1" lang="en-US" altLang="ja-JP" sz="1200" b="1">
            <a:solidFill>
              <a:sysClr val="windowText" lastClr="000000"/>
            </a:solidFill>
          </a:endParaRPr>
        </a:p>
        <a:p>
          <a:pPr algn="l">
            <a:lnSpc>
              <a:spcPts val="1500"/>
            </a:lnSpc>
          </a:pPr>
          <a:endParaRPr kumimoji="1" lang="en-US" altLang="ja-JP" sz="1200" b="1">
            <a:solidFill>
              <a:sysClr val="windowText" lastClr="000000"/>
            </a:solidFill>
          </a:endParaRPr>
        </a:p>
      </xdr:txBody>
    </xdr:sp>
    <xdr:clientData/>
  </xdr:twoCellAnchor>
  <xdr:twoCellAnchor>
    <xdr:from>
      <xdr:col>31</xdr:col>
      <xdr:colOff>342900</xdr:colOff>
      <xdr:row>128</xdr:row>
      <xdr:rowOff>38100</xdr:rowOff>
    </xdr:from>
    <xdr:to>
      <xdr:col>35</xdr:col>
      <xdr:colOff>504825</xdr:colOff>
      <xdr:row>136</xdr:row>
      <xdr:rowOff>95250</xdr:rowOff>
    </xdr:to>
    <xdr:sp macro="" textlink="">
      <xdr:nvSpPr>
        <xdr:cNvPr id="10" name="吹き出し: 四角形 9">
          <a:hlinkClick xmlns:r="http://schemas.openxmlformats.org/officeDocument/2006/relationships" r:id="rId2"/>
          <a:extLst>
            <a:ext uri="{FF2B5EF4-FFF2-40B4-BE49-F238E27FC236}">
              <a16:creationId xmlns:a16="http://schemas.microsoft.com/office/drawing/2014/main" id="{00000000-0008-0000-2500-00000A000000}"/>
            </a:ext>
          </a:extLst>
        </xdr:cNvPr>
        <xdr:cNvSpPr/>
      </xdr:nvSpPr>
      <xdr:spPr bwMode="auto">
        <a:xfrm>
          <a:off x="8010525" y="25098375"/>
          <a:ext cx="2981325" cy="1638300"/>
        </a:xfrm>
        <a:prstGeom prst="wedgeRectCallout">
          <a:avLst>
            <a:gd name="adj1" fmla="val -90034"/>
            <a:gd name="adj2" fmla="val 1881"/>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クリックするとリンクします。</a:t>
          </a:r>
          <a:endParaRPr kumimoji="1" lang="en-US" altLang="ja-JP" sz="1600" b="1">
            <a:solidFill>
              <a:schemeClr val="accent6">
                <a:lumMod val="75000"/>
              </a:schemeClr>
            </a:solidFill>
          </a:endParaRPr>
        </a:p>
        <a:p>
          <a:pPr algn="l">
            <a:lnSpc>
              <a:spcPts val="1400"/>
            </a:lnSpc>
          </a:pPr>
          <a:endParaRPr kumimoji="1" lang="en-US" altLang="ja-JP" sz="1600" b="1">
            <a:solidFill>
              <a:schemeClr val="tx2">
                <a:lumMod val="60000"/>
                <a:lumOff val="40000"/>
              </a:schemeClr>
            </a:solidFill>
          </a:endParaRPr>
        </a:p>
        <a:p>
          <a:pPr algn="l">
            <a:lnSpc>
              <a:spcPts val="1400"/>
            </a:lnSpc>
          </a:pPr>
          <a:r>
            <a:rPr kumimoji="1" lang="ja-JP" altLang="en-US" sz="1600" b="1">
              <a:solidFill>
                <a:schemeClr val="tx2">
                  <a:lumMod val="60000"/>
                  <a:lumOff val="40000"/>
                </a:schemeClr>
              </a:solidFill>
            </a:rPr>
            <a:t>工事施工者の変更がある場合はこちらをクリックしてリンクする画面から変更してください。</a:t>
          </a:r>
          <a:endParaRPr kumimoji="1" lang="en-US" altLang="ja-JP" sz="1600" b="1">
            <a:solidFill>
              <a:schemeClr val="tx2">
                <a:lumMod val="60000"/>
                <a:lumOff val="40000"/>
              </a:schemeClr>
            </a:solidFill>
          </a:endParaRPr>
        </a:p>
      </xdr:txBody>
    </xdr:sp>
    <xdr:clientData/>
  </xdr:twoCellAnchor>
  <xdr:twoCellAnchor>
    <xdr:from>
      <xdr:col>31</xdr:col>
      <xdr:colOff>590550</xdr:colOff>
      <xdr:row>9</xdr:row>
      <xdr:rowOff>28575</xdr:rowOff>
    </xdr:from>
    <xdr:to>
      <xdr:col>35</xdr:col>
      <xdr:colOff>733425</xdr:colOff>
      <xdr:row>14</xdr:row>
      <xdr:rowOff>19050</xdr:rowOff>
    </xdr:to>
    <xdr:sp macro="" textlink="">
      <xdr:nvSpPr>
        <xdr:cNvPr id="11" name="吹き出し: 四角形 10">
          <a:hlinkClick xmlns:r="http://schemas.openxmlformats.org/officeDocument/2006/relationships" r:id="rId2"/>
          <a:extLst>
            <a:ext uri="{FF2B5EF4-FFF2-40B4-BE49-F238E27FC236}">
              <a16:creationId xmlns:a16="http://schemas.microsoft.com/office/drawing/2014/main" id="{00000000-0008-0000-2500-00000B000000}"/>
            </a:ext>
          </a:extLst>
        </xdr:cNvPr>
        <xdr:cNvSpPr/>
      </xdr:nvSpPr>
      <xdr:spPr bwMode="auto">
        <a:xfrm>
          <a:off x="8258175" y="1743075"/>
          <a:ext cx="2962275" cy="990600"/>
        </a:xfrm>
        <a:prstGeom prst="wedgeRectCallout">
          <a:avLst>
            <a:gd name="adj1" fmla="val -49459"/>
            <a:gd name="adj2" fmla="val 246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　クリックするとリンクします！</a:t>
          </a:r>
          <a:endParaRPr kumimoji="1" lang="en-US" altLang="ja-JP" sz="1600" b="1">
            <a:solidFill>
              <a:schemeClr val="accent6">
                <a:lumMod val="75000"/>
              </a:schemeClr>
            </a:solidFill>
          </a:endParaRPr>
        </a:p>
        <a:p>
          <a:pPr algn="l">
            <a:lnSpc>
              <a:spcPts val="1400"/>
            </a:lnSpc>
          </a:pPr>
          <a:r>
            <a:rPr kumimoji="1" lang="ja-JP" altLang="en-US" sz="1600" b="1">
              <a:solidFill>
                <a:schemeClr val="tx2">
                  <a:lumMod val="60000"/>
                  <a:lumOff val="40000"/>
                </a:schemeClr>
              </a:solidFill>
            </a:rPr>
            <a:t>工事施工者の変更がある場合はこちらをクリックしてリンクする画面から変更してください。</a:t>
          </a:r>
          <a:endParaRPr kumimoji="1" lang="en-US" altLang="ja-JP" sz="1600" b="1">
            <a:solidFill>
              <a:schemeClr val="tx2">
                <a:lumMod val="60000"/>
                <a:lumOff val="40000"/>
              </a:schemeClr>
            </a:solidFill>
          </a:endParaRPr>
        </a:p>
      </xdr:txBody>
    </xdr:sp>
    <xdr:clientData/>
  </xdr:twoCellAnchor>
  <xdr:twoCellAnchor>
    <xdr:from>
      <xdr:col>30</xdr:col>
      <xdr:colOff>676275</xdr:colOff>
      <xdr:row>11</xdr:row>
      <xdr:rowOff>57150</xdr:rowOff>
    </xdr:from>
    <xdr:to>
      <xdr:col>34</xdr:col>
      <xdr:colOff>371475</xdr:colOff>
      <xdr:row>19</xdr:row>
      <xdr:rowOff>38100</xdr:rowOff>
    </xdr:to>
    <xdr:cxnSp macro="">
      <xdr:nvCxnSpPr>
        <xdr:cNvPr id="12" name="直線矢印コネクタ 3">
          <a:extLst>
            <a:ext uri="{FF2B5EF4-FFF2-40B4-BE49-F238E27FC236}">
              <a16:creationId xmlns:a16="http://schemas.microsoft.com/office/drawing/2014/main" id="{00000000-0008-0000-2500-00000C000000}"/>
            </a:ext>
          </a:extLst>
        </xdr:cNvPr>
        <xdr:cNvCxnSpPr>
          <a:cxnSpLocks noChangeShapeType="1"/>
        </xdr:cNvCxnSpPr>
      </xdr:nvCxnSpPr>
      <xdr:spPr bwMode="auto">
        <a:xfrm flipH="1" flipV="1">
          <a:off x="7658100" y="2171700"/>
          <a:ext cx="2686050" cy="1495425"/>
        </a:xfrm>
        <a:prstGeom prst="straightConnector1">
          <a:avLst/>
        </a:prstGeom>
        <a:noFill/>
        <a:ln w="9525" algn="ctr">
          <a:solidFill>
            <a:srgbClr val="FF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36</xdr:col>
      <xdr:colOff>76200</xdr:colOff>
      <xdr:row>0</xdr:row>
      <xdr:rowOff>161925</xdr:rowOff>
    </xdr:from>
    <xdr:to>
      <xdr:col>39</xdr:col>
      <xdr:colOff>1095375</xdr:colOff>
      <xdr:row>9</xdr:row>
      <xdr:rowOff>152400</xdr:rowOff>
    </xdr:to>
    <xdr:sp macro="" textlink="">
      <xdr:nvSpPr>
        <xdr:cNvPr id="13" name="吹き出し: 四角形 12">
          <a:extLst>
            <a:ext uri="{FF2B5EF4-FFF2-40B4-BE49-F238E27FC236}">
              <a16:creationId xmlns:a16="http://schemas.microsoft.com/office/drawing/2014/main" id="{00000000-0008-0000-2500-00000D000000}"/>
            </a:ext>
          </a:extLst>
        </xdr:cNvPr>
        <xdr:cNvSpPr/>
      </xdr:nvSpPr>
      <xdr:spPr bwMode="auto">
        <a:xfrm>
          <a:off x="11344275" y="161925"/>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31</xdr:col>
      <xdr:colOff>247650</xdr:colOff>
      <xdr:row>0</xdr:row>
      <xdr:rowOff>133350</xdr:rowOff>
    </xdr:from>
    <xdr:to>
      <xdr:col>35</xdr:col>
      <xdr:colOff>552450</xdr:colOff>
      <xdr:row>8</xdr:row>
      <xdr:rowOff>152400</xdr:rowOff>
    </xdr:to>
    <xdr:sp macro="" textlink="">
      <xdr:nvSpPr>
        <xdr:cNvPr id="2" name="吹き出し: 四角形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bwMode="auto">
        <a:xfrm>
          <a:off x="7915275" y="133350"/>
          <a:ext cx="3048000" cy="1695450"/>
        </a:xfrm>
        <a:prstGeom prst="wedgeRectCallout">
          <a:avLst>
            <a:gd name="adj1" fmla="val -88021"/>
            <a:gd name="adj2" fmla="val 5369"/>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en-US" altLang="ja-JP" sz="1600" b="1">
              <a:solidFill>
                <a:schemeClr val="accent6">
                  <a:lumMod val="75000"/>
                </a:schemeClr>
              </a:solidFill>
            </a:rPr>
            <a:t>※</a:t>
          </a:r>
          <a:r>
            <a:rPr kumimoji="1" lang="ja-JP" altLang="en-US" sz="1600" b="1">
              <a:solidFill>
                <a:schemeClr val="accent6">
                  <a:lumMod val="75000"/>
                </a:schemeClr>
              </a:solidFill>
            </a:rPr>
            <a:t>クリックするとリンクします。</a:t>
          </a:r>
          <a:endParaRPr kumimoji="1" lang="en-US" altLang="ja-JP" sz="1600" b="1">
            <a:solidFill>
              <a:schemeClr val="accent6">
                <a:lumMod val="75000"/>
              </a:schemeClr>
            </a:solidFill>
          </a:endParaRPr>
        </a:p>
        <a:p>
          <a:pPr algn="l">
            <a:lnSpc>
              <a:spcPts val="1400"/>
            </a:lnSpc>
          </a:pPr>
          <a:endParaRPr kumimoji="1" lang="en-US" altLang="ja-JP" sz="1600" b="1">
            <a:solidFill>
              <a:srgbClr val="FF0000"/>
            </a:solidFill>
          </a:endParaRPr>
        </a:p>
        <a:p>
          <a:pPr algn="l">
            <a:lnSpc>
              <a:spcPts val="1400"/>
            </a:lnSpc>
          </a:pPr>
          <a:r>
            <a:rPr kumimoji="1" lang="ja-JP" altLang="en-US" sz="1600" b="1">
              <a:solidFill>
                <a:srgbClr val="FF0000"/>
              </a:solidFill>
            </a:rPr>
            <a:t>建築主の変更がある場合はこちらをクリックしてリンクする画面から変更してください。</a:t>
          </a:r>
          <a:endParaRPr kumimoji="1" lang="en-US" altLang="ja-JP" sz="1600" b="1">
            <a:solidFill>
              <a:srgbClr val="FF0000"/>
            </a:solidFill>
          </a:endParaRPr>
        </a:p>
      </xdr:txBody>
    </xdr:sp>
    <xdr:clientData/>
  </xdr:twoCellAnchor>
  <xdr:twoCellAnchor>
    <xdr:from>
      <xdr:col>36</xdr:col>
      <xdr:colOff>0</xdr:colOff>
      <xdr:row>0</xdr:row>
      <xdr:rowOff>152400</xdr:rowOff>
    </xdr:from>
    <xdr:to>
      <xdr:col>40</xdr:col>
      <xdr:colOff>295275</xdr:colOff>
      <xdr:row>8</xdr:row>
      <xdr:rowOff>180975</xdr:rowOff>
    </xdr:to>
    <xdr:sp macro="" textlink="">
      <xdr:nvSpPr>
        <xdr:cNvPr id="3" name="吹き出し: 四角形 2">
          <a:extLst>
            <a:ext uri="{FF2B5EF4-FFF2-40B4-BE49-F238E27FC236}">
              <a16:creationId xmlns:a16="http://schemas.microsoft.com/office/drawing/2014/main" id="{00000000-0008-0000-2600-000003000000}"/>
            </a:ext>
          </a:extLst>
        </xdr:cNvPr>
        <xdr:cNvSpPr/>
      </xdr:nvSpPr>
      <xdr:spPr bwMode="auto">
        <a:xfrm>
          <a:off x="11096625" y="152400"/>
          <a:ext cx="3038475" cy="170497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600" b="1">
              <a:solidFill>
                <a:srgbClr val="FF0000"/>
              </a:solidFill>
            </a:rPr>
            <a:t>入力方法</a:t>
          </a:r>
          <a:endParaRPr kumimoji="1" lang="en-US" altLang="ja-JP" sz="1600" b="1">
            <a:solidFill>
              <a:srgbClr val="FF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r>
            <a:rPr kumimoji="1" lang="ja-JP" altLang="en-US" sz="1200" b="1">
              <a:solidFill>
                <a:sysClr val="windowText" lastClr="000000"/>
              </a:solidFill>
            </a:rPr>
            <a:t>灰色のセルは基本的には触らないでください。</a:t>
          </a:r>
          <a:endParaRPr kumimoji="1" lang="en-US" altLang="ja-JP" sz="1200" b="1">
            <a:solidFill>
              <a:sysClr val="windowText" lastClr="000000"/>
            </a:solidFill>
          </a:endParaRPr>
        </a:p>
        <a:p>
          <a:pPr algn="l"/>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29</xdr:col>
      <xdr:colOff>57150</xdr:colOff>
      <xdr:row>0</xdr:row>
      <xdr:rowOff>95249</xdr:rowOff>
    </xdr:from>
    <xdr:to>
      <xdr:col>33</xdr:col>
      <xdr:colOff>352425</xdr:colOff>
      <xdr:row>10</xdr:row>
      <xdr:rowOff>66674</xdr:rowOff>
    </xdr:to>
    <xdr:sp macro="" textlink="">
      <xdr:nvSpPr>
        <xdr:cNvPr id="2" name="吹き出し: 四角形 1">
          <a:extLst>
            <a:ext uri="{FF2B5EF4-FFF2-40B4-BE49-F238E27FC236}">
              <a16:creationId xmlns:a16="http://schemas.microsoft.com/office/drawing/2014/main" id="{00000000-0008-0000-2700-000002000000}"/>
            </a:ext>
          </a:extLst>
        </xdr:cNvPr>
        <xdr:cNvSpPr/>
      </xdr:nvSpPr>
      <xdr:spPr bwMode="auto">
        <a:xfrm>
          <a:off x="6686550" y="95249"/>
          <a:ext cx="3038475" cy="206692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t" anchorCtr="0" upright="1"/>
        <a:lstStyle/>
        <a:p>
          <a:pPr algn="l"/>
          <a:r>
            <a:rPr kumimoji="1" lang="ja-JP" altLang="en-US" sz="1600" b="1">
              <a:solidFill>
                <a:srgbClr val="FF0000"/>
              </a:solidFill>
            </a:rPr>
            <a:t>入力方法</a:t>
          </a:r>
          <a:endParaRPr kumimoji="1" lang="en-US" altLang="ja-JP" sz="1600" b="1">
            <a:solidFill>
              <a:srgbClr val="FF0000"/>
            </a:solidFill>
          </a:endParaRPr>
        </a:p>
        <a:p>
          <a:pPr algn="l">
            <a:lnSpc>
              <a:spcPts val="1400"/>
            </a:lnSpc>
          </a:pPr>
          <a:endParaRPr kumimoji="1" lang="en-US" altLang="ja-JP" sz="1200" b="1">
            <a:solidFill>
              <a:sysClr val="windowText" lastClr="000000"/>
            </a:solidFill>
          </a:endParaRPr>
        </a:p>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白</a:t>
          </a:r>
          <a:r>
            <a:rPr kumimoji="1" lang="en-US" altLang="ja-JP" sz="1200" b="1">
              <a:solidFill>
                <a:sysClr val="windowText" lastClr="000000"/>
              </a:solidFill>
            </a:rPr>
            <a:t>】</a:t>
          </a:r>
          <a:r>
            <a:rPr kumimoji="1" lang="ja-JP" altLang="en-US" sz="1200" b="1">
              <a:solidFill>
                <a:sysClr val="windowText" lastClr="000000"/>
              </a:solidFill>
            </a:rPr>
            <a:t>のセルは入力をしてください。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緑</a:t>
          </a:r>
          <a:r>
            <a:rPr kumimoji="1" lang="en-US" altLang="ja-JP" sz="1200" b="1">
              <a:solidFill>
                <a:sysClr val="windowText" lastClr="000000"/>
              </a:solidFill>
            </a:rPr>
            <a:t>】</a:t>
          </a:r>
          <a:r>
            <a:rPr kumimoji="1" lang="ja-JP" altLang="en-US" sz="1200" b="1">
              <a:solidFill>
                <a:sysClr val="windowText" lastClr="000000"/>
              </a:solidFill>
            </a:rPr>
            <a:t>のセルは選択をしてください。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橙</a:t>
          </a:r>
          <a:r>
            <a:rPr kumimoji="1" lang="en-US" altLang="ja-JP" sz="1200" b="1">
              <a:solidFill>
                <a:sysClr val="windowText" lastClr="000000"/>
              </a:solidFill>
            </a:rPr>
            <a:t>】</a:t>
          </a:r>
          <a:r>
            <a:rPr kumimoji="1" lang="ja-JP" altLang="en-US" sz="1200" b="1">
              <a:solidFill>
                <a:sysClr val="windowText" lastClr="000000"/>
              </a:solidFill>
            </a:rPr>
            <a:t>のセルはＡＦのセルに入力してください。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灰色</a:t>
          </a:r>
          <a:r>
            <a:rPr kumimoji="1" lang="en-US" altLang="ja-JP" sz="1200" b="1">
              <a:solidFill>
                <a:sysClr val="windowText" lastClr="000000"/>
              </a:solidFill>
            </a:rPr>
            <a:t>】</a:t>
          </a:r>
          <a:r>
            <a:rPr kumimoji="1" lang="ja-JP" altLang="en-US" sz="1200" b="1">
              <a:solidFill>
                <a:sysClr val="windowText" lastClr="000000"/>
              </a:solidFill>
            </a:rPr>
            <a:t>のセルは基本的には変更しないでください。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34</xdr:col>
      <xdr:colOff>266700</xdr:colOff>
      <xdr:row>12</xdr:row>
      <xdr:rowOff>47625</xdr:rowOff>
    </xdr:from>
    <xdr:to>
      <xdr:col>36</xdr:col>
      <xdr:colOff>180975</xdr:colOff>
      <xdr:row>24</xdr:row>
      <xdr:rowOff>57151</xdr:rowOff>
    </xdr:to>
    <xdr:sp macro="" textlink="">
      <xdr:nvSpPr>
        <xdr:cNvPr id="3" name="吹き出し: 線 2">
          <a:extLst>
            <a:ext uri="{FF2B5EF4-FFF2-40B4-BE49-F238E27FC236}">
              <a16:creationId xmlns:a16="http://schemas.microsoft.com/office/drawing/2014/main" id="{00000000-0008-0000-2700-000003000000}"/>
            </a:ext>
          </a:extLst>
        </xdr:cNvPr>
        <xdr:cNvSpPr/>
      </xdr:nvSpPr>
      <xdr:spPr bwMode="auto">
        <a:xfrm>
          <a:off x="10325100" y="2562225"/>
          <a:ext cx="1285875" cy="2524126"/>
        </a:xfrm>
        <a:prstGeom prst="borderCallout1">
          <a:avLst>
            <a:gd name="adj1" fmla="val 51439"/>
            <a:gd name="adj2" fmla="val 731"/>
            <a:gd name="adj3" fmla="val 55792"/>
            <a:gd name="adj4" fmla="val -20041"/>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それぞれ日付をこちらに入力してください。自動で反映されます。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33</xdr:col>
      <xdr:colOff>228600</xdr:colOff>
      <xdr:row>12</xdr:row>
      <xdr:rowOff>200025</xdr:rowOff>
    </xdr:from>
    <xdr:to>
      <xdr:col>33</xdr:col>
      <xdr:colOff>600075</xdr:colOff>
      <xdr:row>38</xdr:row>
      <xdr:rowOff>200025</xdr:rowOff>
    </xdr:to>
    <xdr:sp macro="" textlink="">
      <xdr:nvSpPr>
        <xdr:cNvPr id="4" name="右中かっこ 3">
          <a:extLst>
            <a:ext uri="{FF2B5EF4-FFF2-40B4-BE49-F238E27FC236}">
              <a16:creationId xmlns:a16="http://schemas.microsoft.com/office/drawing/2014/main" id="{00000000-0008-0000-2700-000004000000}"/>
            </a:ext>
          </a:extLst>
        </xdr:cNvPr>
        <xdr:cNvSpPr/>
      </xdr:nvSpPr>
      <xdr:spPr bwMode="auto">
        <a:xfrm>
          <a:off x="9601200" y="2714625"/>
          <a:ext cx="371475" cy="5448300"/>
        </a:xfrm>
        <a:prstGeom prst="rightBrace">
          <a:avLst>
            <a:gd name="adj1" fmla="val 8333"/>
            <a:gd name="adj2" fmla="val 23912"/>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34</xdr:col>
      <xdr:colOff>95250</xdr:colOff>
      <xdr:row>7</xdr:row>
      <xdr:rowOff>142875</xdr:rowOff>
    </xdr:from>
    <xdr:to>
      <xdr:col>36</xdr:col>
      <xdr:colOff>409574</xdr:colOff>
      <xdr:row>11</xdr:row>
      <xdr:rowOff>0</xdr:rowOff>
    </xdr:to>
    <xdr:sp macro="" textlink="">
      <xdr:nvSpPr>
        <xdr:cNvPr id="5" name="吹き出し: 四角形 4">
          <a:extLst>
            <a:ext uri="{FF2B5EF4-FFF2-40B4-BE49-F238E27FC236}">
              <a16:creationId xmlns:a16="http://schemas.microsoft.com/office/drawing/2014/main" id="{00000000-0008-0000-2700-000005000000}"/>
            </a:ext>
          </a:extLst>
        </xdr:cNvPr>
        <xdr:cNvSpPr/>
      </xdr:nvSpPr>
      <xdr:spPr bwMode="auto">
        <a:xfrm>
          <a:off x="10153650" y="1609725"/>
          <a:ext cx="1685924" cy="695325"/>
        </a:xfrm>
        <a:prstGeom prst="wedgeRectCallout">
          <a:avLst>
            <a:gd name="adj1" fmla="val -255481"/>
            <a:gd name="adj2" fmla="val 646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anchorCtr="0" upright="1"/>
        <a:lstStyle/>
        <a:p>
          <a:pPr algn="l">
            <a:lnSpc>
              <a:spcPts val="1300"/>
            </a:lnSpc>
          </a:pPr>
          <a:r>
            <a:rPr kumimoji="1" lang="ja-JP" altLang="en-US" sz="1100" b="1"/>
            <a:t>計画変更がある場合は、最新の計画変更の番号を明記ください。</a:t>
          </a:r>
        </a:p>
      </xdr:txBody>
    </xdr:sp>
    <xdr:clientData/>
  </xdr:twoCellAnchor>
  <xdr:twoCellAnchor>
    <xdr:from>
      <xdr:col>34</xdr:col>
      <xdr:colOff>295275</xdr:colOff>
      <xdr:row>26</xdr:row>
      <xdr:rowOff>0</xdr:rowOff>
    </xdr:from>
    <xdr:to>
      <xdr:col>36</xdr:col>
      <xdr:colOff>209550</xdr:colOff>
      <xdr:row>38</xdr:row>
      <xdr:rowOff>9526</xdr:rowOff>
    </xdr:to>
    <xdr:sp macro="" textlink="">
      <xdr:nvSpPr>
        <xdr:cNvPr id="6" name="吹き出し: 線 5">
          <a:extLst>
            <a:ext uri="{FF2B5EF4-FFF2-40B4-BE49-F238E27FC236}">
              <a16:creationId xmlns:a16="http://schemas.microsoft.com/office/drawing/2014/main" id="{00000000-0008-0000-2700-000006000000}"/>
            </a:ext>
          </a:extLst>
        </xdr:cNvPr>
        <xdr:cNvSpPr/>
      </xdr:nvSpPr>
      <xdr:spPr bwMode="auto">
        <a:xfrm>
          <a:off x="10353675" y="5448300"/>
          <a:ext cx="1285875" cy="2524126"/>
        </a:xfrm>
        <a:prstGeom prst="borderCallout1">
          <a:avLst>
            <a:gd name="adj1" fmla="val 51439"/>
            <a:gd name="adj2" fmla="val 731"/>
            <a:gd name="adj3" fmla="val 55792"/>
            <a:gd name="adj4" fmla="val -20041"/>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それぞれ日付をこちらに入力してください。自動で反映されます。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34</xdr:col>
      <xdr:colOff>266700</xdr:colOff>
      <xdr:row>12</xdr:row>
      <xdr:rowOff>47625</xdr:rowOff>
    </xdr:from>
    <xdr:to>
      <xdr:col>36</xdr:col>
      <xdr:colOff>180975</xdr:colOff>
      <xdr:row>21</xdr:row>
      <xdr:rowOff>57151</xdr:rowOff>
    </xdr:to>
    <xdr:sp macro="" textlink="">
      <xdr:nvSpPr>
        <xdr:cNvPr id="2" name="吹き出し: 線 1">
          <a:extLst>
            <a:ext uri="{FF2B5EF4-FFF2-40B4-BE49-F238E27FC236}">
              <a16:creationId xmlns:a16="http://schemas.microsoft.com/office/drawing/2014/main" id="{00000000-0008-0000-2800-000002000000}"/>
            </a:ext>
          </a:extLst>
        </xdr:cNvPr>
        <xdr:cNvSpPr/>
      </xdr:nvSpPr>
      <xdr:spPr bwMode="auto">
        <a:xfrm>
          <a:off x="10325100" y="2562225"/>
          <a:ext cx="1285875" cy="1895476"/>
        </a:xfrm>
        <a:prstGeom prst="borderCallout1">
          <a:avLst>
            <a:gd name="adj1" fmla="val 51439"/>
            <a:gd name="adj2" fmla="val 731"/>
            <a:gd name="adj3" fmla="val 54279"/>
            <a:gd name="adj4" fmla="val -20781"/>
          </a:avLst>
        </a:prstGeom>
        <a:solidFill>
          <a:srgbClr val="CCFFCC"/>
        </a:solidFill>
        <a:ln w="9525" cap="flat" cmpd="sng" algn="ctr">
          <a:solidFill>
            <a:srgbClr val="FF0000"/>
          </a:solidFill>
          <a:prstDash val="solid"/>
          <a:round/>
          <a:headEnd type="none" w="med" len="med"/>
          <a:tailEnd type="stealth" w="med" len="med"/>
        </a:ln>
        <a:effectLst/>
      </xdr:spPr>
      <xdr:txBody>
        <a:bodyPr vertOverflow="clip" wrap="square" lIns="18288" tIns="0" rIns="0" bIns="0" rtlCol="0" anchor="ctr" upright="1"/>
        <a:lstStyle/>
        <a:p>
          <a:pPr algn="l"/>
          <a:r>
            <a:rPr kumimoji="1" lang="ja-JP" altLang="en-US" sz="1100" b="1">
              <a:solidFill>
                <a:srgbClr val="0070C0"/>
              </a:solidFill>
            </a:rPr>
            <a:t>それぞれ日付をこちらに入力してください。自動で反映されます。</a:t>
          </a:r>
          <a:endParaRPr kumimoji="1" lang="en-US" altLang="ja-JP" sz="1100" b="1">
            <a:solidFill>
              <a:srgbClr val="0070C0"/>
            </a:solidFill>
          </a:endParaRPr>
        </a:p>
        <a:p>
          <a:pPr algn="l"/>
          <a:endParaRPr kumimoji="1" lang="en-US" altLang="ja-JP" sz="1100" b="1" i="0" u="none" strike="noStrike">
            <a:effectLst/>
            <a:latin typeface="+mn-lt"/>
            <a:ea typeface="+mn-ea"/>
            <a:cs typeface="+mn-cs"/>
          </a:endParaRPr>
        </a:p>
        <a:p>
          <a:pPr algn="l"/>
          <a:r>
            <a:rPr kumimoji="0" lang="ja-JP" altLang="en-US" sz="1100" b="1" i="0" u="none" strike="noStrike">
              <a:solidFill>
                <a:srgbClr val="FF0000"/>
              </a:solidFill>
              <a:effectLst/>
              <a:latin typeface="+mn-lt"/>
              <a:ea typeface="+mn-ea"/>
              <a:cs typeface="+mn-cs"/>
            </a:rPr>
            <a:t>入力例：</a:t>
          </a:r>
          <a:r>
            <a:rPr kumimoji="0" lang="en-US" altLang="ja-JP" sz="1100" b="1" i="0" u="none" strike="noStrike">
              <a:solidFill>
                <a:srgbClr val="FF0000"/>
              </a:solidFill>
              <a:effectLst/>
              <a:latin typeface="+mn-lt"/>
              <a:ea typeface="+mn-ea"/>
              <a:cs typeface="+mn-cs"/>
            </a:rPr>
            <a:t>2017/01/01</a:t>
          </a:r>
          <a:endParaRPr kumimoji="1" lang="ja-JP" altLang="en-US" sz="1100" b="1">
            <a:solidFill>
              <a:srgbClr val="FF0000"/>
            </a:solidFill>
          </a:endParaRPr>
        </a:p>
      </xdr:txBody>
    </xdr:sp>
    <xdr:clientData/>
  </xdr:twoCellAnchor>
  <xdr:twoCellAnchor>
    <xdr:from>
      <xdr:col>33</xdr:col>
      <xdr:colOff>228600</xdr:colOff>
      <xdr:row>12</xdr:row>
      <xdr:rowOff>200025</xdr:rowOff>
    </xdr:from>
    <xdr:to>
      <xdr:col>33</xdr:col>
      <xdr:colOff>600075</xdr:colOff>
      <xdr:row>31</xdr:row>
      <xdr:rowOff>0</xdr:rowOff>
    </xdr:to>
    <xdr:sp macro="" textlink="">
      <xdr:nvSpPr>
        <xdr:cNvPr id="3" name="右中かっこ 2">
          <a:extLst>
            <a:ext uri="{FF2B5EF4-FFF2-40B4-BE49-F238E27FC236}">
              <a16:creationId xmlns:a16="http://schemas.microsoft.com/office/drawing/2014/main" id="{00000000-0008-0000-2800-000003000000}"/>
            </a:ext>
          </a:extLst>
        </xdr:cNvPr>
        <xdr:cNvSpPr/>
      </xdr:nvSpPr>
      <xdr:spPr bwMode="auto">
        <a:xfrm>
          <a:off x="9601200" y="2714625"/>
          <a:ext cx="371475" cy="3781425"/>
        </a:xfrm>
        <a:prstGeom prst="rightBrace">
          <a:avLst>
            <a:gd name="adj1" fmla="val 8333"/>
            <a:gd name="adj2" fmla="val 23912"/>
          </a:avLst>
        </a:prstGeom>
        <a:solidFill>
          <a:schemeClr val="bg1">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29</xdr:col>
      <xdr:colOff>95250</xdr:colOff>
      <xdr:row>0</xdr:row>
      <xdr:rowOff>76200</xdr:rowOff>
    </xdr:from>
    <xdr:to>
      <xdr:col>33</xdr:col>
      <xdr:colOff>390525</xdr:colOff>
      <xdr:row>10</xdr:row>
      <xdr:rowOff>47625</xdr:rowOff>
    </xdr:to>
    <xdr:sp macro="" textlink="">
      <xdr:nvSpPr>
        <xdr:cNvPr id="4" name="吹き出し: 四角形 3">
          <a:extLst>
            <a:ext uri="{FF2B5EF4-FFF2-40B4-BE49-F238E27FC236}">
              <a16:creationId xmlns:a16="http://schemas.microsoft.com/office/drawing/2014/main" id="{00000000-0008-0000-2800-000004000000}"/>
            </a:ext>
          </a:extLst>
        </xdr:cNvPr>
        <xdr:cNvSpPr/>
      </xdr:nvSpPr>
      <xdr:spPr bwMode="auto">
        <a:xfrm>
          <a:off x="6724650" y="76200"/>
          <a:ext cx="3038475" cy="2066925"/>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t" anchorCtr="0" upright="1"/>
        <a:lstStyle/>
        <a:p>
          <a:pPr algn="l"/>
          <a:r>
            <a:rPr kumimoji="1" lang="ja-JP" altLang="en-US" sz="1600" b="1">
              <a:solidFill>
                <a:srgbClr val="FF0000"/>
              </a:solidFill>
            </a:rPr>
            <a:t>入力方法</a:t>
          </a:r>
          <a:endParaRPr kumimoji="1" lang="en-US" altLang="ja-JP" sz="1600" b="1">
            <a:solidFill>
              <a:srgbClr val="FF0000"/>
            </a:solidFill>
          </a:endParaRPr>
        </a:p>
        <a:p>
          <a:pPr algn="l">
            <a:lnSpc>
              <a:spcPts val="1400"/>
            </a:lnSpc>
          </a:pPr>
          <a:endParaRPr kumimoji="1" lang="en-US" altLang="ja-JP" sz="1200" b="1">
            <a:solidFill>
              <a:sysClr val="windowText" lastClr="000000"/>
            </a:solidFill>
          </a:endParaRPr>
        </a:p>
        <a:p>
          <a:pPr algn="l">
            <a:lnSpc>
              <a:spcPts val="1500"/>
            </a:lnSpc>
          </a:pPr>
          <a:r>
            <a:rPr kumimoji="1" lang="en-US" altLang="ja-JP" sz="1200" b="1">
              <a:solidFill>
                <a:sysClr val="windowText" lastClr="000000"/>
              </a:solidFill>
            </a:rPr>
            <a:t>【</a:t>
          </a:r>
          <a:r>
            <a:rPr kumimoji="1" lang="ja-JP" altLang="en-US" sz="1200" b="1">
              <a:solidFill>
                <a:sysClr val="windowText" lastClr="000000"/>
              </a:solidFill>
            </a:rPr>
            <a:t>白</a:t>
          </a:r>
          <a:r>
            <a:rPr kumimoji="1" lang="en-US" altLang="ja-JP" sz="1200" b="1">
              <a:solidFill>
                <a:sysClr val="windowText" lastClr="000000"/>
              </a:solidFill>
            </a:rPr>
            <a:t>】</a:t>
          </a:r>
          <a:r>
            <a:rPr kumimoji="1" lang="ja-JP" altLang="en-US" sz="1200" b="1">
              <a:solidFill>
                <a:sysClr val="windowText" lastClr="000000"/>
              </a:solidFill>
            </a:rPr>
            <a:t>のセルは入力をしてください。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緑</a:t>
          </a:r>
          <a:r>
            <a:rPr kumimoji="1" lang="en-US" altLang="ja-JP" sz="1200" b="1">
              <a:solidFill>
                <a:sysClr val="windowText" lastClr="000000"/>
              </a:solidFill>
            </a:rPr>
            <a:t>】</a:t>
          </a:r>
          <a:r>
            <a:rPr kumimoji="1" lang="ja-JP" altLang="en-US" sz="1200" b="1">
              <a:solidFill>
                <a:sysClr val="windowText" lastClr="000000"/>
              </a:solidFill>
            </a:rPr>
            <a:t>のセルは選択をしてください。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橙</a:t>
          </a:r>
          <a:r>
            <a:rPr kumimoji="1" lang="en-US" altLang="ja-JP" sz="1200" b="1">
              <a:solidFill>
                <a:sysClr val="windowText" lastClr="000000"/>
              </a:solidFill>
            </a:rPr>
            <a:t>】</a:t>
          </a:r>
          <a:r>
            <a:rPr kumimoji="1" lang="ja-JP" altLang="en-US" sz="1200" b="1">
              <a:solidFill>
                <a:sysClr val="windowText" lastClr="000000"/>
              </a:solidFill>
            </a:rPr>
            <a:t>のセルはＡＦのセルに入力してください。</a:t>
          </a:r>
          <a:endParaRPr kumimoji="1" lang="en-US" altLang="ja-JP" sz="1200" b="1">
            <a:solidFill>
              <a:sysClr val="windowText" lastClr="000000"/>
            </a:solidFill>
          </a:endParaRPr>
        </a:p>
        <a:p>
          <a:pPr algn="l"/>
          <a:r>
            <a:rPr kumimoji="1" lang="en-US" altLang="ja-JP" sz="1200" b="1">
              <a:solidFill>
                <a:sysClr val="windowText" lastClr="000000"/>
              </a:solidFill>
            </a:rPr>
            <a:t>【</a:t>
          </a:r>
          <a:r>
            <a:rPr kumimoji="1" lang="ja-JP" altLang="en-US" sz="1200" b="1">
              <a:solidFill>
                <a:sysClr val="windowText" lastClr="000000"/>
              </a:solidFill>
            </a:rPr>
            <a:t>灰色</a:t>
          </a:r>
          <a:r>
            <a:rPr kumimoji="1" lang="en-US" altLang="ja-JP" sz="1200" b="1">
              <a:solidFill>
                <a:sysClr val="windowText" lastClr="000000"/>
              </a:solidFill>
            </a:rPr>
            <a:t>】</a:t>
          </a:r>
          <a:r>
            <a:rPr kumimoji="1" lang="ja-JP" altLang="en-US" sz="1200" b="1">
              <a:solidFill>
                <a:sysClr val="windowText" lastClr="000000"/>
              </a:solidFill>
            </a:rPr>
            <a:t>のセルは基本的には変更しないでください。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34</xdr:col>
      <xdr:colOff>95250</xdr:colOff>
      <xdr:row>7</xdr:row>
      <xdr:rowOff>142876</xdr:rowOff>
    </xdr:from>
    <xdr:to>
      <xdr:col>36</xdr:col>
      <xdr:colOff>409574</xdr:colOff>
      <xdr:row>11</xdr:row>
      <xdr:rowOff>1</xdr:rowOff>
    </xdr:to>
    <xdr:sp macro="" textlink="">
      <xdr:nvSpPr>
        <xdr:cNvPr id="5" name="吹き出し: 四角形 4">
          <a:extLst>
            <a:ext uri="{FF2B5EF4-FFF2-40B4-BE49-F238E27FC236}">
              <a16:creationId xmlns:a16="http://schemas.microsoft.com/office/drawing/2014/main" id="{00000000-0008-0000-2800-000005000000}"/>
            </a:ext>
          </a:extLst>
        </xdr:cNvPr>
        <xdr:cNvSpPr/>
      </xdr:nvSpPr>
      <xdr:spPr bwMode="auto">
        <a:xfrm>
          <a:off x="10153650" y="1609726"/>
          <a:ext cx="1685924" cy="695325"/>
        </a:xfrm>
        <a:prstGeom prst="wedgeRectCallout">
          <a:avLst>
            <a:gd name="adj1" fmla="val -255481"/>
            <a:gd name="adj2" fmla="val 646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anchorCtr="0" upright="1"/>
        <a:lstStyle/>
        <a:p>
          <a:pPr algn="l">
            <a:lnSpc>
              <a:spcPts val="1300"/>
            </a:lnSpc>
          </a:pPr>
          <a:r>
            <a:rPr kumimoji="1" lang="ja-JP" altLang="en-US" sz="1100" b="1"/>
            <a:t>計画変更がある場合は、最新の計画変更の番号を明記ください。</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64</xdr:col>
      <xdr:colOff>133350</xdr:colOff>
      <xdr:row>2</xdr:row>
      <xdr:rowOff>19050</xdr:rowOff>
    </xdr:from>
    <xdr:to>
      <xdr:col>70</xdr:col>
      <xdr:colOff>9525</xdr:colOff>
      <xdr:row>30</xdr:row>
      <xdr:rowOff>19050</xdr:rowOff>
    </xdr:to>
    <xdr:sp macro="" textlink="">
      <xdr:nvSpPr>
        <xdr:cNvPr id="2" name="吹き出し: 四角形 1">
          <a:extLst>
            <a:ext uri="{FF2B5EF4-FFF2-40B4-BE49-F238E27FC236}">
              <a16:creationId xmlns:a16="http://schemas.microsoft.com/office/drawing/2014/main" id="{00000000-0008-0000-2900-000002000000}"/>
            </a:ext>
          </a:extLst>
        </xdr:cNvPr>
        <xdr:cNvSpPr/>
      </xdr:nvSpPr>
      <xdr:spPr bwMode="auto">
        <a:xfrm>
          <a:off x="15401925" y="438150"/>
          <a:ext cx="1019175" cy="4533900"/>
        </a:xfrm>
        <a:prstGeom prst="wedgeRectCallout">
          <a:avLst>
            <a:gd name="adj1" fmla="val -48421"/>
            <a:gd name="adj2" fmla="val -18635"/>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2000"/>
            </a:lnSpc>
          </a:pPr>
          <a:r>
            <a:rPr kumimoji="1" lang="ja-JP" altLang="en-US" sz="1600" b="1">
              <a:solidFill>
                <a:srgbClr val="FF0000"/>
              </a:solidFill>
            </a:rPr>
            <a:t>入力方法</a:t>
          </a:r>
          <a:endParaRPr kumimoji="1" lang="en-US" altLang="ja-JP" sz="1600" b="1">
            <a:solidFill>
              <a:srgbClr val="FF0000"/>
            </a:solidFill>
          </a:endParaRPr>
        </a:p>
        <a:p>
          <a:pPr algn="l">
            <a:lnSpc>
              <a:spcPts val="1400"/>
            </a:lnSpc>
          </a:pP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白のセルは入力をしてください。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緑のセルは選択をしてください。</a:t>
          </a:r>
          <a:endParaRPr kumimoji="1" lang="en-US" altLang="ja-JP" sz="1200" b="1">
            <a:solidFill>
              <a:sysClr val="windowText" lastClr="000000"/>
            </a:solidFill>
          </a:endParaRPr>
        </a:p>
        <a:p>
          <a:pPr algn="l">
            <a:lnSpc>
              <a:spcPts val="1500"/>
            </a:lnSpc>
          </a:pPr>
          <a:r>
            <a:rPr kumimoji="1" lang="ja-JP" altLang="en-US" sz="1200" b="1">
              <a:solidFill>
                <a:sysClr val="windowText" lastClr="000000"/>
              </a:solidFill>
            </a:rPr>
            <a:t>灰色のセルは基本的には変更しないでください。</a:t>
          </a:r>
          <a:endParaRPr kumimoji="1" lang="en-US" altLang="ja-JP" sz="1200" b="1">
            <a:solidFill>
              <a:sysClr val="windowText" lastClr="000000"/>
            </a:solidFill>
          </a:endParaRPr>
        </a:p>
        <a:p>
          <a:pPr algn="l">
            <a:lnSpc>
              <a:spcPts val="1400"/>
            </a:lnSpc>
          </a:pPr>
          <a:r>
            <a:rPr kumimoji="1" lang="ja-JP" altLang="en-US" sz="1200" b="1">
              <a:solidFill>
                <a:sysClr val="windowText" lastClr="000000"/>
              </a:solidFill>
            </a:rPr>
            <a:t>印刷範囲外にある太囲み箇所も入力、または選択をしてください。</a:t>
          </a:r>
          <a:endParaRPr kumimoji="1" lang="en-US" altLang="ja-JP" sz="1200" b="1">
            <a:solidFill>
              <a:sysClr val="windowText" lastClr="000000"/>
            </a:solidFill>
          </a:endParaRPr>
        </a:p>
      </xdr:txBody>
    </xdr:sp>
    <xdr:clientData/>
  </xdr:twoCellAnchor>
  <xdr:twoCellAnchor>
    <xdr:from>
      <xdr:col>29</xdr:col>
      <xdr:colOff>161925</xdr:colOff>
      <xdr:row>25</xdr:row>
      <xdr:rowOff>0</xdr:rowOff>
    </xdr:from>
    <xdr:to>
      <xdr:col>29</xdr:col>
      <xdr:colOff>161925</xdr:colOff>
      <xdr:row>31</xdr:row>
      <xdr:rowOff>123825</xdr:rowOff>
    </xdr:to>
    <xdr:cxnSp macro="">
      <xdr:nvCxnSpPr>
        <xdr:cNvPr id="3" name="直線矢印コネクタ 3">
          <a:extLst>
            <a:ext uri="{FF2B5EF4-FFF2-40B4-BE49-F238E27FC236}">
              <a16:creationId xmlns:a16="http://schemas.microsoft.com/office/drawing/2014/main" id="{00000000-0008-0000-2900-000003000000}"/>
            </a:ext>
          </a:extLst>
        </xdr:cNvPr>
        <xdr:cNvCxnSpPr>
          <a:cxnSpLocks noChangeShapeType="1"/>
        </xdr:cNvCxnSpPr>
      </xdr:nvCxnSpPr>
      <xdr:spPr bwMode="auto">
        <a:xfrm flipV="1">
          <a:off x="6791325" y="4143375"/>
          <a:ext cx="0" cy="109537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30</xdr:col>
      <xdr:colOff>85725</xdr:colOff>
      <xdr:row>21</xdr:row>
      <xdr:rowOff>57149</xdr:rowOff>
    </xdr:from>
    <xdr:to>
      <xdr:col>32</xdr:col>
      <xdr:colOff>47625</xdr:colOff>
      <xdr:row>31</xdr:row>
      <xdr:rowOff>114300</xdr:rowOff>
    </xdr:to>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6905625" y="3552824"/>
          <a:ext cx="342900" cy="167640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noAutofit/>
        </a:bodyPr>
        <a:lstStyle/>
        <a:p>
          <a:pPr algn="l"/>
          <a:r>
            <a:rPr kumimoji="1" lang="ja-JP" altLang="en-US" sz="1100" b="1">
              <a:solidFill>
                <a:srgbClr val="FF0000"/>
              </a:solidFill>
            </a:rPr>
            <a:t>中間検査はここから上のみ記入</a:t>
          </a:r>
          <a:endParaRPr kumimoji="1" lang="en-US" altLang="ja-JP" sz="1100" b="1">
            <a:solidFill>
              <a:srgbClr val="FF0000"/>
            </a:solidFill>
          </a:endParaRPr>
        </a:p>
        <a:p>
          <a:pPr algn="l"/>
          <a:endParaRPr kumimoji="1" lang="ja-JP" altLang="en-US" sz="1100"/>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3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3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3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30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3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30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30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30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30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30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30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30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30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30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30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30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30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30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30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30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30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30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30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30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30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30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30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30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30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30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30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30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30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30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30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30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30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30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30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30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30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30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30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30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30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30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30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30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30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30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30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30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30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30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30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30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30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30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30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30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30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30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30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30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30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30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30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30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30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30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30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30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30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30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30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30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30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30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30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30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30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30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30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30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30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30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30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30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30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30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30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30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30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30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30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30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30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30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30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30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30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30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30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30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30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30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30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30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30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30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30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30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30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30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30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30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30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30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30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30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30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30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30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30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30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30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30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30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30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30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30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30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30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30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30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30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30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30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30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30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30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30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30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30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30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30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30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30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30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30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30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30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30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30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30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30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30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30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30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30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30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30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30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30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30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30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30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30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30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30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30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30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30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30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30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30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30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30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30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30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30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30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30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30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30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30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30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30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30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30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30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30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30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30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30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30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30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30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30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30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30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30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30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30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30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30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30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30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30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30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30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30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30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30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30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30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30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30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30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30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30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30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30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30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30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30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30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30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30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30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30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30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30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30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30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30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30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30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30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30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30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30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30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30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30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30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30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30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30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30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30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30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30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30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30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30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30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30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30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30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30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30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30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30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30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30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30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30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30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30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30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30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30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30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30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30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30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30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30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30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30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30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30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30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30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30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30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30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30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30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30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30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30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30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30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30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30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30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30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30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30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30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30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30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30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30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30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30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akunin@t-kkc.co.jp" TargetMode="External"/><Relationship Id="rId1" Type="http://schemas.openxmlformats.org/officeDocument/2006/relationships/hyperlink" Target="mailto:kakunin@t-kkc.co.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0.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9.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omments" Target="../comments1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28.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9.xml"/><Relationship Id="rId1" Type="http://schemas.openxmlformats.org/officeDocument/2006/relationships/printerSettings" Target="../printerSettings/printerSettings31.bin"/><Relationship Id="rId4" Type="http://schemas.openxmlformats.org/officeDocument/2006/relationships/comments" Target="../comments12.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30.xml"/><Relationship Id="rId1" Type="http://schemas.openxmlformats.org/officeDocument/2006/relationships/printerSettings" Target="../printerSettings/printerSettings32.bin"/><Relationship Id="rId4" Type="http://schemas.openxmlformats.org/officeDocument/2006/relationships/comments" Target="../comments13.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1.xml"/><Relationship Id="rId1" Type="http://schemas.openxmlformats.org/officeDocument/2006/relationships/printerSettings" Target="../printerSettings/printerSettings33.bin"/><Relationship Id="rId4" Type="http://schemas.openxmlformats.org/officeDocument/2006/relationships/comments" Target="../comments14.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3.xml"/><Relationship Id="rId1" Type="http://schemas.openxmlformats.org/officeDocument/2006/relationships/printerSettings" Target="../printerSettings/printerSettings35.bin"/><Relationship Id="rId4" Type="http://schemas.openxmlformats.org/officeDocument/2006/relationships/comments" Target="../comments1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6.xml"/><Relationship Id="rId1" Type="http://schemas.openxmlformats.org/officeDocument/2006/relationships/printerSettings" Target="../printerSettings/printerSettings38.bin"/><Relationship Id="rId4" Type="http://schemas.openxmlformats.org/officeDocument/2006/relationships/comments" Target="../comments16.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7.xml"/><Relationship Id="rId1" Type="http://schemas.openxmlformats.org/officeDocument/2006/relationships/printerSettings" Target="../printerSettings/printerSettings39.bin"/><Relationship Id="rId4" Type="http://schemas.openxmlformats.org/officeDocument/2006/relationships/comments" Target="../comments17.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8.xml"/><Relationship Id="rId1" Type="http://schemas.openxmlformats.org/officeDocument/2006/relationships/printerSettings" Target="../printerSettings/printerSettings40.bin"/><Relationship Id="rId4" Type="http://schemas.openxmlformats.org/officeDocument/2006/relationships/comments" Target="../comments18.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9.xml"/><Relationship Id="rId1" Type="http://schemas.openxmlformats.org/officeDocument/2006/relationships/printerSettings" Target="../printerSettings/printerSettings41.bin"/><Relationship Id="rId4" Type="http://schemas.openxmlformats.org/officeDocument/2006/relationships/comments" Target="../comments19.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21" Type="http://schemas.openxmlformats.org/officeDocument/2006/relationships/ctrlProp" Target="../ctrlProps/ctrlProp111.xml"/><Relationship Id="rId63" Type="http://schemas.openxmlformats.org/officeDocument/2006/relationships/ctrlProp" Target="../ctrlProps/ctrlProp153.xml"/><Relationship Id="rId159" Type="http://schemas.openxmlformats.org/officeDocument/2006/relationships/ctrlProp" Target="../ctrlProps/ctrlProp249.xml"/><Relationship Id="rId170" Type="http://schemas.openxmlformats.org/officeDocument/2006/relationships/ctrlProp" Target="../ctrlProps/ctrlProp260.xml"/><Relationship Id="rId226" Type="http://schemas.openxmlformats.org/officeDocument/2006/relationships/ctrlProp" Target="../ctrlProps/ctrlProp316.xml"/><Relationship Id="rId268" Type="http://schemas.openxmlformats.org/officeDocument/2006/relationships/ctrlProp" Target="../ctrlProps/ctrlProp358.xml"/><Relationship Id="rId32" Type="http://schemas.openxmlformats.org/officeDocument/2006/relationships/ctrlProp" Target="../ctrlProps/ctrlProp122.xml"/><Relationship Id="rId74" Type="http://schemas.openxmlformats.org/officeDocument/2006/relationships/ctrlProp" Target="../ctrlProps/ctrlProp164.xml"/><Relationship Id="rId128" Type="http://schemas.openxmlformats.org/officeDocument/2006/relationships/ctrlProp" Target="../ctrlProps/ctrlProp218.xml"/><Relationship Id="rId5" Type="http://schemas.openxmlformats.org/officeDocument/2006/relationships/ctrlProp" Target="../ctrlProps/ctrlProp95.xml"/><Relationship Id="rId181" Type="http://schemas.openxmlformats.org/officeDocument/2006/relationships/ctrlProp" Target="../ctrlProps/ctrlProp271.xml"/><Relationship Id="rId237" Type="http://schemas.openxmlformats.org/officeDocument/2006/relationships/ctrlProp" Target="../ctrlProps/ctrlProp327.xml"/><Relationship Id="rId279" Type="http://schemas.openxmlformats.org/officeDocument/2006/relationships/ctrlProp" Target="../ctrlProps/ctrlProp369.xml"/><Relationship Id="rId43" Type="http://schemas.openxmlformats.org/officeDocument/2006/relationships/ctrlProp" Target="../ctrlProps/ctrlProp133.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92" Type="http://schemas.openxmlformats.org/officeDocument/2006/relationships/ctrlProp" Target="../ctrlProps/ctrlProp282.xml"/><Relationship Id="rId206" Type="http://schemas.openxmlformats.org/officeDocument/2006/relationships/ctrlProp" Target="../ctrlProps/ctrlProp296.xml"/><Relationship Id="rId248" Type="http://schemas.openxmlformats.org/officeDocument/2006/relationships/ctrlProp" Target="../ctrlProps/ctrlProp338.xml"/><Relationship Id="rId12" Type="http://schemas.openxmlformats.org/officeDocument/2006/relationships/ctrlProp" Target="../ctrlProps/ctrlProp102.xml"/><Relationship Id="rId108" Type="http://schemas.openxmlformats.org/officeDocument/2006/relationships/ctrlProp" Target="../ctrlProps/ctrlProp198.xml"/><Relationship Id="rId54" Type="http://schemas.openxmlformats.org/officeDocument/2006/relationships/ctrlProp" Target="../ctrlProps/ctrlProp144.xml"/><Relationship Id="rId96" Type="http://schemas.openxmlformats.org/officeDocument/2006/relationships/ctrlProp" Target="../ctrlProps/ctrlProp186.xml"/><Relationship Id="rId161" Type="http://schemas.openxmlformats.org/officeDocument/2006/relationships/ctrlProp" Target="../ctrlProps/ctrlProp251.xml"/><Relationship Id="rId217" Type="http://schemas.openxmlformats.org/officeDocument/2006/relationships/ctrlProp" Target="../ctrlProps/ctrlProp307.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31" Type="http://schemas.openxmlformats.org/officeDocument/2006/relationships/ctrlProp" Target="../ctrlProps/ctrlProp221.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208" Type="http://schemas.openxmlformats.org/officeDocument/2006/relationships/ctrlProp" Target="../ctrlProps/ctrlProp298.xml"/><Relationship Id="rId229" Type="http://schemas.openxmlformats.org/officeDocument/2006/relationships/ctrlProp" Target="../ctrlProps/ctrlProp319.xml"/><Relationship Id="rId240" Type="http://schemas.openxmlformats.org/officeDocument/2006/relationships/ctrlProp" Target="../ctrlProps/ctrlProp330.xml"/><Relationship Id="rId261" Type="http://schemas.openxmlformats.org/officeDocument/2006/relationships/ctrlProp" Target="../ctrlProps/ctrlProp351.xml"/><Relationship Id="rId14" Type="http://schemas.openxmlformats.org/officeDocument/2006/relationships/ctrlProp" Target="../ctrlProps/ctrlProp104.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282" Type="http://schemas.openxmlformats.org/officeDocument/2006/relationships/ctrlProp" Target="../ctrlProps/ctrlProp372.xml"/><Relationship Id="rId8" Type="http://schemas.openxmlformats.org/officeDocument/2006/relationships/ctrlProp" Target="../ctrlProps/ctrlProp98.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219" Type="http://schemas.openxmlformats.org/officeDocument/2006/relationships/ctrlProp" Target="../ctrlProps/ctrlProp309.xml"/><Relationship Id="rId230" Type="http://schemas.openxmlformats.org/officeDocument/2006/relationships/ctrlProp" Target="../ctrlProps/ctrlProp320.xml"/><Relationship Id="rId251" Type="http://schemas.openxmlformats.org/officeDocument/2006/relationships/ctrlProp" Target="../ctrlProps/ctrlProp341.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272" Type="http://schemas.openxmlformats.org/officeDocument/2006/relationships/ctrlProp" Target="../ctrlProps/ctrlProp362.xml"/><Relationship Id="rId293" Type="http://schemas.openxmlformats.org/officeDocument/2006/relationships/ctrlProp" Target="../ctrlProps/ctrlProp383.xml"/><Relationship Id="rId307" Type="http://schemas.openxmlformats.org/officeDocument/2006/relationships/ctrlProp" Target="../ctrlProps/ctrlProp397.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95" Type="http://schemas.openxmlformats.org/officeDocument/2006/relationships/ctrlProp" Target="../ctrlProps/ctrlProp285.xml"/><Relationship Id="rId209" Type="http://schemas.openxmlformats.org/officeDocument/2006/relationships/ctrlProp" Target="../ctrlProps/ctrlProp299.xml"/><Relationship Id="rId220" Type="http://schemas.openxmlformats.org/officeDocument/2006/relationships/ctrlProp" Target="../ctrlProps/ctrlProp310.xml"/><Relationship Id="rId241" Type="http://schemas.openxmlformats.org/officeDocument/2006/relationships/ctrlProp" Target="../ctrlProps/ctrlProp331.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262" Type="http://schemas.openxmlformats.org/officeDocument/2006/relationships/ctrlProp" Target="../ctrlProps/ctrlProp352.xml"/><Relationship Id="rId283" Type="http://schemas.openxmlformats.org/officeDocument/2006/relationships/ctrlProp" Target="../ctrlProps/ctrlProp373.xml"/><Relationship Id="rId78" Type="http://schemas.openxmlformats.org/officeDocument/2006/relationships/ctrlProp" Target="../ctrlProps/ctrlProp168.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64" Type="http://schemas.openxmlformats.org/officeDocument/2006/relationships/ctrlProp" Target="../ctrlProps/ctrlProp254.xml"/><Relationship Id="rId185" Type="http://schemas.openxmlformats.org/officeDocument/2006/relationships/ctrlProp" Target="../ctrlProps/ctrlProp275.xml"/><Relationship Id="rId9" Type="http://schemas.openxmlformats.org/officeDocument/2006/relationships/ctrlProp" Target="../ctrlProps/ctrlProp99.xml"/><Relationship Id="rId210" Type="http://schemas.openxmlformats.org/officeDocument/2006/relationships/ctrlProp" Target="../ctrlProps/ctrlProp300.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48.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41.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 Id="rId40" Type="http://schemas.openxmlformats.org/officeDocument/2006/relationships/ctrlProp" Target="../ctrlProps/ctrlProp130.xml"/><Relationship Id="rId115" Type="http://schemas.openxmlformats.org/officeDocument/2006/relationships/ctrlProp" Target="../ctrlProps/ctrlProp205.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99" Type="http://schemas.openxmlformats.org/officeDocument/2006/relationships/ctrlProp" Target="../ctrlProps/ctrlProp289.xml"/><Relationship Id="rId203" Type="http://schemas.openxmlformats.org/officeDocument/2006/relationships/ctrlProp" Target="../ctrlProps/ctrlProp293.xml"/><Relationship Id="rId19" Type="http://schemas.openxmlformats.org/officeDocument/2006/relationships/ctrlProp" Target="../ctrlProps/ctrlProp109.xml"/><Relationship Id="rId224" Type="http://schemas.openxmlformats.org/officeDocument/2006/relationships/ctrlProp" Target="../ctrlProps/ctrlProp314.xml"/><Relationship Id="rId245" Type="http://schemas.openxmlformats.org/officeDocument/2006/relationships/ctrlProp" Target="../ctrlProps/ctrlProp335.xml"/><Relationship Id="rId266" Type="http://schemas.openxmlformats.org/officeDocument/2006/relationships/ctrlProp" Target="../ctrlProps/ctrlProp356.xml"/><Relationship Id="rId287" Type="http://schemas.openxmlformats.org/officeDocument/2006/relationships/ctrlProp" Target="../ctrlProps/ctrlProp377.xml"/><Relationship Id="rId30" Type="http://schemas.openxmlformats.org/officeDocument/2006/relationships/ctrlProp" Target="../ctrlProps/ctrlProp12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312" Type="http://schemas.openxmlformats.org/officeDocument/2006/relationships/comments" Target="../comments21.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189" Type="http://schemas.openxmlformats.org/officeDocument/2006/relationships/ctrlProp" Target="../ctrlProps/ctrlProp279.xml"/><Relationship Id="rId3" Type="http://schemas.openxmlformats.org/officeDocument/2006/relationships/vmlDrawing" Target="../drawings/vmlDrawing21.vml"/><Relationship Id="rId214" Type="http://schemas.openxmlformats.org/officeDocument/2006/relationships/ctrlProp" Target="../ctrlProps/ctrlProp304.xml"/><Relationship Id="rId235" Type="http://schemas.openxmlformats.org/officeDocument/2006/relationships/ctrlProp" Target="../ctrlProps/ctrlProp325.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302" Type="http://schemas.openxmlformats.org/officeDocument/2006/relationships/ctrlProp" Target="../ctrlProps/ctrlProp392.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179" Type="http://schemas.openxmlformats.org/officeDocument/2006/relationships/ctrlProp" Target="../ctrlProps/ctrlProp269.xml"/><Relationship Id="rId190" Type="http://schemas.openxmlformats.org/officeDocument/2006/relationships/ctrlProp" Target="../ctrlProps/ctrlProp280.xml"/><Relationship Id="rId204" Type="http://schemas.openxmlformats.org/officeDocument/2006/relationships/ctrlProp" Target="../ctrlProps/ctrlProp294.xml"/><Relationship Id="rId225" Type="http://schemas.openxmlformats.org/officeDocument/2006/relationships/ctrlProp" Target="../ctrlProps/ctrlProp315.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06" Type="http://schemas.openxmlformats.org/officeDocument/2006/relationships/ctrlProp" Target="../ctrlProps/ctrlProp196.xml"/><Relationship Id="rId127" Type="http://schemas.openxmlformats.org/officeDocument/2006/relationships/ctrlProp" Target="../ctrlProps/ctrlProp217.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94" Type="http://schemas.openxmlformats.org/officeDocument/2006/relationships/ctrlProp" Target="../ctrlProps/ctrlProp184.xml"/><Relationship Id="rId148" Type="http://schemas.openxmlformats.org/officeDocument/2006/relationships/ctrlProp" Target="../ctrlProps/ctrlProp238.xml"/><Relationship Id="rId169" Type="http://schemas.openxmlformats.org/officeDocument/2006/relationships/ctrlProp" Target="../ctrlProps/ctrlProp259.xml"/><Relationship Id="rId4" Type="http://schemas.openxmlformats.org/officeDocument/2006/relationships/ctrlProp" Target="../ctrlProps/ctrlProp94.xml"/><Relationship Id="rId180" Type="http://schemas.openxmlformats.org/officeDocument/2006/relationships/ctrlProp" Target="../ctrlProps/ctrlProp27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303" Type="http://schemas.openxmlformats.org/officeDocument/2006/relationships/ctrlProp" Target="../ctrlProps/ctrlProp393.xml"/><Relationship Id="rId42" Type="http://schemas.openxmlformats.org/officeDocument/2006/relationships/ctrlProp" Target="../ctrlProps/ctrlProp132.xml"/><Relationship Id="rId84" Type="http://schemas.openxmlformats.org/officeDocument/2006/relationships/ctrlProp" Target="../ctrlProps/ctrlProp174.xml"/><Relationship Id="rId138" Type="http://schemas.openxmlformats.org/officeDocument/2006/relationships/ctrlProp" Target="../ctrlProps/ctrlProp228.xml"/><Relationship Id="rId191" Type="http://schemas.openxmlformats.org/officeDocument/2006/relationships/ctrlProp" Target="../ctrlProps/ctrlProp281.xml"/><Relationship Id="rId205" Type="http://schemas.openxmlformats.org/officeDocument/2006/relationships/ctrlProp" Target="../ctrlProps/ctrlProp295.xml"/><Relationship Id="rId247" Type="http://schemas.openxmlformats.org/officeDocument/2006/relationships/ctrlProp" Target="../ctrlProps/ctrlProp337.xml"/><Relationship Id="rId107" Type="http://schemas.openxmlformats.org/officeDocument/2006/relationships/ctrlProp" Target="../ctrlProps/ctrlProp197.xml"/><Relationship Id="rId289" Type="http://schemas.openxmlformats.org/officeDocument/2006/relationships/ctrlProp" Target="../ctrlProps/ctrlProp379.xml"/><Relationship Id="rId11" Type="http://schemas.openxmlformats.org/officeDocument/2006/relationships/ctrlProp" Target="../ctrlProps/ctrlProp101.xml"/><Relationship Id="rId53" Type="http://schemas.openxmlformats.org/officeDocument/2006/relationships/ctrlProp" Target="../ctrlProps/ctrlProp143.xml"/><Relationship Id="rId149" Type="http://schemas.openxmlformats.org/officeDocument/2006/relationships/ctrlProp" Target="../ctrlProps/ctrlProp239.xml"/><Relationship Id="rId95" Type="http://schemas.openxmlformats.org/officeDocument/2006/relationships/ctrlProp" Target="../ctrlProps/ctrlProp185.xml"/><Relationship Id="rId160" Type="http://schemas.openxmlformats.org/officeDocument/2006/relationships/ctrlProp" Target="../ctrlProps/ctrlProp250.xml"/><Relationship Id="rId216" Type="http://schemas.openxmlformats.org/officeDocument/2006/relationships/ctrlProp" Target="../ctrlProps/ctrlProp306.xml"/><Relationship Id="rId258" Type="http://schemas.openxmlformats.org/officeDocument/2006/relationships/ctrlProp" Target="../ctrlProps/ctrlProp348.xml"/><Relationship Id="rId22" Type="http://schemas.openxmlformats.org/officeDocument/2006/relationships/ctrlProp" Target="../ctrlProps/ctrlProp112.xml"/><Relationship Id="rId64" Type="http://schemas.openxmlformats.org/officeDocument/2006/relationships/ctrlProp" Target="../ctrlProps/ctrlProp154.xml"/><Relationship Id="rId118" Type="http://schemas.openxmlformats.org/officeDocument/2006/relationships/ctrlProp" Target="../ctrlProps/ctrlProp208.xml"/><Relationship Id="rId171" Type="http://schemas.openxmlformats.org/officeDocument/2006/relationships/ctrlProp" Target="../ctrlProps/ctrlProp261.xml"/><Relationship Id="rId227" Type="http://schemas.openxmlformats.org/officeDocument/2006/relationships/ctrlProp" Target="../ctrlProps/ctrlProp317.xml"/><Relationship Id="rId269" Type="http://schemas.openxmlformats.org/officeDocument/2006/relationships/ctrlProp" Target="../ctrlProps/ctrlProp359.xml"/><Relationship Id="rId33" Type="http://schemas.openxmlformats.org/officeDocument/2006/relationships/ctrlProp" Target="../ctrlProps/ctrlProp123.xml"/><Relationship Id="rId129" Type="http://schemas.openxmlformats.org/officeDocument/2006/relationships/ctrlProp" Target="../ctrlProps/ctrlProp219.xml"/><Relationship Id="rId280" Type="http://schemas.openxmlformats.org/officeDocument/2006/relationships/ctrlProp" Target="../ctrlProps/ctrlProp370.xml"/><Relationship Id="rId75" Type="http://schemas.openxmlformats.org/officeDocument/2006/relationships/ctrlProp" Target="../ctrlProps/ctrlProp165.xml"/><Relationship Id="rId140" Type="http://schemas.openxmlformats.org/officeDocument/2006/relationships/ctrlProp" Target="../ctrlProps/ctrlProp230.xml"/><Relationship Id="rId182" Type="http://schemas.openxmlformats.org/officeDocument/2006/relationships/ctrlProp" Target="../ctrlProps/ctrlProp272.xml"/><Relationship Id="rId6" Type="http://schemas.openxmlformats.org/officeDocument/2006/relationships/ctrlProp" Target="../ctrlProps/ctrlProp96.xml"/><Relationship Id="rId238" Type="http://schemas.openxmlformats.org/officeDocument/2006/relationships/ctrlProp" Target="../ctrlProps/ctrlProp328.xml"/><Relationship Id="rId291" Type="http://schemas.openxmlformats.org/officeDocument/2006/relationships/ctrlProp" Target="../ctrlProps/ctrlProp381.xml"/><Relationship Id="rId305" Type="http://schemas.openxmlformats.org/officeDocument/2006/relationships/ctrlProp" Target="../ctrlProps/ctrlProp395.xm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7269-17C4-4F46-9736-EBE624A6EA8B}">
  <sheetPr>
    <tabColor rgb="FFFF0000"/>
  </sheetPr>
  <dimension ref="A1:AM59"/>
  <sheetViews>
    <sheetView tabSelected="1" view="pageBreakPreview" zoomScaleNormal="100" zoomScaleSheetLayoutView="100" workbookViewId="0"/>
  </sheetViews>
  <sheetFormatPr defaultRowHeight="13.5"/>
  <cols>
    <col min="1" max="27" width="3" style="269" customWidth="1"/>
    <col min="28" max="256" width="9" style="269"/>
    <col min="257" max="283" width="3" style="269" customWidth="1"/>
    <col min="284" max="512" width="9" style="269"/>
    <col min="513" max="539" width="3" style="269" customWidth="1"/>
    <col min="540" max="768" width="9" style="269"/>
    <col min="769" max="795" width="3" style="269" customWidth="1"/>
    <col min="796" max="1024" width="9" style="269"/>
    <col min="1025" max="1051" width="3" style="269" customWidth="1"/>
    <col min="1052" max="1280" width="9" style="269"/>
    <col min="1281" max="1307" width="3" style="269" customWidth="1"/>
    <col min="1308" max="1536" width="9" style="269"/>
    <col min="1537" max="1563" width="3" style="269" customWidth="1"/>
    <col min="1564" max="1792" width="9" style="269"/>
    <col min="1793" max="1819" width="3" style="269" customWidth="1"/>
    <col min="1820" max="2048" width="9" style="269"/>
    <col min="2049" max="2075" width="3" style="269" customWidth="1"/>
    <col min="2076" max="2304" width="9" style="269"/>
    <col min="2305" max="2331" width="3" style="269" customWidth="1"/>
    <col min="2332" max="2560" width="9" style="269"/>
    <col min="2561" max="2587" width="3" style="269" customWidth="1"/>
    <col min="2588" max="2816" width="9" style="269"/>
    <col min="2817" max="2843" width="3" style="269" customWidth="1"/>
    <col min="2844" max="3072" width="9" style="269"/>
    <col min="3073" max="3099" width="3" style="269" customWidth="1"/>
    <col min="3100" max="3328" width="9" style="269"/>
    <col min="3329" max="3355" width="3" style="269" customWidth="1"/>
    <col min="3356" max="3584" width="9" style="269"/>
    <col min="3585" max="3611" width="3" style="269" customWidth="1"/>
    <col min="3612" max="3840" width="9" style="269"/>
    <col min="3841" max="3867" width="3" style="269" customWidth="1"/>
    <col min="3868" max="4096" width="9" style="269"/>
    <col min="4097" max="4123" width="3" style="269" customWidth="1"/>
    <col min="4124" max="4352" width="9" style="269"/>
    <col min="4353" max="4379" width="3" style="269" customWidth="1"/>
    <col min="4380" max="4608" width="9" style="269"/>
    <col min="4609" max="4635" width="3" style="269" customWidth="1"/>
    <col min="4636" max="4864" width="9" style="269"/>
    <col min="4865" max="4891" width="3" style="269" customWidth="1"/>
    <col min="4892" max="5120" width="9" style="269"/>
    <col min="5121" max="5147" width="3" style="269" customWidth="1"/>
    <col min="5148" max="5376" width="9" style="269"/>
    <col min="5377" max="5403" width="3" style="269" customWidth="1"/>
    <col min="5404" max="5632" width="9" style="269"/>
    <col min="5633" max="5659" width="3" style="269" customWidth="1"/>
    <col min="5660" max="5888" width="9" style="269"/>
    <col min="5889" max="5915" width="3" style="269" customWidth="1"/>
    <col min="5916" max="6144" width="9" style="269"/>
    <col min="6145" max="6171" width="3" style="269" customWidth="1"/>
    <col min="6172" max="6400" width="9" style="269"/>
    <col min="6401" max="6427" width="3" style="269" customWidth="1"/>
    <col min="6428" max="6656" width="9" style="269"/>
    <col min="6657" max="6683" width="3" style="269" customWidth="1"/>
    <col min="6684" max="6912" width="9" style="269"/>
    <col min="6913" max="6939" width="3" style="269" customWidth="1"/>
    <col min="6940" max="7168" width="9" style="269"/>
    <col min="7169" max="7195" width="3" style="269" customWidth="1"/>
    <col min="7196" max="7424" width="9" style="269"/>
    <col min="7425" max="7451" width="3" style="269" customWidth="1"/>
    <col min="7452" max="7680" width="9" style="269"/>
    <col min="7681" max="7707" width="3" style="269" customWidth="1"/>
    <col min="7708" max="7936" width="9" style="269"/>
    <col min="7937" max="7963" width="3" style="269" customWidth="1"/>
    <col min="7964" max="8192" width="9" style="269"/>
    <col min="8193" max="8219" width="3" style="269" customWidth="1"/>
    <col min="8220" max="8448" width="9" style="269"/>
    <col min="8449" max="8475" width="3" style="269" customWidth="1"/>
    <col min="8476" max="8704" width="9" style="269"/>
    <col min="8705" max="8731" width="3" style="269" customWidth="1"/>
    <col min="8732" max="8960" width="9" style="269"/>
    <col min="8961" max="8987" width="3" style="269" customWidth="1"/>
    <col min="8988" max="9216" width="9" style="269"/>
    <col min="9217" max="9243" width="3" style="269" customWidth="1"/>
    <col min="9244" max="9472" width="9" style="269"/>
    <col min="9473" max="9499" width="3" style="269" customWidth="1"/>
    <col min="9500" max="9728" width="9" style="269"/>
    <col min="9729" max="9755" width="3" style="269" customWidth="1"/>
    <col min="9756" max="9984" width="9" style="269"/>
    <col min="9985" max="10011" width="3" style="269" customWidth="1"/>
    <col min="10012" max="10240" width="9" style="269"/>
    <col min="10241" max="10267" width="3" style="269" customWidth="1"/>
    <col min="10268" max="10496" width="9" style="269"/>
    <col min="10497" max="10523" width="3" style="269" customWidth="1"/>
    <col min="10524" max="10752" width="9" style="269"/>
    <col min="10753" max="10779" width="3" style="269" customWidth="1"/>
    <col min="10780" max="11008" width="9" style="269"/>
    <col min="11009" max="11035" width="3" style="269" customWidth="1"/>
    <col min="11036" max="11264" width="9" style="269"/>
    <col min="11265" max="11291" width="3" style="269" customWidth="1"/>
    <col min="11292" max="11520" width="9" style="269"/>
    <col min="11521" max="11547" width="3" style="269" customWidth="1"/>
    <col min="11548" max="11776" width="9" style="269"/>
    <col min="11777" max="11803" width="3" style="269" customWidth="1"/>
    <col min="11804" max="12032" width="9" style="269"/>
    <col min="12033" max="12059" width="3" style="269" customWidth="1"/>
    <col min="12060" max="12288" width="9" style="269"/>
    <col min="12289" max="12315" width="3" style="269" customWidth="1"/>
    <col min="12316" max="12544" width="9" style="269"/>
    <col min="12545" max="12571" width="3" style="269" customWidth="1"/>
    <col min="12572" max="12800" width="9" style="269"/>
    <col min="12801" max="12827" width="3" style="269" customWidth="1"/>
    <col min="12828" max="13056" width="9" style="269"/>
    <col min="13057" max="13083" width="3" style="269" customWidth="1"/>
    <col min="13084" max="13312" width="9" style="269"/>
    <col min="13313" max="13339" width="3" style="269" customWidth="1"/>
    <col min="13340" max="13568" width="9" style="269"/>
    <col min="13569" max="13595" width="3" style="269" customWidth="1"/>
    <col min="13596" max="13824" width="9" style="269"/>
    <col min="13825" max="13851" width="3" style="269" customWidth="1"/>
    <col min="13852" max="14080" width="9" style="269"/>
    <col min="14081" max="14107" width="3" style="269" customWidth="1"/>
    <col min="14108" max="14336" width="9" style="269"/>
    <col min="14337" max="14363" width="3" style="269" customWidth="1"/>
    <col min="14364" max="14592" width="9" style="269"/>
    <col min="14593" max="14619" width="3" style="269" customWidth="1"/>
    <col min="14620" max="14848" width="9" style="269"/>
    <col min="14849" max="14875" width="3" style="269" customWidth="1"/>
    <col min="14876" max="15104" width="9" style="269"/>
    <col min="15105" max="15131" width="3" style="269" customWidth="1"/>
    <col min="15132" max="15360" width="9" style="269"/>
    <col min="15361" max="15387" width="3" style="269" customWidth="1"/>
    <col min="15388" max="15616" width="9" style="269"/>
    <col min="15617" max="15643" width="3" style="269" customWidth="1"/>
    <col min="15644" max="15872" width="9" style="269"/>
    <col min="15873" max="15899" width="3" style="269" customWidth="1"/>
    <col min="15900" max="16128" width="9" style="269"/>
    <col min="16129" max="16155" width="3" style="269" customWidth="1"/>
    <col min="16156" max="16384" width="9" style="269"/>
  </cols>
  <sheetData>
    <row r="1" spans="1:39" ht="15" customHeight="1" thickBot="1">
      <c r="AD1" s="989" t="s">
        <v>4196</v>
      </c>
      <c r="AE1" s="269" t="s">
        <v>3572</v>
      </c>
      <c r="AF1" s="269" t="s">
        <v>3573</v>
      </c>
    </row>
    <row r="2" spans="1:39" ht="15" customHeight="1" thickBot="1">
      <c r="AC2" s="270" t="s">
        <v>4198</v>
      </c>
      <c r="AD2" s="270" t="s">
        <v>4197</v>
      </c>
      <c r="AE2" s="270" t="s">
        <v>4197</v>
      </c>
      <c r="AF2" s="270" t="s">
        <v>4197</v>
      </c>
    </row>
    <row r="3" spans="1:39" ht="15" customHeight="1">
      <c r="A3" s="1007" t="s">
        <v>2497</v>
      </c>
      <c r="B3" s="1007"/>
      <c r="C3" s="1007"/>
      <c r="D3" s="1007"/>
      <c r="E3" s="1007"/>
      <c r="F3" s="1007"/>
      <c r="G3" s="1007"/>
      <c r="H3" s="1007"/>
      <c r="I3" s="1007"/>
      <c r="J3" s="1007"/>
      <c r="K3" s="1007"/>
      <c r="L3" s="1007"/>
      <c r="M3" s="1007"/>
      <c r="N3" s="1007"/>
      <c r="O3" s="1007"/>
      <c r="P3" s="1007"/>
      <c r="Q3" s="1007"/>
      <c r="R3" s="1007"/>
      <c r="S3" s="1007"/>
      <c r="T3" s="1007"/>
      <c r="U3" s="1007"/>
      <c r="V3" s="1007"/>
      <c r="W3" s="1007"/>
      <c r="X3" s="1007"/>
      <c r="Y3" s="1007"/>
      <c r="Z3" s="1007"/>
      <c r="AA3" s="1007"/>
    </row>
    <row r="4" spans="1:39" ht="15" customHeight="1">
      <c r="A4" s="1007"/>
      <c r="B4" s="1007"/>
      <c r="C4" s="1007"/>
      <c r="D4" s="1007"/>
      <c r="E4" s="1007"/>
      <c r="F4" s="1007"/>
      <c r="G4" s="1007"/>
      <c r="H4" s="1007"/>
      <c r="I4" s="1007"/>
      <c r="J4" s="1007"/>
      <c r="K4" s="1007"/>
      <c r="L4" s="1007"/>
      <c r="M4" s="1007"/>
      <c r="N4" s="1007"/>
      <c r="O4" s="1007"/>
      <c r="P4" s="1007"/>
      <c r="Q4" s="1007"/>
      <c r="R4" s="1007"/>
      <c r="S4" s="1007"/>
      <c r="T4" s="1007"/>
      <c r="U4" s="1007"/>
      <c r="V4" s="1007"/>
      <c r="W4" s="1007"/>
      <c r="X4" s="1007"/>
      <c r="Y4" s="1007"/>
      <c r="Z4" s="1007"/>
      <c r="AA4" s="1007"/>
    </row>
    <row r="5" spans="1:39" ht="15" customHeight="1">
      <c r="A5" s="1007"/>
      <c r="B5" s="1007"/>
      <c r="C5" s="1007"/>
      <c r="D5" s="1007"/>
      <c r="E5" s="1007"/>
      <c r="F5" s="1007"/>
      <c r="G5" s="1007"/>
      <c r="H5" s="1007"/>
      <c r="I5" s="1007"/>
      <c r="J5" s="1007"/>
      <c r="K5" s="1007"/>
      <c r="L5" s="1007"/>
      <c r="M5" s="1007"/>
      <c r="N5" s="1007"/>
      <c r="O5" s="1007"/>
      <c r="P5" s="1007"/>
      <c r="Q5" s="1007"/>
      <c r="R5" s="1007"/>
      <c r="S5" s="1007"/>
      <c r="T5" s="1007"/>
      <c r="U5" s="1007"/>
      <c r="V5" s="1007"/>
      <c r="W5" s="1007"/>
      <c r="X5" s="1007"/>
      <c r="Y5" s="1007"/>
      <c r="Z5" s="1007"/>
      <c r="AA5" s="1007"/>
    </row>
    <row r="6" spans="1:39" ht="15" customHeight="1">
      <c r="A6" s="1007"/>
      <c r="B6" s="1007"/>
      <c r="C6" s="1007"/>
      <c r="D6" s="1007"/>
      <c r="E6" s="1007"/>
      <c r="F6" s="1007"/>
      <c r="G6" s="1007"/>
      <c r="H6" s="1007"/>
      <c r="I6" s="1007"/>
      <c r="J6" s="1007"/>
      <c r="K6" s="1007"/>
      <c r="L6" s="1007"/>
      <c r="M6" s="1007"/>
      <c r="N6" s="1007"/>
      <c r="O6" s="1007"/>
      <c r="P6" s="1007"/>
      <c r="Q6" s="1007"/>
      <c r="R6" s="1007"/>
      <c r="S6" s="1007"/>
      <c r="T6" s="1007"/>
      <c r="U6" s="1007"/>
      <c r="V6" s="1007"/>
      <c r="W6" s="1007"/>
      <c r="X6" s="1007"/>
      <c r="Y6" s="1007"/>
      <c r="Z6" s="1007"/>
      <c r="AA6" s="1007"/>
    </row>
    <row r="7" spans="1:39" ht="15" customHeight="1">
      <c r="A7" s="271"/>
      <c r="B7" s="271"/>
      <c r="C7" s="271"/>
      <c r="D7" s="271"/>
      <c r="E7" s="271"/>
      <c r="F7" s="271"/>
      <c r="G7" s="271"/>
      <c r="H7" s="271"/>
      <c r="I7" s="271"/>
      <c r="J7" s="1008" t="s">
        <v>4215</v>
      </c>
      <c r="K7" s="1008"/>
      <c r="L7" s="1008"/>
      <c r="M7" s="1008"/>
      <c r="N7" s="1008"/>
      <c r="O7" s="1008"/>
      <c r="P7" s="1008"/>
      <c r="Q7" s="1008"/>
      <c r="R7" s="1008"/>
      <c r="S7" s="271"/>
      <c r="T7" s="271"/>
      <c r="U7" s="271"/>
      <c r="V7" s="271"/>
      <c r="W7" s="271"/>
      <c r="X7" s="271"/>
      <c r="Y7" s="271"/>
      <c r="Z7" s="271"/>
      <c r="AA7" s="271"/>
    </row>
    <row r="8" spans="1:39" ht="15" customHeight="1"/>
    <row r="9" spans="1:39" ht="15" customHeight="1">
      <c r="A9" s="1009" t="s">
        <v>4212</v>
      </c>
      <c r="B9" s="1009"/>
      <c r="C9" s="1009"/>
      <c r="D9" s="1009"/>
      <c r="E9" s="1009"/>
      <c r="F9" s="1009"/>
      <c r="G9" s="1009"/>
      <c r="H9" s="1009"/>
      <c r="I9" s="1009"/>
      <c r="J9" s="1009"/>
      <c r="K9" s="1009"/>
      <c r="L9" s="1009"/>
      <c r="M9" s="1009"/>
      <c r="N9" s="1009"/>
      <c r="O9" s="1009"/>
      <c r="P9" s="1009"/>
      <c r="Q9" s="1009"/>
      <c r="R9" s="1009"/>
      <c r="S9" s="1009"/>
      <c r="T9" s="1009"/>
      <c r="U9" s="1009"/>
      <c r="V9" s="1009"/>
      <c r="W9" s="1009"/>
      <c r="X9" s="1009"/>
      <c r="Y9" s="1009"/>
      <c r="Z9" s="1009"/>
      <c r="AA9" s="1009"/>
    </row>
    <row r="10" spans="1:39" ht="15" customHeight="1">
      <c r="A10" s="1009"/>
      <c r="B10" s="1009"/>
      <c r="C10" s="1009"/>
      <c r="D10" s="1009"/>
      <c r="E10" s="1009"/>
      <c r="F10" s="1009"/>
      <c r="G10" s="1009"/>
      <c r="H10" s="1009"/>
      <c r="I10" s="1009"/>
      <c r="J10" s="1009"/>
      <c r="K10" s="1009"/>
      <c r="L10" s="1009"/>
      <c r="M10" s="1009"/>
      <c r="N10" s="1009"/>
      <c r="O10" s="1009"/>
      <c r="P10" s="1009"/>
      <c r="Q10" s="1009"/>
      <c r="R10" s="1009"/>
      <c r="S10" s="1009"/>
      <c r="T10" s="1009"/>
      <c r="U10" s="1009"/>
      <c r="V10" s="1009"/>
      <c r="W10" s="1009"/>
      <c r="X10" s="1009"/>
      <c r="Y10" s="1009"/>
      <c r="Z10" s="1009"/>
      <c r="AA10" s="1009"/>
    </row>
    <row r="11" spans="1:39" ht="15" customHeight="1">
      <c r="A11" s="1009"/>
      <c r="B11" s="1009"/>
      <c r="C11" s="1009"/>
      <c r="D11" s="1009"/>
      <c r="E11" s="1009"/>
      <c r="F11" s="1009"/>
      <c r="G11" s="1009"/>
      <c r="H11" s="1009"/>
      <c r="I11" s="1009"/>
      <c r="J11" s="1009"/>
      <c r="K11" s="1009"/>
      <c r="L11" s="1009"/>
      <c r="M11" s="1009"/>
      <c r="N11" s="1009"/>
      <c r="O11" s="1009"/>
      <c r="P11" s="1009"/>
      <c r="Q11" s="1009"/>
      <c r="R11" s="1009"/>
      <c r="S11" s="1009"/>
      <c r="T11" s="1009"/>
      <c r="U11" s="1009"/>
      <c r="V11" s="1009"/>
      <c r="W11" s="1009"/>
      <c r="X11" s="1009"/>
      <c r="Y11" s="1009"/>
      <c r="Z11" s="1009"/>
      <c r="AA11" s="1009"/>
    </row>
    <row r="12" spans="1:39" ht="15" customHeight="1">
      <c r="A12" s="1009"/>
      <c r="B12" s="1009"/>
      <c r="C12" s="1009"/>
      <c r="D12" s="1009"/>
      <c r="E12" s="1009"/>
      <c r="F12" s="1009"/>
      <c r="G12" s="1009"/>
      <c r="H12" s="1009"/>
      <c r="I12" s="1009"/>
      <c r="J12" s="1009"/>
      <c r="K12" s="1009"/>
      <c r="L12" s="1009"/>
      <c r="M12" s="1009"/>
      <c r="N12" s="1009"/>
      <c r="O12" s="1009"/>
      <c r="P12" s="1009"/>
      <c r="Q12" s="1009"/>
      <c r="R12" s="1009"/>
      <c r="S12" s="1009"/>
      <c r="T12" s="1009"/>
      <c r="U12" s="1009"/>
      <c r="V12" s="1009"/>
      <c r="W12" s="1009"/>
      <c r="X12" s="1009"/>
      <c r="Y12" s="1009"/>
      <c r="Z12" s="1009"/>
      <c r="AA12" s="1009"/>
    </row>
    <row r="13" spans="1:39" ht="15" customHeight="1">
      <c r="A13" s="1009"/>
      <c r="B13" s="1009"/>
      <c r="C13" s="1009"/>
      <c r="D13" s="1009"/>
      <c r="E13" s="1009"/>
      <c r="F13" s="1009"/>
      <c r="G13" s="1009"/>
      <c r="H13" s="1009"/>
      <c r="I13" s="1009"/>
      <c r="J13" s="1009"/>
      <c r="K13" s="1009"/>
      <c r="L13" s="1009"/>
      <c r="M13" s="1009"/>
      <c r="N13" s="1009"/>
      <c r="O13" s="1009"/>
      <c r="P13" s="1009"/>
      <c r="Q13" s="1009"/>
      <c r="R13" s="1009"/>
      <c r="S13" s="1009"/>
      <c r="T13" s="1009"/>
      <c r="U13" s="1009"/>
      <c r="V13" s="1009"/>
      <c r="W13" s="1009"/>
      <c r="X13" s="1009"/>
      <c r="Y13" s="1009"/>
      <c r="Z13" s="1009"/>
      <c r="AA13" s="1009"/>
    </row>
    <row r="14" spans="1:39" ht="15" customHeight="1">
      <c r="A14" s="1009"/>
      <c r="B14" s="1009"/>
      <c r="C14" s="1009"/>
      <c r="D14" s="1009"/>
      <c r="E14" s="1009"/>
      <c r="F14" s="1009"/>
      <c r="G14" s="1009"/>
      <c r="H14" s="1009"/>
      <c r="I14" s="1009"/>
      <c r="J14" s="1009"/>
      <c r="K14" s="1009"/>
      <c r="L14" s="1009"/>
      <c r="M14" s="1009"/>
      <c r="N14" s="1009"/>
      <c r="O14" s="1009"/>
      <c r="P14" s="1009"/>
      <c r="Q14" s="1009"/>
      <c r="R14" s="1009"/>
      <c r="S14" s="1009"/>
      <c r="T14" s="1009"/>
      <c r="U14" s="1009"/>
      <c r="V14" s="1009"/>
      <c r="W14" s="1009"/>
      <c r="X14" s="1009"/>
      <c r="Y14" s="1009"/>
      <c r="Z14" s="1009"/>
      <c r="AA14" s="1009"/>
    </row>
    <row r="15" spans="1:39" ht="15" customHeight="1">
      <c r="A15" s="1009"/>
      <c r="B15" s="1009"/>
      <c r="C15" s="1009"/>
      <c r="D15" s="1009"/>
      <c r="E15" s="1009"/>
      <c r="F15" s="1009"/>
      <c r="G15" s="1009"/>
      <c r="H15" s="1009"/>
      <c r="I15" s="1009"/>
      <c r="J15" s="1009"/>
      <c r="K15" s="1009"/>
      <c r="L15" s="1009"/>
      <c r="M15" s="1009"/>
      <c r="N15" s="1009"/>
      <c r="O15" s="1009"/>
      <c r="P15" s="1009"/>
      <c r="Q15" s="1009"/>
      <c r="R15" s="1009"/>
      <c r="S15" s="1009"/>
      <c r="T15" s="1009"/>
      <c r="U15" s="1009"/>
      <c r="V15" s="1009"/>
      <c r="W15" s="1009"/>
      <c r="X15" s="1009"/>
      <c r="Y15" s="1009"/>
      <c r="Z15" s="1009"/>
      <c r="AA15" s="1009"/>
    </row>
    <row r="16" spans="1:39" ht="15" customHeight="1">
      <c r="A16" s="1009"/>
      <c r="B16" s="1009"/>
      <c r="C16" s="1009"/>
      <c r="D16" s="1009"/>
      <c r="E16" s="1009"/>
      <c r="F16" s="1009"/>
      <c r="G16" s="1009"/>
      <c r="H16" s="1009"/>
      <c r="I16" s="1009"/>
      <c r="J16" s="1009"/>
      <c r="K16" s="1009"/>
      <c r="L16" s="1009"/>
      <c r="M16" s="1009"/>
      <c r="N16" s="1009"/>
      <c r="O16" s="1009"/>
      <c r="P16" s="1009"/>
      <c r="Q16" s="1009"/>
      <c r="R16" s="1009"/>
      <c r="S16" s="1009"/>
      <c r="T16" s="1009"/>
      <c r="U16" s="1009"/>
      <c r="V16" s="1009"/>
      <c r="W16" s="1009"/>
      <c r="X16" s="1009"/>
      <c r="Y16" s="1009"/>
      <c r="Z16" s="1009"/>
      <c r="AA16" s="1009"/>
      <c r="AC16" s="273"/>
      <c r="AD16" s="273"/>
      <c r="AE16" s="273"/>
      <c r="AF16" s="273"/>
      <c r="AG16" s="273"/>
      <c r="AH16" s="273"/>
      <c r="AI16" s="273"/>
      <c r="AJ16" s="273"/>
      <c r="AK16" s="273"/>
      <c r="AL16" s="273"/>
      <c r="AM16" s="273"/>
    </row>
    <row r="17" spans="1:39" ht="15" customHeight="1">
      <c r="A17" s="1009"/>
      <c r="B17" s="1009"/>
      <c r="C17" s="1009"/>
      <c r="D17" s="1009"/>
      <c r="E17" s="1009"/>
      <c r="F17" s="1009"/>
      <c r="G17" s="1009"/>
      <c r="H17" s="1009"/>
      <c r="I17" s="1009"/>
      <c r="J17" s="1009"/>
      <c r="K17" s="1009"/>
      <c r="L17" s="1009"/>
      <c r="M17" s="1009"/>
      <c r="N17" s="1009"/>
      <c r="O17" s="1009"/>
      <c r="P17" s="1009"/>
      <c r="Q17" s="1009"/>
      <c r="R17" s="1009"/>
      <c r="S17" s="1009"/>
      <c r="T17" s="1009"/>
      <c r="U17" s="1009"/>
      <c r="V17" s="1009"/>
      <c r="W17" s="1009"/>
      <c r="X17" s="1009"/>
      <c r="Y17" s="1009"/>
      <c r="Z17" s="1009"/>
      <c r="AA17" s="1009"/>
      <c r="AC17" s="273"/>
      <c r="AD17" s="273"/>
      <c r="AE17" s="273"/>
      <c r="AF17" s="273"/>
      <c r="AG17" s="273"/>
      <c r="AH17" s="273"/>
      <c r="AI17" s="273"/>
      <c r="AJ17" s="273"/>
      <c r="AK17" s="273"/>
      <c r="AL17" s="273"/>
      <c r="AM17" s="273"/>
    </row>
    <row r="18" spans="1:39" ht="15" customHeight="1">
      <c r="A18" s="1009"/>
      <c r="B18" s="1009"/>
      <c r="C18" s="1009"/>
      <c r="D18" s="1009"/>
      <c r="E18" s="1009"/>
      <c r="F18" s="1009"/>
      <c r="G18" s="1009"/>
      <c r="H18" s="1009"/>
      <c r="I18" s="1009"/>
      <c r="J18" s="1009"/>
      <c r="K18" s="1009"/>
      <c r="L18" s="1009"/>
      <c r="M18" s="1009"/>
      <c r="N18" s="1009"/>
      <c r="O18" s="1009"/>
      <c r="P18" s="1009"/>
      <c r="Q18" s="1009"/>
      <c r="R18" s="1009"/>
      <c r="S18" s="1009"/>
      <c r="T18" s="1009"/>
      <c r="U18" s="1009"/>
      <c r="V18" s="1009"/>
      <c r="W18" s="1009"/>
      <c r="X18" s="1009"/>
      <c r="Y18" s="1009"/>
      <c r="Z18" s="1009"/>
      <c r="AA18" s="1009"/>
      <c r="AC18" s="273"/>
      <c r="AD18" s="273"/>
      <c r="AE18" s="273"/>
      <c r="AF18" s="273"/>
      <c r="AG18" s="273"/>
      <c r="AH18" s="273"/>
      <c r="AI18" s="273"/>
      <c r="AJ18" s="273"/>
      <c r="AK18" s="273"/>
      <c r="AL18" s="273"/>
      <c r="AM18" s="273"/>
    </row>
    <row r="19" spans="1:39" ht="15" customHeight="1">
      <c r="A19" s="1009"/>
      <c r="B19" s="1009"/>
      <c r="C19" s="1009"/>
      <c r="D19" s="1009"/>
      <c r="E19" s="1009"/>
      <c r="F19" s="1009"/>
      <c r="G19" s="1009"/>
      <c r="H19" s="1009"/>
      <c r="I19" s="1009"/>
      <c r="J19" s="1009"/>
      <c r="K19" s="1009"/>
      <c r="L19" s="1009"/>
      <c r="M19" s="1009"/>
      <c r="N19" s="1009"/>
      <c r="O19" s="1009"/>
      <c r="P19" s="1009"/>
      <c r="Q19" s="1009"/>
      <c r="R19" s="1009"/>
      <c r="S19" s="1009"/>
      <c r="T19" s="1009"/>
      <c r="U19" s="1009"/>
      <c r="V19" s="1009"/>
      <c r="W19" s="1009"/>
      <c r="X19" s="1009"/>
      <c r="Y19" s="1009"/>
      <c r="Z19" s="1009"/>
      <c r="AA19" s="1009"/>
      <c r="AC19" s="273"/>
      <c r="AD19" s="273"/>
      <c r="AE19" s="273"/>
      <c r="AF19" s="273"/>
      <c r="AG19" s="273"/>
      <c r="AH19" s="273"/>
      <c r="AI19" s="273"/>
      <c r="AJ19" s="273"/>
      <c r="AK19" s="273"/>
      <c r="AL19" s="273"/>
      <c r="AM19" s="273"/>
    </row>
    <row r="20" spans="1:39" ht="15" customHeight="1">
      <c r="A20" s="1009"/>
      <c r="B20" s="1009"/>
      <c r="C20" s="1009"/>
      <c r="D20" s="1009"/>
      <c r="E20" s="1009"/>
      <c r="F20" s="1009"/>
      <c r="G20" s="1009"/>
      <c r="H20" s="1009"/>
      <c r="I20" s="1009"/>
      <c r="J20" s="1009"/>
      <c r="K20" s="1009"/>
      <c r="L20" s="1009"/>
      <c r="M20" s="1009"/>
      <c r="N20" s="1009"/>
      <c r="O20" s="1009"/>
      <c r="P20" s="1009"/>
      <c r="Q20" s="1009"/>
      <c r="R20" s="1009"/>
      <c r="S20" s="1009"/>
      <c r="T20" s="1009"/>
      <c r="U20" s="1009"/>
      <c r="V20" s="1009"/>
      <c r="W20" s="1009"/>
      <c r="X20" s="1009"/>
      <c r="Y20" s="1009"/>
      <c r="Z20" s="1009"/>
      <c r="AA20" s="1009"/>
      <c r="AC20" s="273"/>
      <c r="AD20" s="273"/>
      <c r="AE20" s="273"/>
      <c r="AF20" s="273"/>
      <c r="AG20" s="273"/>
      <c r="AH20" s="273"/>
      <c r="AI20" s="273"/>
      <c r="AJ20" s="273"/>
      <c r="AK20" s="273"/>
      <c r="AL20" s="273"/>
      <c r="AM20" s="273"/>
    </row>
    <row r="21" spans="1:39" ht="15" customHeight="1">
      <c r="A21" s="1009"/>
      <c r="B21" s="1009"/>
      <c r="C21" s="1009"/>
      <c r="D21" s="1009"/>
      <c r="E21" s="1009"/>
      <c r="F21" s="1009"/>
      <c r="G21" s="1009"/>
      <c r="H21" s="1009"/>
      <c r="I21" s="1009"/>
      <c r="J21" s="1009"/>
      <c r="K21" s="1009"/>
      <c r="L21" s="1009"/>
      <c r="M21" s="1009"/>
      <c r="N21" s="1009"/>
      <c r="O21" s="1009"/>
      <c r="P21" s="1009"/>
      <c r="Q21" s="1009"/>
      <c r="R21" s="1009"/>
      <c r="S21" s="1009"/>
      <c r="T21" s="1009"/>
      <c r="U21" s="1009"/>
      <c r="V21" s="1009"/>
      <c r="W21" s="1009"/>
      <c r="X21" s="1009"/>
      <c r="Y21" s="1009"/>
      <c r="Z21" s="1009"/>
      <c r="AA21" s="1009"/>
      <c r="AC21" s="273"/>
      <c r="AD21" s="273"/>
      <c r="AE21" s="273"/>
      <c r="AF21" s="273"/>
      <c r="AG21" s="273"/>
      <c r="AH21" s="273"/>
      <c r="AI21" s="273"/>
      <c r="AJ21" s="273"/>
      <c r="AK21" s="273"/>
      <c r="AL21" s="273"/>
      <c r="AM21" s="273"/>
    </row>
    <row r="22" spans="1:39" ht="15" customHeight="1">
      <c r="A22" s="1009"/>
      <c r="B22" s="1009"/>
      <c r="C22" s="1009"/>
      <c r="D22" s="1009"/>
      <c r="E22" s="1009"/>
      <c r="F22" s="1009"/>
      <c r="G22" s="1009"/>
      <c r="H22" s="1009"/>
      <c r="I22" s="1009"/>
      <c r="J22" s="1009"/>
      <c r="K22" s="1009"/>
      <c r="L22" s="1009"/>
      <c r="M22" s="1009"/>
      <c r="N22" s="1009"/>
      <c r="O22" s="1009"/>
      <c r="P22" s="1009"/>
      <c r="Q22" s="1009"/>
      <c r="R22" s="1009"/>
      <c r="S22" s="1009"/>
      <c r="T22" s="1009"/>
      <c r="U22" s="1009"/>
      <c r="V22" s="1009"/>
      <c r="W22" s="1009"/>
      <c r="X22" s="1009"/>
      <c r="Y22" s="1009"/>
      <c r="Z22" s="1009"/>
      <c r="AA22" s="1009"/>
      <c r="AC22" s="273"/>
      <c r="AD22" s="273"/>
      <c r="AE22" s="273"/>
      <c r="AF22" s="273"/>
      <c r="AG22" s="273"/>
      <c r="AH22" s="273"/>
      <c r="AI22" s="273"/>
      <c r="AJ22" s="273"/>
      <c r="AK22" s="273"/>
      <c r="AL22" s="273"/>
      <c r="AM22" s="273"/>
    </row>
    <row r="23" spans="1:39" ht="15" customHeight="1">
      <c r="A23" s="1009"/>
      <c r="B23" s="1009"/>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c r="AA23" s="1009"/>
      <c r="AC23" s="273"/>
      <c r="AD23" s="273"/>
      <c r="AE23" s="273"/>
      <c r="AF23" s="273"/>
      <c r="AG23" s="273"/>
      <c r="AH23" s="273"/>
      <c r="AI23" s="273"/>
      <c r="AJ23" s="273"/>
      <c r="AK23" s="273"/>
      <c r="AL23" s="273"/>
      <c r="AM23" s="273"/>
    </row>
    <row r="24" spans="1:39" ht="15" customHeight="1">
      <c r="A24" s="1009"/>
      <c r="B24" s="1009"/>
      <c r="C24" s="1009"/>
      <c r="D24" s="1009"/>
      <c r="E24" s="1009"/>
      <c r="F24" s="1009"/>
      <c r="G24" s="1009"/>
      <c r="H24" s="1009"/>
      <c r="I24" s="1009"/>
      <c r="J24" s="1009"/>
      <c r="K24" s="1009"/>
      <c r="L24" s="1009"/>
      <c r="M24" s="1009"/>
      <c r="N24" s="1009"/>
      <c r="O24" s="1009"/>
      <c r="P24" s="1009"/>
      <c r="Q24" s="1009"/>
      <c r="R24" s="1009"/>
      <c r="S24" s="1009"/>
      <c r="T24" s="1009"/>
      <c r="U24" s="1009"/>
      <c r="V24" s="1009"/>
      <c r="W24" s="1009"/>
      <c r="X24" s="1009"/>
      <c r="Y24" s="1009"/>
      <c r="Z24" s="1009"/>
      <c r="AA24" s="1009"/>
      <c r="AC24" s="273"/>
      <c r="AD24" s="273"/>
      <c r="AE24" s="273"/>
      <c r="AF24" s="273"/>
      <c r="AG24" s="273"/>
      <c r="AH24" s="273"/>
      <c r="AI24" s="273"/>
      <c r="AJ24" s="273"/>
      <c r="AK24" s="273"/>
      <c r="AL24" s="273"/>
      <c r="AM24" s="273"/>
    </row>
    <row r="25" spans="1:39" ht="15" customHeight="1">
      <c r="A25" s="1009"/>
      <c r="B25" s="1009"/>
      <c r="C25" s="1009"/>
      <c r="D25" s="1009"/>
      <c r="E25" s="1009"/>
      <c r="F25" s="1009"/>
      <c r="G25" s="1009"/>
      <c r="H25" s="1009"/>
      <c r="I25" s="1009"/>
      <c r="J25" s="1009"/>
      <c r="K25" s="1009"/>
      <c r="L25" s="1009"/>
      <c r="M25" s="1009"/>
      <c r="N25" s="1009"/>
      <c r="O25" s="1009"/>
      <c r="P25" s="1009"/>
      <c r="Q25" s="1009"/>
      <c r="R25" s="1009"/>
      <c r="S25" s="1009"/>
      <c r="T25" s="1009"/>
      <c r="U25" s="1009"/>
      <c r="V25" s="1009"/>
      <c r="W25" s="1009"/>
      <c r="X25" s="1009"/>
      <c r="Y25" s="1009"/>
      <c r="Z25" s="1009"/>
      <c r="AA25" s="1009"/>
      <c r="AC25" s="273"/>
      <c r="AD25" s="273"/>
      <c r="AE25" s="273"/>
      <c r="AF25" s="273"/>
      <c r="AG25" s="273"/>
      <c r="AH25" s="273"/>
      <c r="AI25" s="273"/>
      <c r="AJ25" s="273"/>
      <c r="AK25" s="273"/>
      <c r="AL25" s="273"/>
      <c r="AM25" s="273"/>
    </row>
    <row r="26" spans="1:39" ht="15" customHeight="1">
      <c r="A26" s="1009"/>
      <c r="B26" s="1009"/>
      <c r="C26" s="1009"/>
      <c r="D26" s="1009"/>
      <c r="E26" s="1009"/>
      <c r="F26" s="1009"/>
      <c r="G26" s="1009"/>
      <c r="H26" s="1009"/>
      <c r="I26" s="1009"/>
      <c r="J26" s="1009"/>
      <c r="K26" s="1009"/>
      <c r="L26" s="1009"/>
      <c r="M26" s="1009"/>
      <c r="N26" s="1009"/>
      <c r="O26" s="1009"/>
      <c r="P26" s="1009"/>
      <c r="Q26" s="1009"/>
      <c r="R26" s="1009"/>
      <c r="S26" s="1009"/>
      <c r="T26" s="1009"/>
      <c r="U26" s="1009"/>
      <c r="V26" s="1009"/>
      <c r="W26" s="1009"/>
      <c r="X26" s="1009"/>
      <c r="Y26" s="1009"/>
      <c r="Z26" s="1009"/>
      <c r="AA26" s="1009"/>
    </row>
    <row r="27" spans="1:39" ht="15" customHeight="1">
      <c r="A27" s="1009"/>
      <c r="B27" s="1009"/>
      <c r="C27" s="1009"/>
      <c r="D27" s="1009"/>
      <c r="E27" s="1009"/>
      <c r="F27" s="1009"/>
      <c r="G27" s="1009"/>
      <c r="H27" s="1009"/>
      <c r="I27" s="1009"/>
      <c r="J27" s="1009"/>
      <c r="K27" s="1009"/>
      <c r="L27" s="1009"/>
      <c r="M27" s="1009"/>
      <c r="N27" s="1009"/>
      <c r="O27" s="1009"/>
      <c r="P27" s="1009"/>
      <c r="Q27" s="1009"/>
      <c r="R27" s="1009"/>
      <c r="S27" s="1009"/>
      <c r="T27" s="1009"/>
      <c r="U27" s="1009"/>
      <c r="V27" s="1009"/>
      <c r="W27" s="1009"/>
      <c r="X27" s="1009"/>
      <c r="Y27" s="1009"/>
      <c r="Z27" s="1009"/>
      <c r="AA27" s="1009"/>
    </row>
    <row r="28" spans="1:39" ht="15" customHeight="1">
      <c r="A28" s="1009"/>
      <c r="B28" s="1009"/>
      <c r="C28" s="1009"/>
      <c r="D28" s="1009"/>
      <c r="E28" s="1009"/>
      <c r="F28" s="1009"/>
      <c r="G28" s="1009"/>
      <c r="H28" s="1009"/>
      <c r="I28" s="1009"/>
      <c r="J28" s="1009"/>
      <c r="K28" s="1009"/>
      <c r="L28" s="1009"/>
      <c r="M28" s="1009"/>
      <c r="N28" s="1009"/>
      <c r="O28" s="1009"/>
      <c r="P28" s="1009"/>
      <c r="Q28" s="1009"/>
      <c r="R28" s="1009"/>
      <c r="S28" s="1009"/>
      <c r="T28" s="1009"/>
      <c r="U28" s="1009"/>
      <c r="V28" s="1009"/>
      <c r="W28" s="1009"/>
      <c r="X28" s="1009"/>
      <c r="Y28" s="1009"/>
      <c r="Z28" s="1009"/>
      <c r="AA28" s="1009"/>
    </row>
    <row r="29" spans="1:39" ht="15" customHeight="1">
      <c r="A29" s="1009"/>
      <c r="B29" s="1009"/>
      <c r="C29" s="1009"/>
      <c r="D29" s="1009"/>
      <c r="E29" s="1009"/>
      <c r="F29" s="1009"/>
      <c r="G29" s="1009"/>
      <c r="H29" s="1009"/>
      <c r="I29" s="1009"/>
      <c r="J29" s="1009"/>
      <c r="K29" s="1009"/>
      <c r="L29" s="1009"/>
      <c r="M29" s="1009"/>
      <c r="N29" s="1009"/>
      <c r="O29" s="1009"/>
      <c r="P29" s="1009"/>
      <c r="Q29" s="1009"/>
      <c r="R29" s="1009"/>
      <c r="S29" s="1009"/>
      <c r="T29" s="1009"/>
      <c r="U29" s="1009"/>
      <c r="V29" s="1009"/>
      <c r="W29" s="1009"/>
      <c r="X29" s="1009"/>
      <c r="Y29" s="1009"/>
      <c r="Z29" s="1009"/>
      <c r="AA29" s="1009"/>
      <c r="AC29" s="274" t="s">
        <v>2498</v>
      </c>
    </row>
    <row r="30" spans="1:39" ht="15" customHeight="1">
      <c r="A30" s="1009"/>
      <c r="B30" s="1009"/>
      <c r="C30" s="1009"/>
      <c r="D30" s="1009"/>
      <c r="E30" s="1009"/>
      <c r="F30" s="1009"/>
      <c r="G30" s="1009"/>
      <c r="H30" s="1009"/>
      <c r="I30" s="1009"/>
      <c r="J30" s="1009"/>
      <c r="K30" s="1009"/>
      <c r="L30" s="1009"/>
      <c r="M30" s="1009"/>
      <c r="N30" s="1009"/>
      <c r="O30" s="1009"/>
      <c r="P30" s="1009"/>
      <c r="Q30" s="1009"/>
      <c r="R30" s="1009"/>
      <c r="S30" s="1009"/>
      <c r="T30" s="1009"/>
      <c r="U30" s="1009"/>
      <c r="V30" s="1009"/>
      <c r="W30" s="1009"/>
      <c r="X30" s="1009"/>
      <c r="Y30" s="1009"/>
      <c r="Z30" s="1009"/>
      <c r="AA30" s="1009"/>
      <c r="AC30" s="1010" t="s">
        <v>2499</v>
      </c>
      <c r="AD30" s="1011"/>
      <c r="AE30" s="1011"/>
      <c r="AF30" s="1011"/>
      <c r="AG30" s="1011"/>
      <c r="AH30" s="1011"/>
      <c r="AI30" s="1011"/>
      <c r="AJ30" s="1011"/>
    </row>
    <row r="31" spans="1:39" ht="15" customHeight="1">
      <c r="A31" s="1009"/>
      <c r="B31" s="1009"/>
      <c r="C31" s="1009"/>
      <c r="D31" s="1009"/>
      <c r="E31" s="1009"/>
      <c r="F31" s="1009"/>
      <c r="G31" s="1009"/>
      <c r="H31" s="1009"/>
      <c r="I31" s="1009"/>
      <c r="J31" s="1009"/>
      <c r="K31" s="1009"/>
      <c r="L31" s="1009"/>
      <c r="M31" s="1009"/>
      <c r="N31" s="1009"/>
      <c r="O31" s="1009"/>
      <c r="P31" s="1009"/>
      <c r="Q31" s="1009"/>
      <c r="R31" s="1009"/>
      <c r="S31" s="1009"/>
      <c r="T31" s="1009"/>
      <c r="U31" s="1009"/>
      <c r="V31" s="1009"/>
      <c r="W31" s="1009"/>
      <c r="X31" s="1009"/>
      <c r="Y31" s="1009"/>
      <c r="Z31" s="1009"/>
      <c r="AA31" s="1009"/>
    </row>
    <row r="32" spans="1:39" ht="15" customHeight="1">
      <c r="A32" s="1009"/>
      <c r="B32" s="1009"/>
      <c r="C32" s="1009"/>
      <c r="D32" s="1009"/>
      <c r="E32" s="1009"/>
      <c r="F32" s="1009"/>
      <c r="G32" s="1009"/>
      <c r="H32" s="1009"/>
      <c r="I32" s="1009"/>
      <c r="J32" s="1009"/>
      <c r="K32" s="1009"/>
      <c r="L32" s="1009"/>
      <c r="M32" s="1009"/>
      <c r="N32" s="1009"/>
      <c r="O32" s="1009"/>
      <c r="P32" s="1009"/>
      <c r="Q32" s="1009"/>
      <c r="R32" s="1009"/>
      <c r="S32" s="1009"/>
      <c r="T32" s="1009"/>
      <c r="U32" s="1009"/>
      <c r="V32" s="1009"/>
      <c r="W32" s="1009"/>
      <c r="X32" s="1009"/>
      <c r="Y32" s="1009"/>
      <c r="Z32" s="1009"/>
      <c r="AA32" s="1009"/>
    </row>
    <row r="33" spans="1:27" ht="15" customHeight="1">
      <c r="A33" s="1009"/>
      <c r="B33" s="1009"/>
      <c r="C33" s="1009"/>
      <c r="D33" s="1009"/>
      <c r="E33" s="1009"/>
      <c r="F33" s="1009"/>
      <c r="G33" s="1009"/>
      <c r="H33" s="1009"/>
      <c r="I33" s="1009"/>
      <c r="J33" s="1009"/>
      <c r="K33" s="1009"/>
      <c r="L33" s="1009"/>
      <c r="M33" s="1009"/>
      <c r="N33" s="1009"/>
      <c r="O33" s="1009"/>
      <c r="P33" s="1009"/>
      <c r="Q33" s="1009"/>
      <c r="R33" s="1009"/>
      <c r="S33" s="1009"/>
      <c r="T33" s="1009"/>
      <c r="U33" s="1009"/>
      <c r="V33" s="1009"/>
      <c r="W33" s="1009"/>
      <c r="X33" s="1009"/>
      <c r="Y33" s="1009"/>
      <c r="Z33" s="1009"/>
      <c r="AA33" s="1009"/>
    </row>
    <row r="34" spans="1:27" ht="15" customHeight="1">
      <c r="A34" s="1009"/>
      <c r="B34" s="1009"/>
      <c r="C34" s="1009"/>
      <c r="D34" s="1009"/>
      <c r="E34" s="1009"/>
      <c r="F34" s="1009"/>
      <c r="G34" s="1009"/>
      <c r="H34" s="1009"/>
      <c r="I34" s="1009"/>
      <c r="J34" s="1009"/>
      <c r="K34" s="1009"/>
      <c r="L34" s="1009"/>
      <c r="M34" s="1009"/>
      <c r="N34" s="1009"/>
      <c r="O34" s="1009"/>
      <c r="P34" s="1009"/>
      <c r="Q34" s="1009"/>
      <c r="R34" s="1009"/>
      <c r="S34" s="1009"/>
      <c r="T34" s="1009"/>
      <c r="U34" s="1009"/>
      <c r="V34" s="1009"/>
      <c r="W34" s="1009"/>
      <c r="X34" s="1009"/>
      <c r="Y34" s="1009"/>
      <c r="Z34" s="1009"/>
      <c r="AA34" s="1009"/>
    </row>
    <row r="35" spans="1:27" ht="20.25" customHeight="1">
      <c r="A35" s="1013" t="s">
        <v>2500</v>
      </c>
      <c r="B35" s="1013"/>
      <c r="C35" s="1013"/>
      <c r="D35" s="1013"/>
      <c r="E35" s="1013"/>
      <c r="F35" s="1013"/>
      <c r="G35" s="1013"/>
      <c r="H35" s="1013"/>
      <c r="I35" s="1013"/>
      <c r="J35" s="1013"/>
      <c r="K35" s="1013"/>
      <c r="L35" s="1013"/>
      <c r="M35" s="1014" t="s">
        <v>2501</v>
      </c>
      <c r="N35" s="1014"/>
      <c r="O35" s="1014"/>
      <c r="P35" s="1014"/>
      <c r="Q35" s="1014"/>
      <c r="R35" s="1014"/>
      <c r="S35" s="1014"/>
      <c r="T35" s="1014"/>
      <c r="U35" s="1014"/>
      <c r="V35" s="1014"/>
      <c r="W35" s="1014"/>
      <c r="X35" s="1014"/>
      <c r="Y35" s="1014"/>
      <c r="Z35" s="1014"/>
      <c r="AA35" s="1014"/>
    </row>
    <row r="36" spans="1:27" ht="20.25" customHeight="1">
      <c r="A36" s="1012" t="s">
        <v>2502</v>
      </c>
      <c r="B36" s="1012"/>
      <c r="C36" s="1012"/>
      <c r="D36" s="1012"/>
      <c r="E36" s="1012"/>
      <c r="F36" s="1012"/>
      <c r="G36" s="1012"/>
      <c r="H36" s="1012"/>
      <c r="I36" s="1012"/>
      <c r="J36" s="1012"/>
      <c r="K36" s="1012"/>
      <c r="L36" s="1012"/>
      <c r="M36" s="1012"/>
      <c r="N36" s="1012"/>
      <c r="O36" s="1012"/>
      <c r="P36" s="1012"/>
      <c r="Q36" s="1012"/>
      <c r="R36" s="1012"/>
      <c r="S36" s="1012"/>
      <c r="T36" s="1012"/>
      <c r="U36" s="1012"/>
      <c r="V36" s="1012"/>
      <c r="W36" s="1012"/>
      <c r="X36" s="1012"/>
      <c r="Y36" s="1012"/>
      <c r="Z36" s="1012"/>
      <c r="AA36" s="1012"/>
    </row>
    <row r="37" spans="1:27" ht="15" customHeight="1"/>
    <row r="38" spans="1:27" ht="18.75">
      <c r="A38" s="1005" t="s">
        <v>2503</v>
      </c>
      <c r="B38" s="1005"/>
      <c r="C38" s="1005"/>
      <c r="D38" s="1005"/>
      <c r="E38" s="1005"/>
      <c r="F38" s="1005"/>
      <c r="G38" s="1005"/>
      <c r="H38" s="1005"/>
      <c r="I38" s="1005"/>
      <c r="J38" s="1005"/>
      <c r="K38" s="1005"/>
      <c r="L38" s="1005"/>
      <c r="M38" s="1005"/>
      <c r="N38" s="1005"/>
      <c r="O38" s="1005"/>
      <c r="P38" s="1005"/>
      <c r="Q38" s="1005"/>
      <c r="R38" s="1005"/>
      <c r="S38" s="1005"/>
      <c r="T38" s="1005"/>
      <c r="U38" s="1005"/>
      <c r="V38" s="1005"/>
      <c r="W38" s="1005"/>
      <c r="X38" s="1005"/>
      <c r="Y38" s="1005"/>
      <c r="Z38" s="1005"/>
      <c r="AA38" s="1005"/>
    </row>
    <row r="39" spans="1:27" ht="15" customHeight="1">
      <c r="A39" s="275"/>
      <c r="B39" s="275"/>
      <c r="C39" s="275"/>
      <c r="D39" s="275"/>
      <c r="E39" s="275"/>
      <c r="F39" s="275"/>
      <c r="G39" s="275"/>
      <c r="H39" s="275"/>
      <c r="I39" s="275"/>
      <c r="J39" s="275"/>
      <c r="K39" s="275"/>
      <c r="L39" s="275"/>
      <c r="M39" s="275"/>
      <c r="N39" s="275"/>
      <c r="O39" s="275"/>
      <c r="P39" s="275"/>
      <c r="Q39" s="275"/>
      <c r="R39" s="275"/>
      <c r="S39" s="275"/>
      <c r="T39" s="275"/>
      <c r="U39" s="275"/>
      <c r="V39" s="275"/>
      <c r="W39" s="275"/>
      <c r="X39" s="275"/>
      <c r="Y39" s="275"/>
      <c r="Z39" s="275"/>
      <c r="AA39" s="275"/>
    </row>
    <row r="40" spans="1:27" ht="15" customHeight="1">
      <c r="A40" s="275"/>
      <c r="B40" s="275"/>
      <c r="C40" s="275"/>
      <c r="D40" s="275"/>
      <c r="E40" s="275"/>
      <c r="F40" s="275"/>
      <c r="G40" s="275"/>
      <c r="H40" s="275"/>
      <c r="I40" s="275"/>
      <c r="J40" s="275"/>
      <c r="K40" s="275"/>
      <c r="L40" s="275"/>
      <c r="M40" s="275"/>
      <c r="N40" s="275"/>
      <c r="O40" s="275"/>
      <c r="P40" s="275"/>
      <c r="Q40" s="275"/>
      <c r="R40" s="275"/>
      <c r="S40" s="275"/>
      <c r="T40" s="275"/>
      <c r="U40" s="275"/>
      <c r="V40" s="275"/>
      <c r="W40" s="275"/>
      <c r="X40" s="275"/>
      <c r="Y40" s="275"/>
      <c r="Z40" s="275"/>
      <c r="AA40" s="275"/>
    </row>
    <row r="41" spans="1:27" ht="21">
      <c r="A41" s="275"/>
      <c r="B41" s="994" t="s">
        <v>2504</v>
      </c>
      <c r="C41" s="994"/>
      <c r="D41" s="994"/>
      <c r="E41" s="994"/>
      <c r="F41" s="275"/>
      <c r="H41" s="994" t="s">
        <v>2505</v>
      </c>
      <c r="I41" s="994"/>
      <c r="J41" s="994"/>
      <c r="K41" s="275"/>
      <c r="P41" s="1006" t="s">
        <v>2506</v>
      </c>
      <c r="Q41" s="1006"/>
      <c r="R41" s="1006"/>
      <c r="V41" s="994" t="s">
        <v>2507</v>
      </c>
      <c r="W41" s="994"/>
      <c r="X41" s="994"/>
      <c r="Y41" s="275"/>
      <c r="Z41" s="275"/>
      <c r="AA41" s="275"/>
    </row>
    <row r="42" spans="1:27" ht="15" customHeight="1">
      <c r="A42" s="275"/>
      <c r="B42" s="275"/>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row>
    <row r="43" spans="1:27" ht="21">
      <c r="A43" s="275"/>
      <c r="B43" s="994" t="s">
        <v>2508</v>
      </c>
      <c r="C43" s="994"/>
      <c r="D43" s="994"/>
      <c r="E43" s="994"/>
      <c r="F43" s="994"/>
      <c r="G43" s="994"/>
      <c r="H43" s="994"/>
      <c r="I43" s="994"/>
      <c r="J43" s="994"/>
      <c r="K43" s="994"/>
      <c r="L43" s="276"/>
      <c r="Q43" s="994" t="s">
        <v>2509</v>
      </c>
      <c r="R43" s="994"/>
      <c r="S43" s="994"/>
      <c r="T43" s="994"/>
      <c r="U43" s="994"/>
      <c r="V43" s="994"/>
      <c r="W43" s="994"/>
      <c r="Z43" s="275"/>
      <c r="AA43" s="275"/>
    </row>
    <row r="44" spans="1:27" ht="15" customHeight="1">
      <c r="A44" s="275"/>
      <c r="B44" s="275"/>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row>
    <row r="45" spans="1:27" ht="21" customHeight="1">
      <c r="A45" s="275"/>
      <c r="B45" s="994" t="s">
        <v>2510</v>
      </c>
      <c r="C45" s="994"/>
      <c r="D45" s="994"/>
      <c r="E45" s="994"/>
      <c r="F45" s="994"/>
      <c r="G45" s="994"/>
      <c r="H45" s="994"/>
      <c r="I45" s="994"/>
      <c r="J45" s="994"/>
      <c r="K45" s="994"/>
      <c r="L45" s="994"/>
      <c r="M45" s="994"/>
      <c r="N45" s="994"/>
      <c r="T45" s="275"/>
      <c r="U45" s="275"/>
      <c r="V45" s="275"/>
      <c r="W45" s="275"/>
      <c r="X45" s="275"/>
      <c r="Y45" s="275"/>
      <c r="Z45" s="275"/>
      <c r="AA45" s="275"/>
    </row>
    <row r="46" spans="1:27" ht="15" customHeight="1">
      <c r="A46" s="275"/>
      <c r="B46" s="275"/>
      <c r="C46" s="275"/>
      <c r="D46" s="275"/>
      <c r="E46" s="275"/>
      <c r="F46" s="275"/>
      <c r="G46" s="275"/>
      <c r="H46" s="275"/>
      <c r="I46" s="275"/>
      <c r="J46" s="275"/>
      <c r="K46" s="275"/>
      <c r="L46" s="275"/>
      <c r="M46" s="275"/>
      <c r="N46" s="275"/>
      <c r="O46" s="275"/>
      <c r="P46" s="275"/>
      <c r="Q46" s="275"/>
      <c r="R46" s="275"/>
      <c r="S46" s="275"/>
      <c r="T46" s="275"/>
      <c r="U46" s="275"/>
      <c r="V46" s="275"/>
      <c r="W46" s="275"/>
      <c r="X46" s="275"/>
      <c r="Y46" s="275"/>
      <c r="Z46" s="275"/>
      <c r="AA46" s="275"/>
    </row>
    <row r="47" spans="1:27" ht="15" customHeight="1">
      <c r="A47" s="275"/>
      <c r="B47" s="275"/>
      <c r="C47" s="275"/>
      <c r="D47" s="275"/>
      <c r="E47" s="275"/>
      <c r="F47" s="275"/>
      <c r="G47" s="275"/>
      <c r="H47" s="275"/>
      <c r="I47" s="275"/>
      <c r="J47" s="275"/>
      <c r="K47" s="275"/>
      <c r="L47" s="275"/>
      <c r="M47" s="275"/>
      <c r="N47" s="275"/>
      <c r="O47" s="275"/>
      <c r="P47" s="275"/>
      <c r="Q47" s="275"/>
      <c r="R47" s="275"/>
      <c r="S47" s="275"/>
      <c r="T47" s="275"/>
      <c r="U47" s="275"/>
      <c r="V47" s="275"/>
      <c r="W47" s="275"/>
      <c r="X47" s="275"/>
      <c r="Y47" s="275"/>
      <c r="Z47" s="275"/>
      <c r="AA47" s="275"/>
    </row>
    <row r="48" spans="1:27" ht="15" customHeight="1" thickBot="1"/>
    <row r="49" spans="1:27" ht="15" customHeight="1">
      <c r="A49" s="995" t="s">
        <v>2511</v>
      </c>
      <c r="B49" s="996"/>
      <c r="C49" s="996"/>
      <c r="D49" s="996"/>
      <c r="E49" s="996"/>
      <c r="F49" s="996"/>
      <c r="G49" s="996"/>
      <c r="H49" s="996"/>
      <c r="I49" s="996"/>
      <c r="J49" s="996"/>
      <c r="K49" s="996"/>
      <c r="L49" s="996"/>
      <c r="M49" s="996"/>
      <c r="N49" s="996"/>
      <c r="O49" s="996"/>
      <c r="P49" s="996"/>
      <c r="Q49" s="996"/>
      <c r="R49" s="996"/>
      <c r="S49" s="996"/>
      <c r="T49" s="996"/>
      <c r="U49" s="996"/>
      <c r="V49" s="996"/>
      <c r="W49" s="996"/>
      <c r="X49" s="996"/>
      <c r="Y49" s="996"/>
      <c r="Z49" s="996"/>
      <c r="AA49" s="997"/>
    </row>
    <row r="50" spans="1:27" ht="15" customHeight="1">
      <c r="A50" s="998"/>
      <c r="B50" s="999"/>
      <c r="C50" s="999"/>
      <c r="D50" s="999"/>
      <c r="E50" s="999"/>
      <c r="F50" s="999"/>
      <c r="G50" s="999"/>
      <c r="H50" s="999"/>
      <c r="I50" s="999"/>
      <c r="J50" s="999"/>
      <c r="K50" s="999"/>
      <c r="L50" s="999"/>
      <c r="M50" s="999"/>
      <c r="N50" s="999"/>
      <c r="O50" s="999"/>
      <c r="P50" s="999"/>
      <c r="Q50" s="999"/>
      <c r="R50" s="999"/>
      <c r="S50" s="999"/>
      <c r="T50" s="999"/>
      <c r="U50" s="999"/>
      <c r="V50" s="999"/>
      <c r="W50" s="999"/>
      <c r="X50" s="999"/>
      <c r="Y50" s="999"/>
      <c r="Z50" s="999"/>
      <c r="AA50" s="1000"/>
    </row>
    <row r="51" spans="1:27" ht="15" customHeight="1">
      <c r="A51" s="998"/>
      <c r="B51" s="999"/>
      <c r="C51" s="999"/>
      <c r="D51" s="999"/>
      <c r="E51" s="999"/>
      <c r="F51" s="999"/>
      <c r="G51" s="999"/>
      <c r="H51" s="999"/>
      <c r="I51" s="999"/>
      <c r="J51" s="999"/>
      <c r="K51" s="999"/>
      <c r="L51" s="999"/>
      <c r="M51" s="999"/>
      <c r="N51" s="999"/>
      <c r="O51" s="999"/>
      <c r="P51" s="999"/>
      <c r="Q51" s="999"/>
      <c r="R51" s="999"/>
      <c r="S51" s="999"/>
      <c r="T51" s="999"/>
      <c r="U51" s="999"/>
      <c r="V51" s="999"/>
      <c r="W51" s="999"/>
      <c r="X51" s="999"/>
      <c r="Y51" s="999"/>
      <c r="Z51" s="999"/>
      <c r="AA51" s="1000"/>
    </row>
    <row r="52" spans="1:27" ht="15" customHeight="1">
      <c r="A52" s="277"/>
      <c r="B52" s="278"/>
      <c r="C52" s="278"/>
      <c r="D52" s="278"/>
      <c r="E52" s="278"/>
      <c r="F52" s="278"/>
      <c r="G52" s="278"/>
      <c r="H52" s="278"/>
      <c r="I52" s="278"/>
      <c r="J52" s="278"/>
      <c r="K52" s="278"/>
      <c r="L52" s="278"/>
      <c r="M52" s="278"/>
      <c r="N52" s="278"/>
      <c r="O52" s="278"/>
      <c r="P52" s="278"/>
      <c r="Q52" s="278"/>
      <c r="R52" s="278"/>
      <c r="S52" s="278"/>
      <c r="T52" s="278"/>
      <c r="U52" s="278"/>
      <c r="V52" s="278"/>
      <c r="W52" s="278"/>
      <c r="X52" s="278"/>
      <c r="Y52" s="278"/>
      <c r="Z52" s="278"/>
      <c r="AA52" s="279"/>
    </row>
    <row r="53" spans="1:27" ht="20.25" customHeight="1" thickBot="1">
      <c r="A53" s="1001" t="s">
        <v>2500</v>
      </c>
      <c r="B53" s="1002"/>
      <c r="C53" s="1002"/>
      <c r="D53" s="1002"/>
      <c r="E53" s="1002"/>
      <c r="F53" s="1002"/>
      <c r="G53" s="1002"/>
      <c r="H53" s="1002"/>
      <c r="I53" s="1002"/>
      <c r="J53" s="1002"/>
      <c r="K53" s="1002"/>
      <c r="L53" s="1002"/>
      <c r="M53" s="1003" t="s">
        <v>2501</v>
      </c>
      <c r="N53" s="1003"/>
      <c r="O53" s="1003"/>
      <c r="P53" s="1003"/>
      <c r="Q53" s="1003"/>
      <c r="R53" s="1003"/>
      <c r="S53" s="1003"/>
      <c r="T53" s="1003"/>
      <c r="U53" s="1003"/>
      <c r="V53" s="1003"/>
      <c r="W53" s="1003"/>
      <c r="X53" s="1003"/>
      <c r="Y53" s="1003"/>
      <c r="Z53" s="1003"/>
      <c r="AA53" s="1004"/>
    </row>
    <row r="54" spans="1:27" ht="15" customHeight="1"/>
    <row r="55" spans="1:27" ht="15" customHeight="1"/>
    <row r="56" spans="1:27" ht="15" customHeight="1"/>
    <row r="57" spans="1:27" ht="21">
      <c r="C57" s="994" t="s">
        <v>2512</v>
      </c>
      <c r="D57" s="994"/>
      <c r="E57" s="994"/>
      <c r="F57" s="994"/>
      <c r="G57" s="994"/>
      <c r="H57" s="994"/>
    </row>
    <row r="58" spans="1:27" ht="15" customHeight="1"/>
    <row r="59" spans="1:27" ht="21">
      <c r="C59" s="994" t="s">
        <v>4182</v>
      </c>
      <c r="D59" s="994"/>
      <c r="E59" s="994"/>
      <c r="F59" s="994"/>
      <c r="G59" s="994"/>
      <c r="H59" s="994"/>
    </row>
  </sheetData>
  <mergeCells count="20">
    <mergeCell ref="A3:AA6"/>
    <mergeCell ref="J7:R7"/>
    <mergeCell ref="A9:AA34"/>
    <mergeCell ref="AC30:AJ30"/>
    <mergeCell ref="A36:AA36"/>
    <mergeCell ref="A35:L35"/>
    <mergeCell ref="M35:AA35"/>
    <mergeCell ref="A38:AA38"/>
    <mergeCell ref="B41:E41"/>
    <mergeCell ref="H41:J41"/>
    <mergeCell ref="P41:R41"/>
    <mergeCell ref="V41:X41"/>
    <mergeCell ref="C59:H59"/>
    <mergeCell ref="C57:H57"/>
    <mergeCell ref="B43:K43"/>
    <mergeCell ref="Q43:W43"/>
    <mergeCell ref="B45:N45"/>
    <mergeCell ref="A49:AA51"/>
    <mergeCell ref="A53:L53"/>
    <mergeCell ref="M53:AA53"/>
  </mergeCells>
  <phoneticPr fontId="1"/>
  <dataValidations count="3">
    <dataValidation type="list" allowBlank="1" showInputMessage="1" showErrorMessage="1" sqref="WWM983042:WWO983042 KA2:KC2 TW2:TY2 ADS2:ADU2 ANO2:ANQ2 AXK2:AXM2 BHG2:BHI2 BRC2:BRE2 CAY2:CBA2 CKU2:CKW2 CUQ2:CUS2 DEM2:DEO2 DOI2:DOK2 DYE2:DYG2 EIA2:EIC2 ERW2:ERY2 FBS2:FBU2 FLO2:FLQ2 FVK2:FVM2 GFG2:GFI2 GPC2:GPE2 GYY2:GZA2 HIU2:HIW2 HSQ2:HSS2 ICM2:ICO2 IMI2:IMK2 IWE2:IWG2 JGA2:JGC2 JPW2:JPY2 JZS2:JZU2 KJO2:KJQ2 KTK2:KTM2 LDG2:LDI2 LNC2:LNE2 LWY2:LXA2 MGU2:MGW2 MQQ2:MQS2 NAM2:NAO2 NKI2:NKK2 NUE2:NUG2 OEA2:OEC2 ONW2:ONY2 OXS2:OXU2 PHO2:PHQ2 PRK2:PRM2 QBG2:QBI2 QLC2:QLE2 QUY2:QVA2 REU2:REW2 ROQ2:ROS2 RYM2:RYO2 SII2:SIK2 SSE2:SSG2 TCA2:TCC2 TLW2:TLY2 TVS2:TVU2 UFO2:UFQ2 UPK2:UPM2 UZG2:UZI2 VJC2:VJE2 VSY2:VTA2 WCU2:WCW2 WMQ2:WMS2 WWM2:WWO2 AE65538:AG65538 KA65538:KC65538 TW65538:TY65538 ADS65538:ADU65538 ANO65538:ANQ65538 AXK65538:AXM65538 BHG65538:BHI65538 BRC65538:BRE65538 CAY65538:CBA65538 CKU65538:CKW65538 CUQ65538:CUS65538 DEM65538:DEO65538 DOI65538:DOK65538 DYE65538:DYG65538 EIA65538:EIC65538 ERW65538:ERY65538 FBS65538:FBU65538 FLO65538:FLQ65538 FVK65538:FVM65538 GFG65538:GFI65538 GPC65538:GPE65538 GYY65538:GZA65538 HIU65538:HIW65538 HSQ65538:HSS65538 ICM65538:ICO65538 IMI65538:IMK65538 IWE65538:IWG65538 JGA65538:JGC65538 JPW65538:JPY65538 JZS65538:JZU65538 KJO65538:KJQ65538 KTK65538:KTM65538 LDG65538:LDI65538 LNC65538:LNE65538 LWY65538:LXA65538 MGU65538:MGW65538 MQQ65538:MQS65538 NAM65538:NAO65538 NKI65538:NKK65538 NUE65538:NUG65538 OEA65538:OEC65538 ONW65538:ONY65538 OXS65538:OXU65538 PHO65538:PHQ65538 PRK65538:PRM65538 QBG65538:QBI65538 QLC65538:QLE65538 QUY65538:QVA65538 REU65538:REW65538 ROQ65538:ROS65538 RYM65538:RYO65538 SII65538:SIK65538 SSE65538:SSG65538 TCA65538:TCC65538 TLW65538:TLY65538 TVS65538:TVU65538 UFO65538:UFQ65538 UPK65538:UPM65538 UZG65538:UZI65538 VJC65538:VJE65538 VSY65538:VTA65538 WCU65538:WCW65538 WMQ65538:WMS65538 WWM65538:WWO65538 AE131074:AG131074 KA131074:KC131074 TW131074:TY131074 ADS131074:ADU131074 ANO131074:ANQ131074 AXK131074:AXM131074 BHG131074:BHI131074 BRC131074:BRE131074 CAY131074:CBA131074 CKU131074:CKW131074 CUQ131074:CUS131074 DEM131074:DEO131074 DOI131074:DOK131074 DYE131074:DYG131074 EIA131074:EIC131074 ERW131074:ERY131074 FBS131074:FBU131074 FLO131074:FLQ131074 FVK131074:FVM131074 GFG131074:GFI131074 GPC131074:GPE131074 GYY131074:GZA131074 HIU131074:HIW131074 HSQ131074:HSS131074 ICM131074:ICO131074 IMI131074:IMK131074 IWE131074:IWG131074 JGA131074:JGC131074 JPW131074:JPY131074 JZS131074:JZU131074 KJO131074:KJQ131074 KTK131074:KTM131074 LDG131074:LDI131074 LNC131074:LNE131074 LWY131074:LXA131074 MGU131074:MGW131074 MQQ131074:MQS131074 NAM131074:NAO131074 NKI131074:NKK131074 NUE131074:NUG131074 OEA131074:OEC131074 ONW131074:ONY131074 OXS131074:OXU131074 PHO131074:PHQ131074 PRK131074:PRM131074 QBG131074:QBI131074 QLC131074:QLE131074 QUY131074:QVA131074 REU131074:REW131074 ROQ131074:ROS131074 RYM131074:RYO131074 SII131074:SIK131074 SSE131074:SSG131074 TCA131074:TCC131074 TLW131074:TLY131074 TVS131074:TVU131074 UFO131074:UFQ131074 UPK131074:UPM131074 UZG131074:UZI131074 VJC131074:VJE131074 VSY131074:VTA131074 WCU131074:WCW131074 WMQ131074:WMS131074 WWM131074:WWO131074 AE196610:AG196610 KA196610:KC196610 TW196610:TY196610 ADS196610:ADU196610 ANO196610:ANQ196610 AXK196610:AXM196610 BHG196610:BHI196610 BRC196610:BRE196610 CAY196610:CBA196610 CKU196610:CKW196610 CUQ196610:CUS196610 DEM196610:DEO196610 DOI196610:DOK196610 DYE196610:DYG196610 EIA196610:EIC196610 ERW196610:ERY196610 FBS196610:FBU196610 FLO196610:FLQ196610 FVK196610:FVM196610 GFG196610:GFI196610 GPC196610:GPE196610 GYY196610:GZA196610 HIU196610:HIW196610 HSQ196610:HSS196610 ICM196610:ICO196610 IMI196610:IMK196610 IWE196610:IWG196610 JGA196610:JGC196610 JPW196610:JPY196610 JZS196610:JZU196610 KJO196610:KJQ196610 KTK196610:KTM196610 LDG196610:LDI196610 LNC196610:LNE196610 LWY196610:LXA196610 MGU196610:MGW196610 MQQ196610:MQS196610 NAM196610:NAO196610 NKI196610:NKK196610 NUE196610:NUG196610 OEA196610:OEC196610 ONW196610:ONY196610 OXS196610:OXU196610 PHO196610:PHQ196610 PRK196610:PRM196610 QBG196610:QBI196610 QLC196610:QLE196610 QUY196610:QVA196610 REU196610:REW196610 ROQ196610:ROS196610 RYM196610:RYO196610 SII196610:SIK196610 SSE196610:SSG196610 TCA196610:TCC196610 TLW196610:TLY196610 TVS196610:TVU196610 UFO196610:UFQ196610 UPK196610:UPM196610 UZG196610:UZI196610 VJC196610:VJE196610 VSY196610:VTA196610 WCU196610:WCW196610 WMQ196610:WMS196610 WWM196610:WWO196610 AE262146:AG262146 KA262146:KC262146 TW262146:TY262146 ADS262146:ADU262146 ANO262146:ANQ262146 AXK262146:AXM262146 BHG262146:BHI262146 BRC262146:BRE262146 CAY262146:CBA262146 CKU262146:CKW262146 CUQ262146:CUS262146 DEM262146:DEO262146 DOI262146:DOK262146 DYE262146:DYG262146 EIA262146:EIC262146 ERW262146:ERY262146 FBS262146:FBU262146 FLO262146:FLQ262146 FVK262146:FVM262146 GFG262146:GFI262146 GPC262146:GPE262146 GYY262146:GZA262146 HIU262146:HIW262146 HSQ262146:HSS262146 ICM262146:ICO262146 IMI262146:IMK262146 IWE262146:IWG262146 JGA262146:JGC262146 JPW262146:JPY262146 JZS262146:JZU262146 KJO262146:KJQ262146 KTK262146:KTM262146 LDG262146:LDI262146 LNC262146:LNE262146 LWY262146:LXA262146 MGU262146:MGW262146 MQQ262146:MQS262146 NAM262146:NAO262146 NKI262146:NKK262146 NUE262146:NUG262146 OEA262146:OEC262146 ONW262146:ONY262146 OXS262146:OXU262146 PHO262146:PHQ262146 PRK262146:PRM262146 QBG262146:QBI262146 QLC262146:QLE262146 QUY262146:QVA262146 REU262146:REW262146 ROQ262146:ROS262146 RYM262146:RYO262146 SII262146:SIK262146 SSE262146:SSG262146 TCA262146:TCC262146 TLW262146:TLY262146 TVS262146:TVU262146 UFO262146:UFQ262146 UPK262146:UPM262146 UZG262146:UZI262146 VJC262146:VJE262146 VSY262146:VTA262146 WCU262146:WCW262146 WMQ262146:WMS262146 WWM262146:WWO262146 AE327682:AG327682 KA327682:KC327682 TW327682:TY327682 ADS327682:ADU327682 ANO327682:ANQ327682 AXK327682:AXM327682 BHG327682:BHI327682 BRC327682:BRE327682 CAY327682:CBA327682 CKU327682:CKW327682 CUQ327682:CUS327682 DEM327682:DEO327682 DOI327682:DOK327682 DYE327682:DYG327682 EIA327682:EIC327682 ERW327682:ERY327682 FBS327682:FBU327682 FLO327682:FLQ327682 FVK327682:FVM327682 GFG327682:GFI327682 GPC327682:GPE327682 GYY327682:GZA327682 HIU327682:HIW327682 HSQ327682:HSS327682 ICM327682:ICO327682 IMI327682:IMK327682 IWE327682:IWG327682 JGA327682:JGC327682 JPW327682:JPY327682 JZS327682:JZU327682 KJO327682:KJQ327682 KTK327682:KTM327682 LDG327682:LDI327682 LNC327682:LNE327682 LWY327682:LXA327682 MGU327682:MGW327682 MQQ327682:MQS327682 NAM327682:NAO327682 NKI327682:NKK327682 NUE327682:NUG327682 OEA327682:OEC327682 ONW327682:ONY327682 OXS327682:OXU327682 PHO327682:PHQ327682 PRK327682:PRM327682 QBG327682:QBI327682 QLC327682:QLE327682 QUY327682:QVA327682 REU327682:REW327682 ROQ327682:ROS327682 RYM327682:RYO327682 SII327682:SIK327682 SSE327682:SSG327682 TCA327682:TCC327682 TLW327682:TLY327682 TVS327682:TVU327682 UFO327682:UFQ327682 UPK327682:UPM327682 UZG327682:UZI327682 VJC327682:VJE327682 VSY327682:VTA327682 WCU327682:WCW327682 WMQ327682:WMS327682 WWM327682:WWO327682 AE393218:AG393218 KA393218:KC393218 TW393218:TY393218 ADS393218:ADU393218 ANO393218:ANQ393218 AXK393218:AXM393218 BHG393218:BHI393218 BRC393218:BRE393218 CAY393218:CBA393218 CKU393218:CKW393218 CUQ393218:CUS393218 DEM393218:DEO393218 DOI393218:DOK393218 DYE393218:DYG393218 EIA393218:EIC393218 ERW393218:ERY393218 FBS393218:FBU393218 FLO393218:FLQ393218 FVK393218:FVM393218 GFG393218:GFI393218 GPC393218:GPE393218 GYY393218:GZA393218 HIU393218:HIW393218 HSQ393218:HSS393218 ICM393218:ICO393218 IMI393218:IMK393218 IWE393218:IWG393218 JGA393218:JGC393218 JPW393218:JPY393218 JZS393218:JZU393218 KJO393218:KJQ393218 KTK393218:KTM393218 LDG393218:LDI393218 LNC393218:LNE393218 LWY393218:LXA393218 MGU393218:MGW393218 MQQ393218:MQS393218 NAM393218:NAO393218 NKI393218:NKK393218 NUE393218:NUG393218 OEA393218:OEC393218 ONW393218:ONY393218 OXS393218:OXU393218 PHO393218:PHQ393218 PRK393218:PRM393218 QBG393218:QBI393218 QLC393218:QLE393218 QUY393218:QVA393218 REU393218:REW393218 ROQ393218:ROS393218 RYM393218:RYO393218 SII393218:SIK393218 SSE393218:SSG393218 TCA393218:TCC393218 TLW393218:TLY393218 TVS393218:TVU393218 UFO393218:UFQ393218 UPK393218:UPM393218 UZG393218:UZI393218 VJC393218:VJE393218 VSY393218:VTA393218 WCU393218:WCW393218 WMQ393218:WMS393218 WWM393218:WWO393218 AE458754:AG458754 KA458754:KC458754 TW458754:TY458754 ADS458754:ADU458754 ANO458754:ANQ458754 AXK458754:AXM458754 BHG458754:BHI458754 BRC458754:BRE458754 CAY458754:CBA458754 CKU458754:CKW458754 CUQ458754:CUS458754 DEM458754:DEO458754 DOI458754:DOK458754 DYE458754:DYG458754 EIA458754:EIC458754 ERW458754:ERY458754 FBS458754:FBU458754 FLO458754:FLQ458754 FVK458754:FVM458754 GFG458754:GFI458754 GPC458754:GPE458754 GYY458754:GZA458754 HIU458754:HIW458754 HSQ458754:HSS458754 ICM458754:ICO458754 IMI458754:IMK458754 IWE458754:IWG458754 JGA458754:JGC458754 JPW458754:JPY458754 JZS458754:JZU458754 KJO458754:KJQ458754 KTK458754:KTM458754 LDG458754:LDI458754 LNC458754:LNE458754 LWY458754:LXA458754 MGU458754:MGW458754 MQQ458754:MQS458754 NAM458754:NAO458754 NKI458754:NKK458754 NUE458754:NUG458754 OEA458754:OEC458754 ONW458754:ONY458754 OXS458754:OXU458754 PHO458754:PHQ458754 PRK458754:PRM458754 QBG458754:QBI458754 QLC458754:QLE458754 QUY458754:QVA458754 REU458754:REW458754 ROQ458754:ROS458754 RYM458754:RYO458754 SII458754:SIK458754 SSE458754:SSG458754 TCA458754:TCC458754 TLW458754:TLY458754 TVS458754:TVU458754 UFO458754:UFQ458754 UPK458754:UPM458754 UZG458754:UZI458754 VJC458754:VJE458754 VSY458754:VTA458754 WCU458754:WCW458754 WMQ458754:WMS458754 WWM458754:WWO458754 AE524290:AG524290 KA524290:KC524290 TW524290:TY524290 ADS524290:ADU524290 ANO524290:ANQ524290 AXK524290:AXM524290 BHG524290:BHI524290 BRC524290:BRE524290 CAY524290:CBA524290 CKU524290:CKW524290 CUQ524290:CUS524290 DEM524290:DEO524290 DOI524290:DOK524290 DYE524290:DYG524290 EIA524290:EIC524290 ERW524290:ERY524290 FBS524290:FBU524290 FLO524290:FLQ524290 FVK524290:FVM524290 GFG524290:GFI524290 GPC524290:GPE524290 GYY524290:GZA524290 HIU524290:HIW524290 HSQ524290:HSS524290 ICM524290:ICO524290 IMI524290:IMK524290 IWE524290:IWG524290 JGA524290:JGC524290 JPW524290:JPY524290 JZS524290:JZU524290 KJO524290:KJQ524290 KTK524290:KTM524290 LDG524290:LDI524290 LNC524290:LNE524290 LWY524290:LXA524290 MGU524290:MGW524290 MQQ524290:MQS524290 NAM524290:NAO524290 NKI524290:NKK524290 NUE524290:NUG524290 OEA524290:OEC524290 ONW524290:ONY524290 OXS524290:OXU524290 PHO524290:PHQ524290 PRK524290:PRM524290 QBG524290:QBI524290 QLC524290:QLE524290 QUY524290:QVA524290 REU524290:REW524290 ROQ524290:ROS524290 RYM524290:RYO524290 SII524290:SIK524290 SSE524290:SSG524290 TCA524290:TCC524290 TLW524290:TLY524290 TVS524290:TVU524290 UFO524290:UFQ524290 UPK524290:UPM524290 UZG524290:UZI524290 VJC524290:VJE524290 VSY524290:VTA524290 WCU524290:WCW524290 WMQ524290:WMS524290 WWM524290:WWO524290 AE589826:AG589826 KA589826:KC589826 TW589826:TY589826 ADS589826:ADU589826 ANO589826:ANQ589826 AXK589826:AXM589826 BHG589826:BHI589826 BRC589826:BRE589826 CAY589826:CBA589826 CKU589826:CKW589826 CUQ589826:CUS589826 DEM589826:DEO589826 DOI589826:DOK589826 DYE589826:DYG589826 EIA589826:EIC589826 ERW589826:ERY589826 FBS589826:FBU589826 FLO589826:FLQ589826 FVK589826:FVM589826 GFG589826:GFI589826 GPC589826:GPE589826 GYY589826:GZA589826 HIU589826:HIW589826 HSQ589826:HSS589826 ICM589826:ICO589826 IMI589826:IMK589826 IWE589826:IWG589826 JGA589826:JGC589826 JPW589826:JPY589826 JZS589826:JZU589826 KJO589826:KJQ589826 KTK589826:KTM589826 LDG589826:LDI589826 LNC589826:LNE589826 LWY589826:LXA589826 MGU589826:MGW589826 MQQ589826:MQS589826 NAM589826:NAO589826 NKI589826:NKK589826 NUE589826:NUG589826 OEA589826:OEC589826 ONW589826:ONY589826 OXS589826:OXU589826 PHO589826:PHQ589826 PRK589826:PRM589826 QBG589826:QBI589826 QLC589826:QLE589826 QUY589826:QVA589826 REU589826:REW589826 ROQ589826:ROS589826 RYM589826:RYO589826 SII589826:SIK589826 SSE589826:SSG589826 TCA589826:TCC589826 TLW589826:TLY589826 TVS589826:TVU589826 UFO589826:UFQ589826 UPK589826:UPM589826 UZG589826:UZI589826 VJC589826:VJE589826 VSY589826:VTA589826 WCU589826:WCW589826 WMQ589826:WMS589826 WWM589826:WWO589826 AE655362:AG655362 KA655362:KC655362 TW655362:TY655362 ADS655362:ADU655362 ANO655362:ANQ655362 AXK655362:AXM655362 BHG655362:BHI655362 BRC655362:BRE655362 CAY655362:CBA655362 CKU655362:CKW655362 CUQ655362:CUS655362 DEM655362:DEO655362 DOI655362:DOK655362 DYE655362:DYG655362 EIA655362:EIC655362 ERW655362:ERY655362 FBS655362:FBU655362 FLO655362:FLQ655362 FVK655362:FVM655362 GFG655362:GFI655362 GPC655362:GPE655362 GYY655362:GZA655362 HIU655362:HIW655362 HSQ655362:HSS655362 ICM655362:ICO655362 IMI655362:IMK655362 IWE655362:IWG655362 JGA655362:JGC655362 JPW655362:JPY655362 JZS655362:JZU655362 KJO655362:KJQ655362 KTK655362:KTM655362 LDG655362:LDI655362 LNC655362:LNE655362 LWY655362:LXA655362 MGU655362:MGW655362 MQQ655362:MQS655362 NAM655362:NAO655362 NKI655362:NKK655362 NUE655362:NUG655362 OEA655362:OEC655362 ONW655362:ONY655362 OXS655362:OXU655362 PHO655362:PHQ655362 PRK655362:PRM655362 QBG655362:QBI655362 QLC655362:QLE655362 QUY655362:QVA655362 REU655362:REW655362 ROQ655362:ROS655362 RYM655362:RYO655362 SII655362:SIK655362 SSE655362:SSG655362 TCA655362:TCC655362 TLW655362:TLY655362 TVS655362:TVU655362 UFO655362:UFQ655362 UPK655362:UPM655362 UZG655362:UZI655362 VJC655362:VJE655362 VSY655362:VTA655362 WCU655362:WCW655362 WMQ655362:WMS655362 WWM655362:WWO655362 AE720898:AG720898 KA720898:KC720898 TW720898:TY720898 ADS720898:ADU720898 ANO720898:ANQ720898 AXK720898:AXM720898 BHG720898:BHI720898 BRC720898:BRE720898 CAY720898:CBA720898 CKU720898:CKW720898 CUQ720898:CUS720898 DEM720898:DEO720898 DOI720898:DOK720898 DYE720898:DYG720898 EIA720898:EIC720898 ERW720898:ERY720898 FBS720898:FBU720898 FLO720898:FLQ720898 FVK720898:FVM720898 GFG720898:GFI720898 GPC720898:GPE720898 GYY720898:GZA720898 HIU720898:HIW720898 HSQ720898:HSS720898 ICM720898:ICO720898 IMI720898:IMK720898 IWE720898:IWG720898 JGA720898:JGC720898 JPW720898:JPY720898 JZS720898:JZU720898 KJO720898:KJQ720898 KTK720898:KTM720898 LDG720898:LDI720898 LNC720898:LNE720898 LWY720898:LXA720898 MGU720898:MGW720898 MQQ720898:MQS720898 NAM720898:NAO720898 NKI720898:NKK720898 NUE720898:NUG720898 OEA720898:OEC720898 ONW720898:ONY720898 OXS720898:OXU720898 PHO720898:PHQ720898 PRK720898:PRM720898 QBG720898:QBI720898 QLC720898:QLE720898 QUY720898:QVA720898 REU720898:REW720898 ROQ720898:ROS720898 RYM720898:RYO720898 SII720898:SIK720898 SSE720898:SSG720898 TCA720898:TCC720898 TLW720898:TLY720898 TVS720898:TVU720898 UFO720898:UFQ720898 UPK720898:UPM720898 UZG720898:UZI720898 VJC720898:VJE720898 VSY720898:VTA720898 WCU720898:WCW720898 WMQ720898:WMS720898 WWM720898:WWO720898 AE786434:AG786434 KA786434:KC786434 TW786434:TY786434 ADS786434:ADU786434 ANO786434:ANQ786434 AXK786434:AXM786434 BHG786434:BHI786434 BRC786434:BRE786434 CAY786434:CBA786434 CKU786434:CKW786434 CUQ786434:CUS786434 DEM786434:DEO786434 DOI786434:DOK786434 DYE786434:DYG786434 EIA786434:EIC786434 ERW786434:ERY786434 FBS786434:FBU786434 FLO786434:FLQ786434 FVK786434:FVM786434 GFG786434:GFI786434 GPC786434:GPE786434 GYY786434:GZA786434 HIU786434:HIW786434 HSQ786434:HSS786434 ICM786434:ICO786434 IMI786434:IMK786434 IWE786434:IWG786434 JGA786434:JGC786434 JPW786434:JPY786434 JZS786434:JZU786434 KJO786434:KJQ786434 KTK786434:KTM786434 LDG786434:LDI786434 LNC786434:LNE786434 LWY786434:LXA786434 MGU786434:MGW786434 MQQ786434:MQS786434 NAM786434:NAO786434 NKI786434:NKK786434 NUE786434:NUG786434 OEA786434:OEC786434 ONW786434:ONY786434 OXS786434:OXU786434 PHO786434:PHQ786434 PRK786434:PRM786434 QBG786434:QBI786434 QLC786434:QLE786434 QUY786434:QVA786434 REU786434:REW786434 ROQ786434:ROS786434 RYM786434:RYO786434 SII786434:SIK786434 SSE786434:SSG786434 TCA786434:TCC786434 TLW786434:TLY786434 TVS786434:TVU786434 UFO786434:UFQ786434 UPK786434:UPM786434 UZG786434:UZI786434 VJC786434:VJE786434 VSY786434:VTA786434 WCU786434:WCW786434 WMQ786434:WMS786434 WWM786434:WWO786434 AE851970:AG851970 KA851970:KC851970 TW851970:TY851970 ADS851970:ADU851970 ANO851970:ANQ851970 AXK851970:AXM851970 BHG851970:BHI851970 BRC851970:BRE851970 CAY851970:CBA851970 CKU851970:CKW851970 CUQ851970:CUS851970 DEM851970:DEO851970 DOI851970:DOK851970 DYE851970:DYG851970 EIA851970:EIC851970 ERW851970:ERY851970 FBS851970:FBU851970 FLO851970:FLQ851970 FVK851970:FVM851970 GFG851970:GFI851970 GPC851970:GPE851970 GYY851970:GZA851970 HIU851970:HIW851970 HSQ851970:HSS851970 ICM851970:ICO851970 IMI851970:IMK851970 IWE851970:IWG851970 JGA851970:JGC851970 JPW851970:JPY851970 JZS851970:JZU851970 KJO851970:KJQ851970 KTK851970:KTM851970 LDG851970:LDI851970 LNC851970:LNE851970 LWY851970:LXA851970 MGU851970:MGW851970 MQQ851970:MQS851970 NAM851970:NAO851970 NKI851970:NKK851970 NUE851970:NUG851970 OEA851970:OEC851970 ONW851970:ONY851970 OXS851970:OXU851970 PHO851970:PHQ851970 PRK851970:PRM851970 QBG851970:QBI851970 QLC851970:QLE851970 QUY851970:QVA851970 REU851970:REW851970 ROQ851970:ROS851970 RYM851970:RYO851970 SII851970:SIK851970 SSE851970:SSG851970 TCA851970:TCC851970 TLW851970:TLY851970 TVS851970:TVU851970 UFO851970:UFQ851970 UPK851970:UPM851970 UZG851970:UZI851970 VJC851970:VJE851970 VSY851970:VTA851970 WCU851970:WCW851970 WMQ851970:WMS851970 WWM851970:WWO851970 AE917506:AG917506 KA917506:KC917506 TW917506:TY917506 ADS917506:ADU917506 ANO917506:ANQ917506 AXK917506:AXM917506 BHG917506:BHI917506 BRC917506:BRE917506 CAY917506:CBA917506 CKU917506:CKW917506 CUQ917506:CUS917506 DEM917506:DEO917506 DOI917506:DOK917506 DYE917506:DYG917506 EIA917506:EIC917506 ERW917506:ERY917506 FBS917506:FBU917506 FLO917506:FLQ917506 FVK917506:FVM917506 GFG917506:GFI917506 GPC917506:GPE917506 GYY917506:GZA917506 HIU917506:HIW917506 HSQ917506:HSS917506 ICM917506:ICO917506 IMI917506:IMK917506 IWE917506:IWG917506 JGA917506:JGC917506 JPW917506:JPY917506 JZS917506:JZU917506 KJO917506:KJQ917506 KTK917506:KTM917506 LDG917506:LDI917506 LNC917506:LNE917506 LWY917506:LXA917506 MGU917506:MGW917506 MQQ917506:MQS917506 NAM917506:NAO917506 NKI917506:NKK917506 NUE917506:NUG917506 OEA917506:OEC917506 ONW917506:ONY917506 OXS917506:OXU917506 PHO917506:PHQ917506 PRK917506:PRM917506 QBG917506:QBI917506 QLC917506:QLE917506 QUY917506:QVA917506 REU917506:REW917506 ROQ917506:ROS917506 RYM917506:RYO917506 SII917506:SIK917506 SSE917506:SSG917506 TCA917506:TCC917506 TLW917506:TLY917506 TVS917506:TVU917506 UFO917506:UFQ917506 UPK917506:UPM917506 UZG917506:UZI917506 VJC917506:VJE917506 VSY917506:VTA917506 WCU917506:WCW917506 WMQ917506:WMS917506 WWM917506:WWO917506 AE983042:AG983042 KA983042:KC983042 TW983042:TY983042 ADS983042:ADU983042 ANO983042:ANQ983042 AXK983042:AXM983042 BHG983042:BHI983042 BRC983042:BRE983042 CAY983042:CBA983042 CKU983042:CKW983042 CUQ983042:CUS983042 DEM983042:DEO983042 DOI983042:DOK983042 DYE983042:DYG983042 EIA983042:EIC983042 ERW983042:ERY983042 FBS983042:FBU983042 FLO983042:FLQ983042 FVK983042:FVM983042 GFG983042:GFI983042 GPC983042:GPE983042 GYY983042:GZA983042 HIU983042:HIW983042 HSQ983042:HSS983042 ICM983042:ICO983042 IMI983042:IMK983042 IWE983042:IWG983042 JGA983042:JGC983042 JPW983042:JPY983042 JZS983042:JZU983042 KJO983042:KJQ983042 KTK983042:KTM983042 LDG983042:LDI983042 LNC983042:LNE983042 LWY983042:LXA983042 MGU983042:MGW983042 MQQ983042:MQS983042 NAM983042:NAO983042 NKI983042:NKK983042 NUE983042:NUG983042 OEA983042:OEC983042 ONW983042:ONY983042 OXS983042:OXU983042 PHO983042:PHQ983042 PRK983042:PRM983042 QBG983042:QBI983042 QLC983042:QLE983042 QUY983042:QVA983042 REU983042:REW983042 ROQ983042:ROS983042 RYM983042:RYO983042 SII983042:SIK983042 SSE983042:SSG983042 TCA983042:TCC983042 TLW983042:TLY983042 TVS983042:TVU983042 UFO983042:UFQ983042 UPK983042:UPM983042 UZG983042:UZI983042 VJC983042:VJE983042 VSY983042:VTA983042 WCU983042:WCW983042 WMQ983042:WMS983042" xr:uid="{32D38787-C46D-4380-ADB6-FA8D4A0E0BA4}">
      <formula1>"ダイレクトクラウドボックス,ファイル送信サービス,紙面"</formula1>
    </dataValidation>
    <dataValidation type="list" allowBlank="1" showInputMessage="1" showErrorMessage="1" sqref="WWL983042 JZ2 TV2 ADR2 ANN2 AXJ2 BHF2 BRB2 CAX2 CKT2 CUP2 DEL2 DOH2 DYD2 EHZ2 ERV2 FBR2 FLN2 FVJ2 GFF2 GPB2 GYX2 HIT2 HSP2 ICL2 IMH2 IWD2 JFZ2 JPV2 JZR2 KJN2 KTJ2 LDF2 LNB2 LWX2 MGT2 MQP2 NAL2 NKH2 NUD2 ODZ2 ONV2 OXR2 PHN2 PRJ2 QBF2 QLB2 QUX2 RET2 ROP2 RYL2 SIH2 SSD2 TBZ2 TLV2 TVR2 UFN2 UPJ2 UZF2 VJB2 VSX2 WCT2 WMP2 WWL2 AD65538 JZ65538 TV65538 ADR65538 ANN65538 AXJ65538 BHF65538 BRB65538 CAX65538 CKT65538 CUP65538 DEL65538 DOH65538 DYD65538 EHZ65538 ERV65538 FBR65538 FLN65538 FVJ65538 GFF65538 GPB65538 GYX65538 HIT65538 HSP65538 ICL65538 IMH65538 IWD65538 JFZ65538 JPV65538 JZR65538 KJN65538 KTJ65538 LDF65538 LNB65538 LWX65538 MGT65538 MQP65538 NAL65538 NKH65538 NUD65538 ODZ65538 ONV65538 OXR65538 PHN65538 PRJ65538 QBF65538 QLB65538 QUX65538 RET65538 ROP65538 RYL65538 SIH65538 SSD65538 TBZ65538 TLV65538 TVR65538 UFN65538 UPJ65538 UZF65538 VJB65538 VSX65538 WCT65538 WMP65538 WWL65538 AD131074 JZ131074 TV131074 ADR131074 ANN131074 AXJ131074 BHF131074 BRB131074 CAX131074 CKT131074 CUP131074 DEL131074 DOH131074 DYD131074 EHZ131074 ERV131074 FBR131074 FLN131074 FVJ131074 GFF131074 GPB131074 GYX131074 HIT131074 HSP131074 ICL131074 IMH131074 IWD131074 JFZ131074 JPV131074 JZR131074 KJN131074 KTJ131074 LDF131074 LNB131074 LWX131074 MGT131074 MQP131074 NAL131074 NKH131074 NUD131074 ODZ131074 ONV131074 OXR131074 PHN131074 PRJ131074 QBF131074 QLB131074 QUX131074 RET131074 ROP131074 RYL131074 SIH131074 SSD131074 TBZ131074 TLV131074 TVR131074 UFN131074 UPJ131074 UZF131074 VJB131074 VSX131074 WCT131074 WMP131074 WWL131074 AD196610 JZ196610 TV196610 ADR196610 ANN196610 AXJ196610 BHF196610 BRB196610 CAX196610 CKT196610 CUP196610 DEL196610 DOH196610 DYD196610 EHZ196610 ERV196610 FBR196610 FLN196610 FVJ196610 GFF196610 GPB196610 GYX196610 HIT196610 HSP196610 ICL196610 IMH196610 IWD196610 JFZ196610 JPV196610 JZR196610 KJN196610 KTJ196610 LDF196610 LNB196610 LWX196610 MGT196610 MQP196610 NAL196610 NKH196610 NUD196610 ODZ196610 ONV196610 OXR196610 PHN196610 PRJ196610 QBF196610 QLB196610 QUX196610 RET196610 ROP196610 RYL196610 SIH196610 SSD196610 TBZ196610 TLV196610 TVR196610 UFN196610 UPJ196610 UZF196610 VJB196610 VSX196610 WCT196610 WMP196610 WWL196610 AD262146 JZ262146 TV262146 ADR262146 ANN262146 AXJ262146 BHF262146 BRB262146 CAX262146 CKT262146 CUP262146 DEL262146 DOH262146 DYD262146 EHZ262146 ERV262146 FBR262146 FLN262146 FVJ262146 GFF262146 GPB262146 GYX262146 HIT262146 HSP262146 ICL262146 IMH262146 IWD262146 JFZ262146 JPV262146 JZR262146 KJN262146 KTJ262146 LDF262146 LNB262146 LWX262146 MGT262146 MQP262146 NAL262146 NKH262146 NUD262146 ODZ262146 ONV262146 OXR262146 PHN262146 PRJ262146 QBF262146 QLB262146 QUX262146 RET262146 ROP262146 RYL262146 SIH262146 SSD262146 TBZ262146 TLV262146 TVR262146 UFN262146 UPJ262146 UZF262146 VJB262146 VSX262146 WCT262146 WMP262146 WWL262146 AD327682 JZ327682 TV327682 ADR327682 ANN327682 AXJ327682 BHF327682 BRB327682 CAX327682 CKT327682 CUP327682 DEL327682 DOH327682 DYD327682 EHZ327682 ERV327682 FBR327682 FLN327682 FVJ327682 GFF327682 GPB327682 GYX327682 HIT327682 HSP327682 ICL327682 IMH327682 IWD327682 JFZ327682 JPV327682 JZR327682 KJN327682 KTJ327682 LDF327682 LNB327682 LWX327682 MGT327682 MQP327682 NAL327682 NKH327682 NUD327682 ODZ327682 ONV327682 OXR327682 PHN327682 PRJ327682 QBF327682 QLB327682 QUX327682 RET327682 ROP327682 RYL327682 SIH327682 SSD327682 TBZ327682 TLV327682 TVR327682 UFN327682 UPJ327682 UZF327682 VJB327682 VSX327682 WCT327682 WMP327682 WWL327682 AD393218 JZ393218 TV393218 ADR393218 ANN393218 AXJ393218 BHF393218 BRB393218 CAX393218 CKT393218 CUP393218 DEL393218 DOH393218 DYD393218 EHZ393218 ERV393218 FBR393218 FLN393218 FVJ393218 GFF393218 GPB393218 GYX393218 HIT393218 HSP393218 ICL393218 IMH393218 IWD393218 JFZ393218 JPV393218 JZR393218 KJN393218 KTJ393218 LDF393218 LNB393218 LWX393218 MGT393218 MQP393218 NAL393218 NKH393218 NUD393218 ODZ393218 ONV393218 OXR393218 PHN393218 PRJ393218 QBF393218 QLB393218 QUX393218 RET393218 ROP393218 RYL393218 SIH393218 SSD393218 TBZ393218 TLV393218 TVR393218 UFN393218 UPJ393218 UZF393218 VJB393218 VSX393218 WCT393218 WMP393218 WWL393218 AD458754 JZ458754 TV458754 ADR458754 ANN458754 AXJ458754 BHF458754 BRB458754 CAX458754 CKT458754 CUP458754 DEL458754 DOH458754 DYD458754 EHZ458754 ERV458754 FBR458754 FLN458754 FVJ458754 GFF458754 GPB458754 GYX458754 HIT458754 HSP458754 ICL458754 IMH458754 IWD458754 JFZ458754 JPV458754 JZR458754 KJN458754 KTJ458754 LDF458754 LNB458754 LWX458754 MGT458754 MQP458754 NAL458754 NKH458754 NUD458754 ODZ458754 ONV458754 OXR458754 PHN458754 PRJ458754 QBF458754 QLB458754 QUX458754 RET458754 ROP458754 RYL458754 SIH458754 SSD458754 TBZ458754 TLV458754 TVR458754 UFN458754 UPJ458754 UZF458754 VJB458754 VSX458754 WCT458754 WMP458754 WWL458754 AD524290 JZ524290 TV524290 ADR524290 ANN524290 AXJ524290 BHF524290 BRB524290 CAX524290 CKT524290 CUP524290 DEL524290 DOH524290 DYD524290 EHZ524290 ERV524290 FBR524290 FLN524290 FVJ524290 GFF524290 GPB524290 GYX524290 HIT524290 HSP524290 ICL524290 IMH524290 IWD524290 JFZ524290 JPV524290 JZR524290 KJN524290 KTJ524290 LDF524290 LNB524290 LWX524290 MGT524290 MQP524290 NAL524290 NKH524290 NUD524290 ODZ524290 ONV524290 OXR524290 PHN524290 PRJ524290 QBF524290 QLB524290 QUX524290 RET524290 ROP524290 RYL524290 SIH524290 SSD524290 TBZ524290 TLV524290 TVR524290 UFN524290 UPJ524290 UZF524290 VJB524290 VSX524290 WCT524290 WMP524290 WWL524290 AD589826 JZ589826 TV589826 ADR589826 ANN589826 AXJ589826 BHF589826 BRB589826 CAX589826 CKT589826 CUP589826 DEL589826 DOH589826 DYD589826 EHZ589826 ERV589826 FBR589826 FLN589826 FVJ589826 GFF589826 GPB589826 GYX589826 HIT589826 HSP589826 ICL589826 IMH589826 IWD589826 JFZ589826 JPV589826 JZR589826 KJN589826 KTJ589826 LDF589826 LNB589826 LWX589826 MGT589826 MQP589826 NAL589826 NKH589826 NUD589826 ODZ589826 ONV589826 OXR589826 PHN589826 PRJ589826 QBF589826 QLB589826 QUX589826 RET589826 ROP589826 RYL589826 SIH589826 SSD589826 TBZ589826 TLV589826 TVR589826 UFN589826 UPJ589826 UZF589826 VJB589826 VSX589826 WCT589826 WMP589826 WWL589826 AD655362 JZ655362 TV655362 ADR655362 ANN655362 AXJ655362 BHF655362 BRB655362 CAX655362 CKT655362 CUP655362 DEL655362 DOH655362 DYD655362 EHZ655362 ERV655362 FBR655362 FLN655362 FVJ655362 GFF655362 GPB655362 GYX655362 HIT655362 HSP655362 ICL655362 IMH655362 IWD655362 JFZ655362 JPV655362 JZR655362 KJN655362 KTJ655362 LDF655362 LNB655362 LWX655362 MGT655362 MQP655362 NAL655362 NKH655362 NUD655362 ODZ655362 ONV655362 OXR655362 PHN655362 PRJ655362 QBF655362 QLB655362 QUX655362 RET655362 ROP655362 RYL655362 SIH655362 SSD655362 TBZ655362 TLV655362 TVR655362 UFN655362 UPJ655362 UZF655362 VJB655362 VSX655362 WCT655362 WMP655362 WWL655362 AD720898 JZ720898 TV720898 ADR720898 ANN720898 AXJ720898 BHF720898 BRB720898 CAX720898 CKT720898 CUP720898 DEL720898 DOH720898 DYD720898 EHZ720898 ERV720898 FBR720898 FLN720898 FVJ720898 GFF720898 GPB720898 GYX720898 HIT720898 HSP720898 ICL720898 IMH720898 IWD720898 JFZ720898 JPV720898 JZR720898 KJN720898 KTJ720898 LDF720898 LNB720898 LWX720898 MGT720898 MQP720898 NAL720898 NKH720898 NUD720898 ODZ720898 ONV720898 OXR720898 PHN720898 PRJ720898 QBF720898 QLB720898 QUX720898 RET720898 ROP720898 RYL720898 SIH720898 SSD720898 TBZ720898 TLV720898 TVR720898 UFN720898 UPJ720898 UZF720898 VJB720898 VSX720898 WCT720898 WMP720898 WWL720898 AD786434 JZ786434 TV786434 ADR786434 ANN786434 AXJ786434 BHF786434 BRB786434 CAX786434 CKT786434 CUP786434 DEL786434 DOH786434 DYD786434 EHZ786434 ERV786434 FBR786434 FLN786434 FVJ786434 GFF786434 GPB786434 GYX786434 HIT786434 HSP786434 ICL786434 IMH786434 IWD786434 JFZ786434 JPV786434 JZR786434 KJN786434 KTJ786434 LDF786434 LNB786434 LWX786434 MGT786434 MQP786434 NAL786434 NKH786434 NUD786434 ODZ786434 ONV786434 OXR786434 PHN786434 PRJ786434 QBF786434 QLB786434 QUX786434 RET786434 ROP786434 RYL786434 SIH786434 SSD786434 TBZ786434 TLV786434 TVR786434 UFN786434 UPJ786434 UZF786434 VJB786434 VSX786434 WCT786434 WMP786434 WWL786434 AD851970 JZ851970 TV851970 ADR851970 ANN851970 AXJ851970 BHF851970 BRB851970 CAX851970 CKT851970 CUP851970 DEL851970 DOH851970 DYD851970 EHZ851970 ERV851970 FBR851970 FLN851970 FVJ851970 GFF851970 GPB851970 GYX851970 HIT851970 HSP851970 ICL851970 IMH851970 IWD851970 JFZ851970 JPV851970 JZR851970 KJN851970 KTJ851970 LDF851970 LNB851970 LWX851970 MGT851970 MQP851970 NAL851970 NKH851970 NUD851970 ODZ851970 ONV851970 OXR851970 PHN851970 PRJ851970 QBF851970 QLB851970 QUX851970 RET851970 ROP851970 RYL851970 SIH851970 SSD851970 TBZ851970 TLV851970 TVR851970 UFN851970 UPJ851970 UZF851970 VJB851970 VSX851970 WCT851970 WMP851970 WWL851970 AD917506 JZ917506 TV917506 ADR917506 ANN917506 AXJ917506 BHF917506 BRB917506 CAX917506 CKT917506 CUP917506 DEL917506 DOH917506 DYD917506 EHZ917506 ERV917506 FBR917506 FLN917506 FVJ917506 GFF917506 GPB917506 GYX917506 HIT917506 HSP917506 ICL917506 IMH917506 IWD917506 JFZ917506 JPV917506 JZR917506 KJN917506 KTJ917506 LDF917506 LNB917506 LWX917506 MGT917506 MQP917506 NAL917506 NKH917506 NUD917506 ODZ917506 ONV917506 OXR917506 PHN917506 PRJ917506 QBF917506 QLB917506 QUX917506 RET917506 ROP917506 RYL917506 SIH917506 SSD917506 TBZ917506 TLV917506 TVR917506 UFN917506 UPJ917506 UZF917506 VJB917506 VSX917506 WCT917506 WMP917506 WWL917506 AD983042 JZ983042 TV983042 ADR983042 ANN983042 AXJ983042 BHF983042 BRB983042 CAX983042 CKT983042 CUP983042 DEL983042 DOH983042 DYD983042 EHZ983042 ERV983042 FBR983042 FLN983042 FVJ983042 GFF983042 GPB983042 GYX983042 HIT983042 HSP983042 ICL983042 IMH983042 IWD983042 JFZ983042 JPV983042 JZR983042 KJN983042 KTJ983042 LDF983042 LNB983042 LWX983042 MGT983042 MQP983042 NAL983042 NKH983042 NUD983042 ODZ983042 ONV983042 OXR983042 PHN983042 PRJ983042 QBF983042 QLB983042 QUX983042 RET983042 ROP983042 RYL983042 SIH983042 SSD983042 TBZ983042 TLV983042 TVR983042 UFN983042 UPJ983042 UZF983042 VJB983042 VSX983042 WCT983042 WMP983042" xr:uid="{ED0F8482-4BAE-45A3-BC98-14632FB34DDC}">
      <formula1>"有"</formula1>
    </dataValidation>
    <dataValidation type="list" allowBlank="1" showInputMessage="1" showErrorMessage="1" sqref="AD2:AF2" xr:uid="{64E65BF6-6248-4D9B-866C-E8DA297BF7DF}">
      <formula1>"電子交付,紙交付"</formula1>
    </dataValidation>
  </dataValidations>
  <hyperlinks>
    <hyperlink ref="M35" r:id="rId1" xr:uid="{E3371012-AC65-476C-9D93-647BD2A7335C}"/>
    <hyperlink ref="B41" location="第一面!A1" display="申請書" xr:uid="{90E67B6C-0A71-477E-B258-2A5B6899B041}"/>
    <hyperlink ref="H41" location="概第一面!A1" display="概要書" xr:uid="{30509D99-2C11-4459-BB58-3256F9586048}"/>
    <hyperlink ref="P41" location="工第一面!A1" display="工事届" xr:uid="{4D1FF702-4D6E-4C3D-82D2-50B96D4080E1}"/>
    <hyperlink ref="B43" location="連絡先!A1" display="事前連絡先記入シート" xr:uid="{302483F9-7446-481F-85BD-E09D56F5A651}"/>
    <hyperlink ref="Q43" location="調査表!A1" display="予備審査調査票" xr:uid="{DA078E4A-6867-4B85-A840-B6E3D7FC9840}"/>
    <hyperlink ref="V41" location="工第一面!A1" display="工事届" xr:uid="{83F1ECFF-339E-497A-87B8-A1791EC57A63}"/>
    <hyperlink ref="V41:X41" location="委任状!A1" display="委任状" xr:uid="{8641B6EC-F980-4D9B-93D4-A2614CBAECC6}"/>
    <hyperlink ref="C57" location="第一面!A1" display="申請書" xr:uid="{90629814-E286-4308-A62D-669D8C3C4953}"/>
    <hyperlink ref="C57:F57" location="建築物データ!A1" display="建築物データ" xr:uid="{BC04F8D0-DB23-43C8-88EE-4B3041615AC6}"/>
    <hyperlink ref="M53" r:id="rId2" xr:uid="{BBFF1C0E-C526-442A-B129-02C943D6BCE9}"/>
    <hyperlink ref="AC30:AJ30" location="'概第二面-2'!AE19" display="概要書第二面に移動しました（リンクします）" xr:uid="{93BF4540-FEED-4683-B442-7E9FAA09ECE4}"/>
    <hyperlink ref="B45" location="連絡先!A1" display="事前連絡先記入シート" xr:uid="{A536E015-5621-401F-8C21-ED3A65062429}"/>
    <hyperlink ref="B45:N45" location="電申申込書!Print_Area" display="電子申請システム登録申込書" xr:uid="{7E9E17AD-96CE-40C4-8EDD-FCF5B8EE43B0}"/>
    <hyperlink ref="P41:R41" location="'建築工事届（別記第40号様式）'!AT1" display="工事届" xr:uid="{A18AD2E0-EC66-4C0E-BDD9-74EF264EB3DA}"/>
    <hyperlink ref="C59" location="第一面!A1" display="申請書" xr:uid="{C4CBC6FC-B4C3-4A3F-ACA8-5510294ED6BD}"/>
    <hyperlink ref="C59:F59" location="建築物データ!A1" display="建築物データ" xr:uid="{EFF73E7D-E947-459B-A85D-E122FA617BF5}"/>
    <hyperlink ref="C59:H59" location="ゲスト登録!A1" display="ゲスト登録" xr:uid="{FBB749AB-2618-46C1-A358-47F5D5161E1B}"/>
  </hyperlinks>
  <printOptions horizontalCentered="1" verticalCentered="1"/>
  <pageMargins left="0.70866141732283472" right="0.70866141732283472" top="0.74803149606299213" bottom="0.74803149606299213" header="0.31496062992125984" footer="0.31496062992125984"/>
  <pageSetup paperSize="9" scale="97"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CDFFE-D637-41A5-8058-D85DA74A5303}">
  <sheetPr>
    <tabColor theme="9" tint="0.39997558519241921"/>
    <pageSetUpPr fitToPage="1"/>
  </sheetPr>
  <dimension ref="A1:AC42"/>
  <sheetViews>
    <sheetView view="pageBreakPreview" zoomScaleNormal="100" zoomScaleSheetLayoutView="100" workbookViewId="0">
      <selection activeCell="E18" sqref="E18:K18"/>
    </sheetView>
  </sheetViews>
  <sheetFormatPr defaultRowHeight="13.5"/>
  <cols>
    <col min="1" max="1" width="2.625" style="281" customWidth="1"/>
    <col min="2" max="2" width="9" style="281"/>
    <col min="3" max="4" width="7.625" style="281" customWidth="1"/>
    <col min="5" max="26" width="5.625" style="281" customWidth="1"/>
    <col min="27" max="256" width="9" style="281"/>
    <col min="257" max="257" width="2.625" style="281" customWidth="1"/>
    <col min="258" max="258" width="9" style="281"/>
    <col min="259" max="260" width="7.625" style="281" customWidth="1"/>
    <col min="261" max="282" width="5.625" style="281" customWidth="1"/>
    <col min="283" max="512" width="9" style="281"/>
    <col min="513" max="513" width="2.625" style="281" customWidth="1"/>
    <col min="514" max="514" width="9" style="281"/>
    <col min="515" max="516" width="7.625" style="281" customWidth="1"/>
    <col min="517" max="538" width="5.625" style="281" customWidth="1"/>
    <col min="539" max="768" width="9" style="281"/>
    <col min="769" max="769" width="2.625" style="281" customWidth="1"/>
    <col min="770" max="770" width="9" style="281"/>
    <col min="771" max="772" width="7.625" style="281" customWidth="1"/>
    <col min="773" max="794" width="5.625" style="281" customWidth="1"/>
    <col min="795" max="1024" width="9" style="281"/>
    <col min="1025" max="1025" width="2.625" style="281" customWidth="1"/>
    <col min="1026" max="1026" width="9" style="281"/>
    <col min="1027" max="1028" width="7.625" style="281" customWidth="1"/>
    <col min="1029" max="1050" width="5.625" style="281" customWidth="1"/>
    <col min="1051" max="1280" width="9" style="281"/>
    <col min="1281" max="1281" width="2.625" style="281" customWidth="1"/>
    <col min="1282" max="1282" width="9" style="281"/>
    <col min="1283" max="1284" width="7.625" style="281" customWidth="1"/>
    <col min="1285" max="1306" width="5.625" style="281" customWidth="1"/>
    <col min="1307" max="1536" width="9" style="281"/>
    <col min="1537" max="1537" width="2.625" style="281" customWidth="1"/>
    <col min="1538" max="1538" width="9" style="281"/>
    <col min="1539" max="1540" width="7.625" style="281" customWidth="1"/>
    <col min="1541" max="1562" width="5.625" style="281" customWidth="1"/>
    <col min="1563" max="1792" width="9" style="281"/>
    <col min="1793" max="1793" width="2.625" style="281" customWidth="1"/>
    <col min="1794" max="1794" width="9" style="281"/>
    <col min="1795" max="1796" width="7.625" style="281" customWidth="1"/>
    <col min="1797" max="1818" width="5.625" style="281" customWidth="1"/>
    <col min="1819" max="2048" width="9" style="281"/>
    <col min="2049" max="2049" width="2.625" style="281" customWidth="1"/>
    <col min="2050" max="2050" width="9" style="281"/>
    <col min="2051" max="2052" width="7.625" style="281" customWidth="1"/>
    <col min="2053" max="2074" width="5.625" style="281" customWidth="1"/>
    <col min="2075" max="2304" width="9" style="281"/>
    <col min="2305" max="2305" width="2.625" style="281" customWidth="1"/>
    <col min="2306" max="2306" width="9" style="281"/>
    <col min="2307" max="2308" width="7.625" style="281" customWidth="1"/>
    <col min="2309" max="2330" width="5.625" style="281" customWidth="1"/>
    <col min="2331" max="2560" width="9" style="281"/>
    <col min="2561" max="2561" width="2.625" style="281" customWidth="1"/>
    <col min="2562" max="2562" width="9" style="281"/>
    <col min="2563" max="2564" width="7.625" style="281" customWidth="1"/>
    <col min="2565" max="2586" width="5.625" style="281" customWidth="1"/>
    <col min="2587" max="2816" width="9" style="281"/>
    <col min="2817" max="2817" width="2.625" style="281" customWidth="1"/>
    <col min="2818" max="2818" width="9" style="281"/>
    <col min="2819" max="2820" width="7.625" style="281" customWidth="1"/>
    <col min="2821" max="2842" width="5.625" style="281" customWidth="1"/>
    <col min="2843" max="3072" width="9" style="281"/>
    <col min="3073" max="3073" width="2.625" style="281" customWidth="1"/>
    <col min="3074" max="3074" width="9" style="281"/>
    <col min="3075" max="3076" width="7.625" style="281" customWidth="1"/>
    <col min="3077" max="3098" width="5.625" style="281" customWidth="1"/>
    <col min="3099" max="3328" width="9" style="281"/>
    <col min="3329" max="3329" width="2.625" style="281" customWidth="1"/>
    <col min="3330" max="3330" width="9" style="281"/>
    <col min="3331" max="3332" width="7.625" style="281" customWidth="1"/>
    <col min="3333" max="3354" width="5.625" style="281" customWidth="1"/>
    <col min="3355" max="3584" width="9" style="281"/>
    <col min="3585" max="3585" width="2.625" style="281" customWidth="1"/>
    <col min="3586" max="3586" width="9" style="281"/>
    <col min="3587" max="3588" width="7.625" style="281" customWidth="1"/>
    <col min="3589" max="3610" width="5.625" style="281" customWidth="1"/>
    <col min="3611" max="3840" width="9" style="281"/>
    <col min="3841" max="3841" width="2.625" style="281" customWidth="1"/>
    <col min="3842" max="3842" width="9" style="281"/>
    <col min="3843" max="3844" width="7.625" style="281" customWidth="1"/>
    <col min="3845" max="3866" width="5.625" style="281" customWidth="1"/>
    <col min="3867" max="4096" width="9" style="281"/>
    <col min="4097" max="4097" width="2.625" style="281" customWidth="1"/>
    <col min="4098" max="4098" width="9" style="281"/>
    <col min="4099" max="4100" width="7.625" style="281" customWidth="1"/>
    <col min="4101" max="4122" width="5.625" style="281" customWidth="1"/>
    <col min="4123" max="4352" width="9" style="281"/>
    <col min="4353" max="4353" width="2.625" style="281" customWidth="1"/>
    <col min="4354" max="4354" width="9" style="281"/>
    <col min="4355" max="4356" width="7.625" style="281" customWidth="1"/>
    <col min="4357" max="4378" width="5.625" style="281" customWidth="1"/>
    <col min="4379" max="4608" width="9" style="281"/>
    <col min="4609" max="4609" width="2.625" style="281" customWidth="1"/>
    <col min="4610" max="4610" width="9" style="281"/>
    <col min="4611" max="4612" width="7.625" style="281" customWidth="1"/>
    <col min="4613" max="4634" width="5.625" style="281" customWidth="1"/>
    <col min="4635" max="4864" width="9" style="281"/>
    <col min="4865" max="4865" width="2.625" style="281" customWidth="1"/>
    <col min="4866" max="4866" width="9" style="281"/>
    <col min="4867" max="4868" width="7.625" style="281" customWidth="1"/>
    <col min="4869" max="4890" width="5.625" style="281" customWidth="1"/>
    <col min="4891" max="5120" width="9" style="281"/>
    <col min="5121" max="5121" width="2.625" style="281" customWidth="1"/>
    <col min="5122" max="5122" width="9" style="281"/>
    <col min="5123" max="5124" width="7.625" style="281" customWidth="1"/>
    <col min="5125" max="5146" width="5.625" style="281" customWidth="1"/>
    <col min="5147" max="5376" width="9" style="281"/>
    <col min="5377" max="5377" width="2.625" style="281" customWidth="1"/>
    <col min="5378" max="5378" width="9" style="281"/>
    <col min="5379" max="5380" width="7.625" style="281" customWidth="1"/>
    <col min="5381" max="5402" width="5.625" style="281" customWidth="1"/>
    <col min="5403" max="5632" width="9" style="281"/>
    <col min="5633" max="5633" width="2.625" style="281" customWidth="1"/>
    <col min="5634" max="5634" width="9" style="281"/>
    <col min="5635" max="5636" width="7.625" style="281" customWidth="1"/>
    <col min="5637" max="5658" width="5.625" style="281" customWidth="1"/>
    <col min="5659" max="5888" width="9" style="281"/>
    <col min="5889" max="5889" width="2.625" style="281" customWidth="1"/>
    <col min="5890" max="5890" width="9" style="281"/>
    <col min="5891" max="5892" width="7.625" style="281" customWidth="1"/>
    <col min="5893" max="5914" width="5.625" style="281" customWidth="1"/>
    <col min="5915" max="6144" width="9" style="281"/>
    <col min="6145" max="6145" width="2.625" style="281" customWidth="1"/>
    <col min="6146" max="6146" width="9" style="281"/>
    <col min="6147" max="6148" width="7.625" style="281" customWidth="1"/>
    <col min="6149" max="6170" width="5.625" style="281" customWidth="1"/>
    <col min="6171" max="6400" width="9" style="281"/>
    <col min="6401" max="6401" width="2.625" style="281" customWidth="1"/>
    <col min="6402" max="6402" width="9" style="281"/>
    <col min="6403" max="6404" width="7.625" style="281" customWidth="1"/>
    <col min="6405" max="6426" width="5.625" style="281" customWidth="1"/>
    <col min="6427" max="6656" width="9" style="281"/>
    <col min="6657" max="6657" width="2.625" style="281" customWidth="1"/>
    <col min="6658" max="6658" width="9" style="281"/>
    <col min="6659" max="6660" width="7.625" style="281" customWidth="1"/>
    <col min="6661" max="6682" width="5.625" style="281" customWidth="1"/>
    <col min="6683" max="6912" width="9" style="281"/>
    <col min="6913" max="6913" width="2.625" style="281" customWidth="1"/>
    <col min="6914" max="6914" width="9" style="281"/>
    <col min="6915" max="6916" width="7.625" style="281" customWidth="1"/>
    <col min="6917" max="6938" width="5.625" style="281" customWidth="1"/>
    <col min="6939" max="7168" width="9" style="281"/>
    <col min="7169" max="7169" width="2.625" style="281" customWidth="1"/>
    <col min="7170" max="7170" width="9" style="281"/>
    <col min="7171" max="7172" width="7.625" style="281" customWidth="1"/>
    <col min="7173" max="7194" width="5.625" style="281" customWidth="1"/>
    <col min="7195" max="7424" width="9" style="281"/>
    <col min="7425" max="7425" width="2.625" style="281" customWidth="1"/>
    <col min="7426" max="7426" width="9" style="281"/>
    <col min="7427" max="7428" width="7.625" style="281" customWidth="1"/>
    <col min="7429" max="7450" width="5.625" style="281" customWidth="1"/>
    <col min="7451" max="7680" width="9" style="281"/>
    <col min="7681" max="7681" width="2.625" style="281" customWidth="1"/>
    <col min="7682" max="7682" width="9" style="281"/>
    <col min="7683" max="7684" width="7.625" style="281" customWidth="1"/>
    <col min="7685" max="7706" width="5.625" style="281" customWidth="1"/>
    <col min="7707" max="7936" width="9" style="281"/>
    <col min="7937" max="7937" width="2.625" style="281" customWidth="1"/>
    <col min="7938" max="7938" width="9" style="281"/>
    <col min="7939" max="7940" width="7.625" style="281" customWidth="1"/>
    <col min="7941" max="7962" width="5.625" style="281" customWidth="1"/>
    <col min="7963" max="8192" width="9" style="281"/>
    <col min="8193" max="8193" width="2.625" style="281" customWidth="1"/>
    <col min="8194" max="8194" width="9" style="281"/>
    <col min="8195" max="8196" width="7.625" style="281" customWidth="1"/>
    <col min="8197" max="8218" width="5.625" style="281" customWidth="1"/>
    <col min="8219" max="8448" width="9" style="281"/>
    <col min="8449" max="8449" width="2.625" style="281" customWidth="1"/>
    <col min="8450" max="8450" width="9" style="281"/>
    <col min="8451" max="8452" width="7.625" style="281" customWidth="1"/>
    <col min="8453" max="8474" width="5.625" style="281" customWidth="1"/>
    <col min="8475" max="8704" width="9" style="281"/>
    <col min="8705" max="8705" width="2.625" style="281" customWidth="1"/>
    <col min="8706" max="8706" width="9" style="281"/>
    <col min="8707" max="8708" width="7.625" style="281" customWidth="1"/>
    <col min="8709" max="8730" width="5.625" style="281" customWidth="1"/>
    <col min="8731" max="8960" width="9" style="281"/>
    <col min="8961" max="8961" width="2.625" style="281" customWidth="1"/>
    <col min="8962" max="8962" width="9" style="281"/>
    <col min="8963" max="8964" width="7.625" style="281" customWidth="1"/>
    <col min="8965" max="8986" width="5.625" style="281" customWidth="1"/>
    <col min="8987" max="9216" width="9" style="281"/>
    <col min="9217" max="9217" width="2.625" style="281" customWidth="1"/>
    <col min="9218" max="9218" width="9" style="281"/>
    <col min="9219" max="9220" width="7.625" style="281" customWidth="1"/>
    <col min="9221" max="9242" width="5.625" style="281" customWidth="1"/>
    <col min="9243" max="9472" width="9" style="281"/>
    <col min="9473" max="9473" width="2.625" style="281" customWidth="1"/>
    <col min="9474" max="9474" width="9" style="281"/>
    <col min="9475" max="9476" width="7.625" style="281" customWidth="1"/>
    <col min="9477" max="9498" width="5.625" style="281" customWidth="1"/>
    <col min="9499" max="9728" width="9" style="281"/>
    <col min="9729" max="9729" width="2.625" style="281" customWidth="1"/>
    <col min="9730" max="9730" width="9" style="281"/>
    <col min="9731" max="9732" width="7.625" style="281" customWidth="1"/>
    <col min="9733" max="9754" width="5.625" style="281" customWidth="1"/>
    <col min="9755" max="9984" width="9" style="281"/>
    <col min="9985" max="9985" width="2.625" style="281" customWidth="1"/>
    <col min="9986" max="9986" width="9" style="281"/>
    <col min="9987" max="9988" width="7.625" style="281" customWidth="1"/>
    <col min="9989" max="10010" width="5.625" style="281" customWidth="1"/>
    <col min="10011" max="10240" width="9" style="281"/>
    <col min="10241" max="10241" width="2.625" style="281" customWidth="1"/>
    <col min="10242" max="10242" width="9" style="281"/>
    <col min="10243" max="10244" width="7.625" style="281" customWidth="1"/>
    <col min="10245" max="10266" width="5.625" style="281" customWidth="1"/>
    <col min="10267" max="10496" width="9" style="281"/>
    <col min="10497" max="10497" width="2.625" style="281" customWidth="1"/>
    <col min="10498" max="10498" width="9" style="281"/>
    <col min="10499" max="10500" width="7.625" style="281" customWidth="1"/>
    <col min="10501" max="10522" width="5.625" style="281" customWidth="1"/>
    <col min="10523" max="10752" width="9" style="281"/>
    <col min="10753" max="10753" width="2.625" style="281" customWidth="1"/>
    <col min="10754" max="10754" width="9" style="281"/>
    <col min="10755" max="10756" width="7.625" style="281" customWidth="1"/>
    <col min="10757" max="10778" width="5.625" style="281" customWidth="1"/>
    <col min="10779" max="11008" width="9" style="281"/>
    <col min="11009" max="11009" width="2.625" style="281" customWidth="1"/>
    <col min="11010" max="11010" width="9" style="281"/>
    <col min="11011" max="11012" width="7.625" style="281" customWidth="1"/>
    <col min="11013" max="11034" width="5.625" style="281" customWidth="1"/>
    <col min="11035" max="11264" width="9" style="281"/>
    <col min="11265" max="11265" width="2.625" style="281" customWidth="1"/>
    <col min="11266" max="11266" width="9" style="281"/>
    <col min="11267" max="11268" width="7.625" style="281" customWidth="1"/>
    <col min="11269" max="11290" width="5.625" style="281" customWidth="1"/>
    <col min="11291" max="11520" width="9" style="281"/>
    <col min="11521" max="11521" width="2.625" style="281" customWidth="1"/>
    <col min="11522" max="11522" width="9" style="281"/>
    <col min="11523" max="11524" width="7.625" style="281" customWidth="1"/>
    <col min="11525" max="11546" width="5.625" style="281" customWidth="1"/>
    <col min="11547" max="11776" width="9" style="281"/>
    <col min="11777" max="11777" width="2.625" style="281" customWidth="1"/>
    <col min="11778" max="11778" width="9" style="281"/>
    <col min="11779" max="11780" width="7.625" style="281" customWidth="1"/>
    <col min="11781" max="11802" width="5.625" style="281" customWidth="1"/>
    <col min="11803" max="12032" width="9" style="281"/>
    <col min="12033" max="12033" width="2.625" style="281" customWidth="1"/>
    <col min="12034" max="12034" width="9" style="281"/>
    <col min="12035" max="12036" width="7.625" style="281" customWidth="1"/>
    <col min="12037" max="12058" width="5.625" style="281" customWidth="1"/>
    <col min="12059" max="12288" width="9" style="281"/>
    <col min="12289" max="12289" width="2.625" style="281" customWidth="1"/>
    <col min="12290" max="12290" width="9" style="281"/>
    <col min="12291" max="12292" width="7.625" style="281" customWidth="1"/>
    <col min="12293" max="12314" width="5.625" style="281" customWidth="1"/>
    <col min="12315" max="12544" width="9" style="281"/>
    <col min="12545" max="12545" width="2.625" style="281" customWidth="1"/>
    <col min="12546" max="12546" width="9" style="281"/>
    <col min="12547" max="12548" width="7.625" style="281" customWidth="1"/>
    <col min="12549" max="12570" width="5.625" style="281" customWidth="1"/>
    <col min="12571" max="12800" width="9" style="281"/>
    <col min="12801" max="12801" width="2.625" style="281" customWidth="1"/>
    <col min="12802" max="12802" width="9" style="281"/>
    <col min="12803" max="12804" width="7.625" style="281" customWidth="1"/>
    <col min="12805" max="12826" width="5.625" style="281" customWidth="1"/>
    <col min="12827" max="13056" width="9" style="281"/>
    <col min="13057" max="13057" width="2.625" style="281" customWidth="1"/>
    <col min="13058" max="13058" width="9" style="281"/>
    <col min="13059" max="13060" width="7.625" style="281" customWidth="1"/>
    <col min="13061" max="13082" width="5.625" style="281" customWidth="1"/>
    <col min="13083" max="13312" width="9" style="281"/>
    <col min="13313" max="13313" width="2.625" style="281" customWidth="1"/>
    <col min="13314" max="13314" width="9" style="281"/>
    <col min="13315" max="13316" width="7.625" style="281" customWidth="1"/>
    <col min="13317" max="13338" width="5.625" style="281" customWidth="1"/>
    <col min="13339" max="13568" width="9" style="281"/>
    <col min="13569" max="13569" width="2.625" style="281" customWidth="1"/>
    <col min="13570" max="13570" width="9" style="281"/>
    <col min="13571" max="13572" width="7.625" style="281" customWidth="1"/>
    <col min="13573" max="13594" width="5.625" style="281" customWidth="1"/>
    <col min="13595" max="13824" width="9" style="281"/>
    <col min="13825" max="13825" width="2.625" style="281" customWidth="1"/>
    <col min="13826" max="13826" width="9" style="281"/>
    <col min="13827" max="13828" width="7.625" style="281" customWidth="1"/>
    <col min="13829" max="13850" width="5.625" style="281" customWidth="1"/>
    <col min="13851" max="14080" width="9" style="281"/>
    <col min="14081" max="14081" width="2.625" style="281" customWidth="1"/>
    <col min="14082" max="14082" width="9" style="281"/>
    <col min="14083" max="14084" width="7.625" style="281" customWidth="1"/>
    <col min="14085" max="14106" width="5.625" style="281" customWidth="1"/>
    <col min="14107" max="14336" width="9" style="281"/>
    <col min="14337" max="14337" width="2.625" style="281" customWidth="1"/>
    <col min="14338" max="14338" width="9" style="281"/>
    <col min="14339" max="14340" width="7.625" style="281" customWidth="1"/>
    <col min="14341" max="14362" width="5.625" style="281" customWidth="1"/>
    <col min="14363" max="14592" width="9" style="281"/>
    <col min="14593" max="14593" width="2.625" style="281" customWidth="1"/>
    <col min="14594" max="14594" width="9" style="281"/>
    <col min="14595" max="14596" width="7.625" style="281" customWidth="1"/>
    <col min="14597" max="14618" width="5.625" style="281" customWidth="1"/>
    <col min="14619" max="14848" width="9" style="281"/>
    <col min="14849" max="14849" width="2.625" style="281" customWidth="1"/>
    <col min="14850" max="14850" width="9" style="281"/>
    <col min="14851" max="14852" width="7.625" style="281" customWidth="1"/>
    <col min="14853" max="14874" width="5.625" style="281" customWidth="1"/>
    <col min="14875" max="15104" width="9" style="281"/>
    <col min="15105" max="15105" width="2.625" style="281" customWidth="1"/>
    <col min="15106" max="15106" width="9" style="281"/>
    <col min="15107" max="15108" width="7.625" style="281" customWidth="1"/>
    <col min="15109" max="15130" width="5.625" style="281" customWidth="1"/>
    <col min="15131" max="15360" width="9" style="281"/>
    <col min="15361" max="15361" width="2.625" style="281" customWidth="1"/>
    <col min="15362" max="15362" width="9" style="281"/>
    <col min="15363" max="15364" width="7.625" style="281" customWidth="1"/>
    <col min="15365" max="15386" width="5.625" style="281" customWidth="1"/>
    <col min="15387" max="15616" width="9" style="281"/>
    <col min="15617" max="15617" width="2.625" style="281" customWidth="1"/>
    <col min="15618" max="15618" width="9" style="281"/>
    <col min="15619" max="15620" width="7.625" style="281" customWidth="1"/>
    <col min="15621" max="15642" width="5.625" style="281" customWidth="1"/>
    <col min="15643" max="15872" width="9" style="281"/>
    <col min="15873" max="15873" width="2.625" style="281" customWidth="1"/>
    <col min="15874" max="15874" width="9" style="281"/>
    <col min="15875" max="15876" width="7.625" style="281" customWidth="1"/>
    <col min="15877" max="15898" width="5.625" style="281" customWidth="1"/>
    <col min="15899" max="16128" width="9" style="281"/>
    <col min="16129" max="16129" width="2.625" style="281" customWidth="1"/>
    <col min="16130" max="16130" width="9" style="281"/>
    <col min="16131" max="16132" width="7.625" style="281" customWidth="1"/>
    <col min="16133" max="16154" width="5.625" style="281" customWidth="1"/>
    <col min="16155" max="16384" width="9" style="281"/>
  </cols>
  <sheetData>
    <row r="1" spans="1:29" ht="24">
      <c r="A1" s="280"/>
      <c r="B1" s="1069" t="s">
        <v>2513</v>
      </c>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70"/>
    </row>
    <row r="2" spans="1:29" ht="24.75" thickBot="1">
      <c r="A2" s="282"/>
      <c r="B2" s="283"/>
      <c r="C2" s="283"/>
      <c r="D2" s="283"/>
      <c r="E2" s="283"/>
      <c r="F2" s="283"/>
      <c r="G2" s="283"/>
      <c r="H2" s="283"/>
      <c r="I2" s="283"/>
      <c r="J2" s="283"/>
      <c r="K2" s="283"/>
      <c r="L2" s="283"/>
      <c r="M2" s="283"/>
      <c r="N2" s="283"/>
      <c r="O2" s="283"/>
      <c r="P2" s="283"/>
      <c r="Q2" s="283"/>
      <c r="R2" s="283"/>
      <c r="S2" s="283"/>
      <c r="T2" s="283"/>
      <c r="U2" s="283"/>
      <c r="V2" s="283"/>
      <c r="W2" s="283"/>
      <c r="X2" s="283"/>
      <c r="Y2" s="283"/>
      <c r="Z2" s="284"/>
    </row>
    <row r="3" spans="1:29" ht="18.75" customHeight="1" thickBot="1">
      <c r="A3" s="282"/>
      <c r="B3" s="285"/>
      <c r="C3" s="285"/>
      <c r="D3" s="1071"/>
      <c r="E3" s="1072"/>
      <c r="F3" s="286" t="s">
        <v>2514</v>
      </c>
      <c r="G3" s="287" t="s">
        <v>2515</v>
      </c>
      <c r="H3" s="285"/>
      <c r="I3" s="285"/>
      <c r="J3" s="285"/>
      <c r="K3" s="1071"/>
      <c r="L3" s="1072"/>
      <c r="M3" s="286" t="s">
        <v>2514</v>
      </c>
      <c r="N3" s="288"/>
      <c r="O3" s="287" t="s">
        <v>2516</v>
      </c>
      <c r="P3" s="289"/>
      <c r="Q3" s="285"/>
      <c r="R3" s="285"/>
      <c r="S3" s="285"/>
      <c r="T3" s="285"/>
      <c r="U3" s="285"/>
      <c r="V3" s="1073" t="s">
        <v>2517</v>
      </c>
      <c r="W3" s="1074"/>
      <c r="X3" s="1074"/>
      <c r="Y3" s="1074"/>
      <c r="Z3" s="1075"/>
      <c r="AB3" s="281" t="s">
        <v>2518</v>
      </c>
    </row>
    <row r="4" spans="1:29" ht="24.95" customHeight="1" thickBot="1">
      <c r="A4" s="282"/>
      <c r="B4" s="285"/>
      <c r="C4" s="285"/>
      <c r="D4" s="285"/>
      <c r="E4" s="285"/>
      <c r="F4" s="285"/>
      <c r="G4" s="285"/>
      <c r="H4" s="285"/>
      <c r="I4" s="285"/>
      <c r="J4" s="285"/>
      <c r="K4" s="285"/>
      <c r="L4" s="285"/>
      <c r="M4" s="285"/>
      <c r="N4" s="285"/>
      <c r="O4" s="285"/>
      <c r="P4" s="285"/>
      <c r="Q4" s="285"/>
      <c r="R4" s="285"/>
      <c r="S4" s="285"/>
      <c r="T4" s="285"/>
      <c r="U4" s="285"/>
      <c r="V4" s="1056" t="str">
        <f>IF(AB4&lt;&gt;"",TEXT(AB4,"gggy年mm月d日"),"")</f>
        <v/>
      </c>
      <c r="W4" s="1046"/>
      <c r="X4" s="1046"/>
      <c r="Y4" s="1046"/>
      <c r="Z4" s="1047"/>
      <c r="AA4" s="290" t="s">
        <v>2519</v>
      </c>
      <c r="AB4" s="1048"/>
      <c r="AC4" s="1049"/>
    </row>
    <row r="5" spans="1:29" ht="14.25" thickBot="1">
      <c r="A5" s="282"/>
      <c r="B5" s="289"/>
      <c r="C5" s="289"/>
      <c r="D5" s="289"/>
      <c r="E5" s="289"/>
      <c r="F5" s="289"/>
      <c r="G5" s="289"/>
      <c r="H5" s="289"/>
      <c r="I5" s="289"/>
      <c r="J5" s="289"/>
      <c r="K5" s="289"/>
      <c r="L5" s="289"/>
      <c r="M5" s="289"/>
      <c r="N5" s="289"/>
      <c r="O5" s="289"/>
      <c r="P5" s="289"/>
      <c r="Q5" s="289"/>
      <c r="R5" s="289"/>
      <c r="S5" s="289"/>
      <c r="T5" s="289"/>
      <c r="U5" s="289"/>
      <c r="V5" s="289"/>
      <c r="W5" s="289"/>
      <c r="X5" s="289"/>
      <c r="Y5" s="289"/>
      <c r="Z5" s="291"/>
    </row>
    <row r="6" spans="1:29" ht="18" thickBot="1">
      <c r="A6" s="282"/>
      <c r="B6" s="1057" t="s">
        <v>2520</v>
      </c>
      <c r="C6" s="1058"/>
      <c r="D6" s="1058"/>
      <c r="E6" s="1058"/>
      <c r="F6" s="1058"/>
      <c r="G6" s="1058"/>
      <c r="H6" s="1058"/>
      <c r="I6" s="1058"/>
      <c r="J6" s="1058"/>
      <c r="K6" s="1058"/>
      <c r="L6" s="1058"/>
      <c r="M6" s="1058"/>
      <c r="N6" s="1058"/>
      <c r="O6" s="1059"/>
      <c r="P6" s="1060" t="s">
        <v>2521</v>
      </c>
      <c r="Q6" s="1061"/>
      <c r="R6" s="1061"/>
      <c r="S6" s="1061"/>
      <c r="T6" s="1061"/>
      <c r="U6" s="1062"/>
      <c r="V6" s="1063" t="s">
        <v>2522</v>
      </c>
      <c r="W6" s="1064"/>
      <c r="X6" s="1064"/>
      <c r="Y6" s="1064"/>
      <c r="Z6" s="1065"/>
      <c r="AB6" s="281" t="s">
        <v>2523</v>
      </c>
    </row>
    <row r="7" spans="1:29" ht="24.95" customHeight="1" thickBot="1">
      <c r="A7" s="282"/>
      <c r="B7" s="1066"/>
      <c r="C7" s="1067"/>
      <c r="D7" s="1067"/>
      <c r="E7" s="1067"/>
      <c r="F7" s="1067"/>
      <c r="G7" s="1067"/>
      <c r="H7" s="1067"/>
      <c r="I7" s="1067"/>
      <c r="J7" s="1067"/>
      <c r="K7" s="1067"/>
      <c r="L7" s="1067"/>
      <c r="M7" s="1067"/>
      <c r="N7" s="1067"/>
      <c r="O7" s="1068"/>
      <c r="P7" s="1056"/>
      <c r="Q7" s="1046"/>
      <c r="R7" s="1046"/>
      <c r="S7" s="1046"/>
      <c r="T7" s="1046"/>
      <c r="U7" s="1047"/>
      <c r="V7" s="1056" t="str">
        <f>IF(AB7&lt;&gt;"",TEXT(AB7,"ggg年mm月d日"),"")</f>
        <v/>
      </c>
      <c r="W7" s="1046"/>
      <c r="X7" s="1046"/>
      <c r="Y7" s="1046"/>
      <c r="Z7" s="1047"/>
      <c r="AA7" s="272" t="s">
        <v>2519</v>
      </c>
      <c r="AB7" s="1048"/>
      <c r="AC7" s="1049"/>
    </row>
    <row r="8" spans="1:29">
      <c r="A8" s="282"/>
      <c r="B8" s="292"/>
      <c r="C8" s="292"/>
      <c r="D8" s="292"/>
      <c r="E8" s="292"/>
      <c r="F8" s="292"/>
      <c r="G8" s="292"/>
      <c r="H8" s="292"/>
      <c r="I8" s="292"/>
      <c r="J8" s="292"/>
      <c r="K8" s="292"/>
      <c r="L8" s="292"/>
      <c r="M8" s="292"/>
      <c r="N8" s="292"/>
      <c r="O8" s="292"/>
      <c r="P8" s="293"/>
      <c r="Q8" s="293"/>
      <c r="R8" s="293"/>
      <c r="S8" s="293"/>
      <c r="T8" s="293"/>
      <c r="U8" s="293"/>
      <c r="V8" s="293"/>
      <c r="W8" s="293"/>
      <c r="X8" s="293"/>
      <c r="Y8" s="293"/>
      <c r="Z8" s="294"/>
    </row>
    <row r="9" spans="1:29" ht="14.25" thickBot="1">
      <c r="A9" s="282"/>
      <c r="B9" s="292"/>
      <c r="C9" s="292"/>
      <c r="D9" s="292"/>
      <c r="E9" s="292"/>
      <c r="F9" s="292"/>
      <c r="G9" s="292"/>
      <c r="H9" s="292"/>
      <c r="I9" s="292"/>
      <c r="J9" s="292"/>
      <c r="K9" s="292"/>
      <c r="L9" s="292"/>
      <c r="M9" s="292"/>
      <c r="N9" s="292"/>
      <c r="O9" s="292"/>
      <c r="P9" s="293"/>
      <c r="Q9" s="293"/>
      <c r="R9" s="293"/>
      <c r="S9" s="293"/>
      <c r="T9" s="293"/>
      <c r="U9" s="293"/>
      <c r="V9" s="293"/>
      <c r="W9" s="293"/>
      <c r="X9" s="293"/>
      <c r="Y9" s="293"/>
      <c r="Z9" s="294"/>
    </row>
    <row r="10" spans="1:29" ht="18" thickBot="1">
      <c r="A10" s="282"/>
      <c r="B10" s="1050" t="s">
        <v>2524</v>
      </c>
      <c r="C10" s="1051"/>
      <c r="D10" s="1051"/>
      <c r="E10" s="1051"/>
      <c r="F10" s="1051"/>
      <c r="G10" s="1051"/>
      <c r="H10" s="1051"/>
      <c r="I10" s="1051"/>
      <c r="J10" s="1051"/>
      <c r="K10" s="1051"/>
      <c r="L10" s="1051"/>
      <c r="M10" s="1051"/>
      <c r="N10" s="1051"/>
      <c r="O10" s="1051"/>
      <c r="P10" s="1051"/>
      <c r="Q10" s="1051"/>
      <c r="R10" s="1051"/>
      <c r="S10" s="1051"/>
      <c r="T10" s="1051"/>
      <c r="U10" s="1051"/>
      <c r="V10" s="1051"/>
      <c r="W10" s="1051"/>
      <c r="X10" s="1051"/>
      <c r="Y10" s="1051"/>
      <c r="Z10" s="1052"/>
    </row>
    <row r="11" spans="1:29">
      <c r="A11" s="282"/>
      <c r="B11" s="1053" t="s">
        <v>2525</v>
      </c>
      <c r="C11" s="1054"/>
      <c r="D11" s="1054"/>
      <c r="E11" s="1054"/>
      <c r="F11" s="1054"/>
      <c r="G11" s="1054"/>
      <c r="H11" s="1054" t="s">
        <v>2311</v>
      </c>
      <c r="I11" s="1054"/>
      <c r="J11" s="1054"/>
      <c r="K11" s="1054"/>
      <c r="L11" s="1054"/>
      <c r="M11" s="1054" t="s">
        <v>2526</v>
      </c>
      <c r="N11" s="1054"/>
      <c r="O11" s="1054"/>
      <c r="P11" s="1054" t="s">
        <v>2527</v>
      </c>
      <c r="Q11" s="1054"/>
      <c r="R11" s="1054"/>
      <c r="S11" s="1054" t="s">
        <v>2434</v>
      </c>
      <c r="T11" s="1054"/>
      <c r="U11" s="1054"/>
      <c r="V11" s="1054" t="s">
        <v>2528</v>
      </c>
      <c r="W11" s="1054"/>
      <c r="X11" s="1054"/>
      <c r="Y11" s="1054"/>
      <c r="Z11" s="1055"/>
    </row>
    <row r="12" spans="1:29" ht="24.95" customHeight="1" thickBot="1">
      <c r="A12" s="282"/>
      <c r="B12" s="1056"/>
      <c r="C12" s="1046"/>
      <c r="D12" s="1046"/>
      <c r="E12" s="1046"/>
      <c r="F12" s="1046"/>
      <c r="G12" s="1046"/>
      <c r="H12" s="1046"/>
      <c r="I12" s="1046"/>
      <c r="J12" s="1046"/>
      <c r="K12" s="1046"/>
      <c r="L12" s="1046"/>
      <c r="M12" s="1046"/>
      <c r="N12" s="1046"/>
      <c r="O12" s="1046"/>
      <c r="P12" s="1046"/>
      <c r="Q12" s="1046"/>
      <c r="R12" s="1046"/>
      <c r="S12" s="1046"/>
      <c r="T12" s="1046"/>
      <c r="U12" s="1046"/>
      <c r="V12" s="1046"/>
      <c r="W12" s="1046"/>
      <c r="X12" s="1046"/>
      <c r="Y12" s="1046"/>
      <c r="Z12" s="1047"/>
    </row>
    <row r="13" spans="1:29">
      <c r="A13" s="282"/>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4"/>
    </row>
    <row r="14" spans="1:29" ht="14.25" thickBot="1">
      <c r="A14" s="282"/>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4"/>
    </row>
    <row r="15" spans="1:29" ht="17.25">
      <c r="A15" s="295"/>
      <c r="B15" s="1043" t="s">
        <v>2529</v>
      </c>
      <c r="C15" s="1044"/>
      <c r="D15" s="1044"/>
      <c r="E15" s="1044"/>
      <c r="F15" s="1044"/>
      <c r="G15" s="1044"/>
      <c r="H15" s="1044"/>
      <c r="I15" s="1044"/>
      <c r="J15" s="1044"/>
      <c r="K15" s="1044"/>
      <c r="L15" s="1044"/>
      <c r="M15" s="1044"/>
      <c r="N15" s="1044"/>
      <c r="O15" s="1044"/>
      <c r="P15" s="1044"/>
      <c r="Q15" s="1044"/>
      <c r="R15" s="1044"/>
      <c r="S15" s="1044"/>
      <c r="T15" s="1044"/>
      <c r="U15" s="1044"/>
      <c r="V15" s="1044"/>
      <c r="W15" s="1044"/>
      <c r="X15" s="1044"/>
      <c r="Y15" s="1044"/>
      <c r="Z15" s="1045"/>
    </row>
    <row r="16" spans="1:29">
      <c r="A16" s="295"/>
      <c r="B16" s="296"/>
      <c r="C16" s="1023" t="s">
        <v>2530</v>
      </c>
      <c r="D16" s="1021"/>
      <c r="E16" s="1023" t="s">
        <v>2531</v>
      </c>
      <c r="F16" s="1020"/>
      <c r="G16" s="1020"/>
      <c r="H16" s="1020"/>
      <c r="I16" s="1020"/>
      <c r="J16" s="1020"/>
      <c r="K16" s="1021"/>
      <c r="L16" s="1023" t="s">
        <v>8</v>
      </c>
      <c r="M16" s="1020"/>
      <c r="N16" s="1020"/>
      <c r="O16" s="1021"/>
      <c r="P16" s="1023" t="s">
        <v>2532</v>
      </c>
      <c r="Q16" s="1020"/>
      <c r="R16" s="1020"/>
      <c r="S16" s="1020"/>
      <c r="T16" s="1020"/>
      <c r="U16" s="1021"/>
      <c r="V16" s="1023" t="s">
        <v>11</v>
      </c>
      <c r="W16" s="1020"/>
      <c r="X16" s="1020"/>
      <c r="Y16" s="1020"/>
      <c r="Z16" s="1024"/>
    </row>
    <row r="17" spans="1:26" ht="24.95" customHeight="1">
      <c r="A17" s="295"/>
      <c r="B17" s="297" t="s">
        <v>2533</v>
      </c>
      <c r="C17" s="1035" t="s">
        <v>2534</v>
      </c>
      <c r="D17" s="1036"/>
      <c r="E17" s="1037" t="s">
        <v>2535</v>
      </c>
      <c r="F17" s="1038"/>
      <c r="G17" s="1038"/>
      <c r="H17" s="1038"/>
      <c r="I17" s="1038"/>
      <c r="J17" s="1038"/>
      <c r="K17" s="1039"/>
      <c r="L17" s="1035" t="s">
        <v>2536</v>
      </c>
      <c r="M17" s="1040"/>
      <c r="N17" s="1040"/>
      <c r="O17" s="1036"/>
      <c r="P17" s="1035" t="s">
        <v>2537</v>
      </c>
      <c r="Q17" s="1040"/>
      <c r="R17" s="1040"/>
      <c r="S17" s="1040"/>
      <c r="T17" s="1040"/>
      <c r="U17" s="1036"/>
      <c r="V17" s="1035" t="s">
        <v>2538</v>
      </c>
      <c r="W17" s="1040"/>
      <c r="X17" s="1040"/>
      <c r="Y17" s="1040"/>
      <c r="Z17" s="1041"/>
    </row>
    <row r="18" spans="1:26" ht="24.95" customHeight="1">
      <c r="A18" s="295"/>
      <c r="B18" s="298" t="s">
        <v>2308</v>
      </c>
      <c r="C18" s="1023" t="s">
        <v>2534</v>
      </c>
      <c r="D18" s="1021"/>
      <c r="E18" s="1017"/>
      <c r="F18" s="1018"/>
      <c r="G18" s="1018"/>
      <c r="H18" s="1018"/>
      <c r="I18" s="1018"/>
      <c r="J18" s="1018"/>
      <c r="K18" s="1019"/>
      <c r="L18" s="1020"/>
      <c r="M18" s="1020"/>
      <c r="N18" s="1020"/>
      <c r="O18" s="1021"/>
      <c r="P18" s="1042"/>
      <c r="Q18" s="1020"/>
      <c r="R18" s="1020"/>
      <c r="S18" s="1020"/>
      <c r="T18" s="1020"/>
      <c r="U18" s="1021"/>
      <c r="V18" s="1023"/>
      <c r="W18" s="1020"/>
      <c r="X18" s="1020"/>
      <c r="Y18" s="1020"/>
      <c r="Z18" s="1024"/>
    </row>
    <row r="19" spans="1:26" ht="24.95" customHeight="1">
      <c r="A19" s="295"/>
      <c r="B19" s="298" t="s">
        <v>2309</v>
      </c>
      <c r="C19" s="1015"/>
      <c r="D19" s="1016"/>
      <c r="E19" s="1017"/>
      <c r="F19" s="1018"/>
      <c r="G19" s="1018"/>
      <c r="H19" s="1018"/>
      <c r="I19" s="1018"/>
      <c r="J19" s="1018"/>
      <c r="K19" s="1019"/>
      <c r="L19" s="1020"/>
      <c r="M19" s="1020"/>
      <c r="N19" s="1020"/>
      <c r="O19" s="1021"/>
      <c r="P19" s="1022"/>
      <c r="Q19" s="1020"/>
      <c r="R19" s="1020"/>
      <c r="S19" s="1020"/>
      <c r="T19" s="1020"/>
      <c r="U19" s="1021"/>
      <c r="V19" s="1023"/>
      <c r="W19" s="1020"/>
      <c r="X19" s="1020"/>
      <c r="Y19" s="1020"/>
      <c r="Z19" s="1024"/>
    </row>
    <row r="20" spans="1:26" ht="24.95" customHeight="1">
      <c r="A20" s="295"/>
      <c r="B20" s="298" t="s">
        <v>2310</v>
      </c>
      <c r="C20" s="1015"/>
      <c r="D20" s="1016"/>
      <c r="E20" s="1017"/>
      <c r="F20" s="1018"/>
      <c r="G20" s="1018"/>
      <c r="H20" s="1018"/>
      <c r="I20" s="1018"/>
      <c r="J20" s="1018"/>
      <c r="K20" s="1019"/>
      <c r="L20" s="1020"/>
      <c r="M20" s="1020"/>
      <c r="N20" s="1020"/>
      <c r="O20" s="1021"/>
      <c r="P20" s="1022"/>
      <c r="Q20" s="1020"/>
      <c r="R20" s="1020"/>
      <c r="S20" s="1020"/>
      <c r="T20" s="1020"/>
      <c r="U20" s="1021"/>
      <c r="V20" s="1023"/>
      <c r="W20" s="1020"/>
      <c r="X20" s="1020"/>
      <c r="Y20" s="1020"/>
      <c r="Z20" s="1024"/>
    </row>
    <row r="21" spans="1:26" ht="24.95" customHeight="1">
      <c r="A21" s="295"/>
      <c r="B21" s="298" t="s">
        <v>2539</v>
      </c>
      <c r="C21" s="1015"/>
      <c r="D21" s="1016"/>
      <c r="E21" s="1017"/>
      <c r="F21" s="1018"/>
      <c r="G21" s="1018"/>
      <c r="H21" s="1018"/>
      <c r="I21" s="1018"/>
      <c r="J21" s="1018"/>
      <c r="K21" s="1019"/>
      <c r="L21" s="1020"/>
      <c r="M21" s="1020"/>
      <c r="N21" s="1020"/>
      <c r="O21" s="1021"/>
      <c r="P21" s="1022"/>
      <c r="Q21" s="1020"/>
      <c r="R21" s="1020"/>
      <c r="S21" s="1020"/>
      <c r="T21" s="1020"/>
      <c r="U21" s="1021"/>
      <c r="V21" s="1023"/>
      <c r="W21" s="1020"/>
      <c r="X21" s="1020"/>
      <c r="Y21" s="1020"/>
      <c r="Z21" s="1024"/>
    </row>
    <row r="22" spans="1:26" ht="24.95" customHeight="1" thickBot="1">
      <c r="A22" s="295"/>
      <c r="B22" s="299" t="s">
        <v>2540</v>
      </c>
      <c r="C22" s="1025"/>
      <c r="D22" s="1026"/>
      <c r="E22" s="1027"/>
      <c r="F22" s="1028"/>
      <c r="G22" s="1028"/>
      <c r="H22" s="1028"/>
      <c r="I22" s="1028"/>
      <c r="J22" s="1028"/>
      <c r="K22" s="1029"/>
      <c r="L22" s="1030"/>
      <c r="M22" s="1030"/>
      <c r="N22" s="1030"/>
      <c r="O22" s="1031"/>
      <c r="P22" s="1032"/>
      <c r="Q22" s="1030"/>
      <c r="R22" s="1030"/>
      <c r="S22" s="1030"/>
      <c r="T22" s="1030"/>
      <c r="U22" s="1031"/>
      <c r="V22" s="1033"/>
      <c r="W22" s="1030"/>
      <c r="X22" s="1030"/>
      <c r="Y22" s="1030"/>
      <c r="Z22" s="1034"/>
    </row>
    <row r="23" spans="1:26">
      <c r="A23" s="295"/>
      <c r="Z23" s="300"/>
    </row>
    <row r="24" spans="1:26">
      <c r="A24" s="295"/>
      <c r="B24" s="301" t="s">
        <v>2541</v>
      </c>
      <c r="C24" s="281" t="s">
        <v>2542</v>
      </c>
      <c r="O24" s="301" t="s">
        <v>2541</v>
      </c>
      <c r="P24" s="302" t="s">
        <v>2543</v>
      </c>
      <c r="Z24" s="300"/>
    </row>
    <row r="25" spans="1:26">
      <c r="A25" s="295"/>
      <c r="B25" s="301" t="s">
        <v>2541</v>
      </c>
      <c r="C25" s="303" t="s">
        <v>2544</v>
      </c>
      <c r="Z25" s="300"/>
    </row>
    <row r="26" spans="1:26" ht="14.25" thickBot="1">
      <c r="A26" s="304"/>
      <c r="B26" s="305" t="s">
        <v>2541</v>
      </c>
      <c r="C26" s="306" t="s">
        <v>2545</v>
      </c>
      <c r="D26" s="307"/>
      <c r="E26" s="307"/>
      <c r="F26" s="307"/>
      <c r="G26" s="307"/>
      <c r="H26" s="307"/>
      <c r="I26" s="307"/>
      <c r="J26" s="307"/>
      <c r="K26" s="307"/>
      <c r="L26" s="307"/>
      <c r="M26" s="307"/>
      <c r="N26" s="307"/>
      <c r="O26" s="307"/>
      <c r="P26" s="307"/>
      <c r="Q26" s="307"/>
      <c r="R26" s="307"/>
      <c r="S26" s="307"/>
      <c r="T26" s="307"/>
      <c r="U26" s="307"/>
      <c r="V26" s="307"/>
      <c r="W26" s="307"/>
      <c r="X26" s="307"/>
      <c r="Y26" s="307"/>
      <c r="Z26" s="308"/>
    </row>
    <row r="39" spans="1:2">
      <c r="A39" s="281" t="s">
        <v>2547</v>
      </c>
      <c r="B39" s="281" t="s">
        <v>2546</v>
      </c>
    </row>
    <row r="40" spans="1:2">
      <c r="A40" s="281" t="s">
        <v>2550</v>
      </c>
      <c r="B40" s="281" t="s">
        <v>2548</v>
      </c>
    </row>
    <row r="41" spans="1:2">
      <c r="A41" s="281" t="s">
        <v>2552</v>
      </c>
      <c r="B41" s="281" t="s">
        <v>2549</v>
      </c>
    </row>
    <row r="42" spans="1:2">
      <c r="A42" s="281" t="s">
        <v>2554</v>
      </c>
      <c r="B42" s="281" t="s">
        <v>2551</v>
      </c>
    </row>
  </sheetData>
  <mergeCells count="62">
    <mergeCell ref="AB4:AC4"/>
    <mergeCell ref="B1:Z1"/>
    <mergeCell ref="D3:E3"/>
    <mergeCell ref="K3:L3"/>
    <mergeCell ref="V3:Z3"/>
    <mergeCell ref="V4:Z4"/>
    <mergeCell ref="B6:O6"/>
    <mergeCell ref="P6:U6"/>
    <mergeCell ref="V6:Z6"/>
    <mergeCell ref="B7:O7"/>
    <mergeCell ref="P7:U7"/>
    <mergeCell ref="V7:Z7"/>
    <mergeCell ref="V12:Z12"/>
    <mergeCell ref="AB7:AC7"/>
    <mergeCell ref="B10:Z10"/>
    <mergeCell ref="B11:G11"/>
    <mergeCell ref="H11:L11"/>
    <mergeCell ref="M11:O11"/>
    <mergeCell ref="P11:R11"/>
    <mergeCell ref="S11:U11"/>
    <mergeCell ref="V11:Z11"/>
    <mergeCell ref="B12:G12"/>
    <mergeCell ref="H12:L12"/>
    <mergeCell ref="M12:O12"/>
    <mergeCell ref="P12:R12"/>
    <mergeCell ref="S12:U12"/>
    <mergeCell ref="B15:Z15"/>
    <mergeCell ref="C16:D16"/>
    <mergeCell ref="E16:K16"/>
    <mergeCell ref="L16:O16"/>
    <mergeCell ref="P16:U16"/>
    <mergeCell ref="V16:Z16"/>
    <mergeCell ref="C18:D18"/>
    <mergeCell ref="E18:K18"/>
    <mergeCell ref="L18:O18"/>
    <mergeCell ref="P18:U18"/>
    <mergeCell ref="V18:Z18"/>
    <mergeCell ref="C17:D17"/>
    <mergeCell ref="E17:K17"/>
    <mergeCell ref="L17:O17"/>
    <mergeCell ref="P17:U17"/>
    <mergeCell ref="V17:Z17"/>
    <mergeCell ref="C20:D20"/>
    <mergeCell ref="E20:K20"/>
    <mergeCell ref="L20:O20"/>
    <mergeCell ref="P20:U20"/>
    <mergeCell ref="V20:Z20"/>
    <mergeCell ref="C19:D19"/>
    <mergeCell ref="E19:K19"/>
    <mergeCell ref="L19:O19"/>
    <mergeCell ref="P19:U19"/>
    <mergeCell ref="V19:Z19"/>
    <mergeCell ref="C22:D22"/>
    <mergeCell ref="E22:K22"/>
    <mergeCell ref="L22:O22"/>
    <mergeCell ref="P22:U22"/>
    <mergeCell ref="V22:Z22"/>
    <mergeCell ref="C21:D21"/>
    <mergeCell ref="E21:K21"/>
    <mergeCell ref="L21:O21"/>
    <mergeCell ref="P21:U21"/>
    <mergeCell ref="V21:Z21"/>
  </mergeCells>
  <phoneticPr fontId="1"/>
  <dataValidations count="2">
    <dataValidation type="list" allowBlank="1" showInputMessage="1" showErrorMessage="1" sqref="P7:P9 JL7:JL9 TH7:TH9 ADD7:ADD9 AMZ7:AMZ9 AWV7:AWV9 BGR7:BGR9 BQN7:BQN9 CAJ7:CAJ9 CKF7:CKF9 CUB7:CUB9 DDX7:DDX9 DNT7:DNT9 DXP7:DXP9 EHL7:EHL9 ERH7:ERH9 FBD7:FBD9 FKZ7:FKZ9 FUV7:FUV9 GER7:GER9 GON7:GON9 GYJ7:GYJ9 HIF7:HIF9 HSB7:HSB9 IBX7:IBX9 ILT7:ILT9 IVP7:IVP9 JFL7:JFL9 JPH7:JPH9 JZD7:JZD9 KIZ7:KIZ9 KSV7:KSV9 LCR7:LCR9 LMN7:LMN9 LWJ7:LWJ9 MGF7:MGF9 MQB7:MQB9 MZX7:MZX9 NJT7:NJT9 NTP7:NTP9 ODL7:ODL9 ONH7:ONH9 OXD7:OXD9 PGZ7:PGZ9 PQV7:PQV9 QAR7:QAR9 QKN7:QKN9 QUJ7:QUJ9 REF7:REF9 ROB7:ROB9 RXX7:RXX9 SHT7:SHT9 SRP7:SRP9 TBL7:TBL9 TLH7:TLH9 TVD7:TVD9 UEZ7:UEZ9 UOV7:UOV9 UYR7:UYR9 VIN7:VIN9 VSJ7:VSJ9 WCF7:WCF9 WMB7:WMB9 WVX7:WVX9 P65543:P65545 JL65543:JL65545 TH65543:TH65545 ADD65543:ADD65545 AMZ65543:AMZ65545 AWV65543:AWV65545 BGR65543:BGR65545 BQN65543:BQN65545 CAJ65543:CAJ65545 CKF65543:CKF65545 CUB65543:CUB65545 DDX65543:DDX65545 DNT65543:DNT65545 DXP65543:DXP65545 EHL65543:EHL65545 ERH65543:ERH65545 FBD65543:FBD65545 FKZ65543:FKZ65545 FUV65543:FUV65545 GER65543:GER65545 GON65543:GON65545 GYJ65543:GYJ65545 HIF65543:HIF65545 HSB65543:HSB65545 IBX65543:IBX65545 ILT65543:ILT65545 IVP65543:IVP65545 JFL65543:JFL65545 JPH65543:JPH65545 JZD65543:JZD65545 KIZ65543:KIZ65545 KSV65543:KSV65545 LCR65543:LCR65545 LMN65543:LMN65545 LWJ65543:LWJ65545 MGF65543:MGF65545 MQB65543:MQB65545 MZX65543:MZX65545 NJT65543:NJT65545 NTP65543:NTP65545 ODL65543:ODL65545 ONH65543:ONH65545 OXD65543:OXD65545 PGZ65543:PGZ65545 PQV65543:PQV65545 QAR65543:QAR65545 QKN65543:QKN65545 QUJ65543:QUJ65545 REF65543:REF65545 ROB65543:ROB65545 RXX65543:RXX65545 SHT65543:SHT65545 SRP65543:SRP65545 TBL65543:TBL65545 TLH65543:TLH65545 TVD65543:TVD65545 UEZ65543:UEZ65545 UOV65543:UOV65545 UYR65543:UYR65545 VIN65543:VIN65545 VSJ65543:VSJ65545 WCF65543:WCF65545 WMB65543:WMB65545 WVX65543:WVX65545 P131079:P131081 JL131079:JL131081 TH131079:TH131081 ADD131079:ADD131081 AMZ131079:AMZ131081 AWV131079:AWV131081 BGR131079:BGR131081 BQN131079:BQN131081 CAJ131079:CAJ131081 CKF131079:CKF131081 CUB131079:CUB131081 DDX131079:DDX131081 DNT131079:DNT131081 DXP131079:DXP131081 EHL131079:EHL131081 ERH131079:ERH131081 FBD131079:FBD131081 FKZ131079:FKZ131081 FUV131079:FUV131081 GER131079:GER131081 GON131079:GON131081 GYJ131079:GYJ131081 HIF131079:HIF131081 HSB131079:HSB131081 IBX131079:IBX131081 ILT131079:ILT131081 IVP131079:IVP131081 JFL131079:JFL131081 JPH131079:JPH131081 JZD131079:JZD131081 KIZ131079:KIZ131081 KSV131079:KSV131081 LCR131079:LCR131081 LMN131079:LMN131081 LWJ131079:LWJ131081 MGF131079:MGF131081 MQB131079:MQB131081 MZX131079:MZX131081 NJT131079:NJT131081 NTP131079:NTP131081 ODL131079:ODL131081 ONH131079:ONH131081 OXD131079:OXD131081 PGZ131079:PGZ131081 PQV131079:PQV131081 QAR131079:QAR131081 QKN131079:QKN131081 QUJ131079:QUJ131081 REF131079:REF131081 ROB131079:ROB131081 RXX131079:RXX131081 SHT131079:SHT131081 SRP131079:SRP131081 TBL131079:TBL131081 TLH131079:TLH131081 TVD131079:TVD131081 UEZ131079:UEZ131081 UOV131079:UOV131081 UYR131079:UYR131081 VIN131079:VIN131081 VSJ131079:VSJ131081 WCF131079:WCF131081 WMB131079:WMB131081 WVX131079:WVX131081 P196615:P196617 JL196615:JL196617 TH196615:TH196617 ADD196615:ADD196617 AMZ196615:AMZ196617 AWV196615:AWV196617 BGR196615:BGR196617 BQN196615:BQN196617 CAJ196615:CAJ196617 CKF196615:CKF196617 CUB196615:CUB196617 DDX196615:DDX196617 DNT196615:DNT196617 DXP196615:DXP196617 EHL196615:EHL196617 ERH196615:ERH196617 FBD196615:FBD196617 FKZ196615:FKZ196617 FUV196615:FUV196617 GER196615:GER196617 GON196615:GON196617 GYJ196615:GYJ196617 HIF196615:HIF196617 HSB196615:HSB196617 IBX196615:IBX196617 ILT196615:ILT196617 IVP196615:IVP196617 JFL196615:JFL196617 JPH196615:JPH196617 JZD196615:JZD196617 KIZ196615:KIZ196617 KSV196615:KSV196617 LCR196615:LCR196617 LMN196615:LMN196617 LWJ196615:LWJ196617 MGF196615:MGF196617 MQB196615:MQB196617 MZX196615:MZX196617 NJT196615:NJT196617 NTP196615:NTP196617 ODL196615:ODL196617 ONH196615:ONH196617 OXD196615:OXD196617 PGZ196615:PGZ196617 PQV196615:PQV196617 QAR196615:QAR196617 QKN196615:QKN196617 QUJ196615:QUJ196617 REF196615:REF196617 ROB196615:ROB196617 RXX196615:RXX196617 SHT196615:SHT196617 SRP196615:SRP196617 TBL196615:TBL196617 TLH196615:TLH196617 TVD196615:TVD196617 UEZ196615:UEZ196617 UOV196615:UOV196617 UYR196615:UYR196617 VIN196615:VIN196617 VSJ196615:VSJ196617 WCF196615:WCF196617 WMB196615:WMB196617 WVX196615:WVX196617 P262151:P262153 JL262151:JL262153 TH262151:TH262153 ADD262151:ADD262153 AMZ262151:AMZ262153 AWV262151:AWV262153 BGR262151:BGR262153 BQN262151:BQN262153 CAJ262151:CAJ262153 CKF262151:CKF262153 CUB262151:CUB262153 DDX262151:DDX262153 DNT262151:DNT262153 DXP262151:DXP262153 EHL262151:EHL262153 ERH262151:ERH262153 FBD262151:FBD262153 FKZ262151:FKZ262153 FUV262151:FUV262153 GER262151:GER262153 GON262151:GON262153 GYJ262151:GYJ262153 HIF262151:HIF262153 HSB262151:HSB262153 IBX262151:IBX262153 ILT262151:ILT262153 IVP262151:IVP262153 JFL262151:JFL262153 JPH262151:JPH262153 JZD262151:JZD262153 KIZ262151:KIZ262153 KSV262151:KSV262153 LCR262151:LCR262153 LMN262151:LMN262153 LWJ262151:LWJ262153 MGF262151:MGF262153 MQB262151:MQB262153 MZX262151:MZX262153 NJT262151:NJT262153 NTP262151:NTP262153 ODL262151:ODL262153 ONH262151:ONH262153 OXD262151:OXD262153 PGZ262151:PGZ262153 PQV262151:PQV262153 QAR262151:QAR262153 QKN262151:QKN262153 QUJ262151:QUJ262153 REF262151:REF262153 ROB262151:ROB262153 RXX262151:RXX262153 SHT262151:SHT262153 SRP262151:SRP262153 TBL262151:TBL262153 TLH262151:TLH262153 TVD262151:TVD262153 UEZ262151:UEZ262153 UOV262151:UOV262153 UYR262151:UYR262153 VIN262151:VIN262153 VSJ262151:VSJ262153 WCF262151:WCF262153 WMB262151:WMB262153 WVX262151:WVX262153 P327687:P327689 JL327687:JL327689 TH327687:TH327689 ADD327687:ADD327689 AMZ327687:AMZ327689 AWV327687:AWV327689 BGR327687:BGR327689 BQN327687:BQN327689 CAJ327687:CAJ327689 CKF327687:CKF327689 CUB327687:CUB327689 DDX327687:DDX327689 DNT327687:DNT327689 DXP327687:DXP327689 EHL327687:EHL327689 ERH327687:ERH327689 FBD327687:FBD327689 FKZ327687:FKZ327689 FUV327687:FUV327689 GER327687:GER327689 GON327687:GON327689 GYJ327687:GYJ327689 HIF327687:HIF327689 HSB327687:HSB327689 IBX327687:IBX327689 ILT327687:ILT327689 IVP327687:IVP327689 JFL327687:JFL327689 JPH327687:JPH327689 JZD327687:JZD327689 KIZ327687:KIZ327689 KSV327687:KSV327689 LCR327687:LCR327689 LMN327687:LMN327689 LWJ327687:LWJ327689 MGF327687:MGF327689 MQB327687:MQB327689 MZX327687:MZX327689 NJT327687:NJT327689 NTP327687:NTP327689 ODL327687:ODL327689 ONH327687:ONH327689 OXD327687:OXD327689 PGZ327687:PGZ327689 PQV327687:PQV327689 QAR327687:QAR327689 QKN327687:QKN327689 QUJ327687:QUJ327689 REF327687:REF327689 ROB327687:ROB327689 RXX327687:RXX327689 SHT327687:SHT327689 SRP327687:SRP327689 TBL327687:TBL327689 TLH327687:TLH327689 TVD327687:TVD327689 UEZ327687:UEZ327689 UOV327687:UOV327689 UYR327687:UYR327689 VIN327687:VIN327689 VSJ327687:VSJ327689 WCF327687:WCF327689 WMB327687:WMB327689 WVX327687:WVX327689 P393223:P393225 JL393223:JL393225 TH393223:TH393225 ADD393223:ADD393225 AMZ393223:AMZ393225 AWV393223:AWV393225 BGR393223:BGR393225 BQN393223:BQN393225 CAJ393223:CAJ393225 CKF393223:CKF393225 CUB393223:CUB393225 DDX393223:DDX393225 DNT393223:DNT393225 DXP393223:DXP393225 EHL393223:EHL393225 ERH393223:ERH393225 FBD393223:FBD393225 FKZ393223:FKZ393225 FUV393223:FUV393225 GER393223:GER393225 GON393223:GON393225 GYJ393223:GYJ393225 HIF393223:HIF393225 HSB393223:HSB393225 IBX393223:IBX393225 ILT393223:ILT393225 IVP393223:IVP393225 JFL393223:JFL393225 JPH393223:JPH393225 JZD393223:JZD393225 KIZ393223:KIZ393225 KSV393223:KSV393225 LCR393223:LCR393225 LMN393223:LMN393225 LWJ393223:LWJ393225 MGF393223:MGF393225 MQB393223:MQB393225 MZX393223:MZX393225 NJT393223:NJT393225 NTP393223:NTP393225 ODL393223:ODL393225 ONH393223:ONH393225 OXD393223:OXD393225 PGZ393223:PGZ393225 PQV393223:PQV393225 QAR393223:QAR393225 QKN393223:QKN393225 QUJ393223:QUJ393225 REF393223:REF393225 ROB393223:ROB393225 RXX393223:RXX393225 SHT393223:SHT393225 SRP393223:SRP393225 TBL393223:TBL393225 TLH393223:TLH393225 TVD393223:TVD393225 UEZ393223:UEZ393225 UOV393223:UOV393225 UYR393223:UYR393225 VIN393223:VIN393225 VSJ393223:VSJ393225 WCF393223:WCF393225 WMB393223:WMB393225 WVX393223:WVX393225 P458759:P458761 JL458759:JL458761 TH458759:TH458761 ADD458759:ADD458761 AMZ458759:AMZ458761 AWV458759:AWV458761 BGR458759:BGR458761 BQN458759:BQN458761 CAJ458759:CAJ458761 CKF458759:CKF458761 CUB458759:CUB458761 DDX458759:DDX458761 DNT458759:DNT458761 DXP458759:DXP458761 EHL458759:EHL458761 ERH458759:ERH458761 FBD458759:FBD458761 FKZ458759:FKZ458761 FUV458759:FUV458761 GER458759:GER458761 GON458759:GON458761 GYJ458759:GYJ458761 HIF458759:HIF458761 HSB458759:HSB458761 IBX458759:IBX458761 ILT458759:ILT458761 IVP458759:IVP458761 JFL458759:JFL458761 JPH458759:JPH458761 JZD458759:JZD458761 KIZ458759:KIZ458761 KSV458759:KSV458761 LCR458759:LCR458761 LMN458759:LMN458761 LWJ458759:LWJ458761 MGF458759:MGF458761 MQB458759:MQB458761 MZX458759:MZX458761 NJT458759:NJT458761 NTP458759:NTP458761 ODL458759:ODL458761 ONH458759:ONH458761 OXD458759:OXD458761 PGZ458759:PGZ458761 PQV458759:PQV458761 QAR458759:QAR458761 QKN458759:QKN458761 QUJ458759:QUJ458761 REF458759:REF458761 ROB458759:ROB458761 RXX458759:RXX458761 SHT458759:SHT458761 SRP458759:SRP458761 TBL458759:TBL458761 TLH458759:TLH458761 TVD458759:TVD458761 UEZ458759:UEZ458761 UOV458759:UOV458761 UYR458759:UYR458761 VIN458759:VIN458761 VSJ458759:VSJ458761 WCF458759:WCF458761 WMB458759:WMB458761 WVX458759:WVX458761 P524295:P524297 JL524295:JL524297 TH524295:TH524297 ADD524295:ADD524297 AMZ524295:AMZ524297 AWV524295:AWV524297 BGR524295:BGR524297 BQN524295:BQN524297 CAJ524295:CAJ524297 CKF524295:CKF524297 CUB524295:CUB524297 DDX524295:DDX524297 DNT524295:DNT524297 DXP524295:DXP524297 EHL524295:EHL524297 ERH524295:ERH524297 FBD524295:FBD524297 FKZ524295:FKZ524297 FUV524295:FUV524297 GER524295:GER524297 GON524295:GON524297 GYJ524295:GYJ524297 HIF524295:HIF524297 HSB524295:HSB524297 IBX524295:IBX524297 ILT524295:ILT524297 IVP524295:IVP524297 JFL524295:JFL524297 JPH524295:JPH524297 JZD524295:JZD524297 KIZ524295:KIZ524297 KSV524295:KSV524297 LCR524295:LCR524297 LMN524295:LMN524297 LWJ524295:LWJ524297 MGF524295:MGF524297 MQB524295:MQB524297 MZX524295:MZX524297 NJT524295:NJT524297 NTP524295:NTP524297 ODL524295:ODL524297 ONH524295:ONH524297 OXD524295:OXD524297 PGZ524295:PGZ524297 PQV524295:PQV524297 QAR524295:QAR524297 QKN524295:QKN524297 QUJ524295:QUJ524297 REF524295:REF524297 ROB524295:ROB524297 RXX524295:RXX524297 SHT524295:SHT524297 SRP524295:SRP524297 TBL524295:TBL524297 TLH524295:TLH524297 TVD524295:TVD524297 UEZ524295:UEZ524297 UOV524295:UOV524297 UYR524295:UYR524297 VIN524295:VIN524297 VSJ524295:VSJ524297 WCF524295:WCF524297 WMB524295:WMB524297 WVX524295:WVX524297 P589831:P589833 JL589831:JL589833 TH589831:TH589833 ADD589831:ADD589833 AMZ589831:AMZ589833 AWV589831:AWV589833 BGR589831:BGR589833 BQN589831:BQN589833 CAJ589831:CAJ589833 CKF589831:CKF589833 CUB589831:CUB589833 DDX589831:DDX589833 DNT589831:DNT589833 DXP589831:DXP589833 EHL589831:EHL589833 ERH589831:ERH589833 FBD589831:FBD589833 FKZ589831:FKZ589833 FUV589831:FUV589833 GER589831:GER589833 GON589831:GON589833 GYJ589831:GYJ589833 HIF589831:HIF589833 HSB589831:HSB589833 IBX589831:IBX589833 ILT589831:ILT589833 IVP589831:IVP589833 JFL589831:JFL589833 JPH589831:JPH589833 JZD589831:JZD589833 KIZ589831:KIZ589833 KSV589831:KSV589833 LCR589831:LCR589833 LMN589831:LMN589833 LWJ589831:LWJ589833 MGF589831:MGF589833 MQB589831:MQB589833 MZX589831:MZX589833 NJT589831:NJT589833 NTP589831:NTP589833 ODL589831:ODL589833 ONH589831:ONH589833 OXD589831:OXD589833 PGZ589831:PGZ589833 PQV589831:PQV589833 QAR589831:QAR589833 QKN589831:QKN589833 QUJ589831:QUJ589833 REF589831:REF589833 ROB589831:ROB589833 RXX589831:RXX589833 SHT589831:SHT589833 SRP589831:SRP589833 TBL589831:TBL589833 TLH589831:TLH589833 TVD589831:TVD589833 UEZ589831:UEZ589833 UOV589831:UOV589833 UYR589831:UYR589833 VIN589831:VIN589833 VSJ589831:VSJ589833 WCF589831:WCF589833 WMB589831:WMB589833 WVX589831:WVX589833 P655367:P655369 JL655367:JL655369 TH655367:TH655369 ADD655367:ADD655369 AMZ655367:AMZ655369 AWV655367:AWV655369 BGR655367:BGR655369 BQN655367:BQN655369 CAJ655367:CAJ655369 CKF655367:CKF655369 CUB655367:CUB655369 DDX655367:DDX655369 DNT655367:DNT655369 DXP655367:DXP655369 EHL655367:EHL655369 ERH655367:ERH655369 FBD655367:FBD655369 FKZ655367:FKZ655369 FUV655367:FUV655369 GER655367:GER655369 GON655367:GON655369 GYJ655367:GYJ655369 HIF655367:HIF655369 HSB655367:HSB655369 IBX655367:IBX655369 ILT655367:ILT655369 IVP655367:IVP655369 JFL655367:JFL655369 JPH655367:JPH655369 JZD655367:JZD655369 KIZ655367:KIZ655369 KSV655367:KSV655369 LCR655367:LCR655369 LMN655367:LMN655369 LWJ655367:LWJ655369 MGF655367:MGF655369 MQB655367:MQB655369 MZX655367:MZX655369 NJT655367:NJT655369 NTP655367:NTP655369 ODL655367:ODL655369 ONH655367:ONH655369 OXD655367:OXD655369 PGZ655367:PGZ655369 PQV655367:PQV655369 QAR655367:QAR655369 QKN655367:QKN655369 QUJ655367:QUJ655369 REF655367:REF655369 ROB655367:ROB655369 RXX655367:RXX655369 SHT655367:SHT655369 SRP655367:SRP655369 TBL655367:TBL655369 TLH655367:TLH655369 TVD655367:TVD655369 UEZ655367:UEZ655369 UOV655367:UOV655369 UYR655367:UYR655369 VIN655367:VIN655369 VSJ655367:VSJ655369 WCF655367:WCF655369 WMB655367:WMB655369 WVX655367:WVX655369 P720903:P720905 JL720903:JL720905 TH720903:TH720905 ADD720903:ADD720905 AMZ720903:AMZ720905 AWV720903:AWV720905 BGR720903:BGR720905 BQN720903:BQN720905 CAJ720903:CAJ720905 CKF720903:CKF720905 CUB720903:CUB720905 DDX720903:DDX720905 DNT720903:DNT720905 DXP720903:DXP720905 EHL720903:EHL720905 ERH720903:ERH720905 FBD720903:FBD720905 FKZ720903:FKZ720905 FUV720903:FUV720905 GER720903:GER720905 GON720903:GON720905 GYJ720903:GYJ720905 HIF720903:HIF720905 HSB720903:HSB720905 IBX720903:IBX720905 ILT720903:ILT720905 IVP720903:IVP720905 JFL720903:JFL720905 JPH720903:JPH720905 JZD720903:JZD720905 KIZ720903:KIZ720905 KSV720903:KSV720905 LCR720903:LCR720905 LMN720903:LMN720905 LWJ720903:LWJ720905 MGF720903:MGF720905 MQB720903:MQB720905 MZX720903:MZX720905 NJT720903:NJT720905 NTP720903:NTP720905 ODL720903:ODL720905 ONH720903:ONH720905 OXD720903:OXD720905 PGZ720903:PGZ720905 PQV720903:PQV720905 QAR720903:QAR720905 QKN720903:QKN720905 QUJ720903:QUJ720905 REF720903:REF720905 ROB720903:ROB720905 RXX720903:RXX720905 SHT720903:SHT720905 SRP720903:SRP720905 TBL720903:TBL720905 TLH720903:TLH720905 TVD720903:TVD720905 UEZ720903:UEZ720905 UOV720903:UOV720905 UYR720903:UYR720905 VIN720903:VIN720905 VSJ720903:VSJ720905 WCF720903:WCF720905 WMB720903:WMB720905 WVX720903:WVX720905 P786439:P786441 JL786439:JL786441 TH786439:TH786441 ADD786439:ADD786441 AMZ786439:AMZ786441 AWV786439:AWV786441 BGR786439:BGR786441 BQN786439:BQN786441 CAJ786439:CAJ786441 CKF786439:CKF786441 CUB786439:CUB786441 DDX786439:DDX786441 DNT786439:DNT786441 DXP786439:DXP786441 EHL786439:EHL786441 ERH786439:ERH786441 FBD786439:FBD786441 FKZ786439:FKZ786441 FUV786439:FUV786441 GER786439:GER786441 GON786439:GON786441 GYJ786439:GYJ786441 HIF786439:HIF786441 HSB786439:HSB786441 IBX786439:IBX786441 ILT786439:ILT786441 IVP786439:IVP786441 JFL786439:JFL786441 JPH786439:JPH786441 JZD786439:JZD786441 KIZ786439:KIZ786441 KSV786439:KSV786441 LCR786439:LCR786441 LMN786439:LMN786441 LWJ786439:LWJ786441 MGF786439:MGF786441 MQB786439:MQB786441 MZX786439:MZX786441 NJT786439:NJT786441 NTP786439:NTP786441 ODL786439:ODL786441 ONH786439:ONH786441 OXD786439:OXD786441 PGZ786439:PGZ786441 PQV786439:PQV786441 QAR786439:QAR786441 QKN786439:QKN786441 QUJ786439:QUJ786441 REF786439:REF786441 ROB786439:ROB786441 RXX786439:RXX786441 SHT786439:SHT786441 SRP786439:SRP786441 TBL786439:TBL786441 TLH786439:TLH786441 TVD786439:TVD786441 UEZ786439:UEZ786441 UOV786439:UOV786441 UYR786439:UYR786441 VIN786439:VIN786441 VSJ786439:VSJ786441 WCF786439:WCF786441 WMB786439:WMB786441 WVX786439:WVX786441 P851975:P851977 JL851975:JL851977 TH851975:TH851977 ADD851975:ADD851977 AMZ851975:AMZ851977 AWV851975:AWV851977 BGR851975:BGR851977 BQN851975:BQN851977 CAJ851975:CAJ851977 CKF851975:CKF851977 CUB851975:CUB851977 DDX851975:DDX851977 DNT851975:DNT851977 DXP851975:DXP851977 EHL851975:EHL851977 ERH851975:ERH851977 FBD851975:FBD851977 FKZ851975:FKZ851977 FUV851975:FUV851977 GER851975:GER851977 GON851975:GON851977 GYJ851975:GYJ851977 HIF851975:HIF851977 HSB851975:HSB851977 IBX851975:IBX851977 ILT851975:ILT851977 IVP851975:IVP851977 JFL851975:JFL851977 JPH851975:JPH851977 JZD851975:JZD851977 KIZ851975:KIZ851977 KSV851975:KSV851977 LCR851975:LCR851977 LMN851975:LMN851977 LWJ851975:LWJ851977 MGF851975:MGF851977 MQB851975:MQB851977 MZX851975:MZX851977 NJT851975:NJT851977 NTP851975:NTP851977 ODL851975:ODL851977 ONH851975:ONH851977 OXD851975:OXD851977 PGZ851975:PGZ851977 PQV851975:PQV851977 QAR851975:QAR851977 QKN851975:QKN851977 QUJ851975:QUJ851977 REF851975:REF851977 ROB851975:ROB851977 RXX851975:RXX851977 SHT851975:SHT851977 SRP851975:SRP851977 TBL851975:TBL851977 TLH851975:TLH851977 TVD851975:TVD851977 UEZ851975:UEZ851977 UOV851975:UOV851977 UYR851975:UYR851977 VIN851975:VIN851977 VSJ851975:VSJ851977 WCF851975:WCF851977 WMB851975:WMB851977 WVX851975:WVX851977 P917511:P917513 JL917511:JL917513 TH917511:TH917513 ADD917511:ADD917513 AMZ917511:AMZ917513 AWV917511:AWV917513 BGR917511:BGR917513 BQN917511:BQN917513 CAJ917511:CAJ917513 CKF917511:CKF917513 CUB917511:CUB917513 DDX917511:DDX917513 DNT917511:DNT917513 DXP917511:DXP917513 EHL917511:EHL917513 ERH917511:ERH917513 FBD917511:FBD917513 FKZ917511:FKZ917513 FUV917511:FUV917513 GER917511:GER917513 GON917511:GON917513 GYJ917511:GYJ917513 HIF917511:HIF917513 HSB917511:HSB917513 IBX917511:IBX917513 ILT917511:ILT917513 IVP917511:IVP917513 JFL917511:JFL917513 JPH917511:JPH917513 JZD917511:JZD917513 KIZ917511:KIZ917513 KSV917511:KSV917513 LCR917511:LCR917513 LMN917511:LMN917513 LWJ917511:LWJ917513 MGF917511:MGF917513 MQB917511:MQB917513 MZX917511:MZX917513 NJT917511:NJT917513 NTP917511:NTP917513 ODL917511:ODL917513 ONH917511:ONH917513 OXD917511:OXD917513 PGZ917511:PGZ917513 PQV917511:PQV917513 QAR917511:QAR917513 QKN917511:QKN917513 QUJ917511:QUJ917513 REF917511:REF917513 ROB917511:ROB917513 RXX917511:RXX917513 SHT917511:SHT917513 SRP917511:SRP917513 TBL917511:TBL917513 TLH917511:TLH917513 TVD917511:TVD917513 UEZ917511:UEZ917513 UOV917511:UOV917513 UYR917511:UYR917513 VIN917511:VIN917513 VSJ917511:VSJ917513 WCF917511:WCF917513 WMB917511:WMB917513 WVX917511:WVX917513 P983047:P983049 JL983047:JL983049 TH983047:TH983049 ADD983047:ADD983049 AMZ983047:AMZ983049 AWV983047:AWV983049 BGR983047:BGR983049 BQN983047:BQN983049 CAJ983047:CAJ983049 CKF983047:CKF983049 CUB983047:CUB983049 DDX983047:DDX983049 DNT983047:DNT983049 DXP983047:DXP983049 EHL983047:EHL983049 ERH983047:ERH983049 FBD983047:FBD983049 FKZ983047:FKZ983049 FUV983047:FUV983049 GER983047:GER983049 GON983047:GON983049 GYJ983047:GYJ983049 HIF983047:HIF983049 HSB983047:HSB983049 IBX983047:IBX983049 ILT983047:ILT983049 IVP983047:IVP983049 JFL983047:JFL983049 JPH983047:JPH983049 JZD983047:JZD983049 KIZ983047:KIZ983049 KSV983047:KSV983049 LCR983047:LCR983049 LMN983047:LMN983049 LWJ983047:LWJ983049 MGF983047:MGF983049 MQB983047:MQB983049 MZX983047:MZX983049 NJT983047:NJT983049 NTP983047:NTP983049 ODL983047:ODL983049 ONH983047:ONH983049 OXD983047:OXD983049 PGZ983047:PGZ983049 PQV983047:PQV983049 QAR983047:QAR983049 QKN983047:QKN983049 QUJ983047:QUJ983049 REF983047:REF983049 ROB983047:ROB983049 RXX983047:RXX983049 SHT983047:SHT983049 SRP983047:SRP983049 TBL983047:TBL983049 TLH983047:TLH983049 TVD983047:TVD983049 UEZ983047:UEZ983049 UOV983047:UOV983049 UYR983047:UYR983049 VIN983047:VIN983049 VSJ983047:VSJ983049 WCF983047:WCF983049 WMB983047:WMB983049 WVX983047:WVX983049 V9 JR9 TN9 ADJ9 ANF9 AXB9 BGX9 BQT9 CAP9 CKL9 CUH9 DED9 DNZ9 DXV9 EHR9 ERN9 FBJ9 FLF9 FVB9 GEX9 GOT9 GYP9 HIL9 HSH9 ICD9 ILZ9 IVV9 JFR9 JPN9 JZJ9 KJF9 KTB9 LCX9 LMT9 LWP9 MGL9 MQH9 NAD9 NJZ9 NTV9 ODR9 ONN9 OXJ9 PHF9 PRB9 QAX9 QKT9 QUP9 REL9 ROH9 RYD9 SHZ9 SRV9 TBR9 TLN9 TVJ9 UFF9 UPB9 UYX9 VIT9 VSP9 WCL9 WMH9 WWD9 V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xr:uid="{63F6F2CD-EA93-4691-8A6A-6C5FF96BD12A}">
      <formula1>$B$39:$B$42</formula1>
    </dataValidation>
    <dataValidation type="list" allowBlank="1" showErrorMessage="1" promptTitle="ゲスト登録希望" prompt="ゲスト登録を希望する場合は、_x000a_○○（ゲスト）_x000a_を選択してください。_x000a__x000a_ゲストになるとダイレクトクラウドボックスのフォルダにアクセスして、アップロードされた図面等を確認することができます。_x000a__x000a_ゲストになるためには、パスワード登録が必要となります。" sqref="WVK983059:WVL983062 IY19:IZ22 SU19:SV22 ACQ19:ACR22 AMM19:AMN22 AWI19:AWJ22 BGE19:BGF22 BQA19:BQB22 BZW19:BZX22 CJS19:CJT22 CTO19:CTP22 DDK19:DDL22 DNG19:DNH22 DXC19:DXD22 EGY19:EGZ22 EQU19:EQV22 FAQ19:FAR22 FKM19:FKN22 FUI19:FUJ22 GEE19:GEF22 GOA19:GOB22 GXW19:GXX22 HHS19:HHT22 HRO19:HRP22 IBK19:IBL22 ILG19:ILH22 IVC19:IVD22 JEY19:JEZ22 JOU19:JOV22 JYQ19:JYR22 KIM19:KIN22 KSI19:KSJ22 LCE19:LCF22 LMA19:LMB22 LVW19:LVX22 MFS19:MFT22 MPO19:MPP22 MZK19:MZL22 NJG19:NJH22 NTC19:NTD22 OCY19:OCZ22 OMU19:OMV22 OWQ19:OWR22 PGM19:PGN22 PQI19:PQJ22 QAE19:QAF22 QKA19:QKB22 QTW19:QTX22 RDS19:RDT22 RNO19:RNP22 RXK19:RXL22 SHG19:SHH22 SRC19:SRD22 TAY19:TAZ22 TKU19:TKV22 TUQ19:TUR22 UEM19:UEN22 UOI19:UOJ22 UYE19:UYF22 VIA19:VIB22 VRW19:VRX22 WBS19:WBT22 WLO19:WLP22 WVK19:WVL22 C65555:D65558 IY65555:IZ65558 SU65555:SV65558 ACQ65555:ACR65558 AMM65555:AMN65558 AWI65555:AWJ65558 BGE65555:BGF65558 BQA65555:BQB65558 BZW65555:BZX65558 CJS65555:CJT65558 CTO65555:CTP65558 DDK65555:DDL65558 DNG65555:DNH65558 DXC65555:DXD65558 EGY65555:EGZ65558 EQU65555:EQV65558 FAQ65555:FAR65558 FKM65555:FKN65558 FUI65555:FUJ65558 GEE65555:GEF65558 GOA65555:GOB65558 GXW65555:GXX65558 HHS65555:HHT65558 HRO65555:HRP65558 IBK65555:IBL65558 ILG65555:ILH65558 IVC65555:IVD65558 JEY65555:JEZ65558 JOU65555:JOV65558 JYQ65555:JYR65558 KIM65555:KIN65558 KSI65555:KSJ65558 LCE65555:LCF65558 LMA65555:LMB65558 LVW65555:LVX65558 MFS65555:MFT65558 MPO65555:MPP65558 MZK65555:MZL65558 NJG65555:NJH65558 NTC65555:NTD65558 OCY65555:OCZ65558 OMU65555:OMV65558 OWQ65555:OWR65558 PGM65555:PGN65558 PQI65555:PQJ65558 QAE65555:QAF65558 QKA65555:QKB65558 QTW65555:QTX65558 RDS65555:RDT65558 RNO65555:RNP65558 RXK65555:RXL65558 SHG65555:SHH65558 SRC65555:SRD65558 TAY65555:TAZ65558 TKU65555:TKV65558 TUQ65555:TUR65558 UEM65555:UEN65558 UOI65555:UOJ65558 UYE65555:UYF65558 VIA65555:VIB65558 VRW65555:VRX65558 WBS65555:WBT65558 WLO65555:WLP65558 WVK65555:WVL65558 C131091:D131094 IY131091:IZ131094 SU131091:SV131094 ACQ131091:ACR131094 AMM131091:AMN131094 AWI131091:AWJ131094 BGE131091:BGF131094 BQA131091:BQB131094 BZW131091:BZX131094 CJS131091:CJT131094 CTO131091:CTP131094 DDK131091:DDL131094 DNG131091:DNH131094 DXC131091:DXD131094 EGY131091:EGZ131094 EQU131091:EQV131094 FAQ131091:FAR131094 FKM131091:FKN131094 FUI131091:FUJ131094 GEE131091:GEF131094 GOA131091:GOB131094 GXW131091:GXX131094 HHS131091:HHT131094 HRO131091:HRP131094 IBK131091:IBL131094 ILG131091:ILH131094 IVC131091:IVD131094 JEY131091:JEZ131094 JOU131091:JOV131094 JYQ131091:JYR131094 KIM131091:KIN131094 KSI131091:KSJ131094 LCE131091:LCF131094 LMA131091:LMB131094 LVW131091:LVX131094 MFS131091:MFT131094 MPO131091:MPP131094 MZK131091:MZL131094 NJG131091:NJH131094 NTC131091:NTD131094 OCY131091:OCZ131094 OMU131091:OMV131094 OWQ131091:OWR131094 PGM131091:PGN131094 PQI131091:PQJ131094 QAE131091:QAF131094 QKA131091:QKB131094 QTW131091:QTX131094 RDS131091:RDT131094 RNO131091:RNP131094 RXK131091:RXL131094 SHG131091:SHH131094 SRC131091:SRD131094 TAY131091:TAZ131094 TKU131091:TKV131094 TUQ131091:TUR131094 UEM131091:UEN131094 UOI131091:UOJ131094 UYE131091:UYF131094 VIA131091:VIB131094 VRW131091:VRX131094 WBS131091:WBT131094 WLO131091:WLP131094 WVK131091:WVL131094 C196627:D196630 IY196627:IZ196630 SU196627:SV196630 ACQ196627:ACR196630 AMM196627:AMN196630 AWI196627:AWJ196630 BGE196627:BGF196630 BQA196627:BQB196630 BZW196627:BZX196630 CJS196627:CJT196630 CTO196627:CTP196630 DDK196627:DDL196630 DNG196627:DNH196630 DXC196627:DXD196630 EGY196627:EGZ196630 EQU196627:EQV196630 FAQ196627:FAR196630 FKM196627:FKN196630 FUI196627:FUJ196630 GEE196627:GEF196630 GOA196627:GOB196630 GXW196627:GXX196630 HHS196627:HHT196630 HRO196627:HRP196630 IBK196627:IBL196630 ILG196627:ILH196630 IVC196627:IVD196630 JEY196627:JEZ196630 JOU196627:JOV196630 JYQ196627:JYR196630 KIM196627:KIN196630 KSI196627:KSJ196630 LCE196627:LCF196630 LMA196627:LMB196630 LVW196627:LVX196630 MFS196627:MFT196630 MPO196627:MPP196630 MZK196627:MZL196630 NJG196627:NJH196630 NTC196627:NTD196630 OCY196627:OCZ196630 OMU196627:OMV196630 OWQ196627:OWR196630 PGM196627:PGN196630 PQI196627:PQJ196630 QAE196627:QAF196630 QKA196627:QKB196630 QTW196627:QTX196630 RDS196627:RDT196630 RNO196627:RNP196630 RXK196627:RXL196630 SHG196627:SHH196630 SRC196627:SRD196630 TAY196627:TAZ196630 TKU196627:TKV196630 TUQ196627:TUR196630 UEM196627:UEN196630 UOI196627:UOJ196630 UYE196627:UYF196630 VIA196627:VIB196630 VRW196627:VRX196630 WBS196627:WBT196630 WLO196627:WLP196630 WVK196627:WVL196630 C262163:D262166 IY262163:IZ262166 SU262163:SV262166 ACQ262163:ACR262166 AMM262163:AMN262166 AWI262163:AWJ262166 BGE262163:BGF262166 BQA262163:BQB262166 BZW262163:BZX262166 CJS262163:CJT262166 CTO262163:CTP262166 DDK262163:DDL262166 DNG262163:DNH262166 DXC262163:DXD262166 EGY262163:EGZ262166 EQU262163:EQV262166 FAQ262163:FAR262166 FKM262163:FKN262166 FUI262163:FUJ262166 GEE262163:GEF262166 GOA262163:GOB262166 GXW262163:GXX262166 HHS262163:HHT262166 HRO262163:HRP262166 IBK262163:IBL262166 ILG262163:ILH262166 IVC262163:IVD262166 JEY262163:JEZ262166 JOU262163:JOV262166 JYQ262163:JYR262166 KIM262163:KIN262166 KSI262163:KSJ262166 LCE262163:LCF262166 LMA262163:LMB262166 LVW262163:LVX262166 MFS262163:MFT262166 MPO262163:MPP262166 MZK262163:MZL262166 NJG262163:NJH262166 NTC262163:NTD262166 OCY262163:OCZ262166 OMU262163:OMV262166 OWQ262163:OWR262166 PGM262163:PGN262166 PQI262163:PQJ262166 QAE262163:QAF262166 QKA262163:QKB262166 QTW262163:QTX262166 RDS262163:RDT262166 RNO262163:RNP262166 RXK262163:RXL262166 SHG262163:SHH262166 SRC262163:SRD262166 TAY262163:TAZ262166 TKU262163:TKV262166 TUQ262163:TUR262166 UEM262163:UEN262166 UOI262163:UOJ262166 UYE262163:UYF262166 VIA262163:VIB262166 VRW262163:VRX262166 WBS262163:WBT262166 WLO262163:WLP262166 WVK262163:WVL262166 C327699:D327702 IY327699:IZ327702 SU327699:SV327702 ACQ327699:ACR327702 AMM327699:AMN327702 AWI327699:AWJ327702 BGE327699:BGF327702 BQA327699:BQB327702 BZW327699:BZX327702 CJS327699:CJT327702 CTO327699:CTP327702 DDK327699:DDL327702 DNG327699:DNH327702 DXC327699:DXD327702 EGY327699:EGZ327702 EQU327699:EQV327702 FAQ327699:FAR327702 FKM327699:FKN327702 FUI327699:FUJ327702 GEE327699:GEF327702 GOA327699:GOB327702 GXW327699:GXX327702 HHS327699:HHT327702 HRO327699:HRP327702 IBK327699:IBL327702 ILG327699:ILH327702 IVC327699:IVD327702 JEY327699:JEZ327702 JOU327699:JOV327702 JYQ327699:JYR327702 KIM327699:KIN327702 KSI327699:KSJ327702 LCE327699:LCF327702 LMA327699:LMB327702 LVW327699:LVX327702 MFS327699:MFT327702 MPO327699:MPP327702 MZK327699:MZL327702 NJG327699:NJH327702 NTC327699:NTD327702 OCY327699:OCZ327702 OMU327699:OMV327702 OWQ327699:OWR327702 PGM327699:PGN327702 PQI327699:PQJ327702 QAE327699:QAF327702 QKA327699:QKB327702 QTW327699:QTX327702 RDS327699:RDT327702 RNO327699:RNP327702 RXK327699:RXL327702 SHG327699:SHH327702 SRC327699:SRD327702 TAY327699:TAZ327702 TKU327699:TKV327702 TUQ327699:TUR327702 UEM327699:UEN327702 UOI327699:UOJ327702 UYE327699:UYF327702 VIA327699:VIB327702 VRW327699:VRX327702 WBS327699:WBT327702 WLO327699:WLP327702 WVK327699:WVL327702 C393235:D393238 IY393235:IZ393238 SU393235:SV393238 ACQ393235:ACR393238 AMM393235:AMN393238 AWI393235:AWJ393238 BGE393235:BGF393238 BQA393235:BQB393238 BZW393235:BZX393238 CJS393235:CJT393238 CTO393235:CTP393238 DDK393235:DDL393238 DNG393235:DNH393238 DXC393235:DXD393238 EGY393235:EGZ393238 EQU393235:EQV393238 FAQ393235:FAR393238 FKM393235:FKN393238 FUI393235:FUJ393238 GEE393235:GEF393238 GOA393235:GOB393238 GXW393235:GXX393238 HHS393235:HHT393238 HRO393235:HRP393238 IBK393235:IBL393238 ILG393235:ILH393238 IVC393235:IVD393238 JEY393235:JEZ393238 JOU393235:JOV393238 JYQ393235:JYR393238 KIM393235:KIN393238 KSI393235:KSJ393238 LCE393235:LCF393238 LMA393235:LMB393238 LVW393235:LVX393238 MFS393235:MFT393238 MPO393235:MPP393238 MZK393235:MZL393238 NJG393235:NJH393238 NTC393235:NTD393238 OCY393235:OCZ393238 OMU393235:OMV393238 OWQ393235:OWR393238 PGM393235:PGN393238 PQI393235:PQJ393238 QAE393235:QAF393238 QKA393235:QKB393238 QTW393235:QTX393238 RDS393235:RDT393238 RNO393235:RNP393238 RXK393235:RXL393238 SHG393235:SHH393238 SRC393235:SRD393238 TAY393235:TAZ393238 TKU393235:TKV393238 TUQ393235:TUR393238 UEM393235:UEN393238 UOI393235:UOJ393238 UYE393235:UYF393238 VIA393235:VIB393238 VRW393235:VRX393238 WBS393235:WBT393238 WLO393235:WLP393238 WVK393235:WVL393238 C458771:D458774 IY458771:IZ458774 SU458771:SV458774 ACQ458771:ACR458774 AMM458771:AMN458774 AWI458771:AWJ458774 BGE458771:BGF458774 BQA458771:BQB458774 BZW458771:BZX458774 CJS458771:CJT458774 CTO458771:CTP458774 DDK458771:DDL458774 DNG458771:DNH458774 DXC458771:DXD458774 EGY458771:EGZ458774 EQU458771:EQV458774 FAQ458771:FAR458774 FKM458771:FKN458774 FUI458771:FUJ458774 GEE458771:GEF458774 GOA458771:GOB458774 GXW458771:GXX458774 HHS458771:HHT458774 HRO458771:HRP458774 IBK458771:IBL458774 ILG458771:ILH458774 IVC458771:IVD458774 JEY458771:JEZ458774 JOU458771:JOV458774 JYQ458771:JYR458774 KIM458771:KIN458774 KSI458771:KSJ458774 LCE458771:LCF458774 LMA458771:LMB458774 LVW458771:LVX458774 MFS458771:MFT458774 MPO458771:MPP458774 MZK458771:MZL458774 NJG458771:NJH458774 NTC458771:NTD458774 OCY458771:OCZ458774 OMU458771:OMV458774 OWQ458771:OWR458774 PGM458771:PGN458774 PQI458771:PQJ458774 QAE458771:QAF458774 QKA458771:QKB458774 QTW458771:QTX458774 RDS458771:RDT458774 RNO458771:RNP458774 RXK458771:RXL458774 SHG458771:SHH458774 SRC458771:SRD458774 TAY458771:TAZ458774 TKU458771:TKV458774 TUQ458771:TUR458774 UEM458771:UEN458774 UOI458771:UOJ458774 UYE458771:UYF458774 VIA458771:VIB458774 VRW458771:VRX458774 WBS458771:WBT458774 WLO458771:WLP458774 WVK458771:WVL458774 C524307:D524310 IY524307:IZ524310 SU524307:SV524310 ACQ524307:ACR524310 AMM524307:AMN524310 AWI524307:AWJ524310 BGE524307:BGF524310 BQA524307:BQB524310 BZW524307:BZX524310 CJS524307:CJT524310 CTO524307:CTP524310 DDK524307:DDL524310 DNG524307:DNH524310 DXC524307:DXD524310 EGY524307:EGZ524310 EQU524307:EQV524310 FAQ524307:FAR524310 FKM524307:FKN524310 FUI524307:FUJ524310 GEE524307:GEF524310 GOA524307:GOB524310 GXW524307:GXX524310 HHS524307:HHT524310 HRO524307:HRP524310 IBK524307:IBL524310 ILG524307:ILH524310 IVC524307:IVD524310 JEY524307:JEZ524310 JOU524307:JOV524310 JYQ524307:JYR524310 KIM524307:KIN524310 KSI524307:KSJ524310 LCE524307:LCF524310 LMA524307:LMB524310 LVW524307:LVX524310 MFS524307:MFT524310 MPO524307:MPP524310 MZK524307:MZL524310 NJG524307:NJH524310 NTC524307:NTD524310 OCY524307:OCZ524310 OMU524307:OMV524310 OWQ524307:OWR524310 PGM524307:PGN524310 PQI524307:PQJ524310 QAE524307:QAF524310 QKA524307:QKB524310 QTW524307:QTX524310 RDS524307:RDT524310 RNO524307:RNP524310 RXK524307:RXL524310 SHG524307:SHH524310 SRC524307:SRD524310 TAY524307:TAZ524310 TKU524307:TKV524310 TUQ524307:TUR524310 UEM524307:UEN524310 UOI524307:UOJ524310 UYE524307:UYF524310 VIA524307:VIB524310 VRW524307:VRX524310 WBS524307:WBT524310 WLO524307:WLP524310 WVK524307:WVL524310 C589843:D589846 IY589843:IZ589846 SU589843:SV589846 ACQ589843:ACR589846 AMM589843:AMN589846 AWI589843:AWJ589846 BGE589843:BGF589846 BQA589843:BQB589846 BZW589843:BZX589846 CJS589843:CJT589846 CTO589843:CTP589846 DDK589843:DDL589846 DNG589843:DNH589846 DXC589843:DXD589846 EGY589843:EGZ589846 EQU589843:EQV589846 FAQ589843:FAR589846 FKM589843:FKN589846 FUI589843:FUJ589846 GEE589843:GEF589846 GOA589843:GOB589846 GXW589843:GXX589846 HHS589843:HHT589846 HRO589843:HRP589846 IBK589843:IBL589846 ILG589843:ILH589846 IVC589843:IVD589846 JEY589843:JEZ589846 JOU589843:JOV589846 JYQ589843:JYR589846 KIM589843:KIN589846 KSI589843:KSJ589846 LCE589843:LCF589846 LMA589843:LMB589846 LVW589843:LVX589846 MFS589843:MFT589846 MPO589843:MPP589846 MZK589843:MZL589846 NJG589843:NJH589846 NTC589843:NTD589846 OCY589843:OCZ589846 OMU589843:OMV589846 OWQ589843:OWR589846 PGM589843:PGN589846 PQI589843:PQJ589846 QAE589843:QAF589846 QKA589843:QKB589846 QTW589843:QTX589846 RDS589843:RDT589846 RNO589843:RNP589846 RXK589843:RXL589846 SHG589843:SHH589846 SRC589843:SRD589846 TAY589843:TAZ589846 TKU589843:TKV589846 TUQ589843:TUR589846 UEM589843:UEN589846 UOI589843:UOJ589846 UYE589843:UYF589846 VIA589843:VIB589846 VRW589843:VRX589846 WBS589843:WBT589846 WLO589843:WLP589846 WVK589843:WVL589846 C655379:D655382 IY655379:IZ655382 SU655379:SV655382 ACQ655379:ACR655382 AMM655379:AMN655382 AWI655379:AWJ655382 BGE655379:BGF655382 BQA655379:BQB655382 BZW655379:BZX655382 CJS655379:CJT655382 CTO655379:CTP655382 DDK655379:DDL655382 DNG655379:DNH655382 DXC655379:DXD655382 EGY655379:EGZ655382 EQU655379:EQV655382 FAQ655379:FAR655382 FKM655379:FKN655382 FUI655379:FUJ655382 GEE655379:GEF655382 GOA655379:GOB655382 GXW655379:GXX655382 HHS655379:HHT655382 HRO655379:HRP655382 IBK655379:IBL655382 ILG655379:ILH655382 IVC655379:IVD655382 JEY655379:JEZ655382 JOU655379:JOV655382 JYQ655379:JYR655382 KIM655379:KIN655382 KSI655379:KSJ655382 LCE655379:LCF655382 LMA655379:LMB655382 LVW655379:LVX655382 MFS655379:MFT655382 MPO655379:MPP655382 MZK655379:MZL655382 NJG655379:NJH655382 NTC655379:NTD655382 OCY655379:OCZ655382 OMU655379:OMV655382 OWQ655379:OWR655382 PGM655379:PGN655382 PQI655379:PQJ655382 QAE655379:QAF655382 QKA655379:QKB655382 QTW655379:QTX655382 RDS655379:RDT655382 RNO655379:RNP655382 RXK655379:RXL655382 SHG655379:SHH655382 SRC655379:SRD655382 TAY655379:TAZ655382 TKU655379:TKV655382 TUQ655379:TUR655382 UEM655379:UEN655382 UOI655379:UOJ655382 UYE655379:UYF655382 VIA655379:VIB655382 VRW655379:VRX655382 WBS655379:WBT655382 WLO655379:WLP655382 WVK655379:WVL655382 C720915:D720918 IY720915:IZ720918 SU720915:SV720918 ACQ720915:ACR720918 AMM720915:AMN720918 AWI720915:AWJ720918 BGE720915:BGF720918 BQA720915:BQB720918 BZW720915:BZX720918 CJS720915:CJT720918 CTO720915:CTP720918 DDK720915:DDL720918 DNG720915:DNH720918 DXC720915:DXD720918 EGY720915:EGZ720918 EQU720915:EQV720918 FAQ720915:FAR720918 FKM720915:FKN720918 FUI720915:FUJ720918 GEE720915:GEF720918 GOA720915:GOB720918 GXW720915:GXX720918 HHS720915:HHT720918 HRO720915:HRP720918 IBK720915:IBL720918 ILG720915:ILH720918 IVC720915:IVD720918 JEY720915:JEZ720918 JOU720915:JOV720918 JYQ720915:JYR720918 KIM720915:KIN720918 KSI720915:KSJ720918 LCE720915:LCF720918 LMA720915:LMB720918 LVW720915:LVX720918 MFS720915:MFT720918 MPO720915:MPP720918 MZK720915:MZL720918 NJG720915:NJH720918 NTC720915:NTD720918 OCY720915:OCZ720918 OMU720915:OMV720918 OWQ720915:OWR720918 PGM720915:PGN720918 PQI720915:PQJ720918 QAE720915:QAF720918 QKA720915:QKB720918 QTW720915:QTX720918 RDS720915:RDT720918 RNO720915:RNP720918 RXK720915:RXL720918 SHG720915:SHH720918 SRC720915:SRD720918 TAY720915:TAZ720918 TKU720915:TKV720918 TUQ720915:TUR720918 UEM720915:UEN720918 UOI720915:UOJ720918 UYE720915:UYF720918 VIA720915:VIB720918 VRW720915:VRX720918 WBS720915:WBT720918 WLO720915:WLP720918 WVK720915:WVL720918 C786451:D786454 IY786451:IZ786454 SU786451:SV786454 ACQ786451:ACR786454 AMM786451:AMN786454 AWI786451:AWJ786454 BGE786451:BGF786454 BQA786451:BQB786454 BZW786451:BZX786454 CJS786451:CJT786454 CTO786451:CTP786454 DDK786451:DDL786454 DNG786451:DNH786454 DXC786451:DXD786454 EGY786451:EGZ786454 EQU786451:EQV786454 FAQ786451:FAR786454 FKM786451:FKN786454 FUI786451:FUJ786454 GEE786451:GEF786454 GOA786451:GOB786454 GXW786451:GXX786454 HHS786451:HHT786454 HRO786451:HRP786454 IBK786451:IBL786454 ILG786451:ILH786454 IVC786451:IVD786454 JEY786451:JEZ786454 JOU786451:JOV786454 JYQ786451:JYR786454 KIM786451:KIN786454 KSI786451:KSJ786454 LCE786451:LCF786454 LMA786451:LMB786454 LVW786451:LVX786454 MFS786451:MFT786454 MPO786451:MPP786454 MZK786451:MZL786454 NJG786451:NJH786454 NTC786451:NTD786454 OCY786451:OCZ786454 OMU786451:OMV786454 OWQ786451:OWR786454 PGM786451:PGN786454 PQI786451:PQJ786454 QAE786451:QAF786454 QKA786451:QKB786454 QTW786451:QTX786454 RDS786451:RDT786454 RNO786451:RNP786454 RXK786451:RXL786454 SHG786451:SHH786454 SRC786451:SRD786454 TAY786451:TAZ786454 TKU786451:TKV786454 TUQ786451:TUR786454 UEM786451:UEN786454 UOI786451:UOJ786454 UYE786451:UYF786454 VIA786451:VIB786454 VRW786451:VRX786454 WBS786451:WBT786454 WLO786451:WLP786454 WVK786451:WVL786454 C851987:D851990 IY851987:IZ851990 SU851987:SV851990 ACQ851987:ACR851990 AMM851987:AMN851990 AWI851987:AWJ851990 BGE851987:BGF851990 BQA851987:BQB851990 BZW851987:BZX851990 CJS851987:CJT851990 CTO851987:CTP851990 DDK851987:DDL851990 DNG851987:DNH851990 DXC851987:DXD851990 EGY851987:EGZ851990 EQU851987:EQV851990 FAQ851987:FAR851990 FKM851987:FKN851990 FUI851987:FUJ851990 GEE851987:GEF851990 GOA851987:GOB851990 GXW851987:GXX851990 HHS851987:HHT851990 HRO851987:HRP851990 IBK851987:IBL851990 ILG851987:ILH851990 IVC851987:IVD851990 JEY851987:JEZ851990 JOU851987:JOV851990 JYQ851987:JYR851990 KIM851987:KIN851990 KSI851987:KSJ851990 LCE851987:LCF851990 LMA851987:LMB851990 LVW851987:LVX851990 MFS851987:MFT851990 MPO851987:MPP851990 MZK851987:MZL851990 NJG851987:NJH851990 NTC851987:NTD851990 OCY851987:OCZ851990 OMU851987:OMV851990 OWQ851987:OWR851990 PGM851987:PGN851990 PQI851987:PQJ851990 QAE851987:QAF851990 QKA851987:QKB851990 QTW851987:QTX851990 RDS851987:RDT851990 RNO851987:RNP851990 RXK851987:RXL851990 SHG851987:SHH851990 SRC851987:SRD851990 TAY851987:TAZ851990 TKU851987:TKV851990 TUQ851987:TUR851990 UEM851987:UEN851990 UOI851987:UOJ851990 UYE851987:UYF851990 VIA851987:VIB851990 VRW851987:VRX851990 WBS851987:WBT851990 WLO851987:WLP851990 WVK851987:WVL851990 C917523:D917526 IY917523:IZ917526 SU917523:SV917526 ACQ917523:ACR917526 AMM917523:AMN917526 AWI917523:AWJ917526 BGE917523:BGF917526 BQA917523:BQB917526 BZW917523:BZX917526 CJS917523:CJT917526 CTO917523:CTP917526 DDK917523:DDL917526 DNG917523:DNH917526 DXC917523:DXD917526 EGY917523:EGZ917526 EQU917523:EQV917526 FAQ917523:FAR917526 FKM917523:FKN917526 FUI917523:FUJ917526 GEE917523:GEF917526 GOA917523:GOB917526 GXW917523:GXX917526 HHS917523:HHT917526 HRO917523:HRP917526 IBK917523:IBL917526 ILG917523:ILH917526 IVC917523:IVD917526 JEY917523:JEZ917526 JOU917523:JOV917526 JYQ917523:JYR917526 KIM917523:KIN917526 KSI917523:KSJ917526 LCE917523:LCF917526 LMA917523:LMB917526 LVW917523:LVX917526 MFS917523:MFT917526 MPO917523:MPP917526 MZK917523:MZL917526 NJG917523:NJH917526 NTC917523:NTD917526 OCY917523:OCZ917526 OMU917523:OMV917526 OWQ917523:OWR917526 PGM917523:PGN917526 PQI917523:PQJ917526 QAE917523:QAF917526 QKA917523:QKB917526 QTW917523:QTX917526 RDS917523:RDT917526 RNO917523:RNP917526 RXK917523:RXL917526 SHG917523:SHH917526 SRC917523:SRD917526 TAY917523:TAZ917526 TKU917523:TKV917526 TUQ917523:TUR917526 UEM917523:UEN917526 UOI917523:UOJ917526 UYE917523:UYF917526 VIA917523:VIB917526 VRW917523:VRX917526 WBS917523:WBT917526 WLO917523:WLP917526 WVK917523:WVL917526 C983059:D983062 IY983059:IZ983062 SU983059:SV983062 ACQ983059:ACR983062 AMM983059:AMN983062 AWI983059:AWJ983062 BGE983059:BGF983062 BQA983059:BQB983062 BZW983059:BZX983062 CJS983059:CJT983062 CTO983059:CTP983062 DDK983059:DDL983062 DNG983059:DNH983062 DXC983059:DXD983062 EGY983059:EGZ983062 EQU983059:EQV983062 FAQ983059:FAR983062 FKM983059:FKN983062 FUI983059:FUJ983062 GEE983059:GEF983062 GOA983059:GOB983062 GXW983059:GXX983062 HHS983059:HHT983062 HRO983059:HRP983062 IBK983059:IBL983062 ILG983059:ILH983062 IVC983059:IVD983062 JEY983059:JEZ983062 JOU983059:JOV983062 JYQ983059:JYR983062 KIM983059:KIN983062 KSI983059:KSJ983062 LCE983059:LCF983062 LMA983059:LMB983062 LVW983059:LVX983062 MFS983059:MFT983062 MPO983059:MPP983062 MZK983059:MZL983062 NJG983059:NJH983062 NTC983059:NTD983062 OCY983059:OCZ983062 OMU983059:OMV983062 OWQ983059:OWR983062 PGM983059:PGN983062 PQI983059:PQJ983062 QAE983059:QAF983062 QKA983059:QKB983062 QTW983059:QTX983062 RDS983059:RDT983062 RNO983059:RNP983062 RXK983059:RXL983062 SHG983059:SHH983062 SRC983059:SRD983062 TAY983059:TAZ983062 TKU983059:TKV983062 TUQ983059:TUR983062 UEM983059:UEN983062 UOI983059:UOJ983062 UYE983059:UYF983062 VIA983059:VIB983062 VRW983059:VRX983062 WBS983059:WBT983062 WLO983059:WLP983062 C19:D22" xr:uid="{17D76D3F-F771-47CB-A692-2A617DB0A21C}">
      <formula1>$A$39:$A$45</formula1>
    </dataValidation>
  </dataValidations>
  <printOptions horizontalCentered="1" verticalCentered="1"/>
  <pageMargins left="0.25" right="0.25" top="0.75" bottom="0.75" header="0.3" footer="0.3"/>
  <pageSetup paperSize="9" scale="96"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BF05D-8C1B-44B6-81A4-0A6F2FA4C6B2}">
  <sheetPr>
    <tabColor theme="9" tint="0.39997558519241921"/>
    <pageSetUpPr fitToPage="1"/>
  </sheetPr>
  <dimension ref="A5:AD11"/>
  <sheetViews>
    <sheetView view="pageBreakPreview" zoomScale="70" zoomScaleNormal="70" zoomScaleSheetLayoutView="70" workbookViewId="0">
      <selection activeCell="H8" sqref="H8:Y8"/>
    </sheetView>
  </sheetViews>
  <sheetFormatPr defaultRowHeight="13.5"/>
  <cols>
    <col min="1" max="2" width="14.625" style="309" customWidth="1"/>
    <col min="3" max="25" width="6.625" style="309" customWidth="1"/>
    <col min="26" max="29" width="9" style="309"/>
    <col min="30" max="30" width="11" style="309" bestFit="1" customWidth="1"/>
    <col min="31" max="256" width="9" style="309"/>
    <col min="257" max="258" width="14.625" style="309" customWidth="1"/>
    <col min="259" max="281" width="6.625" style="309" customWidth="1"/>
    <col min="282" max="285" width="9" style="309"/>
    <col min="286" max="286" width="11" style="309" bestFit="1" customWidth="1"/>
    <col min="287" max="512" width="9" style="309"/>
    <col min="513" max="514" width="14.625" style="309" customWidth="1"/>
    <col min="515" max="537" width="6.625" style="309" customWidth="1"/>
    <col min="538" max="541" width="9" style="309"/>
    <col min="542" max="542" width="11" style="309" bestFit="1" customWidth="1"/>
    <col min="543" max="768" width="9" style="309"/>
    <col min="769" max="770" width="14.625" style="309" customWidth="1"/>
    <col min="771" max="793" width="6.625" style="309" customWidth="1"/>
    <col min="794" max="797" width="9" style="309"/>
    <col min="798" max="798" width="11" style="309" bestFit="1" customWidth="1"/>
    <col min="799" max="1024" width="9" style="309"/>
    <col min="1025" max="1026" width="14.625" style="309" customWidth="1"/>
    <col min="1027" max="1049" width="6.625" style="309" customWidth="1"/>
    <col min="1050" max="1053" width="9" style="309"/>
    <col min="1054" max="1054" width="11" style="309" bestFit="1" customWidth="1"/>
    <col min="1055" max="1280" width="9" style="309"/>
    <col min="1281" max="1282" width="14.625" style="309" customWidth="1"/>
    <col min="1283" max="1305" width="6.625" style="309" customWidth="1"/>
    <col min="1306" max="1309" width="9" style="309"/>
    <col min="1310" max="1310" width="11" style="309" bestFit="1" customWidth="1"/>
    <col min="1311" max="1536" width="9" style="309"/>
    <col min="1537" max="1538" width="14.625" style="309" customWidth="1"/>
    <col min="1539" max="1561" width="6.625" style="309" customWidth="1"/>
    <col min="1562" max="1565" width="9" style="309"/>
    <col min="1566" max="1566" width="11" style="309" bestFit="1" customWidth="1"/>
    <col min="1567" max="1792" width="9" style="309"/>
    <col min="1793" max="1794" width="14.625" style="309" customWidth="1"/>
    <col min="1795" max="1817" width="6.625" style="309" customWidth="1"/>
    <col min="1818" max="1821" width="9" style="309"/>
    <col min="1822" max="1822" width="11" style="309" bestFit="1" customWidth="1"/>
    <col min="1823" max="2048" width="9" style="309"/>
    <col min="2049" max="2050" width="14.625" style="309" customWidth="1"/>
    <col min="2051" max="2073" width="6.625" style="309" customWidth="1"/>
    <col min="2074" max="2077" width="9" style="309"/>
    <col min="2078" max="2078" width="11" style="309" bestFit="1" customWidth="1"/>
    <col min="2079" max="2304" width="9" style="309"/>
    <col min="2305" max="2306" width="14.625" style="309" customWidth="1"/>
    <col min="2307" max="2329" width="6.625" style="309" customWidth="1"/>
    <col min="2330" max="2333" width="9" style="309"/>
    <col min="2334" max="2334" width="11" style="309" bestFit="1" customWidth="1"/>
    <col min="2335" max="2560" width="9" style="309"/>
    <col min="2561" max="2562" width="14.625" style="309" customWidth="1"/>
    <col min="2563" max="2585" width="6.625" style="309" customWidth="1"/>
    <col min="2586" max="2589" width="9" style="309"/>
    <col min="2590" max="2590" width="11" style="309" bestFit="1" customWidth="1"/>
    <col min="2591" max="2816" width="9" style="309"/>
    <col min="2817" max="2818" width="14.625" style="309" customWidth="1"/>
    <col min="2819" max="2841" width="6.625" style="309" customWidth="1"/>
    <col min="2842" max="2845" width="9" style="309"/>
    <col min="2846" max="2846" width="11" style="309" bestFit="1" customWidth="1"/>
    <col min="2847" max="3072" width="9" style="309"/>
    <col min="3073" max="3074" width="14.625" style="309" customWidth="1"/>
    <col min="3075" max="3097" width="6.625" style="309" customWidth="1"/>
    <col min="3098" max="3101" width="9" style="309"/>
    <col min="3102" max="3102" width="11" style="309" bestFit="1" customWidth="1"/>
    <col min="3103" max="3328" width="9" style="309"/>
    <col min="3329" max="3330" width="14.625" style="309" customWidth="1"/>
    <col min="3331" max="3353" width="6.625" style="309" customWidth="1"/>
    <col min="3354" max="3357" width="9" style="309"/>
    <col min="3358" max="3358" width="11" style="309" bestFit="1" customWidth="1"/>
    <col min="3359" max="3584" width="9" style="309"/>
    <col min="3585" max="3586" width="14.625" style="309" customWidth="1"/>
    <col min="3587" max="3609" width="6.625" style="309" customWidth="1"/>
    <col min="3610" max="3613" width="9" style="309"/>
    <col min="3614" max="3614" width="11" style="309" bestFit="1" customWidth="1"/>
    <col min="3615" max="3840" width="9" style="309"/>
    <col min="3841" max="3842" width="14.625" style="309" customWidth="1"/>
    <col min="3843" max="3865" width="6.625" style="309" customWidth="1"/>
    <col min="3866" max="3869" width="9" style="309"/>
    <col min="3870" max="3870" width="11" style="309" bestFit="1" customWidth="1"/>
    <col min="3871" max="4096" width="9" style="309"/>
    <col min="4097" max="4098" width="14.625" style="309" customWidth="1"/>
    <col min="4099" max="4121" width="6.625" style="309" customWidth="1"/>
    <col min="4122" max="4125" width="9" style="309"/>
    <col min="4126" max="4126" width="11" style="309" bestFit="1" customWidth="1"/>
    <col min="4127" max="4352" width="9" style="309"/>
    <col min="4353" max="4354" width="14.625" style="309" customWidth="1"/>
    <col min="4355" max="4377" width="6.625" style="309" customWidth="1"/>
    <col min="4378" max="4381" width="9" style="309"/>
    <col min="4382" max="4382" width="11" style="309" bestFit="1" customWidth="1"/>
    <col min="4383" max="4608" width="9" style="309"/>
    <col min="4609" max="4610" width="14.625" style="309" customWidth="1"/>
    <col min="4611" max="4633" width="6.625" style="309" customWidth="1"/>
    <col min="4634" max="4637" width="9" style="309"/>
    <col min="4638" max="4638" width="11" style="309" bestFit="1" customWidth="1"/>
    <col min="4639" max="4864" width="9" style="309"/>
    <col min="4865" max="4866" width="14.625" style="309" customWidth="1"/>
    <col min="4867" max="4889" width="6.625" style="309" customWidth="1"/>
    <col min="4890" max="4893" width="9" style="309"/>
    <col min="4894" max="4894" width="11" style="309" bestFit="1" customWidth="1"/>
    <col min="4895" max="5120" width="9" style="309"/>
    <col min="5121" max="5122" width="14.625" style="309" customWidth="1"/>
    <col min="5123" max="5145" width="6.625" style="309" customWidth="1"/>
    <col min="5146" max="5149" width="9" style="309"/>
    <col min="5150" max="5150" width="11" style="309" bestFit="1" customWidth="1"/>
    <col min="5151" max="5376" width="9" style="309"/>
    <col min="5377" max="5378" width="14.625" style="309" customWidth="1"/>
    <col min="5379" max="5401" width="6.625" style="309" customWidth="1"/>
    <col min="5402" max="5405" width="9" style="309"/>
    <col min="5406" max="5406" width="11" style="309" bestFit="1" customWidth="1"/>
    <col min="5407" max="5632" width="9" style="309"/>
    <col min="5633" max="5634" width="14.625" style="309" customWidth="1"/>
    <col min="5635" max="5657" width="6.625" style="309" customWidth="1"/>
    <col min="5658" max="5661" width="9" style="309"/>
    <col min="5662" max="5662" width="11" style="309" bestFit="1" customWidth="1"/>
    <col min="5663" max="5888" width="9" style="309"/>
    <col min="5889" max="5890" width="14.625" style="309" customWidth="1"/>
    <col min="5891" max="5913" width="6.625" style="309" customWidth="1"/>
    <col min="5914" max="5917" width="9" style="309"/>
    <col min="5918" max="5918" width="11" style="309" bestFit="1" customWidth="1"/>
    <col min="5919" max="6144" width="9" style="309"/>
    <col min="6145" max="6146" width="14.625" style="309" customWidth="1"/>
    <col min="6147" max="6169" width="6.625" style="309" customWidth="1"/>
    <col min="6170" max="6173" width="9" style="309"/>
    <col min="6174" max="6174" width="11" style="309" bestFit="1" customWidth="1"/>
    <col min="6175" max="6400" width="9" style="309"/>
    <col min="6401" max="6402" width="14.625" style="309" customWidth="1"/>
    <col min="6403" max="6425" width="6.625" style="309" customWidth="1"/>
    <col min="6426" max="6429" width="9" style="309"/>
    <col min="6430" max="6430" width="11" style="309" bestFit="1" customWidth="1"/>
    <col min="6431" max="6656" width="9" style="309"/>
    <col min="6657" max="6658" width="14.625" style="309" customWidth="1"/>
    <col min="6659" max="6681" width="6.625" style="309" customWidth="1"/>
    <col min="6682" max="6685" width="9" style="309"/>
    <col min="6686" max="6686" width="11" style="309" bestFit="1" customWidth="1"/>
    <col min="6687" max="6912" width="9" style="309"/>
    <col min="6913" max="6914" width="14.625" style="309" customWidth="1"/>
    <col min="6915" max="6937" width="6.625" style="309" customWidth="1"/>
    <col min="6938" max="6941" width="9" style="309"/>
    <col min="6942" max="6942" width="11" style="309" bestFit="1" customWidth="1"/>
    <col min="6943" max="7168" width="9" style="309"/>
    <col min="7169" max="7170" width="14.625" style="309" customWidth="1"/>
    <col min="7171" max="7193" width="6.625" style="309" customWidth="1"/>
    <col min="7194" max="7197" width="9" style="309"/>
    <col min="7198" max="7198" width="11" style="309" bestFit="1" customWidth="1"/>
    <col min="7199" max="7424" width="9" style="309"/>
    <col min="7425" max="7426" width="14.625" style="309" customWidth="1"/>
    <col min="7427" max="7449" width="6.625" style="309" customWidth="1"/>
    <col min="7450" max="7453" width="9" style="309"/>
    <col min="7454" max="7454" width="11" style="309" bestFit="1" customWidth="1"/>
    <col min="7455" max="7680" width="9" style="309"/>
    <col min="7681" max="7682" width="14.625" style="309" customWidth="1"/>
    <col min="7683" max="7705" width="6.625" style="309" customWidth="1"/>
    <col min="7706" max="7709" width="9" style="309"/>
    <col min="7710" max="7710" width="11" style="309" bestFit="1" customWidth="1"/>
    <col min="7711" max="7936" width="9" style="309"/>
    <col min="7937" max="7938" width="14.625" style="309" customWidth="1"/>
    <col min="7939" max="7961" width="6.625" style="309" customWidth="1"/>
    <col min="7962" max="7965" width="9" style="309"/>
    <col min="7966" max="7966" width="11" style="309" bestFit="1" customWidth="1"/>
    <col min="7967" max="8192" width="9" style="309"/>
    <col min="8193" max="8194" width="14.625" style="309" customWidth="1"/>
    <col min="8195" max="8217" width="6.625" style="309" customWidth="1"/>
    <col min="8218" max="8221" width="9" style="309"/>
    <col min="8222" max="8222" width="11" style="309" bestFit="1" customWidth="1"/>
    <col min="8223" max="8448" width="9" style="309"/>
    <col min="8449" max="8450" width="14.625" style="309" customWidth="1"/>
    <col min="8451" max="8473" width="6.625" style="309" customWidth="1"/>
    <col min="8474" max="8477" width="9" style="309"/>
    <col min="8478" max="8478" width="11" style="309" bestFit="1" customWidth="1"/>
    <col min="8479" max="8704" width="9" style="309"/>
    <col min="8705" max="8706" width="14.625" style="309" customWidth="1"/>
    <col min="8707" max="8729" width="6.625" style="309" customWidth="1"/>
    <col min="8730" max="8733" width="9" style="309"/>
    <col min="8734" max="8734" width="11" style="309" bestFit="1" customWidth="1"/>
    <col min="8735" max="8960" width="9" style="309"/>
    <col min="8961" max="8962" width="14.625" style="309" customWidth="1"/>
    <col min="8963" max="8985" width="6.625" style="309" customWidth="1"/>
    <col min="8986" max="8989" width="9" style="309"/>
    <col min="8990" max="8990" width="11" style="309" bestFit="1" customWidth="1"/>
    <col min="8991" max="9216" width="9" style="309"/>
    <col min="9217" max="9218" width="14.625" style="309" customWidth="1"/>
    <col min="9219" max="9241" width="6.625" style="309" customWidth="1"/>
    <col min="9242" max="9245" width="9" style="309"/>
    <col min="9246" max="9246" width="11" style="309" bestFit="1" customWidth="1"/>
    <col min="9247" max="9472" width="9" style="309"/>
    <col min="9473" max="9474" width="14.625" style="309" customWidth="1"/>
    <col min="9475" max="9497" width="6.625" style="309" customWidth="1"/>
    <col min="9498" max="9501" width="9" style="309"/>
    <col min="9502" max="9502" width="11" style="309" bestFit="1" customWidth="1"/>
    <col min="9503" max="9728" width="9" style="309"/>
    <col min="9729" max="9730" width="14.625" style="309" customWidth="1"/>
    <col min="9731" max="9753" width="6.625" style="309" customWidth="1"/>
    <col min="9754" max="9757" width="9" style="309"/>
    <col min="9758" max="9758" width="11" style="309" bestFit="1" customWidth="1"/>
    <col min="9759" max="9984" width="9" style="309"/>
    <col min="9985" max="9986" width="14.625" style="309" customWidth="1"/>
    <col min="9987" max="10009" width="6.625" style="309" customWidth="1"/>
    <col min="10010" max="10013" width="9" style="309"/>
    <col min="10014" max="10014" width="11" style="309" bestFit="1" customWidth="1"/>
    <col min="10015" max="10240" width="9" style="309"/>
    <col min="10241" max="10242" width="14.625" style="309" customWidth="1"/>
    <col min="10243" max="10265" width="6.625" style="309" customWidth="1"/>
    <col min="10266" max="10269" width="9" style="309"/>
    <col min="10270" max="10270" width="11" style="309" bestFit="1" customWidth="1"/>
    <col min="10271" max="10496" width="9" style="309"/>
    <col min="10497" max="10498" width="14.625" style="309" customWidth="1"/>
    <col min="10499" max="10521" width="6.625" style="309" customWidth="1"/>
    <col min="10522" max="10525" width="9" style="309"/>
    <col min="10526" max="10526" width="11" style="309" bestFit="1" customWidth="1"/>
    <col min="10527" max="10752" width="9" style="309"/>
    <col min="10753" max="10754" width="14.625" style="309" customWidth="1"/>
    <col min="10755" max="10777" width="6.625" style="309" customWidth="1"/>
    <col min="10778" max="10781" width="9" style="309"/>
    <col min="10782" max="10782" width="11" style="309" bestFit="1" customWidth="1"/>
    <col min="10783" max="11008" width="9" style="309"/>
    <col min="11009" max="11010" width="14.625" style="309" customWidth="1"/>
    <col min="11011" max="11033" width="6.625" style="309" customWidth="1"/>
    <col min="11034" max="11037" width="9" style="309"/>
    <col min="11038" max="11038" width="11" style="309" bestFit="1" customWidth="1"/>
    <col min="11039" max="11264" width="9" style="309"/>
    <col min="11265" max="11266" width="14.625" style="309" customWidth="1"/>
    <col min="11267" max="11289" width="6.625" style="309" customWidth="1"/>
    <col min="11290" max="11293" width="9" style="309"/>
    <col min="11294" max="11294" width="11" style="309" bestFit="1" customWidth="1"/>
    <col min="11295" max="11520" width="9" style="309"/>
    <col min="11521" max="11522" width="14.625" style="309" customWidth="1"/>
    <col min="11523" max="11545" width="6.625" style="309" customWidth="1"/>
    <col min="11546" max="11549" width="9" style="309"/>
    <col min="11550" max="11550" width="11" style="309" bestFit="1" customWidth="1"/>
    <col min="11551" max="11776" width="9" style="309"/>
    <col min="11777" max="11778" width="14.625" style="309" customWidth="1"/>
    <col min="11779" max="11801" width="6.625" style="309" customWidth="1"/>
    <col min="11802" max="11805" width="9" style="309"/>
    <col min="11806" max="11806" width="11" style="309" bestFit="1" customWidth="1"/>
    <col min="11807" max="12032" width="9" style="309"/>
    <col min="12033" max="12034" width="14.625" style="309" customWidth="1"/>
    <col min="12035" max="12057" width="6.625" style="309" customWidth="1"/>
    <col min="12058" max="12061" width="9" style="309"/>
    <col min="12062" max="12062" width="11" style="309" bestFit="1" customWidth="1"/>
    <col min="12063" max="12288" width="9" style="309"/>
    <col min="12289" max="12290" width="14.625" style="309" customWidth="1"/>
    <col min="12291" max="12313" width="6.625" style="309" customWidth="1"/>
    <col min="12314" max="12317" width="9" style="309"/>
    <col min="12318" max="12318" width="11" style="309" bestFit="1" customWidth="1"/>
    <col min="12319" max="12544" width="9" style="309"/>
    <col min="12545" max="12546" width="14.625" style="309" customWidth="1"/>
    <col min="12547" max="12569" width="6.625" style="309" customWidth="1"/>
    <col min="12570" max="12573" width="9" style="309"/>
    <col min="12574" max="12574" width="11" style="309" bestFit="1" customWidth="1"/>
    <col min="12575" max="12800" width="9" style="309"/>
    <col min="12801" max="12802" width="14.625" style="309" customWidth="1"/>
    <col min="12803" max="12825" width="6.625" style="309" customWidth="1"/>
    <col min="12826" max="12829" width="9" style="309"/>
    <col min="12830" max="12830" width="11" style="309" bestFit="1" customWidth="1"/>
    <col min="12831" max="13056" width="9" style="309"/>
    <col min="13057" max="13058" width="14.625" style="309" customWidth="1"/>
    <col min="13059" max="13081" width="6.625" style="309" customWidth="1"/>
    <col min="13082" max="13085" width="9" style="309"/>
    <col min="13086" max="13086" width="11" style="309" bestFit="1" customWidth="1"/>
    <col min="13087" max="13312" width="9" style="309"/>
    <col min="13313" max="13314" width="14.625" style="309" customWidth="1"/>
    <col min="13315" max="13337" width="6.625" style="309" customWidth="1"/>
    <col min="13338" max="13341" width="9" style="309"/>
    <col min="13342" max="13342" width="11" style="309" bestFit="1" customWidth="1"/>
    <col min="13343" max="13568" width="9" style="309"/>
    <col min="13569" max="13570" width="14.625" style="309" customWidth="1"/>
    <col min="13571" max="13593" width="6.625" style="309" customWidth="1"/>
    <col min="13594" max="13597" width="9" style="309"/>
    <col min="13598" max="13598" width="11" style="309" bestFit="1" customWidth="1"/>
    <col min="13599" max="13824" width="9" style="309"/>
    <col min="13825" max="13826" width="14.625" style="309" customWidth="1"/>
    <col min="13827" max="13849" width="6.625" style="309" customWidth="1"/>
    <col min="13850" max="13853" width="9" style="309"/>
    <col min="13854" max="13854" width="11" style="309" bestFit="1" customWidth="1"/>
    <col min="13855" max="14080" width="9" style="309"/>
    <col min="14081" max="14082" width="14.625" style="309" customWidth="1"/>
    <col min="14083" max="14105" width="6.625" style="309" customWidth="1"/>
    <col min="14106" max="14109" width="9" style="309"/>
    <col min="14110" max="14110" width="11" style="309" bestFit="1" customWidth="1"/>
    <col min="14111" max="14336" width="9" style="309"/>
    <col min="14337" max="14338" width="14.625" style="309" customWidth="1"/>
    <col min="14339" max="14361" width="6.625" style="309" customWidth="1"/>
    <col min="14362" max="14365" width="9" style="309"/>
    <col min="14366" max="14366" width="11" style="309" bestFit="1" customWidth="1"/>
    <col min="14367" max="14592" width="9" style="309"/>
    <col min="14593" max="14594" width="14.625" style="309" customWidth="1"/>
    <col min="14595" max="14617" width="6.625" style="309" customWidth="1"/>
    <col min="14618" max="14621" width="9" style="309"/>
    <col min="14622" max="14622" width="11" style="309" bestFit="1" customWidth="1"/>
    <col min="14623" max="14848" width="9" style="309"/>
    <col min="14849" max="14850" width="14.625" style="309" customWidth="1"/>
    <col min="14851" max="14873" width="6.625" style="309" customWidth="1"/>
    <col min="14874" max="14877" width="9" style="309"/>
    <col min="14878" max="14878" width="11" style="309" bestFit="1" customWidth="1"/>
    <col min="14879" max="15104" width="9" style="309"/>
    <col min="15105" max="15106" width="14.625" style="309" customWidth="1"/>
    <col min="15107" max="15129" width="6.625" style="309" customWidth="1"/>
    <col min="15130" max="15133" width="9" style="309"/>
    <col min="15134" max="15134" width="11" style="309" bestFit="1" customWidth="1"/>
    <col min="15135" max="15360" width="9" style="309"/>
    <col min="15361" max="15362" width="14.625" style="309" customWidth="1"/>
    <col min="15363" max="15385" width="6.625" style="309" customWidth="1"/>
    <col min="15386" max="15389" width="9" style="309"/>
    <col min="15390" max="15390" width="11" style="309" bestFit="1" customWidth="1"/>
    <col min="15391" max="15616" width="9" style="309"/>
    <col min="15617" max="15618" width="14.625" style="309" customWidth="1"/>
    <col min="15619" max="15641" width="6.625" style="309" customWidth="1"/>
    <col min="15642" max="15645" width="9" style="309"/>
    <col min="15646" max="15646" width="11" style="309" bestFit="1" customWidth="1"/>
    <col min="15647" max="15872" width="9" style="309"/>
    <col min="15873" max="15874" width="14.625" style="309" customWidth="1"/>
    <col min="15875" max="15897" width="6.625" style="309" customWidth="1"/>
    <col min="15898" max="15901" width="9" style="309"/>
    <col min="15902" max="15902" width="11" style="309" bestFit="1" customWidth="1"/>
    <col min="15903" max="16128" width="9" style="309"/>
    <col min="16129" max="16130" width="14.625" style="309" customWidth="1"/>
    <col min="16131" max="16153" width="6.625" style="309" customWidth="1"/>
    <col min="16154" max="16157" width="9" style="309"/>
    <col min="16158" max="16158" width="11" style="309" bestFit="1" customWidth="1"/>
    <col min="16159" max="16384" width="9" style="309"/>
  </cols>
  <sheetData>
    <row r="5" spans="1:30" ht="10.5" customHeight="1"/>
    <row r="6" spans="1:30" ht="35.1" customHeight="1" thickBot="1">
      <c r="AA6" s="310" t="s">
        <v>2533</v>
      </c>
    </row>
    <row r="7" spans="1:30" ht="35.1" customHeight="1" thickTop="1" thickBot="1">
      <c r="A7" s="1081" t="s">
        <v>2555</v>
      </c>
      <c r="B7" s="1082"/>
      <c r="C7" s="1088" t="s">
        <v>2556</v>
      </c>
      <c r="D7" s="1088"/>
      <c r="E7" s="1088"/>
      <c r="F7" s="1088"/>
      <c r="G7" s="1089"/>
      <c r="H7" s="1090" t="s">
        <v>2557</v>
      </c>
      <c r="I7" s="1091"/>
      <c r="J7" s="1091"/>
      <c r="K7" s="1091"/>
      <c r="L7" s="1091"/>
      <c r="M7" s="1091"/>
      <c r="N7" s="1091"/>
      <c r="O7" s="1091"/>
      <c r="P7" s="1091"/>
      <c r="Q7" s="1091"/>
      <c r="R7" s="1091"/>
      <c r="S7" s="1091"/>
      <c r="T7" s="1091"/>
      <c r="U7" s="1091"/>
      <c r="V7" s="1091"/>
      <c r="W7" s="1091"/>
      <c r="X7" s="1091"/>
      <c r="Y7" s="1092"/>
      <c r="Z7" s="311"/>
    </row>
    <row r="8" spans="1:30" ht="35.1" customHeight="1" thickTop="1">
      <c r="A8" s="1083"/>
      <c r="B8" s="1084"/>
      <c r="C8" s="1093" t="s">
        <v>2558</v>
      </c>
      <c r="D8" s="1094"/>
      <c r="E8" s="1094"/>
      <c r="F8" s="1094"/>
      <c r="G8" s="1095"/>
      <c r="H8" s="1099"/>
      <c r="I8" s="1100"/>
      <c r="J8" s="1100"/>
      <c r="K8" s="1100"/>
      <c r="L8" s="1100"/>
      <c r="M8" s="1100"/>
      <c r="N8" s="1100"/>
      <c r="O8" s="1100"/>
      <c r="P8" s="1100"/>
      <c r="Q8" s="1100"/>
      <c r="R8" s="1100"/>
      <c r="S8" s="1100"/>
      <c r="T8" s="1100"/>
      <c r="U8" s="1100"/>
      <c r="V8" s="1100"/>
      <c r="W8" s="1100"/>
      <c r="X8" s="1100"/>
      <c r="Y8" s="1101"/>
      <c r="Z8" s="311"/>
      <c r="AA8" s="312" t="s">
        <v>2559</v>
      </c>
      <c r="AB8" s="312"/>
      <c r="AC8" s="312"/>
      <c r="AD8" s="312"/>
    </row>
    <row r="9" spans="1:30" ht="35.1" customHeight="1">
      <c r="A9" s="1085"/>
      <c r="B9" s="1084"/>
      <c r="C9" s="1096"/>
      <c r="D9" s="1097"/>
      <c r="E9" s="1097"/>
      <c r="F9" s="1097"/>
      <c r="G9" s="1098"/>
      <c r="H9" s="1102"/>
      <c r="I9" s="1103"/>
      <c r="J9" s="1103"/>
      <c r="K9" s="1103"/>
      <c r="L9" s="1103"/>
      <c r="M9" s="1103"/>
      <c r="N9" s="1103"/>
      <c r="O9" s="1103"/>
      <c r="P9" s="1103"/>
      <c r="Q9" s="1103"/>
      <c r="R9" s="1103"/>
      <c r="S9" s="1103"/>
      <c r="T9" s="1103"/>
      <c r="U9" s="1103"/>
      <c r="V9" s="1103"/>
      <c r="W9" s="1103"/>
      <c r="X9" s="1103"/>
      <c r="Y9" s="1104"/>
      <c r="Z9" s="311"/>
      <c r="AA9" s="312" t="s">
        <v>2560</v>
      </c>
      <c r="AB9" s="312"/>
      <c r="AC9" s="312"/>
      <c r="AD9" s="312"/>
    </row>
    <row r="10" spans="1:30" ht="35.1" customHeight="1">
      <c r="A10" s="1085"/>
      <c r="B10" s="1084"/>
      <c r="C10" s="1105" t="s">
        <v>2561</v>
      </c>
      <c r="D10" s="1105"/>
      <c r="E10" s="1105"/>
      <c r="F10" s="1105"/>
      <c r="G10" s="1106"/>
      <c r="H10" s="1107"/>
      <c r="I10" s="1108"/>
      <c r="J10" s="1108"/>
      <c r="K10" s="1108"/>
      <c r="L10" s="1108"/>
      <c r="M10" s="1108"/>
      <c r="N10" s="1108"/>
      <c r="O10" s="1108"/>
      <c r="P10" s="1108"/>
      <c r="Q10" s="1108"/>
      <c r="R10" s="1108"/>
      <c r="S10" s="1108"/>
      <c r="T10" s="1108"/>
      <c r="U10" s="1108"/>
      <c r="V10" s="1108"/>
      <c r="W10" s="1108"/>
      <c r="X10" s="1108"/>
      <c r="Y10" s="1109"/>
      <c r="Z10" s="311"/>
      <c r="AA10" s="312" t="s">
        <v>2562</v>
      </c>
      <c r="AB10" s="312"/>
      <c r="AC10" s="312"/>
      <c r="AD10" s="312"/>
    </row>
    <row r="11" spans="1:30" ht="35.1" customHeight="1" thickBot="1">
      <c r="A11" s="1086"/>
      <c r="B11" s="1087"/>
      <c r="C11" s="1105" t="s">
        <v>11</v>
      </c>
      <c r="D11" s="1105"/>
      <c r="E11" s="1105"/>
      <c r="F11" s="1105"/>
      <c r="G11" s="1106"/>
      <c r="H11" s="1110"/>
      <c r="I11" s="1111"/>
      <c r="J11" s="1111"/>
      <c r="K11" s="1111"/>
      <c r="L11" s="1111"/>
      <c r="M11" s="1111"/>
      <c r="N11" s="1111"/>
      <c r="O11" s="1111"/>
      <c r="P11" s="1112"/>
      <c r="Q11" s="1076" t="s">
        <v>9</v>
      </c>
      <c r="R11" s="1077"/>
      <c r="S11" s="1078"/>
      <c r="T11" s="1079"/>
      <c r="U11" s="1079"/>
      <c r="V11" s="1079"/>
      <c r="W11" s="1079"/>
      <c r="X11" s="1079"/>
      <c r="Y11" s="1080"/>
      <c r="Z11" s="313"/>
      <c r="AA11" s="312" t="s">
        <v>2538</v>
      </c>
      <c r="AB11" s="312"/>
      <c r="AC11" s="312"/>
      <c r="AD11" s="312">
        <v>1130034</v>
      </c>
    </row>
  </sheetData>
  <mergeCells count="12">
    <mergeCell ref="Q11:R11"/>
    <mergeCell ref="S11:Y11"/>
    <mergeCell ref="A7:B11"/>
    <mergeCell ref="C7:G7"/>
    <mergeCell ref="H7:Y7"/>
    <mergeCell ref="C8:G9"/>
    <mergeCell ref="H8:Y8"/>
    <mergeCell ref="H9:Y9"/>
    <mergeCell ref="C10:G10"/>
    <mergeCell ref="H10:Y10"/>
    <mergeCell ref="C11:G11"/>
    <mergeCell ref="H11:P11"/>
  </mergeCells>
  <phoneticPr fontId="1"/>
  <printOptions horizontalCentered="1"/>
  <pageMargins left="0.16" right="0.16" top="0.17" bottom="0.16" header="0.3" footer="0.3"/>
  <pageSetup paperSize="9" scale="57" orientation="portrait" blackAndWhite="1"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D2DC-8760-4494-A94E-5654B90C567E}">
  <sheetPr>
    <tabColor rgb="FF92D050"/>
  </sheetPr>
  <dimension ref="A1:AG174"/>
  <sheetViews>
    <sheetView view="pageBreakPreview" zoomScaleNormal="70" zoomScaleSheetLayoutView="100" workbookViewId="0">
      <selection activeCell="L2" sqref="L2:O2"/>
    </sheetView>
  </sheetViews>
  <sheetFormatPr defaultRowHeight="12"/>
  <cols>
    <col min="1" max="9" width="3" style="333" customWidth="1"/>
    <col min="10" max="10" width="3.125" style="333" customWidth="1"/>
    <col min="11" max="31" width="3" style="333" customWidth="1"/>
    <col min="32" max="32" width="6.25" style="333" customWidth="1"/>
    <col min="33" max="33" width="4.625" style="333" customWidth="1"/>
    <col min="34" max="256" width="9" style="333"/>
    <col min="257" max="265" width="3" style="333" customWidth="1"/>
    <col min="266" max="266" width="3.125" style="333" customWidth="1"/>
    <col min="267" max="287" width="3" style="333" customWidth="1"/>
    <col min="288" max="288" width="6.25" style="333" customWidth="1"/>
    <col min="289" max="289" width="4.625" style="333" customWidth="1"/>
    <col min="290" max="512" width="9" style="333"/>
    <col min="513" max="521" width="3" style="333" customWidth="1"/>
    <col min="522" max="522" width="3.125" style="333" customWidth="1"/>
    <col min="523" max="543" width="3" style="333" customWidth="1"/>
    <col min="544" max="544" width="6.25" style="333" customWidth="1"/>
    <col min="545" max="545" width="4.625" style="333" customWidth="1"/>
    <col min="546" max="768" width="9" style="333"/>
    <col min="769" max="777" width="3" style="333" customWidth="1"/>
    <col min="778" max="778" width="3.125" style="333" customWidth="1"/>
    <col min="779" max="799" width="3" style="333" customWidth="1"/>
    <col min="800" max="800" width="6.25" style="333" customWidth="1"/>
    <col min="801" max="801" width="4.625" style="333" customWidth="1"/>
    <col min="802" max="1024" width="9" style="333"/>
    <col min="1025" max="1033" width="3" style="333" customWidth="1"/>
    <col min="1034" max="1034" width="3.125" style="333" customWidth="1"/>
    <col min="1035" max="1055" width="3" style="333" customWidth="1"/>
    <col min="1056" max="1056" width="6.25" style="333" customWidth="1"/>
    <col min="1057" max="1057" width="4.625" style="333" customWidth="1"/>
    <col min="1058" max="1280" width="9" style="333"/>
    <col min="1281" max="1289" width="3" style="333" customWidth="1"/>
    <col min="1290" max="1290" width="3.125" style="333" customWidth="1"/>
    <col min="1291" max="1311" width="3" style="333" customWidth="1"/>
    <col min="1312" max="1312" width="6.25" style="333" customWidth="1"/>
    <col min="1313" max="1313" width="4.625" style="333" customWidth="1"/>
    <col min="1314" max="1536" width="9" style="333"/>
    <col min="1537" max="1545" width="3" style="333" customWidth="1"/>
    <col min="1546" max="1546" width="3.125" style="333" customWidth="1"/>
    <col min="1547" max="1567" width="3" style="333" customWidth="1"/>
    <col min="1568" max="1568" width="6.25" style="333" customWidth="1"/>
    <col min="1569" max="1569" width="4.625" style="333" customWidth="1"/>
    <col min="1570" max="1792" width="9" style="333"/>
    <col min="1793" max="1801" width="3" style="333" customWidth="1"/>
    <col min="1802" max="1802" width="3.125" style="333" customWidth="1"/>
    <col min="1803" max="1823" width="3" style="333" customWidth="1"/>
    <col min="1824" max="1824" width="6.25" style="333" customWidth="1"/>
    <col min="1825" max="1825" width="4.625" style="333" customWidth="1"/>
    <col min="1826" max="2048" width="9" style="333"/>
    <col min="2049" max="2057" width="3" style="333" customWidth="1"/>
    <col min="2058" max="2058" width="3.125" style="333" customWidth="1"/>
    <col min="2059" max="2079" width="3" style="333" customWidth="1"/>
    <col min="2080" max="2080" width="6.25" style="333" customWidth="1"/>
    <col min="2081" max="2081" width="4.625" style="333" customWidth="1"/>
    <col min="2082" max="2304" width="9" style="333"/>
    <col min="2305" max="2313" width="3" style="333" customWidth="1"/>
    <col min="2314" max="2314" width="3.125" style="333" customWidth="1"/>
    <col min="2315" max="2335" width="3" style="333" customWidth="1"/>
    <col min="2336" max="2336" width="6.25" style="333" customWidth="1"/>
    <col min="2337" max="2337" width="4.625" style="333" customWidth="1"/>
    <col min="2338" max="2560" width="9" style="333"/>
    <col min="2561" max="2569" width="3" style="333" customWidth="1"/>
    <col min="2570" max="2570" width="3.125" style="333" customWidth="1"/>
    <col min="2571" max="2591" width="3" style="333" customWidth="1"/>
    <col min="2592" max="2592" width="6.25" style="333" customWidth="1"/>
    <col min="2593" max="2593" width="4.625" style="333" customWidth="1"/>
    <col min="2594" max="2816" width="9" style="333"/>
    <col min="2817" max="2825" width="3" style="333" customWidth="1"/>
    <col min="2826" max="2826" width="3.125" style="333" customWidth="1"/>
    <col min="2827" max="2847" width="3" style="333" customWidth="1"/>
    <col min="2848" max="2848" width="6.25" style="333" customWidth="1"/>
    <col min="2849" max="2849" width="4.625" style="333" customWidth="1"/>
    <col min="2850" max="3072" width="9" style="333"/>
    <col min="3073" max="3081" width="3" style="333" customWidth="1"/>
    <col min="3082" max="3082" width="3.125" style="333" customWidth="1"/>
    <col min="3083" max="3103" width="3" style="333" customWidth="1"/>
    <col min="3104" max="3104" width="6.25" style="333" customWidth="1"/>
    <col min="3105" max="3105" width="4.625" style="333" customWidth="1"/>
    <col min="3106" max="3328" width="9" style="333"/>
    <col min="3329" max="3337" width="3" style="333" customWidth="1"/>
    <col min="3338" max="3338" width="3.125" style="333" customWidth="1"/>
    <col min="3339" max="3359" width="3" style="333" customWidth="1"/>
    <col min="3360" max="3360" width="6.25" style="333" customWidth="1"/>
    <col min="3361" max="3361" width="4.625" style="333" customWidth="1"/>
    <col min="3362" max="3584" width="9" style="333"/>
    <col min="3585" max="3593" width="3" style="333" customWidth="1"/>
    <col min="3594" max="3594" width="3.125" style="333" customWidth="1"/>
    <col min="3595" max="3615" width="3" style="333" customWidth="1"/>
    <col min="3616" max="3616" width="6.25" style="333" customWidth="1"/>
    <col min="3617" max="3617" width="4.625" style="333" customWidth="1"/>
    <col min="3618" max="3840" width="9" style="333"/>
    <col min="3841" max="3849" width="3" style="333" customWidth="1"/>
    <col min="3850" max="3850" width="3.125" style="333" customWidth="1"/>
    <col min="3851" max="3871" width="3" style="333" customWidth="1"/>
    <col min="3872" max="3872" width="6.25" style="333" customWidth="1"/>
    <col min="3873" max="3873" width="4.625" style="333" customWidth="1"/>
    <col min="3874" max="4096" width="9" style="333"/>
    <col min="4097" max="4105" width="3" style="333" customWidth="1"/>
    <col min="4106" max="4106" width="3.125" style="333" customWidth="1"/>
    <col min="4107" max="4127" width="3" style="333" customWidth="1"/>
    <col min="4128" max="4128" width="6.25" style="333" customWidth="1"/>
    <col min="4129" max="4129" width="4.625" style="333" customWidth="1"/>
    <col min="4130" max="4352" width="9" style="333"/>
    <col min="4353" max="4361" width="3" style="333" customWidth="1"/>
    <col min="4362" max="4362" width="3.125" style="333" customWidth="1"/>
    <col min="4363" max="4383" width="3" style="333" customWidth="1"/>
    <col min="4384" max="4384" width="6.25" style="333" customWidth="1"/>
    <col min="4385" max="4385" width="4.625" style="333" customWidth="1"/>
    <col min="4386" max="4608" width="9" style="333"/>
    <col min="4609" max="4617" width="3" style="333" customWidth="1"/>
    <col min="4618" max="4618" width="3.125" style="333" customWidth="1"/>
    <col min="4619" max="4639" width="3" style="333" customWidth="1"/>
    <col min="4640" max="4640" width="6.25" style="333" customWidth="1"/>
    <col min="4641" max="4641" width="4.625" style="333" customWidth="1"/>
    <col min="4642" max="4864" width="9" style="333"/>
    <col min="4865" max="4873" width="3" style="333" customWidth="1"/>
    <col min="4874" max="4874" width="3.125" style="333" customWidth="1"/>
    <col min="4875" max="4895" width="3" style="333" customWidth="1"/>
    <col min="4896" max="4896" width="6.25" style="333" customWidth="1"/>
    <col min="4897" max="4897" width="4.625" style="333" customWidth="1"/>
    <col min="4898" max="5120" width="9" style="333"/>
    <col min="5121" max="5129" width="3" style="333" customWidth="1"/>
    <col min="5130" max="5130" width="3.125" style="333" customWidth="1"/>
    <col min="5131" max="5151" width="3" style="333" customWidth="1"/>
    <col min="5152" max="5152" width="6.25" style="333" customWidth="1"/>
    <col min="5153" max="5153" width="4.625" style="333" customWidth="1"/>
    <col min="5154" max="5376" width="9" style="333"/>
    <col min="5377" max="5385" width="3" style="333" customWidth="1"/>
    <col min="5386" max="5386" width="3.125" style="333" customWidth="1"/>
    <col min="5387" max="5407" width="3" style="333" customWidth="1"/>
    <col min="5408" max="5408" width="6.25" style="333" customWidth="1"/>
    <col min="5409" max="5409" width="4.625" style="333" customWidth="1"/>
    <col min="5410" max="5632" width="9" style="333"/>
    <col min="5633" max="5641" width="3" style="333" customWidth="1"/>
    <col min="5642" max="5642" width="3.125" style="333" customWidth="1"/>
    <col min="5643" max="5663" width="3" style="333" customWidth="1"/>
    <col min="5664" max="5664" width="6.25" style="333" customWidth="1"/>
    <col min="5665" max="5665" width="4.625" style="333" customWidth="1"/>
    <col min="5666" max="5888" width="9" style="333"/>
    <col min="5889" max="5897" width="3" style="333" customWidth="1"/>
    <col min="5898" max="5898" width="3.125" style="333" customWidth="1"/>
    <col min="5899" max="5919" width="3" style="333" customWidth="1"/>
    <col min="5920" max="5920" width="6.25" style="333" customWidth="1"/>
    <col min="5921" max="5921" width="4.625" style="333" customWidth="1"/>
    <col min="5922" max="6144" width="9" style="333"/>
    <col min="6145" max="6153" width="3" style="333" customWidth="1"/>
    <col min="6154" max="6154" width="3.125" style="333" customWidth="1"/>
    <col min="6155" max="6175" width="3" style="333" customWidth="1"/>
    <col min="6176" max="6176" width="6.25" style="333" customWidth="1"/>
    <col min="6177" max="6177" width="4.625" style="333" customWidth="1"/>
    <col min="6178" max="6400" width="9" style="333"/>
    <col min="6401" max="6409" width="3" style="333" customWidth="1"/>
    <col min="6410" max="6410" width="3.125" style="333" customWidth="1"/>
    <col min="6411" max="6431" width="3" style="333" customWidth="1"/>
    <col min="6432" max="6432" width="6.25" style="333" customWidth="1"/>
    <col min="6433" max="6433" width="4.625" style="333" customWidth="1"/>
    <col min="6434" max="6656" width="9" style="333"/>
    <col min="6657" max="6665" width="3" style="333" customWidth="1"/>
    <col min="6666" max="6666" width="3.125" style="333" customWidth="1"/>
    <col min="6667" max="6687" width="3" style="333" customWidth="1"/>
    <col min="6688" max="6688" width="6.25" style="333" customWidth="1"/>
    <col min="6689" max="6689" width="4.625" style="333" customWidth="1"/>
    <col min="6690" max="6912" width="9" style="333"/>
    <col min="6913" max="6921" width="3" style="333" customWidth="1"/>
    <col min="6922" max="6922" width="3.125" style="333" customWidth="1"/>
    <col min="6923" max="6943" width="3" style="333" customWidth="1"/>
    <col min="6944" max="6944" width="6.25" style="333" customWidth="1"/>
    <col min="6945" max="6945" width="4.625" style="333" customWidth="1"/>
    <col min="6946" max="7168" width="9" style="333"/>
    <col min="7169" max="7177" width="3" style="333" customWidth="1"/>
    <col min="7178" max="7178" width="3.125" style="333" customWidth="1"/>
    <col min="7179" max="7199" width="3" style="333" customWidth="1"/>
    <col min="7200" max="7200" width="6.25" style="333" customWidth="1"/>
    <col min="7201" max="7201" width="4.625" style="333" customWidth="1"/>
    <col min="7202" max="7424" width="9" style="333"/>
    <col min="7425" max="7433" width="3" style="333" customWidth="1"/>
    <col min="7434" max="7434" width="3.125" style="333" customWidth="1"/>
    <col min="7435" max="7455" width="3" style="333" customWidth="1"/>
    <col min="7456" max="7456" width="6.25" style="333" customWidth="1"/>
    <col min="7457" max="7457" width="4.625" style="333" customWidth="1"/>
    <col min="7458" max="7680" width="9" style="333"/>
    <col min="7681" max="7689" width="3" style="333" customWidth="1"/>
    <col min="7690" max="7690" width="3.125" style="333" customWidth="1"/>
    <col min="7691" max="7711" width="3" style="333" customWidth="1"/>
    <col min="7712" max="7712" width="6.25" style="333" customWidth="1"/>
    <col min="7713" max="7713" width="4.625" style="333" customWidth="1"/>
    <col min="7714" max="7936" width="9" style="333"/>
    <col min="7937" max="7945" width="3" style="333" customWidth="1"/>
    <col min="7946" max="7946" width="3.125" style="333" customWidth="1"/>
    <col min="7947" max="7967" width="3" style="333" customWidth="1"/>
    <col min="7968" max="7968" width="6.25" style="333" customWidth="1"/>
    <col min="7969" max="7969" width="4.625" style="333" customWidth="1"/>
    <col min="7970" max="8192" width="9" style="333"/>
    <col min="8193" max="8201" width="3" style="333" customWidth="1"/>
    <col min="8202" max="8202" width="3.125" style="333" customWidth="1"/>
    <col min="8203" max="8223" width="3" style="333" customWidth="1"/>
    <col min="8224" max="8224" width="6.25" style="333" customWidth="1"/>
    <col min="8225" max="8225" width="4.625" style="333" customWidth="1"/>
    <col min="8226" max="8448" width="9" style="333"/>
    <col min="8449" max="8457" width="3" style="333" customWidth="1"/>
    <col min="8458" max="8458" width="3.125" style="333" customWidth="1"/>
    <col min="8459" max="8479" width="3" style="333" customWidth="1"/>
    <col min="8480" max="8480" width="6.25" style="333" customWidth="1"/>
    <col min="8481" max="8481" width="4.625" style="333" customWidth="1"/>
    <col min="8482" max="8704" width="9" style="333"/>
    <col min="8705" max="8713" width="3" style="333" customWidth="1"/>
    <col min="8714" max="8714" width="3.125" style="333" customWidth="1"/>
    <col min="8715" max="8735" width="3" style="333" customWidth="1"/>
    <col min="8736" max="8736" width="6.25" style="333" customWidth="1"/>
    <col min="8737" max="8737" width="4.625" style="333" customWidth="1"/>
    <col min="8738" max="8960" width="9" style="333"/>
    <col min="8961" max="8969" width="3" style="333" customWidth="1"/>
    <col min="8970" max="8970" width="3.125" style="333" customWidth="1"/>
    <col min="8971" max="8991" width="3" style="333" customWidth="1"/>
    <col min="8992" max="8992" width="6.25" style="333" customWidth="1"/>
    <col min="8993" max="8993" width="4.625" style="333" customWidth="1"/>
    <col min="8994" max="9216" width="9" style="333"/>
    <col min="9217" max="9225" width="3" style="333" customWidth="1"/>
    <col min="9226" max="9226" width="3.125" style="333" customWidth="1"/>
    <col min="9227" max="9247" width="3" style="333" customWidth="1"/>
    <col min="9248" max="9248" width="6.25" style="333" customWidth="1"/>
    <col min="9249" max="9249" width="4.625" style="333" customWidth="1"/>
    <col min="9250" max="9472" width="9" style="333"/>
    <col min="9473" max="9481" width="3" style="333" customWidth="1"/>
    <col min="9482" max="9482" width="3.125" style="333" customWidth="1"/>
    <col min="9483" max="9503" width="3" style="333" customWidth="1"/>
    <col min="9504" max="9504" width="6.25" style="333" customWidth="1"/>
    <col min="9505" max="9505" width="4.625" style="333" customWidth="1"/>
    <col min="9506" max="9728" width="9" style="333"/>
    <col min="9729" max="9737" width="3" style="333" customWidth="1"/>
    <col min="9738" max="9738" width="3.125" style="333" customWidth="1"/>
    <col min="9739" max="9759" width="3" style="333" customWidth="1"/>
    <col min="9760" max="9760" width="6.25" style="333" customWidth="1"/>
    <col min="9761" max="9761" width="4.625" style="333" customWidth="1"/>
    <col min="9762" max="9984" width="9" style="333"/>
    <col min="9985" max="9993" width="3" style="333" customWidth="1"/>
    <col min="9994" max="9994" width="3.125" style="333" customWidth="1"/>
    <col min="9995" max="10015" width="3" style="333" customWidth="1"/>
    <col min="10016" max="10016" width="6.25" style="333" customWidth="1"/>
    <col min="10017" max="10017" width="4.625" style="333" customWidth="1"/>
    <col min="10018" max="10240" width="9" style="333"/>
    <col min="10241" max="10249" width="3" style="333" customWidth="1"/>
    <col min="10250" max="10250" width="3.125" style="333" customWidth="1"/>
    <col min="10251" max="10271" width="3" style="333" customWidth="1"/>
    <col min="10272" max="10272" width="6.25" style="333" customWidth="1"/>
    <col min="10273" max="10273" width="4.625" style="333" customWidth="1"/>
    <col min="10274" max="10496" width="9" style="333"/>
    <col min="10497" max="10505" width="3" style="333" customWidth="1"/>
    <col min="10506" max="10506" width="3.125" style="333" customWidth="1"/>
    <col min="10507" max="10527" width="3" style="333" customWidth="1"/>
    <col min="10528" max="10528" width="6.25" style="333" customWidth="1"/>
    <col min="10529" max="10529" width="4.625" style="333" customWidth="1"/>
    <col min="10530" max="10752" width="9" style="333"/>
    <col min="10753" max="10761" width="3" style="333" customWidth="1"/>
    <col min="10762" max="10762" width="3.125" style="333" customWidth="1"/>
    <col min="10763" max="10783" width="3" style="333" customWidth="1"/>
    <col min="10784" max="10784" width="6.25" style="333" customWidth="1"/>
    <col min="10785" max="10785" width="4.625" style="333" customWidth="1"/>
    <col min="10786" max="11008" width="9" style="333"/>
    <col min="11009" max="11017" width="3" style="333" customWidth="1"/>
    <col min="11018" max="11018" width="3.125" style="333" customWidth="1"/>
    <col min="11019" max="11039" width="3" style="333" customWidth="1"/>
    <col min="11040" max="11040" width="6.25" style="333" customWidth="1"/>
    <col min="11041" max="11041" width="4.625" style="333" customWidth="1"/>
    <col min="11042" max="11264" width="9" style="333"/>
    <col min="11265" max="11273" width="3" style="333" customWidth="1"/>
    <col min="11274" max="11274" width="3.125" style="333" customWidth="1"/>
    <col min="11275" max="11295" width="3" style="333" customWidth="1"/>
    <col min="11296" max="11296" width="6.25" style="333" customWidth="1"/>
    <col min="11297" max="11297" width="4.625" style="333" customWidth="1"/>
    <col min="11298" max="11520" width="9" style="333"/>
    <col min="11521" max="11529" width="3" style="333" customWidth="1"/>
    <col min="11530" max="11530" width="3.125" style="333" customWidth="1"/>
    <col min="11531" max="11551" width="3" style="333" customWidth="1"/>
    <col min="11552" max="11552" width="6.25" style="333" customWidth="1"/>
    <col min="11553" max="11553" width="4.625" style="333" customWidth="1"/>
    <col min="11554" max="11776" width="9" style="333"/>
    <col min="11777" max="11785" width="3" style="333" customWidth="1"/>
    <col min="11786" max="11786" width="3.125" style="333" customWidth="1"/>
    <col min="11787" max="11807" width="3" style="333" customWidth="1"/>
    <col min="11808" max="11808" width="6.25" style="333" customWidth="1"/>
    <col min="11809" max="11809" width="4.625" style="333" customWidth="1"/>
    <col min="11810" max="12032" width="9" style="333"/>
    <col min="12033" max="12041" width="3" style="333" customWidth="1"/>
    <col min="12042" max="12042" width="3.125" style="333" customWidth="1"/>
    <col min="12043" max="12063" width="3" style="333" customWidth="1"/>
    <col min="12064" max="12064" width="6.25" style="333" customWidth="1"/>
    <col min="12065" max="12065" width="4.625" style="333" customWidth="1"/>
    <col min="12066" max="12288" width="9" style="333"/>
    <col min="12289" max="12297" width="3" style="333" customWidth="1"/>
    <col min="12298" max="12298" width="3.125" style="333" customWidth="1"/>
    <col min="12299" max="12319" width="3" style="333" customWidth="1"/>
    <col min="12320" max="12320" width="6.25" style="333" customWidth="1"/>
    <col min="12321" max="12321" width="4.625" style="333" customWidth="1"/>
    <col min="12322" max="12544" width="9" style="333"/>
    <col min="12545" max="12553" width="3" style="333" customWidth="1"/>
    <col min="12554" max="12554" width="3.125" style="333" customWidth="1"/>
    <col min="12555" max="12575" width="3" style="333" customWidth="1"/>
    <col min="12576" max="12576" width="6.25" style="333" customWidth="1"/>
    <col min="12577" max="12577" width="4.625" style="333" customWidth="1"/>
    <col min="12578" max="12800" width="9" style="333"/>
    <col min="12801" max="12809" width="3" style="333" customWidth="1"/>
    <col min="12810" max="12810" width="3.125" style="333" customWidth="1"/>
    <col min="12811" max="12831" width="3" style="333" customWidth="1"/>
    <col min="12832" max="12832" width="6.25" style="333" customWidth="1"/>
    <col min="12833" max="12833" width="4.625" style="333" customWidth="1"/>
    <col min="12834" max="13056" width="9" style="333"/>
    <col min="13057" max="13065" width="3" style="333" customWidth="1"/>
    <col min="13066" max="13066" width="3.125" style="333" customWidth="1"/>
    <col min="13067" max="13087" width="3" style="333" customWidth="1"/>
    <col min="13088" max="13088" width="6.25" style="333" customWidth="1"/>
    <col min="13089" max="13089" width="4.625" style="333" customWidth="1"/>
    <col min="13090" max="13312" width="9" style="333"/>
    <col min="13313" max="13321" width="3" style="333" customWidth="1"/>
    <col min="13322" max="13322" width="3.125" style="333" customWidth="1"/>
    <col min="13323" max="13343" width="3" style="333" customWidth="1"/>
    <col min="13344" max="13344" width="6.25" style="333" customWidth="1"/>
    <col min="13345" max="13345" width="4.625" style="333" customWidth="1"/>
    <col min="13346" max="13568" width="9" style="333"/>
    <col min="13569" max="13577" width="3" style="333" customWidth="1"/>
    <col min="13578" max="13578" width="3.125" style="333" customWidth="1"/>
    <col min="13579" max="13599" width="3" style="333" customWidth="1"/>
    <col min="13600" max="13600" width="6.25" style="333" customWidth="1"/>
    <col min="13601" max="13601" width="4.625" style="333" customWidth="1"/>
    <col min="13602" max="13824" width="9" style="333"/>
    <col min="13825" max="13833" width="3" style="333" customWidth="1"/>
    <col min="13834" max="13834" width="3.125" style="333" customWidth="1"/>
    <col min="13835" max="13855" width="3" style="333" customWidth="1"/>
    <col min="13856" max="13856" width="6.25" style="333" customWidth="1"/>
    <col min="13857" max="13857" width="4.625" style="333" customWidth="1"/>
    <col min="13858" max="14080" width="9" style="333"/>
    <col min="14081" max="14089" width="3" style="333" customWidth="1"/>
    <col min="14090" max="14090" width="3.125" style="333" customWidth="1"/>
    <col min="14091" max="14111" width="3" style="333" customWidth="1"/>
    <col min="14112" max="14112" width="6.25" style="333" customWidth="1"/>
    <col min="14113" max="14113" width="4.625" style="333" customWidth="1"/>
    <col min="14114" max="14336" width="9" style="333"/>
    <col min="14337" max="14345" width="3" style="333" customWidth="1"/>
    <col min="14346" max="14346" width="3.125" style="333" customWidth="1"/>
    <col min="14347" max="14367" width="3" style="333" customWidth="1"/>
    <col min="14368" max="14368" width="6.25" style="333" customWidth="1"/>
    <col min="14369" max="14369" width="4.625" style="333" customWidth="1"/>
    <col min="14370" max="14592" width="9" style="333"/>
    <col min="14593" max="14601" width="3" style="333" customWidth="1"/>
    <col min="14602" max="14602" width="3.125" style="333" customWidth="1"/>
    <col min="14603" max="14623" width="3" style="333" customWidth="1"/>
    <col min="14624" max="14624" width="6.25" style="333" customWidth="1"/>
    <col min="14625" max="14625" width="4.625" style="333" customWidth="1"/>
    <col min="14626" max="14848" width="9" style="333"/>
    <col min="14849" max="14857" width="3" style="333" customWidth="1"/>
    <col min="14858" max="14858" width="3.125" style="333" customWidth="1"/>
    <col min="14859" max="14879" width="3" style="333" customWidth="1"/>
    <col min="14880" max="14880" width="6.25" style="333" customWidth="1"/>
    <col min="14881" max="14881" width="4.625" style="333" customWidth="1"/>
    <col min="14882" max="15104" width="9" style="333"/>
    <col min="15105" max="15113" width="3" style="333" customWidth="1"/>
    <col min="15114" max="15114" width="3.125" style="333" customWidth="1"/>
    <col min="15115" max="15135" width="3" style="333" customWidth="1"/>
    <col min="15136" max="15136" width="6.25" style="333" customWidth="1"/>
    <col min="15137" max="15137" width="4.625" style="333" customWidth="1"/>
    <col min="15138" max="15360" width="9" style="333"/>
    <col min="15361" max="15369" width="3" style="333" customWidth="1"/>
    <col min="15370" max="15370" width="3.125" style="333" customWidth="1"/>
    <col min="15371" max="15391" width="3" style="333" customWidth="1"/>
    <col min="15392" max="15392" width="6.25" style="333" customWidth="1"/>
    <col min="15393" max="15393" width="4.625" style="333" customWidth="1"/>
    <col min="15394" max="15616" width="9" style="333"/>
    <col min="15617" max="15625" width="3" style="333" customWidth="1"/>
    <col min="15626" max="15626" width="3.125" style="333" customWidth="1"/>
    <col min="15627" max="15647" width="3" style="333" customWidth="1"/>
    <col min="15648" max="15648" width="6.25" style="333" customWidth="1"/>
    <col min="15649" max="15649" width="4.625" style="333" customWidth="1"/>
    <col min="15650" max="15872" width="9" style="333"/>
    <col min="15873" max="15881" width="3" style="333" customWidth="1"/>
    <col min="15882" max="15882" width="3.125" style="333" customWidth="1"/>
    <col min="15883" max="15903" width="3" style="333" customWidth="1"/>
    <col min="15904" max="15904" width="6.25" style="333" customWidth="1"/>
    <col min="15905" max="15905" width="4.625" style="333" customWidth="1"/>
    <col min="15906" max="16128" width="9" style="333"/>
    <col min="16129" max="16137" width="3" style="333" customWidth="1"/>
    <col min="16138" max="16138" width="3.125" style="333" customWidth="1"/>
    <col min="16139" max="16159" width="3" style="333" customWidth="1"/>
    <col min="16160" max="16160" width="6.25" style="333" customWidth="1"/>
    <col min="16161" max="16161" width="4.625" style="333" customWidth="1"/>
    <col min="16162" max="16384" width="9" style="333"/>
  </cols>
  <sheetData>
    <row r="1" spans="1:33" s="318" customFormat="1" ht="15.75" customHeight="1">
      <c r="A1" s="314" t="s">
        <v>2563</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6"/>
      <c r="AG1" s="317"/>
    </row>
    <row r="2" spans="1:33" s="318" customFormat="1" ht="15.75" customHeight="1">
      <c r="A2" s="319" t="s">
        <v>2564</v>
      </c>
      <c r="B2" s="320"/>
      <c r="C2" s="320"/>
      <c r="D2" s="320"/>
      <c r="E2" s="320"/>
      <c r="F2" s="321"/>
      <c r="G2" s="321"/>
      <c r="H2" s="321"/>
      <c r="I2" s="321"/>
      <c r="J2" s="321"/>
      <c r="K2" s="321" t="s">
        <v>2565</v>
      </c>
      <c r="L2" s="1129"/>
      <c r="M2" s="1129"/>
      <c r="N2" s="1129"/>
      <c r="O2" s="1129"/>
      <c r="P2" s="1125" t="s">
        <v>2566</v>
      </c>
      <c r="Q2" s="1125"/>
      <c r="R2" s="1125"/>
      <c r="S2" s="1129"/>
      <c r="T2" s="1129"/>
      <c r="U2" s="1129"/>
      <c r="V2" s="1129"/>
      <c r="W2" s="1125" t="s">
        <v>2567</v>
      </c>
      <c r="X2" s="1125"/>
      <c r="Y2" s="1125"/>
      <c r="Z2" s="1126"/>
      <c r="AA2" s="1126"/>
      <c r="AB2" s="1126"/>
      <c r="AC2" s="1126"/>
      <c r="AD2" s="1126"/>
      <c r="AE2" s="1126"/>
      <c r="AF2" s="323" t="s">
        <v>17</v>
      </c>
      <c r="AG2" s="317"/>
    </row>
    <row r="3" spans="1:33" s="318" customFormat="1" ht="15.75" customHeight="1">
      <c r="A3" s="319" t="s">
        <v>2568</v>
      </c>
      <c r="B3" s="320"/>
      <c r="C3" s="320"/>
      <c r="D3" s="320"/>
      <c r="E3" s="320"/>
      <c r="F3" s="324"/>
      <c r="G3" s="324"/>
      <c r="H3" s="324"/>
      <c r="I3" s="324"/>
      <c r="J3" s="324"/>
      <c r="K3" s="1122"/>
      <c r="L3" s="1122"/>
      <c r="M3" s="1122"/>
      <c r="N3" s="1122"/>
      <c r="O3" s="1122"/>
      <c r="P3" s="1122"/>
      <c r="Q3" s="1122"/>
      <c r="R3" s="1122"/>
      <c r="S3" s="1122"/>
      <c r="T3" s="1122"/>
      <c r="U3" s="1122"/>
      <c r="V3" s="1122"/>
      <c r="W3" s="1122"/>
      <c r="X3" s="1122"/>
      <c r="Y3" s="1122"/>
      <c r="Z3" s="1122"/>
      <c r="AA3" s="1122"/>
      <c r="AB3" s="1122"/>
      <c r="AC3" s="1122"/>
      <c r="AD3" s="1122"/>
      <c r="AE3" s="1122"/>
      <c r="AF3" s="1123"/>
      <c r="AG3" s="317"/>
    </row>
    <row r="4" spans="1:33" s="318" customFormat="1" ht="15.75" customHeight="1">
      <c r="A4" s="319" t="s">
        <v>2569</v>
      </c>
      <c r="B4" s="320"/>
      <c r="C4" s="320"/>
      <c r="D4" s="320"/>
      <c r="E4" s="320"/>
      <c r="F4" s="320"/>
      <c r="G4" s="320"/>
      <c r="H4" s="320"/>
      <c r="I4" s="320"/>
      <c r="J4" s="320"/>
      <c r="K4" s="321" t="s">
        <v>2565</v>
      </c>
      <c r="L4" s="1124"/>
      <c r="M4" s="1124"/>
      <c r="N4" s="1124"/>
      <c r="O4" s="1125" t="s">
        <v>2570</v>
      </c>
      <c r="P4" s="1125"/>
      <c r="Q4" s="1125"/>
      <c r="R4" s="1125"/>
      <c r="S4" s="1125"/>
      <c r="T4" s="1124"/>
      <c r="U4" s="1124"/>
      <c r="V4" s="1124"/>
      <c r="W4" s="1125" t="s">
        <v>2571</v>
      </c>
      <c r="X4" s="1125"/>
      <c r="Y4" s="1125"/>
      <c r="Z4" s="1125"/>
      <c r="AA4" s="1126"/>
      <c r="AB4" s="1126"/>
      <c r="AC4" s="1126"/>
      <c r="AD4" s="1126"/>
      <c r="AE4" s="1126"/>
      <c r="AF4" s="323" t="s">
        <v>17</v>
      </c>
      <c r="AG4" s="317"/>
    </row>
    <row r="5" spans="1:33" s="318" customFormat="1" ht="15.75" customHeight="1">
      <c r="A5" s="319"/>
      <c r="B5" s="320"/>
      <c r="C5" s="320"/>
      <c r="D5" s="320"/>
      <c r="E5" s="320"/>
      <c r="F5" s="320"/>
      <c r="G5" s="320"/>
      <c r="H5" s="320"/>
      <c r="I5" s="320"/>
      <c r="J5" s="320"/>
      <c r="K5" s="1113"/>
      <c r="L5" s="1113"/>
      <c r="M5" s="1113"/>
      <c r="N5" s="1113"/>
      <c r="O5" s="1113"/>
      <c r="P5" s="1113"/>
      <c r="Q5" s="1113"/>
      <c r="R5" s="1113"/>
      <c r="S5" s="1113"/>
      <c r="T5" s="1113"/>
      <c r="U5" s="1113"/>
      <c r="V5" s="1113"/>
      <c r="W5" s="1113"/>
      <c r="X5" s="1113"/>
      <c r="Y5" s="1113"/>
      <c r="Z5" s="1113"/>
      <c r="AA5" s="1113"/>
      <c r="AB5" s="1113"/>
      <c r="AC5" s="1113"/>
      <c r="AD5" s="1113"/>
      <c r="AE5" s="1113"/>
      <c r="AF5" s="1114"/>
      <c r="AG5" s="317"/>
    </row>
    <row r="6" spans="1:33" s="318" customFormat="1" ht="15.75" customHeight="1">
      <c r="A6" s="319" t="s">
        <v>2572</v>
      </c>
      <c r="B6" s="320"/>
      <c r="C6" s="320"/>
      <c r="D6" s="320"/>
      <c r="E6" s="320"/>
      <c r="F6" s="320"/>
      <c r="G6" s="320"/>
      <c r="H6" s="320"/>
      <c r="I6" s="320"/>
      <c r="J6" s="320"/>
      <c r="K6" s="1115"/>
      <c r="L6" s="1115"/>
      <c r="M6" s="1115"/>
      <c r="N6" s="326"/>
      <c r="O6" s="322"/>
      <c r="P6" s="322"/>
      <c r="Q6" s="322"/>
      <c r="R6" s="320"/>
      <c r="S6" s="320"/>
      <c r="T6" s="320"/>
      <c r="U6" s="320"/>
      <c r="V6" s="320"/>
      <c r="W6" s="320"/>
      <c r="X6" s="320"/>
      <c r="Y6" s="320"/>
      <c r="Z6" s="320"/>
      <c r="AA6" s="320"/>
      <c r="AB6" s="320"/>
      <c r="AC6" s="320"/>
      <c r="AD6" s="320"/>
      <c r="AE6" s="320"/>
      <c r="AF6" s="323"/>
      <c r="AG6" s="317"/>
    </row>
    <row r="7" spans="1:33" s="318" customFormat="1" ht="15.75" customHeight="1">
      <c r="A7" s="319" t="s">
        <v>2573</v>
      </c>
      <c r="B7" s="320"/>
      <c r="C7" s="320"/>
      <c r="D7" s="320"/>
      <c r="E7" s="320"/>
      <c r="F7" s="320"/>
      <c r="G7" s="320"/>
      <c r="H7" s="320"/>
      <c r="I7" s="320"/>
      <c r="J7" s="320"/>
      <c r="K7" s="1116"/>
      <c r="L7" s="1116"/>
      <c r="M7" s="1116"/>
      <c r="N7" s="1116"/>
      <c r="O7" s="1116"/>
      <c r="P7" s="1116"/>
      <c r="Q7" s="1116"/>
      <c r="R7" s="1116"/>
      <c r="S7" s="1116"/>
      <c r="T7" s="1116"/>
      <c r="U7" s="1116"/>
      <c r="V7" s="1116"/>
      <c r="W7" s="1116"/>
      <c r="X7" s="1116"/>
      <c r="Y7" s="1116"/>
      <c r="Z7" s="1116"/>
      <c r="AA7" s="1116"/>
      <c r="AB7" s="1116"/>
      <c r="AC7" s="1116"/>
      <c r="AD7" s="1116"/>
      <c r="AE7" s="1116"/>
      <c r="AF7" s="1117"/>
      <c r="AG7" s="317"/>
    </row>
    <row r="8" spans="1:33" s="318" customFormat="1" ht="15.75" customHeight="1">
      <c r="A8" s="319" t="s">
        <v>2574</v>
      </c>
      <c r="B8" s="320"/>
      <c r="C8" s="320"/>
      <c r="D8" s="320"/>
      <c r="E8" s="320"/>
      <c r="F8" s="320"/>
      <c r="G8" s="320"/>
      <c r="H8" s="320"/>
      <c r="I8" s="320"/>
      <c r="J8" s="320"/>
      <c r="K8" s="1118"/>
      <c r="L8" s="1118"/>
      <c r="M8" s="1118"/>
      <c r="N8" s="1118"/>
      <c r="O8" s="1118"/>
      <c r="P8" s="1118"/>
      <c r="Q8" s="1118"/>
      <c r="R8" s="1118"/>
      <c r="S8" s="1118"/>
      <c r="T8" s="1118"/>
      <c r="U8" s="1118"/>
      <c r="V8" s="1118"/>
      <c r="W8" s="1118"/>
      <c r="X8" s="1118"/>
      <c r="Y8" s="1118"/>
      <c r="Z8" s="1118"/>
      <c r="AA8" s="1118"/>
      <c r="AB8" s="1118"/>
      <c r="AC8" s="1118"/>
      <c r="AD8" s="1118"/>
      <c r="AE8" s="1118"/>
      <c r="AF8" s="1119"/>
      <c r="AG8" s="317"/>
    </row>
    <row r="9" spans="1:33" s="318" customFormat="1" ht="15.75" customHeight="1">
      <c r="A9" s="319" t="s">
        <v>2575</v>
      </c>
      <c r="B9" s="320"/>
      <c r="C9" s="320"/>
      <c r="D9" s="320"/>
      <c r="E9" s="320"/>
      <c r="F9" s="320"/>
      <c r="G9" s="320"/>
      <c r="H9" s="320"/>
      <c r="I9" s="320"/>
      <c r="J9" s="320"/>
      <c r="K9" s="1118"/>
      <c r="L9" s="1118"/>
      <c r="M9" s="1118"/>
      <c r="N9" s="1118"/>
      <c r="O9" s="1118"/>
      <c r="P9" s="1118"/>
      <c r="Q9" s="1118"/>
      <c r="R9" s="1118"/>
      <c r="S9" s="1118"/>
      <c r="T9" s="1118"/>
      <c r="U9" s="1118"/>
      <c r="V9" s="1118"/>
      <c r="W9" s="1118"/>
      <c r="X9" s="1118"/>
      <c r="Y9" s="1118"/>
      <c r="Z9" s="1118"/>
      <c r="AA9" s="1118"/>
      <c r="AB9" s="1118"/>
      <c r="AC9" s="1118"/>
      <c r="AD9" s="1118"/>
      <c r="AE9" s="1118"/>
      <c r="AF9" s="1119"/>
      <c r="AG9" s="317"/>
    </row>
    <row r="10" spans="1:33" s="318" customFormat="1" ht="15.75" customHeight="1" thickBot="1">
      <c r="A10" s="328" t="s">
        <v>2576</v>
      </c>
      <c r="B10" s="329"/>
      <c r="C10" s="329"/>
      <c r="D10" s="329"/>
      <c r="E10" s="329"/>
      <c r="F10" s="329"/>
      <c r="G10" s="329"/>
      <c r="H10" s="329"/>
      <c r="I10" s="329"/>
      <c r="J10" s="329"/>
      <c r="K10" s="1120"/>
      <c r="L10" s="1120"/>
      <c r="M10" s="1120"/>
      <c r="N10" s="1120"/>
      <c r="O10" s="1120"/>
      <c r="P10" s="1120"/>
      <c r="Q10" s="1120"/>
      <c r="R10" s="1120"/>
      <c r="S10" s="1120"/>
      <c r="T10" s="1120"/>
      <c r="U10" s="1120"/>
      <c r="V10" s="1120"/>
      <c r="W10" s="1120"/>
      <c r="X10" s="1120"/>
      <c r="Y10" s="1120"/>
      <c r="Z10" s="1120"/>
      <c r="AA10" s="1120"/>
      <c r="AB10" s="1120"/>
      <c r="AC10" s="1120"/>
      <c r="AD10" s="1120"/>
      <c r="AE10" s="1120"/>
      <c r="AF10" s="1121"/>
      <c r="AG10" s="317"/>
    </row>
    <row r="11" spans="1:33" s="318" customFormat="1" ht="15.75" customHeight="1">
      <c r="A11" s="314" t="s">
        <v>2577</v>
      </c>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6"/>
      <c r="AG11" s="317"/>
    </row>
    <row r="12" spans="1:33" s="318" customFormat="1" ht="15.75" customHeight="1">
      <c r="A12" s="319" t="s">
        <v>2564</v>
      </c>
      <c r="B12" s="320"/>
      <c r="C12" s="320"/>
      <c r="D12" s="320"/>
      <c r="E12" s="320"/>
      <c r="F12" s="321"/>
      <c r="G12" s="321"/>
      <c r="H12" s="321"/>
      <c r="I12" s="321"/>
      <c r="J12" s="321"/>
      <c r="K12" s="321" t="s">
        <v>2565</v>
      </c>
      <c r="L12" s="1129"/>
      <c r="M12" s="1129"/>
      <c r="N12" s="1129"/>
      <c r="O12" s="1129"/>
      <c r="P12" s="1125" t="s">
        <v>2566</v>
      </c>
      <c r="Q12" s="1125"/>
      <c r="R12" s="1125"/>
      <c r="S12" s="1129"/>
      <c r="T12" s="1129"/>
      <c r="U12" s="1129"/>
      <c r="V12" s="1129"/>
      <c r="W12" s="1125" t="s">
        <v>2567</v>
      </c>
      <c r="X12" s="1125"/>
      <c r="Y12" s="1125"/>
      <c r="Z12" s="1126"/>
      <c r="AA12" s="1126"/>
      <c r="AB12" s="1126"/>
      <c r="AC12" s="1126"/>
      <c r="AD12" s="1126"/>
      <c r="AE12" s="1126"/>
      <c r="AF12" s="323" t="s">
        <v>17</v>
      </c>
      <c r="AG12" s="317"/>
    </row>
    <row r="13" spans="1:33" s="318" customFormat="1" ht="15.75" customHeight="1">
      <c r="A13" s="319" t="s">
        <v>2568</v>
      </c>
      <c r="B13" s="320"/>
      <c r="C13" s="320"/>
      <c r="D13" s="320"/>
      <c r="E13" s="320"/>
      <c r="F13" s="324"/>
      <c r="G13" s="324"/>
      <c r="H13" s="324"/>
      <c r="I13" s="324"/>
      <c r="J13" s="324"/>
      <c r="K13" s="1122"/>
      <c r="L13" s="1122"/>
      <c r="M13" s="1122"/>
      <c r="N13" s="1122"/>
      <c r="O13" s="1122"/>
      <c r="P13" s="1122"/>
      <c r="Q13" s="1122"/>
      <c r="R13" s="1122"/>
      <c r="S13" s="1122"/>
      <c r="T13" s="1122"/>
      <c r="U13" s="1122"/>
      <c r="V13" s="1122"/>
      <c r="W13" s="1122"/>
      <c r="X13" s="1122"/>
      <c r="Y13" s="1122"/>
      <c r="Z13" s="1122"/>
      <c r="AA13" s="1122"/>
      <c r="AB13" s="1122"/>
      <c r="AC13" s="1122"/>
      <c r="AD13" s="1122"/>
      <c r="AE13" s="1122"/>
      <c r="AF13" s="1123"/>
      <c r="AG13" s="317"/>
    </row>
    <row r="14" spans="1:33" s="318" customFormat="1" ht="15.75" customHeight="1">
      <c r="A14" s="319" t="s">
        <v>2569</v>
      </c>
      <c r="B14" s="320"/>
      <c r="C14" s="320"/>
      <c r="D14" s="320"/>
      <c r="E14" s="320"/>
      <c r="F14" s="320"/>
      <c r="G14" s="320"/>
      <c r="H14" s="320"/>
      <c r="I14" s="320"/>
      <c r="J14" s="320"/>
      <c r="K14" s="321" t="s">
        <v>2565</v>
      </c>
      <c r="L14" s="1124"/>
      <c r="M14" s="1124"/>
      <c r="N14" s="1124"/>
      <c r="O14" s="1125" t="s">
        <v>2570</v>
      </c>
      <c r="P14" s="1125"/>
      <c r="Q14" s="1125"/>
      <c r="R14" s="1125"/>
      <c r="S14" s="1125"/>
      <c r="T14" s="1124"/>
      <c r="U14" s="1124"/>
      <c r="V14" s="1124"/>
      <c r="W14" s="1125" t="s">
        <v>2571</v>
      </c>
      <c r="X14" s="1125"/>
      <c r="Y14" s="1125"/>
      <c r="Z14" s="1125"/>
      <c r="AA14" s="1126"/>
      <c r="AB14" s="1126"/>
      <c r="AC14" s="1126"/>
      <c r="AD14" s="1126"/>
      <c r="AE14" s="1126"/>
      <c r="AF14" s="323" t="s">
        <v>17</v>
      </c>
      <c r="AG14" s="317"/>
    </row>
    <row r="15" spans="1:33" s="318" customFormat="1" ht="15.75" customHeight="1">
      <c r="A15" s="319"/>
      <c r="B15" s="1130"/>
      <c r="C15" s="1130"/>
      <c r="D15" s="1130"/>
      <c r="E15" s="1130"/>
      <c r="F15" s="1130"/>
      <c r="G15" s="1130"/>
      <c r="H15" s="1130"/>
      <c r="I15" s="1130"/>
      <c r="J15" s="1130"/>
      <c r="K15" s="1113"/>
      <c r="L15" s="1113"/>
      <c r="M15" s="1113"/>
      <c r="N15" s="1113"/>
      <c r="O15" s="1113"/>
      <c r="P15" s="1113"/>
      <c r="Q15" s="1113"/>
      <c r="R15" s="1113"/>
      <c r="S15" s="1113"/>
      <c r="T15" s="1113"/>
      <c r="U15" s="1113"/>
      <c r="V15" s="1113"/>
      <c r="W15" s="1113"/>
      <c r="X15" s="1113"/>
      <c r="Y15" s="1113"/>
      <c r="Z15" s="1113"/>
      <c r="AA15" s="1113"/>
      <c r="AB15" s="1113"/>
      <c r="AC15" s="1113"/>
      <c r="AD15" s="1113"/>
      <c r="AE15" s="1113"/>
      <c r="AF15" s="1114"/>
      <c r="AG15" s="317"/>
    </row>
    <row r="16" spans="1:33" s="318" customFormat="1" ht="15.75" customHeight="1">
      <c r="A16" s="319" t="s">
        <v>2572</v>
      </c>
      <c r="B16" s="320"/>
      <c r="C16" s="320"/>
      <c r="D16" s="320"/>
      <c r="E16" s="320"/>
      <c r="F16" s="320"/>
      <c r="G16" s="320"/>
      <c r="H16" s="320"/>
      <c r="I16" s="320"/>
      <c r="J16" s="320"/>
      <c r="K16" s="1115"/>
      <c r="L16" s="1115"/>
      <c r="M16" s="1115"/>
      <c r="N16" s="326"/>
      <c r="O16" s="322"/>
      <c r="P16" s="322"/>
      <c r="Q16" s="322"/>
      <c r="R16" s="320"/>
      <c r="S16" s="320"/>
      <c r="T16" s="320"/>
      <c r="U16" s="320"/>
      <c r="V16" s="320"/>
      <c r="W16" s="320"/>
      <c r="X16" s="320"/>
      <c r="Y16" s="320"/>
      <c r="Z16" s="320"/>
      <c r="AA16" s="320"/>
      <c r="AB16" s="320"/>
      <c r="AC16" s="320"/>
      <c r="AD16" s="320"/>
      <c r="AE16" s="320"/>
      <c r="AF16" s="323"/>
      <c r="AG16" s="317"/>
    </row>
    <row r="17" spans="1:33" s="318" customFormat="1" ht="15.75" customHeight="1">
      <c r="A17" s="319" t="s">
        <v>2573</v>
      </c>
      <c r="B17" s="320"/>
      <c r="C17" s="320"/>
      <c r="D17" s="320"/>
      <c r="E17" s="320"/>
      <c r="F17" s="320"/>
      <c r="G17" s="320"/>
      <c r="H17" s="320"/>
      <c r="I17" s="320"/>
      <c r="J17" s="320"/>
      <c r="K17" s="1116"/>
      <c r="L17" s="1116"/>
      <c r="M17" s="1116"/>
      <c r="N17" s="1116"/>
      <c r="O17" s="1116"/>
      <c r="P17" s="1116"/>
      <c r="Q17" s="1116"/>
      <c r="R17" s="1116"/>
      <c r="S17" s="1116"/>
      <c r="T17" s="1116"/>
      <c r="U17" s="1116"/>
      <c r="V17" s="1116"/>
      <c r="W17" s="1116"/>
      <c r="X17" s="1116"/>
      <c r="Y17" s="1116"/>
      <c r="Z17" s="1116"/>
      <c r="AA17" s="1116"/>
      <c r="AB17" s="1116"/>
      <c r="AC17" s="1116"/>
      <c r="AD17" s="1116"/>
      <c r="AE17" s="1116"/>
      <c r="AF17" s="1117"/>
      <c r="AG17" s="317"/>
    </row>
    <row r="18" spans="1:33" s="318" customFormat="1" ht="15.75" customHeight="1">
      <c r="A18" s="319" t="s">
        <v>2574</v>
      </c>
      <c r="B18" s="320"/>
      <c r="C18" s="320"/>
      <c r="D18" s="320"/>
      <c r="E18" s="320"/>
      <c r="F18" s="320"/>
      <c r="G18" s="320"/>
      <c r="H18" s="320"/>
      <c r="I18" s="320"/>
      <c r="J18" s="320"/>
      <c r="K18" s="1118"/>
      <c r="L18" s="1118"/>
      <c r="M18" s="1118"/>
      <c r="N18" s="1118"/>
      <c r="O18" s="1118"/>
      <c r="P18" s="1118"/>
      <c r="Q18" s="1118"/>
      <c r="R18" s="1118"/>
      <c r="S18" s="1118"/>
      <c r="T18" s="1118"/>
      <c r="U18" s="1118"/>
      <c r="V18" s="1118"/>
      <c r="W18" s="1118"/>
      <c r="X18" s="1118"/>
      <c r="Y18" s="1118"/>
      <c r="Z18" s="1118"/>
      <c r="AA18" s="1118"/>
      <c r="AB18" s="1118"/>
      <c r="AC18" s="1118"/>
      <c r="AD18" s="1118"/>
      <c r="AE18" s="1118"/>
      <c r="AF18" s="1119"/>
      <c r="AG18" s="317"/>
    </row>
    <row r="19" spans="1:33" s="318" customFormat="1" ht="15.75" customHeight="1">
      <c r="A19" s="319" t="s">
        <v>2575</v>
      </c>
      <c r="B19" s="320"/>
      <c r="C19" s="320"/>
      <c r="D19" s="320"/>
      <c r="E19" s="320"/>
      <c r="F19" s="320"/>
      <c r="G19" s="320"/>
      <c r="H19" s="320"/>
      <c r="I19" s="320"/>
      <c r="J19" s="320"/>
      <c r="K19" s="1118"/>
      <c r="L19" s="1118"/>
      <c r="M19" s="1118"/>
      <c r="N19" s="1118"/>
      <c r="O19" s="1118"/>
      <c r="P19" s="1118"/>
      <c r="Q19" s="1118"/>
      <c r="R19" s="1118"/>
      <c r="S19" s="1118"/>
      <c r="T19" s="1118"/>
      <c r="U19" s="1118"/>
      <c r="V19" s="1118"/>
      <c r="W19" s="1118"/>
      <c r="X19" s="1118"/>
      <c r="Y19" s="1118"/>
      <c r="Z19" s="1118"/>
      <c r="AA19" s="1118"/>
      <c r="AB19" s="1118"/>
      <c r="AC19" s="1118"/>
      <c r="AD19" s="1118"/>
      <c r="AE19" s="1118"/>
      <c r="AF19" s="1119"/>
      <c r="AG19" s="317"/>
    </row>
    <row r="20" spans="1:33" s="318" customFormat="1" ht="15.75" customHeight="1" thickBot="1">
      <c r="A20" s="328" t="s">
        <v>2576</v>
      </c>
      <c r="B20" s="331"/>
      <c r="C20" s="331"/>
      <c r="D20" s="331"/>
      <c r="E20" s="331"/>
      <c r="F20" s="331"/>
      <c r="G20" s="331"/>
      <c r="H20" s="331"/>
      <c r="I20" s="331"/>
      <c r="J20" s="331"/>
      <c r="K20" s="1120"/>
      <c r="L20" s="1120"/>
      <c r="M20" s="1120"/>
      <c r="N20" s="1120"/>
      <c r="O20" s="1120"/>
      <c r="P20" s="1120"/>
      <c r="Q20" s="1120"/>
      <c r="R20" s="1120"/>
      <c r="S20" s="1120"/>
      <c r="T20" s="1120"/>
      <c r="U20" s="1120"/>
      <c r="V20" s="1120"/>
      <c r="W20" s="1120"/>
      <c r="X20" s="1120"/>
      <c r="Y20" s="1120"/>
      <c r="Z20" s="1120"/>
      <c r="AA20" s="1120"/>
      <c r="AB20" s="1120"/>
      <c r="AC20" s="1120"/>
      <c r="AD20" s="1120"/>
      <c r="AE20" s="1120"/>
      <c r="AF20" s="1121"/>
      <c r="AG20" s="317"/>
    </row>
    <row r="21" spans="1:33" s="318" customFormat="1" ht="15.75" customHeight="1">
      <c r="A21" s="314" t="s">
        <v>2578</v>
      </c>
      <c r="B21" s="332"/>
      <c r="C21" s="332"/>
      <c r="D21" s="332"/>
      <c r="E21" s="332"/>
      <c r="F21" s="332"/>
      <c r="G21" s="332"/>
      <c r="H21" s="332"/>
      <c r="I21" s="332"/>
      <c r="J21" s="332"/>
      <c r="K21" s="1127"/>
      <c r="L21" s="1127"/>
      <c r="M21" s="1127"/>
      <c r="N21" s="1127"/>
      <c r="O21" s="1127"/>
      <c r="P21" s="1127"/>
      <c r="Q21" s="1127"/>
      <c r="R21" s="1127"/>
      <c r="S21" s="1127"/>
      <c r="T21" s="1127"/>
      <c r="U21" s="1127"/>
      <c r="V21" s="1127"/>
      <c r="W21" s="1127"/>
      <c r="X21" s="1127"/>
      <c r="Y21" s="1127"/>
      <c r="Z21" s="1127"/>
      <c r="AA21" s="1127"/>
      <c r="AB21" s="1127"/>
      <c r="AC21" s="1127"/>
      <c r="AD21" s="1127"/>
      <c r="AE21" s="1127"/>
      <c r="AF21" s="1128"/>
      <c r="AG21" s="317"/>
    </row>
    <row r="22" spans="1:33" s="318" customFormat="1" ht="15.75" customHeight="1">
      <c r="A22" s="319" t="s">
        <v>2564</v>
      </c>
      <c r="B22" s="320"/>
      <c r="C22" s="320"/>
      <c r="D22" s="320"/>
      <c r="E22" s="320"/>
      <c r="F22" s="321"/>
      <c r="G22" s="321"/>
      <c r="H22" s="321"/>
      <c r="I22" s="321"/>
      <c r="J22" s="321"/>
      <c r="K22" s="321" t="s">
        <v>2565</v>
      </c>
      <c r="L22" s="1129"/>
      <c r="M22" s="1129"/>
      <c r="N22" s="1129"/>
      <c r="O22" s="1129"/>
      <c r="P22" s="1125" t="s">
        <v>2566</v>
      </c>
      <c r="Q22" s="1125"/>
      <c r="R22" s="1125"/>
      <c r="S22" s="1129"/>
      <c r="T22" s="1129"/>
      <c r="U22" s="1129"/>
      <c r="V22" s="1129"/>
      <c r="W22" s="1125" t="s">
        <v>2567</v>
      </c>
      <c r="X22" s="1125"/>
      <c r="Y22" s="1125"/>
      <c r="Z22" s="1126"/>
      <c r="AA22" s="1126"/>
      <c r="AB22" s="1126"/>
      <c r="AC22" s="1126"/>
      <c r="AD22" s="1126"/>
      <c r="AE22" s="1126"/>
      <c r="AF22" s="323" t="s">
        <v>17</v>
      </c>
      <c r="AG22" s="317"/>
    </row>
    <row r="23" spans="1:33" s="318" customFormat="1" ht="15.75" customHeight="1">
      <c r="A23" s="319" t="s">
        <v>2568</v>
      </c>
      <c r="B23" s="320"/>
      <c r="C23" s="320"/>
      <c r="D23" s="320"/>
      <c r="E23" s="320"/>
      <c r="F23" s="324"/>
      <c r="G23" s="324"/>
      <c r="H23" s="324"/>
      <c r="I23" s="324"/>
      <c r="J23" s="324"/>
      <c r="K23" s="1122"/>
      <c r="L23" s="1122"/>
      <c r="M23" s="1122"/>
      <c r="N23" s="1122"/>
      <c r="O23" s="1122"/>
      <c r="P23" s="1122"/>
      <c r="Q23" s="1122"/>
      <c r="R23" s="1122"/>
      <c r="S23" s="1122"/>
      <c r="T23" s="1122"/>
      <c r="U23" s="1122"/>
      <c r="V23" s="1122"/>
      <c r="W23" s="1122"/>
      <c r="X23" s="1122"/>
      <c r="Y23" s="1122"/>
      <c r="Z23" s="1122"/>
      <c r="AA23" s="1122"/>
      <c r="AB23" s="1122"/>
      <c r="AC23" s="1122"/>
      <c r="AD23" s="1122"/>
      <c r="AE23" s="1122"/>
      <c r="AF23" s="1123"/>
      <c r="AG23" s="317"/>
    </row>
    <row r="24" spans="1:33" s="318" customFormat="1" ht="15.75" customHeight="1">
      <c r="A24" s="319" t="s">
        <v>2569</v>
      </c>
      <c r="B24" s="320"/>
      <c r="C24" s="320"/>
      <c r="D24" s="320"/>
      <c r="E24" s="320"/>
      <c r="F24" s="320"/>
      <c r="G24" s="320"/>
      <c r="H24" s="320"/>
      <c r="I24" s="320"/>
      <c r="J24" s="320"/>
      <c r="K24" s="321" t="s">
        <v>2565</v>
      </c>
      <c r="L24" s="1124"/>
      <c r="M24" s="1124"/>
      <c r="N24" s="1124"/>
      <c r="O24" s="1125" t="s">
        <v>2570</v>
      </c>
      <c r="P24" s="1125"/>
      <c r="Q24" s="1125"/>
      <c r="R24" s="1125"/>
      <c r="S24" s="1125"/>
      <c r="T24" s="1124"/>
      <c r="U24" s="1124"/>
      <c r="V24" s="1124"/>
      <c r="W24" s="1125" t="s">
        <v>2571</v>
      </c>
      <c r="X24" s="1125"/>
      <c r="Y24" s="1125"/>
      <c r="Z24" s="1125"/>
      <c r="AA24" s="1126"/>
      <c r="AB24" s="1126"/>
      <c r="AC24" s="1126"/>
      <c r="AD24" s="1126"/>
      <c r="AE24" s="1126"/>
      <c r="AF24" s="323" t="s">
        <v>17</v>
      </c>
      <c r="AG24" s="317"/>
    </row>
    <row r="25" spans="1:33" s="318" customFormat="1" ht="15.75" customHeight="1">
      <c r="A25" s="319"/>
      <c r="B25" s="320"/>
      <c r="C25" s="320"/>
      <c r="D25" s="320"/>
      <c r="E25" s="320"/>
      <c r="F25" s="320"/>
      <c r="G25" s="320"/>
      <c r="H25" s="320"/>
      <c r="I25" s="320"/>
      <c r="J25" s="320"/>
      <c r="K25" s="1113"/>
      <c r="L25" s="1113"/>
      <c r="M25" s="1113"/>
      <c r="N25" s="1113"/>
      <c r="O25" s="1113"/>
      <c r="P25" s="1113"/>
      <c r="Q25" s="1113"/>
      <c r="R25" s="1113"/>
      <c r="S25" s="1113"/>
      <c r="T25" s="1113"/>
      <c r="U25" s="1113"/>
      <c r="V25" s="1113"/>
      <c r="W25" s="1113"/>
      <c r="X25" s="1113"/>
      <c r="Y25" s="1113"/>
      <c r="Z25" s="1113"/>
      <c r="AA25" s="1113"/>
      <c r="AB25" s="1113"/>
      <c r="AC25" s="1113"/>
      <c r="AD25" s="1113"/>
      <c r="AE25" s="1113"/>
      <c r="AF25" s="1114"/>
      <c r="AG25" s="317"/>
    </row>
    <row r="26" spans="1:33" s="318" customFormat="1" ht="15.75" customHeight="1">
      <c r="A26" s="319" t="s">
        <v>2572</v>
      </c>
      <c r="B26" s="320"/>
      <c r="C26" s="320"/>
      <c r="D26" s="320"/>
      <c r="E26" s="320"/>
      <c r="F26" s="320"/>
      <c r="G26" s="320"/>
      <c r="H26" s="320"/>
      <c r="I26" s="320"/>
      <c r="J26" s="320"/>
      <c r="K26" s="1115"/>
      <c r="L26" s="1115"/>
      <c r="M26" s="1115"/>
      <c r="N26" s="326"/>
      <c r="O26" s="322"/>
      <c r="P26" s="322"/>
      <c r="Q26" s="322"/>
      <c r="R26" s="320"/>
      <c r="S26" s="320"/>
      <c r="T26" s="320"/>
      <c r="U26" s="320"/>
      <c r="V26" s="320"/>
      <c r="W26" s="320"/>
      <c r="X26" s="320"/>
      <c r="Y26" s="320"/>
      <c r="Z26" s="320"/>
      <c r="AA26" s="320"/>
      <c r="AB26" s="320"/>
      <c r="AC26" s="320"/>
      <c r="AD26" s="320"/>
      <c r="AE26" s="320"/>
      <c r="AF26" s="323"/>
      <c r="AG26" s="317"/>
    </row>
    <row r="27" spans="1:33" s="318" customFormat="1" ht="15.75" customHeight="1">
      <c r="A27" s="319" t="s">
        <v>2573</v>
      </c>
      <c r="B27" s="320"/>
      <c r="C27" s="320"/>
      <c r="D27" s="320"/>
      <c r="E27" s="320"/>
      <c r="F27" s="320"/>
      <c r="G27" s="320"/>
      <c r="H27" s="320"/>
      <c r="I27" s="320"/>
      <c r="J27" s="320"/>
      <c r="K27" s="1116"/>
      <c r="L27" s="1116"/>
      <c r="M27" s="1116"/>
      <c r="N27" s="1116"/>
      <c r="O27" s="1116"/>
      <c r="P27" s="1116"/>
      <c r="Q27" s="1116"/>
      <c r="R27" s="1116"/>
      <c r="S27" s="1116"/>
      <c r="T27" s="1116"/>
      <c r="U27" s="1116"/>
      <c r="V27" s="1116"/>
      <c r="W27" s="1116"/>
      <c r="X27" s="1116"/>
      <c r="Y27" s="1116"/>
      <c r="Z27" s="1116"/>
      <c r="AA27" s="1116"/>
      <c r="AB27" s="1116"/>
      <c r="AC27" s="1116"/>
      <c r="AD27" s="1116"/>
      <c r="AE27" s="1116"/>
      <c r="AF27" s="1117"/>
      <c r="AG27" s="317"/>
    </row>
    <row r="28" spans="1:33" s="318" customFormat="1" ht="15.75" customHeight="1">
      <c r="A28" s="319" t="s">
        <v>2574</v>
      </c>
      <c r="B28" s="320"/>
      <c r="C28" s="320"/>
      <c r="D28" s="320"/>
      <c r="E28" s="320"/>
      <c r="F28" s="320"/>
      <c r="G28" s="320"/>
      <c r="H28" s="320"/>
      <c r="I28" s="320"/>
      <c r="J28" s="320"/>
      <c r="K28" s="1118"/>
      <c r="L28" s="1118"/>
      <c r="M28" s="1118"/>
      <c r="N28" s="1118"/>
      <c r="O28" s="1118"/>
      <c r="P28" s="1118"/>
      <c r="Q28" s="1118"/>
      <c r="R28" s="1118"/>
      <c r="S28" s="1118"/>
      <c r="T28" s="1118"/>
      <c r="U28" s="1118"/>
      <c r="V28" s="1118"/>
      <c r="W28" s="1118"/>
      <c r="X28" s="1118"/>
      <c r="Y28" s="1118"/>
      <c r="Z28" s="1118"/>
      <c r="AA28" s="1118"/>
      <c r="AB28" s="1118"/>
      <c r="AC28" s="1118"/>
      <c r="AD28" s="1118"/>
      <c r="AE28" s="1118"/>
      <c r="AF28" s="1119"/>
      <c r="AG28" s="317"/>
    </row>
    <row r="29" spans="1:33" s="318" customFormat="1" ht="15.75" customHeight="1">
      <c r="A29" s="319" t="s">
        <v>2575</v>
      </c>
      <c r="B29" s="320"/>
      <c r="C29" s="320"/>
      <c r="D29" s="320"/>
      <c r="E29" s="320"/>
      <c r="F29" s="320"/>
      <c r="G29" s="320"/>
      <c r="H29" s="320"/>
      <c r="I29" s="320"/>
      <c r="J29" s="320"/>
      <c r="K29" s="1118"/>
      <c r="L29" s="1118"/>
      <c r="M29" s="1118"/>
      <c r="N29" s="1118"/>
      <c r="O29" s="1118"/>
      <c r="P29" s="1118"/>
      <c r="Q29" s="1118"/>
      <c r="R29" s="1118"/>
      <c r="S29" s="1118"/>
      <c r="T29" s="1118"/>
      <c r="U29" s="1118"/>
      <c r="V29" s="1118"/>
      <c r="W29" s="1118"/>
      <c r="X29" s="1118"/>
      <c r="Y29" s="1118"/>
      <c r="Z29" s="1118"/>
      <c r="AA29" s="1118"/>
      <c r="AB29" s="1118"/>
      <c r="AC29" s="1118"/>
      <c r="AD29" s="1118"/>
      <c r="AE29" s="1118"/>
      <c r="AF29" s="1119"/>
      <c r="AG29" s="317"/>
    </row>
    <row r="30" spans="1:33" s="318" customFormat="1" ht="15.75" customHeight="1" thickBot="1">
      <c r="A30" s="328" t="s">
        <v>2576</v>
      </c>
      <c r="B30" s="329"/>
      <c r="C30" s="329"/>
      <c r="D30" s="329"/>
      <c r="E30" s="329"/>
      <c r="F30" s="329"/>
      <c r="G30" s="329"/>
      <c r="H30" s="329"/>
      <c r="I30" s="329"/>
      <c r="J30" s="329"/>
      <c r="K30" s="1120"/>
      <c r="L30" s="1120"/>
      <c r="M30" s="1120"/>
      <c r="N30" s="1120"/>
      <c r="O30" s="1120"/>
      <c r="P30" s="1120"/>
      <c r="Q30" s="1120"/>
      <c r="R30" s="1120"/>
      <c r="S30" s="1120"/>
      <c r="T30" s="1120"/>
      <c r="U30" s="1120"/>
      <c r="V30" s="1120"/>
      <c r="W30" s="1120"/>
      <c r="X30" s="1120"/>
      <c r="Y30" s="1120"/>
      <c r="Z30" s="1120"/>
      <c r="AA30" s="1120"/>
      <c r="AB30" s="1120"/>
      <c r="AC30" s="1120"/>
      <c r="AD30" s="1120"/>
      <c r="AE30" s="1120"/>
      <c r="AF30" s="1121"/>
      <c r="AG30" s="317"/>
    </row>
    <row r="31" spans="1:33" s="318" customFormat="1" ht="15.75" customHeight="1">
      <c r="A31" s="314" t="s">
        <v>2579</v>
      </c>
      <c r="B31" s="332"/>
      <c r="C31" s="332"/>
      <c r="D31" s="332"/>
      <c r="E31" s="332"/>
      <c r="F31" s="332"/>
      <c r="G31" s="332"/>
      <c r="H31" s="332"/>
      <c r="I31" s="332"/>
      <c r="J31" s="332"/>
      <c r="K31" s="1127"/>
      <c r="L31" s="1127"/>
      <c r="M31" s="1127"/>
      <c r="N31" s="1127"/>
      <c r="O31" s="1127"/>
      <c r="P31" s="1127"/>
      <c r="Q31" s="1127"/>
      <c r="R31" s="1127"/>
      <c r="S31" s="1127"/>
      <c r="T31" s="1127"/>
      <c r="U31" s="1127"/>
      <c r="V31" s="1127"/>
      <c r="W31" s="1127"/>
      <c r="X31" s="1127"/>
      <c r="Y31" s="1127"/>
      <c r="Z31" s="1127"/>
      <c r="AA31" s="1127"/>
      <c r="AB31" s="1127"/>
      <c r="AC31" s="1127"/>
      <c r="AD31" s="1127"/>
      <c r="AE31" s="1127"/>
      <c r="AF31" s="1128"/>
      <c r="AG31" s="317"/>
    </row>
    <row r="32" spans="1:33" s="318" customFormat="1" ht="15.75" customHeight="1">
      <c r="A32" s="319" t="s">
        <v>2564</v>
      </c>
      <c r="B32" s="320"/>
      <c r="C32" s="320"/>
      <c r="D32" s="320"/>
      <c r="E32" s="320"/>
      <c r="F32" s="321"/>
      <c r="G32" s="321"/>
      <c r="H32" s="321"/>
      <c r="I32" s="321"/>
      <c r="J32" s="321"/>
      <c r="K32" s="321" t="s">
        <v>2565</v>
      </c>
      <c r="L32" s="1129"/>
      <c r="M32" s="1129"/>
      <c r="N32" s="1129"/>
      <c r="O32" s="1129"/>
      <c r="P32" s="1125" t="s">
        <v>2566</v>
      </c>
      <c r="Q32" s="1125"/>
      <c r="R32" s="1125"/>
      <c r="S32" s="1129"/>
      <c r="T32" s="1129"/>
      <c r="U32" s="1129"/>
      <c r="V32" s="1129"/>
      <c r="W32" s="1125" t="s">
        <v>2567</v>
      </c>
      <c r="X32" s="1125"/>
      <c r="Y32" s="1125"/>
      <c r="Z32" s="1126"/>
      <c r="AA32" s="1126"/>
      <c r="AB32" s="1126"/>
      <c r="AC32" s="1126"/>
      <c r="AD32" s="1126"/>
      <c r="AE32" s="1126"/>
      <c r="AF32" s="323" t="s">
        <v>17</v>
      </c>
      <c r="AG32" s="317"/>
    </row>
    <row r="33" spans="1:33" s="318" customFormat="1" ht="15.75" customHeight="1">
      <c r="A33" s="319" t="s">
        <v>2568</v>
      </c>
      <c r="B33" s="320"/>
      <c r="C33" s="320"/>
      <c r="D33" s="320"/>
      <c r="E33" s="320"/>
      <c r="F33" s="324"/>
      <c r="G33" s="324"/>
      <c r="H33" s="324"/>
      <c r="I33" s="324"/>
      <c r="J33" s="324"/>
      <c r="K33" s="1122"/>
      <c r="L33" s="1122"/>
      <c r="M33" s="1122"/>
      <c r="N33" s="1122"/>
      <c r="O33" s="1122"/>
      <c r="P33" s="1122"/>
      <c r="Q33" s="1122"/>
      <c r="R33" s="1122"/>
      <c r="S33" s="1122"/>
      <c r="T33" s="1122"/>
      <c r="U33" s="1122"/>
      <c r="V33" s="1122"/>
      <c r="W33" s="1122"/>
      <c r="X33" s="1122"/>
      <c r="Y33" s="1122"/>
      <c r="Z33" s="1122"/>
      <c r="AA33" s="1122"/>
      <c r="AB33" s="1122"/>
      <c r="AC33" s="1122"/>
      <c r="AD33" s="1122"/>
      <c r="AE33" s="1122"/>
      <c r="AF33" s="1123"/>
      <c r="AG33" s="317"/>
    </row>
    <row r="34" spans="1:33" s="318" customFormat="1" ht="15.75" customHeight="1">
      <c r="A34" s="319" t="s">
        <v>2569</v>
      </c>
      <c r="B34" s="320"/>
      <c r="C34" s="320"/>
      <c r="D34" s="320"/>
      <c r="E34" s="320"/>
      <c r="F34" s="320"/>
      <c r="G34" s="320"/>
      <c r="H34" s="320"/>
      <c r="I34" s="320"/>
      <c r="J34" s="320"/>
      <c r="K34" s="321" t="s">
        <v>2565</v>
      </c>
      <c r="L34" s="1124"/>
      <c r="M34" s="1124"/>
      <c r="N34" s="1124"/>
      <c r="O34" s="1125" t="s">
        <v>2570</v>
      </c>
      <c r="P34" s="1125"/>
      <c r="Q34" s="1125"/>
      <c r="R34" s="1125"/>
      <c r="S34" s="1125"/>
      <c r="T34" s="1124"/>
      <c r="U34" s="1124"/>
      <c r="V34" s="1124"/>
      <c r="W34" s="1125" t="s">
        <v>2571</v>
      </c>
      <c r="X34" s="1125"/>
      <c r="Y34" s="1125"/>
      <c r="Z34" s="1125"/>
      <c r="AA34" s="1126"/>
      <c r="AB34" s="1126"/>
      <c r="AC34" s="1126"/>
      <c r="AD34" s="1126"/>
      <c r="AE34" s="1126"/>
      <c r="AF34" s="323" t="s">
        <v>17</v>
      </c>
      <c r="AG34" s="317"/>
    </row>
    <row r="35" spans="1:33" s="318" customFormat="1" ht="15.75" customHeight="1">
      <c r="A35" s="319"/>
      <c r="B35" s="320"/>
      <c r="C35" s="320"/>
      <c r="D35" s="320"/>
      <c r="E35" s="320"/>
      <c r="F35" s="320"/>
      <c r="G35" s="320"/>
      <c r="H35" s="320"/>
      <c r="I35" s="320"/>
      <c r="J35" s="320"/>
      <c r="K35" s="1113"/>
      <c r="L35" s="1113"/>
      <c r="M35" s="1113"/>
      <c r="N35" s="1113"/>
      <c r="O35" s="1113"/>
      <c r="P35" s="1113"/>
      <c r="Q35" s="1113"/>
      <c r="R35" s="1113"/>
      <c r="S35" s="1113"/>
      <c r="T35" s="1113"/>
      <c r="U35" s="1113"/>
      <c r="V35" s="1113"/>
      <c r="W35" s="1113"/>
      <c r="X35" s="1113"/>
      <c r="Y35" s="1113"/>
      <c r="Z35" s="1113"/>
      <c r="AA35" s="1113"/>
      <c r="AB35" s="1113"/>
      <c r="AC35" s="1113"/>
      <c r="AD35" s="1113"/>
      <c r="AE35" s="1113"/>
      <c r="AF35" s="1114"/>
      <c r="AG35" s="317"/>
    </row>
    <row r="36" spans="1:33" s="318" customFormat="1" ht="15.75" customHeight="1">
      <c r="A36" s="319" t="s">
        <v>2572</v>
      </c>
      <c r="B36" s="320"/>
      <c r="C36" s="320"/>
      <c r="D36" s="320"/>
      <c r="E36" s="320"/>
      <c r="F36" s="320"/>
      <c r="G36" s="320"/>
      <c r="H36" s="320"/>
      <c r="I36" s="320"/>
      <c r="J36" s="320"/>
      <c r="K36" s="1115"/>
      <c r="L36" s="1115"/>
      <c r="M36" s="1115"/>
      <c r="N36" s="326"/>
      <c r="O36" s="322"/>
      <c r="P36" s="322"/>
      <c r="Q36" s="322"/>
      <c r="R36" s="320"/>
      <c r="S36" s="320"/>
      <c r="T36" s="320"/>
      <c r="U36" s="320"/>
      <c r="V36" s="320"/>
      <c r="W36" s="320"/>
      <c r="X36" s="320"/>
      <c r="Y36" s="320"/>
      <c r="Z36" s="320"/>
      <c r="AA36" s="320"/>
      <c r="AB36" s="320"/>
      <c r="AC36" s="320"/>
      <c r="AD36" s="320"/>
      <c r="AE36" s="320"/>
      <c r="AF36" s="323"/>
      <c r="AG36" s="317"/>
    </row>
    <row r="37" spans="1:33" s="318" customFormat="1" ht="15.75" customHeight="1">
      <c r="A37" s="319" t="s">
        <v>2573</v>
      </c>
      <c r="B37" s="320"/>
      <c r="C37" s="320"/>
      <c r="D37" s="320"/>
      <c r="E37" s="320"/>
      <c r="F37" s="320"/>
      <c r="G37" s="320"/>
      <c r="H37" s="320"/>
      <c r="I37" s="320"/>
      <c r="J37" s="320"/>
      <c r="K37" s="1116"/>
      <c r="L37" s="1116"/>
      <c r="M37" s="1116"/>
      <c r="N37" s="1116"/>
      <c r="O37" s="1116"/>
      <c r="P37" s="1116"/>
      <c r="Q37" s="1116"/>
      <c r="R37" s="1116"/>
      <c r="S37" s="1116"/>
      <c r="T37" s="1116"/>
      <c r="U37" s="1116"/>
      <c r="V37" s="1116"/>
      <c r="W37" s="1116"/>
      <c r="X37" s="1116"/>
      <c r="Y37" s="1116"/>
      <c r="Z37" s="1116"/>
      <c r="AA37" s="1116"/>
      <c r="AB37" s="1116"/>
      <c r="AC37" s="1116"/>
      <c r="AD37" s="1116"/>
      <c r="AE37" s="1116"/>
      <c r="AF37" s="1117"/>
      <c r="AG37" s="317"/>
    </row>
    <row r="38" spans="1:33" s="318" customFormat="1" ht="15.75" customHeight="1">
      <c r="A38" s="319" t="s">
        <v>2574</v>
      </c>
      <c r="B38" s="320"/>
      <c r="C38" s="320"/>
      <c r="D38" s="320"/>
      <c r="E38" s="320"/>
      <c r="F38" s="320"/>
      <c r="G38" s="320"/>
      <c r="H38" s="320"/>
      <c r="I38" s="320"/>
      <c r="J38" s="320"/>
      <c r="K38" s="1118"/>
      <c r="L38" s="1118"/>
      <c r="M38" s="1118"/>
      <c r="N38" s="1118"/>
      <c r="O38" s="1118"/>
      <c r="P38" s="1118"/>
      <c r="Q38" s="1118"/>
      <c r="R38" s="1118"/>
      <c r="S38" s="1118"/>
      <c r="T38" s="1118"/>
      <c r="U38" s="1118"/>
      <c r="V38" s="1118"/>
      <c r="W38" s="1118"/>
      <c r="X38" s="1118"/>
      <c r="Y38" s="1118"/>
      <c r="Z38" s="1118"/>
      <c r="AA38" s="1118"/>
      <c r="AB38" s="1118"/>
      <c r="AC38" s="1118"/>
      <c r="AD38" s="1118"/>
      <c r="AE38" s="1118"/>
      <c r="AF38" s="1119"/>
      <c r="AG38" s="317"/>
    </row>
    <row r="39" spans="1:33" s="318" customFormat="1" ht="15.75" customHeight="1">
      <c r="A39" s="319" t="s">
        <v>2575</v>
      </c>
      <c r="B39" s="320"/>
      <c r="C39" s="320"/>
      <c r="D39" s="320"/>
      <c r="E39" s="320"/>
      <c r="F39" s="320"/>
      <c r="G39" s="320"/>
      <c r="H39" s="320"/>
      <c r="I39" s="320"/>
      <c r="J39" s="320"/>
      <c r="K39" s="1118"/>
      <c r="L39" s="1118"/>
      <c r="M39" s="1118"/>
      <c r="N39" s="1118"/>
      <c r="O39" s="1118"/>
      <c r="P39" s="1118"/>
      <c r="Q39" s="1118"/>
      <c r="R39" s="1118"/>
      <c r="S39" s="1118"/>
      <c r="T39" s="1118"/>
      <c r="U39" s="1118"/>
      <c r="V39" s="1118"/>
      <c r="W39" s="1118"/>
      <c r="X39" s="1118"/>
      <c r="Y39" s="1118"/>
      <c r="Z39" s="1118"/>
      <c r="AA39" s="1118"/>
      <c r="AB39" s="1118"/>
      <c r="AC39" s="1118"/>
      <c r="AD39" s="1118"/>
      <c r="AE39" s="1118"/>
      <c r="AF39" s="1119"/>
      <c r="AG39" s="317"/>
    </row>
    <row r="40" spans="1:33" s="318" customFormat="1" ht="15.75" customHeight="1" thickBot="1">
      <c r="A40" s="328" t="s">
        <v>2576</v>
      </c>
      <c r="B40" s="329"/>
      <c r="C40" s="329"/>
      <c r="D40" s="329"/>
      <c r="E40" s="329"/>
      <c r="F40" s="329"/>
      <c r="G40" s="329"/>
      <c r="H40" s="329"/>
      <c r="I40" s="329"/>
      <c r="J40" s="329"/>
      <c r="K40" s="1120"/>
      <c r="L40" s="1120"/>
      <c r="M40" s="1120"/>
      <c r="N40" s="1120"/>
      <c r="O40" s="1120"/>
      <c r="P40" s="1120"/>
      <c r="Q40" s="1120"/>
      <c r="R40" s="1120"/>
      <c r="S40" s="1120"/>
      <c r="T40" s="1120"/>
      <c r="U40" s="1120"/>
      <c r="V40" s="1120"/>
      <c r="W40" s="1120"/>
      <c r="X40" s="1120"/>
      <c r="Y40" s="1120"/>
      <c r="Z40" s="1120"/>
      <c r="AA40" s="1120"/>
      <c r="AB40" s="1120"/>
      <c r="AC40" s="1120"/>
      <c r="AD40" s="1120"/>
      <c r="AE40" s="1120"/>
      <c r="AF40" s="1121"/>
      <c r="AG40" s="317"/>
    </row>
    <row r="41" spans="1:33" s="318" customFormat="1" ht="15.75" customHeight="1">
      <c r="A41" s="314" t="s">
        <v>2580</v>
      </c>
      <c r="B41" s="332"/>
      <c r="C41" s="332"/>
      <c r="D41" s="332"/>
      <c r="E41" s="332"/>
      <c r="F41" s="332"/>
      <c r="G41" s="332"/>
      <c r="H41" s="332"/>
      <c r="I41" s="332"/>
      <c r="J41" s="332"/>
      <c r="K41" s="1127"/>
      <c r="L41" s="1127"/>
      <c r="M41" s="1127"/>
      <c r="N41" s="1127"/>
      <c r="O41" s="1127"/>
      <c r="P41" s="1127"/>
      <c r="Q41" s="1127"/>
      <c r="R41" s="1127"/>
      <c r="S41" s="1127"/>
      <c r="T41" s="1127"/>
      <c r="U41" s="1127"/>
      <c r="V41" s="1127"/>
      <c r="W41" s="1127"/>
      <c r="X41" s="1127"/>
      <c r="Y41" s="1127"/>
      <c r="Z41" s="1127"/>
      <c r="AA41" s="1127"/>
      <c r="AB41" s="1127"/>
      <c r="AC41" s="1127"/>
      <c r="AD41" s="1127"/>
      <c r="AE41" s="1127"/>
      <c r="AF41" s="1128"/>
      <c r="AG41" s="317"/>
    </row>
    <row r="42" spans="1:33" s="318" customFormat="1" ht="15.75" customHeight="1">
      <c r="A42" s="319" t="s">
        <v>2564</v>
      </c>
      <c r="B42" s="320"/>
      <c r="C42" s="320"/>
      <c r="D42" s="320"/>
      <c r="E42" s="320"/>
      <c r="F42" s="321"/>
      <c r="G42" s="321"/>
      <c r="H42" s="321"/>
      <c r="I42" s="321"/>
      <c r="J42" s="321"/>
      <c r="K42" s="321" t="s">
        <v>2565</v>
      </c>
      <c r="L42" s="1129"/>
      <c r="M42" s="1129"/>
      <c r="N42" s="1129"/>
      <c r="O42" s="1129"/>
      <c r="P42" s="1125" t="s">
        <v>2566</v>
      </c>
      <c r="Q42" s="1125"/>
      <c r="R42" s="1125"/>
      <c r="S42" s="1129"/>
      <c r="T42" s="1129"/>
      <c r="U42" s="1129"/>
      <c r="V42" s="1129"/>
      <c r="W42" s="1125" t="s">
        <v>2567</v>
      </c>
      <c r="X42" s="1125"/>
      <c r="Y42" s="1125"/>
      <c r="Z42" s="1126"/>
      <c r="AA42" s="1126"/>
      <c r="AB42" s="1126"/>
      <c r="AC42" s="1126"/>
      <c r="AD42" s="1126"/>
      <c r="AE42" s="1126"/>
      <c r="AF42" s="323" t="s">
        <v>17</v>
      </c>
      <c r="AG42" s="317"/>
    </row>
    <row r="43" spans="1:33" s="318" customFormat="1" ht="15.75" customHeight="1">
      <c r="A43" s="319" t="s">
        <v>2568</v>
      </c>
      <c r="B43" s="320"/>
      <c r="C43" s="320"/>
      <c r="D43" s="320"/>
      <c r="E43" s="320"/>
      <c r="F43" s="324"/>
      <c r="G43" s="324"/>
      <c r="H43" s="324"/>
      <c r="I43" s="324"/>
      <c r="J43" s="324"/>
      <c r="K43" s="1122"/>
      <c r="L43" s="1122"/>
      <c r="M43" s="1122"/>
      <c r="N43" s="1122"/>
      <c r="O43" s="1122"/>
      <c r="P43" s="1122"/>
      <c r="Q43" s="1122"/>
      <c r="R43" s="1122"/>
      <c r="S43" s="1122"/>
      <c r="T43" s="1122"/>
      <c r="U43" s="1122"/>
      <c r="V43" s="1122"/>
      <c r="W43" s="1122"/>
      <c r="X43" s="1122"/>
      <c r="Y43" s="1122"/>
      <c r="Z43" s="1122"/>
      <c r="AA43" s="1122"/>
      <c r="AB43" s="1122"/>
      <c r="AC43" s="1122"/>
      <c r="AD43" s="1122"/>
      <c r="AE43" s="1122"/>
      <c r="AF43" s="1123"/>
      <c r="AG43" s="317"/>
    </row>
    <row r="44" spans="1:33" s="318" customFormat="1" ht="15.75" customHeight="1">
      <c r="A44" s="319" t="s">
        <v>2569</v>
      </c>
      <c r="B44" s="320"/>
      <c r="C44" s="320"/>
      <c r="D44" s="320"/>
      <c r="E44" s="320"/>
      <c r="F44" s="320"/>
      <c r="G44" s="320"/>
      <c r="H44" s="320"/>
      <c r="I44" s="320"/>
      <c r="J44" s="320"/>
      <c r="K44" s="321" t="s">
        <v>2565</v>
      </c>
      <c r="L44" s="1124"/>
      <c r="M44" s="1124"/>
      <c r="N44" s="1124"/>
      <c r="O44" s="1125" t="s">
        <v>2570</v>
      </c>
      <c r="P44" s="1125"/>
      <c r="Q44" s="1125"/>
      <c r="R44" s="1125"/>
      <c r="S44" s="1125"/>
      <c r="T44" s="1124"/>
      <c r="U44" s="1124"/>
      <c r="V44" s="1124"/>
      <c r="W44" s="1125" t="s">
        <v>2571</v>
      </c>
      <c r="X44" s="1125"/>
      <c r="Y44" s="1125"/>
      <c r="Z44" s="1125"/>
      <c r="AA44" s="1126"/>
      <c r="AB44" s="1126"/>
      <c r="AC44" s="1126"/>
      <c r="AD44" s="1126"/>
      <c r="AE44" s="1126"/>
      <c r="AF44" s="323" t="s">
        <v>17</v>
      </c>
      <c r="AG44" s="317"/>
    </row>
    <row r="45" spans="1:33" s="318" customFormat="1" ht="15.75" customHeight="1">
      <c r="A45" s="319"/>
      <c r="B45" s="320"/>
      <c r="C45" s="320"/>
      <c r="D45" s="320"/>
      <c r="E45" s="320"/>
      <c r="F45" s="320"/>
      <c r="G45" s="320"/>
      <c r="H45" s="320"/>
      <c r="I45" s="320"/>
      <c r="J45" s="320"/>
      <c r="K45" s="1113"/>
      <c r="L45" s="1113"/>
      <c r="M45" s="1113"/>
      <c r="N45" s="1113"/>
      <c r="O45" s="1113"/>
      <c r="P45" s="1113"/>
      <c r="Q45" s="1113"/>
      <c r="R45" s="1113"/>
      <c r="S45" s="1113"/>
      <c r="T45" s="1113"/>
      <c r="U45" s="1113"/>
      <c r="V45" s="1113"/>
      <c r="W45" s="1113"/>
      <c r="X45" s="1113"/>
      <c r="Y45" s="1113"/>
      <c r="Z45" s="1113"/>
      <c r="AA45" s="1113"/>
      <c r="AB45" s="1113"/>
      <c r="AC45" s="1113"/>
      <c r="AD45" s="1113"/>
      <c r="AE45" s="1113"/>
      <c r="AF45" s="1114"/>
      <c r="AG45" s="317"/>
    </row>
    <row r="46" spans="1:33" s="318" customFormat="1" ht="15.75" customHeight="1">
      <c r="A46" s="319" t="s">
        <v>2572</v>
      </c>
      <c r="B46" s="320"/>
      <c r="C46" s="320"/>
      <c r="D46" s="320"/>
      <c r="E46" s="320"/>
      <c r="F46" s="320"/>
      <c r="G46" s="320"/>
      <c r="H46" s="320"/>
      <c r="I46" s="320"/>
      <c r="J46" s="320"/>
      <c r="K46" s="1115"/>
      <c r="L46" s="1115"/>
      <c r="M46" s="1115"/>
      <c r="N46" s="326"/>
      <c r="O46" s="322"/>
      <c r="P46" s="322"/>
      <c r="Q46" s="322"/>
      <c r="R46" s="320"/>
      <c r="S46" s="320"/>
      <c r="T46" s="320"/>
      <c r="U46" s="320"/>
      <c r="V46" s="320"/>
      <c r="W46" s="320"/>
      <c r="X46" s="320"/>
      <c r="Y46" s="320"/>
      <c r="Z46" s="320"/>
      <c r="AA46" s="320"/>
      <c r="AB46" s="320"/>
      <c r="AC46" s="320"/>
      <c r="AD46" s="320"/>
      <c r="AE46" s="320"/>
      <c r="AF46" s="323"/>
      <c r="AG46" s="317"/>
    </row>
    <row r="47" spans="1:33" s="318" customFormat="1" ht="15.75" customHeight="1">
      <c r="A47" s="319" t="s">
        <v>2573</v>
      </c>
      <c r="B47" s="320"/>
      <c r="C47" s="320"/>
      <c r="D47" s="320"/>
      <c r="E47" s="320"/>
      <c r="F47" s="320"/>
      <c r="G47" s="320"/>
      <c r="H47" s="320"/>
      <c r="I47" s="320"/>
      <c r="J47" s="320"/>
      <c r="K47" s="1116"/>
      <c r="L47" s="1116"/>
      <c r="M47" s="1116"/>
      <c r="N47" s="1116"/>
      <c r="O47" s="1116"/>
      <c r="P47" s="1116"/>
      <c r="Q47" s="1116"/>
      <c r="R47" s="1116"/>
      <c r="S47" s="1116"/>
      <c r="T47" s="1116"/>
      <c r="U47" s="1116"/>
      <c r="V47" s="1116"/>
      <c r="W47" s="1116"/>
      <c r="X47" s="1116"/>
      <c r="Y47" s="1116"/>
      <c r="Z47" s="1116"/>
      <c r="AA47" s="1116"/>
      <c r="AB47" s="1116"/>
      <c r="AC47" s="1116"/>
      <c r="AD47" s="1116"/>
      <c r="AE47" s="1116"/>
      <c r="AF47" s="1117"/>
      <c r="AG47" s="317"/>
    </row>
    <row r="48" spans="1:33" s="318" customFormat="1" ht="15.75" customHeight="1">
      <c r="A48" s="319" t="s">
        <v>2574</v>
      </c>
      <c r="B48" s="320"/>
      <c r="C48" s="320"/>
      <c r="D48" s="320"/>
      <c r="E48" s="320"/>
      <c r="F48" s="320"/>
      <c r="G48" s="320"/>
      <c r="H48" s="320"/>
      <c r="I48" s="320"/>
      <c r="J48" s="320"/>
      <c r="K48" s="1118"/>
      <c r="L48" s="1118"/>
      <c r="M48" s="1118"/>
      <c r="N48" s="1118"/>
      <c r="O48" s="1118"/>
      <c r="P48" s="1118"/>
      <c r="Q48" s="1118"/>
      <c r="R48" s="1118"/>
      <c r="S48" s="1118"/>
      <c r="T48" s="1118"/>
      <c r="U48" s="1118"/>
      <c r="V48" s="1118"/>
      <c r="W48" s="1118"/>
      <c r="X48" s="1118"/>
      <c r="Y48" s="1118"/>
      <c r="Z48" s="1118"/>
      <c r="AA48" s="1118"/>
      <c r="AB48" s="1118"/>
      <c r="AC48" s="1118"/>
      <c r="AD48" s="1118"/>
      <c r="AE48" s="1118"/>
      <c r="AF48" s="1119"/>
      <c r="AG48" s="317"/>
    </row>
    <row r="49" spans="1:33" s="318" customFormat="1" ht="15.75" customHeight="1">
      <c r="A49" s="319" t="s">
        <v>2575</v>
      </c>
      <c r="B49" s="320"/>
      <c r="C49" s="320"/>
      <c r="D49" s="320"/>
      <c r="E49" s="320"/>
      <c r="F49" s="320"/>
      <c r="G49" s="320"/>
      <c r="H49" s="320"/>
      <c r="I49" s="320"/>
      <c r="J49" s="320"/>
      <c r="K49" s="1118"/>
      <c r="L49" s="1118"/>
      <c r="M49" s="1118"/>
      <c r="N49" s="1118"/>
      <c r="O49" s="1118"/>
      <c r="P49" s="1118"/>
      <c r="Q49" s="1118"/>
      <c r="R49" s="1118"/>
      <c r="S49" s="1118"/>
      <c r="T49" s="1118"/>
      <c r="U49" s="1118"/>
      <c r="V49" s="1118"/>
      <c r="W49" s="1118"/>
      <c r="X49" s="1118"/>
      <c r="Y49" s="1118"/>
      <c r="Z49" s="1118"/>
      <c r="AA49" s="1118"/>
      <c r="AB49" s="1118"/>
      <c r="AC49" s="1118"/>
      <c r="AD49" s="1118"/>
      <c r="AE49" s="1118"/>
      <c r="AF49" s="1119"/>
      <c r="AG49" s="317"/>
    </row>
    <row r="50" spans="1:33" s="318" customFormat="1" ht="15.75" customHeight="1" thickBot="1">
      <c r="A50" s="328" t="s">
        <v>2576</v>
      </c>
      <c r="B50" s="329"/>
      <c r="C50" s="329"/>
      <c r="D50" s="329"/>
      <c r="E50" s="329"/>
      <c r="F50" s="329"/>
      <c r="G50" s="329"/>
      <c r="H50" s="329"/>
      <c r="I50" s="329"/>
      <c r="J50" s="329"/>
      <c r="K50" s="1120"/>
      <c r="L50" s="1120"/>
      <c r="M50" s="1120"/>
      <c r="N50" s="1120"/>
      <c r="O50" s="1120"/>
      <c r="P50" s="1120"/>
      <c r="Q50" s="1120"/>
      <c r="R50" s="1120"/>
      <c r="S50" s="1120"/>
      <c r="T50" s="1120"/>
      <c r="U50" s="1120"/>
      <c r="V50" s="1120"/>
      <c r="W50" s="1120"/>
      <c r="X50" s="1120"/>
      <c r="Y50" s="1120"/>
      <c r="Z50" s="1120"/>
      <c r="AA50" s="1120"/>
      <c r="AB50" s="1120"/>
      <c r="AC50" s="1120"/>
      <c r="AD50" s="1120"/>
      <c r="AE50" s="1120"/>
      <c r="AF50" s="1121"/>
      <c r="AG50" s="317"/>
    </row>
    <row r="51" spans="1:33" s="318" customFormat="1" ht="15.75" customHeight="1">
      <c r="A51" s="314" t="s">
        <v>2581</v>
      </c>
      <c r="B51" s="332"/>
      <c r="C51" s="332"/>
      <c r="D51" s="332"/>
      <c r="E51" s="332"/>
      <c r="F51" s="332"/>
      <c r="G51" s="332"/>
      <c r="H51" s="332"/>
      <c r="I51" s="332"/>
      <c r="J51" s="332"/>
      <c r="K51" s="1127"/>
      <c r="L51" s="1127"/>
      <c r="M51" s="1127"/>
      <c r="N51" s="1127"/>
      <c r="O51" s="1127"/>
      <c r="P51" s="1127"/>
      <c r="Q51" s="1127"/>
      <c r="R51" s="1127"/>
      <c r="S51" s="1127"/>
      <c r="T51" s="1127"/>
      <c r="U51" s="1127"/>
      <c r="V51" s="1127"/>
      <c r="W51" s="1127"/>
      <c r="X51" s="1127"/>
      <c r="Y51" s="1127"/>
      <c r="Z51" s="1127"/>
      <c r="AA51" s="1127"/>
      <c r="AB51" s="1127"/>
      <c r="AC51" s="1127"/>
      <c r="AD51" s="1127"/>
      <c r="AE51" s="1127"/>
      <c r="AF51" s="1128"/>
      <c r="AG51" s="317"/>
    </row>
    <row r="52" spans="1:33" s="318" customFormat="1" ht="15.75" customHeight="1">
      <c r="A52" s="319" t="s">
        <v>2564</v>
      </c>
      <c r="B52" s="320"/>
      <c r="C52" s="320"/>
      <c r="D52" s="320"/>
      <c r="E52" s="320"/>
      <c r="F52" s="321"/>
      <c r="G52" s="321"/>
      <c r="H52" s="321"/>
      <c r="I52" s="321"/>
      <c r="J52" s="321"/>
      <c r="K52" s="321" t="s">
        <v>2565</v>
      </c>
      <c r="L52" s="1124"/>
      <c r="M52" s="1124"/>
      <c r="N52" s="1124"/>
      <c r="O52" s="1124"/>
      <c r="P52" s="1125" t="s">
        <v>2566</v>
      </c>
      <c r="Q52" s="1125"/>
      <c r="R52" s="1125"/>
      <c r="S52" s="1124"/>
      <c r="T52" s="1124"/>
      <c r="U52" s="1124"/>
      <c r="V52" s="1124"/>
      <c r="W52" s="1125" t="s">
        <v>2567</v>
      </c>
      <c r="X52" s="1125"/>
      <c r="Y52" s="1125"/>
      <c r="Z52" s="1126"/>
      <c r="AA52" s="1126"/>
      <c r="AB52" s="1126"/>
      <c r="AC52" s="1126"/>
      <c r="AD52" s="1126"/>
      <c r="AE52" s="1126"/>
      <c r="AF52" s="323" t="s">
        <v>17</v>
      </c>
      <c r="AG52" s="317"/>
    </row>
    <row r="53" spans="1:33" s="318" customFormat="1" ht="15.75" customHeight="1">
      <c r="A53" s="319" t="s">
        <v>2568</v>
      </c>
      <c r="B53" s="320"/>
      <c r="C53" s="320"/>
      <c r="D53" s="320"/>
      <c r="E53" s="320"/>
      <c r="F53" s="324"/>
      <c r="G53" s="324"/>
      <c r="H53" s="324"/>
      <c r="I53" s="324"/>
      <c r="J53" s="324"/>
      <c r="K53" s="1122"/>
      <c r="L53" s="1122"/>
      <c r="M53" s="1122"/>
      <c r="N53" s="1122"/>
      <c r="O53" s="1122"/>
      <c r="P53" s="1122"/>
      <c r="Q53" s="1122"/>
      <c r="R53" s="1122"/>
      <c r="S53" s="1122"/>
      <c r="T53" s="1122"/>
      <c r="U53" s="1122"/>
      <c r="V53" s="1122"/>
      <c r="W53" s="1122"/>
      <c r="X53" s="1122"/>
      <c r="Y53" s="1122"/>
      <c r="Z53" s="1122"/>
      <c r="AA53" s="1122"/>
      <c r="AB53" s="1122"/>
      <c r="AC53" s="1122"/>
      <c r="AD53" s="1122"/>
      <c r="AE53" s="1122"/>
      <c r="AF53" s="1123"/>
      <c r="AG53" s="317"/>
    </row>
    <row r="54" spans="1:33" s="318" customFormat="1" ht="15.75" customHeight="1">
      <c r="A54" s="319" t="s">
        <v>2569</v>
      </c>
      <c r="B54" s="320"/>
      <c r="C54" s="320"/>
      <c r="D54" s="320"/>
      <c r="E54" s="320"/>
      <c r="F54" s="320"/>
      <c r="G54" s="320"/>
      <c r="H54" s="320"/>
      <c r="I54" s="320"/>
      <c r="J54" s="320"/>
      <c r="K54" s="321" t="s">
        <v>2565</v>
      </c>
      <c r="L54" s="1124"/>
      <c r="M54" s="1124"/>
      <c r="N54" s="1124"/>
      <c r="O54" s="1125" t="s">
        <v>2570</v>
      </c>
      <c r="P54" s="1125"/>
      <c r="Q54" s="1125"/>
      <c r="R54" s="1125"/>
      <c r="S54" s="1125"/>
      <c r="T54" s="1124"/>
      <c r="U54" s="1124"/>
      <c r="V54" s="1124"/>
      <c r="W54" s="1125" t="s">
        <v>2571</v>
      </c>
      <c r="X54" s="1125"/>
      <c r="Y54" s="1125"/>
      <c r="Z54" s="1125"/>
      <c r="AA54" s="1126"/>
      <c r="AB54" s="1126"/>
      <c r="AC54" s="1126"/>
      <c r="AD54" s="1126"/>
      <c r="AE54" s="1126"/>
      <c r="AF54" s="323" t="s">
        <v>17</v>
      </c>
      <c r="AG54" s="317"/>
    </row>
    <row r="55" spans="1:33" s="318" customFormat="1" ht="15.75" customHeight="1">
      <c r="A55" s="319"/>
      <c r="B55" s="320"/>
      <c r="C55" s="320"/>
      <c r="D55" s="320"/>
      <c r="E55" s="320"/>
      <c r="F55" s="320"/>
      <c r="G55" s="320"/>
      <c r="H55" s="320"/>
      <c r="I55" s="320"/>
      <c r="J55" s="320"/>
      <c r="K55" s="1113"/>
      <c r="L55" s="1113"/>
      <c r="M55" s="1113"/>
      <c r="N55" s="1113"/>
      <c r="O55" s="1113"/>
      <c r="P55" s="1113"/>
      <c r="Q55" s="1113"/>
      <c r="R55" s="1113"/>
      <c r="S55" s="1113"/>
      <c r="T55" s="1113"/>
      <c r="U55" s="1113"/>
      <c r="V55" s="1113"/>
      <c r="W55" s="1113"/>
      <c r="X55" s="1113"/>
      <c r="Y55" s="1113"/>
      <c r="Z55" s="1113"/>
      <c r="AA55" s="1113"/>
      <c r="AB55" s="1113"/>
      <c r="AC55" s="1113"/>
      <c r="AD55" s="1113"/>
      <c r="AE55" s="1113"/>
      <c r="AF55" s="1114"/>
      <c r="AG55" s="317"/>
    </row>
    <row r="56" spans="1:33" s="318" customFormat="1" ht="15.75" customHeight="1">
      <c r="A56" s="319" t="s">
        <v>2572</v>
      </c>
      <c r="B56" s="320"/>
      <c r="C56" s="320"/>
      <c r="D56" s="320"/>
      <c r="E56" s="320"/>
      <c r="F56" s="320"/>
      <c r="G56" s="320"/>
      <c r="H56" s="320"/>
      <c r="I56" s="320"/>
      <c r="J56" s="320"/>
      <c r="K56" s="1115"/>
      <c r="L56" s="1115"/>
      <c r="M56" s="1115"/>
      <c r="N56" s="326"/>
      <c r="O56" s="322"/>
      <c r="P56" s="322"/>
      <c r="Q56" s="322"/>
      <c r="R56" s="320"/>
      <c r="S56" s="320"/>
      <c r="T56" s="320"/>
      <c r="U56" s="320"/>
      <c r="V56" s="320"/>
      <c r="W56" s="320"/>
      <c r="X56" s="320"/>
      <c r="Y56" s="320"/>
      <c r="Z56" s="320"/>
      <c r="AA56" s="320"/>
      <c r="AB56" s="320"/>
      <c r="AC56" s="320"/>
      <c r="AD56" s="320"/>
      <c r="AE56" s="320"/>
      <c r="AF56" s="323"/>
      <c r="AG56" s="317"/>
    </row>
    <row r="57" spans="1:33" s="318" customFormat="1" ht="15.75" customHeight="1">
      <c r="A57" s="319" t="s">
        <v>2573</v>
      </c>
      <c r="B57" s="320"/>
      <c r="C57" s="320"/>
      <c r="D57" s="320"/>
      <c r="E57" s="320"/>
      <c r="F57" s="320"/>
      <c r="G57" s="320"/>
      <c r="H57" s="320"/>
      <c r="I57" s="320"/>
      <c r="J57" s="320"/>
      <c r="K57" s="1116"/>
      <c r="L57" s="1116"/>
      <c r="M57" s="1116"/>
      <c r="N57" s="1116"/>
      <c r="O57" s="1116"/>
      <c r="P57" s="1116"/>
      <c r="Q57" s="1116"/>
      <c r="R57" s="1116"/>
      <c r="S57" s="1116"/>
      <c r="T57" s="1116"/>
      <c r="U57" s="1116"/>
      <c r="V57" s="1116"/>
      <c r="W57" s="1116"/>
      <c r="X57" s="1116"/>
      <c r="Y57" s="1116"/>
      <c r="Z57" s="1116"/>
      <c r="AA57" s="1116"/>
      <c r="AB57" s="1116"/>
      <c r="AC57" s="1116"/>
      <c r="AD57" s="1116"/>
      <c r="AE57" s="1116"/>
      <c r="AF57" s="1117"/>
      <c r="AG57" s="317"/>
    </row>
    <row r="58" spans="1:33" s="318" customFormat="1" ht="15.75" customHeight="1">
      <c r="A58" s="319" t="s">
        <v>2574</v>
      </c>
      <c r="B58" s="320"/>
      <c r="C58" s="320"/>
      <c r="D58" s="320"/>
      <c r="E58" s="320"/>
      <c r="F58" s="320"/>
      <c r="G58" s="320"/>
      <c r="H58" s="320"/>
      <c r="I58" s="320"/>
      <c r="J58" s="320"/>
      <c r="K58" s="1118"/>
      <c r="L58" s="1118"/>
      <c r="M58" s="1118"/>
      <c r="N58" s="1118"/>
      <c r="O58" s="1118"/>
      <c r="P58" s="1118"/>
      <c r="Q58" s="1118"/>
      <c r="R58" s="1118"/>
      <c r="S58" s="1118"/>
      <c r="T58" s="1118"/>
      <c r="U58" s="1118"/>
      <c r="V58" s="1118"/>
      <c r="W58" s="1118"/>
      <c r="X58" s="1118"/>
      <c r="Y58" s="1118"/>
      <c r="Z58" s="1118"/>
      <c r="AA58" s="1118"/>
      <c r="AB58" s="1118"/>
      <c r="AC58" s="1118"/>
      <c r="AD58" s="1118"/>
      <c r="AE58" s="1118"/>
      <c r="AF58" s="1119"/>
      <c r="AG58" s="317"/>
    </row>
    <row r="59" spans="1:33" s="318" customFormat="1" ht="15.75" customHeight="1">
      <c r="A59" s="319" t="s">
        <v>2575</v>
      </c>
      <c r="B59" s="320"/>
      <c r="C59" s="320"/>
      <c r="D59" s="320"/>
      <c r="E59" s="320"/>
      <c r="F59" s="320"/>
      <c r="G59" s="320"/>
      <c r="H59" s="320"/>
      <c r="I59" s="320"/>
      <c r="J59" s="320"/>
      <c r="K59" s="1118"/>
      <c r="L59" s="1118"/>
      <c r="M59" s="1118"/>
      <c r="N59" s="1118"/>
      <c r="O59" s="1118"/>
      <c r="P59" s="1118"/>
      <c r="Q59" s="1118"/>
      <c r="R59" s="1118"/>
      <c r="S59" s="1118"/>
      <c r="T59" s="1118"/>
      <c r="U59" s="1118"/>
      <c r="V59" s="1118"/>
      <c r="W59" s="1118"/>
      <c r="X59" s="1118"/>
      <c r="Y59" s="1118"/>
      <c r="Z59" s="1118"/>
      <c r="AA59" s="1118"/>
      <c r="AB59" s="1118"/>
      <c r="AC59" s="1118"/>
      <c r="AD59" s="1118"/>
      <c r="AE59" s="1118"/>
      <c r="AF59" s="1119"/>
      <c r="AG59" s="317"/>
    </row>
    <row r="60" spans="1:33" s="318" customFormat="1" ht="15.75" customHeight="1" thickBot="1">
      <c r="A60" s="328" t="s">
        <v>2576</v>
      </c>
      <c r="B60" s="329"/>
      <c r="C60" s="329"/>
      <c r="D60" s="329"/>
      <c r="E60" s="329"/>
      <c r="F60" s="329"/>
      <c r="G60" s="329"/>
      <c r="H60" s="329"/>
      <c r="I60" s="329"/>
      <c r="J60" s="329"/>
      <c r="K60" s="1120"/>
      <c r="L60" s="1120"/>
      <c r="M60" s="1120"/>
      <c r="N60" s="1120"/>
      <c r="O60" s="1120"/>
      <c r="P60" s="1120"/>
      <c r="Q60" s="1120"/>
      <c r="R60" s="1120"/>
      <c r="S60" s="1120"/>
      <c r="T60" s="1120"/>
      <c r="U60" s="1120"/>
      <c r="V60" s="1120"/>
      <c r="W60" s="1120"/>
      <c r="X60" s="1120"/>
      <c r="Y60" s="1120"/>
      <c r="Z60" s="1120"/>
      <c r="AA60" s="1120"/>
      <c r="AB60" s="1120"/>
      <c r="AC60" s="1120"/>
      <c r="AD60" s="1120"/>
      <c r="AE60" s="1120"/>
      <c r="AF60" s="1121"/>
      <c r="AG60" s="317"/>
    </row>
    <row r="61" spans="1:33" s="318" customFormat="1" ht="15.75" customHeight="1">
      <c r="A61" s="314" t="s">
        <v>2582</v>
      </c>
      <c r="B61" s="332"/>
      <c r="C61" s="332"/>
      <c r="D61" s="332"/>
      <c r="E61" s="332"/>
      <c r="F61" s="332"/>
      <c r="G61" s="332"/>
      <c r="H61" s="332"/>
      <c r="I61" s="332"/>
      <c r="J61" s="332"/>
      <c r="K61" s="1127"/>
      <c r="L61" s="1127"/>
      <c r="M61" s="1127"/>
      <c r="N61" s="1127"/>
      <c r="O61" s="1127"/>
      <c r="P61" s="1127"/>
      <c r="Q61" s="1127"/>
      <c r="R61" s="1127"/>
      <c r="S61" s="1127"/>
      <c r="T61" s="1127"/>
      <c r="U61" s="1127"/>
      <c r="V61" s="1127"/>
      <c r="W61" s="1127"/>
      <c r="X61" s="1127"/>
      <c r="Y61" s="1127"/>
      <c r="Z61" s="1127"/>
      <c r="AA61" s="1127"/>
      <c r="AB61" s="1127"/>
      <c r="AC61" s="1127"/>
      <c r="AD61" s="1127"/>
      <c r="AE61" s="1127"/>
      <c r="AF61" s="1128"/>
      <c r="AG61" s="317"/>
    </row>
    <row r="62" spans="1:33" s="318" customFormat="1" ht="15.75" customHeight="1">
      <c r="A62" s="319" t="s">
        <v>2564</v>
      </c>
      <c r="B62" s="320"/>
      <c r="C62" s="320"/>
      <c r="D62" s="320"/>
      <c r="E62" s="320"/>
      <c r="F62" s="321"/>
      <c r="G62" s="321"/>
      <c r="H62" s="321"/>
      <c r="I62" s="321"/>
      <c r="J62" s="321"/>
      <c r="K62" s="321" t="s">
        <v>2565</v>
      </c>
      <c r="L62" s="1124"/>
      <c r="M62" s="1124"/>
      <c r="N62" s="1124"/>
      <c r="O62" s="1124"/>
      <c r="P62" s="1125" t="s">
        <v>2566</v>
      </c>
      <c r="Q62" s="1125"/>
      <c r="R62" s="1125"/>
      <c r="S62" s="1124"/>
      <c r="T62" s="1124"/>
      <c r="U62" s="1124"/>
      <c r="V62" s="1124"/>
      <c r="W62" s="1125" t="s">
        <v>2567</v>
      </c>
      <c r="X62" s="1125"/>
      <c r="Y62" s="1125"/>
      <c r="Z62" s="1126"/>
      <c r="AA62" s="1126"/>
      <c r="AB62" s="1126"/>
      <c r="AC62" s="1126"/>
      <c r="AD62" s="1126"/>
      <c r="AE62" s="1126"/>
      <c r="AF62" s="323" t="s">
        <v>17</v>
      </c>
      <c r="AG62" s="317"/>
    </row>
    <row r="63" spans="1:33" s="318" customFormat="1" ht="15.75" customHeight="1">
      <c r="A63" s="319" t="s">
        <v>2568</v>
      </c>
      <c r="B63" s="320"/>
      <c r="C63" s="320"/>
      <c r="D63" s="320"/>
      <c r="E63" s="320"/>
      <c r="F63" s="324"/>
      <c r="G63" s="324"/>
      <c r="H63" s="324"/>
      <c r="I63" s="324"/>
      <c r="J63" s="324"/>
      <c r="K63" s="1122"/>
      <c r="L63" s="1122"/>
      <c r="M63" s="1122"/>
      <c r="N63" s="1122"/>
      <c r="O63" s="1122"/>
      <c r="P63" s="1122"/>
      <c r="Q63" s="1122"/>
      <c r="R63" s="1122"/>
      <c r="S63" s="1122"/>
      <c r="T63" s="1122"/>
      <c r="U63" s="1122"/>
      <c r="V63" s="1122"/>
      <c r="W63" s="1122"/>
      <c r="X63" s="1122"/>
      <c r="Y63" s="1122"/>
      <c r="Z63" s="1122"/>
      <c r="AA63" s="1122"/>
      <c r="AB63" s="1122"/>
      <c r="AC63" s="1122"/>
      <c r="AD63" s="1122"/>
      <c r="AE63" s="1122"/>
      <c r="AF63" s="1123"/>
      <c r="AG63" s="317"/>
    </row>
    <row r="64" spans="1:33" s="318" customFormat="1" ht="15.75" customHeight="1">
      <c r="A64" s="319" t="s">
        <v>2569</v>
      </c>
      <c r="B64" s="320"/>
      <c r="C64" s="320"/>
      <c r="D64" s="320"/>
      <c r="E64" s="320"/>
      <c r="F64" s="320"/>
      <c r="G64" s="320"/>
      <c r="H64" s="320"/>
      <c r="I64" s="320"/>
      <c r="J64" s="320"/>
      <c r="K64" s="321" t="s">
        <v>2565</v>
      </c>
      <c r="L64" s="1124"/>
      <c r="M64" s="1124"/>
      <c r="N64" s="1124"/>
      <c r="O64" s="1125" t="s">
        <v>2570</v>
      </c>
      <c r="P64" s="1125"/>
      <c r="Q64" s="1125"/>
      <c r="R64" s="1125"/>
      <c r="S64" s="1125"/>
      <c r="T64" s="1124"/>
      <c r="U64" s="1124"/>
      <c r="V64" s="1124"/>
      <c r="W64" s="1125" t="s">
        <v>2571</v>
      </c>
      <c r="X64" s="1125"/>
      <c r="Y64" s="1125"/>
      <c r="Z64" s="1125"/>
      <c r="AA64" s="1126"/>
      <c r="AB64" s="1126"/>
      <c r="AC64" s="1126"/>
      <c r="AD64" s="1126"/>
      <c r="AE64" s="1126"/>
      <c r="AF64" s="323" t="s">
        <v>17</v>
      </c>
      <c r="AG64" s="317"/>
    </row>
    <row r="65" spans="1:33" s="318" customFormat="1" ht="15.75" customHeight="1">
      <c r="A65" s="319"/>
      <c r="B65" s="320"/>
      <c r="C65" s="320"/>
      <c r="D65" s="320"/>
      <c r="E65" s="320"/>
      <c r="F65" s="320"/>
      <c r="G65" s="320"/>
      <c r="H65" s="320"/>
      <c r="I65" s="320"/>
      <c r="J65" s="320"/>
      <c r="K65" s="1113"/>
      <c r="L65" s="1113"/>
      <c r="M65" s="1113"/>
      <c r="N65" s="1113"/>
      <c r="O65" s="1113"/>
      <c r="P65" s="1113"/>
      <c r="Q65" s="1113"/>
      <c r="R65" s="1113"/>
      <c r="S65" s="1113"/>
      <c r="T65" s="1113"/>
      <c r="U65" s="1113"/>
      <c r="V65" s="1113"/>
      <c r="W65" s="1113"/>
      <c r="X65" s="1113"/>
      <c r="Y65" s="1113"/>
      <c r="Z65" s="1113"/>
      <c r="AA65" s="1113"/>
      <c r="AB65" s="1113"/>
      <c r="AC65" s="1113"/>
      <c r="AD65" s="1113"/>
      <c r="AE65" s="1113"/>
      <c r="AF65" s="1114"/>
      <c r="AG65" s="317"/>
    </row>
    <row r="66" spans="1:33" s="318" customFormat="1" ht="15.75" customHeight="1">
      <c r="A66" s="319" t="s">
        <v>2572</v>
      </c>
      <c r="B66" s="320"/>
      <c r="C66" s="320"/>
      <c r="D66" s="320"/>
      <c r="E66" s="320"/>
      <c r="F66" s="320"/>
      <c r="G66" s="320"/>
      <c r="H66" s="320"/>
      <c r="I66" s="320"/>
      <c r="J66" s="320"/>
      <c r="K66" s="1115"/>
      <c r="L66" s="1115"/>
      <c r="M66" s="1115"/>
      <c r="N66" s="326"/>
      <c r="O66" s="322"/>
      <c r="P66" s="322"/>
      <c r="Q66" s="322"/>
      <c r="R66" s="320"/>
      <c r="S66" s="320"/>
      <c r="T66" s="320"/>
      <c r="U66" s="320"/>
      <c r="V66" s="320"/>
      <c r="W66" s="320"/>
      <c r="X66" s="320"/>
      <c r="Y66" s="320"/>
      <c r="Z66" s="320"/>
      <c r="AA66" s="320"/>
      <c r="AB66" s="320"/>
      <c r="AC66" s="320"/>
      <c r="AD66" s="320"/>
      <c r="AE66" s="320"/>
      <c r="AF66" s="323"/>
      <c r="AG66" s="317"/>
    </row>
    <row r="67" spans="1:33" s="318" customFormat="1" ht="15.75" customHeight="1">
      <c r="A67" s="319" t="s">
        <v>2573</v>
      </c>
      <c r="B67" s="320"/>
      <c r="C67" s="320"/>
      <c r="D67" s="320"/>
      <c r="E67" s="320"/>
      <c r="F67" s="320"/>
      <c r="G67" s="320"/>
      <c r="H67" s="320"/>
      <c r="I67" s="320"/>
      <c r="J67" s="320"/>
      <c r="K67" s="1116"/>
      <c r="L67" s="1116"/>
      <c r="M67" s="1116"/>
      <c r="N67" s="1116"/>
      <c r="O67" s="1116"/>
      <c r="P67" s="1116"/>
      <c r="Q67" s="1116"/>
      <c r="R67" s="1116"/>
      <c r="S67" s="1116"/>
      <c r="T67" s="1116"/>
      <c r="U67" s="1116"/>
      <c r="V67" s="1116"/>
      <c r="W67" s="1116"/>
      <c r="X67" s="1116"/>
      <c r="Y67" s="1116"/>
      <c r="Z67" s="1116"/>
      <c r="AA67" s="1116"/>
      <c r="AB67" s="1116"/>
      <c r="AC67" s="1116"/>
      <c r="AD67" s="1116"/>
      <c r="AE67" s="1116"/>
      <c r="AF67" s="1117"/>
      <c r="AG67" s="317"/>
    </row>
    <row r="68" spans="1:33" s="318" customFormat="1" ht="15.75" customHeight="1">
      <c r="A68" s="319" t="s">
        <v>2574</v>
      </c>
      <c r="B68" s="320"/>
      <c r="C68" s="320"/>
      <c r="D68" s="320"/>
      <c r="E68" s="320"/>
      <c r="F68" s="320"/>
      <c r="G68" s="320"/>
      <c r="H68" s="320"/>
      <c r="I68" s="320"/>
      <c r="J68" s="320"/>
      <c r="K68" s="1118"/>
      <c r="L68" s="1118"/>
      <c r="M68" s="1118"/>
      <c r="N68" s="1118"/>
      <c r="O68" s="1118"/>
      <c r="P68" s="1118"/>
      <c r="Q68" s="1118"/>
      <c r="R68" s="1118"/>
      <c r="S68" s="1118"/>
      <c r="T68" s="1118"/>
      <c r="U68" s="1118"/>
      <c r="V68" s="1118"/>
      <c r="W68" s="1118"/>
      <c r="X68" s="1118"/>
      <c r="Y68" s="1118"/>
      <c r="Z68" s="1118"/>
      <c r="AA68" s="1118"/>
      <c r="AB68" s="1118"/>
      <c r="AC68" s="1118"/>
      <c r="AD68" s="1118"/>
      <c r="AE68" s="1118"/>
      <c r="AF68" s="1119"/>
      <c r="AG68" s="317"/>
    </row>
    <row r="69" spans="1:33" s="318" customFormat="1" ht="15.75" customHeight="1">
      <c r="A69" s="319" t="s">
        <v>2575</v>
      </c>
      <c r="B69" s="320"/>
      <c r="C69" s="320"/>
      <c r="D69" s="320"/>
      <c r="E69" s="320"/>
      <c r="F69" s="320"/>
      <c r="G69" s="320"/>
      <c r="H69" s="320"/>
      <c r="I69" s="320"/>
      <c r="J69" s="320"/>
      <c r="K69" s="1118"/>
      <c r="L69" s="1118"/>
      <c r="M69" s="1118"/>
      <c r="N69" s="1118"/>
      <c r="O69" s="1118"/>
      <c r="P69" s="1118"/>
      <c r="Q69" s="1118"/>
      <c r="R69" s="1118"/>
      <c r="S69" s="1118"/>
      <c r="T69" s="1118"/>
      <c r="U69" s="1118"/>
      <c r="V69" s="1118"/>
      <c r="W69" s="1118"/>
      <c r="X69" s="1118"/>
      <c r="Y69" s="1118"/>
      <c r="Z69" s="1118"/>
      <c r="AA69" s="1118"/>
      <c r="AB69" s="1118"/>
      <c r="AC69" s="1118"/>
      <c r="AD69" s="1118"/>
      <c r="AE69" s="1118"/>
      <c r="AF69" s="1119"/>
      <c r="AG69" s="317"/>
    </row>
    <row r="70" spans="1:33" s="318" customFormat="1" ht="15.75" customHeight="1" thickBot="1">
      <c r="A70" s="328" t="s">
        <v>2576</v>
      </c>
      <c r="B70" s="329"/>
      <c r="C70" s="329"/>
      <c r="D70" s="329"/>
      <c r="E70" s="329"/>
      <c r="F70" s="329"/>
      <c r="G70" s="329"/>
      <c r="H70" s="329"/>
      <c r="I70" s="329"/>
      <c r="J70" s="329"/>
      <c r="K70" s="1120"/>
      <c r="L70" s="1120"/>
      <c r="M70" s="1120"/>
      <c r="N70" s="1120"/>
      <c r="O70" s="1120"/>
      <c r="P70" s="1120"/>
      <c r="Q70" s="1120"/>
      <c r="R70" s="1120"/>
      <c r="S70" s="1120"/>
      <c r="T70" s="1120"/>
      <c r="U70" s="1120"/>
      <c r="V70" s="1120"/>
      <c r="W70" s="1120"/>
      <c r="X70" s="1120"/>
      <c r="Y70" s="1120"/>
      <c r="Z70" s="1120"/>
      <c r="AA70" s="1120"/>
      <c r="AB70" s="1120"/>
      <c r="AC70" s="1120"/>
      <c r="AD70" s="1120"/>
      <c r="AE70" s="1120"/>
      <c r="AF70" s="1121"/>
      <c r="AG70" s="317"/>
    </row>
    <row r="71" spans="1:33" s="318" customFormat="1" ht="15.75" customHeight="1">
      <c r="A71" s="314" t="s">
        <v>2583</v>
      </c>
      <c r="B71" s="332"/>
      <c r="C71" s="332"/>
      <c r="D71" s="332"/>
      <c r="E71" s="332"/>
      <c r="F71" s="332"/>
      <c r="G71" s="332"/>
      <c r="H71" s="332"/>
      <c r="I71" s="332"/>
      <c r="J71" s="332"/>
      <c r="K71" s="1127"/>
      <c r="L71" s="1127"/>
      <c r="M71" s="1127"/>
      <c r="N71" s="1127"/>
      <c r="O71" s="1127"/>
      <c r="P71" s="1127"/>
      <c r="Q71" s="1127"/>
      <c r="R71" s="1127"/>
      <c r="S71" s="1127"/>
      <c r="T71" s="1127"/>
      <c r="U71" s="1127"/>
      <c r="V71" s="1127"/>
      <c r="W71" s="1127"/>
      <c r="X71" s="1127"/>
      <c r="Y71" s="1127"/>
      <c r="Z71" s="1127"/>
      <c r="AA71" s="1127"/>
      <c r="AB71" s="1127"/>
      <c r="AC71" s="1127"/>
      <c r="AD71" s="1127"/>
      <c r="AE71" s="1127"/>
      <c r="AF71" s="1128"/>
      <c r="AG71" s="317"/>
    </row>
    <row r="72" spans="1:33" s="318" customFormat="1" ht="15.75" customHeight="1">
      <c r="A72" s="319" t="s">
        <v>2564</v>
      </c>
      <c r="B72" s="320"/>
      <c r="C72" s="320"/>
      <c r="D72" s="320"/>
      <c r="E72" s="320"/>
      <c r="F72" s="321"/>
      <c r="G72" s="321"/>
      <c r="H72" s="321"/>
      <c r="I72" s="321"/>
      <c r="J72" s="321"/>
      <c r="K72" s="321" t="s">
        <v>2565</v>
      </c>
      <c r="L72" s="1124"/>
      <c r="M72" s="1124"/>
      <c r="N72" s="1124"/>
      <c r="O72" s="1124"/>
      <c r="P72" s="1125" t="s">
        <v>2566</v>
      </c>
      <c r="Q72" s="1125"/>
      <c r="R72" s="1125"/>
      <c r="S72" s="1124"/>
      <c r="T72" s="1124"/>
      <c r="U72" s="1124"/>
      <c r="V72" s="1124"/>
      <c r="W72" s="1125" t="s">
        <v>2567</v>
      </c>
      <c r="X72" s="1125"/>
      <c r="Y72" s="1125"/>
      <c r="Z72" s="1126"/>
      <c r="AA72" s="1126"/>
      <c r="AB72" s="1126"/>
      <c r="AC72" s="1126"/>
      <c r="AD72" s="1126"/>
      <c r="AE72" s="1126"/>
      <c r="AF72" s="323" t="s">
        <v>17</v>
      </c>
      <c r="AG72" s="317"/>
    </row>
    <row r="73" spans="1:33" s="318" customFormat="1" ht="15.75" customHeight="1">
      <c r="A73" s="319" t="s">
        <v>2568</v>
      </c>
      <c r="B73" s="320"/>
      <c r="C73" s="320"/>
      <c r="D73" s="320"/>
      <c r="E73" s="320"/>
      <c r="F73" s="324"/>
      <c r="G73" s="324"/>
      <c r="H73" s="324"/>
      <c r="I73" s="324"/>
      <c r="J73" s="324"/>
      <c r="K73" s="1122"/>
      <c r="L73" s="1122"/>
      <c r="M73" s="1122"/>
      <c r="N73" s="1122"/>
      <c r="O73" s="1122"/>
      <c r="P73" s="1122"/>
      <c r="Q73" s="1122"/>
      <c r="R73" s="1122"/>
      <c r="S73" s="1122"/>
      <c r="T73" s="1122"/>
      <c r="U73" s="1122"/>
      <c r="V73" s="1122"/>
      <c r="W73" s="1122"/>
      <c r="X73" s="1122"/>
      <c r="Y73" s="1122"/>
      <c r="Z73" s="1122"/>
      <c r="AA73" s="1122"/>
      <c r="AB73" s="1122"/>
      <c r="AC73" s="1122"/>
      <c r="AD73" s="1122"/>
      <c r="AE73" s="1122"/>
      <c r="AF73" s="1123"/>
      <c r="AG73" s="317"/>
    </row>
    <row r="74" spans="1:33" s="318" customFormat="1" ht="15.75" customHeight="1">
      <c r="A74" s="319" t="s">
        <v>2569</v>
      </c>
      <c r="B74" s="320"/>
      <c r="C74" s="320"/>
      <c r="D74" s="320"/>
      <c r="E74" s="320"/>
      <c r="F74" s="320"/>
      <c r="G74" s="320"/>
      <c r="H74" s="320"/>
      <c r="I74" s="320"/>
      <c r="J74" s="320"/>
      <c r="K74" s="321" t="s">
        <v>2565</v>
      </c>
      <c r="L74" s="1124"/>
      <c r="M74" s="1124"/>
      <c r="N74" s="1124"/>
      <c r="O74" s="1125" t="s">
        <v>2570</v>
      </c>
      <c r="P74" s="1125"/>
      <c r="Q74" s="1125"/>
      <c r="R74" s="1125"/>
      <c r="S74" s="1125"/>
      <c r="T74" s="1124"/>
      <c r="U74" s="1124"/>
      <c r="V74" s="1124"/>
      <c r="W74" s="1125" t="s">
        <v>2571</v>
      </c>
      <c r="X74" s="1125"/>
      <c r="Y74" s="1125"/>
      <c r="Z74" s="1125"/>
      <c r="AA74" s="1126"/>
      <c r="AB74" s="1126"/>
      <c r="AC74" s="1126"/>
      <c r="AD74" s="1126"/>
      <c r="AE74" s="1126"/>
      <c r="AF74" s="323" t="s">
        <v>17</v>
      </c>
      <c r="AG74" s="317"/>
    </row>
    <row r="75" spans="1:33" s="318" customFormat="1" ht="15.75" customHeight="1">
      <c r="A75" s="319"/>
      <c r="B75" s="320"/>
      <c r="C75" s="320"/>
      <c r="D75" s="320"/>
      <c r="E75" s="320"/>
      <c r="F75" s="320"/>
      <c r="G75" s="320"/>
      <c r="H75" s="320"/>
      <c r="I75" s="320"/>
      <c r="J75" s="320"/>
      <c r="K75" s="1113"/>
      <c r="L75" s="1113"/>
      <c r="M75" s="1113"/>
      <c r="N75" s="1113"/>
      <c r="O75" s="1113"/>
      <c r="P75" s="1113"/>
      <c r="Q75" s="1113"/>
      <c r="R75" s="1113"/>
      <c r="S75" s="1113"/>
      <c r="T75" s="1113"/>
      <c r="U75" s="1113"/>
      <c r="V75" s="1113"/>
      <c r="W75" s="1113"/>
      <c r="X75" s="1113"/>
      <c r="Y75" s="1113"/>
      <c r="Z75" s="1113"/>
      <c r="AA75" s="1113"/>
      <c r="AB75" s="1113"/>
      <c r="AC75" s="1113"/>
      <c r="AD75" s="1113"/>
      <c r="AE75" s="1113"/>
      <c r="AF75" s="1114"/>
      <c r="AG75" s="317"/>
    </row>
    <row r="76" spans="1:33" s="318" customFormat="1" ht="15.75" customHeight="1">
      <c r="A76" s="319" t="s">
        <v>2572</v>
      </c>
      <c r="B76" s="320"/>
      <c r="C76" s="320"/>
      <c r="D76" s="320"/>
      <c r="E76" s="320"/>
      <c r="F76" s="320"/>
      <c r="G76" s="320"/>
      <c r="H76" s="320"/>
      <c r="I76" s="320"/>
      <c r="J76" s="320"/>
      <c r="K76" s="1115"/>
      <c r="L76" s="1115"/>
      <c r="M76" s="1115"/>
      <c r="N76" s="326"/>
      <c r="O76" s="322"/>
      <c r="P76" s="322"/>
      <c r="Q76" s="322"/>
      <c r="R76" s="320"/>
      <c r="S76" s="320"/>
      <c r="T76" s="320"/>
      <c r="U76" s="320"/>
      <c r="V76" s="320"/>
      <c r="W76" s="320"/>
      <c r="X76" s="320"/>
      <c r="Y76" s="320"/>
      <c r="Z76" s="320"/>
      <c r="AA76" s="320"/>
      <c r="AB76" s="320"/>
      <c r="AC76" s="320"/>
      <c r="AD76" s="320"/>
      <c r="AE76" s="320"/>
      <c r="AF76" s="323"/>
      <c r="AG76" s="317"/>
    </row>
    <row r="77" spans="1:33" s="318" customFormat="1" ht="15.75" customHeight="1">
      <c r="A77" s="319" t="s">
        <v>2573</v>
      </c>
      <c r="B77" s="320"/>
      <c r="C77" s="320"/>
      <c r="D77" s="320"/>
      <c r="E77" s="320"/>
      <c r="F77" s="320"/>
      <c r="G77" s="320"/>
      <c r="H77" s="320"/>
      <c r="I77" s="320"/>
      <c r="J77" s="320"/>
      <c r="K77" s="1116"/>
      <c r="L77" s="1116"/>
      <c r="M77" s="1116"/>
      <c r="N77" s="1116"/>
      <c r="O77" s="1116"/>
      <c r="P77" s="1116"/>
      <c r="Q77" s="1116"/>
      <c r="R77" s="1116"/>
      <c r="S77" s="1116"/>
      <c r="T77" s="1116"/>
      <c r="U77" s="1116"/>
      <c r="V77" s="1116"/>
      <c r="W77" s="1116"/>
      <c r="X77" s="1116"/>
      <c r="Y77" s="1116"/>
      <c r="Z77" s="1116"/>
      <c r="AA77" s="1116"/>
      <c r="AB77" s="1116"/>
      <c r="AC77" s="1116"/>
      <c r="AD77" s="1116"/>
      <c r="AE77" s="1116"/>
      <c r="AF77" s="1117"/>
      <c r="AG77" s="317"/>
    </row>
    <row r="78" spans="1:33" s="318" customFormat="1" ht="15.75" customHeight="1">
      <c r="A78" s="319" t="s">
        <v>2574</v>
      </c>
      <c r="B78" s="320"/>
      <c r="C78" s="320"/>
      <c r="D78" s="320"/>
      <c r="E78" s="320"/>
      <c r="F78" s="320"/>
      <c r="G78" s="320"/>
      <c r="H78" s="320"/>
      <c r="I78" s="320"/>
      <c r="J78" s="320"/>
      <c r="K78" s="1118"/>
      <c r="L78" s="1118"/>
      <c r="M78" s="1118"/>
      <c r="N78" s="1118"/>
      <c r="O78" s="1118"/>
      <c r="P78" s="1118"/>
      <c r="Q78" s="1118"/>
      <c r="R78" s="1118"/>
      <c r="S78" s="1118"/>
      <c r="T78" s="1118"/>
      <c r="U78" s="1118"/>
      <c r="V78" s="1118"/>
      <c r="W78" s="1118"/>
      <c r="X78" s="1118"/>
      <c r="Y78" s="1118"/>
      <c r="Z78" s="1118"/>
      <c r="AA78" s="1118"/>
      <c r="AB78" s="1118"/>
      <c r="AC78" s="1118"/>
      <c r="AD78" s="1118"/>
      <c r="AE78" s="1118"/>
      <c r="AF78" s="1119"/>
      <c r="AG78" s="317"/>
    </row>
    <row r="79" spans="1:33" s="318" customFormat="1" ht="15.75" customHeight="1">
      <c r="A79" s="319" t="s">
        <v>2575</v>
      </c>
      <c r="B79" s="320"/>
      <c r="C79" s="320"/>
      <c r="D79" s="320"/>
      <c r="E79" s="320"/>
      <c r="F79" s="320"/>
      <c r="G79" s="320"/>
      <c r="H79" s="320"/>
      <c r="I79" s="320"/>
      <c r="J79" s="320"/>
      <c r="K79" s="1118"/>
      <c r="L79" s="1118"/>
      <c r="M79" s="1118"/>
      <c r="N79" s="1118"/>
      <c r="O79" s="1118"/>
      <c r="P79" s="1118"/>
      <c r="Q79" s="1118"/>
      <c r="R79" s="1118"/>
      <c r="S79" s="1118"/>
      <c r="T79" s="1118"/>
      <c r="U79" s="1118"/>
      <c r="V79" s="1118"/>
      <c r="W79" s="1118"/>
      <c r="X79" s="1118"/>
      <c r="Y79" s="1118"/>
      <c r="Z79" s="1118"/>
      <c r="AA79" s="1118"/>
      <c r="AB79" s="1118"/>
      <c r="AC79" s="1118"/>
      <c r="AD79" s="1118"/>
      <c r="AE79" s="1118"/>
      <c r="AF79" s="1119"/>
      <c r="AG79" s="317"/>
    </row>
    <row r="80" spans="1:33" s="318" customFormat="1" ht="15.75" customHeight="1" thickBot="1">
      <c r="A80" s="328" t="s">
        <v>2576</v>
      </c>
      <c r="B80" s="329"/>
      <c r="C80" s="329"/>
      <c r="D80" s="329"/>
      <c r="E80" s="329"/>
      <c r="F80" s="329"/>
      <c r="G80" s="329"/>
      <c r="H80" s="329"/>
      <c r="I80" s="329"/>
      <c r="J80" s="329"/>
      <c r="K80" s="1120"/>
      <c r="L80" s="1120"/>
      <c r="M80" s="1120"/>
      <c r="N80" s="1120"/>
      <c r="O80" s="1120"/>
      <c r="P80" s="1120"/>
      <c r="Q80" s="1120"/>
      <c r="R80" s="1120"/>
      <c r="S80" s="1120"/>
      <c r="T80" s="1120"/>
      <c r="U80" s="1120"/>
      <c r="V80" s="1120"/>
      <c r="W80" s="1120"/>
      <c r="X80" s="1120"/>
      <c r="Y80" s="1120"/>
      <c r="Z80" s="1120"/>
      <c r="AA80" s="1120"/>
      <c r="AB80" s="1120"/>
      <c r="AC80" s="1120"/>
      <c r="AD80" s="1120"/>
      <c r="AE80" s="1120"/>
      <c r="AF80" s="1121"/>
      <c r="AG80" s="317"/>
    </row>
    <row r="81" spans="1:33" s="318" customFormat="1" ht="15.75" customHeight="1">
      <c r="A81" s="314" t="s">
        <v>2584</v>
      </c>
      <c r="B81" s="332"/>
      <c r="C81" s="332"/>
      <c r="D81" s="332"/>
      <c r="E81" s="332"/>
      <c r="F81" s="332"/>
      <c r="G81" s="332"/>
      <c r="H81" s="332"/>
      <c r="I81" s="332"/>
      <c r="J81" s="332"/>
      <c r="K81" s="1127"/>
      <c r="L81" s="1127"/>
      <c r="M81" s="1127"/>
      <c r="N81" s="1127"/>
      <c r="O81" s="1127"/>
      <c r="P81" s="1127"/>
      <c r="Q81" s="1127"/>
      <c r="R81" s="1127"/>
      <c r="S81" s="1127"/>
      <c r="T81" s="1127"/>
      <c r="U81" s="1127"/>
      <c r="V81" s="1127"/>
      <c r="W81" s="1127"/>
      <c r="X81" s="1127"/>
      <c r="Y81" s="1127"/>
      <c r="Z81" s="1127"/>
      <c r="AA81" s="1127"/>
      <c r="AB81" s="1127"/>
      <c r="AC81" s="1127"/>
      <c r="AD81" s="1127"/>
      <c r="AE81" s="1127"/>
      <c r="AF81" s="1128"/>
      <c r="AG81" s="317"/>
    </row>
    <row r="82" spans="1:33" s="318" customFormat="1" ht="15.75" customHeight="1">
      <c r="A82" s="319" t="s">
        <v>2564</v>
      </c>
      <c r="B82" s="320"/>
      <c r="C82" s="320"/>
      <c r="D82" s="320"/>
      <c r="E82" s="320"/>
      <c r="F82" s="321"/>
      <c r="G82" s="321"/>
      <c r="H82" s="321"/>
      <c r="I82" s="321"/>
      <c r="J82" s="321"/>
      <c r="K82" s="321" t="s">
        <v>2565</v>
      </c>
      <c r="L82" s="1124"/>
      <c r="M82" s="1124"/>
      <c r="N82" s="1124"/>
      <c r="O82" s="1124"/>
      <c r="P82" s="1125" t="s">
        <v>2566</v>
      </c>
      <c r="Q82" s="1125"/>
      <c r="R82" s="1125"/>
      <c r="S82" s="1124"/>
      <c r="T82" s="1124"/>
      <c r="U82" s="1124"/>
      <c r="V82" s="1124"/>
      <c r="W82" s="1125" t="s">
        <v>2567</v>
      </c>
      <c r="X82" s="1125"/>
      <c r="Y82" s="1125"/>
      <c r="Z82" s="1126"/>
      <c r="AA82" s="1126"/>
      <c r="AB82" s="1126"/>
      <c r="AC82" s="1126"/>
      <c r="AD82" s="1126"/>
      <c r="AE82" s="1126"/>
      <c r="AF82" s="323" t="s">
        <v>17</v>
      </c>
      <c r="AG82" s="317"/>
    </row>
    <row r="83" spans="1:33" s="318" customFormat="1" ht="15.75" customHeight="1">
      <c r="A83" s="319" t="s">
        <v>2568</v>
      </c>
      <c r="B83" s="320"/>
      <c r="C83" s="320"/>
      <c r="D83" s="320"/>
      <c r="E83" s="320"/>
      <c r="F83" s="324"/>
      <c r="G83" s="324"/>
      <c r="H83" s="324"/>
      <c r="I83" s="324"/>
      <c r="J83" s="324"/>
      <c r="K83" s="1122"/>
      <c r="L83" s="1122"/>
      <c r="M83" s="1122"/>
      <c r="N83" s="1122"/>
      <c r="O83" s="1122"/>
      <c r="P83" s="1122"/>
      <c r="Q83" s="1122"/>
      <c r="R83" s="1122"/>
      <c r="S83" s="1122"/>
      <c r="T83" s="1122"/>
      <c r="U83" s="1122"/>
      <c r="V83" s="1122"/>
      <c r="W83" s="1122"/>
      <c r="X83" s="1122"/>
      <c r="Y83" s="1122"/>
      <c r="Z83" s="1122"/>
      <c r="AA83" s="1122"/>
      <c r="AB83" s="1122"/>
      <c r="AC83" s="1122"/>
      <c r="AD83" s="1122"/>
      <c r="AE83" s="1122"/>
      <c r="AF83" s="1123"/>
      <c r="AG83" s="317"/>
    </row>
    <row r="84" spans="1:33" s="318" customFormat="1" ht="15.75" customHeight="1">
      <c r="A84" s="319" t="s">
        <v>2569</v>
      </c>
      <c r="B84" s="320"/>
      <c r="C84" s="320"/>
      <c r="D84" s="320"/>
      <c r="E84" s="320"/>
      <c r="F84" s="320"/>
      <c r="G84" s="320"/>
      <c r="H84" s="320"/>
      <c r="I84" s="320"/>
      <c r="J84" s="320"/>
      <c r="K84" s="321" t="s">
        <v>2565</v>
      </c>
      <c r="L84" s="1124"/>
      <c r="M84" s="1124"/>
      <c r="N84" s="1124"/>
      <c r="O84" s="1125" t="s">
        <v>2570</v>
      </c>
      <c r="P84" s="1125"/>
      <c r="Q84" s="1125"/>
      <c r="R84" s="1125"/>
      <c r="S84" s="1125"/>
      <c r="T84" s="1124"/>
      <c r="U84" s="1124"/>
      <c r="V84" s="1124"/>
      <c r="W84" s="1125" t="s">
        <v>2571</v>
      </c>
      <c r="X84" s="1125"/>
      <c r="Y84" s="1125"/>
      <c r="Z84" s="1125"/>
      <c r="AA84" s="1126"/>
      <c r="AB84" s="1126"/>
      <c r="AC84" s="1126"/>
      <c r="AD84" s="1126"/>
      <c r="AE84" s="1126"/>
      <c r="AF84" s="323" t="s">
        <v>17</v>
      </c>
      <c r="AG84" s="317"/>
    </row>
    <row r="85" spans="1:33" s="318" customFormat="1" ht="15.75" customHeight="1">
      <c r="A85" s="319"/>
      <c r="B85" s="320"/>
      <c r="C85" s="320"/>
      <c r="D85" s="320"/>
      <c r="E85" s="320"/>
      <c r="F85" s="320"/>
      <c r="G85" s="320"/>
      <c r="H85" s="320"/>
      <c r="I85" s="320"/>
      <c r="J85" s="320"/>
      <c r="K85" s="1113"/>
      <c r="L85" s="1113"/>
      <c r="M85" s="1113"/>
      <c r="N85" s="1113"/>
      <c r="O85" s="1113"/>
      <c r="P85" s="1113"/>
      <c r="Q85" s="1113"/>
      <c r="R85" s="1113"/>
      <c r="S85" s="1113"/>
      <c r="T85" s="1113"/>
      <c r="U85" s="1113"/>
      <c r="V85" s="1113"/>
      <c r="W85" s="1113"/>
      <c r="X85" s="1113"/>
      <c r="Y85" s="1113"/>
      <c r="Z85" s="1113"/>
      <c r="AA85" s="1113"/>
      <c r="AB85" s="1113"/>
      <c r="AC85" s="1113"/>
      <c r="AD85" s="1113"/>
      <c r="AE85" s="1113"/>
      <c r="AF85" s="1114"/>
      <c r="AG85" s="317"/>
    </row>
    <row r="86" spans="1:33" s="318" customFormat="1" ht="15.75" customHeight="1">
      <c r="A86" s="319" t="s">
        <v>2572</v>
      </c>
      <c r="B86" s="320"/>
      <c r="C86" s="320"/>
      <c r="D86" s="320"/>
      <c r="E86" s="320"/>
      <c r="F86" s="320"/>
      <c r="G86" s="320"/>
      <c r="H86" s="320"/>
      <c r="I86" s="320"/>
      <c r="J86" s="320"/>
      <c r="K86" s="1115"/>
      <c r="L86" s="1115"/>
      <c r="M86" s="1115"/>
      <c r="N86" s="326"/>
      <c r="O86" s="322"/>
      <c r="P86" s="322"/>
      <c r="Q86" s="322"/>
      <c r="R86" s="320"/>
      <c r="S86" s="320"/>
      <c r="T86" s="320"/>
      <c r="U86" s="320"/>
      <c r="V86" s="320"/>
      <c r="W86" s="320"/>
      <c r="X86" s="320"/>
      <c r="Y86" s="320"/>
      <c r="Z86" s="320"/>
      <c r="AA86" s="320"/>
      <c r="AB86" s="320"/>
      <c r="AC86" s="320"/>
      <c r="AD86" s="320"/>
      <c r="AE86" s="320"/>
      <c r="AF86" s="323"/>
      <c r="AG86" s="317"/>
    </row>
    <row r="87" spans="1:33" s="318" customFormat="1" ht="15.75" customHeight="1">
      <c r="A87" s="319" t="s">
        <v>2573</v>
      </c>
      <c r="B87" s="320"/>
      <c r="C87" s="320"/>
      <c r="D87" s="320"/>
      <c r="E87" s="320"/>
      <c r="F87" s="320"/>
      <c r="G87" s="320"/>
      <c r="H87" s="320"/>
      <c r="I87" s="320"/>
      <c r="J87" s="320"/>
      <c r="K87" s="1116"/>
      <c r="L87" s="1116"/>
      <c r="M87" s="1116"/>
      <c r="N87" s="1116"/>
      <c r="O87" s="1116"/>
      <c r="P87" s="1116"/>
      <c r="Q87" s="1116"/>
      <c r="R87" s="1116"/>
      <c r="S87" s="1116"/>
      <c r="T87" s="1116"/>
      <c r="U87" s="1116"/>
      <c r="V87" s="1116"/>
      <c r="W87" s="1116"/>
      <c r="X87" s="1116"/>
      <c r="Y87" s="1116"/>
      <c r="Z87" s="1116"/>
      <c r="AA87" s="1116"/>
      <c r="AB87" s="1116"/>
      <c r="AC87" s="1116"/>
      <c r="AD87" s="1116"/>
      <c r="AE87" s="1116"/>
      <c r="AF87" s="1117"/>
      <c r="AG87" s="317"/>
    </row>
    <row r="88" spans="1:33" s="318" customFormat="1" ht="15.75" customHeight="1">
      <c r="A88" s="319" t="s">
        <v>2574</v>
      </c>
      <c r="B88" s="320"/>
      <c r="C88" s="320"/>
      <c r="D88" s="320"/>
      <c r="E88" s="320"/>
      <c r="F88" s="320"/>
      <c r="G88" s="320"/>
      <c r="H88" s="320"/>
      <c r="I88" s="320"/>
      <c r="J88" s="320"/>
      <c r="K88" s="1118"/>
      <c r="L88" s="1118"/>
      <c r="M88" s="1118"/>
      <c r="N88" s="1118"/>
      <c r="O88" s="1118"/>
      <c r="P88" s="1118"/>
      <c r="Q88" s="1118"/>
      <c r="R88" s="1118"/>
      <c r="S88" s="1118"/>
      <c r="T88" s="1118"/>
      <c r="U88" s="1118"/>
      <c r="V88" s="1118"/>
      <c r="W88" s="1118"/>
      <c r="X88" s="1118"/>
      <c r="Y88" s="1118"/>
      <c r="Z88" s="1118"/>
      <c r="AA88" s="1118"/>
      <c r="AB88" s="1118"/>
      <c r="AC88" s="1118"/>
      <c r="AD88" s="1118"/>
      <c r="AE88" s="1118"/>
      <c r="AF88" s="1119"/>
      <c r="AG88" s="317"/>
    </row>
    <row r="89" spans="1:33" s="318" customFormat="1" ht="15.75" customHeight="1">
      <c r="A89" s="319" t="s">
        <v>2575</v>
      </c>
      <c r="B89" s="320"/>
      <c r="C89" s="320"/>
      <c r="D89" s="320"/>
      <c r="E89" s="320"/>
      <c r="F89" s="320"/>
      <c r="G89" s="320"/>
      <c r="H89" s="320"/>
      <c r="I89" s="320"/>
      <c r="J89" s="320"/>
      <c r="K89" s="1118"/>
      <c r="L89" s="1118"/>
      <c r="M89" s="1118"/>
      <c r="N89" s="1118"/>
      <c r="O89" s="1118"/>
      <c r="P89" s="1118"/>
      <c r="Q89" s="1118"/>
      <c r="R89" s="1118"/>
      <c r="S89" s="1118"/>
      <c r="T89" s="1118"/>
      <c r="U89" s="1118"/>
      <c r="V89" s="1118"/>
      <c r="W89" s="1118"/>
      <c r="X89" s="1118"/>
      <c r="Y89" s="1118"/>
      <c r="Z89" s="1118"/>
      <c r="AA89" s="1118"/>
      <c r="AB89" s="1118"/>
      <c r="AC89" s="1118"/>
      <c r="AD89" s="1118"/>
      <c r="AE89" s="1118"/>
      <c r="AF89" s="1119"/>
      <c r="AG89" s="317"/>
    </row>
    <row r="90" spans="1:33" s="318" customFormat="1" ht="15.75" customHeight="1" thickBot="1">
      <c r="A90" s="328" t="s">
        <v>2576</v>
      </c>
      <c r="B90" s="329"/>
      <c r="C90" s="329"/>
      <c r="D90" s="329"/>
      <c r="E90" s="329"/>
      <c r="F90" s="329"/>
      <c r="G90" s="329"/>
      <c r="H90" s="329"/>
      <c r="I90" s="329"/>
      <c r="J90" s="329"/>
      <c r="K90" s="1120"/>
      <c r="L90" s="1120"/>
      <c r="M90" s="1120"/>
      <c r="N90" s="1120"/>
      <c r="O90" s="1120"/>
      <c r="P90" s="1120"/>
      <c r="Q90" s="1120"/>
      <c r="R90" s="1120"/>
      <c r="S90" s="1120"/>
      <c r="T90" s="1120"/>
      <c r="U90" s="1120"/>
      <c r="V90" s="1120"/>
      <c r="W90" s="1120"/>
      <c r="X90" s="1120"/>
      <c r="Y90" s="1120"/>
      <c r="Z90" s="1120"/>
      <c r="AA90" s="1120"/>
      <c r="AB90" s="1120"/>
      <c r="AC90" s="1120"/>
      <c r="AD90" s="1120"/>
      <c r="AE90" s="1120"/>
      <c r="AF90" s="1121"/>
      <c r="AG90" s="317"/>
    </row>
    <row r="91" spans="1:33" s="318" customFormat="1" ht="15.75" customHeight="1">
      <c r="A91" s="314" t="s">
        <v>2585</v>
      </c>
      <c r="B91" s="332"/>
      <c r="C91" s="332"/>
      <c r="D91" s="332"/>
      <c r="E91" s="332"/>
      <c r="F91" s="332"/>
      <c r="G91" s="332"/>
      <c r="H91" s="332"/>
      <c r="I91" s="332"/>
      <c r="J91" s="332"/>
      <c r="K91" s="1127"/>
      <c r="L91" s="1127"/>
      <c r="M91" s="1127"/>
      <c r="N91" s="1127"/>
      <c r="O91" s="1127"/>
      <c r="P91" s="1127"/>
      <c r="Q91" s="1127"/>
      <c r="R91" s="1127"/>
      <c r="S91" s="1127"/>
      <c r="T91" s="1127"/>
      <c r="U91" s="1127"/>
      <c r="V91" s="1127"/>
      <c r="W91" s="1127"/>
      <c r="X91" s="1127"/>
      <c r="Y91" s="1127"/>
      <c r="Z91" s="1127"/>
      <c r="AA91" s="1127"/>
      <c r="AB91" s="1127"/>
      <c r="AC91" s="1127"/>
      <c r="AD91" s="1127"/>
      <c r="AE91" s="1127"/>
      <c r="AF91" s="1128"/>
      <c r="AG91" s="317"/>
    </row>
    <row r="92" spans="1:33" s="318" customFormat="1" ht="15.75" customHeight="1">
      <c r="A92" s="319" t="s">
        <v>2564</v>
      </c>
      <c r="B92" s="320"/>
      <c r="C92" s="320"/>
      <c r="D92" s="320"/>
      <c r="E92" s="320"/>
      <c r="F92" s="321"/>
      <c r="G92" s="321"/>
      <c r="H92" s="321"/>
      <c r="I92" s="321"/>
      <c r="J92" s="321"/>
      <c r="K92" s="321" t="s">
        <v>2565</v>
      </c>
      <c r="L92" s="1124"/>
      <c r="M92" s="1124"/>
      <c r="N92" s="1124"/>
      <c r="O92" s="1124"/>
      <c r="P92" s="1125" t="s">
        <v>2566</v>
      </c>
      <c r="Q92" s="1125"/>
      <c r="R92" s="1125"/>
      <c r="S92" s="1124"/>
      <c r="T92" s="1124"/>
      <c r="U92" s="1124"/>
      <c r="V92" s="1124"/>
      <c r="W92" s="1125" t="s">
        <v>2567</v>
      </c>
      <c r="X92" s="1125"/>
      <c r="Y92" s="1125"/>
      <c r="Z92" s="1126"/>
      <c r="AA92" s="1126"/>
      <c r="AB92" s="1126"/>
      <c r="AC92" s="1126"/>
      <c r="AD92" s="1126"/>
      <c r="AE92" s="1126"/>
      <c r="AF92" s="323" t="s">
        <v>17</v>
      </c>
      <c r="AG92" s="317"/>
    </row>
    <row r="93" spans="1:33" s="318" customFormat="1" ht="15.75" customHeight="1">
      <c r="A93" s="319" t="s">
        <v>2568</v>
      </c>
      <c r="B93" s="320"/>
      <c r="C93" s="320"/>
      <c r="D93" s="320"/>
      <c r="E93" s="320"/>
      <c r="F93" s="324"/>
      <c r="G93" s="324"/>
      <c r="H93" s="324"/>
      <c r="I93" s="324"/>
      <c r="J93" s="324"/>
      <c r="K93" s="1122"/>
      <c r="L93" s="1122"/>
      <c r="M93" s="1122"/>
      <c r="N93" s="1122"/>
      <c r="O93" s="1122"/>
      <c r="P93" s="1122"/>
      <c r="Q93" s="1122"/>
      <c r="R93" s="1122"/>
      <c r="S93" s="1122"/>
      <c r="T93" s="1122"/>
      <c r="U93" s="1122"/>
      <c r="V93" s="1122"/>
      <c r="W93" s="1122"/>
      <c r="X93" s="1122"/>
      <c r="Y93" s="1122"/>
      <c r="Z93" s="1122"/>
      <c r="AA93" s="1122"/>
      <c r="AB93" s="1122"/>
      <c r="AC93" s="1122"/>
      <c r="AD93" s="1122"/>
      <c r="AE93" s="1122"/>
      <c r="AF93" s="1123"/>
      <c r="AG93" s="317"/>
    </row>
    <row r="94" spans="1:33" s="318" customFormat="1" ht="15.75" customHeight="1">
      <c r="A94" s="319" t="s">
        <v>2569</v>
      </c>
      <c r="B94" s="320"/>
      <c r="C94" s="320"/>
      <c r="D94" s="320"/>
      <c r="E94" s="320"/>
      <c r="F94" s="320"/>
      <c r="G94" s="320"/>
      <c r="H94" s="320"/>
      <c r="I94" s="320"/>
      <c r="J94" s="320"/>
      <c r="K94" s="321" t="s">
        <v>2565</v>
      </c>
      <c r="L94" s="1124"/>
      <c r="M94" s="1124"/>
      <c r="N94" s="1124"/>
      <c r="O94" s="1125" t="s">
        <v>2570</v>
      </c>
      <c r="P94" s="1125"/>
      <c r="Q94" s="1125"/>
      <c r="R94" s="1125"/>
      <c r="S94" s="1125"/>
      <c r="T94" s="1124"/>
      <c r="U94" s="1124"/>
      <c r="V94" s="1124"/>
      <c r="W94" s="1125" t="s">
        <v>2571</v>
      </c>
      <c r="X94" s="1125"/>
      <c r="Y94" s="1125"/>
      <c r="Z94" s="1125"/>
      <c r="AA94" s="1126"/>
      <c r="AB94" s="1126"/>
      <c r="AC94" s="1126"/>
      <c r="AD94" s="1126"/>
      <c r="AE94" s="1126"/>
      <c r="AF94" s="323" t="s">
        <v>17</v>
      </c>
      <c r="AG94" s="317"/>
    </row>
    <row r="95" spans="1:33" s="318" customFormat="1" ht="15.75" customHeight="1">
      <c r="A95" s="319"/>
      <c r="B95" s="320"/>
      <c r="C95" s="320"/>
      <c r="D95" s="320"/>
      <c r="E95" s="320"/>
      <c r="F95" s="320"/>
      <c r="G95" s="320"/>
      <c r="H95" s="320"/>
      <c r="I95" s="320"/>
      <c r="J95" s="320"/>
      <c r="K95" s="1113"/>
      <c r="L95" s="1113"/>
      <c r="M95" s="1113"/>
      <c r="N95" s="1113"/>
      <c r="O95" s="1113"/>
      <c r="P95" s="1113"/>
      <c r="Q95" s="1113"/>
      <c r="R95" s="1113"/>
      <c r="S95" s="1113"/>
      <c r="T95" s="1113"/>
      <c r="U95" s="1113"/>
      <c r="V95" s="1113"/>
      <c r="W95" s="1113"/>
      <c r="X95" s="1113"/>
      <c r="Y95" s="1113"/>
      <c r="Z95" s="1113"/>
      <c r="AA95" s="1113"/>
      <c r="AB95" s="1113"/>
      <c r="AC95" s="1113"/>
      <c r="AD95" s="1113"/>
      <c r="AE95" s="1113"/>
      <c r="AF95" s="1114"/>
      <c r="AG95" s="317"/>
    </row>
    <row r="96" spans="1:33" s="318" customFormat="1" ht="15.75" customHeight="1">
      <c r="A96" s="319" t="s">
        <v>2572</v>
      </c>
      <c r="B96" s="320"/>
      <c r="C96" s="320"/>
      <c r="D96" s="320"/>
      <c r="E96" s="320"/>
      <c r="F96" s="320"/>
      <c r="G96" s="320"/>
      <c r="H96" s="320"/>
      <c r="I96" s="320"/>
      <c r="J96" s="320"/>
      <c r="K96" s="1115"/>
      <c r="L96" s="1115"/>
      <c r="M96" s="1115"/>
      <c r="N96" s="326"/>
      <c r="O96" s="322"/>
      <c r="P96" s="322"/>
      <c r="Q96" s="322"/>
      <c r="R96" s="320"/>
      <c r="S96" s="320"/>
      <c r="T96" s="320"/>
      <c r="U96" s="320"/>
      <c r="V96" s="320"/>
      <c r="W96" s="320"/>
      <c r="X96" s="320"/>
      <c r="Y96" s="320"/>
      <c r="Z96" s="320"/>
      <c r="AA96" s="320"/>
      <c r="AB96" s="320"/>
      <c r="AC96" s="320"/>
      <c r="AD96" s="320"/>
      <c r="AE96" s="320"/>
      <c r="AF96" s="323"/>
      <c r="AG96" s="317"/>
    </row>
    <row r="97" spans="1:33" s="318" customFormat="1" ht="15.75" customHeight="1">
      <c r="A97" s="319" t="s">
        <v>2573</v>
      </c>
      <c r="B97" s="320"/>
      <c r="C97" s="320"/>
      <c r="D97" s="320"/>
      <c r="E97" s="320"/>
      <c r="F97" s="320"/>
      <c r="G97" s="320"/>
      <c r="H97" s="320"/>
      <c r="I97" s="320"/>
      <c r="J97" s="320"/>
      <c r="K97" s="1116"/>
      <c r="L97" s="1116"/>
      <c r="M97" s="1116"/>
      <c r="N97" s="1116"/>
      <c r="O97" s="1116"/>
      <c r="P97" s="1116"/>
      <c r="Q97" s="1116"/>
      <c r="R97" s="1116"/>
      <c r="S97" s="1116"/>
      <c r="T97" s="1116"/>
      <c r="U97" s="1116"/>
      <c r="V97" s="1116"/>
      <c r="W97" s="1116"/>
      <c r="X97" s="1116"/>
      <c r="Y97" s="1116"/>
      <c r="Z97" s="1116"/>
      <c r="AA97" s="1116"/>
      <c r="AB97" s="1116"/>
      <c r="AC97" s="1116"/>
      <c r="AD97" s="1116"/>
      <c r="AE97" s="1116"/>
      <c r="AF97" s="1117"/>
      <c r="AG97" s="317"/>
    </row>
    <row r="98" spans="1:33" s="318" customFormat="1" ht="15.75" customHeight="1">
      <c r="A98" s="319" t="s">
        <v>2574</v>
      </c>
      <c r="B98" s="320"/>
      <c r="C98" s="320"/>
      <c r="D98" s="320"/>
      <c r="E98" s="320"/>
      <c r="F98" s="320"/>
      <c r="G98" s="320"/>
      <c r="H98" s="320"/>
      <c r="I98" s="320"/>
      <c r="J98" s="320"/>
      <c r="K98" s="1118"/>
      <c r="L98" s="1118"/>
      <c r="M98" s="1118"/>
      <c r="N98" s="1118"/>
      <c r="O98" s="1118"/>
      <c r="P98" s="1118"/>
      <c r="Q98" s="1118"/>
      <c r="R98" s="1118"/>
      <c r="S98" s="1118"/>
      <c r="T98" s="1118"/>
      <c r="U98" s="1118"/>
      <c r="V98" s="1118"/>
      <c r="W98" s="1118"/>
      <c r="X98" s="1118"/>
      <c r="Y98" s="1118"/>
      <c r="Z98" s="1118"/>
      <c r="AA98" s="1118"/>
      <c r="AB98" s="1118"/>
      <c r="AC98" s="1118"/>
      <c r="AD98" s="1118"/>
      <c r="AE98" s="1118"/>
      <c r="AF98" s="1119"/>
      <c r="AG98" s="317"/>
    </row>
    <row r="99" spans="1:33" s="318" customFormat="1" ht="15.75" customHeight="1">
      <c r="A99" s="319" t="s">
        <v>2575</v>
      </c>
      <c r="B99" s="320"/>
      <c r="C99" s="320"/>
      <c r="D99" s="320"/>
      <c r="E99" s="320"/>
      <c r="F99" s="320"/>
      <c r="G99" s="320"/>
      <c r="H99" s="320"/>
      <c r="I99" s="320"/>
      <c r="J99" s="320"/>
      <c r="K99" s="1118"/>
      <c r="L99" s="1118"/>
      <c r="M99" s="1118"/>
      <c r="N99" s="1118"/>
      <c r="O99" s="1118"/>
      <c r="P99" s="1118"/>
      <c r="Q99" s="1118"/>
      <c r="R99" s="1118"/>
      <c r="S99" s="1118"/>
      <c r="T99" s="1118"/>
      <c r="U99" s="1118"/>
      <c r="V99" s="1118"/>
      <c r="W99" s="1118"/>
      <c r="X99" s="1118"/>
      <c r="Y99" s="1118"/>
      <c r="Z99" s="1118"/>
      <c r="AA99" s="1118"/>
      <c r="AB99" s="1118"/>
      <c r="AC99" s="1118"/>
      <c r="AD99" s="1118"/>
      <c r="AE99" s="1118"/>
      <c r="AF99" s="1119"/>
      <c r="AG99" s="317"/>
    </row>
    <row r="100" spans="1:33" s="318" customFormat="1" ht="15.75" customHeight="1" thickBot="1">
      <c r="A100" s="328" t="s">
        <v>2576</v>
      </c>
      <c r="B100" s="329"/>
      <c r="C100" s="329"/>
      <c r="D100" s="329"/>
      <c r="E100" s="329"/>
      <c r="F100" s="329"/>
      <c r="G100" s="329"/>
      <c r="H100" s="329"/>
      <c r="I100" s="329"/>
      <c r="J100" s="329"/>
      <c r="K100" s="1120"/>
      <c r="L100" s="1120"/>
      <c r="M100" s="1120"/>
      <c r="N100" s="1120"/>
      <c r="O100" s="1120"/>
      <c r="P100" s="1120"/>
      <c r="Q100" s="1120"/>
      <c r="R100" s="1120"/>
      <c r="S100" s="1120"/>
      <c r="T100" s="1120"/>
      <c r="U100" s="1120"/>
      <c r="V100" s="1120"/>
      <c r="W100" s="1120"/>
      <c r="X100" s="1120"/>
      <c r="Y100" s="1120"/>
      <c r="Z100" s="1120"/>
      <c r="AA100" s="1120"/>
      <c r="AB100" s="1120"/>
      <c r="AC100" s="1120"/>
      <c r="AD100" s="1120"/>
      <c r="AE100" s="1120"/>
      <c r="AF100" s="1121"/>
      <c r="AG100" s="317"/>
    </row>
    <row r="126" spans="1:32">
      <c r="A126" s="333" t="s">
        <v>2586</v>
      </c>
    </row>
    <row r="127" spans="1:32" ht="13.5">
      <c r="A127" s="334" t="s">
        <v>2587</v>
      </c>
      <c r="AA127" s="333" t="s">
        <v>2588</v>
      </c>
    </row>
    <row r="128" spans="1:32" ht="13.5">
      <c r="A128" s="334" t="s">
        <v>2589</v>
      </c>
      <c r="AA128" s="333" t="s">
        <v>2590</v>
      </c>
      <c r="AF128" s="333" t="s">
        <v>2591</v>
      </c>
    </row>
    <row r="129" spans="1:32" ht="13.5">
      <c r="A129" s="334" t="s">
        <v>2592</v>
      </c>
      <c r="AA129" s="333" t="s">
        <v>2593</v>
      </c>
      <c r="AF129" s="333" t="s">
        <v>2594</v>
      </c>
    </row>
    <row r="130" spans="1:32" ht="13.5">
      <c r="A130" s="334" t="s">
        <v>2595</v>
      </c>
      <c r="AA130" s="333" t="s">
        <v>2596</v>
      </c>
      <c r="AF130" s="333" t="s">
        <v>2597</v>
      </c>
    </row>
    <row r="131" spans="1:32" ht="13.5">
      <c r="A131" s="334" t="s">
        <v>2598</v>
      </c>
      <c r="AA131" s="333" t="s">
        <v>2599</v>
      </c>
      <c r="AF131" s="333" t="s">
        <v>2600</v>
      </c>
    </row>
    <row r="132" spans="1:32" ht="13.5">
      <c r="A132" s="334" t="s">
        <v>2601</v>
      </c>
      <c r="AA132" s="333" t="s">
        <v>2602</v>
      </c>
      <c r="AF132" s="333" t="s">
        <v>2603</v>
      </c>
    </row>
    <row r="133" spans="1:32" ht="13.5">
      <c r="A133" s="334" t="s">
        <v>2604</v>
      </c>
      <c r="AA133" s="333" t="s">
        <v>2605</v>
      </c>
      <c r="AF133" s="333" t="s">
        <v>2606</v>
      </c>
    </row>
    <row r="134" spans="1:32" ht="13.5">
      <c r="A134" s="334" t="s">
        <v>2607</v>
      </c>
      <c r="AA134" s="333" t="s">
        <v>2608</v>
      </c>
      <c r="AF134" s="333" t="s">
        <v>2609</v>
      </c>
    </row>
    <row r="135" spans="1:32" ht="13.5">
      <c r="A135" s="334" t="s">
        <v>2610</v>
      </c>
      <c r="AA135" s="333" t="s">
        <v>2611</v>
      </c>
      <c r="AF135" s="333" t="s">
        <v>2612</v>
      </c>
    </row>
    <row r="136" spans="1:32" ht="13.5">
      <c r="A136" s="334" t="s">
        <v>2613</v>
      </c>
      <c r="AA136" s="333" t="s">
        <v>2614</v>
      </c>
      <c r="AF136" s="333" t="s">
        <v>2615</v>
      </c>
    </row>
    <row r="137" spans="1:32" ht="13.5">
      <c r="A137" s="334" t="s">
        <v>2616</v>
      </c>
      <c r="AA137" s="333" t="s">
        <v>2617</v>
      </c>
      <c r="AF137" s="333" t="s">
        <v>2618</v>
      </c>
    </row>
    <row r="138" spans="1:32" ht="13.5">
      <c r="A138" s="334" t="s">
        <v>2619</v>
      </c>
      <c r="AA138" s="333" t="s">
        <v>2620</v>
      </c>
      <c r="AF138" s="333" t="s">
        <v>2621</v>
      </c>
    </row>
    <row r="139" spans="1:32" ht="13.5">
      <c r="A139" s="334" t="s">
        <v>2622</v>
      </c>
      <c r="AA139" s="333" t="s">
        <v>2623</v>
      </c>
      <c r="AF139" s="333" t="s">
        <v>2624</v>
      </c>
    </row>
    <row r="140" spans="1:32" ht="13.5">
      <c r="A140" s="334" t="s">
        <v>2625</v>
      </c>
      <c r="AA140" s="333" t="s">
        <v>2626</v>
      </c>
      <c r="AF140" s="333" t="s">
        <v>2627</v>
      </c>
    </row>
    <row r="141" spans="1:32" ht="13.5">
      <c r="A141" s="334" t="s">
        <v>2628</v>
      </c>
      <c r="AA141" s="333" t="s">
        <v>2629</v>
      </c>
      <c r="AF141" s="333" t="s">
        <v>2630</v>
      </c>
    </row>
    <row r="142" spans="1:32" ht="13.5">
      <c r="A142" s="334" t="s">
        <v>2631</v>
      </c>
      <c r="AA142" s="333" t="s">
        <v>2632</v>
      </c>
      <c r="AF142" s="333" t="s">
        <v>2633</v>
      </c>
    </row>
    <row r="143" spans="1:32" ht="13.5">
      <c r="A143" s="334" t="s">
        <v>2634</v>
      </c>
      <c r="AA143" s="333" t="s">
        <v>2635</v>
      </c>
      <c r="AF143" s="333" t="s">
        <v>2636</v>
      </c>
    </row>
    <row r="144" spans="1:32" ht="13.5">
      <c r="A144" s="334" t="s">
        <v>2637</v>
      </c>
      <c r="AA144" s="333" t="s">
        <v>2638</v>
      </c>
      <c r="AF144" s="333" t="s">
        <v>2639</v>
      </c>
    </row>
    <row r="145" spans="27:32">
      <c r="AA145" s="333" t="s">
        <v>2640</v>
      </c>
      <c r="AF145" s="333" t="s">
        <v>2641</v>
      </c>
    </row>
    <row r="146" spans="27:32">
      <c r="AA146" s="333" t="s">
        <v>2642</v>
      </c>
      <c r="AF146" s="333" t="s">
        <v>2643</v>
      </c>
    </row>
    <row r="147" spans="27:32">
      <c r="AA147" s="333" t="s">
        <v>2644</v>
      </c>
      <c r="AF147" s="333" t="s">
        <v>2645</v>
      </c>
    </row>
    <row r="148" spans="27:32">
      <c r="AA148" s="333" t="s">
        <v>2646</v>
      </c>
      <c r="AF148" s="333" t="s">
        <v>2647</v>
      </c>
    </row>
    <row r="149" spans="27:32">
      <c r="AA149" s="333" t="s">
        <v>2648</v>
      </c>
      <c r="AF149" s="333" t="s">
        <v>2649</v>
      </c>
    </row>
    <row r="150" spans="27:32">
      <c r="AA150" s="333" t="s">
        <v>2650</v>
      </c>
      <c r="AF150" s="333" t="s">
        <v>2651</v>
      </c>
    </row>
    <row r="151" spans="27:32">
      <c r="AA151" s="333" t="s">
        <v>2652</v>
      </c>
      <c r="AF151" s="333" t="s">
        <v>2653</v>
      </c>
    </row>
    <row r="152" spans="27:32">
      <c r="AA152" s="333" t="s">
        <v>2654</v>
      </c>
      <c r="AF152" s="333" t="s">
        <v>2655</v>
      </c>
    </row>
    <row r="153" spans="27:32">
      <c r="AA153" s="333" t="s">
        <v>2656</v>
      </c>
      <c r="AF153" s="333" t="s">
        <v>2657</v>
      </c>
    </row>
    <row r="154" spans="27:32">
      <c r="AA154" s="333" t="s">
        <v>2658</v>
      </c>
      <c r="AF154" s="333" t="s">
        <v>2659</v>
      </c>
    </row>
    <row r="155" spans="27:32">
      <c r="AA155" s="333" t="s">
        <v>2660</v>
      </c>
      <c r="AF155" s="333" t="s">
        <v>2661</v>
      </c>
    </row>
    <row r="156" spans="27:32">
      <c r="AA156" s="333" t="s">
        <v>2662</v>
      </c>
      <c r="AF156" s="333" t="s">
        <v>2663</v>
      </c>
    </row>
    <row r="157" spans="27:32">
      <c r="AA157" s="333" t="s">
        <v>2664</v>
      </c>
      <c r="AF157" s="333" t="s">
        <v>2665</v>
      </c>
    </row>
    <row r="158" spans="27:32">
      <c r="AA158" s="333" t="s">
        <v>2666</v>
      </c>
      <c r="AF158" s="333" t="s">
        <v>2667</v>
      </c>
    </row>
    <row r="159" spans="27:32">
      <c r="AA159" s="333" t="s">
        <v>2668</v>
      </c>
      <c r="AF159" s="333" t="s">
        <v>2669</v>
      </c>
    </row>
    <row r="160" spans="27:32">
      <c r="AA160" s="333" t="s">
        <v>2670</v>
      </c>
      <c r="AF160" s="333" t="s">
        <v>2671</v>
      </c>
    </row>
    <row r="161" spans="27:32">
      <c r="AA161" s="333" t="s">
        <v>2672</v>
      </c>
      <c r="AF161" s="333" t="s">
        <v>2673</v>
      </c>
    </row>
    <row r="162" spans="27:32">
      <c r="AA162" s="333" t="s">
        <v>2674</v>
      </c>
      <c r="AF162" s="333" t="s">
        <v>2675</v>
      </c>
    </row>
    <row r="163" spans="27:32">
      <c r="AA163" s="333" t="s">
        <v>2676</v>
      </c>
      <c r="AF163" s="333" t="s">
        <v>2677</v>
      </c>
    </row>
    <row r="164" spans="27:32">
      <c r="AA164" s="333" t="s">
        <v>2678</v>
      </c>
      <c r="AF164" s="333" t="s">
        <v>2679</v>
      </c>
    </row>
    <row r="165" spans="27:32">
      <c r="AA165" s="333" t="s">
        <v>2680</v>
      </c>
      <c r="AF165" s="333" t="s">
        <v>2681</v>
      </c>
    </row>
    <row r="166" spans="27:32">
      <c r="AA166" s="333" t="s">
        <v>2682</v>
      </c>
      <c r="AF166" s="333" t="s">
        <v>2683</v>
      </c>
    </row>
    <row r="167" spans="27:32">
      <c r="AA167" s="333" t="s">
        <v>2684</v>
      </c>
      <c r="AF167" s="333" t="s">
        <v>2685</v>
      </c>
    </row>
    <row r="168" spans="27:32">
      <c r="AA168" s="333" t="s">
        <v>2686</v>
      </c>
      <c r="AF168" s="333" t="s">
        <v>2687</v>
      </c>
    </row>
    <row r="169" spans="27:32">
      <c r="AA169" s="333" t="s">
        <v>2688</v>
      </c>
      <c r="AF169" s="333" t="s">
        <v>2689</v>
      </c>
    </row>
    <row r="170" spans="27:32">
      <c r="AA170" s="333" t="s">
        <v>2690</v>
      </c>
      <c r="AF170" s="333" t="s">
        <v>2691</v>
      </c>
    </row>
    <row r="171" spans="27:32">
      <c r="AA171" s="333" t="s">
        <v>2692</v>
      </c>
      <c r="AF171" s="333" t="s">
        <v>2693</v>
      </c>
    </row>
    <row r="172" spans="27:32">
      <c r="AA172" s="333" t="s">
        <v>2694</v>
      </c>
      <c r="AF172" s="333" t="s">
        <v>2695</v>
      </c>
    </row>
    <row r="173" spans="27:32">
      <c r="AA173" s="333" t="s">
        <v>2696</v>
      </c>
      <c r="AF173" s="333" t="s">
        <v>2697</v>
      </c>
    </row>
    <row r="174" spans="27:32">
      <c r="AA174" s="333" t="s">
        <v>2698</v>
      </c>
      <c r="AF174" s="333" t="s">
        <v>2699</v>
      </c>
    </row>
  </sheetData>
  <mergeCells count="179">
    <mergeCell ref="L4:N4"/>
    <mergeCell ref="O4:S4"/>
    <mergeCell ref="T4:V4"/>
    <mergeCell ref="W4:Z4"/>
    <mergeCell ref="AA4:AE4"/>
    <mergeCell ref="K5:AF5"/>
    <mergeCell ref="L2:O2"/>
    <mergeCell ref="P2:R2"/>
    <mergeCell ref="S2:V2"/>
    <mergeCell ref="W2:Y2"/>
    <mergeCell ref="Z2:AE2"/>
    <mergeCell ref="K3:AF3"/>
    <mergeCell ref="K6:M6"/>
    <mergeCell ref="K7:AF7"/>
    <mergeCell ref="K8:AF8"/>
    <mergeCell ref="K9:AF9"/>
    <mergeCell ref="K10:AF10"/>
    <mergeCell ref="L12:O12"/>
    <mergeCell ref="P12:R12"/>
    <mergeCell ref="S12:V12"/>
    <mergeCell ref="W12:Y12"/>
    <mergeCell ref="Z12:AE12"/>
    <mergeCell ref="B15:J15"/>
    <mergeCell ref="K15:AF15"/>
    <mergeCell ref="K16:M16"/>
    <mergeCell ref="K17:AF17"/>
    <mergeCell ref="K18:AF18"/>
    <mergeCell ref="K19:AF19"/>
    <mergeCell ref="K13:AF13"/>
    <mergeCell ref="L14:N14"/>
    <mergeCell ref="O14:S14"/>
    <mergeCell ref="T14:V14"/>
    <mergeCell ref="W14:Z14"/>
    <mergeCell ref="AA14:AE14"/>
    <mergeCell ref="K23:AF23"/>
    <mergeCell ref="L24:N24"/>
    <mergeCell ref="O24:S24"/>
    <mergeCell ref="T24:V24"/>
    <mergeCell ref="W24:Z24"/>
    <mergeCell ref="AA24:AE24"/>
    <mergeCell ref="K20:AF20"/>
    <mergeCell ref="K21:AF21"/>
    <mergeCell ref="L22:O22"/>
    <mergeCell ref="P22:R22"/>
    <mergeCell ref="S22:V22"/>
    <mergeCell ref="W22:Y22"/>
    <mergeCell ref="Z22:AE22"/>
    <mergeCell ref="K31:AF31"/>
    <mergeCell ref="L32:O32"/>
    <mergeCell ref="P32:R32"/>
    <mergeCell ref="S32:V32"/>
    <mergeCell ref="W32:Y32"/>
    <mergeCell ref="Z32:AE32"/>
    <mergeCell ref="K25:AF25"/>
    <mergeCell ref="K26:M26"/>
    <mergeCell ref="K27:AF27"/>
    <mergeCell ref="K28:AF28"/>
    <mergeCell ref="K29:AF29"/>
    <mergeCell ref="K30:AF30"/>
    <mergeCell ref="K35:AF35"/>
    <mergeCell ref="K36:M36"/>
    <mergeCell ref="K37:AF37"/>
    <mergeCell ref="K38:AF38"/>
    <mergeCell ref="K39:AF39"/>
    <mergeCell ref="K40:AF40"/>
    <mergeCell ref="K33:AF33"/>
    <mergeCell ref="L34:N34"/>
    <mergeCell ref="O34:S34"/>
    <mergeCell ref="T34:V34"/>
    <mergeCell ref="W34:Z34"/>
    <mergeCell ref="AA34:AE34"/>
    <mergeCell ref="K43:AF43"/>
    <mergeCell ref="L44:N44"/>
    <mergeCell ref="O44:S44"/>
    <mergeCell ref="T44:V44"/>
    <mergeCell ref="W44:Z44"/>
    <mergeCell ref="AA44:AE44"/>
    <mergeCell ref="K41:AF41"/>
    <mergeCell ref="L42:O42"/>
    <mergeCell ref="P42:R42"/>
    <mergeCell ref="S42:V42"/>
    <mergeCell ref="W42:Y42"/>
    <mergeCell ref="Z42:AE42"/>
    <mergeCell ref="K51:AF51"/>
    <mergeCell ref="L52:O52"/>
    <mergeCell ref="P52:R52"/>
    <mergeCell ref="S52:V52"/>
    <mergeCell ref="W52:Y52"/>
    <mergeCell ref="Z52:AE52"/>
    <mergeCell ref="K45:AF45"/>
    <mergeCell ref="K46:M46"/>
    <mergeCell ref="K47:AF47"/>
    <mergeCell ref="K48:AF48"/>
    <mergeCell ref="K49:AF49"/>
    <mergeCell ref="K50:AF50"/>
    <mergeCell ref="K55:AF55"/>
    <mergeCell ref="K56:M56"/>
    <mergeCell ref="K57:AF57"/>
    <mergeCell ref="K58:AF58"/>
    <mergeCell ref="K59:AF59"/>
    <mergeCell ref="K60:AF60"/>
    <mergeCell ref="K53:AF53"/>
    <mergeCell ref="L54:N54"/>
    <mergeCell ref="O54:S54"/>
    <mergeCell ref="T54:V54"/>
    <mergeCell ref="W54:Z54"/>
    <mergeCell ref="AA54:AE54"/>
    <mergeCell ref="K63:AF63"/>
    <mergeCell ref="L64:N64"/>
    <mergeCell ref="O64:S64"/>
    <mergeCell ref="T64:V64"/>
    <mergeCell ref="W64:Z64"/>
    <mergeCell ref="AA64:AE64"/>
    <mergeCell ref="K61:AF61"/>
    <mergeCell ref="L62:O62"/>
    <mergeCell ref="P62:R62"/>
    <mergeCell ref="S62:V62"/>
    <mergeCell ref="W62:Y62"/>
    <mergeCell ref="Z62:AE62"/>
    <mergeCell ref="K71:AF71"/>
    <mergeCell ref="L72:O72"/>
    <mergeCell ref="P72:R72"/>
    <mergeCell ref="S72:V72"/>
    <mergeCell ref="W72:Y72"/>
    <mergeCell ref="Z72:AE72"/>
    <mergeCell ref="K65:AF65"/>
    <mergeCell ref="K66:M66"/>
    <mergeCell ref="K67:AF67"/>
    <mergeCell ref="K68:AF68"/>
    <mergeCell ref="K69:AF69"/>
    <mergeCell ref="K70:AF70"/>
    <mergeCell ref="K75:AF75"/>
    <mergeCell ref="K76:M76"/>
    <mergeCell ref="K77:AF77"/>
    <mergeCell ref="K78:AF78"/>
    <mergeCell ref="K79:AF79"/>
    <mergeCell ref="K80:AF80"/>
    <mergeCell ref="K73:AF73"/>
    <mergeCell ref="L74:N74"/>
    <mergeCell ref="O74:S74"/>
    <mergeCell ref="T74:V74"/>
    <mergeCell ref="W74:Z74"/>
    <mergeCell ref="AA74:AE74"/>
    <mergeCell ref="K83:AF83"/>
    <mergeCell ref="L84:N84"/>
    <mergeCell ref="O84:S84"/>
    <mergeCell ref="T84:V84"/>
    <mergeCell ref="W84:Z84"/>
    <mergeCell ref="AA84:AE84"/>
    <mergeCell ref="K81:AF81"/>
    <mergeCell ref="L82:O82"/>
    <mergeCell ref="P82:R82"/>
    <mergeCell ref="S82:V82"/>
    <mergeCell ref="W82:Y82"/>
    <mergeCell ref="Z82:AE82"/>
    <mergeCell ref="K91:AF91"/>
    <mergeCell ref="L92:O92"/>
    <mergeCell ref="P92:R92"/>
    <mergeCell ref="S92:V92"/>
    <mergeCell ref="W92:Y92"/>
    <mergeCell ref="Z92:AE92"/>
    <mergeCell ref="K85:AF85"/>
    <mergeCell ref="K86:M86"/>
    <mergeCell ref="K87:AF87"/>
    <mergeCell ref="K88:AF88"/>
    <mergeCell ref="K89:AF89"/>
    <mergeCell ref="K90:AF90"/>
    <mergeCell ref="K95:AF95"/>
    <mergeCell ref="K96:M96"/>
    <mergeCell ref="K97:AF97"/>
    <mergeCell ref="K98:AF98"/>
    <mergeCell ref="K99:AF99"/>
    <mergeCell ref="K100:AF100"/>
    <mergeCell ref="K93:AF93"/>
    <mergeCell ref="L94:N94"/>
    <mergeCell ref="O94:S94"/>
    <mergeCell ref="T94:V94"/>
    <mergeCell ref="W94:Z94"/>
    <mergeCell ref="AA94:AE94"/>
  </mergeCells>
  <phoneticPr fontId="1"/>
  <pageMargins left="0.59055118110236227" right="0.31496062992125984" top="0.39370078740157483" bottom="0.19685039370078741" header="0.39370078740157483" footer="0"/>
  <pageSetup paperSize="9" scale="90" orientation="portrait" blackAndWhite="1" r:id="rId1"/>
  <headerFooter alignWithMargins="0"/>
  <rowBreaks count="1" manualBreakCount="1">
    <brk id="40" max="31"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D1B080A4-108E-41DC-BBF7-0554496845E2}">
          <x14:formula1>
            <xm:f>"一級,二級,木造"</xm:f>
          </x14:formula1>
          <xm:sqref>L42:O42 JH42:JK42 TD42:TG42 ACZ42:ADC42 AMV42:AMY42 AWR42:AWU42 BGN42:BGQ42 BQJ42:BQM42 CAF42:CAI42 CKB42:CKE42 CTX42:CUA42 DDT42:DDW42 DNP42:DNS42 DXL42:DXO42 EHH42:EHK42 ERD42:ERG42 FAZ42:FBC42 FKV42:FKY42 FUR42:FUU42 GEN42:GEQ42 GOJ42:GOM42 GYF42:GYI42 HIB42:HIE42 HRX42:HSA42 IBT42:IBW42 ILP42:ILS42 IVL42:IVO42 JFH42:JFK42 JPD42:JPG42 JYZ42:JZC42 KIV42:KIY42 KSR42:KSU42 LCN42:LCQ42 LMJ42:LMM42 LWF42:LWI42 MGB42:MGE42 MPX42:MQA42 MZT42:MZW42 NJP42:NJS42 NTL42:NTO42 ODH42:ODK42 OND42:ONG42 OWZ42:OXC42 PGV42:PGY42 PQR42:PQU42 QAN42:QAQ42 QKJ42:QKM42 QUF42:QUI42 REB42:REE42 RNX42:ROA42 RXT42:RXW42 SHP42:SHS42 SRL42:SRO42 TBH42:TBK42 TLD42:TLG42 TUZ42:TVC42 UEV42:UEY42 UOR42:UOU42 UYN42:UYQ42 VIJ42:VIM42 VSF42:VSI42 WCB42:WCE42 WLX42:WMA42 WVT42:WVW42 L65578:O65578 JH65578:JK65578 TD65578:TG65578 ACZ65578:ADC65578 AMV65578:AMY65578 AWR65578:AWU65578 BGN65578:BGQ65578 BQJ65578:BQM65578 CAF65578:CAI65578 CKB65578:CKE65578 CTX65578:CUA65578 DDT65578:DDW65578 DNP65578:DNS65578 DXL65578:DXO65578 EHH65578:EHK65578 ERD65578:ERG65578 FAZ65578:FBC65578 FKV65578:FKY65578 FUR65578:FUU65578 GEN65578:GEQ65578 GOJ65578:GOM65578 GYF65578:GYI65578 HIB65578:HIE65578 HRX65578:HSA65578 IBT65578:IBW65578 ILP65578:ILS65578 IVL65578:IVO65578 JFH65578:JFK65578 JPD65578:JPG65578 JYZ65578:JZC65578 KIV65578:KIY65578 KSR65578:KSU65578 LCN65578:LCQ65578 LMJ65578:LMM65578 LWF65578:LWI65578 MGB65578:MGE65578 MPX65578:MQA65578 MZT65578:MZW65578 NJP65578:NJS65578 NTL65578:NTO65578 ODH65578:ODK65578 OND65578:ONG65578 OWZ65578:OXC65578 PGV65578:PGY65578 PQR65578:PQU65578 QAN65578:QAQ65578 QKJ65578:QKM65578 QUF65578:QUI65578 REB65578:REE65578 RNX65578:ROA65578 RXT65578:RXW65578 SHP65578:SHS65578 SRL65578:SRO65578 TBH65578:TBK65578 TLD65578:TLG65578 TUZ65578:TVC65578 UEV65578:UEY65578 UOR65578:UOU65578 UYN65578:UYQ65578 VIJ65578:VIM65578 VSF65578:VSI65578 WCB65578:WCE65578 WLX65578:WMA65578 WVT65578:WVW65578 L131114:O131114 JH131114:JK131114 TD131114:TG131114 ACZ131114:ADC131114 AMV131114:AMY131114 AWR131114:AWU131114 BGN131114:BGQ131114 BQJ131114:BQM131114 CAF131114:CAI131114 CKB131114:CKE131114 CTX131114:CUA131114 DDT131114:DDW131114 DNP131114:DNS131114 DXL131114:DXO131114 EHH131114:EHK131114 ERD131114:ERG131114 FAZ131114:FBC131114 FKV131114:FKY131114 FUR131114:FUU131114 GEN131114:GEQ131114 GOJ131114:GOM131114 GYF131114:GYI131114 HIB131114:HIE131114 HRX131114:HSA131114 IBT131114:IBW131114 ILP131114:ILS131114 IVL131114:IVO131114 JFH131114:JFK131114 JPD131114:JPG131114 JYZ131114:JZC131114 KIV131114:KIY131114 KSR131114:KSU131114 LCN131114:LCQ131114 LMJ131114:LMM131114 LWF131114:LWI131114 MGB131114:MGE131114 MPX131114:MQA131114 MZT131114:MZW131114 NJP131114:NJS131114 NTL131114:NTO131114 ODH131114:ODK131114 OND131114:ONG131114 OWZ131114:OXC131114 PGV131114:PGY131114 PQR131114:PQU131114 QAN131114:QAQ131114 QKJ131114:QKM131114 QUF131114:QUI131114 REB131114:REE131114 RNX131114:ROA131114 RXT131114:RXW131114 SHP131114:SHS131114 SRL131114:SRO131114 TBH131114:TBK131114 TLD131114:TLG131114 TUZ131114:TVC131114 UEV131114:UEY131114 UOR131114:UOU131114 UYN131114:UYQ131114 VIJ131114:VIM131114 VSF131114:VSI131114 WCB131114:WCE131114 WLX131114:WMA131114 WVT131114:WVW131114 L196650:O196650 JH196650:JK196650 TD196650:TG196650 ACZ196650:ADC196650 AMV196650:AMY196650 AWR196650:AWU196650 BGN196650:BGQ196650 BQJ196650:BQM196650 CAF196650:CAI196650 CKB196650:CKE196650 CTX196650:CUA196650 DDT196650:DDW196650 DNP196650:DNS196650 DXL196650:DXO196650 EHH196650:EHK196650 ERD196650:ERG196650 FAZ196650:FBC196650 FKV196650:FKY196650 FUR196650:FUU196650 GEN196650:GEQ196650 GOJ196650:GOM196650 GYF196650:GYI196650 HIB196650:HIE196650 HRX196650:HSA196650 IBT196650:IBW196650 ILP196650:ILS196650 IVL196650:IVO196650 JFH196650:JFK196650 JPD196650:JPG196650 JYZ196650:JZC196650 KIV196650:KIY196650 KSR196650:KSU196650 LCN196650:LCQ196650 LMJ196650:LMM196650 LWF196650:LWI196650 MGB196650:MGE196650 MPX196650:MQA196650 MZT196650:MZW196650 NJP196650:NJS196650 NTL196650:NTO196650 ODH196650:ODK196650 OND196650:ONG196650 OWZ196650:OXC196650 PGV196650:PGY196650 PQR196650:PQU196650 QAN196650:QAQ196650 QKJ196650:QKM196650 QUF196650:QUI196650 REB196650:REE196650 RNX196650:ROA196650 RXT196650:RXW196650 SHP196650:SHS196650 SRL196650:SRO196650 TBH196650:TBK196650 TLD196650:TLG196650 TUZ196650:TVC196650 UEV196650:UEY196650 UOR196650:UOU196650 UYN196650:UYQ196650 VIJ196650:VIM196650 VSF196650:VSI196650 WCB196650:WCE196650 WLX196650:WMA196650 WVT196650:WVW196650 L262186:O262186 JH262186:JK262186 TD262186:TG262186 ACZ262186:ADC262186 AMV262186:AMY262186 AWR262186:AWU262186 BGN262186:BGQ262186 BQJ262186:BQM262186 CAF262186:CAI262186 CKB262186:CKE262186 CTX262186:CUA262186 DDT262186:DDW262186 DNP262186:DNS262186 DXL262186:DXO262186 EHH262186:EHK262186 ERD262186:ERG262186 FAZ262186:FBC262186 FKV262186:FKY262186 FUR262186:FUU262186 GEN262186:GEQ262186 GOJ262186:GOM262186 GYF262186:GYI262186 HIB262186:HIE262186 HRX262186:HSA262186 IBT262186:IBW262186 ILP262186:ILS262186 IVL262186:IVO262186 JFH262186:JFK262186 JPD262186:JPG262186 JYZ262186:JZC262186 KIV262186:KIY262186 KSR262186:KSU262186 LCN262186:LCQ262186 LMJ262186:LMM262186 LWF262186:LWI262186 MGB262186:MGE262186 MPX262186:MQA262186 MZT262186:MZW262186 NJP262186:NJS262186 NTL262186:NTO262186 ODH262186:ODK262186 OND262186:ONG262186 OWZ262186:OXC262186 PGV262186:PGY262186 PQR262186:PQU262186 QAN262186:QAQ262186 QKJ262186:QKM262186 QUF262186:QUI262186 REB262186:REE262186 RNX262186:ROA262186 RXT262186:RXW262186 SHP262186:SHS262186 SRL262186:SRO262186 TBH262186:TBK262186 TLD262186:TLG262186 TUZ262186:TVC262186 UEV262186:UEY262186 UOR262186:UOU262186 UYN262186:UYQ262186 VIJ262186:VIM262186 VSF262186:VSI262186 WCB262186:WCE262186 WLX262186:WMA262186 WVT262186:WVW262186 L327722:O327722 JH327722:JK327722 TD327722:TG327722 ACZ327722:ADC327722 AMV327722:AMY327722 AWR327722:AWU327722 BGN327722:BGQ327722 BQJ327722:BQM327722 CAF327722:CAI327722 CKB327722:CKE327722 CTX327722:CUA327722 DDT327722:DDW327722 DNP327722:DNS327722 DXL327722:DXO327722 EHH327722:EHK327722 ERD327722:ERG327722 FAZ327722:FBC327722 FKV327722:FKY327722 FUR327722:FUU327722 GEN327722:GEQ327722 GOJ327722:GOM327722 GYF327722:GYI327722 HIB327722:HIE327722 HRX327722:HSA327722 IBT327722:IBW327722 ILP327722:ILS327722 IVL327722:IVO327722 JFH327722:JFK327722 JPD327722:JPG327722 JYZ327722:JZC327722 KIV327722:KIY327722 KSR327722:KSU327722 LCN327722:LCQ327722 LMJ327722:LMM327722 LWF327722:LWI327722 MGB327722:MGE327722 MPX327722:MQA327722 MZT327722:MZW327722 NJP327722:NJS327722 NTL327722:NTO327722 ODH327722:ODK327722 OND327722:ONG327722 OWZ327722:OXC327722 PGV327722:PGY327722 PQR327722:PQU327722 QAN327722:QAQ327722 QKJ327722:QKM327722 QUF327722:QUI327722 REB327722:REE327722 RNX327722:ROA327722 RXT327722:RXW327722 SHP327722:SHS327722 SRL327722:SRO327722 TBH327722:TBK327722 TLD327722:TLG327722 TUZ327722:TVC327722 UEV327722:UEY327722 UOR327722:UOU327722 UYN327722:UYQ327722 VIJ327722:VIM327722 VSF327722:VSI327722 WCB327722:WCE327722 WLX327722:WMA327722 WVT327722:WVW327722 L393258:O393258 JH393258:JK393258 TD393258:TG393258 ACZ393258:ADC393258 AMV393258:AMY393258 AWR393258:AWU393258 BGN393258:BGQ393258 BQJ393258:BQM393258 CAF393258:CAI393258 CKB393258:CKE393258 CTX393258:CUA393258 DDT393258:DDW393258 DNP393258:DNS393258 DXL393258:DXO393258 EHH393258:EHK393258 ERD393258:ERG393258 FAZ393258:FBC393258 FKV393258:FKY393258 FUR393258:FUU393258 GEN393258:GEQ393258 GOJ393258:GOM393258 GYF393258:GYI393258 HIB393258:HIE393258 HRX393258:HSA393258 IBT393258:IBW393258 ILP393258:ILS393258 IVL393258:IVO393258 JFH393258:JFK393258 JPD393258:JPG393258 JYZ393258:JZC393258 KIV393258:KIY393258 KSR393258:KSU393258 LCN393258:LCQ393258 LMJ393258:LMM393258 LWF393258:LWI393258 MGB393258:MGE393258 MPX393258:MQA393258 MZT393258:MZW393258 NJP393258:NJS393258 NTL393258:NTO393258 ODH393258:ODK393258 OND393258:ONG393258 OWZ393258:OXC393258 PGV393258:PGY393258 PQR393258:PQU393258 QAN393258:QAQ393258 QKJ393258:QKM393258 QUF393258:QUI393258 REB393258:REE393258 RNX393258:ROA393258 RXT393258:RXW393258 SHP393258:SHS393258 SRL393258:SRO393258 TBH393258:TBK393258 TLD393258:TLG393258 TUZ393258:TVC393258 UEV393258:UEY393258 UOR393258:UOU393258 UYN393258:UYQ393258 VIJ393258:VIM393258 VSF393258:VSI393258 WCB393258:WCE393258 WLX393258:WMA393258 WVT393258:WVW393258 L458794:O458794 JH458794:JK458794 TD458794:TG458794 ACZ458794:ADC458794 AMV458794:AMY458794 AWR458794:AWU458794 BGN458794:BGQ458794 BQJ458794:BQM458794 CAF458794:CAI458794 CKB458794:CKE458794 CTX458794:CUA458794 DDT458794:DDW458794 DNP458794:DNS458794 DXL458794:DXO458794 EHH458794:EHK458794 ERD458794:ERG458794 FAZ458794:FBC458794 FKV458794:FKY458794 FUR458794:FUU458794 GEN458794:GEQ458794 GOJ458794:GOM458794 GYF458794:GYI458794 HIB458794:HIE458794 HRX458794:HSA458794 IBT458794:IBW458794 ILP458794:ILS458794 IVL458794:IVO458794 JFH458794:JFK458794 JPD458794:JPG458794 JYZ458794:JZC458794 KIV458794:KIY458794 KSR458794:KSU458794 LCN458794:LCQ458794 LMJ458794:LMM458794 LWF458794:LWI458794 MGB458794:MGE458794 MPX458794:MQA458794 MZT458794:MZW458794 NJP458794:NJS458794 NTL458794:NTO458794 ODH458794:ODK458794 OND458794:ONG458794 OWZ458794:OXC458794 PGV458794:PGY458794 PQR458794:PQU458794 QAN458794:QAQ458794 QKJ458794:QKM458794 QUF458794:QUI458794 REB458794:REE458794 RNX458794:ROA458794 RXT458794:RXW458794 SHP458794:SHS458794 SRL458794:SRO458794 TBH458794:TBK458794 TLD458794:TLG458794 TUZ458794:TVC458794 UEV458794:UEY458794 UOR458794:UOU458794 UYN458794:UYQ458794 VIJ458794:VIM458794 VSF458794:VSI458794 WCB458794:WCE458794 WLX458794:WMA458794 WVT458794:WVW458794 L524330:O524330 JH524330:JK524330 TD524330:TG524330 ACZ524330:ADC524330 AMV524330:AMY524330 AWR524330:AWU524330 BGN524330:BGQ524330 BQJ524330:BQM524330 CAF524330:CAI524330 CKB524330:CKE524330 CTX524330:CUA524330 DDT524330:DDW524330 DNP524330:DNS524330 DXL524330:DXO524330 EHH524330:EHK524330 ERD524330:ERG524330 FAZ524330:FBC524330 FKV524330:FKY524330 FUR524330:FUU524330 GEN524330:GEQ524330 GOJ524330:GOM524330 GYF524330:GYI524330 HIB524330:HIE524330 HRX524330:HSA524330 IBT524330:IBW524330 ILP524330:ILS524330 IVL524330:IVO524330 JFH524330:JFK524330 JPD524330:JPG524330 JYZ524330:JZC524330 KIV524330:KIY524330 KSR524330:KSU524330 LCN524330:LCQ524330 LMJ524330:LMM524330 LWF524330:LWI524330 MGB524330:MGE524330 MPX524330:MQA524330 MZT524330:MZW524330 NJP524330:NJS524330 NTL524330:NTO524330 ODH524330:ODK524330 OND524330:ONG524330 OWZ524330:OXC524330 PGV524330:PGY524330 PQR524330:PQU524330 QAN524330:QAQ524330 QKJ524330:QKM524330 QUF524330:QUI524330 REB524330:REE524330 RNX524330:ROA524330 RXT524330:RXW524330 SHP524330:SHS524330 SRL524330:SRO524330 TBH524330:TBK524330 TLD524330:TLG524330 TUZ524330:TVC524330 UEV524330:UEY524330 UOR524330:UOU524330 UYN524330:UYQ524330 VIJ524330:VIM524330 VSF524330:VSI524330 WCB524330:WCE524330 WLX524330:WMA524330 WVT524330:WVW524330 L589866:O589866 JH589866:JK589866 TD589866:TG589866 ACZ589866:ADC589866 AMV589866:AMY589866 AWR589866:AWU589866 BGN589866:BGQ589866 BQJ589866:BQM589866 CAF589866:CAI589866 CKB589866:CKE589866 CTX589866:CUA589866 DDT589866:DDW589866 DNP589866:DNS589866 DXL589866:DXO589866 EHH589866:EHK589866 ERD589866:ERG589866 FAZ589866:FBC589866 FKV589866:FKY589866 FUR589866:FUU589866 GEN589866:GEQ589866 GOJ589866:GOM589866 GYF589866:GYI589866 HIB589866:HIE589866 HRX589866:HSA589866 IBT589866:IBW589866 ILP589866:ILS589866 IVL589866:IVO589866 JFH589866:JFK589866 JPD589866:JPG589866 JYZ589866:JZC589866 KIV589866:KIY589866 KSR589866:KSU589866 LCN589866:LCQ589866 LMJ589866:LMM589866 LWF589866:LWI589866 MGB589866:MGE589866 MPX589866:MQA589866 MZT589866:MZW589866 NJP589866:NJS589866 NTL589866:NTO589866 ODH589866:ODK589866 OND589866:ONG589866 OWZ589866:OXC589866 PGV589866:PGY589866 PQR589866:PQU589866 QAN589866:QAQ589866 QKJ589866:QKM589866 QUF589866:QUI589866 REB589866:REE589866 RNX589866:ROA589866 RXT589866:RXW589866 SHP589866:SHS589866 SRL589866:SRO589866 TBH589866:TBK589866 TLD589866:TLG589866 TUZ589866:TVC589866 UEV589866:UEY589866 UOR589866:UOU589866 UYN589866:UYQ589866 VIJ589866:VIM589866 VSF589866:VSI589866 WCB589866:WCE589866 WLX589866:WMA589866 WVT589866:WVW589866 L655402:O655402 JH655402:JK655402 TD655402:TG655402 ACZ655402:ADC655402 AMV655402:AMY655402 AWR655402:AWU655402 BGN655402:BGQ655402 BQJ655402:BQM655402 CAF655402:CAI655402 CKB655402:CKE655402 CTX655402:CUA655402 DDT655402:DDW655402 DNP655402:DNS655402 DXL655402:DXO655402 EHH655402:EHK655402 ERD655402:ERG655402 FAZ655402:FBC655402 FKV655402:FKY655402 FUR655402:FUU655402 GEN655402:GEQ655402 GOJ655402:GOM655402 GYF655402:GYI655402 HIB655402:HIE655402 HRX655402:HSA655402 IBT655402:IBW655402 ILP655402:ILS655402 IVL655402:IVO655402 JFH655402:JFK655402 JPD655402:JPG655402 JYZ655402:JZC655402 KIV655402:KIY655402 KSR655402:KSU655402 LCN655402:LCQ655402 LMJ655402:LMM655402 LWF655402:LWI655402 MGB655402:MGE655402 MPX655402:MQA655402 MZT655402:MZW655402 NJP655402:NJS655402 NTL655402:NTO655402 ODH655402:ODK655402 OND655402:ONG655402 OWZ655402:OXC655402 PGV655402:PGY655402 PQR655402:PQU655402 QAN655402:QAQ655402 QKJ655402:QKM655402 QUF655402:QUI655402 REB655402:REE655402 RNX655402:ROA655402 RXT655402:RXW655402 SHP655402:SHS655402 SRL655402:SRO655402 TBH655402:TBK655402 TLD655402:TLG655402 TUZ655402:TVC655402 UEV655402:UEY655402 UOR655402:UOU655402 UYN655402:UYQ655402 VIJ655402:VIM655402 VSF655402:VSI655402 WCB655402:WCE655402 WLX655402:WMA655402 WVT655402:WVW655402 L720938:O720938 JH720938:JK720938 TD720938:TG720938 ACZ720938:ADC720938 AMV720938:AMY720938 AWR720938:AWU720938 BGN720938:BGQ720938 BQJ720938:BQM720938 CAF720938:CAI720938 CKB720938:CKE720938 CTX720938:CUA720938 DDT720938:DDW720938 DNP720938:DNS720938 DXL720938:DXO720938 EHH720938:EHK720938 ERD720938:ERG720938 FAZ720938:FBC720938 FKV720938:FKY720938 FUR720938:FUU720938 GEN720938:GEQ720938 GOJ720938:GOM720938 GYF720938:GYI720938 HIB720938:HIE720938 HRX720938:HSA720938 IBT720938:IBW720938 ILP720938:ILS720938 IVL720938:IVO720938 JFH720938:JFK720938 JPD720938:JPG720938 JYZ720938:JZC720938 KIV720938:KIY720938 KSR720938:KSU720938 LCN720938:LCQ720938 LMJ720938:LMM720938 LWF720938:LWI720938 MGB720938:MGE720938 MPX720938:MQA720938 MZT720938:MZW720938 NJP720938:NJS720938 NTL720938:NTO720938 ODH720938:ODK720938 OND720938:ONG720938 OWZ720938:OXC720938 PGV720938:PGY720938 PQR720938:PQU720938 QAN720938:QAQ720938 QKJ720938:QKM720938 QUF720938:QUI720938 REB720938:REE720938 RNX720938:ROA720938 RXT720938:RXW720938 SHP720938:SHS720938 SRL720938:SRO720938 TBH720938:TBK720938 TLD720938:TLG720938 TUZ720938:TVC720938 UEV720938:UEY720938 UOR720938:UOU720938 UYN720938:UYQ720938 VIJ720938:VIM720938 VSF720938:VSI720938 WCB720938:WCE720938 WLX720938:WMA720938 WVT720938:WVW720938 L786474:O786474 JH786474:JK786474 TD786474:TG786474 ACZ786474:ADC786474 AMV786474:AMY786474 AWR786474:AWU786474 BGN786474:BGQ786474 BQJ786474:BQM786474 CAF786474:CAI786474 CKB786474:CKE786474 CTX786474:CUA786474 DDT786474:DDW786474 DNP786474:DNS786474 DXL786474:DXO786474 EHH786474:EHK786474 ERD786474:ERG786474 FAZ786474:FBC786474 FKV786474:FKY786474 FUR786474:FUU786474 GEN786474:GEQ786474 GOJ786474:GOM786474 GYF786474:GYI786474 HIB786474:HIE786474 HRX786474:HSA786474 IBT786474:IBW786474 ILP786474:ILS786474 IVL786474:IVO786474 JFH786474:JFK786474 JPD786474:JPG786474 JYZ786474:JZC786474 KIV786474:KIY786474 KSR786474:KSU786474 LCN786474:LCQ786474 LMJ786474:LMM786474 LWF786474:LWI786474 MGB786474:MGE786474 MPX786474:MQA786474 MZT786474:MZW786474 NJP786474:NJS786474 NTL786474:NTO786474 ODH786474:ODK786474 OND786474:ONG786474 OWZ786474:OXC786474 PGV786474:PGY786474 PQR786474:PQU786474 QAN786474:QAQ786474 QKJ786474:QKM786474 QUF786474:QUI786474 REB786474:REE786474 RNX786474:ROA786474 RXT786474:RXW786474 SHP786474:SHS786474 SRL786474:SRO786474 TBH786474:TBK786474 TLD786474:TLG786474 TUZ786474:TVC786474 UEV786474:UEY786474 UOR786474:UOU786474 UYN786474:UYQ786474 VIJ786474:VIM786474 VSF786474:VSI786474 WCB786474:WCE786474 WLX786474:WMA786474 WVT786474:WVW786474 L852010:O852010 JH852010:JK852010 TD852010:TG852010 ACZ852010:ADC852010 AMV852010:AMY852010 AWR852010:AWU852010 BGN852010:BGQ852010 BQJ852010:BQM852010 CAF852010:CAI852010 CKB852010:CKE852010 CTX852010:CUA852010 DDT852010:DDW852010 DNP852010:DNS852010 DXL852010:DXO852010 EHH852010:EHK852010 ERD852010:ERG852010 FAZ852010:FBC852010 FKV852010:FKY852010 FUR852010:FUU852010 GEN852010:GEQ852010 GOJ852010:GOM852010 GYF852010:GYI852010 HIB852010:HIE852010 HRX852010:HSA852010 IBT852010:IBW852010 ILP852010:ILS852010 IVL852010:IVO852010 JFH852010:JFK852010 JPD852010:JPG852010 JYZ852010:JZC852010 KIV852010:KIY852010 KSR852010:KSU852010 LCN852010:LCQ852010 LMJ852010:LMM852010 LWF852010:LWI852010 MGB852010:MGE852010 MPX852010:MQA852010 MZT852010:MZW852010 NJP852010:NJS852010 NTL852010:NTO852010 ODH852010:ODK852010 OND852010:ONG852010 OWZ852010:OXC852010 PGV852010:PGY852010 PQR852010:PQU852010 QAN852010:QAQ852010 QKJ852010:QKM852010 QUF852010:QUI852010 REB852010:REE852010 RNX852010:ROA852010 RXT852010:RXW852010 SHP852010:SHS852010 SRL852010:SRO852010 TBH852010:TBK852010 TLD852010:TLG852010 TUZ852010:TVC852010 UEV852010:UEY852010 UOR852010:UOU852010 UYN852010:UYQ852010 VIJ852010:VIM852010 VSF852010:VSI852010 WCB852010:WCE852010 WLX852010:WMA852010 WVT852010:WVW852010 L917546:O917546 JH917546:JK917546 TD917546:TG917546 ACZ917546:ADC917546 AMV917546:AMY917546 AWR917546:AWU917546 BGN917546:BGQ917546 BQJ917546:BQM917546 CAF917546:CAI917546 CKB917546:CKE917546 CTX917546:CUA917546 DDT917546:DDW917546 DNP917546:DNS917546 DXL917546:DXO917546 EHH917546:EHK917546 ERD917546:ERG917546 FAZ917546:FBC917546 FKV917546:FKY917546 FUR917546:FUU917546 GEN917546:GEQ917546 GOJ917546:GOM917546 GYF917546:GYI917546 HIB917546:HIE917546 HRX917546:HSA917546 IBT917546:IBW917546 ILP917546:ILS917546 IVL917546:IVO917546 JFH917546:JFK917546 JPD917546:JPG917546 JYZ917546:JZC917546 KIV917546:KIY917546 KSR917546:KSU917546 LCN917546:LCQ917546 LMJ917546:LMM917546 LWF917546:LWI917546 MGB917546:MGE917546 MPX917546:MQA917546 MZT917546:MZW917546 NJP917546:NJS917546 NTL917546:NTO917546 ODH917546:ODK917546 OND917546:ONG917546 OWZ917546:OXC917546 PGV917546:PGY917546 PQR917546:PQU917546 QAN917546:QAQ917546 QKJ917546:QKM917546 QUF917546:QUI917546 REB917546:REE917546 RNX917546:ROA917546 RXT917546:RXW917546 SHP917546:SHS917546 SRL917546:SRO917546 TBH917546:TBK917546 TLD917546:TLG917546 TUZ917546:TVC917546 UEV917546:UEY917546 UOR917546:UOU917546 UYN917546:UYQ917546 VIJ917546:VIM917546 VSF917546:VSI917546 WCB917546:WCE917546 WLX917546:WMA917546 WVT917546:WVW917546 L983082:O983082 JH983082:JK983082 TD983082:TG983082 ACZ983082:ADC983082 AMV983082:AMY983082 AWR983082:AWU983082 BGN983082:BGQ983082 BQJ983082:BQM983082 CAF983082:CAI983082 CKB983082:CKE983082 CTX983082:CUA983082 DDT983082:DDW983082 DNP983082:DNS983082 DXL983082:DXO983082 EHH983082:EHK983082 ERD983082:ERG983082 FAZ983082:FBC983082 FKV983082:FKY983082 FUR983082:FUU983082 GEN983082:GEQ983082 GOJ983082:GOM983082 GYF983082:GYI983082 HIB983082:HIE983082 HRX983082:HSA983082 IBT983082:IBW983082 ILP983082:ILS983082 IVL983082:IVO983082 JFH983082:JFK983082 JPD983082:JPG983082 JYZ983082:JZC983082 KIV983082:KIY983082 KSR983082:KSU983082 LCN983082:LCQ983082 LMJ983082:LMM983082 LWF983082:LWI983082 MGB983082:MGE983082 MPX983082:MQA983082 MZT983082:MZW983082 NJP983082:NJS983082 NTL983082:NTO983082 ODH983082:ODK983082 OND983082:ONG983082 OWZ983082:OXC983082 PGV983082:PGY983082 PQR983082:PQU983082 QAN983082:QAQ983082 QKJ983082:QKM983082 QUF983082:QUI983082 REB983082:REE983082 RNX983082:ROA983082 RXT983082:RXW983082 SHP983082:SHS983082 SRL983082:SRO983082 TBH983082:TBK983082 TLD983082:TLG983082 TUZ983082:TVC983082 UEV983082:UEY983082 UOR983082:UOU983082 UYN983082:UYQ983082 VIJ983082:VIM983082 VSF983082:VSI983082 WCB983082:WCE983082 WLX983082:WMA983082 WVT983082:WVW983082 L44:N44 JH44:JJ44 TD44:TF44 ACZ44:ADB44 AMV44:AMX44 AWR44:AWT44 BGN44:BGP44 BQJ44:BQL44 CAF44:CAH44 CKB44:CKD44 CTX44:CTZ44 DDT44:DDV44 DNP44:DNR44 DXL44:DXN44 EHH44:EHJ44 ERD44:ERF44 FAZ44:FBB44 FKV44:FKX44 FUR44:FUT44 GEN44:GEP44 GOJ44:GOL44 GYF44:GYH44 HIB44:HID44 HRX44:HRZ44 IBT44:IBV44 ILP44:ILR44 IVL44:IVN44 JFH44:JFJ44 JPD44:JPF44 JYZ44:JZB44 KIV44:KIX44 KSR44:KST44 LCN44:LCP44 LMJ44:LML44 LWF44:LWH44 MGB44:MGD44 MPX44:MPZ44 MZT44:MZV44 NJP44:NJR44 NTL44:NTN44 ODH44:ODJ44 OND44:ONF44 OWZ44:OXB44 PGV44:PGX44 PQR44:PQT44 QAN44:QAP44 QKJ44:QKL44 QUF44:QUH44 REB44:RED44 RNX44:RNZ44 RXT44:RXV44 SHP44:SHR44 SRL44:SRN44 TBH44:TBJ44 TLD44:TLF44 TUZ44:TVB44 UEV44:UEX44 UOR44:UOT44 UYN44:UYP44 VIJ44:VIL44 VSF44:VSH44 WCB44:WCD44 WLX44:WLZ44 WVT44:WVV44 L65580:N65580 JH65580:JJ65580 TD65580:TF65580 ACZ65580:ADB65580 AMV65580:AMX65580 AWR65580:AWT65580 BGN65580:BGP65580 BQJ65580:BQL65580 CAF65580:CAH65580 CKB65580:CKD65580 CTX65580:CTZ65580 DDT65580:DDV65580 DNP65580:DNR65580 DXL65580:DXN65580 EHH65580:EHJ65580 ERD65580:ERF65580 FAZ65580:FBB65580 FKV65580:FKX65580 FUR65580:FUT65580 GEN65580:GEP65580 GOJ65580:GOL65580 GYF65580:GYH65580 HIB65580:HID65580 HRX65580:HRZ65580 IBT65580:IBV65580 ILP65580:ILR65580 IVL65580:IVN65580 JFH65580:JFJ65580 JPD65580:JPF65580 JYZ65580:JZB65580 KIV65580:KIX65580 KSR65580:KST65580 LCN65580:LCP65580 LMJ65580:LML65580 LWF65580:LWH65580 MGB65580:MGD65580 MPX65580:MPZ65580 MZT65580:MZV65580 NJP65580:NJR65580 NTL65580:NTN65580 ODH65580:ODJ65580 OND65580:ONF65580 OWZ65580:OXB65580 PGV65580:PGX65580 PQR65580:PQT65580 QAN65580:QAP65580 QKJ65580:QKL65580 QUF65580:QUH65580 REB65580:RED65580 RNX65580:RNZ65580 RXT65580:RXV65580 SHP65580:SHR65580 SRL65580:SRN65580 TBH65580:TBJ65580 TLD65580:TLF65580 TUZ65580:TVB65580 UEV65580:UEX65580 UOR65580:UOT65580 UYN65580:UYP65580 VIJ65580:VIL65580 VSF65580:VSH65580 WCB65580:WCD65580 WLX65580:WLZ65580 WVT65580:WVV65580 L131116:N131116 JH131116:JJ131116 TD131116:TF131116 ACZ131116:ADB131116 AMV131116:AMX131116 AWR131116:AWT131116 BGN131116:BGP131116 BQJ131116:BQL131116 CAF131116:CAH131116 CKB131116:CKD131116 CTX131116:CTZ131116 DDT131116:DDV131116 DNP131116:DNR131116 DXL131116:DXN131116 EHH131116:EHJ131116 ERD131116:ERF131116 FAZ131116:FBB131116 FKV131116:FKX131116 FUR131116:FUT131116 GEN131116:GEP131116 GOJ131116:GOL131116 GYF131116:GYH131116 HIB131116:HID131116 HRX131116:HRZ131116 IBT131116:IBV131116 ILP131116:ILR131116 IVL131116:IVN131116 JFH131116:JFJ131116 JPD131116:JPF131116 JYZ131116:JZB131116 KIV131116:KIX131116 KSR131116:KST131116 LCN131116:LCP131116 LMJ131116:LML131116 LWF131116:LWH131116 MGB131116:MGD131116 MPX131116:MPZ131116 MZT131116:MZV131116 NJP131116:NJR131116 NTL131116:NTN131116 ODH131116:ODJ131116 OND131116:ONF131116 OWZ131116:OXB131116 PGV131116:PGX131116 PQR131116:PQT131116 QAN131116:QAP131116 QKJ131116:QKL131116 QUF131116:QUH131116 REB131116:RED131116 RNX131116:RNZ131116 RXT131116:RXV131116 SHP131116:SHR131116 SRL131116:SRN131116 TBH131116:TBJ131116 TLD131116:TLF131116 TUZ131116:TVB131116 UEV131116:UEX131116 UOR131116:UOT131116 UYN131116:UYP131116 VIJ131116:VIL131116 VSF131116:VSH131116 WCB131116:WCD131116 WLX131116:WLZ131116 WVT131116:WVV131116 L196652:N196652 JH196652:JJ196652 TD196652:TF196652 ACZ196652:ADB196652 AMV196652:AMX196652 AWR196652:AWT196652 BGN196652:BGP196652 BQJ196652:BQL196652 CAF196652:CAH196652 CKB196652:CKD196652 CTX196652:CTZ196652 DDT196652:DDV196652 DNP196652:DNR196652 DXL196652:DXN196652 EHH196652:EHJ196652 ERD196652:ERF196652 FAZ196652:FBB196652 FKV196652:FKX196652 FUR196652:FUT196652 GEN196652:GEP196652 GOJ196652:GOL196652 GYF196652:GYH196652 HIB196652:HID196652 HRX196652:HRZ196652 IBT196652:IBV196652 ILP196652:ILR196652 IVL196652:IVN196652 JFH196652:JFJ196652 JPD196652:JPF196652 JYZ196652:JZB196652 KIV196652:KIX196652 KSR196652:KST196652 LCN196652:LCP196652 LMJ196652:LML196652 LWF196652:LWH196652 MGB196652:MGD196652 MPX196652:MPZ196652 MZT196652:MZV196652 NJP196652:NJR196652 NTL196652:NTN196652 ODH196652:ODJ196652 OND196652:ONF196652 OWZ196652:OXB196652 PGV196652:PGX196652 PQR196652:PQT196652 QAN196652:QAP196652 QKJ196652:QKL196652 QUF196652:QUH196652 REB196652:RED196652 RNX196652:RNZ196652 RXT196652:RXV196652 SHP196652:SHR196652 SRL196652:SRN196652 TBH196652:TBJ196652 TLD196652:TLF196652 TUZ196652:TVB196652 UEV196652:UEX196652 UOR196652:UOT196652 UYN196652:UYP196652 VIJ196652:VIL196652 VSF196652:VSH196652 WCB196652:WCD196652 WLX196652:WLZ196652 WVT196652:WVV196652 L262188:N262188 JH262188:JJ262188 TD262188:TF262188 ACZ262188:ADB262188 AMV262188:AMX262188 AWR262188:AWT262188 BGN262188:BGP262188 BQJ262188:BQL262188 CAF262188:CAH262188 CKB262188:CKD262188 CTX262188:CTZ262188 DDT262188:DDV262188 DNP262188:DNR262188 DXL262188:DXN262188 EHH262188:EHJ262188 ERD262188:ERF262188 FAZ262188:FBB262188 FKV262188:FKX262188 FUR262188:FUT262188 GEN262188:GEP262188 GOJ262188:GOL262188 GYF262188:GYH262188 HIB262188:HID262188 HRX262188:HRZ262188 IBT262188:IBV262188 ILP262188:ILR262188 IVL262188:IVN262188 JFH262188:JFJ262188 JPD262188:JPF262188 JYZ262188:JZB262188 KIV262188:KIX262188 KSR262188:KST262188 LCN262188:LCP262188 LMJ262188:LML262188 LWF262188:LWH262188 MGB262188:MGD262188 MPX262188:MPZ262188 MZT262188:MZV262188 NJP262188:NJR262188 NTL262188:NTN262188 ODH262188:ODJ262188 OND262188:ONF262188 OWZ262188:OXB262188 PGV262188:PGX262188 PQR262188:PQT262188 QAN262188:QAP262188 QKJ262188:QKL262188 QUF262188:QUH262188 REB262188:RED262188 RNX262188:RNZ262188 RXT262188:RXV262188 SHP262188:SHR262188 SRL262188:SRN262188 TBH262188:TBJ262188 TLD262188:TLF262188 TUZ262188:TVB262188 UEV262188:UEX262188 UOR262188:UOT262188 UYN262188:UYP262188 VIJ262188:VIL262188 VSF262188:VSH262188 WCB262188:WCD262188 WLX262188:WLZ262188 WVT262188:WVV262188 L327724:N327724 JH327724:JJ327724 TD327724:TF327724 ACZ327724:ADB327724 AMV327724:AMX327724 AWR327724:AWT327724 BGN327724:BGP327724 BQJ327724:BQL327724 CAF327724:CAH327724 CKB327724:CKD327724 CTX327724:CTZ327724 DDT327724:DDV327724 DNP327724:DNR327724 DXL327724:DXN327724 EHH327724:EHJ327724 ERD327724:ERF327724 FAZ327724:FBB327724 FKV327724:FKX327724 FUR327724:FUT327724 GEN327724:GEP327724 GOJ327724:GOL327724 GYF327724:GYH327724 HIB327724:HID327724 HRX327724:HRZ327724 IBT327724:IBV327724 ILP327724:ILR327724 IVL327724:IVN327724 JFH327724:JFJ327724 JPD327724:JPF327724 JYZ327724:JZB327724 KIV327724:KIX327724 KSR327724:KST327724 LCN327724:LCP327724 LMJ327724:LML327724 LWF327724:LWH327724 MGB327724:MGD327724 MPX327724:MPZ327724 MZT327724:MZV327724 NJP327724:NJR327724 NTL327724:NTN327724 ODH327724:ODJ327724 OND327724:ONF327724 OWZ327724:OXB327724 PGV327724:PGX327724 PQR327724:PQT327724 QAN327724:QAP327724 QKJ327724:QKL327724 QUF327724:QUH327724 REB327724:RED327724 RNX327724:RNZ327724 RXT327724:RXV327724 SHP327724:SHR327724 SRL327724:SRN327724 TBH327724:TBJ327724 TLD327724:TLF327724 TUZ327724:TVB327724 UEV327724:UEX327724 UOR327724:UOT327724 UYN327724:UYP327724 VIJ327724:VIL327724 VSF327724:VSH327724 WCB327724:WCD327724 WLX327724:WLZ327724 WVT327724:WVV327724 L393260:N393260 JH393260:JJ393260 TD393260:TF393260 ACZ393260:ADB393260 AMV393260:AMX393260 AWR393260:AWT393260 BGN393260:BGP393260 BQJ393260:BQL393260 CAF393260:CAH393260 CKB393260:CKD393260 CTX393260:CTZ393260 DDT393260:DDV393260 DNP393260:DNR393260 DXL393260:DXN393260 EHH393260:EHJ393260 ERD393260:ERF393260 FAZ393260:FBB393260 FKV393260:FKX393260 FUR393260:FUT393260 GEN393260:GEP393260 GOJ393260:GOL393260 GYF393260:GYH393260 HIB393260:HID393260 HRX393260:HRZ393260 IBT393260:IBV393260 ILP393260:ILR393260 IVL393260:IVN393260 JFH393260:JFJ393260 JPD393260:JPF393260 JYZ393260:JZB393260 KIV393260:KIX393260 KSR393260:KST393260 LCN393260:LCP393260 LMJ393260:LML393260 LWF393260:LWH393260 MGB393260:MGD393260 MPX393260:MPZ393260 MZT393260:MZV393260 NJP393260:NJR393260 NTL393260:NTN393260 ODH393260:ODJ393260 OND393260:ONF393260 OWZ393260:OXB393260 PGV393260:PGX393260 PQR393260:PQT393260 QAN393260:QAP393260 QKJ393260:QKL393260 QUF393260:QUH393260 REB393260:RED393260 RNX393260:RNZ393260 RXT393260:RXV393260 SHP393260:SHR393260 SRL393260:SRN393260 TBH393260:TBJ393260 TLD393260:TLF393260 TUZ393260:TVB393260 UEV393260:UEX393260 UOR393260:UOT393260 UYN393260:UYP393260 VIJ393260:VIL393260 VSF393260:VSH393260 WCB393260:WCD393260 WLX393260:WLZ393260 WVT393260:WVV393260 L458796:N458796 JH458796:JJ458796 TD458796:TF458796 ACZ458796:ADB458796 AMV458796:AMX458796 AWR458796:AWT458796 BGN458796:BGP458796 BQJ458796:BQL458796 CAF458796:CAH458796 CKB458796:CKD458796 CTX458796:CTZ458796 DDT458796:DDV458796 DNP458796:DNR458796 DXL458796:DXN458796 EHH458796:EHJ458796 ERD458796:ERF458796 FAZ458796:FBB458796 FKV458796:FKX458796 FUR458796:FUT458796 GEN458796:GEP458796 GOJ458796:GOL458796 GYF458796:GYH458796 HIB458796:HID458796 HRX458796:HRZ458796 IBT458796:IBV458796 ILP458796:ILR458796 IVL458796:IVN458796 JFH458796:JFJ458796 JPD458796:JPF458796 JYZ458796:JZB458796 KIV458796:KIX458796 KSR458796:KST458796 LCN458796:LCP458796 LMJ458796:LML458796 LWF458796:LWH458796 MGB458796:MGD458796 MPX458796:MPZ458796 MZT458796:MZV458796 NJP458796:NJR458796 NTL458796:NTN458796 ODH458796:ODJ458796 OND458796:ONF458796 OWZ458796:OXB458796 PGV458796:PGX458796 PQR458796:PQT458796 QAN458796:QAP458796 QKJ458796:QKL458796 QUF458796:QUH458796 REB458796:RED458796 RNX458796:RNZ458796 RXT458796:RXV458796 SHP458796:SHR458796 SRL458796:SRN458796 TBH458796:TBJ458796 TLD458796:TLF458796 TUZ458796:TVB458796 UEV458796:UEX458796 UOR458796:UOT458796 UYN458796:UYP458796 VIJ458796:VIL458796 VSF458796:VSH458796 WCB458796:WCD458796 WLX458796:WLZ458796 WVT458796:WVV458796 L524332:N524332 JH524332:JJ524332 TD524332:TF524332 ACZ524332:ADB524332 AMV524332:AMX524332 AWR524332:AWT524332 BGN524332:BGP524332 BQJ524332:BQL524332 CAF524332:CAH524332 CKB524332:CKD524332 CTX524332:CTZ524332 DDT524332:DDV524332 DNP524332:DNR524332 DXL524332:DXN524332 EHH524332:EHJ524332 ERD524332:ERF524332 FAZ524332:FBB524332 FKV524332:FKX524332 FUR524332:FUT524332 GEN524332:GEP524332 GOJ524332:GOL524332 GYF524332:GYH524332 HIB524332:HID524332 HRX524332:HRZ524332 IBT524332:IBV524332 ILP524332:ILR524332 IVL524332:IVN524332 JFH524332:JFJ524332 JPD524332:JPF524332 JYZ524332:JZB524332 KIV524332:KIX524332 KSR524332:KST524332 LCN524332:LCP524332 LMJ524332:LML524332 LWF524332:LWH524332 MGB524332:MGD524332 MPX524332:MPZ524332 MZT524332:MZV524332 NJP524332:NJR524332 NTL524332:NTN524332 ODH524332:ODJ524332 OND524332:ONF524332 OWZ524332:OXB524332 PGV524332:PGX524332 PQR524332:PQT524332 QAN524332:QAP524332 QKJ524332:QKL524332 QUF524332:QUH524332 REB524332:RED524332 RNX524332:RNZ524332 RXT524332:RXV524332 SHP524332:SHR524332 SRL524332:SRN524332 TBH524332:TBJ524332 TLD524332:TLF524332 TUZ524332:TVB524332 UEV524332:UEX524332 UOR524332:UOT524332 UYN524332:UYP524332 VIJ524332:VIL524332 VSF524332:VSH524332 WCB524332:WCD524332 WLX524332:WLZ524332 WVT524332:WVV524332 L589868:N589868 JH589868:JJ589868 TD589868:TF589868 ACZ589868:ADB589868 AMV589868:AMX589868 AWR589868:AWT589868 BGN589868:BGP589868 BQJ589868:BQL589868 CAF589868:CAH589868 CKB589868:CKD589868 CTX589868:CTZ589868 DDT589868:DDV589868 DNP589868:DNR589868 DXL589868:DXN589868 EHH589868:EHJ589868 ERD589868:ERF589868 FAZ589868:FBB589868 FKV589868:FKX589868 FUR589868:FUT589868 GEN589868:GEP589868 GOJ589868:GOL589868 GYF589868:GYH589868 HIB589868:HID589868 HRX589868:HRZ589868 IBT589868:IBV589868 ILP589868:ILR589868 IVL589868:IVN589868 JFH589868:JFJ589868 JPD589868:JPF589868 JYZ589868:JZB589868 KIV589868:KIX589868 KSR589868:KST589868 LCN589868:LCP589868 LMJ589868:LML589868 LWF589868:LWH589868 MGB589868:MGD589868 MPX589868:MPZ589868 MZT589868:MZV589868 NJP589868:NJR589868 NTL589868:NTN589868 ODH589868:ODJ589868 OND589868:ONF589868 OWZ589868:OXB589868 PGV589868:PGX589868 PQR589868:PQT589868 QAN589868:QAP589868 QKJ589868:QKL589868 QUF589868:QUH589868 REB589868:RED589868 RNX589868:RNZ589868 RXT589868:RXV589868 SHP589868:SHR589868 SRL589868:SRN589868 TBH589868:TBJ589868 TLD589868:TLF589868 TUZ589868:TVB589868 UEV589868:UEX589868 UOR589868:UOT589868 UYN589868:UYP589868 VIJ589868:VIL589868 VSF589868:VSH589868 WCB589868:WCD589868 WLX589868:WLZ589868 WVT589868:WVV589868 L655404:N655404 JH655404:JJ655404 TD655404:TF655404 ACZ655404:ADB655404 AMV655404:AMX655404 AWR655404:AWT655404 BGN655404:BGP655404 BQJ655404:BQL655404 CAF655404:CAH655404 CKB655404:CKD655404 CTX655404:CTZ655404 DDT655404:DDV655404 DNP655404:DNR655404 DXL655404:DXN655404 EHH655404:EHJ655404 ERD655404:ERF655404 FAZ655404:FBB655404 FKV655404:FKX655404 FUR655404:FUT655404 GEN655404:GEP655404 GOJ655404:GOL655404 GYF655404:GYH655404 HIB655404:HID655404 HRX655404:HRZ655404 IBT655404:IBV655404 ILP655404:ILR655404 IVL655404:IVN655404 JFH655404:JFJ655404 JPD655404:JPF655404 JYZ655404:JZB655404 KIV655404:KIX655404 KSR655404:KST655404 LCN655404:LCP655404 LMJ655404:LML655404 LWF655404:LWH655404 MGB655404:MGD655404 MPX655404:MPZ655404 MZT655404:MZV655404 NJP655404:NJR655404 NTL655404:NTN655404 ODH655404:ODJ655404 OND655404:ONF655404 OWZ655404:OXB655404 PGV655404:PGX655404 PQR655404:PQT655404 QAN655404:QAP655404 QKJ655404:QKL655404 QUF655404:QUH655404 REB655404:RED655404 RNX655404:RNZ655404 RXT655404:RXV655404 SHP655404:SHR655404 SRL655404:SRN655404 TBH655404:TBJ655404 TLD655404:TLF655404 TUZ655404:TVB655404 UEV655404:UEX655404 UOR655404:UOT655404 UYN655404:UYP655404 VIJ655404:VIL655404 VSF655404:VSH655404 WCB655404:WCD655404 WLX655404:WLZ655404 WVT655404:WVV655404 L720940:N720940 JH720940:JJ720940 TD720940:TF720940 ACZ720940:ADB720940 AMV720940:AMX720940 AWR720940:AWT720940 BGN720940:BGP720940 BQJ720940:BQL720940 CAF720940:CAH720940 CKB720940:CKD720940 CTX720940:CTZ720940 DDT720940:DDV720940 DNP720940:DNR720940 DXL720940:DXN720940 EHH720940:EHJ720940 ERD720940:ERF720940 FAZ720940:FBB720940 FKV720940:FKX720940 FUR720940:FUT720940 GEN720940:GEP720940 GOJ720940:GOL720940 GYF720940:GYH720940 HIB720940:HID720940 HRX720940:HRZ720940 IBT720940:IBV720940 ILP720940:ILR720940 IVL720940:IVN720940 JFH720940:JFJ720940 JPD720940:JPF720940 JYZ720940:JZB720940 KIV720940:KIX720940 KSR720940:KST720940 LCN720940:LCP720940 LMJ720940:LML720940 LWF720940:LWH720940 MGB720940:MGD720940 MPX720940:MPZ720940 MZT720940:MZV720940 NJP720940:NJR720940 NTL720940:NTN720940 ODH720940:ODJ720940 OND720940:ONF720940 OWZ720940:OXB720940 PGV720940:PGX720940 PQR720940:PQT720940 QAN720940:QAP720940 QKJ720940:QKL720940 QUF720940:QUH720940 REB720940:RED720940 RNX720940:RNZ720940 RXT720940:RXV720940 SHP720940:SHR720940 SRL720940:SRN720940 TBH720940:TBJ720940 TLD720940:TLF720940 TUZ720940:TVB720940 UEV720940:UEX720940 UOR720940:UOT720940 UYN720940:UYP720940 VIJ720940:VIL720940 VSF720940:VSH720940 WCB720940:WCD720940 WLX720940:WLZ720940 WVT720940:WVV720940 L786476:N786476 JH786476:JJ786476 TD786476:TF786476 ACZ786476:ADB786476 AMV786476:AMX786476 AWR786476:AWT786476 BGN786476:BGP786476 BQJ786476:BQL786476 CAF786476:CAH786476 CKB786476:CKD786476 CTX786476:CTZ786476 DDT786476:DDV786476 DNP786476:DNR786476 DXL786476:DXN786476 EHH786476:EHJ786476 ERD786476:ERF786476 FAZ786476:FBB786476 FKV786476:FKX786476 FUR786476:FUT786476 GEN786476:GEP786476 GOJ786476:GOL786476 GYF786476:GYH786476 HIB786476:HID786476 HRX786476:HRZ786476 IBT786476:IBV786476 ILP786476:ILR786476 IVL786476:IVN786476 JFH786476:JFJ786476 JPD786476:JPF786476 JYZ786476:JZB786476 KIV786476:KIX786476 KSR786476:KST786476 LCN786476:LCP786476 LMJ786476:LML786476 LWF786476:LWH786476 MGB786476:MGD786476 MPX786476:MPZ786476 MZT786476:MZV786476 NJP786476:NJR786476 NTL786476:NTN786476 ODH786476:ODJ786476 OND786476:ONF786476 OWZ786476:OXB786476 PGV786476:PGX786476 PQR786476:PQT786476 QAN786476:QAP786476 QKJ786476:QKL786476 QUF786476:QUH786476 REB786476:RED786476 RNX786476:RNZ786476 RXT786476:RXV786476 SHP786476:SHR786476 SRL786476:SRN786476 TBH786476:TBJ786476 TLD786476:TLF786476 TUZ786476:TVB786476 UEV786476:UEX786476 UOR786476:UOT786476 UYN786476:UYP786476 VIJ786476:VIL786476 VSF786476:VSH786476 WCB786476:WCD786476 WLX786476:WLZ786476 WVT786476:WVV786476 L852012:N852012 JH852012:JJ852012 TD852012:TF852012 ACZ852012:ADB852012 AMV852012:AMX852012 AWR852012:AWT852012 BGN852012:BGP852012 BQJ852012:BQL852012 CAF852012:CAH852012 CKB852012:CKD852012 CTX852012:CTZ852012 DDT852012:DDV852012 DNP852012:DNR852012 DXL852012:DXN852012 EHH852012:EHJ852012 ERD852012:ERF852012 FAZ852012:FBB852012 FKV852012:FKX852012 FUR852012:FUT852012 GEN852012:GEP852012 GOJ852012:GOL852012 GYF852012:GYH852012 HIB852012:HID852012 HRX852012:HRZ852012 IBT852012:IBV852012 ILP852012:ILR852012 IVL852012:IVN852012 JFH852012:JFJ852012 JPD852012:JPF852012 JYZ852012:JZB852012 KIV852012:KIX852012 KSR852012:KST852012 LCN852012:LCP852012 LMJ852012:LML852012 LWF852012:LWH852012 MGB852012:MGD852012 MPX852012:MPZ852012 MZT852012:MZV852012 NJP852012:NJR852012 NTL852012:NTN852012 ODH852012:ODJ852012 OND852012:ONF852012 OWZ852012:OXB852012 PGV852012:PGX852012 PQR852012:PQT852012 QAN852012:QAP852012 QKJ852012:QKL852012 QUF852012:QUH852012 REB852012:RED852012 RNX852012:RNZ852012 RXT852012:RXV852012 SHP852012:SHR852012 SRL852012:SRN852012 TBH852012:TBJ852012 TLD852012:TLF852012 TUZ852012:TVB852012 UEV852012:UEX852012 UOR852012:UOT852012 UYN852012:UYP852012 VIJ852012:VIL852012 VSF852012:VSH852012 WCB852012:WCD852012 WLX852012:WLZ852012 WVT852012:WVV852012 L917548:N917548 JH917548:JJ917548 TD917548:TF917548 ACZ917548:ADB917548 AMV917548:AMX917548 AWR917548:AWT917548 BGN917548:BGP917548 BQJ917548:BQL917548 CAF917548:CAH917548 CKB917548:CKD917548 CTX917548:CTZ917548 DDT917548:DDV917548 DNP917548:DNR917548 DXL917548:DXN917548 EHH917548:EHJ917548 ERD917548:ERF917548 FAZ917548:FBB917548 FKV917548:FKX917548 FUR917548:FUT917548 GEN917548:GEP917548 GOJ917548:GOL917548 GYF917548:GYH917548 HIB917548:HID917548 HRX917548:HRZ917548 IBT917548:IBV917548 ILP917548:ILR917548 IVL917548:IVN917548 JFH917548:JFJ917548 JPD917548:JPF917548 JYZ917548:JZB917548 KIV917548:KIX917548 KSR917548:KST917548 LCN917548:LCP917548 LMJ917548:LML917548 LWF917548:LWH917548 MGB917548:MGD917548 MPX917548:MPZ917548 MZT917548:MZV917548 NJP917548:NJR917548 NTL917548:NTN917548 ODH917548:ODJ917548 OND917548:ONF917548 OWZ917548:OXB917548 PGV917548:PGX917548 PQR917548:PQT917548 QAN917548:QAP917548 QKJ917548:QKL917548 QUF917548:QUH917548 REB917548:RED917548 RNX917548:RNZ917548 RXT917548:RXV917548 SHP917548:SHR917548 SRL917548:SRN917548 TBH917548:TBJ917548 TLD917548:TLF917548 TUZ917548:TVB917548 UEV917548:UEX917548 UOR917548:UOT917548 UYN917548:UYP917548 VIJ917548:VIL917548 VSF917548:VSH917548 WCB917548:WCD917548 WLX917548:WLZ917548 WVT917548:WVV917548 L983084:N983084 JH983084:JJ983084 TD983084:TF983084 ACZ983084:ADB983084 AMV983084:AMX983084 AWR983084:AWT983084 BGN983084:BGP983084 BQJ983084:BQL983084 CAF983084:CAH983084 CKB983084:CKD983084 CTX983084:CTZ983084 DDT983084:DDV983084 DNP983084:DNR983084 DXL983084:DXN983084 EHH983084:EHJ983084 ERD983084:ERF983084 FAZ983084:FBB983084 FKV983084:FKX983084 FUR983084:FUT983084 GEN983084:GEP983084 GOJ983084:GOL983084 GYF983084:GYH983084 HIB983084:HID983084 HRX983084:HRZ983084 IBT983084:IBV983084 ILP983084:ILR983084 IVL983084:IVN983084 JFH983084:JFJ983084 JPD983084:JPF983084 JYZ983084:JZB983084 KIV983084:KIX983084 KSR983084:KST983084 LCN983084:LCP983084 LMJ983084:LML983084 LWF983084:LWH983084 MGB983084:MGD983084 MPX983084:MPZ983084 MZT983084:MZV983084 NJP983084:NJR983084 NTL983084:NTN983084 ODH983084:ODJ983084 OND983084:ONF983084 OWZ983084:OXB983084 PGV983084:PGX983084 PQR983084:PQT983084 QAN983084:QAP983084 QKJ983084:QKL983084 QUF983084:QUH983084 REB983084:RED983084 RNX983084:RNZ983084 RXT983084:RXV983084 SHP983084:SHR983084 SRL983084:SRN983084 TBH983084:TBJ983084 TLD983084:TLF983084 TUZ983084:TVB983084 UEV983084:UEX983084 UOR983084:UOT983084 UYN983084:UYP983084 VIJ983084:VIL983084 VSF983084:VSH983084 WCB983084:WCD983084 WLX983084:WLZ983084 WVT983084:WVV983084 L22:O22 JH22:JK22 TD22:TG22 ACZ22:ADC22 AMV22:AMY22 AWR22:AWU22 BGN22:BGQ22 BQJ22:BQM22 CAF22:CAI22 CKB22:CKE22 CTX22:CUA22 DDT22:DDW22 DNP22:DNS22 DXL22:DXO22 EHH22:EHK22 ERD22:ERG22 FAZ22:FBC22 FKV22:FKY22 FUR22:FUU22 GEN22:GEQ22 GOJ22:GOM22 GYF22:GYI22 HIB22:HIE22 HRX22:HSA22 IBT22:IBW22 ILP22:ILS22 IVL22:IVO22 JFH22:JFK22 JPD22:JPG22 JYZ22:JZC22 KIV22:KIY22 KSR22:KSU22 LCN22:LCQ22 LMJ22:LMM22 LWF22:LWI22 MGB22:MGE22 MPX22:MQA22 MZT22:MZW22 NJP22:NJS22 NTL22:NTO22 ODH22:ODK22 OND22:ONG22 OWZ22:OXC22 PGV22:PGY22 PQR22:PQU22 QAN22:QAQ22 QKJ22:QKM22 QUF22:QUI22 REB22:REE22 RNX22:ROA22 RXT22:RXW22 SHP22:SHS22 SRL22:SRO22 TBH22:TBK22 TLD22:TLG22 TUZ22:TVC22 UEV22:UEY22 UOR22:UOU22 UYN22:UYQ22 VIJ22:VIM22 VSF22:VSI22 WCB22:WCE22 WLX22:WMA22 WVT22:WVW22 L65558:O65558 JH65558:JK65558 TD65558:TG65558 ACZ65558:ADC65558 AMV65558:AMY65558 AWR65558:AWU65558 BGN65558:BGQ65558 BQJ65558:BQM65558 CAF65558:CAI65558 CKB65558:CKE65558 CTX65558:CUA65558 DDT65558:DDW65558 DNP65558:DNS65558 DXL65558:DXO65558 EHH65558:EHK65558 ERD65558:ERG65558 FAZ65558:FBC65558 FKV65558:FKY65558 FUR65558:FUU65558 GEN65558:GEQ65558 GOJ65558:GOM65558 GYF65558:GYI65558 HIB65558:HIE65558 HRX65558:HSA65558 IBT65558:IBW65558 ILP65558:ILS65558 IVL65558:IVO65558 JFH65558:JFK65558 JPD65558:JPG65558 JYZ65558:JZC65558 KIV65558:KIY65558 KSR65558:KSU65558 LCN65558:LCQ65558 LMJ65558:LMM65558 LWF65558:LWI65558 MGB65558:MGE65558 MPX65558:MQA65558 MZT65558:MZW65558 NJP65558:NJS65558 NTL65558:NTO65558 ODH65558:ODK65558 OND65558:ONG65558 OWZ65558:OXC65558 PGV65558:PGY65558 PQR65558:PQU65558 QAN65558:QAQ65558 QKJ65558:QKM65558 QUF65558:QUI65558 REB65558:REE65558 RNX65558:ROA65558 RXT65558:RXW65558 SHP65558:SHS65558 SRL65558:SRO65558 TBH65558:TBK65558 TLD65558:TLG65558 TUZ65558:TVC65558 UEV65558:UEY65558 UOR65558:UOU65558 UYN65558:UYQ65558 VIJ65558:VIM65558 VSF65558:VSI65558 WCB65558:WCE65558 WLX65558:WMA65558 WVT65558:WVW65558 L131094:O131094 JH131094:JK131094 TD131094:TG131094 ACZ131094:ADC131094 AMV131094:AMY131094 AWR131094:AWU131094 BGN131094:BGQ131094 BQJ131094:BQM131094 CAF131094:CAI131094 CKB131094:CKE131094 CTX131094:CUA131094 DDT131094:DDW131094 DNP131094:DNS131094 DXL131094:DXO131094 EHH131094:EHK131094 ERD131094:ERG131094 FAZ131094:FBC131094 FKV131094:FKY131094 FUR131094:FUU131094 GEN131094:GEQ131094 GOJ131094:GOM131094 GYF131094:GYI131094 HIB131094:HIE131094 HRX131094:HSA131094 IBT131094:IBW131094 ILP131094:ILS131094 IVL131094:IVO131094 JFH131094:JFK131094 JPD131094:JPG131094 JYZ131094:JZC131094 KIV131094:KIY131094 KSR131094:KSU131094 LCN131094:LCQ131094 LMJ131094:LMM131094 LWF131094:LWI131094 MGB131094:MGE131094 MPX131094:MQA131094 MZT131094:MZW131094 NJP131094:NJS131094 NTL131094:NTO131094 ODH131094:ODK131094 OND131094:ONG131094 OWZ131094:OXC131094 PGV131094:PGY131094 PQR131094:PQU131094 QAN131094:QAQ131094 QKJ131094:QKM131094 QUF131094:QUI131094 REB131094:REE131094 RNX131094:ROA131094 RXT131094:RXW131094 SHP131094:SHS131094 SRL131094:SRO131094 TBH131094:TBK131094 TLD131094:TLG131094 TUZ131094:TVC131094 UEV131094:UEY131094 UOR131094:UOU131094 UYN131094:UYQ131094 VIJ131094:VIM131094 VSF131094:VSI131094 WCB131094:WCE131094 WLX131094:WMA131094 WVT131094:WVW131094 L196630:O196630 JH196630:JK196630 TD196630:TG196630 ACZ196630:ADC196630 AMV196630:AMY196630 AWR196630:AWU196630 BGN196630:BGQ196630 BQJ196630:BQM196630 CAF196630:CAI196630 CKB196630:CKE196630 CTX196630:CUA196630 DDT196630:DDW196630 DNP196630:DNS196630 DXL196630:DXO196630 EHH196630:EHK196630 ERD196630:ERG196630 FAZ196630:FBC196630 FKV196630:FKY196630 FUR196630:FUU196630 GEN196630:GEQ196630 GOJ196630:GOM196630 GYF196630:GYI196630 HIB196630:HIE196630 HRX196630:HSA196630 IBT196630:IBW196630 ILP196630:ILS196630 IVL196630:IVO196630 JFH196630:JFK196630 JPD196630:JPG196630 JYZ196630:JZC196630 KIV196630:KIY196630 KSR196630:KSU196630 LCN196630:LCQ196630 LMJ196630:LMM196630 LWF196630:LWI196630 MGB196630:MGE196630 MPX196630:MQA196630 MZT196630:MZW196630 NJP196630:NJS196630 NTL196630:NTO196630 ODH196630:ODK196630 OND196630:ONG196630 OWZ196630:OXC196630 PGV196630:PGY196630 PQR196630:PQU196630 QAN196630:QAQ196630 QKJ196630:QKM196630 QUF196630:QUI196630 REB196630:REE196630 RNX196630:ROA196630 RXT196630:RXW196630 SHP196630:SHS196630 SRL196630:SRO196630 TBH196630:TBK196630 TLD196630:TLG196630 TUZ196630:TVC196630 UEV196630:UEY196630 UOR196630:UOU196630 UYN196630:UYQ196630 VIJ196630:VIM196630 VSF196630:VSI196630 WCB196630:WCE196630 WLX196630:WMA196630 WVT196630:WVW196630 L262166:O262166 JH262166:JK262166 TD262166:TG262166 ACZ262166:ADC262166 AMV262166:AMY262166 AWR262166:AWU262166 BGN262166:BGQ262166 BQJ262166:BQM262166 CAF262166:CAI262166 CKB262166:CKE262166 CTX262166:CUA262166 DDT262166:DDW262166 DNP262166:DNS262166 DXL262166:DXO262166 EHH262166:EHK262166 ERD262166:ERG262166 FAZ262166:FBC262166 FKV262166:FKY262166 FUR262166:FUU262166 GEN262166:GEQ262166 GOJ262166:GOM262166 GYF262166:GYI262166 HIB262166:HIE262166 HRX262166:HSA262166 IBT262166:IBW262166 ILP262166:ILS262166 IVL262166:IVO262166 JFH262166:JFK262166 JPD262166:JPG262166 JYZ262166:JZC262166 KIV262166:KIY262166 KSR262166:KSU262166 LCN262166:LCQ262166 LMJ262166:LMM262166 LWF262166:LWI262166 MGB262166:MGE262166 MPX262166:MQA262166 MZT262166:MZW262166 NJP262166:NJS262166 NTL262166:NTO262166 ODH262166:ODK262166 OND262166:ONG262166 OWZ262166:OXC262166 PGV262166:PGY262166 PQR262166:PQU262166 QAN262166:QAQ262166 QKJ262166:QKM262166 QUF262166:QUI262166 REB262166:REE262166 RNX262166:ROA262166 RXT262166:RXW262166 SHP262166:SHS262166 SRL262166:SRO262166 TBH262166:TBK262166 TLD262166:TLG262166 TUZ262166:TVC262166 UEV262166:UEY262166 UOR262166:UOU262166 UYN262166:UYQ262166 VIJ262166:VIM262166 VSF262166:VSI262166 WCB262166:WCE262166 WLX262166:WMA262166 WVT262166:WVW262166 L327702:O327702 JH327702:JK327702 TD327702:TG327702 ACZ327702:ADC327702 AMV327702:AMY327702 AWR327702:AWU327702 BGN327702:BGQ327702 BQJ327702:BQM327702 CAF327702:CAI327702 CKB327702:CKE327702 CTX327702:CUA327702 DDT327702:DDW327702 DNP327702:DNS327702 DXL327702:DXO327702 EHH327702:EHK327702 ERD327702:ERG327702 FAZ327702:FBC327702 FKV327702:FKY327702 FUR327702:FUU327702 GEN327702:GEQ327702 GOJ327702:GOM327702 GYF327702:GYI327702 HIB327702:HIE327702 HRX327702:HSA327702 IBT327702:IBW327702 ILP327702:ILS327702 IVL327702:IVO327702 JFH327702:JFK327702 JPD327702:JPG327702 JYZ327702:JZC327702 KIV327702:KIY327702 KSR327702:KSU327702 LCN327702:LCQ327702 LMJ327702:LMM327702 LWF327702:LWI327702 MGB327702:MGE327702 MPX327702:MQA327702 MZT327702:MZW327702 NJP327702:NJS327702 NTL327702:NTO327702 ODH327702:ODK327702 OND327702:ONG327702 OWZ327702:OXC327702 PGV327702:PGY327702 PQR327702:PQU327702 QAN327702:QAQ327702 QKJ327702:QKM327702 QUF327702:QUI327702 REB327702:REE327702 RNX327702:ROA327702 RXT327702:RXW327702 SHP327702:SHS327702 SRL327702:SRO327702 TBH327702:TBK327702 TLD327702:TLG327702 TUZ327702:TVC327702 UEV327702:UEY327702 UOR327702:UOU327702 UYN327702:UYQ327702 VIJ327702:VIM327702 VSF327702:VSI327702 WCB327702:WCE327702 WLX327702:WMA327702 WVT327702:WVW327702 L393238:O393238 JH393238:JK393238 TD393238:TG393238 ACZ393238:ADC393238 AMV393238:AMY393238 AWR393238:AWU393238 BGN393238:BGQ393238 BQJ393238:BQM393238 CAF393238:CAI393238 CKB393238:CKE393238 CTX393238:CUA393238 DDT393238:DDW393238 DNP393238:DNS393238 DXL393238:DXO393238 EHH393238:EHK393238 ERD393238:ERG393238 FAZ393238:FBC393238 FKV393238:FKY393238 FUR393238:FUU393238 GEN393238:GEQ393238 GOJ393238:GOM393238 GYF393238:GYI393238 HIB393238:HIE393238 HRX393238:HSA393238 IBT393238:IBW393238 ILP393238:ILS393238 IVL393238:IVO393238 JFH393238:JFK393238 JPD393238:JPG393238 JYZ393238:JZC393238 KIV393238:KIY393238 KSR393238:KSU393238 LCN393238:LCQ393238 LMJ393238:LMM393238 LWF393238:LWI393238 MGB393238:MGE393238 MPX393238:MQA393238 MZT393238:MZW393238 NJP393238:NJS393238 NTL393238:NTO393238 ODH393238:ODK393238 OND393238:ONG393238 OWZ393238:OXC393238 PGV393238:PGY393238 PQR393238:PQU393238 QAN393238:QAQ393238 QKJ393238:QKM393238 QUF393238:QUI393238 REB393238:REE393238 RNX393238:ROA393238 RXT393238:RXW393238 SHP393238:SHS393238 SRL393238:SRO393238 TBH393238:TBK393238 TLD393238:TLG393238 TUZ393238:TVC393238 UEV393238:UEY393238 UOR393238:UOU393238 UYN393238:UYQ393238 VIJ393238:VIM393238 VSF393238:VSI393238 WCB393238:WCE393238 WLX393238:WMA393238 WVT393238:WVW393238 L458774:O458774 JH458774:JK458774 TD458774:TG458774 ACZ458774:ADC458774 AMV458774:AMY458774 AWR458774:AWU458774 BGN458774:BGQ458774 BQJ458774:BQM458774 CAF458774:CAI458774 CKB458774:CKE458774 CTX458774:CUA458774 DDT458774:DDW458774 DNP458774:DNS458774 DXL458774:DXO458774 EHH458774:EHK458774 ERD458774:ERG458774 FAZ458774:FBC458774 FKV458774:FKY458774 FUR458774:FUU458774 GEN458774:GEQ458774 GOJ458774:GOM458774 GYF458774:GYI458774 HIB458774:HIE458774 HRX458774:HSA458774 IBT458774:IBW458774 ILP458774:ILS458774 IVL458774:IVO458774 JFH458774:JFK458774 JPD458774:JPG458774 JYZ458774:JZC458774 KIV458774:KIY458774 KSR458774:KSU458774 LCN458774:LCQ458774 LMJ458774:LMM458774 LWF458774:LWI458774 MGB458774:MGE458774 MPX458774:MQA458774 MZT458774:MZW458774 NJP458774:NJS458774 NTL458774:NTO458774 ODH458774:ODK458774 OND458774:ONG458774 OWZ458774:OXC458774 PGV458774:PGY458774 PQR458774:PQU458774 QAN458774:QAQ458774 QKJ458774:QKM458774 QUF458774:QUI458774 REB458774:REE458774 RNX458774:ROA458774 RXT458774:RXW458774 SHP458774:SHS458774 SRL458774:SRO458774 TBH458774:TBK458774 TLD458774:TLG458774 TUZ458774:TVC458774 UEV458774:UEY458774 UOR458774:UOU458774 UYN458774:UYQ458774 VIJ458774:VIM458774 VSF458774:VSI458774 WCB458774:WCE458774 WLX458774:WMA458774 WVT458774:WVW458774 L524310:O524310 JH524310:JK524310 TD524310:TG524310 ACZ524310:ADC524310 AMV524310:AMY524310 AWR524310:AWU524310 BGN524310:BGQ524310 BQJ524310:BQM524310 CAF524310:CAI524310 CKB524310:CKE524310 CTX524310:CUA524310 DDT524310:DDW524310 DNP524310:DNS524310 DXL524310:DXO524310 EHH524310:EHK524310 ERD524310:ERG524310 FAZ524310:FBC524310 FKV524310:FKY524310 FUR524310:FUU524310 GEN524310:GEQ524310 GOJ524310:GOM524310 GYF524310:GYI524310 HIB524310:HIE524310 HRX524310:HSA524310 IBT524310:IBW524310 ILP524310:ILS524310 IVL524310:IVO524310 JFH524310:JFK524310 JPD524310:JPG524310 JYZ524310:JZC524310 KIV524310:KIY524310 KSR524310:KSU524310 LCN524310:LCQ524310 LMJ524310:LMM524310 LWF524310:LWI524310 MGB524310:MGE524310 MPX524310:MQA524310 MZT524310:MZW524310 NJP524310:NJS524310 NTL524310:NTO524310 ODH524310:ODK524310 OND524310:ONG524310 OWZ524310:OXC524310 PGV524310:PGY524310 PQR524310:PQU524310 QAN524310:QAQ524310 QKJ524310:QKM524310 QUF524310:QUI524310 REB524310:REE524310 RNX524310:ROA524310 RXT524310:RXW524310 SHP524310:SHS524310 SRL524310:SRO524310 TBH524310:TBK524310 TLD524310:TLG524310 TUZ524310:TVC524310 UEV524310:UEY524310 UOR524310:UOU524310 UYN524310:UYQ524310 VIJ524310:VIM524310 VSF524310:VSI524310 WCB524310:WCE524310 WLX524310:WMA524310 WVT524310:WVW524310 L589846:O589846 JH589846:JK589846 TD589846:TG589846 ACZ589846:ADC589846 AMV589846:AMY589846 AWR589846:AWU589846 BGN589846:BGQ589846 BQJ589846:BQM589846 CAF589846:CAI589846 CKB589846:CKE589846 CTX589846:CUA589846 DDT589846:DDW589846 DNP589846:DNS589846 DXL589846:DXO589846 EHH589846:EHK589846 ERD589846:ERG589846 FAZ589846:FBC589846 FKV589846:FKY589846 FUR589846:FUU589846 GEN589846:GEQ589846 GOJ589846:GOM589846 GYF589846:GYI589846 HIB589846:HIE589846 HRX589846:HSA589846 IBT589846:IBW589846 ILP589846:ILS589846 IVL589846:IVO589846 JFH589846:JFK589846 JPD589846:JPG589846 JYZ589846:JZC589846 KIV589846:KIY589846 KSR589846:KSU589846 LCN589846:LCQ589846 LMJ589846:LMM589846 LWF589846:LWI589846 MGB589846:MGE589846 MPX589846:MQA589846 MZT589846:MZW589846 NJP589846:NJS589846 NTL589846:NTO589846 ODH589846:ODK589846 OND589846:ONG589846 OWZ589846:OXC589846 PGV589846:PGY589846 PQR589846:PQU589846 QAN589846:QAQ589846 QKJ589846:QKM589846 QUF589846:QUI589846 REB589846:REE589846 RNX589846:ROA589846 RXT589846:RXW589846 SHP589846:SHS589846 SRL589846:SRO589846 TBH589846:TBK589846 TLD589846:TLG589846 TUZ589846:TVC589846 UEV589846:UEY589846 UOR589846:UOU589846 UYN589846:UYQ589846 VIJ589846:VIM589846 VSF589846:VSI589846 WCB589846:WCE589846 WLX589846:WMA589846 WVT589846:WVW589846 L655382:O655382 JH655382:JK655382 TD655382:TG655382 ACZ655382:ADC655382 AMV655382:AMY655382 AWR655382:AWU655382 BGN655382:BGQ655382 BQJ655382:BQM655382 CAF655382:CAI655382 CKB655382:CKE655382 CTX655382:CUA655382 DDT655382:DDW655382 DNP655382:DNS655382 DXL655382:DXO655382 EHH655382:EHK655382 ERD655382:ERG655382 FAZ655382:FBC655382 FKV655382:FKY655382 FUR655382:FUU655382 GEN655382:GEQ655382 GOJ655382:GOM655382 GYF655382:GYI655382 HIB655382:HIE655382 HRX655382:HSA655382 IBT655382:IBW655382 ILP655382:ILS655382 IVL655382:IVO655382 JFH655382:JFK655382 JPD655382:JPG655382 JYZ655382:JZC655382 KIV655382:KIY655382 KSR655382:KSU655382 LCN655382:LCQ655382 LMJ655382:LMM655382 LWF655382:LWI655382 MGB655382:MGE655382 MPX655382:MQA655382 MZT655382:MZW655382 NJP655382:NJS655382 NTL655382:NTO655382 ODH655382:ODK655382 OND655382:ONG655382 OWZ655382:OXC655382 PGV655382:PGY655382 PQR655382:PQU655382 QAN655382:QAQ655382 QKJ655382:QKM655382 QUF655382:QUI655382 REB655382:REE655382 RNX655382:ROA655382 RXT655382:RXW655382 SHP655382:SHS655382 SRL655382:SRO655382 TBH655382:TBK655382 TLD655382:TLG655382 TUZ655382:TVC655382 UEV655382:UEY655382 UOR655382:UOU655382 UYN655382:UYQ655382 VIJ655382:VIM655382 VSF655382:VSI655382 WCB655382:WCE655382 WLX655382:WMA655382 WVT655382:WVW655382 L720918:O720918 JH720918:JK720918 TD720918:TG720918 ACZ720918:ADC720918 AMV720918:AMY720918 AWR720918:AWU720918 BGN720918:BGQ720918 BQJ720918:BQM720918 CAF720918:CAI720918 CKB720918:CKE720918 CTX720918:CUA720918 DDT720918:DDW720918 DNP720918:DNS720918 DXL720918:DXO720918 EHH720918:EHK720918 ERD720918:ERG720918 FAZ720918:FBC720918 FKV720918:FKY720918 FUR720918:FUU720918 GEN720918:GEQ720918 GOJ720918:GOM720918 GYF720918:GYI720918 HIB720918:HIE720918 HRX720918:HSA720918 IBT720918:IBW720918 ILP720918:ILS720918 IVL720918:IVO720918 JFH720918:JFK720918 JPD720918:JPG720918 JYZ720918:JZC720918 KIV720918:KIY720918 KSR720918:KSU720918 LCN720918:LCQ720918 LMJ720918:LMM720918 LWF720918:LWI720918 MGB720918:MGE720918 MPX720918:MQA720918 MZT720918:MZW720918 NJP720918:NJS720918 NTL720918:NTO720918 ODH720918:ODK720918 OND720918:ONG720918 OWZ720918:OXC720918 PGV720918:PGY720918 PQR720918:PQU720918 QAN720918:QAQ720918 QKJ720918:QKM720918 QUF720918:QUI720918 REB720918:REE720918 RNX720918:ROA720918 RXT720918:RXW720918 SHP720918:SHS720918 SRL720918:SRO720918 TBH720918:TBK720918 TLD720918:TLG720918 TUZ720918:TVC720918 UEV720918:UEY720918 UOR720918:UOU720918 UYN720918:UYQ720918 VIJ720918:VIM720918 VSF720918:VSI720918 WCB720918:WCE720918 WLX720918:WMA720918 WVT720918:WVW720918 L786454:O786454 JH786454:JK786454 TD786454:TG786454 ACZ786454:ADC786454 AMV786454:AMY786454 AWR786454:AWU786454 BGN786454:BGQ786454 BQJ786454:BQM786454 CAF786454:CAI786454 CKB786454:CKE786454 CTX786454:CUA786454 DDT786454:DDW786454 DNP786454:DNS786454 DXL786454:DXO786454 EHH786454:EHK786454 ERD786454:ERG786454 FAZ786454:FBC786454 FKV786454:FKY786454 FUR786454:FUU786454 GEN786454:GEQ786454 GOJ786454:GOM786454 GYF786454:GYI786454 HIB786454:HIE786454 HRX786454:HSA786454 IBT786454:IBW786454 ILP786454:ILS786454 IVL786454:IVO786454 JFH786454:JFK786454 JPD786454:JPG786454 JYZ786454:JZC786454 KIV786454:KIY786454 KSR786454:KSU786454 LCN786454:LCQ786454 LMJ786454:LMM786454 LWF786454:LWI786454 MGB786454:MGE786454 MPX786454:MQA786454 MZT786454:MZW786454 NJP786454:NJS786454 NTL786454:NTO786454 ODH786454:ODK786454 OND786454:ONG786454 OWZ786454:OXC786454 PGV786454:PGY786454 PQR786454:PQU786454 QAN786454:QAQ786454 QKJ786454:QKM786454 QUF786454:QUI786454 REB786454:REE786454 RNX786454:ROA786454 RXT786454:RXW786454 SHP786454:SHS786454 SRL786454:SRO786454 TBH786454:TBK786454 TLD786454:TLG786454 TUZ786454:TVC786454 UEV786454:UEY786454 UOR786454:UOU786454 UYN786454:UYQ786454 VIJ786454:VIM786454 VSF786454:VSI786454 WCB786454:WCE786454 WLX786454:WMA786454 WVT786454:WVW786454 L851990:O851990 JH851990:JK851990 TD851990:TG851990 ACZ851990:ADC851990 AMV851990:AMY851990 AWR851990:AWU851990 BGN851990:BGQ851990 BQJ851990:BQM851990 CAF851990:CAI851990 CKB851990:CKE851990 CTX851990:CUA851990 DDT851990:DDW851990 DNP851990:DNS851990 DXL851990:DXO851990 EHH851990:EHK851990 ERD851990:ERG851990 FAZ851990:FBC851990 FKV851990:FKY851990 FUR851990:FUU851990 GEN851990:GEQ851990 GOJ851990:GOM851990 GYF851990:GYI851990 HIB851990:HIE851990 HRX851990:HSA851990 IBT851990:IBW851990 ILP851990:ILS851990 IVL851990:IVO851990 JFH851990:JFK851990 JPD851990:JPG851990 JYZ851990:JZC851990 KIV851990:KIY851990 KSR851990:KSU851990 LCN851990:LCQ851990 LMJ851990:LMM851990 LWF851990:LWI851990 MGB851990:MGE851990 MPX851990:MQA851990 MZT851990:MZW851990 NJP851990:NJS851990 NTL851990:NTO851990 ODH851990:ODK851990 OND851990:ONG851990 OWZ851990:OXC851990 PGV851990:PGY851990 PQR851990:PQU851990 QAN851990:QAQ851990 QKJ851990:QKM851990 QUF851990:QUI851990 REB851990:REE851990 RNX851990:ROA851990 RXT851990:RXW851990 SHP851990:SHS851990 SRL851990:SRO851990 TBH851990:TBK851990 TLD851990:TLG851990 TUZ851990:TVC851990 UEV851990:UEY851990 UOR851990:UOU851990 UYN851990:UYQ851990 VIJ851990:VIM851990 VSF851990:VSI851990 WCB851990:WCE851990 WLX851990:WMA851990 WVT851990:WVW851990 L917526:O917526 JH917526:JK917526 TD917526:TG917526 ACZ917526:ADC917526 AMV917526:AMY917526 AWR917526:AWU917526 BGN917526:BGQ917526 BQJ917526:BQM917526 CAF917526:CAI917526 CKB917526:CKE917526 CTX917526:CUA917526 DDT917526:DDW917526 DNP917526:DNS917526 DXL917526:DXO917526 EHH917526:EHK917526 ERD917526:ERG917526 FAZ917526:FBC917526 FKV917526:FKY917526 FUR917526:FUU917526 GEN917526:GEQ917526 GOJ917526:GOM917526 GYF917526:GYI917526 HIB917526:HIE917526 HRX917526:HSA917526 IBT917526:IBW917526 ILP917526:ILS917526 IVL917526:IVO917526 JFH917526:JFK917526 JPD917526:JPG917526 JYZ917526:JZC917526 KIV917526:KIY917526 KSR917526:KSU917526 LCN917526:LCQ917526 LMJ917526:LMM917526 LWF917526:LWI917526 MGB917526:MGE917526 MPX917526:MQA917526 MZT917526:MZW917526 NJP917526:NJS917526 NTL917526:NTO917526 ODH917526:ODK917526 OND917526:ONG917526 OWZ917526:OXC917526 PGV917526:PGY917526 PQR917526:PQU917526 QAN917526:QAQ917526 QKJ917526:QKM917526 QUF917526:QUI917526 REB917526:REE917526 RNX917526:ROA917526 RXT917526:RXW917526 SHP917526:SHS917526 SRL917526:SRO917526 TBH917526:TBK917526 TLD917526:TLG917526 TUZ917526:TVC917526 UEV917526:UEY917526 UOR917526:UOU917526 UYN917526:UYQ917526 VIJ917526:VIM917526 VSF917526:VSI917526 WCB917526:WCE917526 WLX917526:WMA917526 WVT917526:WVW917526 L983062:O983062 JH983062:JK983062 TD983062:TG983062 ACZ983062:ADC983062 AMV983062:AMY983062 AWR983062:AWU983062 BGN983062:BGQ983062 BQJ983062:BQM983062 CAF983062:CAI983062 CKB983062:CKE983062 CTX983062:CUA983062 DDT983062:DDW983062 DNP983062:DNS983062 DXL983062:DXO983062 EHH983062:EHK983062 ERD983062:ERG983062 FAZ983062:FBC983062 FKV983062:FKY983062 FUR983062:FUU983062 GEN983062:GEQ983062 GOJ983062:GOM983062 GYF983062:GYI983062 HIB983062:HIE983062 HRX983062:HSA983062 IBT983062:IBW983062 ILP983062:ILS983062 IVL983062:IVO983062 JFH983062:JFK983062 JPD983062:JPG983062 JYZ983062:JZC983062 KIV983062:KIY983062 KSR983062:KSU983062 LCN983062:LCQ983062 LMJ983062:LMM983062 LWF983062:LWI983062 MGB983062:MGE983062 MPX983062:MQA983062 MZT983062:MZW983062 NJP983062:NJS983062 NTL983062:NTO983062 ODH983062:ODK983062 OND983062:ONG983062 OWZ983062:OXC983062 PGV983062:PGY983062 PQR983062:PQU983062 QAN983062:QAQ983062 QKJ983062:QKM983062 QUF983062:QUI983062 REB983062:REE983062 RNX983062:ROA983062 RXT983062:RXW983062 SHP983062:SHS983062 SRL983062:SRO983062 TBH983062:TBK983062 TLD983062:TLG983062 TUZ983062:TVC983062 UEV983062:UEY983062 UOR983062:UOU983062 UYN983062:UYQ983062 VIJ983062:VIM983062 VSF983062:VSI983062 WCB983062:WCE983062 WLX983062:WMA983062 WVT983062:WVW983062 L24:N24 JH24:JJ24 TD24:TF24 ACZ24:ADB24 AMV24:AMX24 AWR24:AWT24 BGN24:BGP24 BQJ24:BQL24 CAF24:CAH24 CKB24:CKD24 CTX24:CTZ24 DDT24:DDV24 DNP24:DNR24 DXL24:DXN24 EHH24:EHJ24 ERD24:ERF24 FAZ24:FBB24 FKV24:FKX24 FUR24:FUT24 GEN24:GEP24 GOJ24:GOL24 GYF24:GYH24 HIB24:HID24 HRX24:HRZ24 IBT24:IBV24 ILP24:ILR24 IVL24:IVN24 JFH24:JFJ24 JPD24:JPF24 JYZ24:JZB24 KIV24:KIX24 KSR24:KST24 LCN24:LCP24 LMJ24:LML24 LWF24:LWH24 MGB24:MGD24 MPX24:MPZ24 MZT24:MZV24 NJP24:NJR24 NTL24:NTN24 ODH24:ODJ24 OND24:ONF24 OWZ24:OXB24 PGV24:PGX24 PQR24:PQT24 QAN24:QAP24 QKJ24:QKL24 QUF24:QUH24 REB24:RED24 RNX24:RNZ24 RXT24:RXV24 SHP24:SHR24 SRL24:SRN24 TBH24:TBJ24 TLD24:TLF24 TUZ24:TVB24 UEV24:UEX24 UOR24:UOT24 UYN24:UYP24 VIJ24:VIL24 VSF24:VSH24 WCB24:WCD24 WLX24:WLZ24 WVT24:WVV24 L65560:N65560 JH65560:JJ65560 TD65560:TF65560 ACZ65560:ADB65560 AMV65560:AMX65560 AWR65560:AWT65560 BGN65560:BGP65560 BQJ65560:BQL65560 CAF65560:CAH65560 CKB65560:CKD65560 CTX65560:CTZ65560 DDT65560:DDV65560 DNP65560:DNR65560 DXL65560:DXN65560 EHH65560:EHJ65560 ERD65560:ERF65560 FAZ65560:FBB65560 FKV65560:FKX65560 FUR65560:FUT65560 GEN65560:GEP65560 GOJ65560:GOL65560 GYF65560:GYH65560 HIB65560:HID65560 HRX65560:HRZ65560 IBT65560:IBV65560 ILP65560:ILR65560 IVL65560:IVN65560 JFH65560:JFJ65560 JPD65560:JPF65560 JYZ65560:JZB65560 KIV65560:KIX65560 KSR65560:KST65560 LCN65560:LCP65560 LMJ65560:LML65560 LWF65560:LWH65560 MGB65560:MGD65560 MPX65560:MPZ65560 MZT65560:MZV65560 NJP65560:NJR65560 NTL65560:NTN65560 ODH65560:ODJ65560 OND65560:ONF65560 OWZ65560:OXB65560 PGV65560:PGX65560 PQR65560:PQT65560 QAN65560:QAP65560 QKJ65560:QKL65560 QUF65560:QUH65560 REB65560:RED65560 RNX65560:RNZ65560 RXT65560:RXV65560 SHP65560:SHR65560 SRL65560:SRN65560 TBH65560:TBJ65560 TLD65560:TLF65560 TUZ65560:TVB65560 UEV65560:UEX65560 UOR65560:UOT65560 UYN65560:UYP65560 VIJ65560:VIL65560 VSF65560:VSH65560 WCB65560:WCD65560 WLX65560:WLZ65560 WVT65560:WVV65560 L131096:N131096 JH131096:JJ131096 TD131096:TF131096 ACZ131096:ADB131096 AMV131096:AMX131096 AWR131096:AWT131096 BGN131096:BGP131096 BQJ131096:BQL131096 CAF131096:CAH131096 CKB131096:CKD131096 CTX131096:CTZ131096 DDT131096:DDV131096 DNP131096:DNR131096 DXL131096:DXN131096 EHH131096:EHJ131096 ERD131096:ERF131096 FAZ131096:FBB131096 FKV131096:FKX131096 FUR131096:FUT131096 GEN131096:GEP131096 GOJ131096:GOL131096 GYF131096:GYH131096 HIB131096:HID131096 HRX131096:HRZ131096 IBT131096:IBV131096 ILP131096:ILR131096 IVL131096:IVN131096 JFH131096:JFJ131096 JPD131096:JPF131096 JYZ131096:JZB131096 KIV131096:KIX131096 KSR131096:KST131096 LCN131096:LCP131096 LMJ131096:LML131096 LWF131096:LWH131096 MGB131096:MGD131096 MPX131096:MPZ131096 MZT131096:MZV131096 NJP131096:NJR131096 NTL131096:NTN131096 ODH131096:ODJ131096 OND131096:ONF131096 OWZ131096:OXB131096 PGV131096:PGX131096 PQR131096:PQT131096 QAN131096:QAP131096 QKJ131096:QKL131096 QUF131096:QUH131096 REB131096:RED131096 RNX131096:RNZ131096 RXT131096:RXV131096 SHP131096:SHR131096 SRL131096:SRN131096 TBH131096:TBJ131096 TLD131096:TLF131096 TUZ131096:TVB131096 UEV131096:UEX131096 UOR131096:UOT131096 UYN131096:UYP131096 VIJ131096:VIL131096 VSF131096:VSH131096 WCB131096:WCD131096 WLX131096:WLZ131096 WVT131096:WVV131096 L196632:N196632 JH196632:JJ196632 TD196632:TF196632 ACZ196632:ADB196632 AMV196632:AMX196632 AWR196632:AWT196632 BGN196632:BGP196632 BQJ196632:BQL196632 CAF196632:CAH196632 CKB196632:CKD196632 CTX196632:CTZ196632 DDT196632:DDV196632 DNP196632:DNR196632 DXL196632:DXN196632 EHH196632:EHJ196632 ERD196632:ERF196632 FAZ196632:FBB196632 FKV196632:FKX196632 FUR196632:FUT196632 GEN196632:GEP196632 GOJ196632:GOL196632 GYF196632:GYH196632 HIB196632:HID196632 HRX196632:HRZ196632 IBT196632:IBV196632 ILP196632:ILR196632 IVL196632:IVN196632 JFH196632:JFJ196632 JPD196632:JPF196632 JYZ196632:JZB196632 KIV196632:KIX196632 KSR196632:KST196632 LCN196632:LCP196632 LMJ196632:LML196632 LWF196632:LWH196632 MGB196632:MGD196632 MPX196632:MPZ196632 MZT196632:MZV196632 NJP196632:NJR196632 NTL196632:NTN196632 ODH196632:ODJ196632 OND196632:ONF196632 OWZ196632:OXB196632 PGV196632:PGX196632 PQR196632:PQT196632 QAN196632:QAP196632 QKJ196632:QKL196632 QUF196632:QUH196632 REB196632:RED196632 RNX196632:RNZ196632 RXT196632:RXV196632 SHP196632:SHR196632 SRL196632:SRN196632 TBH196632:TBJ196632 TLD196632:TLF196632 TUZ196632:TVB196632 UEV196632:UEX196632 UOR196632:UOT196632 UYN196632:UYP196632 VIJ196632:VIL196632 VSF196632:VSH196632 WCB196632:WCD196632 WLX196632:WLZ196632 WVT196632:WVV196632 L262168:N262168 JH262168:JJ262168 TD262168:TF262168 ACZ262168:ADB262168 AMV262168:AMX262168 AWR262168:AWT262168 BGN262168:BGP262168 BQJ262168:BQL262168 CAF262168:CAH262168 CKB262168:CKD262168 CTX262168:CTZ262168 DDT262168:DDV262168 DNP262168:DNR262168 DXL262168:DXN262168 EHH262168:EHJ262168 ERD262168:ERF262168 FAZ262168:FBB262168 FKV262168:FKX262168 FUR262168:FUT262168 GEN262168:GEP262168 GOJ262168:GOL262168 GYF262168:GYH262168 HIB262168:HID262168 HRX262168:HRZ262168 IBT262168:IBV262168 ILP262168:ILR262168 IVL262168:IVN262168 JFH262168:JFJ262168 JPD262168:JPF262168 JYZ262168:JZB262168 KIV262168:KIX262168 KSR262168:KST262168 LCN262168:LCP262168 LMJ262168:LML262168 LWF262168:LWH262168 MGB262168:MGD262168 MPX262168:MPZ262168 MZT262168:MZV262168 NJP262168:NJR262168 NTL262168:NTN262168 ODH262168:ODJ262168 OND262168:ONF262168 OWZ262168:OXB262168 PGV262168:PGX262168 PQR262168:PQT262168 QAN262168:QAP262168 QKJ262168:QKL262168 QUF262168:QUH262168 REB262168:RED262168 RNX262168:RNZ262168 RXT262168:RXV262168 SHP262168:SHR262168 SRL262168:SRN262168 TBH262168:TBJ262168 TLD262168:TLF262168 TUZ262168:TVB262168 UEV262168:UEX262168 UOR262168:UOT262168 UYN262168:UYP262168 VIJ262168:VIL262168 VSF262168:VSH262168 WCB262168:WCD262168 WLX262168:WLZ262168 WVT262168:WVV262168 L327704:N327704 JH327704:JJ327704 TD327704:TF327704 ACZ327704:ADB327704 AMV327704:AMX327704 AWR327704:AWT327704 BGN327704:BGP327704 BQJ327704:BQL327704 CAF327704:CAH327704 CKB327704:CKD327704 CTX327704:CTZ327704 DDT327704:DDV327704 DNP327704:DNR327704 DXL327704:DXN327704 EHH327704:EHJ327704 ERD327704:ERF327704 FAZ327704:FBB327704 FKV327704:FKX327704 FUR327704:FUT327704 GEN327704:GEP327704 GOJ327704:GOL327704 GYF327704:GYH327704 HIB327704:HID327704 HRX327704:HRZ327704 IBT327704:IBV327704 ILP327704:ILR327704 IVL327704:IVN327704 JFH327704:JFJ327704 JPD327704:JPF327704 JYZ327704:JZB327704 KIV327704:KIX327704 KSR327704:KST327704 LCN327704:LCP327704 LMJ327704:LML327704 LWF327704:LWH327704 MGB327704:MGD327704 MPX327704:MPZ327704 MZT327704:MZV327704 NJP327704:NJR327704 NTL327704:NTN327704 ODH327704:ODJ327704 OND327704:ONF327704 OWZ327704:OXB327704 PGV327704:PGX327704 PQR327704:PQT327704 QAN327704:QAP327704 QKJ327704:QKL327704 QUF327704:QUH327704 REB327704:RED327704 RNX327704:RNZ327704 RXT327704:RXV327704 SHP327704:SHR327704 SRL327704:SRN327704 TBH327704:TBJ327704 TLD327704:TLF327704 TUZ327704:TVB327704 UEV327704:UEX327704 UOR327704:UOT327704 UYN327704:UYP327704 VIJ327704:VIL327704 VSF327704:VSH327704 WCB327704:WCD327704 WLX327704:WLZ327704 WVT327704:WVV327704 L393240:N393240 JH393240:JJ393240 TD393240:TF393240 ACZ393240:ADB393240 AMV393240:AMX393240 AWR393240:AWT393240 BGN393240:BGP393240 BQJ393240:BQL393240 CAF393240:CAH393240 CKB393240:CKD393240 CTX393240:CTZ393240 DDT393240:DDV393240 DNP393240:DNR393240 DXL393240:DXN393240 EHH393240:EHJ393240 ERD393240:ERF393240 FAZ393240:FBB393240 FKV393240:FKX393240 FUR393240:FUT393240 GEN393240:GEP393240 GOJ393240:GOL393240 GYF393240:GYH393240 HIB393240:HID393240 HRX393240:HRZ393240 IBT393240:IBV393240 ILP393240:ILR393240 IVL393240:IVN393240 JFH393240:JFJ393240 JPD393240:JPF393240 JYZ393240:JZB393240 KIV393240:KIX393240 KSR393240:KST393240 LCN393240:LCP393240 LMJ393240:LML393240 LWF393240:LWH393240 MGB393240:MGD393240 MPX393240:MPZ393240 MZT393240:MZV393240 NJP393240:NJR393240 NTL393240:NTN393240 ODH393240:ODJ393240 OND393240:ONF393240 OWZ393240:OXB393240 PGV393240:PGX393240 PQR393240:PQT393240 QAN393240:QAP393240 QKJ393240:QKL393240 QUF393240:QUH393240 REB393240:RED393240 RNX393240:RNZ393240 RXT393240:RXV393240 SHP393240:SHR393240 SRL393240:SRN393240 TBH393240:TBJ393240 TLD393240:TLF393240 TUZ393240:TVB393240 UEV393240:UEX393240 UOR393240:UOT393240 UYN393240:UYP393240 VIJ393240:VIL393240 VSF393240:VSH393240 WCB393240:WCD393240 WLX393240:WLZ393240 WVT393240:WVV393240 L458776:N458776 JH458776:JJ458776 TD458776:TF458776 ACZ458776:ADB458776 AMV458776:AMX458776 AWR458776:AWT458776 BGN458776:BGP458776 BQJ458776:BQL458776 CAF458776:CAH458776 CKB458776:CKD458776 CTX458776:CTZ458776 DDT458776:DDV458776 DNP458776:DNR458776 DXL458776:DXN458776 EHH458776:EHJ458776 ERD458776:ERF458776 FAZ458776:FBB458776 FKV458776:FKX458776 FUR458776:FUT458776 GEN458776:GEP458776 GOJ458776:GOL458776 GYF458776:GYH458776 HIB458776:HID458776 HRX458776:HRZ458776 IBT458776:IBV458776 ILP458776:ILR458776 IVL458776:IVN458776 JFH458776:JFJ458776 JPD458776:JPF458776 JYZ458776:JZB458776 KIV458776:KIX458776 KSR458776:KST458776 LCN458776:LCP458776 LMJ458776:LML458776 LWF458776:LWH458776 MGB458776:MGD458776 MPX458776:MPZ458776 MZT458776:MZV458776 NJP458776:NJR458776 NTL458776:NTN458776 ODH458776:ODJ458776 OND458776:ONF458776 OWZ458776:OXB458776 PGV458776:PGX458776 PQR458776:PQT458776 QAN458776:QAP458776 QKJ458776:QKL458776 QUF458776:QUH458776 REB458776:RED458776 RNX458776:RNZ458776 RXT458776:RXV458776 SHP458776:SHR458776 SRL458776:SRN458776 TBH458776:TBJ458776 TLD458776:TLF458776 TUZ458776:TVB458776 UEV458776:UEX458776 UOR458776:UOT458776 UYN458776:UYP458776 VIJ458776:VIL458776 VSF458776:VSH458776 WCB458776:WCD458776 WLX458776:WLZ458776 WVT458776:WVV458776 L524312:N524312 JH524312:JJ524312 TD524312:TF524312 ACZ524312:ADB524312 AMV524312:AMX524312 AWR524312:AWT524312 BGN524312:BGP524312 BQJ524312:BQL524312 CAF524312:CAH524312 CKB524312:CKD524312 CTX524312:CTZ524312 DDT524312:DDV524312 DNP524312:DNR524312 DXL524312:DXN524312 EHH524312:EHJ524312 ERD524312:ERF524312 FAZ524312:FBB524312 FKV524312:FKX524312 FUR524312:FUT524312 GEN524312:GEP524312 GOJ524312:GOL524312 GYF524312:GYH524312 HIB524312:HID524312 HRX524312:HRZ524312 IBT524312:IBV524312 ILP524312:ILR524312 IVL524312:IVN524312 JFH524312:JFJ524312 JPD524312:JPF524312 JYZ524312:JZB524312 KIV524312:KIX524312 KSR524312:KST524312 LCN524312:LCP524312 LMJ524312:LML524312 LWF524312:LWH524312 MGB524312:MGD524312 MPX524312:MPZ524312 MZT524312:MZV524312 NJP524312:NJR524312 NTL524312:NTN524312 ODH524312:ODJ524312 OND524312:ONF524312 OWZ524312:OXB524312 PGV524312:PGX524312 PQR524312:PQT524312 QAN524312:QAP524312 QKJ524312:QKL524312 QUF524312:QUH524312 REB524312:RED524312 RNX524312:RNZ524312 RXT524312:RXV524312 SHP524312:SHR524312 SRL524312:SRN524312 TBH524312:TBJ524312 TLD524312:TLF524312 TUZ524312:TVB524312 UEV524312:UEX524312 UOR524312:UOT524312 UYN524312:UYP524312 VIJ524312:VIL524312 VSF524312:VSH524312 WCB524312:WCD524312 WLX524312:WLZ524312 WVT524312:WVV524312 L589848:N589848 JH589848:JJ589848 TD589848:TF589848 ACZ589848:ADB589848 AMV589848:AMX589848 AWR589848:AWT589848 BGN589848:BGP589848 BQJ589848:BQL589848 CAF589848:CAH589848 CKB589848:CKD589848 CTX589848:CTZ589848 DDT589848:DDV589848 DNP589848:DNR589848 DXL589848:DXN589848 EHH589848:EHJ589848 ERD589848:ERF589848 FAZ589848:FBB589848 FKV589848:FKX589848 FUR589848:FUT589848 GEN589848:GEP589848 GOJ589848:GOL589848 GYF589848:GYH589848 HIB589848:HID589848 HRX589848:HRZ589848 IBT589848:IBV589848 ILP589848:ILR589848 IVL589848:IVN589848 JFH589848:JFJ589848 JPD589848:JPF589848 JYZ589848:JZB589848 KIV589848:KIX589848 KSR589848:KST589848 LCN589848:LCP589848 LMJ589848:LML589848 LWF589848:LWH589848 MGB589848:MGD589848 MPX589848:MPZ589848 MZT589848:MZV589848 NJP589848:NJR589848 NTL589848:NTN589848 ODH589848:ODJ589848 OND589848:ONF589848 OWZ589848:OXB589848 PGV589848:PGX589848 PQR589848:PQT589848 QAN589848:QAP589848 QKJ589848:QKL589848 QUF589848:QUH589848 REB589848:RED589848 RNX589848:RNZ589848 RXT589848:RXV589848 SHP589848:SHR589848 SRL589848:SRN589848 TBH589848:TBJ589848 TLD589848:TLF589848 TUZ589848:TVB589848 UEV589848:UEX589848 UOR589848:UOT589848 UYN589848:UYP589848 VIJ589848:VIL589848 VSF589848:VSH589848 WCB589848:WCD589848 WLX589848:WLZ589848 WVT589848:WVV589848 L655384:N655384 JH655384:JJ655384 TD655384:TF655384 ACZ655384:ADB655384 AMV655384:AMX655384 AWR655384:AWT655384 BGN655384:BGP655384 BQJ655384:BQL655384 CAF655384:CAH655384 CKB655384:CKD655384 CTX655384:CTZ655384 DDT655384:DDV655384 DNP655384:DNR655384 DXL655384:DXN655384 EHH655384:EHJ655384 ERD655384:ERF655384 FAZ655384:FBB655384 FKV655384:FKX655384 FUR655384:FUT655384 GEN655384:GEP655384 GOJ655384:GOL655384 GYF655384:GYH655384 HIB655384:HID655384 HRX655384:HRZ655384 IBT655384:IBV655384 ILP655384:ILR655384 IVL655384:IVN655384 JFH655384:JFJ655384 JPD655384:JPF655384 JYZ655384:JZB655384 KIV655384:KIX655384 KSR655384:KST655384 LCN655384:LCP655384 LMJ655384:LML655384 LWF655384:LWH655384 MGB655384:MGD655384 MPX655384:MPZ655384 MZT655384:MZV655384 NJP655384:NJR655384 NTL655384:NTN655384 ODH655384:ODJ655384 OND655384:ONF655384 OWZ655384:OXB655384 PGV655384:PGX655384 PQR655384:PQT655384 QAN655384:QAP655384 QKJ655384:QKL655384 QUF655384:QUH655384 REB655384:RED655384 RNX655384:RNZ655384 RXT655384:RXV655384 SHP655384:SHR655384 SRL655384:SRN655384 TBH655384:TBJ655384 TLD655384:TLF655384 TUZ655384:TVB655384 UEV655384:UEX655384 UOR655384:UOT655384 UYN655384:UYP655384 VIJ655384:VIL655384 VSF655384:VSH655384 WCB655384:WCD655384 WLX655384:WLZ655384 WVT655384:WVV655384 L720920:N720920 JH720920:JJ720920 TD720920:TF720920 ACZ720920:ADB720920 AMV720920:AMX720920 AWR720920:AWT720920 BGN720920:BGP720920 BQJ720920:BQL720920 CAF720920:CAH720920 CKB720920:CKD720920 CTX720920:CTZ720920 DDT720920:DDV720920 DNP720920:DNR720920 DXL720920:DXN720920 EHH720920:EHJ720920 ERD720920:ERF720920 FAZ720920:FBB720920 FKV720920:FKX720920 FUR720920:FUT720920 GEN720920:GEP720920 GOJ720920:GOL720920 GYF720920:GYH720920 HIB720920:HID720920 HRX720920:HRZ720920 IBT720920:IBV720920 ILP720920:ILR720920 IVL720920:IVN720920 JFH720920:JFJ720920 JPD720920:JPF720920 JYZ720920:JZB720920 KIV720920:KIX720920 KSR720920:KST720920 LCN720920:LCP720920 LMJ720920:LML720920 LWF720920:LWH720920 MGB720920:MGD720920 MPX720920:MPZ720920 MZT720920:MZV720920 NJP720920:NJR720920 NTL720920:NTN720920 ODH720920:ODJ720920 OND720920:ONF720920 OWZ720920:OXB720920 PGV720920:PGX720920 PQR720920:PQT720920 QAN720920:QAP720920 QKJ720920:QKL720920 QUF720920:QUH720920 REB720920:RED720920 RNX720920:RNZ720920 RXT720920:RXV720920 SHP720920:SHR720920 SRL720920:SRN720920 TBH720920:TBJ720920 TLD720920:TLF720920 TUZ720920:TVB720920 UEV720920:UEX720920 UOR720920:UOT720920 UYN720920:UYP720920 VIJ720920:VIL720920 VSF720920:VSH720920 WCB720920:WCD720920 WLX720920:WLZ720920 WVT720920:WVV720920 L786456:N786456 JH786456:JJ786456 TD786456:TF786456 ACZ786456:ADB786456 AMV786456:AMX786456 AWR786456:AWT786456 BGN786456:BGP786456 BQJ786456:BQL786456 CAF786456:CAH786456 CKB786456:CKD786456 CTX786456:CTZ786456 DDT786456:DDV786456 DNP786456:DNR786456 DXL786456:DXN786456 EHH786456:EHJ786456 ERD786456:ERF786456 FAZ786456:FBB786456 FKV786456:FKX786456 FUR786456:FUT786456 GEN786456:GEP786456 GOJ786456:GOL786456 GYF786456:GYH786456 HIB786456:HID786456 HRX786456:HRZ786456 IBT786456:IBV786456 ILP786456:ILR786456 IVL786456:IVN786456 JFH786456:JFJ786456 JPD786456:JPF786456 JYZ786456:JZB786456 KIV786456:KIX786456 KSR786456:KST786456 LCN786456:LCP786456 LMJ786456:LML786456 LWF786456:LWH786456 MGB786456:MGD786456 MPX786456:MPZ786456 MZT786456:MZV786456 NJP786456:NJR786456 NTL786456:NTN786456 ODH786456:ODJ786456 OND786456:ONF786456 OWZ786456:OXB786456 PGV786456:PGX786456 PQR786456:PQT786456 QAN786456:QAP786456 QKJ786456:QKL786456 QUF786456:QUH786456 REB786456:RED786456 RNX786456:RNZ786456 RXT786456:RXV786456 SHP786456:SHR786456 SRL786456:SRN786456 TBH786456:TBJ786456 TLD786456:TLF786456 TUZ786456:TVB786456 UEV786456:UEX786456 UOR786456:UOT786456 UYN786456:UYP786456 VIJ786456:VIL786456 VSF786456:VSH786456 WCB786456:WCD786456 WLX786456:WLZ786456 WVT786456:WVV786456 L851992:N851992 JH851992:JJ851992 TD851992:TF851992 ACZ851992:ADB851992 AMV851992:AMX851992 AWR851992:AWT851992 BGN851992:BGP851992 BQJ851992:BQL851992 CAF851992:CAH851992 CKB851992:CKD851992 CTX851992:CTZ851992 DDT851992:DDV851992 DNP851992:DNR851992 DXL851992:DXN851992 EHH851992:EHJ851992 ERD851992:ERF851992 FAZ851992:FBB851992 FKV851992:FKX851992 FUR851992:FUT851992 GEN851992:GEP851992 GOJ851992:GOL851992 GYF851992:GYH851992 HIB851992:HID851992 HRX851992:HRZ851992 IBT851992:IBV851992 ILP851992:ILR851992 IVL851992:IVN851992 JFH851992:JFJ851992 JPD851992:JPF851992 JYZ851992:JZB851992 KIV851992:KIX851992 KSR851992:KST851992 LCN851992:LCP851992 LMJ851992:LML851992 LWF851992:LWH851992 MGB851992:MGD851992 MPX851992:MPZ851992 MZT851992:MZV851992 NJP851992:NJR851992 NTL851992:NTN851992 ODH851992:ODJ851992 OND851992:ONF851992 OWZ851992:OXB851992 PGV851992:PGX851992 PQR851992:PQT851992 QAN851992:QAP851992 QKJ851992:QKL851992 QUF851992:QUH851992 REB851992:RED851992 RNX851992:RNZ851992 RXT851992:RXV851992 SHP851992:SHR851992 SRL851992:SRN851992 TBH851992:TBJ851992 TLD851992:TLF851992 TUZ851992:TVB851992 UEV851992:UEX851992 UOR851992:UOT851992 UYN851992:UYP851992 VIJ851992:VIL851992 VSF851992:VSH851992 WCB851992:WCD851992 WLX851992:WLZ851992 WVT851992:WVV851992 L917528:N917528 JH917528:JJ917528 TD917528:TF917528 ACZ917528:ADB917528 AMV917528:AMX917528 AWR917528:AWT917528 BGN917528:BGP917528 BQJ917528:BQL917528 CAF917528:CAH917528 CKB917528:CKD917528 CTX917528:CTZ917528 DDT917528:DDV917528 DNP917528:DNR917528 DXL917528:DXN917528 EHH917528:EHJ917528 ERD917528:ERF917528 FAZ917528:FBB917528 FKV917528:FKX917528 FUR917528:FUT917528 GEN917528:GEP917528 GOJ917528:GOL917528 GYF917528:GYH917528 HIB917528:HID917528 HRX917528:HRZ917528 IBT917528:IBV917528 ILP917528:ILR917528 IVL917528:IVN917528 JFH917528:JFJ917528 JPD917528:JPF917528 JYZ917528:JZB917528 KIV917528:KIX917528 KSR917528:KST917528 LCN917528:LCP917528 LMJ917528:LML917528 LWF917528:LWH917528 MGB917528:MGD917528 MPX917528:MPZ917528 MZT917528:MZV917528 NJP917528:NJR917528 NTL917528:NTN917528 ODH917528:ODJ917528 OND917528:ONF917528 OWZ917528:OXB917528 PGV917528:PGX917528 PQR917528:PQT917528 QAN917528:QAP917528 QKJ917528:QKL917528 QUF917528:QUH917528 REB917528:RED917528 RNX917528:RNZ917528 RXT917528:RXV917528 SHP917528:SHR917528 SRL917528:SRN917528 TBH917528:TBJ917528 TLD917528:TLF917528 TUZ917528:TVB917528 UEV917528:UEX917528 UOR917528:UOT917528 UYN917528:UYP917528 VIJ917528:VIL917528 VSF917528:VSH917528 WCB917528:WCD917528 WLX917528:WLZ917528 WVT917528:WVV917528 L983064:N983064 JH983064:JJ983064 TD983064:TF983064 ACZ983064:ADB983064 AMV983064:AMX983064 AWR983064:AWT983064 BGN983064:BGP983064 BQJ983064:BQL983064 CAF983064:CAH983064 CKB983064:CKD983064 CTX983064:CTZ983064 DDT983064:DDV983064 DNP983064:DNR983064 DXL983064:DXN983064 EHH983064:EHJ983064 ERD983064:ERF983064 FAZ983064:FBB983064 FKV983064:FKX983064 FUR983064:FUT983064 GEN983064:GEP983064 GOJ983064:GOL983064 GYF983064:GYH983064 HIB983064:HID983064 HRX983064:HRZ983064 IBT983064:IBV983064 ILP983064:ILR983064 IVL983064:IVN983064 JFH983064:JFJ983064 JPD983064:JPF983064 JYZ983064:JZB983064 KIV983064:KIX983064 KSR983064:KST983064 LCN983064:LCP983064 LMJ983064:LML983064 LWF983064:LWH983064 MGB983064:MGD983064 MPX983064:MPZ983064 MZT983064:MZV983064 NJP983064:NJR983064 NTL983064:NTN983064 ODH983064:ODJ983064 OND983064:ONF983064 OWZ983064:OXB983064 PGV983064:PGX983064 PQR983064:PQT983064 QAN983064:QAP983064 QKJ983064:QKL983064 QUF983064:QUH983064 REB983064:RED983064 RNX983064:RNZ983064 RXT983064:RXV983064 SHP983064:SHR983064 SRL983064:SRN983064 TBH983064:TBJ983064 TLD983064:TLF983064 TUZ983064:TVB983064 UEV983064:UEX983064 UOR983064:UOT983064 UYN983064:UYP983064 VIJ983064:VIL983064 VSF983064:VSH983064 WCB983064:WCD983064 WLX983064:WLZ983064 WVT983064:WVV983064 L2:O2 JH2:JK2 TD2:TG2 ACZ2:ADC2 AMV2:AMY2 AWR2:AWU2 BGN2:BGQ2 BQJ2:BQM2 CAF2:CAI2 CKB2:CKE2 CTX2:CUA2 DDT2:DDW2 DNP2:DNS2 DXL2:DXO2 EHH2:EHK2 ERD2:ERG2 FAZ2:FBC2 FKV2:FKY2 FUR2:FUU2 GEN2:GEQ2 GOJ2:GOM2 GYF2:GYI2 HIB2:HIE2 HRX2:HSA2 IBT2:IBW2 ILP2:ILS2 IVL2:IVO2 JFH2:JFK2 JPD2:JPG2 JYZ2:JZC2 KIV2:KIY2 KSR2:KSU2 LCN2:LCQ2 LMJ2:LMM2 LWF2:LWI2 MGB2:MGE2 MPX2:MQA2 MZT2:MZW2 NJP2:NJS2 NTL2:NTO2 ODH2:ODK2 OND2:ONG2 OWZ2:OXC2 PGV2:PGY2 PQR2:PQU2 QAN2:QAQ2 QKJ2:QKM2 QUF2:QUI2 REB2:REE2 RNX2:ROA2 RXT2:RXW2 SHP2:SHS2 SRL2:SRO2 TBH2:TBK2 TLD2:TLG2 TUZ2:TVC2 UEV2:UEY2 UOR2:UOU2 UYN2:UYQ2 VIJ2:VIM2 VSF2:VSI2 WCB2:WCE2 WLX2:WMA2 WVT2:WVW2 L65538:O65538 JH65538:JK65538 TD65538:TG65538 ACZ65538:ADC65538 AMV65538:AMY65538 AWR65538:AWU65538 BGN65538:BGQ65538 BQJ65538:BQM65538 CAF65538:CAI65538 CKB65538:CKE65538 CTX65538:CUA65538 DDT65538:DDW65538 DNP65538:DNS65538 DXL65538:DXO65538 EHH65538:EHK65538 ERD65538:ERG65538 FAZ65538:FBC65538 FKV65538:FKY65538 FUR65538:FUU65538 GEN65538:GEQ65538 GOJ65538:GOM65538 GYF65538:GYI65538 HIB65538:HIE65538 HRX65538:HSA65538 IBT65538:IBW65538 ILP65538:ILS65538 IVL65538:IVO65538 JFH65538:JFK65538 JPD65538:JPG65538 JYZ65538:JZC65538 KIV65538:KIY65538 KSR65538:KSU65538 LCN65538:LCQ65538 LMJ65538:LMM65538 LWF65538:LWI65538 MGB65538:MGE65538 MPX65538:MQA65538 MZT65538:MZW65538 NJP65538:NJS65538 NTL65538:NTO65538 ODH65538:ODK65538 OND65538:ONG65538 OWZ65538:OXC65538 PGV65538:PGY65538 PQR65538:PQU65538 QAN65538:QAQ65538 QKJ65538:QKM65538 QUF65538:QUI65538 REB65538:REE65538 RNX65538:ROA65538 RXT65538:RXW65538 SHP65538:SHS65538 SRL65538:SRO65538 TBH65538:TBK65538 TLD65538:TLG65538 TUZ65538:TVC65538 UEV65538:UEY65538 UOR65538:UOU65538 UYN65538:UYQ65538 VIJ65538:VIM65538 VSF65538:VSI65538 WCB65538:WCE65538 WLX65538:WMA65538 WVT65538:WVW65538 L131074:O131074 JH131074:JK131074 TD131074:TG131074 ACZ131074:ADC131074 AMV131074:AMY131074 AWR131074:AWU131074 BGN131074:BGQ131074 BQJ131074:BQM131074 CAF131074:CAI131074 CKB131074:CKE131074 CTX131074:CUA131074 DDT131074:DDW131074 DNP131074:DNS131074 DXL131074:DXO131074 EHH131074:EHK131074 ERD131074:ERG131074 FAZ131074:FBC131074 FKV131074:FKY131074 FUR131074:FUU131074 GEN131074:GEQ131074 GOJ131074:GOM131074 GYF131074:GYI131074 HIB131074:HIE131074 HRX131074:HSA131074 IBT131074:IBW131074 ILP131074:ILS131074 IVL131074:IVO131074 JFH131074:JFK131074 JPD131074:JPG131074 JYZ131074:JZC131074 KIV131074:KIY131074 KSR131074:KSU131074 LCN131074:LCQ131074 LMJ131074:LMM131074 LWF131074:LWI131074 MGB131074:MGE131074 MPX131074:MQA131074 MZT131074:MZW131074 NJP131074:NJS131074 NTL131074:NTO131074 ODH131074:ODK131074 OND131074:ONG131074 OWZ131074:OXC131074 PGV131074:PGY131074 PQR131074:PQU131074 QAN131074:QAQ131074 QKJ131074:QKM131074 QUF131074:QUI131074 REB131074:REE131074 RNX131074:ROA131074 RXT131074:RXW131074 SHP131074:SHS131074 SRL131074:SRO131074 TBH131074:TBK131074 TLD131074:TLG131074 TUZ131074:TVC131074 UEV131074:UEY131074 UOR131074:UOU131074 UYN131074:UYQ131074 VIJ131074:VIM131074 VSF131074:VSI131074 WCB131074:WCE131074 WLX131074:WMA131074 WVT131074:WVW131074 L196610:O196610 JH196610:JK196610 TD196610:TG196610 ACZ196610:ADC196610 AMV196610:AMY196610 AWR196610:AWU196610 BGN196610:BGQ196610 BQJ196610:BQM196610 CAF196610:CAI196610 CKB196610:CKE196610 CTX196610:CUA196610 DDT196610:DDW196610 DNP196610:DNS196610 DXL196610:DXO196610 EHH196610:EHK196610 ERD196610:ERG196610 FAZ196610:FBC196610 FKV196610:FKY196610 FUR196610:FUU196610 GEN196610:GEQ196610 GOJ196610:GOM196610 GYF196610:GYI196610 HIB196610:HIE196610 HRX196610:HSA196610 IBT196610:IBW196610 ILP196610:ILS196610 IVL196610:IVO196610 JFH196610:JFK196610 JPD196610:JPG196610 JYZ196610:JZC196610 KIV196610:KIY196610 KSR196610:KSU196610 LCN196610:LCQ196610 LMJ196610:LMM196610 LWF196610:LWI196610 MGB196610:MGE196610 MPX196610:MQA196610 MZT196610:MZW196610 NJP196610:NJS196610 NTL196610:NTO196610 ODH196610:ODK196610 OND196610:ONG196610 OWZ196610:OXC196610 PGV196610:PGY196610 PQR196610:PQU196610 QAN196610:QAQ196610 QKJ196610:QKM196610 QUF196610:QUI196610 REB196610:REE196610 RNX196610:ROA196610 RXT196610:RXW196610 SHP196610:SHS196610 SRL196610:SRO196610 TBH196610:TBK196610 TLD196610:TLG196610 TUZ196610:TVC196610 UEV196610:UEY196610 UOR196610:UOU196610 UYN196610:UYQ196610 VIJ196610:VIM196610 VSF196610:VSI196610 WCB196610:WCE196610 WLX196610:WMA196610 WVT196610:WVW196610 L262146:O262146 JH262146:JK262146 TD262146:TG262146 ACZ262146:ADC262146 AMV262146:AMY262146 AWR262146:AWU262146 BGN262146:BGQ262146 BQJ262146:BQM262146 CAF262146:CAI262146 CKB262146:CKE262146 CTX262146:CUA262146 DDT262146:DDW262146 DNP262146:DNS262146 DXL262146:DXO262146 EHH262146:EHK262146 ERD262146:ERG262146 FAZ262146:FBC262146 FKV262146:FKY262146 FUR262146:FUU262146 GEN262146:GEQ262146 GOJ262146:GOM262146 GYF262146:GYI262146 HIB262146:HIE262146 HRX262146:HSA262146 IBT262146:IBW262146 ILP262146:ILS262146 IVL262146:IVO262146 JFH262146:JFK262146 JPD262146:JPG262146 JYZ262146:JZC262146 KIV262146:KIY262146 KSR262146:KSU262146 LCN262146:LCQ262146 LMJ262146:LMM262146 LWF262146:LWI262146 MGB262146:MGE262146 MPX262146:MQA262146 MZT262146:MZW262146 NJP262146:NJS262146 NTL262146:NTO262146 ODH262146:ODK262146 OND262146:ONG262146 OWZ262146:OXC262146 PGV262146:PGY262146 PQR262146:PQU262146 QAN262146:QAQ262146 QKJ262146:QKM262146 QUF262146:QUI262146 REB262146:REE262146 RNX262146:ROA262146 RXT262146:RXW262146 SHP262146:SHS262146 SRL262146:SRO262146 TBH262146:TBK262146 TLD262146:TLG262146 TUZ262146:TVC262146 UEV262146:UEY262146 UOR262146:UOU262146 UYN262146:UYQ262146 VIJ262146:VIM262146 VSF262146:VSI262146 WCB262146:WCE262146 WLX262146:WMA262146 WVT262146:WVW262146 L327682:O327682 JH327682:JK327682 TD327682:TG327682 ACZ327682:ADC327682 AMV327682:AMY327682 AWR327682:AWU327682 BGN327682:BGQ327682 BQJ327682:BQM327682 CAF327682:CAI327682 CKB327682:CKE327682 CTX327682:CUA327682 DDT327682:DDW327682 DNP327682:DNS327682 DXL327682:DXO327682 EHH327682:EHK327682 ERD327682:ERG327682 FAZ327682:FBC327682 FKV327682:FKY327682 FUR327682:FUU327682 GEN327682:GEQ327682 GOJ327682:GOM327682 GYF327682:GYI327682 HIB327682:HIE327682 HRX327682:HSA327682 IBT327682:IBW327682 ILP327682:ILS327682 IVL327682:IVO327682 JFH327682:JFK327682 JPD327682:JPG327682 JYZ327682:JZC327682 KIV327682:KIY327682 KSR327682:KSU327682 LCN327682:LCQ327682 LMJ327682:LMM327682 LWF327682:LWI327682 MGB327682:MGE327682 MPX327682:MQA327682 MZT327682:MZW327682 NJP327682:NJS327682 NTL327682:NTO327682 ODH327682:ODK327682 OND327682:ONG327682 OWZ327682:OXC327682 PGV327682:PGY327682 PQR327682:PQU327682 QAN327682:QAQ327682 QKJ327682:QKM327682 QUF327682:QUI327682 REB327682:REE327682 RNX327682:ROA327682 RXT327682:RXW327682 SHP327682:SHS327682 SRL327682:SRO327682 TBH327682:TBK327682 TLD327682:TLG327682 TUZ327682:TVC327682 UEV327682:UEY327682 UOR327682:UOU327682 UYN327682:UYQ327682 VIJ327682:VIM327682 VSF327682:VSI327682 WCB327682:WCE327682 WLX327682:WMA327682 WVT327682:WVW327682 L393218:O393218 JH393218:JK393218 TD393218:TG393218 ACZ393218:ADC393218 AMV393218:AMY393218 AWR393218:AWU393218 BGN393218:BGQ393218 BQJ393218:BQM393218 CAF393218:CAI393218 CKB393218:CKE393218 CTX393218:CUA393218 DDT393218:DDW393218 DNP393218:DNS393218 DXL393218:DXO393218 EHH393218:EHK393218 ERD393218:ERG393218 FAZ393218:FBC393218 FKV393218:FKY393218 FUR393218:FUU393218 GEN393218:GEQ393218 GOJ393218:GOM393218 GYF393218:GYI393218 HIB393218:HIE393218 HRX393218:HSA393218 IBT393218:IBW393218 ILP393218:ILS393218 IVL393218:IVO393218 JFH393218:JFK393218 JPD393218:JPG393218 JYZ393218:JZC393218 KIV393218:KIY393218 KSR393218:KSU393218 LCN393218:LCQ393218 LMJ393218:LMM393218 LWF393218:LWI393218 MGB393218:MGE393218 MPX393218:MQA393218 MZT393218:MZW393218 NJP393218:NJS393218 NTL393218:NTO393218 ODH393218:ODK393218 OND393218:ONG393218 OWZ393218:OXC393218 PGV393218:PGY393218 PQR393218:PQU393218 QAN393218:QAQ393218 QKJ393218:QKM393218 QUF393218:QUI393218 REB393218:REE393218 RNX393218:ROA393218 RXT393218:RXW393218 SHP393218:SHS393218 SRL393218:SRO393218 TBH393218:TBK393218 TLD393218:TLG393218 TUZ393218:TVC393218 UEV393218:UEY393218 UOR393218:UOU393218 UYN393218:UYQ393218 VIJ393218:VIM393218 VSF393218:VSI393218 WCB393218:WCE393218 WLX393218:WMA393218 WVT393218:WVW393218 L458754:O458754 JH458754:JK458754 TD458754:TG458754 ACZ458754:ADC458754 AMV458754:AMY458754 AWR458754:AWU458754 BGN458754:BGQ458754 BQJ458754:BQM458754 CAF458754:CAI458754 CKB458754:CKE458754 CTX458754:CUA458754 DDT458754:DDW458754 DNP458754:DNS458754 DXL458754:DXO458754 EHH458754:EHK458754 ERD458754:ERG458754 FAZ458754:FBC458754 FKV458754:FKY458754 FUR458754:FUU458754 GEN458754:GEQ458754 GOJ458754:GOM458754 GYF458754:GYI458754 HIB458754:HIE458754 HRX458754:HSA458754 IBT458754:IBW458754 ILP458754:ILS458754 IVL458754:IVO458754 JFH458754:JFK458754 JPD458754:JPG458754 JYZ458754:JZC458754 KIV458754:KIY458754 KSR458754:KSU458754 LCN458754:LCQ458754 LMJ458754:LMM458754 LWF458754:LWI458754 MGB458754:MGE458754 MPX458754:MQA458754 MZT458754:MZW458754 NJP458754:NJS458754 NTL458754:NTO458754 ODH458754:ODK458754 OND458754:ONG458754 OWZ458754:OXC458754 PGV458754:PGY458754 PQR458754:PQU458754 QAN458754:QAQ458754 QKJ458754:QKM458754 QUF458754:QUI458754 REB458754:REE458754 RNX458754:ROA458754 RXT458754:RXW458754 SHP458754:SHS458754 SRL458754:SRO458754 TBH458754:TBK458754 TLD458754:TLG458754 TUZ458754:TVC458754 UEV458754:UEY458754 UOR458754:UOU458754 UYN458754:UYQ458754 VIJ458754:VIM458754 VSF458754:VSI458754 WCB458754:WCE458754 WLX458754:WMA458754 WVT458754:WVW458754 L524290:O524290 JH524290:JK524290 TD524290:TG524290 ACZ524290:ADC524290 AMV524290:AMY524290 AWR524290:AWU524290 BGN524290:BGQ524290 BQJ524290:BQM524290 CAF524290:CAI524290 CKB524290:CKE524290 CTX524290:CUA524290 DDT524290:DDW524290 DNP524290:DNS524290 DXL524290:DXO524290 EHH524290:EHK524290 ERD524290:ERG524290 FAZ524290:FBC524290 FKV524290:FKY524290 FUR524290:FUU524290 GEN524290:GEQ524290 GOJ524290:GOM524290 GYF524290:GYI524290 HIB524290:HIE524290 HRX524290:HSA524290 IBT524290:IBW524290 ILP524290:ILS524290 IVL524290:IVO524290 JFH524290:JFK524290 JPD524290:JPG524290 JYZ524290:JZC524290 KIV524290:KIY524290 KSR524290:KSU524290 LCN524290:LCQ524290 LMJ524290:LMM524290 LWF524290:LWI524290 MGB524290:MGE524290 MPX524290:MQA524290 MZT524290:MZW524290 NJP524290:NJS524290 NTL524290:NTO524290 ODH524290:ODK524290 OND524290:ONG524290 OWZ524290:OXC524290 PGV524290:PGY524290 PQR524290:PQU524290 QAN524290:QAQ524290 QKJ524290:QKM524290 QUF524290:QUI524290 REB524290:REE524290 RNX524290:ROA524290 RXT524290:RXW524290 SHP524290:SHS524290 SRL524290:SRO524290 TBH524290:TBK524290 TLD524290:TLG524290 TUZ524290:TVC524290 UEV524290:UEY524290 UOR524290:UOU524290 UYN524290:UYQ524290 VIJ524290:VIM524290 VSF524290:VSI524290 WCB524290:WCE524290 WLX524290:WMA524290 WVT524290:WVW524290 L589826:O589826 JH589826:JK589826 TD589826:TG589826 ACZ589826:ADC589826 AMV589826:AMY589826 AWR589826:AWU589826 BGN589826:BGQ589826 BQJ589826:BQM589826 CAF589826:CAI589826 CKB589826:CKE589826 CTX589826:CUA589826 DDT589826:DDW589826 DNP589826:DNS589826 DXL589826:DXO589826 EHH589826:EHK589826 ERD589826:ERG589826 FAZ589826:FBC589826 FKV589826:FKY589826 FUR589826:FUU589826 GEN589826:GEQ589826 GOJ589826:GOM589826 GYF589826:GYI589826 HIB589826:HIE589826 HRX589826:HSA589826 IBT589826:IBW589826 ILP589826:ILS589826 IVL589826:IVO589826 JFH589826:JFK589826 JPD589826:JPG589826 JYZ589826:JZC589826 KIV589826:KIY589826 KSR589826:KSU589826 LCN589826:LCQ589826 LMJ589826:LMM589826 LWF589826:LWI589826 MGB589826:MGE589826 MPX589826:MQA589826 MZT589826:MZW589826 NJP589826:NJS589826 NTL589826:NTO589826 ODH589826:ODK589826 OND589826:ONG589826 OWZ589826:OXC589826 PGV589826:PGY589826 PQR589826:PQU589826 QAN589826:QAQ589826 QKJ589826:QKM589826 QUF589826:QUI589826 REB589826:REE589826 RNX589826:ROA589826 RXT589826:RXW589826 SHP589826:SHS589826 SRL589826:SRO589826 TBH589826:TBK589826 TLD589826:TLG589826 TUZ589826:TVC589826 UEV589826:UEY589826 UOR589826:UOU589826 UYN589826:UYQ589826 VIJ589826:VIM589826 VSF589826:VSI589826 WCB589826:WCE589826 WLX589826:WMA589826 WVT589826:WVW589826 L655362:O655362 JH655362:JK655362 TD655362:TG655362 ACZ655362:ADC655362 AMV655362:AMY655362 AWR655362:AWU655362 BGN655362:BGQ655362 BQJ655362:BQM655362 CAF655362:CAI655362 CKB655362:CKE655362 CTX655362:CUA655362 DDT655362:DDW655362 DNP655362:DNS655362 DXL655362:DXO655362 EHH655362:EHK655362 ERD655362:ERG655362 FAZ655362:FBC655362 FKV655362:FKY655362 FUR655362:FUU655362 GEN655362:GEQ655362 GOJ655362:GOM655362 GYF655362:GYI655362 HIB655362:HIE655362 HRX655362:HSA655362 IBT655362:IBW655362 ILP655362:ILS655362 IVL655362:IVO655362 JFH655362:JFK655362 JPD655362:JPG655362 JYZ655362:JZC655362 KIV655362:KIY655362 KSR655362:KSU655362 LCN655362:LCQ655362 LMJ655362:LMM655362 LWF655362:LWI655362 MGB655362:MGE655362 MPX655362:MQA655362 MZT655362:MZW655362 NJP655362:NJS655362 NTL655362:NTO655362 ODH655362:ODK655362 OND655362:ONG655362 OWZ655362:OXC655362 PGV655362:PGY655362 PQR655362:PQU655362 QAN655362:QAQ655362 QKJ655362:QKM655362 QUF655362:QUI655362 REB655362:REE655362 RNX655362:ROA655362 RXT655362:RXW655362 SHP655362:SHS655362 SRL655362:SRO655362 TBH655362:TBK655362 TLD655362:TLG655362 TUZ655362:TVC655362 UEV655362:UEY655362 UOR655362:UOU655362 UYN655362:UYQ655362 VIJ655362:VIM655362 VSF655362:VSI655362 WCB655362:WCE655362 WLX655362:WMA655362 WVT655362:WVW655362 L720898:O720898 JH720898:JK720898 TD720898:TG720898 ACZ720898:ADC720898 AMV720898:AMY720898 AWR720898:AWU720898 BGN720898:BGQ720898 BQJ720898:BQM720898 CAF720898:CAI720898 CKB720898:CKE720898 CTX720898:CUA720898 DDT720898:DDW720898 DNP720898:DNS720898 DXL720898:DXO720898 EHH720898:EHK720898 ERD720898:ERG720898 FAZ720898:FBC720898 FKV720898:FKY720898 FUR720898:FUU720898 GEN720898:GEQ720898 GOJ720898:GOM720898 GYF720898:GYI720898 HIB720898:HIE720898 HRX720898:HSA720898 IBT720898:IBW720898 ILP720898:ILS720898 IVL720898:IVO720898 JFH720898:JFK720898 JPD720898:JPG720898 JYZ720898:JZC720898 KIV720898:KIY720898 KSR720898:KSU720898 LCN720898:LCQ720898 LMJ720898:LMM720898 LWF720898:LWI720898 MGB720898:MGE720898 MPX720898:MQA720898 MZT720898:MZW720898 NJP720898:NJS720898 NTL720898:NTO720898 ODH720898:ODK720898 OND720898:ONG720898 OWZ720898:OXC720898 PGV720898:PGY720898 PQR720898:PQU720898 QAN720898:QAQ720898 QKJ720898:QKM720898 QUF720898:QUI720898 REB720898:REE720898 RNX720898:ROA720898 RXT720898:RXW720898 SHP720898:SHS720898 SRL720898:SRO720898 TBH720898:TBK720898 TLD720898:TLG720898 TUZ720898:TVC720898 UEV720898:UEY720898 UOR720898:UOU720898 UYN720898:UYQ720898 VIJ720898:VIM720898 VSF720898:VSI720898 WCB720898:WCE720898 WLX720898:WMA720898 WVT720898:WVW720898 L786434:O786434 JH786434:JK786434 TD786434:TG786434 ACZ786434:ADC786434 AMV786434:AMY786434 AWR786434:AWU786434 BGN786434:BGQ786434 BQJ786434:BQM786434 CAF786434:CAI786434 CKB786434:CKE786434 CTX786434:CUA786434 DDT786434:DDW786434 DNP786434:DNS786434 DXL786434:DXO786434 EHH786434:EHK786434 ERD786434:ERG786434 FAZ786434:FBC786434 FKV786434:FKY786434 FUR786434:FUU786434 GEN786434:GEQ786434 GOJ786434:GOM786434 GYF786434:GYI786434 HIB786434:HIE786434 HRX786434:HSA786434 IBT786434:IBW786434 ILP786434:ILS786434 IVL786434:IVO786434 JFH786434:JFK786434 JPD786434:JPG786434 JYZ786434:JZC786434 KIV786434:KIY786434 KSR786434:KSU786434 LCN786434:LCQ786434 LMJ786434:LMM786434 LWF786434:LWI786434 MGB786434:MGE786434 MPX786434:MQA786434 MZT786434:MZW786434 NJP786434:NJS786434 NTL786434:NTO786434 ODH786434:ODK786434 OND786434:ONG786434 OWZ786434:OXC786434 PGV786434:PGY786434 PQR786434:PQU786434 QAN786434:QAQ786434 QKJ786434:QKM786434 QUF786434:QUI786434 REB786434:REE786434 RNX786434:ROA786434 RXT786434:RXW786434 SHP786434:SHS786434 SRL786434:SRO786434 TBH786434:TBK786434 TLD786434:TLG786434 TUZ786434:TVC786434 UEV786434:UEY786434 UOR786434:UOU786434 UYN786434:UYQ786434 VIJ786434:VIM786434 VSF786434:VSI786434 WCB786434:WCE786434 WLX786434:WMA786434 WVT786434:WVW786434 L851970:O851970 JH851970:JK851970 TD851970:TG851970 ACZ851970:ADC851970 AMV851970:AMY851970 AWR851970:AWU851970 BGN851970:BGQ851970 BQJ851970:BQM851970 CAF851970:CAI851970 CKB851970:CKE851970 CTX851970:CUA851970 DDT851970:DDW851970 DNP851970:DNS851970 DXL851970:DXO851970 EHH851970:EHK851970 ERD851970:ERG851970 FAZ851970:FBC851970 FKV851970:FKY851970 FUR851970:FUU851970 GEN851970:GEQ851970 GOJ851970:GOM851970 GYF851970:GYI851970 HIB851970:HIE851970 HRX851970:HSA851970 IBT851970:IBW851970 ILP851970:ILS851970 IVL851970:IVO851970 JFH851970:JFK851970 JPD851970:JPG851970 JYZ851970:JZC851970 KIV851970:KIY851970 KSR851970:KSU851970 LCN851970:LCQ851970 LMJ851970:LMM851970 LWF851970:LWI851970 MGB851970:MGE851970 MPX851970:MQA851970 MZT851970:MZW851970 NJP851970:NJS851970 NTL851970:NTO851970 ODH851970:ODK851970 OND851970:ONG851970 OWZ851970:OXC851970 PGV851970:PGY851970 PQR851970:PQU851970 QAN851970:QAQ851970 QKJ851970:QKM851970 QUF851970:QUI851970 REB851970:REE851970 RNX851970:ROA851970 RXT851970:RXW851970 SHP851970:SHS851970 SRL851970:SRO851970 TBH851970:TBK851970 TLD851970:TLG851970 TUZ851970:TVC851970 UEV851970:UEY851970 UOR851970:UOU851970 UYN851970:UYQ851970 VIJ851970:VIM851970 VSF851970:VSI851970 WCB851970:WCE851970 WLX851970:WMA851970 WVT851970:WVW851970 L917506:O917506 JH917506:JK917506 TD917506:TG917506 ACZ917506:ADC917506 AMV917506:AMY917506 AWR917506:AWU917506 BGN917506:BGQ917506 BQJ917506:BQM917506 CAF917506:CAI917506 CKB917506:CKE917506 CTX917506:CUA917506 DDT917506:DDW917506 DNP917506:DNS917506 DXL917506:DXO917506 EHH917506:EHK917506 ERD917506:ERG917506 FAZ917506:FBC917506 FKV917506:FKY917506 FUR917506:FUU917506 GEN917506:GEQ917506 GOJ917506:GOM917506 GYF917506:GYI917506 HIB917506:HIE917506 HRX917506:HSA917506 IBT917506:IBW917506 ILP917506:ILS917506 IVL917506:IVO917506 JFH917506:JFK917506 JPD917506:JPG917506 JYZ917506:JZC917506 KIV917506:KIY917506 KSR917506:KSU917506 LCN917506:LCQ917506 LMJ917506:LMM917506 LWF917506:LWI917506 MGB917506:MGE917506 MPX917506:MQA917506 MZT917506:MZW917506 NJP917506:NJS917506 NTL917506:NTO917506 ODH917506:ODK917506 OND917506:ONG917506 OWZ917506:OXC917506 PGV917506:PGY917506 PQR917506:PQU917506 QAN917506:QAQ917506 QKJ917506:QKM917506 QUF917506:QUI917506 REB917506:REE917506 RNX917506:ROA917506 RXT917506:RXW917506 SHP917506:SHS917506 SRL917506:SRO917506 TBH917506:TBK917506 TLD917506:TLG917506 TUZ917506:TVC917506 UEV917506:UEY917506 UOR917506:UOU917506 UYN917506:UYQ917506 VIJ917506:VIM917506 VSF917506:VSI917506 WCB917506:WCE917506 WLX917506:WMA917506 WVT917506:WVW917506 L983042:O983042 JH983042:JK983042 TD983042:TG983042 ACZ983042:ADC983042 AMV983042:AMY983042 AWR983042:AWU983042 BGN983042:BGQ983042 BQJ983042:BQM983042 CAF983042:CAI983042 CKB983042:CKE983042 CTX983042:CUA983042 DDT983042:DDW983042 DNP983042:DNS983042 DXL983042:DXO983042 EHH983042:EHK983042 ERD983042:ERG983042 FAZ983042:FBC983042 FKV983042:FKY983042 FUR983042:FUU983042 GEN983042:GEQ983042 GOJ983042:GOM983042 GYF983042:GYI983042 HIB983042:HIE983042 HRX983042:HSA983042 IBT983042:IBW983042 ILP983042:ILS983042 IVL983042:IVO983042 JFH983042:JFK983042 JPD983042:JPG983042 JYZ983042:JZC983042 KIV983042:KIY983042 KSR983042:KSU983042 LCN983042:LCQ983042 LMJ983042:LMM983042 LWF983042:LWI983042 MGB983042:MGE983042 MPX983042:MQA983042 MZT983042:MZW983042 NJP983042:NJS983042 NTL983042:NTO983042 ODH983042:ODK983042 OND983042:ONG983042 OWZ983042:OXC983042 PGV983042:PGY983042 PQR983042:PQU983042 QAN983042:QAQ983042 QKJ983042:QKM983042 QUF983042:QUI983042 REB983042:REE983042 RNX983042:ROA983042 RXT983042:RXW983042 SHP983042:SHS983042 SRL983042:SRO983042 TBH983042:TBK983042 TLD983042:TLG983042 TUZ983042:TVC983042 UEV983042:UEY983042 UOR983042:UOU983042 UYN983042:UYQ983042 VIJ983042:VIM983042 VSF983042:VSI983042 WCB983042:WCE983042 WLX983042:WMA983042 WVT983042:WVW983042 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L72:O72 JH72:JK72 TD72:TG72 ACZ72:ADC72 AMV72:AMY72 AWR72:AWU72 BGN72:BGQ72 BQJ72:BQM72 CAF72:CAI72 CKB72:CKE72 CTX72:CUA72 DDT72:DDW72 DNP72:DNS72 DXL72:DXO72 EHH72:EHK72 ERD72:ERG72 FAZ72:FBC72 FKV72:FKY72 FUR72:FUU72 GEN72:GEQ72 GOJ72:GOM72 GYF72:GYI72 HIB72:HIE72 HRX72:HSA72 IBT72:IBW72 ILP72:ILS72 IVL72:IVO72 JFH72:JFK72 JPD72:JPG72 JYZ72:JZC72 KIV72:KIY72 KSR72:KSU72 LCN72:LCQ72 LMJ72:LMM72 LWF72:LWI72 MGB72:MGE72 MPX72:MQA72 MZT72:MZW72 NJP72:NJS72 NTL72:NTO72 ODH72:ODK72 OND72:ONG72 OWZ72:OXC72 PGV72:PGY72 PQR72:PQU72 QAN72:QAQ72 QKJ72:QKM72 QUF72:QUI72 REB72:REE72 RNX72:ROA72 RXT72:RXW72 SHP72:SHS72 SRL72:SRO72 TBH72:TBK72 TLD72:TLG72 TUZ72:TVC72 UEV72:UEY72 UOR72:UOU72 UYN72:UYQ72 VIJ72:VIM72 VSF72:VSI72 WCB72:WCE72 WLX72:WMA72 WVT72:WVW72 L65608:O65608 JH65608:JK65608 TD65608:TG65608 ACZ65608:ADC65608 AMV65608:AMY65608 AWR65608:AWU65608 BGN65608:BGQ65608 BQJ65608:BQM65608 CAF65608:CAI65608 CKB65608:CKE65608 CTX65608:CUA65608 DDT65608:DDW65608 DNP65608:DNS65608 DXL65608:DXO65608 EHH65608:EHK65608 ERD65608:ERG65608 FAZ65608:FBC65608 FKV65608:FKY65608 FUR65608:FUU65608 GEN65608:GEQ65608 GOJ65608:GOM65608 GYF65608:GYI65608 HIB65608:HIE65608 HRX65608:HSA65608 IBT65608:IBW65608 ILP65608:ILS65608 IVL65608:IVO65608 JFH65608:JFK65608 JPD65608:JPG65608 JYZ65608:JZC65608 KIV65608:KIY65608 KSR65608:KSU65608 LCN65608:LCQ65608 LMJ65608:LMM65608 LWF65608:LWI65608 MGB65608:MGE65608 MPX65608:MQA65608 MZT65608:MZW65608 NJP65608:NJS65608 NTL65608:NTO65608 ODH65608:ODK65608 OND65608:ONG65608 OWZ65608:OXC65608 PGV65608:PGY65608 PQR65608:PQU65608 QAN65608:QAQ65608 QKJ65608:QKM65608 QUF65608:QUI65608 REB65608:REE65608 RNX65608:ROA65608 RXT65608:RXW65608 SHP65608:SHS65608 SRL65608:SRO65608 TBH65608:TBK65608 TLD65608:TLG65608 TUZ65608:TVC65608 UEV65608:UEY65608 UOR65608:UOU65608 UYN65608:UYQ65608 VIJ65608:VIM65608 VSF65608:VSI65608 WCB65608:WCE65608 WLX65608:WMA65608 WVT65608:WVW65608 L131144:O131144 JH131144:JK131144 TD131144:TG131144 ACZ131144:ADC131144 AMV131144:AMY131144 AWR131144:AWU131144 BGN131144:BGQ131144 BQJ131144:BQM131144 CAF131144:CAI131144 CKB131144:CKE131144 CTX131144:CUA131144 DDT131144:DDW131144 DNP131144:DNS131144 DXL131144:DXO131144 EHH131144:EHK131144 ERD131144:ERG131144 FAZ131144:FBC131144 FKV131144:FKY131144 FUR131144:FUU131144 GEN131144:GEQ131144 GOJ131144:GOM131144 GYF131144:GYI131144 HIB131144:HIE131144 HRX131144:HSA131144 IBT131144:IBW131144 ILP131144:ILS131144 IVL131144:IVO131144 JFH131144:JFK131144 JPD131144:JPG131144 JYZ131144:JZC131144 KIV131144:KIY131144 KSR131144:KSU131144 LCN131144:LCQ131144 LMJ131144:LMM131144 LWF131144:LWI131144 MGB131144:MGE131144 MPX131144:MQA131144 MZT131144:MZW131144 NJP131144:NJS131144 NTL131144:NTO131144 ODH131144:ODK131144 OND131144:ONG131144 OWZ131144:OXC131144 PGV131144:PGY131144 PQR131144:PQU131144 QAN131144:QAQ131144 QKJ131144:QKM131144 QUF131144:QUI131144 REB131144:REE131144 RNX131144:ROA131144 RXT131144:RXW131144 SHP131144:SHS131144 SRL131144:SRO131144 TBH131144:TBK131144 TLD131144:TLG131144 TUZ131144:TVC131144 UEV131144:UEY131144 UOR131144:UOU131144 UYN131144:UYQ131144 VIJ131144:VIM131144 VSF131144:VSI131144 WCB131144:WCE131144 WLX131144:WMA131144 WVT131144:WVW131144 L196680:O196680 JH196680:JK196680 TD196680:TG196680 ACZ196680:ADC196680 AMV196680:AMY196680 AWR196680:AWU196680 BGN196680:BGQ196680 BQJ196680:BQM196680 CAF196680:CAI196680 CKB196680:CKE196680 CTX196680:CUA196680 DDT196680:DDW196680 DNP196680:DNS196680 DXL196680:DXO196680 EHH196680:EHK196680 ERD196680:ERG196680 FAZ196680:FBC196680 FKV196680:FKY196680 FUR196680:FUU196680 GEN196680:GEQ196680 GOJ196680:GOM196680 GYF196680:GYI196680 HIB196680:HIE196680 HRX196680:HSA196680 IBT196680:IBW196680 ILP196680:ILS196680 IVL196680:IVO196680 JFH196680:JFK196680 JPD196680:JPG196680 JYZ196680:JZC196680 KIV196680:KIY196680 KSR196680:KSU196680 LCN196680:LCQ196680 LMJ196680:LMM196680 LWF196680:LWI196680 MGB196680:MGE196680 MPX196680:MQA196680 MZT196680:MZW196680 NJP196680:NJS196680 NTL196680:NTO196680 ODH196680:ODK196680 OND196680:ONG196680 OWZ196680:OXC196680 PGV196680:PGY196680 PQR196680:PQU196680 QAN196680:QAQ196680 QKJ196680:QKM196680 QUF196680:QUI196680 REB196680:REE196680 RNX196680:ROA196680 RXT196680:RXW196680 SHP196680:SHS196680 SRL196680:SRO196680 TBH196680:TBK196680 TLD196680:TLG196680 TUZ196680:TVC196680 UEV196680:UEY196680 UOR196680:UOU196680 UYN196680:UYQ196680 VIJ196680:VIM196680 VSF196680:VSI196680 WCB196680:WCE196680 WLX196680:WMA196680 WVT196680:WVW196680 L262216:O262216 JH262216:JK262216 TD262216:TG262216 ACZ262216:ADC262216 AMV262216:AMY262216 AWR262216:AWU262216 BGN262216:BGQ262216 BQJ262216:BQM262216 CAF262216:CAI262216 CKB262216:CKE262216 CTX262216:CUA262216 DDT262216:DDW262216 DNP262216:DNS262216 DXL262216:DXO262216 EHH262216:EHK262216 ERD262216:ERG262216 FAZ262216:FBC262216 FKV262216:FKY262216 FUR262216:FUU262216 GEN262216:GEQ262216 GOJ262216:GOM262216 GYF262216:GYI262216 HIB262216:HIE262216 HRX262216:HSA262216 IBT262216:IBW262216 ILP262216:ILS262216 IVL262216:IVO262216 JFH262216:JFK262216 JPD262216:JPG262216 JYZ262216:JZC262216 KIV262216:KIY262216 KSR262216:KSU262216 LCN262216:LCQ262216 LMJ262216:LMM262216 LWF262216:LWI262216 MGB262216:MGE262216 MPX262216:MQA262216 MZT262216:MZW262216 NJP262216:NJS262216 NTL262216:NTO262216 ODH262216:ODK262216 OND262216:ONG262216 OWZ262216:OXC262216 PGV262216:PGY262216 PQR262216:PQU262216 QAN262216:QAQ262216 QKJ262216:QKM262216 QUF262216:QUI262216 REB262216:REE262216 RNX262216:ROA262216 RXT262216:RXW262216 SHP262216:SHS262216 SRL262216:SRO262216 TBH262216:TBK262216 TLD262216:TLG262216 TUZ262216:TVC262216 UEV262216:UEY262216 UOR262216:UOU262216 UYN262216:UYQ262216 VIJ262216:VIM262216 VSF262216:VSI262216 WCB262216:WCE262216 WLX262216:WMA262216 WVT262216:WVW262216 L327752:O327752 JH327752:JK327752 TD327752:TG327752 ACZ327752:ADC327752 AMV327752:AMY327752 AWR327752:AWU327752 BGN327752:BGQ327752 BQJ327752:BQM327752 CAF327752:CAI327752 CKB327752:CKE327752 CTX327752:CUA327752 DDT327752:DDW327752 DNP327752:DNS327752 DXL327752:DXO327752 EHH327752:EHK327752 ERD327752:ERG327752 FAZ327752:FBC327752 FKV327752:FKY327752 FUR327752:FUU327752 GEN327752:GEQ327752 GOJ327752:GOM327752 GYF327752:GYI327752 HIB327752:HIE327752 HRX327752:HSA327752 IBT327752:IBW327752 ILP327752:ILS327752 IVL327752:IVO327752 JFH327752:JFK327752 JPD327752:JPG327752 JYZ327752:JZC327752 KIV327752:KIY327752 KSR327752:KSU327752 LCN327752:LCQ327752 LMJ327752:LMM327752 LWF327752:LWI327752 MGB327752:MGE327752 MPX327752:MQA327752 MZT327752:MZW327752 NJP327752:NJS327752 NTL327752:NTO327752 ODH327752:ODK327752 OND327752:ONG327752 OWZ327752:OXC327752 PGV327752:PGY327752 PQR327752:PQU327752 QAN327752:QAQ327752 QKJ327752:QKM327752 QUF327752:QUI327752 REB327752:REE327752 RNX327752:ROA327752 RXT327752:RXW327752 SHP327752:SHS327752 SRL327752:SRO327752 TBH327752:TBK327752 TLD327752:TLG327752 TUZ327752:TVC327752 UEV327752:UEY327752 UOR327752:UOU327752 UYN327752:UYQ327752 VIJ327752:VIM327752 VSF327752:VSI327752 WCB327752:WCE327752 WLX327752:WMA327752 WVT327752:WVW327752 L393288:O393288 JH393288:JK393288 TD393288:TG393288 ACZ393288:ADC393288 AMV393288:AMY393288 AWR393288:AWU393288 BGN393288:BGQ393288 BQJ393288:BQM393288 CAF393288:CAI393288 CKB393288:CKE393288 CTX393288:CUA393288 DDT393288:DDW393288 DNP393288:DNS393288 DXL393288:DXO393288 EHH393288:EHK393288 ERD393288:ERG393288 FAZ393288:FBC393288 FKV393288:FKY393288 FUR393288:FUU393288 GEN393288:GEQ393288 GOJ393288:GOM393288 GYF393288:GYI393288 HIB393288:HIE393288 HRX393288:HSA393288 IBT393288:IBW393288 ILP393288:ILS393288 IVL393288:IVO393288 JFH393288:JFK393288 JPD393288:JPG393288 JYZ393288:JZC393288 KIV393288:KIY393288 KSR393288:KSU393288 LCN393288:LCQ393288 LMJ393288:LMM393288 LWF393288:LWI393288 MGB393288:MGE393288 MPX393288:MQA393288 MZT393288:MZW393288 NJP393288:NJS393288 NTL393288:NTO393288 ODH393288:ODK393288 OND393288:ONG393288 OWZ393288:OXC393288 PGV393288:PGY393288 PQR393288:PQU393288 QAN393288:QAQ393288 QKJ393288:QKM393288 QUF393288:QUI393288 REB393288:REE393288 RNX393288:ROA393288 RXT393288:RXW393288 SHP393288:SHS393288 SRL393288:SRO393288 TBH393288:TBK393288 TLD393288:TLG393288 TUZ393288:TVC393288 UEV393288:UEY393288 UOR393288:UOU393288 UYN393288:UYQ393288 VIJ393288:VIM393288 VSF393288:VSI393288 WCB393288:WCE393288 WLX393288:WMA393288 WVT393288:WVW393288 L458824:O458824 JH458824:JK458824 TD458824:TG458824 ACZ458824:ADC458824 AMV458824:AMY458824 AWR458824:AWU458824 BGN458824:BGQ458824 BQJ458824:BQM458824 CAF458824:CAI458824 CKB458824:CKE458824 CTX458824:CUA458824 DDT458824:DDW458824 DNP458824:DNS458824 DXL458824:DXO458824 EHH458824:EHK458824 ERD458824:ERG458824 FAZ458824:FBC458824 FKV458824:FKY458824 FUR458824:FUU458824 GEN458824:GEQ458824 GOJ458824:GOM458824 GYF458824:GYI458824 HIB458824:HIE458824 HRX458824:HSA458824 IBT458824:IBW458824 ILP458824:ILS458824 IVL458824:IVO458824 JFH458824:JFK458824 JPD458824:JPG458824 JYZ458824:JZC458824 KIV458824:KIY458824 KSR458824:KSU458824 LCN458824:LCQ458824 LMJ458824:LMM458824 LWF458824:LWI458824 MGB458824:MGE458824 MPX458824:MQA458824 MZT458824:MZW458824 NJP458824:NJS458824 NTL458824:NTO458824 ODH458824:ODK458824 OND458824:ONG458824 OWZ458824:OXC458824 PGV458824:PGY458824 PQR458824:PQU458824 QAN458824:QAQ458824 QKJ458824:QKM458824 QUF458824:QUI458824 REB458824:REE458824 RNX458824:ROA458824 RXT458824:RXW458824 SHP458824:SHS458824 SRL458824:SRO458824 TBH458824:TBK458824 TLD458824:TLG458824 TUZ458824:TVC458824 UEV458824:UEY458824 UOR458824:UOU458824 UYN458824:UYQ458824 VIJ458824:VIM458824 VSF458824:VSI458824 WCB458824:WCE458824 WLX458824:WMA458824 WVT458824:WVW458824 L524360:O524360 JH524360:JK524360 TD524360:TG524360 ACZ524360:ADC524360 AMV524360:AMY524360 AWR524360:AWU524360 BGN524360:BGQ524360 BQJ524360:BQM524360 CAF524360:CAI524360 CKB524360:CKE524360 CTX524360:CUA524360 DDT524360:DDW524360 DNP524360:DNS524360 DXL524360:DXO524360 EHH524360:EHK524360 ERD524360:ERG524360 FAZ524360:FBC524360 FKV524360:FKY524360 FUR524360:FUU524360 GEN524360:GEQ524360 GOJ524360:GOM524360 GYF524360:GYI524360 HIB524360:HIE524360 HRX524360:HSA524360 IBT524360:IBW524360 ILP524360:ILS524360 IVL524360:IVO524360 JFH524360:JFK524360 JPD524360:JPG524360 JYZ524360:JZC524360 KIV524360:KIY524360 KSR524360:KSU524360 LCN524360:LCQ524360 LMJ524360:LMM524360 LWF524360:LWI524360 MGB524360:MGE524360 MPX524360:MQA524360 MZT524360:MZW524360 NJP524360:NJS524360 NTL524360:NTO524360 ODH524360:ODK524360 OND524360:ONG524360 OWZ524360:OXC524360 PGV524360:PGY524360 PQR524360:PQU524360 QAN524360:QAQ524360 QKJ524360:QKM524360 QUF524360:QUI524360 REB524360:REE524360 RNX524360:ROA524360 RXT524360:RXW524360 SHP524360:SHS524360 SRL524360:SRO524360 TBH524360:TBK524360 TLD524360:TLG524360 TUZ524360:TVC524360 UEV524360:UEY524360 UOR524360:UOU524360 UYN524360:UYQ524360 VIJ524360:VIM524360 VSF524360:VSI524360 WCB524360:WCE524360 WLX524360:WMA524360 WVT524360:WVW524360 L589896:O589896 JH589896:JK589896 TD589896:TG589896 ACZ589896:ADC589896 AMV589896:AMY589896 AWR589896:AWU589896 BGN589896:BGQ589896 BQJ589896:BQM589896 CAF589896:CAI589896 CKB589896:CKE589896 CTX589896:CUA589896 DDT589896:DDW589896 DNP589896:DNS589896 DXL589896:DXO589896 EHH589896:EHK589896 ERD589896:ERG589896 FAZ589896:FBC589896 FKV589896:FKY589896 FUR589896:FUU589896 GEN589896:GEQ589896 GOJ589896:GOM589896 GYF589896:GYI589896 HIB589896:HIE589896 HRX589896:HSA589896 IBT589896:IBW589896 ILP589896:ILS589896 IVL589896:IVO589896 JFH589896:JFK589896 JPD589896:JPG589896 JYZ589896:JZC589896 KIV589896:KIY589896 KSR589896:KSU589896 LCN589896:LCQ589896 LMJ589896:LMM589896 LWF589896:LWI589896 MGB589896:MGE589896 MPX589896:MQA589896 MZT589896:MZW589896 NJP589896:NJS589896 NTL589896:NTO589896 ODH589896:ODK589896 OND589896:ONG589896 OWZ589896:OXC589896 PGV589896:PGY589896 PQR589896:PQU589896 QAN589896:QAQ589896 QKJ589896:QKM589896 QUF589896:QUI589896 REB589896:REE589896 RNX589896:ROA589896 RXT589896:RXW589896 SHP589896:SHS589896 SRL589896:SRO589896 TBH589896:TBK589896 TLD589896:TLG589896 TUZ589896:TVC589896 UEV589896:UEY589896 UOR589896:UOU589896 UYN589896:UYQ589896 VIJ589896:VIM589896 VSF589896:VSI589896 WCB589896:WCE589896 WLX589896:WMA589896 WVT589896:WVW589896 L655432:O655432 JH655432:JK655432 TD655432:TG655432 ACZ655432:ADC655432 AMV655432:AMY655432 AWR655432:AWU655432 BGN655432:BGQ655432 BQJ655432:BQM655432 CAF655432:CAI655432 CKB655432:CKE655432 CTX655432:CUA655432 DDT655432:DDW655432 DNP655432:DNS655432 DXL655432:DXO655432 EHH655432:EHK655432 ERD655432:ERG655432 FAZ655432:FBC655432 FKV655432:FKY655432 FUR655432:FUU655432 GEN655432:GEQ655432 GOJ655432:GOM655432 GYF655432:GYI655432 HIB655432:HIE655432 HRX655432:HSA655432 IBT655432:IBW655432 ILP655432:ILS655432 IVL655432:IVO655432 JFH655432:JFK655432 JPD655432:JPG655432 JYZ655432:JZC655432 KIV655432:KIY655432 KSR655432:KSU655432 LCN655432:LCQ655432 LMJ655432:LMM655432 LWF655432:LWI655432 MGB655432:MGE655432 MPX655432:MQA655432 MZT655432:MZW655432 NJP655432:NJS655432 NTL655432:NTO655432 ODH655432:ODK655432 OND655432:ONG655432 OWZ655432:OXC655432 PGV655432:PGY655432 PQR655432:PQU655432 QAN655432:QAQ655432 QKJ655432:QKM655432 QUF655432:QUI655432 REB655432:REE655432 RNX655432:ROA655432 RXT655432:RXW655432 SHP655432:SHS655432 SRL655432:SRO655432 TBH655432:TBK655432 TLD655432:TLG655432 TUZ655432:TVC655432 UEV655432:UEY655432 UOR655432:UOU655432 UYN655432:UYQ655432 VIJ655432:VIM655432 VSF655432:VSI655432 WCB655432:WCE655432 WLX655432:WMA655432 WVT655432:WVW655432 L720968:O720968 JH720968:JK720968 TD720968:TG720968 ACZ720968:ADC720968 AMV720968:AMY720968 AWR720968:AWU720968 BGN720968:BGQ720968 BQJ720968:BQM720968 CAF720968:CAI720968 CKB720968:CKE720968 CTX720968:CUA720968 DDT720968:DDW720968 DNP720968:DNS720968 DXL720968:DXO720968 EHH720968:EHK720968 ERD720968:ERG720968 FAZ720968:FBC720968 FKV720968:FKY720968 FUR720968:FUU720968 GEN720968:GEQ720968 GOJ720968:GOM720968 GYF720968:GYI720968 HIB720968:HIE720968 HRX720968:HSA720968 IBT720968:IBW720968 ILP720968:ILS720968 IVL720968:IVO720968 JFH720968:JFK720968 JPD720968:JPG720968 JYZ720968:JZC720968 KIV720968:KIY720968 KSR720968:KSU720968 LCN720968:LCQ720968 LMJ720968:LMM720968 LWF720968:LWI720968 MGB720968:MGE720968 MPX720968:MQA720968 MZT720968:MZW720968 NJP720968:NJS720968 NTL720968:NTO720968 ODH720968:ODK720968 OND720968:ONG720968 OWZ720968:OXC720968 PGV720968:PGY720968 PQR720968:PQU720968 QAN720968:QAQ720968 QKJ720968:QKM720968 QUF720968:QUI720968 REB720968:REE720968 RNX720968:ROA720968 RXT720968:RXW720968 SHP720968:SHS720968 SRL720968:SRO720968 TBH720968:TBK720968 TLD720968:TLG720968 TUZ720968:TVC720968 UEV720968:UEY720968 UOR720968:UOU720968 UYN720968:UYQ720968 VIJ720968:VIM720968 VSF720968:VSI720968 WCB720968:WCE720968 WLX720968:WMA720968 WVT720968:WVW720968 L786504:O786504 JH786504:JK786504 TD786504:TG786504 ACZ786504:ADC786504 AMV786504:AMY786504 AWR786504:AWU786504 BGN786504:BGQ786504 BQJ786504:BQM786504 CAF786504:CAI786504 CKB786504:CKE786504 CTX786504:CUA786504 DDT786504:DDW786504 DNP786504:DNS786504 DXL786504:DXO786504 EHH786504:EHK786504 ERD786504:ERG786504 FAZ786504:FBC786504 FKV786504:FKY786504 FUR786504:FUU786504 GEN786504:GEQ786504 GOJ786504:GOM786504 GYF786504:GYI786504 HIB786504:HIE786504 HRX786504:HSA786504 IBT786504:IBW786504 ILP786504:ILS786504 IVL786504:IVO786504 JFH786504:JFK786504 JPD786504:JPG786504 JYZ786504:JZC786504 KIV786504:KIY786504 KSR786504:KSU786504 LCN786504:LCQ786504 LMJ786504:LMM786504 LWF786504:LWI786504 MGB786504:MGE786504 MPX786504:MQA786504 MZT786504:MZW786504 NJP786504:NJS786504 NTL786504:NTO786504 ODH786504:ODK786504 OND786504:ONG786504 OWZ786504:OXC786504 PGV786504:PGY786504 PQR786504:PQU786504 QAN786504:QAQ786504 QKJ786504:QKM786504 QUF786504:QUI786504 REB786504:REE786504 RNX786504:ROA786504 RXT786504:RXW786504 SHP786504:SHS786504 SRL786504:SRO786504 TBH786504:TBK786504 TLD786504:TLG786504 TUZ786504:TVC786504 UEV786504:UEY786504 UOR786504:UOU786504 UYN786504:UYQ786504 VIJ786504:VIM786504 VSF786504:VSI786504 WCB786504:WCE786504 WLX786504:WMA786504 WVT786504:WVW786504 L852040:O852040 JH852040:JK852040 TD852040:TG852040 ACZ852040:ADC852040 AMV852040:AMY852040 AWR852040:AWU852040 BGN852040:BGQ852040 BQJ852040:BQM852040 CAF852040:CAI852040 CKB852040:CKE852040 CTX852040:CUA852040 DDT852040:DDW852040 DNP852040:DNS852040 DXL852040:DXO852040 EHH852040:EHK852040 ERD852040:ERG852040 FAZ852040:FBC852040 FKV852040:FKY852040 FUR852040:FUU852040 GEN852040:GEQ852040 GOJ852040:GOM852040 GYF852040:GYI852040 HIB852040:HIE852040 HRX852040:HSA852040 IBT852040:IBW852040 ILP852040:ILS852040 IVL852040:IVO852040 JFH852040:JFK852040 JPD852040:JPG852040 JYZ852040:JZC852040 KIV852040:KIY852040 KSR852040:KSU852040 LCN852040:LCQ852040 LMJ852040:LMM852040 LWF852040:LWI852040 MGB852040:MGE852040 MPX852040:MQA852040 MZT852040:MZW852040 NJP852040:NJS852040 NTL852040:NTO852040 ODH852040:ODK852040 OND852040:ONG852040 OWZ852040:OXC852040 PGV852040:PGY852040 PQR852040:PQU852040 QAN852040:QAQ852040 QKJ852040:QKM852040 QUF852040:QUI852040 REB852040:REE852040 RNX852040:ROA852040 RXT852040:RXW852040 SHP852040:SHS852040 SRL852040:SRO852040 TBH852040:TBK852040 TLD852040:TLG852040 TUZ852040:TVC852040 UEV852040:UEY852040 UOR852040:UOU852040 UYN852040:UYQ852040 VIJ852040:VIM852040 VSF852040:VSI852040 WCB852040:WCE852040 WLX852040:WMA852040 WVT852040:WVW852040 L917576:O917576 JH917576:JK917576 TD917576:TG917576 ACZ917576:ADC917576 AMV917576:AMY917576 AWR917576:AWU917576 BGN917576:BGQ917576 BQJ917576:BQM917576 CAF917576:CAI917576 CKB917576:CKE917576 CTX917576:CUA917576 DDT917576:DDW917576 DNP917576:DNS917576 DXL917576:DXO917576 EHH917576:EHK917576 ERD917576:ERG917576 FAZ917576:FBC917576 FKV917576:FKY917576 FUR917576:FUU917576 GEN917576:GEQ917576 GOJ917576:GOM917576 GYF917576:GYI917576 HIB917576:HIE917576 HRX917576:HSA917576 IBT917576:IBW917576 ILP917576:ILS917576 IVL917576:IVO917576 JFH917576:JFK917576 JPD917576:JPG917576 JYZ917576:JZC917576 KIV917576:KIY917576 KSR917576:KSU917576 LCN917576:LCQ917576 LMJ917576:LMM917576 LWF917576:LWI917576 MGB917576:MGE917576 MPX917576:MQA917576 MZT917576:MZW917576 NJP917576:NJS917576 NTL917576:NTO917576 ODH917576:ODK917576 OND917576:ONG917576 OWZ917576:OXC917576 PGV917576:PGY917576 PQR917576:PQU917576 QAN917576:QAQ917576 QKJ917576:QKM917576 QUF917576:QUI917576 REB917576:REE917576 RNX917576:ROA917576 RXT917576:RXW917576 SHP917576:SHS917576 SRL917576:SRO917576 TBH917576:TBK917576 TLD917576:TLG917576 TUZ917576:TVC917576 UEV917576:UEY917576 UOR917576:UOU917576 UYN917576:UYQ917576 VIJ917576:VIM917576 VSF917576:VSI917576 WCB917576:WCE917576 WLX917576:WMA917576 WVT917576:WVW917576 L983112:O983112 JH983112:JK983112 TD983112:TG983112 ACZ983112:ADC983112 AMV983112:AMY983112 AWR983112:AWU983112 BGN983112:BGQ983112 BQJ983112:BQM983112 CAF983112:CAI983112 CKB983112:CKE983112 CTX983112:CUA983112 DDT983112:DDW983112 DNP983112:DNS983112 DXL983112:DXO983112 EHH983112:EHK983112 ERD983112:ERG983112 FAZ983112:FBC983112 FKV983112:FKY983112 FUR983112:FUU983112 GEN983112:GEQ983112 GOJ983112:GOM983112 GYF983112:GYI983112 HIB983112:HIE983112 HRX983112:HSA983112 IBT983112:IBW983112 ILP983112:ILS983112 IVL983112:IVO983112 JFH983112:JFK983112 JPD983112:JPG983112 JYZ983112:JZC983112 KIV983112:KIY983112 KSR983112:KSU983112 LCN983112:LCQ983112 LMJ983112:LMM983112 LWF983112:LWI983112 MGB983112:MGE983112 MPX983112:MQA983112 MZT983112:MZW983112 NJP983112:NJS983112 NTL983112:NTO983112 ODH983112:ODK983112 OND983112:ONG983112 OWZ983112:OXC983112 PGV983112:PGY983112 PQR983112:PQU983112 QAN983112:QAQ983112 QKJ983112:QKM983112 QUF983112:QUI983112 REB983112:REE983112 RNX983112:ROA983112 RXT983112:RXW983112 SHP983112:SHS983112 SRL983112:SRO983112 TBH983112:TBK983112 TLD983112:TLG983112 TUZ983112:TVC983112 UEV983112:UEY983112 UOR983112:UOU983112 UYN983112:UYQ983112 VIJ983112:VIM983112 VSF983112:VSI983112 WCB983112:WCE983112 WLX983112:WMA983112 WVT983112:WVW983112 L82:O82 JH82:JK82 TD82:TG82 ACZ82:ADC82 AMV82:AMY82 AWR82:AWU82 BGN82:BGQ82 BQJ82:BQM82 CAF82:CAI82 CKB82:CKE82 CTX82:CUA82 DDT82:DDW82 DNP82:DNS82 DXL82:DXO82 EHH82:EHK82 ERD82:ERG82 FAZ82:FBC82 FKV82:FKY82 FUR82:FUU82 GEN82:GEQ82 GOJ82:GOM82 GYF82:GYI82 HIB82:HIE82 HRX82:HSA82 IBT82:IBW82 ILP82:ILS82 IVL82:IVO82 JFH82:JFK82 JPD82:JPG82 JYZ82:JZC82 KIV82:KIY82 KSR82:KSU82 LCN82:LCQ82 LMJ82:LMM82 LWF82:LWI82 MGB82:MGE82 MPX82:MQA82 MZT82:MZW82 NJP82:NJS82 NTL82:NTO82 ODH82:ODK82 OND82:ONG82 OWZ82:OXC82 PGV82:PGY82 PQR82:PQU82 QAN82:QAQ82 QKJ82:QKM82 QUF82:QUI82 REB82:REE82 RNX82:ROA82 RXT82:RXW82 SHP82:SHS82 SRL82:SRO82 TBH82:TBK82 TLD82:TLG82 TUZ82:TVC82 UEV82:UEY82 UOR82:UOU82 UYN82:UYQ82 VIJ82:VIM82 VSF82:VSI82 WCB82:WCE82 WLX82:WMA82 WVT82:WVW82 L65618:O65618 JH65618:JK65618 TD65618:TG65618 ACZ65618:ADC65618 AMV65618:AMY65618 AWR65618:AWU65618 BGN65618:BGQ65618 BQJ65618:BQM65618 CAF65618:CAI65618 CKB65618:CKE65618 CTX65618:CUA65618 DDT65618:DDW65618 DNP65618:DNS65618 DXL65618:DXO65618 EHH65618:EHK65618 ERD65618:ERG65618 FAZ65618:FBC65618 FKV65618:FKY65618 FUR65618:FUU65618 GEN65618:GEQ65618 GOJ65618:GOM65618 GYF65618:GYI65618 HIB65618:HIE65618 HRX65618:HSA65618 IBT65618:IBW65618 ILP65618:ILS65618 IVL65618:IVO65618 JFH65618:JFK65618 JPD65618:JPG65618 JYZ65618:JZC65618 KIV65618:KIY65618 KSR65618:KSU65618 LCN65618:LCQ65618 LMJ65618:LMM65618 LWF65618:LWI65618 MGB65618:MGE65618 MPX65618:MQA65618 MZT65618:MZW65618 NJP65618:NJS65618 NTL65618:NTO65618 ODH65618:ODK65618 OND65618:ONG65618 OWZ65618:OXC65618 PGV65618:PGY65618 PQR65618:PQU65618 QAN65618:QAQ65618 QKJ65618:QKM65618 QUF65618:QUI65618 REB65618:REE65618 RNX65618:ROA65618 RXT65618:RXW65618 SHP65618:SHS65618 SRL65618:SRO65618 TBH65618:TBK65618 TLD65618:TLG65618 TUZ65618:TVC65618 UEV65618:UEY65618 UOR65618:UOU65618 UYN65618:UYQ65618 VIJ65618:VIM65618 VSF65618:VSI65618 WCB65618:WCE65618 WLX65618:WMA65618 WVT65618:WVW65618 L131154:O131154 JH131154:JK131154 TD131154:TG131154 ACZ131154:ADC131154 AMV131154:AMY131154 AWR131154:AWU131154 BGN131154:BGQ131154 BQJ131154:BQM131154 CAF131154:CAI131154 CKB131154:CKE131154 CTX131154:CUA131154 DDT131154:DDW131154 DNP131154:DNS131154 DXL131154:DXO131154 EHH131154:EHK131154 ERD131154:ERG131154 FAZ131154:FBC131154 FKV131154:FKY131154 FUR131154:FUU131154 GEN131154:GEQ131154 GOJ131154:GOM131154 GYF131154:GYI131154 HIB131154:HIE131154 HRX131154:HSA131154 IBT131154:IBW131154 ILP131154:ILS131154 IVL131154:IVO131154 JFH131154:JFK131154 JPD131154:JPG131154 JYZ131154:JZC131154 KIV131154:KIY131154 KSR131154:KSU131154 LCN131154:LCQ131154 LMJ131154:LMM131154 LWF131154:LWI131154 MGB131154:MGE131154 MPX131154:MQA131154 MZT131154:MZW131154 NJP131154:NJS131154 NTL131154:NTO131154 ODH131154:ODK131154 OND131154:ONG131154 OWZ131154:OXC131154 PGV131154:PGY131154 PQR131154:PQU131154 QAN131154:QAQ131154 QKJ131154:QKM131154 QUF131154:QUI131154 REB131154:REE131154 RNX131154:ROA131154 RXT131154:RXW131154 SHP131154:SHS131154 SRL131154:SRO131154 TBH131154:TBK131154 TLD131154:TLG131154 TUZ131154:TVC131154 UEV131154:UEY131154 UOR131154:UOU131154 UYN131154:UYQ131154 VIJ131154:VIM131154 VSF131154:VSI131154 WCB131154:WCE131154 WLX131154:WMA131154 WVT131154:WVW131154 L196690:O196690 JH196690:JK196690 TD196690:TG196690 ACZ196690:ADC196690 AMV196690:AMY196690 AWR196690:AWU196690 BGN196690:BGQ196690 BQJ196690:BQM196690 CAF196690:CAI196690 CKB196690:CKE196690 CTX196690:CUA196690 DDT196690:DDW196690 DNP196690:DNS196690 DXL196690:DXO196690 EHH196690:EHK196690 ERD196690:ERG196690 FAZ196690:FBC196690 FKV196690:FKY196690 FUR196690:FUU196690 GEN196690:GEQ196690 GOJ196690:GOM196690 GYF196690:GYI196690 HIB196690:HIE196690 HRX196690:HSA196690 IBT196690:IBW196690 ILP196690:ILS196690 IVL196690:IVO196690 JFH196690:JFK196690 JPD196690:JPG196690 JYZ196690:JZC196690 KIV196690:KIY196690 KSR196690:KSU196690 LCN196690:LCQ196690 LMJ196690:LMM196690 LWF196690:LWI196690 MGB196690:MGE196690 MPX196690:MQA196690 MZT196690:MZW196690 NJP196690:NJS196690 NTL196690:NTO196690 ODH196690:ODK196690 OND196690:ONG196690 OWZ196690:OXC196690 PGV196690:PGY196690 PQR196690:PQU196690 QAN196690:QAQ196690 QKJ196690:QKM196690 QUF196690:QUI196690 REB196690:REE196690 RNX196690:ROA196690 RXT196690:RXW196690 SHP196690:SHS196690 SRL196690:SRO196690 TBH196690:TBK196690 TLD196690:TLG196690 TUZ196690:TVC196690 UEV196690:UEY196690 UOR196690:UOU196690 UYN196690:UYQ196690 VIJ196690:VIM196690 VSF196690:VSI196690 WCB196690:WCE196690 WLX196690:WMA196690 WVT196690:WVW196690 L262226:O262226 JH262226:JK262226 TD262226:TG262226 ACZ262226:ADC262226 AMV262226:AMY262226 AWR262226:AWU262226 BGN262226:BGQ262226 BQJ262226:BQM262226 CAF262226:CAI262226 CKB262226:CKE262226 CTX262226:CUA262226 DDT262226:DDW262226 DNP262226:DNS262226 DXL262226:DXO262226 EHH262226:EHK262226 ERD262226:ERG262226 FAZ262226:FBC262226 FKV262226:FKY262226 FUR262226:FUU262226 GEN262226:GEQ262226 GOJ262226:GOM262226 GYF262226:GYI262226 HIB262226:HIE262226 HRX262226:HSA262226 IBT262226:IBW262226 ILP262226:ILS262226 IVL262226:IVO262226 JFH262226:JFK262226 JPD262226:JPG262226 JYZ262226:JZC262226 KIV262226:KIY262226 KSR262226:KSU262226 LCN262226:LCQ262226 LMJ262226:LMM262226 LWF262226:LWI262226 MGB262226:MGE262226 MPX262226:MQA262226 MZT262226:MZW262226 NJP262226:NJS262226 NTL262226:NTO262226 ODH262226:ODK262226 OND262226:ONG262226 OWZ262226:OXC262226 PGV262226:PGY262226 PQR262226:PQU262226 QAN262226:QAQ262226 QKJ262226:QKM262226 QUF262226:QUI262226 REB262226:REE262226 RNX262226:ROA262226 RXT262226:RXW262226 SHP262226:SHS262226 SRL262226:SRO262226 TBH262226:TBK262226 TLD262226:TLG262226 TUZ262226:TVC262226 UEV262226:UEY262226 UOR262226:UOU262226 UYN262226:UYQ262226 VIJ262226:VIM262226 VSF262226:VSI262226 WCB262226:WCE262226 WLX262226:WMA262226 WVT262226:WVW262226 L327762:O327762 JH327762:JK327762 TD327762:TG327762 ACZ327762:ADC327762 AMV327762:AMY327762 AWR327762:AWU327762 BGN327762:BGQ327762 BQJ327762:BQM327762 CAF327762:CAI327762 CKB327762:CKE327762 CTX327762:CUA327762 DDT327762:DDW327762 DNP327762:DNS327762 DXL327762:DXO327762 EHH327762:EHK327762 ERD327762:ERG327762 FAZ327762:FBC327762 FKV327762:FKY327762 FUR327762:FUU327762 GEN327762:GEQ327762 GOJ327762:GOM327762 GYF327762:GYI327762 HIB327762:HIE327762 HRX327762:HSA327762 IBT327762:IBW327762 ILP327762:ILS327762 IVL327762:IVO327762 JFH327762:JFK327762 JPD327762:JPG327762 JYZ327762:JZC327762 KIV327762:KIY327762 KSR327762:KSU327762 LCN327762:LCQ327762 LMJ327762:LMM327762 LWF327762:LWI327762 MGB327762:MGE327762 MPX327762:MQA327762 MZT327762:MZW327762 NJP327762:NJS327762 NTL327762:NTO327762 ODH327762:ODK327762 OND327762:ONG327762 OWZ327762:OXC327762 PGV327762:PGY327762 PQR327762:PQU327762 QAN327762:QAQ327762 QKJ327762:QKM327762 QUF327762:QUI327762 REB327762:REE327762 RNX327762:ROA327762 RXT327762:RXW327762 SHP327762:SHS327762 SRL327762:SRO327762 TBH327762:TBK327762 TLD327762:TLG327762 TUZ327762:TVC327762 UEV327762:UEY327762 UOR327762:UOU327762 UYN327762:UYQ327762 VIJ327762:VIM327762 VSF327762:VSI327762 WCB327762:WCE327762 WLX327762:WMA327762 WVT327762:WVW327762 L393298:O393298 JH393298:JK393298 TD393298:TG393298 ACZ393298:ADC393298 AMV393298:AMY393298 AWR393298:AWU393298 BGN393298:BGQ393298 BQJ393298:BQM393298 CAF393298:CAI393298 CKB393298:CKE393298 CTX393298:CUA393298 DDT393298:DDW393298 DNP393298:DNS393298 DXL393298:DXO393298 EHH393298:EHK393298 ERD393298:ERG393298 FAZ393298:FBC393298 FKV393298:FKY393298 FUR393298:FUU393298 GEN393298:GEQ393298 GOJ393298:GOM393298 GYF393298:GYI393298 HIB393298:HIE393298 HRX393298:HSA393298 IBT393298:IBW393298 ILP393298:ILS393298 IVL393298:IVO393298 JFH393298:JFK393298 JPD393298:JPG393298 JYZ393298:JZC393298 KIV393298:KIY393298 KSR393298:KSU393298 LCN393298:LCQ393298 LMJ393298:LMM393298 LWF393298:LWI393298 MGB393298:MGE393298 MPX393298:MQA393298 MZT393298:MZW393298 NJP393298:NJS393298 NTL393298:NTO393298 ODH393298:ODK393298 OND393298:ONG393298 OWZ393298:OXC393298 PGV393298:PGY393298 PQR393298:PQU393298 QAN393298:QAQ393298 QKJ393298:QKM393298 QUF393298:QUI393298 REB393298:REE393298 RNX393298:ROA393298 RXT393298:RXW393298 SHP393298:SHS393298 SRL393298:SRO393298 TBH393298:TBK393298 TLD393298:TLG393298 TUZ393298:TVC393298 UEV393298:UEY393298 UOR393298:UOU393298 UYN393298:UYQ393298 VIJ393298:VIM393298 VSF393298:VSI393298 WCB393298:WCE393298 WLX393298:WMA393298 WVT393298:WVW393298 L458834:O458834 JH458834:JK458834 TD458834:TG458834 ACZ458834:ADC458834 AMV458834:AMY458834 AWR458834:AWU458834 BGN458834:BGQ458834 BQJ458834:BQM458834 CAF458834:CAI458834 CKB458834:CKE458834 CTX458834:CUA458834 DDT458834:DDW458834 DNP458834:DNS458834 DXL458834:DXO458834 EHH458834:EHK458834 ERD458834:ERG458834 FAZ458834:FBC458834 FKV458834:FKY458834 FUR458834:FUU458834 GEN458834:GEQ458834 GOJ458834:GOM458834 GYF458834:GYI458834 HIB458834:HIE458834 HRX458834:HSA458834 IBT458834:IBW458834 ILP458834:ILS458834 IVL458834:IVO458834 JFH458834:JFK458834 JPD458834:JPG458834 JYZ458834:JZC458834 KIV458834:KIY458834 KSR458834:KSU458834 LCN458834:LCQ458834 LMJ458834:LMM458834 LWF458834:LWI458834 MGB458834:MGE458834 MPX458834:MQA458834 MZT458834:MZW458834 NJP458834:NJS458834 NTL458834:NTO458834 ODH458834:ODK458834 OND458834:ONG458834 OWZ458834:OXC458834 PGV458834:PGY458834 PQR458834:PQU458834 QAN458834:QAQ458834 QKJ458834:QKM458834 QUF458834:QUI458834 REB458834:REE458834 RNX458834:ROA458834 RXT458834:RXW458834 SHP458834:SHS458834 SRL458834:SRO458834 TBH458834:TBK458834 TLD458834:TLG458834 TUZ458834:TVC458834 UEV458834:UEY458834 UOR458834:UOU458834 UYN458834:UYQ458834 VIJ458834:VIM458834 VSF458834:VSI458834 WCB458834:WCE458834 WLX458834:WMA458834 WVT458834:WVW458834 L524370:O524370 JH524370:JK524370 TD524370:TG524370 ACZ524370:ADC524370 AMV524370:AMY524370 AWR524370:AWU524370 BGN524370:BGQ524370 BQJ524370:BQM524370 CAF524370:CAI524370 CKB524370:CKE524370 CTX524370:CUA524370 DDT524370:DDW524370 DNP524370:DNS524370 DXL524370:DXO524370 EHH524370:EHK524370 ERD524370:ERG524370 FAZ524370:FBC524370 FKV524370:FKY524370 FUR524370:FUU524370 GEN524370:GEQ524370 GOJ524370:GOM524370 GYF524370:GYI524370 HIB524370:HIE524370 HRX524370:HSA524370 IBT524370:IBW524370 ILP524370:ILS524370 IVL524370:IVO524370 JFH524370:JFK524370 JPD524370:JPG524370 JYZ524370:JZC524370 KIV524370:KIY524370 KSR524370:KSU524370 LCN524370:LCQ524370 LMJ524370:LMM524370 LWF524370:LWI524370 MGB524370:MGE524370 MPX524370:MQA524370 MZT524370:MZW524370 NJP524370:NJS524370 NTL524370:NTO524370 ODH524370:ODK524370 OND524370:ONG524370 OWZ524370:OXC524370 PGV524370:PGY524370 PQR524370:PQU524370 QAN524370:QAQ524370 QKJ524370:QKM524370 QUF524370:QUI524370 REB524370:REE524370 RNX524370:ROA524370 RXT524370:RXW524370 SHP524370:SHS524370 SRL524370:SRO524370 TBH524370:TBK524370 TLD524370:TLG524370 TUZ524370:TVC524370 UEV524370:UEY524370 UOR524370:UOU524370 UYN524370:UYQ524370 VIJ524370:VIM524370 VSF524370:VSI524370 WCB524370:WCE524370 WLX524370:WMA524370 WVT524370:WVW524370 L589906:O589906 JH589906:JK589906 TD589906:TG589906 ACZ589906:ADC589906 AMV589906:AMY589906 AWR589906:AWU589906 BGN589906:BGQ589906 BQJ589906:BQM589906 CAF589906:CAI589906 CKB589906:CKE589906 CTX589906:CUA589906 DDT589906:DDW589906 DNP589906:DNS589906 DXL589906:DXO589906 EHH589906:EHK589906 ERD589906:ERG589906 FAZ589906:FBC589906 FKV589906:FKY589906 FUR589906:FUU589906 GEN589906:GEQ589906 GOJ589906:GOM589906 GYF589906:GYI589906 HIB589906:HIE589906 HRX589906:HSA589906 IBT589906:IBW589906 ILP589906:ILS589906 IVL589906:IVO589906 JFH589906:JFK589906 JPD589906:JPG589906 JYZ589906:JZC589906 KIV589906:KIY589906 KSR589906:KSU589906 LCN589906:LCQ589906 LMJ589906:LMM589906 LWF589906:LWI589906 MGB589906:MGE589906 MPX589906:MQA589906 MZT589906:MZW589906 NJP589906:NJS589906 NTL589906:NTO589906 ODH589906:ODK589906 OND589906:ONG589906 OWZ589906:OXC589906 PGV589906:PGY589906 PQR589906:PQU589906 QAN589906:QAQ589906 QKJ589906:QKM589906 QUF589906:QUI589906 REB589906:REE589906 RNX589906:ROA589906 RXT589906:RXW589906 SHP589906:SHS589906 SRL589906:SRO589906 TBH589906:TBK589906 TLD589906:TLG589906 TUZ589906:TVC589906 UEV589906:UEY589906 UOR589906:UOU589906 UYN589906:UYQ589906 VIJ589906:VIM589906 VSF589906:VSI589906 WCB589906:WCE589906 WLX589906:WMA589906 WVT589906:WVW589906 L655442:O655442 JH655442:JK655442 TD655442:TG655442 ACZ655442:ADC655442 AMV655442:AMY655442 AWR655442:AWU655442 BGN655442:BGQ655442 BQJ655442:BQM655442 CAF655442:CAI655442 CKB655442:CKE655442 CTX655442:CUA655442 DDT655442:DDW655442 DNP655442:DNS655442 DXL655442:DXO655442 EHH655442:EHK655442 ERD655442:ERG655442 FAZ655442:FBC655442 FKV655442:FKY655442 FUR655442:FUU655442 GEN655442:GEQ655442 GOJ655442:GOM655442 GYF655442:GYI655442 HIB655442:HIE655442 HRX655442:HSA655442 IBT655442:IBW655442 ILP655442:ILS655442 IVL655442:IVO655442 JFH655442:JFK655442 JPD655442:JPG655442 JYZ655442:JZC655442 KIV655442:KIY655442 KSR655442:KSU655442 LCN655442:LCQ655442 LMJ655442:LMM655442 LWF655442:LWI655442 MGB655442:MGE655442 MPX655442:MQA655442 MZT655442:MZW655442 NJP655442:NJS655442 NTL655442:NTO655442 ODH655442:ODK655442 OND655442:ONG655442 OWZ655442:OXC655442 PGV655442:PGY655442 PQR655442:PQU655442 QAN655442:QAQ655442 QKJ655442:QKM655442 QUF655442:QUI655442 REB655442:REE655442 RNX655442:ROA655442 RXT655442:RXW655442 SHP655442:SHS655442 SRL655442:SRO655442 TBH655442:TBK655442 TLD655442:TLG655442 TUZ655442:TVC655442 UEV655442:UEY655442 UOR655442:UOU655442 UYN655442:UYQ655442 VIJ655442:VIM655442 VSF655442:VSI655442 WCB655442:WCE655442 WLX655442:WMA655442 WVT655442:WVW655442 L720978:O720978 JH720978:JK720978 TD720978:TG720978 ACZ720978:ADC720978 AMV720978:AMY720978 AWR720978:AWU720978 BGN720978:BGQ720978 BQJ720978:BQM720978 CAF720978:CAI720978 CKB720978:CKE720978 CTX720978:CUA720978 DDT720978:DDW720978 DNP720978:DNS720978 DXL720978:DXO720978 EHH720978:EHK720978 ERD720978:ERG720978 FAZ720978:FBC720978 FKV720978:FKY720978 FUR720978:FUU720978 GEN720978:GEQ720978 GOJ720978:GOM720978 GYF720978:GYI720978 HIB720978:HIE720978 HRX720978:HSA720978 IBT720978:IBW720978 ILP720978:ILS720978 IVL720978:IVO720978 JFH720978:JFK720978 JPD720978:JPG720978 JYZ720978:JZC720978 KIV720978:KIY720978 KSR720978:KSU720978 LCN720978:LCQ720978 LMJ720978:LMM720978 LWF720978:LWI720978 MGB720978:MGE720978 MPX720978:MQA720978 MZT720978:MZW720978 NJP720978:NJS720978 NTL720978:NTO720978 ODH720978:ODK720978 OND720978:ONG720978 OWZ720978:OXC720978 PGV720978:PGY720978 PQR720978:PQU720978 QAN720978:QAQ720978 QKJ720978:QKM720978 QUF720978:QUI720978 REB720978:REE720978 RNX720978:ROA720978 RXT720978:RXW720978 SHP720978:SHS720978 SRL720978:SRO720978 TBH720978:TBK720978 TLD720978:TLG720978 TUZ720978:TVC720978 UEV720978:UEY720978 UOR720978:UOU720978 UYN720978:UYQ720978 VIJ720978:VIM720978 VSF720978:VSI720978 WCB720978:WCE720978 WLX720978:WMA720978 WVT720978:WVW720978 L786514:O786514 JH786514:JK786514 TD786514:TG786514 ACZ786514:ADC786514 AMV786514:AMY786514 AWR786514:AWU786514 BGN786514:BGQ786514 BQJ786514:BQM786514 CAF786514:CAI786514 CKB786514:CKE786514 CTX786514:CUA786514 DDT786514:DDW786514 DNP786514:DNS786514 DXL786514:DXO786514 EHH786514:EHK786514 ERD786514:ERG786514 FAZ786514:FBC786514 FKV786514:FKY786514 FUR786514:FUU786514 GEN786514:GEQ786514 GOJ786514:GOM786514 GYF786514:GYI786514 HIB786514:HIE786514 HRX786514:HSA786514 IBT786514:IBW786514 ILP786514:ILS786514 IVL786514:IVO786514 JFH786514:JFK786514 JPD786514:JPG786514 JYZ786514:JZC786514 KIV786514:KIY786514 KSR786514:KSU786514 LCN786514:LCQ786514 LMJ786514:LMM786514 LWF786514:LWI786514 MGB786514:MGE786514 MPX786514:MQA786514 MZT786514:MZW786514 NJP786514:NJS786514 NTL786514:NTO786514 ODH786514:ODK786514 OND786514:ONG786514 OWZ786514:OXC786514 PGV786514:PGY786514 PQR786514:PQU786514 QAN786514:QAQ786514 QKJ786514:QKM786514 QUF786514:QUI786514 REB786514:REE786514 RNX786514:ROA786514 RXT786514:RXW786514 SHP786514:SHS786514 SRL786514:SRO786514 TBH786514:TBK786514 TLD786514:TLG786514 TUZ786514:TVC786514 UEV786514:UEY786514 UOR786514:UOU786514 UYN786514:UYQ786514 VIJ786514:VIM786514 VSF786514:VSI786514 WCB786514:WCE786514 WLX786514:WMA786514 WVT786514:WVW786514 L852050:O852050 JH852050:JK852050 TD852050:TG852050 ACZ852050:ADC852050 AMV852050:AMY852050 AWR852050:AWU852050 BGN852050:BGQ852050 BQJ852050:BQM852050 CAF852050:CAI852050 CKB852050:CKE852050 CTX852050:CUA852050 DDT852050:DDW852050 DNP852050:DNS852050 DXL852050:DXO852050 EHH852050:EHK852050 ERD852050:ERG852050 FAZ852050:FBC852050 FKV852050:FKY852050 FUR852050:FUU852050 GEN852050:GEQ852050 GOJ852050:GOM852050 GYF852050:GYI852050 HIB852050:HIE852050 HRX852050:HSA852050 IBT852050:IBW852050 ILP852050:ILS852050 IVL852050:IVO852050 JFH852050:JFK852050 JPD852050:JPG852050 JYZ852050:JZC852050 KIV852050:KIY852050 KSR852050:KSU852050 LCN852050:LCQ852050 LMJ852050:LMM852050 LWF852050:LWI852050 MGB852050:MGE852050 MPX852050:MQA852050 MZT852050:MZW852050 NJP852050:NJS852050 NTL852050:NTO852050 ODH852050:ODK852050 OND852050:ONG852050 OWZ852050:OXC852050 PGV852050:PGY852050 PQR852050:PQU852050 QAN852050:QAQ852050 QKJ852050:QKM852050 QUF852050:QUI852050 REB852050:REE852050 RNX852050:ROA852050 RXT852050:RXW852050 SHP852050:SHS852050 SRL852050:SRO852050 TBH852050:TBK852050 TLD852050:TLG852050 TUZ852050:TVC852050 UEV852050:UEY852050 UOR852050:UOU852050 UYN852050:UYQ852050 VIJ852050:VIM852050 VSF852050:VSI852050 WCB852050:WCE852050 WLX852050:WMA852050 WVT852050:WVW852050 L917586:O917586 JH917586:JK917586 TD917586:TG917586 ACZ917586:ADC917586 AMV917586:AMY917586 AWR917586:AWU917586 BGN917586:BGQ917586 BQJ917586:BQM917586 CAF917586:CAI917586 CKB917586:CKE917586 CTX917586:CUA917586 DDT917586:DDW917586 DNP917586:DNS917586 DXL917586:DXO917586 EHH917586:EHK917586 ERD917586:ERG917586 FAZ917586:FBC917586 FKV917586:FKY917586 FUR917586:FUU917586 GEN917586:GEQ917586 GOJ917586:GOM917586 GYF917586:GYI917586 HIB917586:HIE917586 HRX917586:HSA917586 IBT917586:IBW917586 ILP917586:ILS917586 IVL917586:IVO917586 JFH917586:JFK917586 JPD917586:JPG917586 JYZ917586:JZC917586 KIV917586:KIY917586 KSR917586:KSU917586 LCN917586:LCQ917586 LMJ917586:LMM917586 LWF917586:LWI917586 MGB917586:MGE917586 MPX917586:MQA917586 MZT917586:MZW917586 NJP917586:NJS917586 NTL917586:NTO917586 ODH917586:ODK917586 OND917586:ONG917586 OWZ917586:OXC917586 PGV917586:PGY917586 PQR917586:PQU917586 QAN917586:QAQ917586 QKJ917586:QKM917586 QUF917586:QUI917586 REB917586:REE917586 RNX917586:ROA917586 RXT917586:RXW917586 SHP917586:SHS917586 SRL917586:SRO917586 TBH917586:TBK917586 TLD917586:TLG917586 TUZ917586:TVC917586 UEV917586:UEY917586 UOR917586:UOU917586 UYN917586:UYQ917586 VIJ917586:VIM917586 VSF917586:VSI917586 WCB917586:WCE917586 WLX917586:WMA917586 WVT917586:WVW917586 L983122:O983122 JH983122:JK983122 TD983122:TG983122 ACZ983122:ADC983122 AMV983122:AMY983122 AWR983122:AWU983122 BGN983122:BGQ983122 BQJ983122:BQM983122 CAF983122:CAI983122 CKB983122:CKE983122 CTX983122:CUA983122 DDT983122:DDW983122 DNP983122:DNS983122 DXL983122:DXO983122 EHH983122:EHK983122 ERD983122:ERG983122 FAZ983122:FBC983122 FKV983122:FKY983122 FUR983122:FUU983122 GEN983122:GEQ983122 GOJ983122:GOM983122 GYF983122:GYI983122 HIB983122:HIE983122 HRX983122:HSA983122 IBT983122:IBW983122 ILP983122:ILS983122 IVL983122:IVO983122 JFH983122:JFK983122 JPD983122:JPG983122 JYZ983122:JZC983122 KIV983122:KIY983122 KSR983122:KSU983122 LCN983122:LCQ983122 LMJ983122:LMM983122 LWF983122:LWI983122 MGB983122:MGE983122 MPX983122:MQA983122 MZT983122:MZW983122 NJP983122:NJS983122 NTL983122:NTO983122 ODH983122:ODK983122 OND983122:ONG983122 OWZ983122:OXC983122 PGV983122:PGY983122 PQR983122:PQU983122 QAN983122:QAQ983122 QKJ983122:QKM983122 QUF983122:QUI983122 REB983122:REE983122 RNX983122:ROA983122 RXT983122:RXW983122 SHP983122:SHS983122 SRL983122:SRO983122 TBH983122:TBK983122 TLD983122:TLG983122 TUZ983122:TVC983122 UEV983122:UEY983122 UOR983122:UOU983122 UYN983122:UYQ983122 VIJ983122:VIM983122 VSF983122:VSI983122 WCB983122:WCE983122 WLX983122:WMA983122 WVT983122:WVW983122 L84:N84 JH84:JJ84 TD84:TF84 ACZ84:ADB84 AMV84:AMX84 AWR84:AWT84 BGN84:BGP84 BQJ84:BQL84 CAF84:CAH84 CKB84:CKD84 CTX84:CTZ84 DDT84:DDV84 DNP84:DNR84 DXL84:DXN84 EHH84:EHJ84 ERD84:ERF84 FAZ84:FBB84 FKV84:FKX84 FUR84:FUT84 GEN84:GEP84 GOJ84:GOL84 GYF84:GYH84 HIB84:HID84 HRX84:HRZ84 IBT84:IBV84 ILP84:ILR84 IVL84:IVN84 JFH84:JFJ84 JPD84:JPF84 JYZ84:JZB84 KIV84:KIX84 KSR84:KST84 LCN84:LCP84 LMJ84:LML84 LWF84:LWH84 MGB84:MGD84 MPX84:MPZ84 MZT84:MZV84 NJP84:NJR84 NTL84:NTN84 ODH84:ODJ84 OND84:ONF84 OWZ84:OXB84 PGV84:PGX84 PQR84:PQT84 QAN84:QAP84 QKJ84:QKL84 QUF84:QUH84 REB84:RED84 RNX84:RNZ84 RXT84:RXV84 SHP84:SHR84 SRL84:SRN84 TBH84:TBJ84 TLD84:TLF84 TUZ84:TVB84 UEV84:UEX84 UOR84:UOT84 UYN84:UYP84 VIJ84:VIL84 VSF84:VSH84 WCB84:WCD84 WLX84:WLZ84 WVT84:WVV84 L65620:N65620 JH65620:JJ65620 TD65620:TF65620 ACZ65620:ADB65620 AMV65620:AMX65620 AWR65620:AWT65620 BGN65620:BGP65620 BQJ65620:BQL65620 CAF65620:CAH65620 CKB65620:CKD65620 CTX65620:CTZ65620 DDT65620:DDV65620 DNP65620:DNR65620 DXL65620:DXN65620 EHH65620:EHJ65620 ERD65620:ERF65620 FAZ65620:FBB65620 FKV65620:FKX65620 FUR65620:FUT65620 GEN65620:GEP65620 GOJ65620:GOL65620 GYF65620:GYH65620 HIB65620:HID65620 HRX65620:HRZ65620 IBT65620:IBV65620 ILP65620:ILR65620 IVL65620:IVN65620 JFH65620:JFJ65620 JPD65620:JPF65620 JYZ65620:JZB65620 KIV65620:KIX65620 KSR65620:KST65620 LCN65620:LCP65620 LMJ65620:LML65620 LWF65620:LWH65620 MGB65620:MGD65620 MPX65620:MPZ65620 MZT65620:MZV65620 NJP65620:NJR65620 NTL65620:NTN65620 ODH65620:ODJ65620 OND65620:ONF65620 OWZ65620:OXB65620 PGV65620:PGX65620 PQR65620:PQT65620 QAN65620:QAP65620 QKJ65620:QKL65620 QUF65620:QUH65620 REB65620:RED65620 RNX65620:RNZ65620 RXT65620:RXV65620 SHP65620:SHR65620 SRL65620:SRN65620 TBH65620:TBJ65620 TLD65620:TLF65620 TUZ65620:TVB65620 UEV65620:UEX65620 UOR65620:UOT65620 UYN65620:UYP65620 VIJ65620:VIL65620 VSF65620:VSH65620 WCB65620:WCD65620 WLX65620:WLZ65620 WVT65620:WVV65620 L131156:N131156 JH131156:JJ131156 TD131156:TF131156 ACZ131156:ADB131156 AMV131156:AMX131156 AWR131156:AWT131156 BGN131156:BGP131156 BQJ131156:BQL131156 CAF131156:CAH131156 CKB131156:CKD131156 CTX131156:CTZ131156 DDT131156:DDV131156 DNP131156:DNR131156 DXL131156:DXN131156 EHH131156:EHJ131156 ERD131156:ERF131156 FAZ131156:FBB131156 FKV131156:FKX131156 FUR131156:FUT131156 GEN131156:GEP131156 GOJ131156:GOL131156 GYF131156:GYH131156 HIB131156:HID131156 HRX131156:HRZ131156 IBT131156:IBV131156 ILP131156:ILR131156 IVL131156:IVN131156 JFH131156:JFJ131156 JPD131156:JPF131156 JYZ131156:JZB131156 KIV131156:KIX131156 KSR131156:KST131156 LCN131156:LCP131156 LMJ131156:LML131156 LWF131156:LWH131156 MGB131156:MGD131156 MPX131156:MPZ131156 MZT131156:MZV131156 NJP131156:NJR131156 NTL131156:NTN131156 ODH131156:ODJ131156 OND131156:ONF131156 OWZ131156:OXB131156 PGV131156:PGX131156 PQR131156:PQT131156 QAN131156:QAP131156 QKJ131156:QKL131156 QUF131156:QUH131156 REB131156:RED131156 RNX131156:RNZ131156 RXT131156:RXV131156 SHP131156:SHR131156 SRL131156:SRN131156 TBH131156:TBJ131156 TLD131156:TLF131156 TUZ131156:TVB131156 UEV131156:UEX131156 UOR131156:UOT131156 UYN131156:UYP131156 VIJ131156:VIL131156 VSF131156:VSH131156 WCB131156:WCD131156 WLX131156:WLZ131156 WVT131156:WVV131156 L196692:N196692 JH196692:JJ196692 TD196692:TF196692 ACZ196692:ADB196692 AMV196692:AMX196692 AWR196692:AWT196692 BGN196692:BGP196692 BQJ196692:BQL196692 CAF196692:CAH196692 CKB196692:CKD196692 CTX196692:CTZ196692 DDT196692:DDV196692 DNP196692:DNR196692 DXL196692:DXN196692 EHH196692:EHJ196692 ERD196692:ERF196692 FAZ196692:FBB196692 FKV196692:FKX196692 FUR196692:FUT196692 GEN196692:GEP196692 GOJ196692:GOL196692 GYF196692:GYH196692 HIB196692:HID196692 HRX196692:HRZ196692 IBT196692:IBV196692 ILP196692:ILR196692 IVL196692:IVN196692 JFH196692:JFJ196692 JPD196692:JPF196692 JYZ196692:JZB196692 KIV196692:KIX196692 KSR196692:KST196692 LCN196692:LCP196692 LMJ196692:LML196692 LWF196692:LWH196692 MGB196692:MGD196692 MPX196692:MPZ196692 MZT196692:MZV196692 NJP196692:NJR196692 NTL196692:NTN196692 ODH196692:ODJ196692 OND196692:ONF196692 OWZ196692:OXB196692 PGV196692:PGX196692 PQR196692:PQT196692 QAN196692:QAP196692 QKJ196692:QKL196692 QUF196692:QUH196692 REB196692:RED196692 RNX196692:RNZ196692 RXT196692:RXV196692 SHP196692:SHR196692 SRL196692:SRN196692 TBH196692:TBJ196692 TLD196692:TLF196692 TUZ196692:TVB196692 UEV196692:UEX196692 UOR196692:UOT196692 UYN196692:UYP196692 VIJ196692:VIL196692 VSF196692:VSH196692 WCB196692:WCD196692 WLX196692:WLZ196692 WVT196692:WVV196692 L262228:N262228 JH262228:JJ262228 TD262228:TF262228 ACZ262228:ADB262228 AMV262228:AMX262228 AWR262228:AWT262228 BGN262228:BGP262228 BQJ262228:BQL262228 CAF262228:CAH262228 CKB262228:CKD262228 CTX262228:CTZ262228 DDT262228:DDV262228 DNP262228:DNR262228 DXL262228:DXN262228 EHH262228:EHJ262228 ERD262228:ERF262228 FAZ262228:FBB262228 FKV262228:FKX262228 FUR262228:FUT262228 GEN262228:GEP262228 GOJ262228:GOL262228 GYF262228:GYH262228 HIB262228:HID262228 HRX262228:HRZ262228 IBT262228:IBV262228 ILP262228:ILR262228 IVL262228:IVN262228 JFH262228:JFJ262228 JPD262228:JPF262228 JYZ262228:JZB262228 KIV262228:KIX262228 KSR262228:KST262228 LCN262228:LCP262228 LMJ262228:LML262228 LWF262228:LWH262228 MGB262228:MGD262228 MPX262228:MPZ262228 MZT262228:MZV262228 NJP262228:NJR262228 NTL262228:NTN262228 ODH262228:ODJ262228 OND262228:ONF262228 OWZ262228:OXB262228 PGV262228:PGX262228 PQR262228:PQT262228 QAN262228:QAP262228 QKJ262228:QKL262228 QUF262228:QUH262228 REB262228:RED262228 RNX262228:RNZ262228 RXT262228:RXV262228 SHP262228:SHR262228 SRL262228:SRN262228 TBH262228:TBJ262228 TLD262228:TLF262228 TUZ262228:TVB262228 UEV262228:UEX262228 UOR262228:UOT262228 UYN262228:UYP262228 VIJ262228:VIL262228 VSF262228:VSH262228 WCB262228:WCD262228 WLX262228:WLZ262228 WVT262228:WVV262228 L327764:N327764 JH327764:JJ327764 TD327764:TF327764 ACZ327764:ADB327764 AMV327764:AMX327764 AWR327764:AWT327764 BGN327764:BGP327764 BQJ327764:BQL327764 CAF327764:CAH327764 CKB327764:CKD327764 CTX327764:CTZ327764 DDT327764:DDV327764 DNP327764:DNR327764 DXL327764:DXN327764 EHH327764:EHJ327764 ERD327764:ERF327764 FAZ327764:FBB327764 FKV327764:FKX327764 FUR327764:FUT327764 GEN327764:GEP327764 GOJ327764:GOL327764 GYF327764:GYH327764 HIB327764:HID327764 HRX327764:HRZ327764 IBT327764:IBV327764 ILP327764:ILR327764 IVL327764:IVN327764 JFH327764:JFJ327764 JPD327764:JPF327764 JYZ327764:JZB327764 KIV327764:KIX327764 KSR327764:KST327764 LCN327764:LCP327764 LMJ327764:LML327764 LWF327764:LWH327764 MGB327764:MGD327764 MPX327764:MPZ327764 MZT327764:MZV327764 NJP327764:NJR327764 NTL327764:NTN327764 ODH327764:ODJ327764 OND327764:ONF327764 OWZ327764:OXB327764 PGV327764:PGX327764 PQR327764:PQT327764 QAN327764:QAP327764 QKJ327764:QKL327764 QUF327764:QUH327764 REB327764:RED327764 RNX327764:RNZ327764 RXT327764:RXV327764 SHP327764:SHR327764 SRL327764:SRN327764 TBH327764:TBJ327764 TLD327764:TLF327764 TUZ327764:TVB327764 UEV327764:UEX327764 UOR327764:UOT327764 UYN327764:UYP327764 VIJ327764:VIL327764 VSF327764:VSH327764 WCB327764:WCD327764 WLX327764:WLZ327764 WVT327764:WVV327764 L393300:N393300 JH393300:JJ393300 TD393300:TF393300 ACZ393300:ADB393300 AMV393300:AMX393300 AWR393300:AWT393300 BGN393300:BGP393300 BQJ393300:BQL393300 CAF393300:CAH393300 CKB393300:CKD393300 CTX393300:CTZ393300 DDT393300:DDV393300 DNP393300:DNR393300 DXL393300:DXN393300 EHH393300:EHJ393300 ERD393300:ERF393300 FAZ393300:FBB393300 FKV393300:FKX393300 FUR393300:FUT393300 GEN393300:GEP393300 GOJ393300:GOL393300 GYF393300:GYH393300 HIB393300:HID393300 HRX393300:HRZ393300 IBT393300:IBV393300 ILP393300:ILR393300 IVL393300:IVN393300 JFH393300:JFJ393300 JPD393300:JPF393300 JYZ393300:JZB393300 KIV393300:KIX393300 KSR393300:KST393300 LCN393300:LCP393300 LMJ393300:LML393300 LWF393300:LWH393300 MGB393300:MGD393300 MPX393300:MPZ393300 MZT393300:MZV393300 NJP393300:NJR393300 NTL393300:NTN393300 ODH393300:ODJ393300 OND393300:ONF393300 OWZ393300:OXB393300 PGV393300:PGX393300 PQR393300:PQT393300 QAN393300:QAP393300 QKJ393300:QKL393300 QUF393300:QUH393300 REB393300:RED393300 RNX393300:RNZ393300 RXT393300:RXV393300 SHP393300:SHR393300 SRL393300:SRN393300 TBH393300:TBJ393300 TLD393300:TLF393300 TUZ393300:TVB393300 UEV393300:UEX393300 UOR393300:UOT393300 UYN393300:UYP393300 VIJ393300:VIL393300 VSF393300:VSH393300 WCB393300:WCD393300 WLX393300:WLZ393300 WVT393300:WVV393300 L458836:N458836 JH458836:JJ458836 TD458836:TF458836 ACZ458836:ADB458836 AMV458836:AMX458836 AWR458836:AWT458836 BGN458836:BGP458836 BQJ458836:BQL458836 CAF458836:CAH458836 CKB458836:CKD458836 CTX458836:CTZ458836 DDT458836:DDV458836 DNP458836:DNR458836 DXL458836:DXN458836 EHH458836:EHJ458836 ERD458836:ERF458836 FAZ458836:FBB458836 FKV458836:FKX458836 FUR458836:FUT458836 GEN458836:GEP458836 GOJ458836:GOL458836 GYF458836:GYH458836 HIB458836:HID458836 HRX458836:HRZ458836 IBT458836:IBV458836 ILP458836:ILR458836 IVL458836:IVN458836 JFH458836:JFJ458836 JPD458836:JPF458836 JYZ458836:JZB458836 KIV458836:KIX458836 KSR458836:KST458836 LCN458836:LCP458836 LMJ458836:LML458836 LWF458836:LWH458836 MGB458836:MGD458836 MPX458836:MPZ458836 MZT458836:MZV458836 NJP458836:NJR458836 NTL458836:NTN458836 ODH458836:ODJ458836 OND458836:ONF458836 OWZ458836:OXB458836 PGV458836:PGX458836 PQR458836:PQT458836 QAN458836:QAP458836 QKJ458836:QKL458836 QUF458836:QUH458836 REB458836:RED458836 RNX458836:RNZ458836 RXT458836:RXV458836 SHP458836:SHR458836 SRL458836:SRN458836 TBH458836:TBJ458836 TLD458836:TLF458836 TUZ458836:TVB458836 UEV458836:UEX458836 UOR458836:UOT458836 UYN458836:UYP458836 VIJ458836:VIL458836 VSF458836:VSH458836 WCB458836:WCD458836 WLX458836:WLZ458836 WVT458836:WVV458836 L524372:N524372 JH524372:JJ524372 TD524372:TF524372 ACZ524372:ADB524372 AMV524372:AMX524372 AWR524372:AWT524372 BGN524372:BGP524372 BQJ524372:BQL524372 CAF524372:CAH524372 CKB524372:CKD524372 CTX524372:CTZ524372 DDT524372:DDV524372 DNP524372:DNR524372 DXL524372:DXN524372 EHH524372:EHJ524372 ERD524372:ERF524372 FAZ524372:FBB524372 FKV524372:FKX524372 FUR524372:FUT524372 GEN524372:GEP524372 GOJ524372:GOL524372 GYF524372:GYH524372 HIB524372:HID524372 HRX524372:HRZ524372 IBT524372:IBV524372 ILP524372:ILR524372 IVL524372:IVN524372 JFH524372:JFJ524372 JPD524372:JPF524372 JYZ524372:JZB524372 KIV524372:KIX524372 KSR524372:KST524372 LCN524372:LCP524372 LMJ524372:LML524372 LWF524372:LWH524372 MGB524372:MGD524372 MPX524372:MPZ524372 MZT524372:MZV524372 NJP524372:NJR524372 NTL524372:NTN524372 ODH524372:ODJ524372 OND524372:ONF524372 OWZ524372:OXB524372 PGV524372:PGX524372 PQR524372:PQT524372 QAN524372:QAP524372 QKJ524372:QKL524372 QUF524372:QUH524372 REB524372:RED524372 RNX524372:RNZ524372 RXT524372:RXV524372 SHP524372:SHR524372 SRL524372:SRN524372 TBH524372:TBJ524372 TLD524372:TLF524372 TUZ524372:TVB524372 UEV524372:UEX524372 UOR524372:UOT524372 UYN524372:UYP524372 VIJ524372:VIL524372 VSF524372:VSH524372 WCB524372:WCD524372 WLX524372:WLZ524372 WVT524372:WVV524372 L589908:N589908 JH589908:JJ589908 TD589908:TF589908 ACZ589908:ADB589908 AMV589908:AMX589908 AWR589908:AWT589908 BGN589908:BGP589908 BQJ589908:BQL589908 CAF589908:CAH589908 CKB589908:CKD589908 CTX589908:CTZ589908 DDT589908:DDV589908 DNP589908:DNR589908 DXL589908:DXN589908 EHH589908:EHJ589908 ERD589908:ERF589908 FAZ589908:FBB589908 FKV589908:FKX589908 FUR589908:FUT589908 GEN589908:GEP589908 GOJ589908:GOL589908 GYF589908:GYH589908 HIB589908:HID589908 HRX589908:HRZ589908 IBT589908:IBV589908 ILP589908:ILR589908 IVL589908:IVN589908 JFH589908:JFJ589908 JPD589908:JPF589908 JYZ589908:JZB589908 KIV589908:KIX589908 KSR589908:KST589908 LCN589908:LCP589908 LMJ589908:LML589908 LWF589908:LWH589908 MGB589908:MGD589908 MPX589908:MPZ589908 MZT589908:MZV589908 NJP589908:NJR589908 NTL589908:NTN589908 ODH589908:ODJ589908 OND589908:ONF589908 OWZ589908:OXB589908 PGV589908:PGX589908 PQR589908:PQT589908 QAN589908:QAP589908 QKJ589908:QKL589908 QUF589908:QUH589908 REB589908:RED589908 RNX589908:RNZ589908 RXT589908:RXV589908 SHP589908:SHR589908 SRL589908:SRN589908 TBH589908:TBJ589908 TLD589908:TLF589908 TUZ589908:TVB589908 UEV589908:UEX589908 UOR589908:UOT589908 UYN589908:UYP589908 VIJ589908:VIL589908 VSF589908:VSH589908 WCB589908:WCD589908 WLX589908:WLZ589908 WVT589908:WVV589908 L655444:N655444 JH655444:JJ655444 TD655444:TF655444 ACZ655444:ADB655444 AMV655444:AMX655444 AWR655444:AWT655444 BGN655444:BGP655444 BQJ655444:BQL655444 CAF655444:CAH655444 CKB655444:CKD655444 CTX655444:CTZ655444 DDT655444:DDV655444 DNP655444:DNR655444 DXL655444:DXN655444 EHH655444:EHJ655444 ERD655444:ERF655444 FAZ655444:FBB655444 FKV655444:FKX655444 FUR655444:FUT655444 GEN655444:GEP655444 GOJ655444:GOL655444 GYF655444:GYH655444 HIB655444:HID655444 HRX655444:HRZ655444 IBT655444:IBV655444 ILP655444:ILR655444 IVL655444:IVN655444 JFH655444:JFJ655444 JPD655444:JPF655444 JYZ655444:JZB655444 KIV655444:KIX655444 KSR655444:KST655444 LCN655444:LCP655444 LMJ655444:LML655444 LWF655444:LWH655444 MGB655444:MGD655444 MPX655444:MPZ655444 MZT655444:MZV655444 NJP655444:NJR655444 NTL655444:NTN655444 ODH655444:ODJ655444 OND655444:ONF655444 OWZ655444:OXB655444 PGV655444:PGX655444 PQR655444:PQT655444 QAN655444:QAP655444 QKJ655444:QKL655444 QUF655444:QUH655444 REB655444:RED655444 RNX655444:RNZ655444 RXT655444:RXV655444 SHP655444:SHR655444 SRL655444:SRN655444 TBH655444:TBJ655444 TLD655444:TLF655444 TUZ655444:TVB655444 UEV655444:UEX655444 UOR655444:UOT655444 UYN655444:UYP655444 VIJ655444:VIL655444 VSF655444:VSH655444 WCB655444:WCD655444 WLX655444:WLZ655444 WVT655444:WVV655444 L720980:N720980 JH720980:JJ720980 TD720980:TF720980 ACZ720980:ADB720980 AMV720980:AMX720980 AWR720980:AWT720980 BGN720980:BGP720980 BQJ720980:BQL720980 CAF720980:CAH720980 CKB720980:CKD720980 CTX720980:CTZ720980 DDT720980:DDV720980 DNP720980:DNR720980 DXL720980:DXN720980 EHH720980:EHJ720980 ERD720980:ERF720980 FAZ720980:FBB720980 FKV720980:FKX720980 FUR720980:FUT720980 GEN720980:GEP720980 GOJ720980:GOL720980 GYF720980:GYH720980 HIB720980:HID720980 HRX720980:HRZ720980 IBT720980:IBV720980 ILP720980:ILR720980 IVL720980:IVN720980 JFH720980:JFJ720980 JPD720980:JPF720980 JYZ720980:JZB720980 KIV720980:KIX720980 KSR720980:KST720980 LCN720980:LCP720980 LMJ720980:LML720980 LWF720980:LWH720980 MGB720980:MGD720980 MPX720980:MPZ720980 MZT720980:MZV720980 NJP720980:NJR720980 NTL720980:NTN720980 ODH720980:ODJ720980 OND720980:ONF720980 OWZ720980:OXB720980 PGV720980:PGX720980 PQR720980:PQT720980 QAN720980:QAP720980 QKJ720980:QKL720980 QUF720980:QUH720980 REB720980:RED720980 RNX720980:RNZ720980 RXT720980:RXV720980 SHP720980:SHR720980 SRL720980:SRN720980 TBH720980:TBJ720980 TLD720980:TLF720980 TUZ720980:TVB720980 UEV720980:UEX720980 UOR720980:UOT720980 UYN720980:UYP720980 VIJ720980:VIL720980 VSF720980:VSH720980 WCB720980:WCD720980 WLX720980:WLZ720980 WVT720980:WVV720980 L786516:N786516 JH786516:JJ786516 TD786516:TF786516 ACZ786516:ADB786516 AMV786516:AMX786516 AWR786516:AWT786516 BGN786516:BGP786516 BQJ786516:BQL786516 CAF786516:CAH786516 CKB786516:CKD786516 CTX786516:CTZ786516 DDT786516:DDV786516 DNP786516:DNR786516 DXL786516:DXN786516 EHH786516:EHJ786516 ERD786516:ERF786516 FAZ786516:FBB786516 FKV786516:FKX786516 FUR786516:FUT786516 GEN786516:GEP786516 GOJ786516:GOL786516 GYF786516:GYH786516 HIB786516:HID786516 HRX786516:HRZ786516 IBT786516:IBV786516 ILP786516:ILR786516 IVL786516:IVN786516 JFH786516:JFJ786516 JPD786516:JPF786516 JYZ786516:JZB786516 KIV786516:KIX786516 KSR786516:KST786516 LCN786516:LCP786516 LMJ786516:LML786516 LWF786516:LWH786516 MGB786516:MGD786516 MPX786516:MPZ786516 MZT786516:MZV786516 NJP786516:NJR786516 NTL786516:NTN786516 ODH786516:ODJ786516 OND786516:ONF786516 OWZ786516:OXB786516 PGV786516:PGX786516 PQR786516:PQT786516 QAN786516:QAP786516 QKJ786516:QKL786516 QUF786516:QUH786516 REB786516:RED786516 RNX786516:RNZ786516 RXT786516:RXV786516 SHP786516:SHR786516 SRL786516:SRN786516 TBH786516:TBJ786516 TLD786516:TLF786516 TUZ786516:TVB786516 UEV786516:UEX786516 UOR786516:UOT786516 UYN786516:UYP786516 VIJ786516:VIL786516 VSF786516:VSH786516 WCB786516:WCD786516 WLX786516:WLZ786516 WVT786516:WVV786516 L852052:N852052 JH852052:JJ852052 TD852052:TF852052 ACZ852052:ADB852052 AMV852052:AMX852052 AWR852052:AWT852052 BGN852052:BGP852052 BQJ852052:BQL852052 CAF852052:CAH852052 CKB852052:CKD852052 CTX852052:CTZ852052 DDT852052:DDV852052 DNP852052:DNR852052 DXL852052:DXN852052 EHH852052:EHJ852052 ERD852052:ERF852052 FAZ852052:FBB852052 FKV852052:FKX852052 FUR852052:FUT852052 GEN852052:GEP852052 GOJ852052:GOL852052 GYF852052:GYH852052 HIB852052:HID852052 HRX852052:HRZ852052 IBT852052:IBV852052 ILP852052:ILR852052 IVL852052:IVN852052 JFH852052:JFJ852052 JPD852052:JPF852052 JYZ852052:JZB852052 KIV852052:KIX852052 KSR852052:KST852052 LCN852052:LCP852052 LMJ852052:LML852052 LWF852052:LWH852052 MGB852052:MGD852052 MPX852052:MPZ852052 MZT852052:MZV852052 NJP852052:NJR852052 NTL852052:NTN852052 ODH852052:ODJ852052 OND852052:ONF852052 OWZ852052:OXB852052 PGV852052:PGX852052 PQR852052:PQT852052 QAN852052:QAP852052 QKJ852052:QKL852052 QUF852052:QUH852052 REB852052:RED852052 RNX852052:RNZ852052 RXT852052:RXV852052 SHP852052:SHR852052 SRL852052:SRN852052 TBH852052:TBJ852052 TLD852052:TLF852052 TUZ852052:TVB852052 UEV852052:UEX852052 UOR852052:UOT852052 UYN852052:UYP852052 VIJ852052:VIL852052 VSF852052:VSH852052 WCB852052:WCD852052 WLX852052:WLZ852052 WVT852052:WVV852052 L917588:N917588 JH917588:JJ917588 TD917588:TF917588 ACZ917588:ADB917588 AMV917588:AMX917588 AWR917588:AWT917588 BGN917588:BGP917588 BQJ917588:BQL917588 CAF917588:CAH917588 CKB917588:CKD917588 CTX917588:CTZ917588 DDT917588:DDV917588 DNP917588:DNR917588 DXL917588:DXN917588 EHH917588:EHJ917588 ERD917588:ERF917588 FAZ917588:FBB917588 FKV917588:FKX917588 FUR917588:FUT917588 GEN917588:GEP917588 GOJ917588:GOL917588 GYF917588:GYH917588 HIB917588:HID917588 HRX917588:HRZ917588 IBT917588:IBV917588 ILP917588:ILR917588 IVL917588:IVN917588 JFH917588:JFJ917588 JPD917588:JPF917588 JYZ917588:JZB917588 KIV917588:KIX917588 KSR917588:KST917588 LCN917588:LCP917588 LMJ917588:LML917588 LWF917588:LWH917588 MGB917588:MGD917588 MPX917588:MPZ917588 MZT917588:MZV917588 NJP917588:NJR917588 NTL917588:NTN917588 ODH917588:ODJ917588 OND917588:ONF917588 OWZ917588:OXB917588 PGV917588:PGX917588 PQR917588:PQT917588 QAN917588:QAP917588 QKJ917588:QKL917588 QUF917588:QUH917588 REB917588:RED917588 RNX917588:RNZ917588 RXT917588:RXV917588 SHP917588:SHR917588 SRL917588:SRN917588 TBH917588:TBJ917588 TLD917588:TLF917588 TUZ917588:TVB917588 UEV917588:UEX917588 UOR917588:UOT917588 UYN917588:UYP917588 VIJ917588:VIL917588 VSF917588:VSH917588 WCB917588:WCD917588 WLX917588:WLZ917588 WVT917588:WVV917588 L983124:N983124 JH983124:JJ983124 TD983124:TF983124 ACZ983124:ADB983124 AMV983124:AMX983124 AWR983124:AWT983124 BGN983124:BGP983124 BQJ983124:BQL983124 CAF983124:CAH983124 CKB983124:CKD983124 CTX983124:CTZ983124 DDT983124:DDV983124 DNP983124:DNR983124 DXL983124:DXN983124 EHH983124:EHJ983124 ERD983124:ERF983124 FAZ983124:FBB983124 FKV983124:FKX983124 FUR983124:FUT983124 GEN983124:GEP983124 GOJ983124:GOL983124 GYF983124:GYH983124 HIB983124:HID983124 HRX983124:HRZ983124 IBT983124:IBV983124 ILP983124:ILR983124 IVL983124:IVN983124 JFH983124:JFJ983124 JPD983124:JPF983124 JYZ983124:JZB983124 KIV983124:KIX983124 KSR983124:KST983124 LCN983124:LCP983124 LMJ983124:LML983124 LWF983124:LWH983124 MGB983124:MGD983124 MPX983124:MPZ983124 MZT983124:MZV983124 NJP983124:NJR983124 NTL983124:NTN983124 ODH983124:ODJ983124 OND983124:ONF983124 OWZ983124:OXB983124 PGV983124:PGX983124 PQR983124:PQT983124 QAN983124:QAP983124 QKJ983124:QKL983124 QUF983124:QUH983124 REB983124:RED983124 RNX983124:RNZ983124 RXT983124:RXV983124 SHP983124:SHR983124 SRL983124:SRN983124 TBH983124:TBJ983124 TLD983124:TLF983124 TUZ983124:TVB983124 UEV983124:UEX983124 UOR983124:UOT983124 UYN983124:UYP983124 VIJ983124:VIL983124 VSF983124:VSH983124 WCB983124:WCD983124 WLX983124:WLZ983124 WVT983124:WVV983124 L92:O92 JH92:JK92 TD92:TG92 ACZ92:ADC92 AMV92:AMY92 AWR92:AWU92 BGN92:BGQ92 BQJ92:BQM92 CAF92:CAI92 CKB92:CKE92 CTX92:CUA92 DDT92:DDW92 DNP92:DNS92 DXL92:DXO92 EHH92:EHK92 ERD92:ERG92 FAZ92:FBC92 FKV92:FKY92 FUR92:FUU92 GEN92:GEQ92 GOJ92:GOM92 GYF92:GYI92 HIB92:HIE92 HRX92:HSA92 IBT92:IBW92 ILP92:ILS92 IVL92:IVO92 JFH92:JFK92 JPD92:JPG92 JYZ92:JZC92 KIV92:KIY92 KSR92:KSU92 LCN92:LCQ92 LMJ92:LMM92 LWF92:LWI92 MGB92:MGE92 MPX92:MQA92 MZT92:MZW92 NJP92:NJS92 NTL92:NTO92 ODH92:ODK92 OND92:ONG92 OWZ92:OXC92 PGV92:PGY92 PQR92:PQU92 QAN92:QAQ92 QKJ92:QKM92 QUF92:QUI92 REB92:REE92 RNX92:ROA92 RXT92:RXW92 SHP92:SHS92 SRL92:SRO92 TBH92:TBK92 TLD92:TLG92 TUZ92:TVC92 UEV92:UEY92 UOR92:UOU92 UYN92:UYQ92 VIJ92:VIM92 VSF92:VSI92 WCB92:WCE92 WLX92:WMA92 WVT92:WVW92 L65628:O65628 JH65628:JK65628 TD65628:TG65628 ACZ65628:ADC65628 AMV65628:AMY65628 AWR65628:AWU65628 BGN65628:BGQ65628 BQJ65628:BQM65628 CAF65628:CAI65628 CKB65628:CKE65628 CTX65628:CUA65628 DDT65628:DDW65628 DNP65628:DNS65628 DXL65628:DXO65628 EHH65628:EHK65628 ERD65628:ERG65628 FAZ65628:FBC65628 FKV65628:FKY65628 FUR65628:FUU65628 GEN65628:GEQ65628 GOJ65628:GOM65628 GYF65628:GYI65628 HIB65628:HIE65628 HRX65628:HSA65628 IBT65628:IBW65628 ILP65628:ILS65628 IVL65628:IVO65628 JFH65628:JFK65628 JPD65628:JPG65628 JYZ65628:JZC65628 KIV65628:KIY65628 KSR65628:KSU65628 LCN65628:LCQ65628 LMJ65628:LMM65628 LWF65628:LWI65628 MGB65628:MGE65628 MPX65628:MQA65628 MZT65628:MZW65628 NJP65628:NJS65628 NTL65628:NTO65628 ODH65628:ODK65628 OND65628:ONG65628 OWZ65628:OXC65628 PGV65628:PGY65628 PQR65628:PQU65628 QAN65628:QAQ65628 QKJ65628:QKM65628 QUF65628:QUI65628 REB65628:REE65628 RNX65628:ROA65628 RXT65628:RXW65628 SHP65628:SHS65628 SRL65628:SRO65628 TBH65628:TBK65628 TLD65628:TLG65628 TUZ65628:TVC65628 UEV65628:UEY65628 UOR65628:UOU65628 UYN65628:UYQ65628 VIJ65628:VIM65628 VSF65628:VSI65628 WCB65628:WCE65628 WLX65628:WMA65628 WVT65628:WVW65628 L131164:O131164 JH131164:JK131164 TD131164:TG131164 ACZ131164:ADC131164 AMV131164:AMY131164 AWR131164:AWU131164 BGN131164:BGQ131164 BQJ131164:BQM131164 CAF131164:CAI131164 CKB131164:CKE131164 CTX131164:CUA131164 DDT131164:DDW131164 DNP131164:DNS131164 DXL131164:DXO131164 EHH131164:EHK131164 ERD131164:ERG131164 FAZ131164:FBC131164 FKV131164:FKY131164 FUR131164:FUU131164 GEN131164:GEQ131164 GOJ131164:GOM131164 GYF131164:GYI131164 HIB131164:HIE131164 HRX131164:HSA131164 IBT131164:IBW131164 ILP131164:ILS131164 IVL131164:IVO131164 JFH131164:JFK131164 JPD131164:JPG131164 JYZ131164:JZC131164 KIV131164:KIY131164 KSR131164:KSU131164 LCN131164:LCQ131164 LMJ131164:LMM131164 LWF131164:LWI131164 MGB131164:MGE131164 MPX131164:MQA131164 MZT131164:MZW131164 NJP131164:NJS131164 NTL131164:NTO131164 ODH131164:ODK131164 OND131164:ONG131164 OWZ131164:OXC131164 PGV131164:PGY131164 PQR131164:PQU131164 QAN131164:QAQ131164 QKJ131164:QKM131164 QUF131164:QUI131164 REB131164:REE131164 RNX131164:ROA131164 RXT131164:RXW131164 SHP131164:SHS131164 SRL131164:SRO131164 TBH131164:TBK131164 TLD131164:TLG131164 TUZ131164:TVC131164 UEV131164:UEY131164 UOR131164:UOU131164 UYN131164:UYQ131164 VIJ131164:VIM131164 VSF131164:VSI131164 WCB131164:WCE131164 WLX131164:WMA131164 WVT131164:WVW131164 L196700:O196700 JH196700:JK196700 TD196700:TG196700 ACZ196700:ADC196700 AMV196700:AMY196700 AWR196700:AWU196700 BGN196700:BGQ196700 BQJ196700:BQM196700 CAF196700:CAI196700 CKB196700:CKE196700 CTX196700:CUA196700 DDT196700:DDW196700 DNP196700:DNS196700 DXL196700:DXO196700 EHH196700:EHK196700 ERD196700:ERG196700 FAZ196700:FBC196700 FKV196700:FKY196700 FUR196700:FUU196700 GEN196700:GEQ196700 GOJ196700:GOM196700 GYF196700:GYI196700 HIB196700:HIE196700 HRX196700:HSA196700 IBT196700:IBW196700 ILP196700:ILS196700 IVL196700:IVO196700 JFH196700:JFK196700 JPD196700:JPG196700 JYZ196700:JZC196700 KIV196700:KIY196700 KSR196700:KSU196700 LCN196700:LCQ196700 LMJ196700:LMM196700 LWF196700:LWI196700 MGB196700:MGE196700 MPX196700:MQA196700 MZT196700:MZW196700 NJP196700:NJS196700 NTL196700:NTO196700 ODH196700:ODK196700 OND196700:ONG196700 OWZ196700:OXC196700 PGV196700:PGY196700 PQR196700:PQU196700 QAN196700:QAQ196700 QKJ196700:QKM196700 QUF196700:QUI196700 REB196700:REE196700 RNX196700:ROA196700 RXT196700:RXW196700 SHP196700:SHS196700 SRL196700:SRO196700 TBH196700:TBK196700 TLD196700:TLG196700 TUZ196700:TVC196700 UEV196700:UEY196700 UOR196700:UOU196700 UYN196700:UYQ196700 VIJ196700:VIM196700 VSF196700:VSI196700 WCB196700:WCE196700 WLX196700:WMA196700 WVT196700:WVW196700 L262236:O262236 JH262236:JK262236 TD262236:TG262236 ACZ262236:ADC262236 AMV262236:AMY262236 AWR262236:AWU262236 BGN262236:BGQ262236 BQJ262236:BQM262236 CAF262236:CAI262236 CKB262236:CKE262236 CTX262236:CUA262236 DDT262236:DDW262236 DNP262236:DNS262236 DXL262236:DXO262236 EHH262236:EHK262236 ERD262236:ERG262236 FAZ262236:FBC262236 FKV262236:FKY262236 FUR262236:FUU262236 GEN262236:GEQ262236 GOJ262236:GOM262236 GYF262236:GYI262236 HIB262236:HIE262236 HRX262236:HSA262236 IBT262236:IBW262236 ILP262236:ILS262236 IVL262236:IVO262236 JFH262236:JFK262236 JPD262236:JPG262236 JYZ262236:JZC262236 KIV262236:KIY262236 KSR262236:KSU262236 LCN262236:LCQ262236 LMJ262236:LMM262236 LWF262236:LWI262236 MGB262236:MGE262236 MPX262236:MQA262236 MZT262236:MZW262236 NJP262236:NJS262236 NTL262236:NTO262236 ODH262236:ODK262236 OND262236:ONG262236 OWZ262236:OXC262236 PGV262236:PGY262236 PQR262236:PQU262236 QAN262236:QAQ262236 QKJ262236:QKM262236 QUF262236:QUI262236 REB262236:REE262236 RNX262236:ROA262236 RXT262236:RXW262236 SHP262236:SHS262236 SRL262236:SRO262236 TBH262236:TBK262236 TLD262236:TLG262236 TUZ262236:TVC262236 UEV262236:UEY262236 UOR262236:UOU262236 UYN262236:UYQ262236 VIJ262236:VIM262236 VSF262236:VSI262236 WCB262236:WCE262236 WLX262236:WMA262236 WVT262236:WVW262236 L327772:O327772 JH327772:JK327772 TD327772:TG327772 ACZ327772:ADC327772 AMV327772:AMY327772 AWR327772:AWU327772 BGN327772:BGQ327772 BQJ327772:BQM327772 CAF327772:CAI327772 CKB327772:CKE327772 CTX327772:CUA327772 DDT327772:DDW327772 DNP327772:DNS327772 DXL327772:DXO327772 EHH327772:EHK327772 ERD327772:ERG327772 FAZ327772:FBC327772 FKV327772:FKY327772 FUR327772:FUU327772 GEN327772:GEQ327772 GOJ327772:GOM327772 GYF327772:GYI327772 HIB327772:HIE327772 HRX327772:HSA327772 IBT327772:IBW327772 ILP327772:ILS327772 IVL327772:IVO327772 JFH327772:JFK327772 JPD327772:JPG327772 JYZ327772:JZC327772 KIV327772:KIY327772 KSR327772:KSU327772 LCN327772:LCQ327772 LMJ327772:LMM327772 LWF327772:LWI327772 MGB327772:MGE327772 MPX327772:MQA327772 MZT327772:MZW327772 NJP327772:NJS327772 NTL327772:NTO327772 ODH327772:ODK327772 OND327772:ONG327772 OWZ327772:OXC327772 PGV327772:PGY327772 PQR327772:PQU327772 QAN327772:QAQ327772 QKJ327772:QKM327772 QUF327772:QUI327772 REB327772:REE327772 RNX327772:ROA327772 RXT327772:RXW327772 SHP327772:SHS327772 SRL327772:SRO327772 TBH327772:TBK327772 TLD327772:TLG327772 TUZ327772:TVC327772 UEV327772:UEY327772 UOR327772:UOU327772 UYN327772:UYQ327772 VIJ327772:VIM327772 VSF327772:VSI327772 WCB327772:WCE327772 WLX327772:WMA327772 WVT327772:WVW327772 L393308:O393308 JH393308:JK393308 TD393308:TG393308 ACZ393308:ADC393308 AMV393308:AMY393308 AWR393308:AWU393308 BGN393308:BGQ393308 BQJ393308:BQM393308 CAF393308:CAI393308 CKB393308:CKE393308 CTX393308:CUA393308 DDT393308:DDW393308 DNP393308:DNS393308 DXL393308:DXO393308 EHH393308:EHK393308 ERD393308:ERG393308 FAZ393308:FBC393308 FKV393308:FKY393308 FUR393308:FUU393308 GEN393308:GEQ393308 GOJ393308:GOM393308 GYF393308:GYI393308 HIB393308:HIE393308 HRX393308:HSA393308 IBT393308:IBW393308 ILP393308:ILS393308 IVL393308:IVO393308 JFH393308:JFK393308 JPD393308:JPG393308 JYZ393308:JZC393308 KIV393308:KIY393308 KSR393308:KSU393308 LCN393308:LCQ393308 LMJ393308:LMM393308 LWF393308:LWI393308 MGB393308:MGE393308 MPX393308:MQA393308 MZT393308:MZW393308 NJP393308:NJS393308 NTL393308:NTO393308 ODH393308:ODK393308 OND393308:ONG393308 OWZ393308:OXC393308 PGV393308:PGY393308 PQR393308:PQU393308 QAN393308:QAQ393308 QKJ393308:QKM393308 QUF393308:QUI393308 REB393308:REE393308 RNX393308:ROA393308 RXT393308:RXW393308 SHP393308:SHS393308 SRL393308:SRO393308 TBH393308:TBK393308 TLD393308:TLG393308 TUZ393308:TVC393308 UEV393308:UEY393308 UOR393308:UOU393308 UYN393308:UYQ393308 VIJ393308:VIM393308 VSF393308:VSI393308 WCB393308:WCE393308 WLX393308:WMA393308 WVT393308:WVW393308 L458844:O458844 JH458844:JK458844 TD458844:TG458844 ACZ458844:ADC458844 AMV458844:AMY458844 AWR458844:AWU458844 BGN458844:BGQ458844 BQJ458844:BQM458844 CAF458844:CAI458844 CKB458844:CKE458844 CTX458844:CUA458844 DDT458844:DDW458844 DNP458844:DNS458844 DXL458844:DXO458844 EHH458844:EHK458844 ERD458844:ERG458844 FAZ458844:FBC458844 FKV458844:FKY458844 FUR458844:FUU458844 GEN458844:GEQ458844 GOJ458844:GOM458844 GYF458844:GYI458844 HIB458844:HIE458844 HRX458844:HSA458844 IBT458844:IBW458844 ILP458844:ILS458844 IVL458844:IVO458844 JFH458844:JFK458844 JPD458844:JPG458844 JYZ458844:JZC458844 KIV458844:KIY458844 KSR458844:KSU458844 LCN458844:LCQ458844 LMJ458844:LMM458844 LWF458844:LWI458844 MGB458844:MGE458844 MPX458844:MQA458844 MZT458844:MZW458844 NJP458844:NJS458844 NTL458844:NTO458844 ODH458844:ODK458844 OND458844:ONG458844 OWZ458844:OXC458844 PGV458844:PGY458844 PQR458844:PQU458844 QAN458844:QAQ458844 QKJ458844:QKM458844 QUF458844:QUI458844 REB458844:REE458844 RNX458844:ROA458844 RXT458844:RXW458844 SHP458844:SHS458844 SRL458844:SRO458844 TBH458844:TBK458844 TLD458844:TLG458844 TUZ458844:TVC458844 UEV458844:UEY458844 UOR458844:UOU458844 UYN458844:UYQ458844 VIJ458844:VIM458844 VSF458844:VSI458844 WCB458844:WCE458844 WLX458844:WMA458844 WVT458844:WVW458844 L524380:O524380 JH524380:JK524380 TD524380:TG524380 ACZ524380:ADC524380 AMV524380:AMY524380 AWR524380:AWU524380 BGN524380:BGQ524380 BQJ524380:BQM524380 CAF524380:CAI524380 CKB524380:CKE524380 CTX524380:CUA524380 DDT524380:DDW524380 DNP524380:DNS524380 DXL524380:DXO524380 EHH524380:EHK524380 ERD524380:ERG524380 FAZ524380:FBC524380 FKV524380:FKY524380 FUR524380:FUU524380 GEN524380:GEQ524380 GOJ524380:GOM524380 GYF524380:GYI524380 HIB524380:HIE524380 HRX524380:HSA524380 IBT524380:IBW524380 ILP524380:ILS524380 IVL524380:IVO524380 JFH524380:JFK524380 JPD524380:JPG524380 JYZ524380:JZC524380 KIV524380:KIY524380 KSR524380:KSU524380 LCN524380:LCQ524380 LMJ524380:LMM524380 LWF524380:LWI524380 MGB524380:MGE524380 MPX524380:MQA524380 MZT524380:MZW524380 NJP524380:NJS524380 NTL524380:NTO524380 ODH524380:ODK524380 OND524380:ONG524380 OWZ524380:OXC524380 PGV524380:PGY524380 PQR524380:PQU524380 QAN524380:QAQ524380 QKJ524380:QKM524380 QUF524380:QUI524380 REB524380:REE524380 RNX524380:ROA524380 RXT524380:RXW524380 SHP524380:SHS524380 SRL524380:SRO524380 TBH524380:TBK524380 TLD524380:TLG524380 TUZ524380:TVC524380 UEV524380:UEY524380 UOR524380:UOU524380 UYN524380:UYQ524380 VIJ524380:VIM524380 VSF524380:VSI524380 WCB524380:WCE524380 WLX524380:WMA524380 WVT524380:WVW524380 L589916:O589916 JH589916:JK589916 TD589916:TG589916 ACZ589916:ADC589916 AMV589916:AMY589916 AWR589916:AWU589916 BGN589916:BGQ589916 BQJ589916:BQM589916 CAF589916:CAI589916 CKB589916:CKE589916 CTX589916:CUA589916 DDT589916:DDW589916 DNP589916:DNS589916 DXL589916:DXO589916 EHH589916:EHK589916 ERD589916:ERG589916 FAZ589916:FBC589916 FKV589916:FKY589916 FUR589916:FUU589916 GEN589916:GEQ589916 GOJ589916:GOM589916 GYF589916:GYI589916 HIB589916:HIE589916 HRX589916:HSA589916 IBT589916:IBW589916 ILP589916:ILS589916 IVL589916:IVO589916 JFH589916:JFK589916 JPD589916:JPG589916 JYZ589916:JZC589916 KIV589916:KIY589916 KSR589916:KSU589916 LCN589916:LCQ589916 LMJ589916:LMM589916 LWF589916:LWI589916 MGB589916:MGE589916 MPX589916:MQA589916 MZT589916:MZW589916 NJP589916:NJS589916 NTL589916:NTO589916 ODH589916:ODK589916 OND589916:ONG589916 OWZ589916:OXC589916 PGV589916:PGY589916 PQR589916:PQU589916 QAN589916:QAQ589916 QKJ589916:QKM589916 QUF589916:QUI589916 REB589916:REE589916 RNX589916:ROA589916 RXT589916:RXW589916 SHP589916:SHS589916 SRL589916:SRO589916 TBH589916:TBK589916 TLD589916:TLG589916 TUZ589916:TVC589916 UEV589916:UEY589916 UOR589916:UOU589916 UYN589916:UYQ589916 VIJ589916:VIM589916 VSF589916:VSI589916 WCB589916:WCE589916 WLX589916:WMA589916 WVT589916:WVW589916 L655452:O655452 JH655452:JK655452 TD655452:TG655452 ACZ655452:ADC655452 AMV655452:AMY655452 AWR655452:AWU655452 BGN655452:BGQ655452 BQJ655452:BQM655452 CAF655452:CAI655452 CKB655452:CKE655452 CTX655452:CUA655452 DDT655452:DDW655452 DNP655452:DNS655452 DXL655452:DXO655452 EHH655452:EHK655452 ERD655452:ERG655452 FAZ655452:FBC655452 FKV655452:FKY655452 FUR655452:FUU655452 GEN655452:GEQ655452 GOJ655452:GOM655452 GYF655452:GYI655452 HIB655452:HIE655452 HRX655452:HSA655452 IBT655452:IBW655452 ILP655452:ILS655452 IVL655452:IVO655452 JFH655452:JFK655452 JPD655452:JPG655452 JYZ655452:JZC655452 KIV655452:KIY655452 KSR655452:KSU655452 LCN655452:LCQ655452 LMJ655452:LMM655452 LWF655452:LWI655452 MGB655452:MGE655452 MPX655452:MQA655452 MZT655452:MZW655452 NJP655452:NJS655452 NTL655452:NTO655452 ODH655452:ODK655452 OND655452:ONG655452 OWZ655452:OXC655452 PGV655452:PGY655452 PQR655452:PQU655452 QAN655452:QAQ655452 QKJ655452:QKM655452 QUF655452:QUI655452 REB655452:REE655452 RNX655452:ROA655452 RXT655452:RXW655452 SHP655452:SHS655452 SRL655452:SRO655452 TBH655452:TBK655452 TLD655452:TLG655452 TUZ655452:TVC655452 UEV655452:UEY655452 UOR655452:UOU655452 UYN655452:UYQ655452 VIJ655452:VIM655452 VSF655452:VSI655452 WCB655452:WCE655452 WLX655452:WMA655452 WVT655452:WVW655452 L720988:O720988 JH720988:JK720988 TD720988:TG720988 ACZ720988:ADC720988 AMV720988:AMY720988 AWR720988:AWU720988 BGN720988:BGQ720988 BQJ720988:BQM720988 CAF720988:CAI720988 CKB720988:CKE720988 CTX720988:CUA720988 DDT720988:DDW720988 DNP720988:DNS720988 DXL720988:DXO720988 EHH720988:EHK720988 ERD720988:ERG720988 FAZ720988:FBC720988 FKV720988:FKY720988 FUR720988:FUU720988 GEN720988:GEQ720988 GOJ720988:GOM720988 GYF720988:GYI720988 HIB720988:HIE720988 HRX720988:HSA720988 IBT720988:IBW720988 ILP720988:ILS720988 IVL720988:IVO720988 JFH720988:JFK720988 JPD720988:JPG720988 JYZ720988:JZC720988 KIV720988:KIY720988 KSR720988:KSU720988 LCN720988:LCQ720988 LMJ720988:LMM720988 LWF720988:LWI720988 MGB720988:MGE720988 MPX720988:MQA720988 MZT720988:MZW720988 NJP720988:NJS720988 NTL720988:NTO720988 ODH720988:ODK720988 OND720988:ONG720988 OWZ720988:OXC720988 PGV720988:PGY720988 PQR720988:PQU720988 QAN720988:QAQ720988 QKJ720988:QKM720988 QUF720988:QUI720988 REB720988:REE720988 RNX720988:ROA720988 RXT720988:RXW720988 SHP720988:SHS720988 SRL720988:SRO720988 TBH720988:TBK720988 TLD720988:TLG720988 TUZ720988:TVC720988 UEV720988:UEY720988 UOR720988:UOU720988 UYN720988:UYQ720988 VIJ720988:VIM720988 VSF720988:VSI720988 WCB720988:WCE720988 WLX720988:WMA720988 WVT720988:WVW720988 L786524:O786524 JH786524:JK786524 TD786524:TG786524 ACZ786524:ADC786524 AMV786524:AMY786524 AWR786524:AWU786524 BGN786524:BGQ786524 BQJ786524:BQM786524 CAF786524:CAI786524 CKB786524:CKE786524 CTX786524:CUA786524 DDT786524:DDW786524 DNP786524:DNS786524 DXL786524:DXO786524 EHH786524:EHK786524 ERD786524:ERG786524 FAZ786524:FBC786524 FKV786524:FKY786524 FUR786524:FUU786524 GEN786524:GEQ786524 GOJ786524:GOM786524 GYF786524:GYI786524 HIB786524:HIE786524 HRX786524:HSA786524 IBT786524:IBW786524 ILP786524:ILS786524 IVL786524:IVO786524 JFH786524:JFK786524 JPD786524:JPG786524 JYZ786524:JZC786524 KIV786524:KIY786524 KSR786524:KSU786524 LCN786524:LCQ786524 LMJ786524:LMM786524 LWF786524:LWI786524 MGB786524:MGE786524 MPX786524:MQA786524 MZT786524:MZW786524 NJP786524:NJS786524 NTL786524:NTO786524 ODH786524:ODK786524 OND786524:ONG786524 OWZ786524:OXC786524 PGV786524:PGY786524 PQR786524:PQU786524 QAN786524:QAQ786524 QKJ786524:QKM786524 QUF786524:QUI786524 REB786524:REE786524 RNX786524:ROA786524 RXT786524:RXW786524 SHP786524:SHS786524 SRL786524:SRO786524 TBH786524:TBK786524 TLD786524:TLG786524 TUZ786524:TVC786524 UEV786524:UEY786524 UOR786524:UOU786524 UYN786524:UYQ786524 VIJ786524:VIM786524 VSF786524:VSI786524 WCB786524:WCE786524 WLX786524:WMA786524 WVT786524:WVW786524 L852060:O852060 JH852060:JK852060 TD852060:TG852060 ACZ852060:ADC852060 AMV852060:AMY852060 AWR852060:AWU852060 BGN852060:BGQ852060 BQJ852060:BQM852060 CAF852060:CAI852060 CKB852060:CKE852060 CTX852060:CUA852060 DDT852060:DDW852060 DNP852060:DNS852060 DXL852060:DXO852060 EHH852060:EHK852060 ERD852060:ERG852060 FAZ852060:FBC852060 FKV852060:FKY852060 FUR852060:FUU852060 GEN852060:GEQ852060 GOJ852060:GOM852060 GYF852060:GYI852060 HIB852060:HIE852060 HRX852060:HSA852060 IBT852060:IBW852060 ILP852060:ILS852060 IVL852060:IVO852060 JFH852060:JFK852060 JPD852060:JPG852060 JYZ852060:JZC852060 KIV852060:KIY852060 KSR852060:KSU852060 LCN852060:LCQ852060 LMJ852060:LMM852060 LWF852060:LWI852060 MGB852060:MGE852060 MPX852060:MQA852060 MZT852060:MZW852060 NJP852060:NJS852060 NTL852060:NTO852060 ODH852060:ODK852060 OND852060:ONG852060 OWZ852060:OXC852060 PGV852060:PGY852060 PQR852060:PQU852060 QAN852060:QAQ852060 QKJ852060:QKM852060 QUF852060:QUI852060 REB852060:REE852060 RNX852060:ROA852060 RXT852060:RXW852060 SHP852060:SHS852060 SRL852060:SRO852060 TBH852060:TBK852060 TLD852060:TLG852060 TUZ852060:TVC852060 UEV852060:UEY852060 UOR852060:UOU852060 UYN852060:UYQ852060 VIJ852060:VIM852060 VSF852060:VSI852060 WCB852060:WCE852060 WLX852060:WMA852060 WVT852060:WVW852060 L917596:O917596 JH917596:JK917596 TD917596:TG917596 ACZ917596:ADC917596 AMV917596:AMY917596 AWR917596:AWU917596 BGN917596:BGQ917596 BQJ917596:BQM917596 CAF917596:CAI917596 CKB917596:CKE917596 CTX917596:CUA917596 DDT917596:DDW917596 DNP917596:DNS917596 DXL917596:DXO917596 EHH917596:EHK917596 ERD917596:ERG917596 FAZ917596:FBC917596 FKV917596:FKY917596 FUR917596:FUU917596 GEN917596:GEQ917596 GOJ917596:GOM917596 GYF917596:GYI917596 HIB917596:HIE917596 HRX917596:HSA917596 IBT917596:IBW917596 ILP917596:ILS917596 IVL917596:IVO917596 JFH917596:JFK917596 JPD917596:JPG917596 JYZ917596:JZC917596 KIV917596:KIY917596 KSR917596:KSU917596 LCN917596:LCQ917596 LMJ917596:LMM917596 LWF917596:LWI917596 MGB917596:MGE917596 MPX917596:MQA917596 MZT917596:MZW917596 NJP917596:NJS917596 NTL917596:NTO917596 ODH917596:ODK917596 OND917596:ONG917596 OWZ917596:OXC917596 PGV917596:PGY917596 PQR917596:PQU917596 QAN917596:QAQ917596 QKJ917596:QKM917596 QUF917596:QUI917596 REB917596:REE917596 RNX917596:ROA917596 RXT917596:RXW917596 SHP917596:SHS917596 SRL917596:SRO917596 TBH917596:TBK917596 TLD917596:TLG917596 TUZ917596:TVC917596 UEV917596:UEY917596 UOR917596:UOU917596 UYN917596:UYQ917596 VIJ917596:VIM917596 VSF917596:VSI917596 WCB917596:WCE917596 WLX917596:WMA917596 WVT917596:WVW917596 L983132:O983132 JH983132:JK983132 TD983132:TG983132 ACZ983132:ADC983132 AMV983132:AMY983132 AWR983132:AWU983132 BGN983132:BGQ983132 BQJ983132:BQM983132 CAF983132:CAI983132 CKB983132:CKE983132 CTX983132:CUA983132 DDT983132:DDW983132 DNP983132:DNS983132 DXL983132:DXO983132 EHH983132:EHK983132 ERD983132:ERG983132 FAZ983132:FBC983132 FKV983132:FKY983132 FUR983132:FUU983132 GEN983132:GEQ983132 GOJ983132:GOM983132 GYF983132:GYI983132 HIB983132:HIE983132 HRX983132:HSA983132 IBT983132:IBW983132 ILP983132:ILS983132 IVL983132:IVO983132 JFH983132:JFK983132 JPD983132:JPG983132 JYZ983132:JZC983132 KIV983132:KIY983132 KSR983132:KSU983132 LCN983132:LCQ983132 LMJ983132:LMM983132 LWF983132:LWI983132 MGB983132:MGE983132 MPX983132:MQA983132 MZT983132:MZW983132 NJP983132:NJS983132 NTL983132:NTO983132 ODH983132:ODK983132 OND983132:ONG983132 OWZ983132:OXC983132 PGV983132:PGY983132 PQR983132:PQU983132 QAN983132:QAQ983132 QKJ983132:QKM983132 QUF983132:QUI983132 REB983132:REE983132 RNX983132:ROA983132 RXT983132:RXW983132 SHP983132:SHS983132 SRL983132:SRO983132 TBH983132:TBK983132 TLD983132:TLG983132 TUZ983132:TVC983132 UEV983132:UEY983132 UOR983132:UOU983132 UYN983132:UYQ983132 VIJ983132:VIM983132 VSF983132:VSI983132 WCB983132:WCE983132 WLX983132:WMA983132 WVT983132:WVW983132 L94:N94 JH94:JJ94 TD94:TF94 ACZ94:ADB94 AMV94:AMX94 AWR94:AWT94 BGN94:BGP94 BQJ94:BQL94 CAF94:CAH94 CKB94:CKD94 CTX94:CTZ94 DDT94:DDV94 DNP94:DNR94 DXL94:DXN94 EHH94:EHJ94 ERD94:ERF94 FAZ94:FBB94 FKV94:FKX94 FUR94:FUT94 GEN94:GEP94 GOJ94:GOL94 GYF94:GYH94 HIB94:HID94 HRX94:HRZ94 IBT94:IBV94 ILP94:ILR94 IVL94:IVN94 JFH94:JFJ94 JPD94:JPF94 JYZ94:JZB94 KIV94:KIX94 KSR94:KST94 LCN94:LCP94 LMJ94:LML94 LWF94:LWH94 MGB94:MGD94 MPX94:MPZ94 MZT94:MZV94 NJP94:NJR94 NTL94:NTN94 ODH94:ODJ94 OND94:ONF94 OWZ94:OXB94 PGV94:PGX94 PQR94:PQT94 QAN94:QAP94 QKJ94:QKL94 QUF94:QUH94 REB94:RED94 RNX94:RNZ94 RXT94:RXV94 SHP94:SHR94 SRL94:SRN94 TBH94:TBJ94 TLD94:TLF94 TUZ94:TVB94 UEV94:UEX94 UOR94:UOT94 UYN94:UYP94 VIJ94:VIL94 VSF94:VSH94 WCB94:WCD94 WLX94:WLZ94 WVT94:WVV94 L65630:N65630 JH65630:JJ65630 TD65630:TF65630 ACZ65630:ADB65630 AMV65630:AMX65630 AWR65630:AWT65630 BGN65630:BGP65630 BQJ65630:BQL65630 CAF65630:CAH65630 CKB65630:CKD65630 CTX65630:CTZ65630 DDT65630:DDV65630 DNP65630:DNR65630 DXL65630:DXN65630 EHH65630:EHJ65630 ERD65630:ERF65630 FAZ65630:FBB65630 FKV65630:FKX65630 FUR65630:FUT65630 GEN65630:GEP65630 GOJ65630:GOL65630 GYF65630:GYH65630 HIB65630:HID65630 HRX65630:HRZ65630 IBT65630:IBV65630 ILP65630:ILR65630 IVL65630:IVN65630 JFH65630:JFJ65630 JPD65630:JPF65630 JYZ65630:JZB65630 KIV65630:KIX65630 KSR65630:KST65630 LCN65630:LCP65630 LMJ65630:LML65630 LWF65630:LWH65630 MGB65630:MGD65630 MPX65630:MPZ65630 MZT65630:MZV65630 NJP65630:NJR65630 NTL65630:NTN65630 ODH65630:ODJ65630 OND65630:ONF65630 OWZ65630:OXB65630 PGV65630:PGX65630 PQR65630:PQT65630 QAN65630:QAP65630 QKJ65630:QKL65630 QUF65630:QUH65630 REB65630:RED65630 RNX65630:RNZ65630 RXT65630:RXV65630 SHP65630:SHR65630 SRL65630:SRN65630 TBH65630:TBJ65630 TLD65630:TLF65630 TUZ65630:TVB65630 UEV65630:UEX65630 UOR65630:UOT65630 UYN65630:UYP65630 VIJ65630:VIL65630 VSF65630:VSH65630 WCB65630:WCD65630 WLX65630:WLZ65630 WVT65630:WVV65630 L131166:N131166 JH131166:JJ131166 TD131166:TF131166 ACZ131166:ADB131166 AMV131166:AMX131166 AWR131166:AWT131166 BGN131166:BGP131166 BQJ131166:BQL131166 CAF131166:CAH131166 CKB131166:CKD131166 CTX131166:CTZ131166 DDT131166:DDV131166 DNP131166:DNR131166 DXL131166:DXN131166 EHH131166:EHJ131166 ERD131166:ERF131166 FAZ131166:FBB131166 FKV131166:FKX131166 FUR131166:FUT131166 GEN131166:GEP131166 GOJ131166:GOL131166 GYF131166:GYH131166 HIB131166:HID131166 HRX131166:HRZ131166 IBT131166:IBV131166 ILP131166:ILR131166 IVL131166:IVN131166 JFH131166:JFJ131166 JPD131166:JPF131166 JYZ131166:JZB131166 KIV131166:KIX131166 KSR131166:KST131166 LCN131166:LCP131166 LMJ131166:LML131166 LWF131166:LWH131166 MGB131166:MGD131166 MPX131166:MPZ131166 MZT131166:MZV131166 NJP131166:NJR131166 NTL131166:NTN131166 ODH131166:ODJ131166 OND131166:ONF131166 OWZ131166:OXB131166 PGV131166:PGX131166 PQR131166:PQT131166 QAN131166:QAP131166 QKJ131166:QKL131166 QUF131166:QUH131166 REB131166:RED131166 RNX131166:RNZ131166 RXT131166:RXV131166 SHP131166:SHR131166 SRL131166:SRN131166 TBH131166:TBJ131166 TLD131166:TLF131166 TUZ131166:TVB131166 UEV131166:UEX131166 UOR131166:UOT131166 UYN131166:UYP131166 VIJ131166:VIL131166 VSF131166:VSH131166 WCB131166:WCD131166 WLX131166:WLZ131166 WVT131166:WVV131166 L196702:N196702 JH196702:JJ196702 TD196702:TF196702 ACZ196702:ADB196702 AMV196702:AMX196702 AWR196702:AWT196702 BGN196702:BGP196702 BQJ196702:BQL196702 CAF196702:CAH196702 CKB196702:CKD196702 CTX196702:CTZ196702 DDT196702:DDV196702 DNP196702:DNR196702 DXL196702:DXN196702 EHH196702:EHJ196702 ERD196702:ERF196702 FAZ196702:FBB196702 FKV196702:FKX196702 FUR196702:FUT196702 GEN196702:GEP196702 GOJ196702:GOL196702 GYF196702:GYH196702 HIB196702:HID196702 HRX196702:HRZ196702 IBT196702:IBV196702 ILP196702:ILR196702 IVL196702:IVN196702 JFH196702:JFJ196702 JPD196702:JPF196702 JYZ196702:JZB196702 KIV196702:KIX196702 KSR196702:KST196702 LCN196702:LCP196702 LMJ196702:LML196702 LWF196702:LWH196702 MGB196702:MGD196702 MPX196702:MPZ196702 MZT196702:MZV196702 NJP196702:NJR196702 NTL196702:NTN196702 ODH196702:ODJ196702 OND196702:ONF196702 OWZ196702:OXB196702 PGV196702:PGX196702 PQR196702:PQT196702 QAN196702:QAP196702 QKJ196702:QKL196702 QUF196702:QUH196702 REB196702:RED196702 RNX196702:RNZ196702 RXT196702:RXV196702 SHP196702:SHR196702 SRL196702:SRN196702 TBH196702:TBJ196702 TLD196702:TLF196702 TUZ196702:TVB196702 UEV196702:UEX196702 UOR196702:UOT196702 UYN196702:UYP196702 VIJ196702:VIL196702 VSF196702:VSH196702 WCB196702:WCD196702 WLX196702:WLZ196702 WVT196702:WVV196702 L262238:N262238 JH262238:JJ262238 TD262238:TF262238 ACZ262238:ADB262238 AMV262238:AMX262238 AWR262238:AWT262238 BGN262238:BGP262238 BQJ262238:BQL262238 CAF262238:CAH262238 CKB262238:CKD262238 CTX262238:CTZ262238 DDT262238:DDV262238 DNP262238:DNR262238 DXL262238:DXN262238 EHH262238:EHJ262238 ERD262238:ERF262238 FAZ262238:FBB262238 FKV262238:FKX262238 FUR262238:FUT262238 GEN262238:GEP262238 GOJ262238:GOL262238 GYF262238:GYH262238 HIB262238:HID262238 HRX262238:HRZ262238 IBT262238:IBV262238 ILP262238:ILR262238 IVL262238:IVN262238 JFH262238:JFJ262238 JPD262238:JPF262238 JYZ262238:JZB262238 KIV262238:KIX262238 KSR262238:KST262238 LCN262238:LCP262238 LMJ262238:LML262238 LWF262238:LWH262238 MGB262238:MGD262238 MPX262238:MPZ262238 MZT262238:MZV262238 NJP262238:NJR262238 NTL262238:NTN262238 ODH262238:ODJ262238 OND262238:ONF262238 OWZ262238:OXB262238 PGV262238:PGX262238 PQR262238:PQT262238 QAN262238:QAP262238 QKJ262238:QKL262238 QUF262238:QUH262238 REB262238:RED262238 RNX262238:RNZ262238 RXT262238:RXV262238 SHP262238:SHR262238 SRL262238:SRN262238 TBH262238:TBJ262238 TLD262238:TLF262238 TUZ262238:TVB262238 UEV262238:UEX262238 UOR262238:UOT262238 UYN262238:UYP262238 VIJ262238:VIL262238 VSF262238:VSH262238 WCB262238:WCD262238 WLX262238:WLZ262238 WVT262238:WVV262238 L327774:N327774 JH327774:JJ327774 TD327774:TF327774 ACZ327774:ADB327774 AMV327774:AMX327774 AWR327774:AWT327774 BGN327774:BGP327774 BQJ327774:BQL327774 CAF327774:CAH327774 CKB327774:CKD327774 CTX327774:CTZ327774 DDT327774:DDV327774 DNP327774:DNR327774 DXL327774:DXN327774 EHH327774:EHJ327774 ERD327774:ERF327774 FAZ327774:FBB327774 FKV327774:FKX327774 FUR327774:FUT327774 GEN327774:GEP327774 GOJ327774:GOL327774 GYF327774:GYH327774 HIB327774:HID327774 HRX327774:HRZ327774 IBT327774:IBV327774 ILP327774:ILR327774 IVL327774:IVN327774 JFH327774:JFJ327774 JPD327774:JPF327774 JYZ327774:JZB327774 KIV327774:KIX327774 KSR327774:KST327774 LCN327774:LCP327774 LMJ327774:LML327774 LWF327774:LWH327774 MGB327774:MGD327774 MPX327774:MPZ327774 MZT327774:MZV327774 NJP327774:NJR327774 NTL327774:NTN327774 ODH327774:ODJ327774 OND327774:ONF327774 OWZ327774:OXB327774 PGV327774:PGX327774 PQR327774:PQT327774 QAN327774:QAP327774 QKJ327774:QKL327774 QUF327774:QUH327774 REB327774:RED327774 RNX327774:RNZ327774 RXT327774:RXV327774 SHP327774:SHR327774 SRL327774:SRN327774 TBH327774:TBJ327774 TLD327774:TLF327774 TUZ327774:TVB327774 UEV327774:UEX327774 UOR327774:UOT327774 UYN327774:UYP327774 VIJ327774:VIL327774 VSF327774:VSH327774 WCB327774:WCD327774 WLX327774:WLZ327774 WVT327774:WVV327774 L393310:N393310 JH393310:JJ393310 TD393310:TF393310 ACZ393310:ADB393310 AMV393310:AMX393310 AWR393310:AWT393310 BGN393310:BGP393310 BQJ393310:BQL393310 CAF393310:CAH393310 CKB393310:CKD393310 CTX393310:CTZ393310 DDT393310:DDV393310 DNP393310:DNR393310 DXL393310:DXN393310 EHH393310:EHJ393310 ERD393310:ERF393310 FAZ393310:FBB393310 FKV393310:FKX393310 FUR393310:FUT393310 GEN393310:GEP393310 GOJ393310:GOL393310 GYF393310:GYH393310 HIB393310:HID393310 HRX393310:HRZ393310 IBT393310:IBV393310 ILP393310:ILR393310 IVL393310:IVN393310 JFH393310:JFJ393310 JPD393310:JPF393310 JYZ393310:JZB393310 KIV393310:KIX393310 KSR393310:KST393310 LCN393310:LCP393310 LMJ393310:LML393310 LWF393310:LWH393310 MGB393310:MGD393310 MPX393310:MPZ393310 MZT393310:MZV393310 NJP393310:NJR393310 NTL393310:NTN393310 ODH393310:ODJ393310 OND393310:ONF393310 OWZ393310:OXB393310 PGV393310:PGX393310 PQR393310:PQT393310 QAN393310:QAP393310 QKJ393310:QKL393310 QUF393310:QUH393310 REB393310:RED393310 RNX393310:RNZ393310 RXT393310:RXV393310 SHP393310:SHR393310 SRL393310:SRN393310 TBH393310:TBJ393310 TLD393310:TLF393310 TUZ393310:TVB393310 UEV393310:UEX393310 UOR393310:UOT393310 UYN393310:UYP393310 VIJ393310:VIL393310 VSF393310:VSH393310 WCB393310:WCD393310 WLX393310:WLZ393310 WVT393310:WVV393310 L458846:N458846 JH458846:JJ458846 TD458846:TF458846 ACZ458846:ADB458846 AMV458846:AMX458846 AWR458846:AWT458846 BGN458846:BGP458846 BQJ458846:BQL458846 CAF458846:CAH458846 CKB458846:CKD458846 CTX458846:CTZ458846 DDT458846:DDV458846 DNP458846:DNR458846 DXL458846:DXN458846 EHH458846:EHJ458846 ERD458846:ERF458846 FAZ458846:FBB458846 FKV458846:FKX458846 FUR458846:FUT458846 GEN458846:GEP458846 GOJ458846:GOL458846 GYF458846:GYH458846 HIB458846:HID458846 HRX458846:HRZ458846 IBT458846:IBV458846 ILP458846:ILR458846 IVL458846:IVN458846 JFH458846:JFJ458846 JPD458846:JPF458846 JYZ458846:JZB458846 KIV458846:KIX458846 KSR458846:KST458846 LCN458846:LCP458846 LMJ458846:LML458846 LWF458846:LWH458846 MGB458846:MGD458846 MPX458846:MPZ458846 MZT458846:MZV458846 NJP458846:NJR458846 NTL458846:NTN458846 ODH458846:ODJ458846 OND458846:ONF458846 OWZ458846:OXB458846 PGV458846:PGX458846 PQR458846:PQT458846 QAN458846:QAP458846 QKJ458846:QKL458846 QUF458846:QUH458846 REB458846:RED458846 RNX458846:RNZ458846 RXT458846:RXV458846 SHP458846:SHR458846 SRL458846:SRN458846 TBH458846:TBJ458846 TLD458846:TLF458846 TUZ458846:TVB458846 UEV458846:UEX458846 UOR458846:UOT458846 UYN458846:UYP458846 VIJ458846:VIL458846 VSF458846:VSH458846 WCB458846:WCD458846 WLX458846:WLZ458846 WVT458846:WVV458846 L524382:N524382 JH524382:JJ524382 TD524382:TF524382 ACZ524382:ADB524382 AMV524382:AMX524382 AWR524382:AWT524382 BGN524382:BGP524382 BQJ524382:BQL524382 CAF524382:CAH524382 CKB524382:CKD524382 CTX524382:CTZ524382 DDT524382:DDV524382 DNP524382:DNR524382 DXL524382:DXN524382 EHH524382:EHJ524382 ERD524382:ERF524382 FAZ524382:FBB524382 FKV524382:FKX524382 FUR524382:FUT524382 GEN524382:GEP524382 GOJ524382:GOL524382 GYF524382:GYH524382 HIB524382:HID524382 HRX524382:HRZ524382 IBT524382:IBV524382 ILP524382:ILR524382 IVL524382:IVN524382 JFH524382:JFJ524382 JPD524382:JPF524382 JYZ524382:JZB524382 KIV524382:KIX524382 KSR524382:KST524382 LCN524382:LCP524382 LMJ524382:LML524382 LWF524382:LWH524382 MGB524382:MGD524382 MPX524382:MPZ524382 MZT524382:MZV524382 NJP524382:NJR524382 NTL524382:NTN524382 ODH524382:ODJ524382 OND524382:ONF524382 OWZ524382:OXB524382 PGV524382:PGX524382 PQR524382:PQT524382 QAN524382:QAP524382 QKJ524382:QKL524382 QUF524382:QUH524382 REB524382:RED524382 RNX524382:RNZ524382 RXT524382:RXV524382 SHP524382:SHR524382 SRL524382:SRN524382 TBH524382:TBJ524382 TLD524382:TLF524382 TUZ524382:TVB524382 UEV524382:UEX524382 UOR524382:UOT524382 UYN524382:UYP524382 VIJ524382:VIL524382 VSF524382:VSH524382 WCB524382:WCD524382 WLX524382:WLZ524382 WVT524382:WVV524382 L589918:N589918 JH589918:JJ589918 TD589918:TF589918 ACZ589918:ADB589918 AMV589918:AMX589918 AWR589918:AWT589918 BGN589918:BGP589918 BQJ589918:BQL589918 CAF589918:CAH589918 CKB589918:CKD589918 CTX589918:CTZ589918 DDT589918:DDV589918 DNP589918:DNR589918 DXL589918:DXN589918 EHH589918:EHJ589918 ERD589918:ERF589918 FAZ589918:FBB589918 FKV589918:FKX589918 FUR589918:FUT589918 GEN589918:GEP589918 GOJ589918:GOL589918 GYF589918:GYH589918 HIB589918:HID589918 HRX589918:HRZ589918 IBT589918:IBV589918 ILP589918:ILR589918 IVL589918:IVN589918 JFH589918:JFJ589918 JPD589918:JPF589918 JYZ589918:JZB589918 KIV589918:KIX589918 KSR589918:KST589918 LCN589918:LCP589918 LMJ589918:LML589918 LWF589918:LWH589918 MGB589918:MGD589918 MPX589918:MPZ589918 MZT589918:MZV589918 NJP589918:NJR589918 NTL589918:NTN589918 ODH589918:ODJ589918 OND589918:ONF589918 OWZ589918:OXB589918 PGV589918:PGX589918 PQR589918:PQT589918 QAN589918:QAP589918 QKJ589918:QKL589918 QUF589918:QUH589918 REB589918:RED589918 RNX589918:RNZ589918 RXT589918:RXV589918 SHP589918:SHR589918 SRL589918:SRN589918 TBH589918:TBJ589918 TLD589918:TLF589918 TUZ589918:TVB589918 UEV589918:UEX589918 UOR589918:UOT589918 UYN589918:UYP589918 VIJ589918:VIL589918 VSF589918:VSH589918 WCB589918:WCD589918 WLX589918:WLZ589918 WVT589918:WVV589918 L655454:N655454 JH655454:JJ655454 TD655454:TF655454 ACZ655454:ADB655454 AMV655454:AMX655454 AWR655454:AWT655454 BGN655454:BGP655454 BQJ655454:BQL655454 CAF655454:CAH655454 CKB655454:CKD655454 CTX655454:CTZ655454 DDT655454:DDV655454 DNP655454:DNR655454 DXL655454:DXN655454 EHH655454:EHJ655454 ERD655454:ERF655454 FAZ655454:FBB655454 FKV655454:FKX655454 FUR655454:FUT655454 GEN655454:GEP655454 GOJ655454:GOL655454 GYF655454:GYH655454 HIB655454:HID655454 HRX655454:HRZ655454 IBT655454:IBV655454 ILP655454:ILR655454 IVL655454:IVN655454 JFH655454:JFJ655454 JPD655454:JPF655454 JYZ655454:JZB655454 KIV655454:KIX655454 KSR655454:KST655454 LCN655454:LCP655454 LMJ655454:LML655454 LWF655454:LWH655454 MGB655454:MGD655454 MPX655454:MPZ655454 MZT655454:MZV655454 NJP655454:NJR655454 NTL655454:NTN655454 ODH655454:ODJ655454 OND655454:ONF655454 OWZ655454:OXB655454 PGV655454:PGX655454 PQR655454:PQT655454 QAN655454:QAP655454 QKJ655454:QKL655454 QUF655454:QUH655454 REB655454:RED655454 RNX655454:RNZ655454 RXT655454:RXV655454 SHP655454:SHR655454 SRL655454:SRN655454 TBH655454:TBJ655454 TLD655454:TLF655454 TUZ655454:TVB655454 UEV655454:UEX655454 UOR655454:UOT655454 UYN655454:UYP655454 VIJ655454:VIL655454 VSF655454:VSH655454 WCB655454:WCD655454 WLX655454:WLZ655454 WVT655454:WVV655454 L720990:N720990 JH720990:JJ720990 TD720990:TF720990 ACZ720990:ADB720990 AMV720990:AMX720990 AWR720990:AWT720990 BGN720990:BGP720990 BQJ720990:BQL720990 CAF720990:CAH720990 CKB720990:CKD720990 CTX720990:CTZ720990 DDT720990:DDV720990 DNP720990:DNR720990 DXL720990:DXN720990 EHH720990:EHJ720990 ERD720990:ERF720990 FAZ720990:FBB720990 FKV720990:FKX720990 FUR720990:FUT720990 GEN720990:GEP720990 GOJ720990:GOL720990 GYF720990:GYH720990 HIB720990:HID720990 HRX720990:HRZ720990 IBT720990:IBV720990 ILP720990:ILR720990 IVL720990:IVN720990 JFH720990:JFJ720990 JPD720990:JPF720990 JYZ720990:JZB720990 KIV720990:KIX720990 KSR720990:KST720990 LCN720990:LCP720990 LMJ720990:LML720990 LWF720990:LWH720990 MGB720990:MGD720990 MPX720990:MPZ720990 MZT720990:MZV720990 NJP720990:NJR720990 NTL720990:NTN720990 ODH720990:ODJ720990 OND720990:ONF720990 OWZ720990:OXB720990 PGV720990:PGX720990 PQR720990:PQT720990 QAN720990:QAP720990 QKJ720990:QKL720990 QUF720990:QUH720990 REB720990:RED720990 RNX720990:RNZ720990 RXT720990:RXV720990 SHP720990:SHR720990 SRL720990:SRN720990 TBH720990:TBJ720990 TLD720990:TLF720990 TUZ720990:TVB720990 UEV720990:UEX720990 UOR720990:UOT720990 UYN720990:UYP720990 VIJ720990:VIL720990 VSF720990:VSH720990 WCB720990:WCD720990 WLX720990:WLZ720990 WVT720990:WVV720990 L786526:N786526 JH786526:JJ786526 TD786526:TF786526 ACZ786526:ADB786526 AMV786526:AMX786526 AWR786526:AWT786526 BGN786526:BGP786526 BQJ786526:BQL786526 CAF786526:CAH786526 CKB786526:CKD786526 CTX786526:CTZ786526 DDT786526:DDV786526 DNP786526:DNR786526 DXL786526:DXN786526 EHH786526:EHJ786526 ERD786526:ERF786526 FAZ786526:FBB786526 FKV786526:FKX786526 FUR786526:FUT786526 GEN786526:GEP786526 GOJ786526:GOL786526 GYF786526:GYH786526 HIB786526:HID786526 HRX786526:HRZ786526 IBT786526:IBV786526 ILP786526:ILR786526 IVL786526:IVN786526 JFH786526:JFJ786526 JPD786526:JPF786526 JYZ786526:JZB786526 KIV786526:KIX786526 KSR786526:KST786526 LCN786526:LCP786526 LMJ786526:LML786526 LWF786526:LWH786526 MGB786526:MGD786526 MPX786526:MPZ786526 MZT786526:MZV786526 NJP786526:NJR786526 NTL786526:NTN786526 ODH786526:ODJ786526 OND786526:ONF786526 OWZ786526:OXB786526 PGV786526:PGX786526 PQR786526:PQT786526 QAN786526:QAP786526 QKJ786526:QKL786526 QUF786526:QUH786526 REB786526:RED786526 RNX786526:RNZ786526 RXT786526:RXV786526 SHP786526:SHR786526 SRL786526:SRN786526 TBH786526:TBJ786526 TLD786526:TLF786526 TUZ786526:TVB786526 UEV786526:UEX786526 UOR786526:UOT786526 UYN786526:UYP786526 VIJ786526:VIL786526 VSF786526:VSH786526 WCB786526:WCD786526 WLX786526:WLZ786526 WVT786526:WVV786526 L852062:N852062 JH852062:JJ852062 TD852062:TF852062 ACZ852062:ADB852062 AMV852062:AMX852062 AWR852062:AWT852062 BGN852062:BGP852062 BQJ852062:BQL852062 CAF852062:CAH852062 CKB852062:CKD852062 CTX852062:CTZ852062 DDT852062:DDV852062 DNP852062:DNR852062 DXL852062:DXN852062 EHH852062:EHJ852062 ERD852062:ERF852062 FAZ852062:FBB852062 FKV852062:FKX852062 FUR852062:FUT852062 GEN852062:GEP852062 GOJ852062:GOL852062 GYF852062:GYH852062 HIB852062:HID852062 HRX852062:HRZ852062 IBT852062:IBV852062 ILP852062:ILR852062 IVL852062:IVN852062 JFH852062:JFJ852062 JPD852062:JPF852062 JYZ852062:JZB852062 KIV852062:KIX852062 KSR852062:KST852062 LCN852062:LCP852062 LMJ852062:LML852062 LWF852062:LWH852062 MGB852062:MGD852062 MPX852062:MPZ852062 MZT852062:MZV852062 NJP852062:NJR852062 NTL852062:NTN852062 ODH852062:ODJ852062 OND852062:ONF852062 OWZ852062:OXB852062 PGV852062:PGX852062 PQR852062:PQT852062 QAN852062:QAP852062 QKJ852062:QKL852062 QUF852062:QUH852062 REB852062:RED852062 RNX852062:RNZ852062 RXT852062:RXV852062 SHP852062:SHR852062 SRL852062:SRN852062 TBH852062:TBJ852062 TLD852062:TLF852062 TUZ852062:TVB852062 UEV852062:UEX852062 UOR852062:UOT852062 UYN852062:UYP852062 VIJ852062:VIL852062 VSF852062:VSH852062 WCB852062:WCD852062 WLX852062:WLZ852062 WVT852062:WVV852062 L917598:N917598 JH917598:JJ917598 TD917598:TF917598 ACZ917598:ADB917598 AMV917598:AMX917598 AWR917598:AWT917598 BGN917598:BGP917598 BQJ917598:BQL917598 CAF917598:CAH917598 CKB917598:CKD917598 CTX917598:CTZ917598 DDT917598:DDV917598 DNP917598:DNR917598 DXL917598:DXN917598 EHH917598:EHJ917598 ERD917598:ERF917598 FAZ917598:FBB917598 FKV917598:FKX917598 FUR917598:FUT917598 GEN917598:GEP917598 GOJ917598:GOL917598 GYF917598:GYH917598 HIB917598:HID917598 HRX917598:HRZ917598 IBT917598:IBV917598 ILP917598:ILR917598 IVL917598:IVN917598 JFH917598:JFJ917598 JPD917598:JPF917598 JYZ917598:JZB917598 KIV917598:KIX917598 KSR917598:KST917598 LCN917598:LCP917598 LMJ917598:LML917598 LWF917598:LWH917598 MGB917598:MGD917598 MPX917598:MPZ917598 MZT917598:MZV917598 NJP917598:NJR917598 NTL917598:NTN917598 ODH917598:ODJ917598 OND917598:ONF917598 OWZ917598:OXB917598 PGV917598:PGX917598 PQR917598:PQT917598 QAN917598:QAP917598 QKJ917598:QKL917598 QUF917598:QUH917598 REB917598:RED917598 RNX917598:RNZ917598 RXT917598:RXV917598 SHP917598:SHR917598 SRL917598:SRN917598 TBH917598:TBJ917598 TLD917598:TLF917598 TUZ917598:TVB917598 UEV917598:UEX917598 UOR917598:UOT917598 UYN917598:UYP917598 VIJ917598:VIL917598 VSF917598:VSH917598 WCB917598:WCD917598 WLX917598:WLZ917598 WVT917598:WVV917598 L983134:N983134 JH983134:JJ983134 TD983134:TF983134 ACZ983134:ADB983134 AMV983134:AMX983134 AWR983134:AWT983134 BGN983134:BGP983134 BQJ983134:BQL983134 CAF983134:CAH983134 CKB983134:CKD983134 CTX983134:CTZ983134 DDT983134:DDV983134 DNP983134:DNR983134 DXL983134:DXN983134 EHH983134:EHJ983134 ERD983134:ERF983134 FAZ983134:FBB983134 FKV983134:FKX983134 FUR983134:FUT983134 GEN983134:GEP983134 GOJ983134:GOL983134 GYF983134:GYH983134 HIB983134:HID983134 HRX983134:HRZ983134 IBT983134:IBV983134 ILP983134:ILR983134 IVL983134:IVN983134 JFH983134:JFJ983134 JPD983134:JPF983134 JYZ983134:JZB983134 KIV983134:KIX983134 KSR983134:KST983134 LCN983134:LCP983134 LMJ983134:LML983134 LWF983134:LWH983134 MGB983134:MGD983134 MPX983134:MPZ983134 MZT983134:MZV983134 NJP983134:NJR983134 NTL983134:NTN983134 ODH983134:ODJ983134 OND983134:ONF983134 OWZ983134:OXB983134 PGV983134:PGX983134 PQR983134:PQT983134 QAN983134:QAP983134 QKJ983134:QKL983134 QUF983134:QUH983134 REB983134:RED983134 RNX983134:RNZ983134 RXT983134:RXV983134 SHP983134:SHR983134 SRL983134:SRN983134 TBH983134:TBJ983134 TLD983134:TLF983134 TUZ983134:TVB983134 UEV983134:UEX983134 UOR983134:UOT983134 UYN983134:UYP983134 VIJ983134:VIL983134 VSF983134:VSH983134 WCB983134:WCD983134 WLX983134:WLZ983134 WVT983134:WVV983134 L12:O12 JH12:JK12 TD12:TG12 ACZ12:ADC12 AMV12:AMY12 AWR12:AWU12 BGN12:BGQ12 BQJ12:BQM12 CAF12:CAI12 CKB12:CKE12 CTX12:CUA12 DDT12:DDW12 DNP12:DNS12 DXL12:DXO12 EHH12:EHK12 ERD12:ERG12 FAZ12:FBC12 FKV12:FKY12 FUR12:FUU12 GEN12:GEQ12 GOJ12:GOM12 GYF12:GYI12 HIB12:HIE12 HRX12:HSA12 IBT12:IBW12 ILP12:ILS12 IVL12:IVO12 JFH12:JFK12 JPD12:JPG12 JYZ12:JZC12 KIV12:KIY12 KSR12:KSU12 LCN12:LCQ12 LMJ12:LMM12 LWF12:LWI12 MGB12:MGE12 MPX12:MQA12 MZT12:MZW12 NJP12:NJS12 NTL12:NTO12 ODH12:ODK12 OND12:ONG12 OWZ12:OXC12 PGV12:PGY12 PQR12:PQU12 QAN12:QAQ12 QKJ12:QKM12 QUF12:QUI12 REB12:REE12 RNX12:ROA12 RXT12:RXW12 SHP12:SHS12 SRL12:SRO12 TBH12:TBK12 TLD12:TLG12 TUZ12:TVC12 UEV12:UEY12 UOR12:UOU12 UYN12:UYQ12 VIJ12:VIM12 VSF12:VSI12 WCB12:WCE12 WLX12:WMA12 WVT12:WVW12 L65548:O65548 JH65548:JK65548 TD65548:TG65548 ACZ65548:ADC65548 AMV65548:AMY65548 AWR65548:AWU65548 BGN65548:BGQ65548 BQJ65548:BQM65548 CAF65548:CAI65548 CKB65548:CKE65548 CTX65548:CUA65548 DDT65548:DDW65548 DNP65548:DNS65548 DXL65548:DXO65548 EHH65548:EHK65548 ERD65548:ERG65548 FAZ65548:FBC65548 FKV65548:FKY65548 FUR65548:FUU65548 GEN65548:GEQ65548 GOJ65548:GOM65548 GYF65548:GYI65548 HIB65548:HIE65548 HRX65548:HSA65548 IBT65548:IBW65548 ILP65548:ILS65548 IVL65548:IVO65548 JFH65548:JFK65548 JPD65548:JPG65548 JYZ65548:JZC65548 KIV65548:KIY65548 KSR65548:KSU65548 LCN65548:LCQ65548 LMJ65548:LMM65548 LWF65548:LWI65548 MGB65548:MGE65548 MPX65548:MQA65548 MZT65548:MZW65548 NJP65548:NJS65548 NTL65548:NTO65548 ODH65548:ODK65548 OND65548:ONG65548 OWZ65548:OXC65548 PGV65548:PGY65548 PQR65548:PQU65548 QAN65548:QAQ65548 QKJ65548:QKM65548 QUF65548:QUI65548 REB65548:REE65548 RNX65548:ROA65548 RXT65548:RXW65548 SHP65548:SHS65548 SRL65548:SRO65548 TBH65548:TBK65548 TLD65548:TLG65548 TUZ65548:TVC65548 UEV65548:UEY65548 UOR65548:UOU65548 UYN65548:UYQ65548 VIJ65548:VIM65548 VSF65548:VSI65548 WCB65548:WCE65548 WLX65548:WMA65548 WVT65548:WVW65548 L131084:O131084 JH131084:JK131084 TD131084:TG131084 ACZ131084:ADC131084 AMV131084:AMY131084 AWR131084:AWU131084 BGN131084:BGQ131084 BQJ131084:BQM131084 CAF131084:CAI131084 CKB131084:CKE131084 CTX131084:CUA131084 DDT131084:DDW131084 DNP131084:DNS131084 DXL131084:DXO131084 EHH131084:EHK131084 ERD131084:ERG131084 FAZ131084:FBC131084 FKV131084:FKY131084 FUR131084:FUU131084 GEN131084:GEQ131084 GOJ131084:GOM131084 GYF131084:GYI131084 HIB131084:HIE131084 HRX131084:HSA131084 IBT131084:IBW131084 ILP131084:ILS131084 IVL131084:IVO131084 JFH131084:JFK131084 JPD131084:JPG131084 JYZ131084:JZC131084 KIV131084:KIY131084 KSR131084:KSU131084 LCN131084:LCQ131084 LMJ131084:LMM131084 LWF131084:LWI131084 MGB131084:MGE131084 MPX131084:MQA131084 MZT131084:MZW131084 NJP131084:NJS131084 NTL131084:NTO131084 ODH131084:ODK131084 OND131084:ONG131084 OWZ131084:OXC131084 PGV131084:PGY131084 PQR131084:PQU131084 QAN131084:QAQ131084 QKJ131084:QKM131084 QUF131084:QUI131084 REB131084:REE131084 RNX131084:ROA131084 RXT131084:RXW131084 SHP131084:SHS131084 SRL131084:SRO131084 TBH131084:TBK131084 TLD131084:TLG131084 TUZ131084:TVC131084 UEV131084:UEY131084 UOR131084:UOU131084 UYN131084:UYQ131084 VIJ131084:VIM131084 VSF131084:VSI131084 WCB131084:WCE131084 WLX131084:WMA131084 WVT131084:WVW131084 L196620:O196620 JH196620:JK196620 TD196620:TG196620 ACZ196620:ADC196620 AMV196620:AMY196620 AWR196620:AWU196620 BGN196620:BGQ196620 BQJ196620:BQM196620 CAF196620:CAI196620 CKB196620:CKE196620 CTX196620:CUA196620 DDT196620:DDW196620 DNP196620:DNS196620 DXL196620:DXO196620 EHH196620:EHK196620 ERD196620:ERG196620 FAZ196620:FBC196620 FKV196620:FKY196620 FUR196620:FUU196620 GEN196620:GEQ196620 GOJ196620:GOM196620 GYF196620:GYI196620 HIB196620:HIE196620 HRX196620:HSA196620 IBT196620:IBW196620 ILP196620:ILS196620 IVL196620:IVO196620 JFH196620:JFK196620 JPD196620:JPG196620 JYZ196620:JZC196620 KIV196620:KIY196620 KSR196620:KSU196620 LCN196620:LCQ196620 LMJ196620:LMM196620 LWF196620:LWI196620 MGB196620:MGE196620 MPX196620:MQA196620 MZT196620:MZW196620 NJP196620:NJS196620 NTL196620:NTO196620 ODH196620:ODK196620 OND196620:ONG196620 OWZ196620:OXC196620 PGV196620:PGY196620 PQR196620:PQU196620 QAN196620:QAQ196620 QKJ196620:QKM196620 QUF196620:QUI196620 REB196620:REE196620 RNX196620:ROA196620 RXT196620:RXW196620 SHP196620:SHS196620 SRL196620:SRO196620 TBH196620:TBK196620 TLD196620:TLG196620 TUZ196620:TVC196620 UEV196620:UEY196620 UOR196620:UOU196620 UYN196620:UYQ196620 VIJ196620:VIM196620 VSF196620:VSI196620 WCB196620:WCE196620 WLX196620:WMA196620 WVT196620:WVW196620 L262156:O262156 JH262156:JK262156 TD262156:TG262156 ACZ262156:ADC262156 AMV262156:AMY262156 AWR262156:AWU262156 BGN262156:BGQ262156 BQJ262156:BQM262156 CAF262156:CAI262156 CKB262156:CKE262156 CTX262156:CUA262156 DDT262156:DDW262156 DNP262156:DNS262156 DXL262156:DXO262156 EHH262156:EHK262156 ERD262156:ERG262156 FAZ262156:FBC262156 FKV262156:FKY262156 FUR262156:FUU262156 GEN262156:GEQ262156 GOJ262156:GOM262156 GYF262156:GYI262156 HIB262156:HIE262156 HRX262156:HSA262156 IBT262156:IBW262156 ILP262156:ILS262156 IVL262156:IVO262156 JFH262156:JFK262156 JPD262156:JPG262156 JYZ262156:JZC262156 KIV262156:KIY262156 KSR262156:KSU262156 LCN262156:LCQ262156 LMJ262156:LMM262156 LWF262156:LWI262156 MGB262156:MGE262156 MPX262156:MQA262156 MZT262156:MZW262156 NJP262156:NJS262156 NTL262156:NTO262156 ODH262156:ODK262156 OND262156:ONG262156 OWZ262156:OXC262156 PGV262156:PGY262156 PQR262156:PQU262156 QAN262156:QAQ262156 QKJ262156:QKM262156 QUF262156:QUI262156 REB262156:REE262156 RNX262156:ROA262156 RXT262156:RXW262156 SHP262156:SHS262156 SRL262156:SRO262156 TBH262156:TBK262156 TLD262156:TLG262156 TUZ262156:TVC262156 UEV262156:UEY262156 UOR262156:UOU262156 UYN262156:UYQ262156 VIJ262156:VIM262156 VSF262156:VSI262156 WCB262156:WCE262156 WLX262156:WMA262156 WVT262156:WVW262156 L327692:O327692 JH327692:JK327692 TD327692:TG327692 ACZ327692:ADC327692 AMV327692:AMY327692 AWR327692:AWU327692 BGN327692:BGQ327692 BQJ327692:BQM327692 CAF327692:CAI327692 CKB327692:CKE327692 CTX327692:CUA327692 DDT327692:DDW327692 DNP327692:DNS327692 DXL327692:DXO327692 EHH327692:EHK327692 ERD327692:ERG327692 FAZ327692:FBC327692 FKV327692:FKY327692 FUR327692:FUU327692 GEN327692:GEQ327692 GOJ327692:GOM327692 GYF327692:GYI327692 HIB327692:HIE327692 HRX327692:HSA327692 IBT327692:IBW327692 ILP327692:ILS327692 IVL327692:IVO327692 JFH327692:JFK327692 JPD327692:JPG327692 JYZ327692:JZC327692 KIV327692:KIY327692 KSR327692:KSU327692 LCN327692:LCQ327692 LMJ327692:LMM327692 LWF327692:LWI327692 MGB327692:MGE327692 MPX327692:MQA327692 MZT327692:MZW327692 NJP327692:NJS327692 NTL327692:NTO327692 ODH327692:ODK327692 OND327692:ONG327692 OWZ327692:OXC327692 PGV327692:PGY327692 PQR327692:PQU327692 QAN327692:QAQ327692 QKJ327692:QKM327692 QUF327692:QUI327692 REB327692:REE327692 RNX327692:ROA327692 RXT327692:RXW327692 SHP327692:SHS327692 SRL327692:SRO327692 TBH327692:TBK327692 TLD327692:TLG327692 TUZ327692:TVC327692 UEV327692:UEY327692 UOR327692:UOU327692 UYN327692:UYQ327692 VIJ327692:VIM327692 VSF327692:VSI327692 WCB327692:WCE327692 WLX327692:WMA327692 WVT327692:WVW327692 L393228:O393228 JH393228:JK393228 TD393228:TG393228 ACZ393228:ADC393228 AMV393228:AMY393228 AWR393228:AWU393228 BGN393228:BGQ393228 BQJ393228:BQM393228 CAF393228:CAI393228 CKB393228:CKE393228 CTX393228:CUA393228 DDT393228:DDW393228 DNP393228:DNS393228 DXL393228:DXO393228 EHH393228:EHK393228 ERD393228:ERG393228 FAZ393228:FBC393228 FKV393228:FKY393228 FUR393228:FUU393228 GEN393228:GEQ393228 GOJ393228:GOM393228 GYF393228:GYI393228 HIB393228:HIE393228 HRX393228:HSA393228 IBT393228:IBW393228 ILP393228:ILS393228 IVL393228:IVO393228 JFH393228:JFK393228 JPD393228:JPG393228 JYZ393228:JZC393228 KIV393228:KIY393228 KSR393228:KSU393228 LCN393228:LCQ393228 LMJ393228:LMM393228 LWF393228:LWI393228 MGB393228:MGE393228 MPX393228:MQA393228 MZT393228:MZW393228 NJP393228:NJS393228 NTL393228:NTO393228 ODH393228:ODK393228 OND393228:ONG393228 OWZ393228:OXC393228 PGV393228:PGY393228 PQR393228:PQU393228 QAN393228:QAQ393228 QKJ393228:QKM393228 QUF393228:QUI393228 REB393228:REE393228 RNX393228:ROA393228 RXT393228:RXW393228 SHP393228:SHS393228 SRL393228:SRO393228 TBH393228:TBK393228 TLD393228:TLG393228 TUZ393228:TVC393228 UEV393228:UEY393228 UOR393228:UOU393228 UYN393228:UYQ393228 VIJ393228:VIM393228 VSF393228:VSI393228 WCB393228:WCE393228 WLX393228:WMA393228 WVT393228:WVW393228 L458764:O458764 JH458764:JK458764 TD458764:TG458764 ACZ458764:ADC458764 AMV458764:AMY458764 AWR458764:AWU458764 BGN458764:BGQ458764 BQJ458764:BQM458764 CAF458764:CAI458764 CKB458764:CKE458764 CTX458764:CUA458764 DDT458764:DDW458764 DNP458764:DNS458764 DXL458764:DXO458764 EHH458764:EHK458764 ERD458764:ERG458764 FAZ458764:FBC458764 FKV458764:FKY458764 FUR458764:FUU458764 GEN458764:GEQ458764 GOJ458764:GOM458764 GYF458764:GYI458764 HIB458764:HIE458764 HRX458764:HSA458764 IBT458764:IBW458764 ILP458764:ILS458764 IVL458764:IVO458764 JFH458764:JFK458764 JPD458764:JPG458764 JYZ458764:JZC458764 KIV458764:KIY458764 KSR458764:KSU458764 LCN458764:LCQ458764 LMJ458764:LMM458764 LWF458764:LWI458764 MGB458764:MGE458764 MPX458764:MQA458764 MZT458764:MZW458764 NJP458764:NJS458764 NTL458764:NTO458764 ODH458764:ODK458764 OND458764:ONG458764 OWZ458764:OXC458764 PGV458764:PGY458764 PQR458764:PQU458764 QAN458764:QAQ458764 QKJ458764:QKM458764 QUF458764:QUI458764 REB458764:REE458764 RNX458764:ROA458764 RXT458764:RXW458764 SHP458764:SHS458764 SRL458764:SRO458764 TBH458764:TBK458764 TLD458764:TLG458764 TUZ458764:TVC458764 UEV458764:UEY458764 UOR458764:UOU458764 UYN458764:UYQ458764 VIJ458764:VIM458764 VSF458764:VSI458764 WCB458764:WCE458764 WLX458764:WMA458764 WVT458764:WVW458764 L524300:O524300 JH524300:JK524300 TD524300:TG524300 ACZ524300:ADC524300 AMV524300:AMY524300 AWR524300:AWU524300 BGN524300:BGQ524300 BQJ524300:BQM524300 CAF524300:CAI524300 CKB524300:CKE524300 CTX524300:CUA524300 DDT524300:DDW524300 DNP524300:DNS524300 DXL524300:DXO524300 EHH524300:EHK524300 ERD524300:ERG524300 FAZ524300:FBC524300 FKV524300:FKY524300 FUR524300:FUU524300 GEN524300:GEQ524300 GOJ524300:GOM524300 GYF524300:GYI524300 HIB524300:HIE524300 HRX524300:HSA524300 IBT524300:IBW524300 ILP524300:ILS524300 IVL524300:IVO524300 JFH524300:JFK524300 JPD524300:JPG524300 JYZ524300:JZC524300 KIV524300:KIY524300 KSR524300:KSU524300 LCN524300:LCQ524300 LMJ524300:LMM524300 LWF524300:LWI524300 MGB524300:MGE524300 MPX524300:MQA524300 MZT524300:MZW524300 NJP524300:NJS524300 NTL524300:NTO524300 ODH524300:ODK524300 OND524300:ONG524300 OWZ524300:OXC524300 PGV524300:PGY524300 PQR524300:PQU524300 QAN524300:QAQ524300 QKJ524300:QKM524300 QUF524300:QUI524300 REB524300:REE524300 RNX524300:ROA524300 RXT524300:RXW524300 SHP524300:SHS524300 SRL524300:SRO524300 TBH524300:TBK524300 TLD524300:TLG524300 TUZ524300:TVC524300 UEV524300:UEY524300 UOR524300:UOU524300 UYN524300:UYQ524300 VIJ524300:VIM524300 VSF524300:VSI524300 WCB524300:WCE524300 WLX524300:WMA524300 WVT524300:WVW524300 L589836:O589836 JH589836:JK589836 TD589836:TG589836 ACZ589836:ADC589836 AMV589836:AMY589836 AWR589836:AWU589836 BGN589836:BGQ589836 BQJ589836:BQM589836 CAF589836:CAI589836 CKB589836:CKE589836 CTX589836:CUA589836 DDT589836:DDW589836 DNP589836:DNS589836 DXL589836:DXO589836 EHH589836:EHK589836 ERD589836:ERG589836 FAZ589836:FBC589836 FKV589836:FKY589836 FUR589836:FUU589836 GEN589836:GEQ589836 GOJ589836:GOM589836 GYF589836:GYI589836 HIB589836:HIE589836 HRX589836:HSA589836 IBT589836:IBW589836 ILP589836:ILS589836 IVL589836:IVO589836 JFH589836:JFK589836 JPD589836:JPG589836 JYZ589836:JZC589836 KIV589836:KIY589836 KSR589836:KSU589836 LCN589836:LCQ589836 LMJ589836:LMM589836 LWF589836:LWI589836 MGB589836:MGE589836 MPX589836:MQA589836 MZT589836:MZW589836 NJP589836:NJS589836 NTL589836:NTO589836 ODH589836:ODK589836 OND589836:ONG589836 OWZ589836:OXC589836 PGV589836:PGY589836 PQR589836:PQU589836 QAN589836:QAQ589836 QKJ589836:QKM589836 QUF589836:QUI589836 REB589836:REE589836 RNX589836:ROA589836 RXT589836:RXW589836 SHP589836:SHS589836 SRL589836:SRO589836 TBH589836:TBK589836 TLD589836:TLG589836 TUZ589836:TVC589836 UEV589836:UEY589836 UOR589836:UOU589836 UYN589836:UYQ589836 VIJ589836:VIM589836 VSF589836:VSI589836 WCB589836:WCE589836 WLX589836:WMA589836 WVT589836:WVW589836 L655372:O655372 JH655372:JK655372 TD655372:TG655372 ACZ655372:ADC655372 AMV655372:AMY655372 AWR655372:AWU655372 BGN655372:BGQ655372 BQJ655372:BQM655372 CAF655372:CAI655372 CKB655372:CKE655372 CTX655372:CUA655372 DDT655372:DDW655372 DNP655372:DNS655372 DXL655372:DXO655372 EHH655372:EHK655372 ERD655372:ERG655372 FAZ655372:FBC655372 FKV655372:FKY655372 FUR655372:FUU655372 GEN655372:GEQ655372 GOJ655372:GOM655372 GYF655372:GYI655372 HIB655372:HIE655372 HRX655372:HSA655372 IBT655372:IBW655372 ILP655372:ILS655372 IVL655372:IVO655372 JFH655372:JFK655372 JPD655372:JPG655372 JYZ655372:JZC655372 KIV655372:KIY655372 KSR655372:KSU655372 LCN655372:LCQ655372 LMJ655372:LMM655372 LWF655372:LWI655372 MGB655372:MGE655372 MPX655372:MQA655372 MZT655372:MZW655372 NJP655372:NJS655372 NTL655372:NTO655372 ODH655372:ODK655372 OND655372:ONG655372 OWZ655372:OXC655372 PGV655372:PGY655372 PQR655372:PQU655372 QAN655372:QAQ655372 QKJ655372:QKM655372 QUF655372:QUI655372 REB655372:REE655372 RNX655372:ROA655372 RXT655372:RXW655372 SHP655372:SHS655372 SRL655372:SRO655372 TBH655372:TBK655372 TLD655372:TLG655372 TUZ655372:TVC655372 UEV655372:UEY655372 UOR655372:UOU655372 UYN655372:UYQ655372 VIJ655372:VIM655372 VSF655372:VSI655372 WCB655372:WCE655372 WLX655372:WMA655372 WVT655372:WVW655372 L720908:O720908 JH720908:JK720908 TD720908:TG720908 ACZ720908:ADC720908 AMV720908:AMY720908 AWR720908:AWU720908 BGN720908:BGQ720908 BQJ720908:BQM720908 CAF720908:CAI720908 CKB720908:CKE720908 CTX720908:CUA720908 DDT720908:DDW720908 DNP720908:DNS720908 DXL720908:DXO720908 EHH720908:EHK720908 ERD720908:ERG720908 FAZ720908:FBC720908 FKV720908:FKY720908 FUR720908:FUU720908 GEN720908:GEQ720908 GOJ720908:GOM720908 GYF720908:GYI720908 HIB720908:HIE720908 HRX720908:HSA720908 IBT720908:IBW720908 ILP720908:ILS720908 IVL720908:IVO720908 JFH720908:JFK720908 JPD720908:JPG720908 JYZ720908:JZC720908 KIV720908:KIY720908 KSR720908:KSU720908 LCN720908:LCQ720908 LMJ720908:LMM720908 LWF720908:LWI720908 MGB720908:MGE720908 MPX720908:MQA720908 MZT720908:MZW720908 NJP720908:NJS720908 NTL720908:NTO720908 ODH720908:ODK720908 OND720908:ONG720908 OWZ720908:OXC720908 PGV720908:PGY720908 PQR720908:PQU720908 QAN720908:QAQ720908 QKJ720908:QKM720908 QUF720908:QUI720908 REB720908:REE720908 RNX720908:ROA720908 RXT720908:RXW720908 SHP720908:SHS720908 SRL720908:SRO720908 TBH720908:TBK720908 TLD720908:TLG720908 TUZ720908:TVC720908 UEV720908:UEY720908 UOR720908:UOU720908 UYN720908:UYQ720908 VIJ720908:VIM720908 VSF720908:VSI720908 WCB720908:WCE720908 WLX720908:WMA720908 WVT720908:WVW720908 L786444:O786444 JH786444:JK786444 TD786444:TG786444 ACZ786444:ADC786444 AMV786444:AMY786444 AWR786444:AWU786444 BGN786444:BGQ786444 BQJ786444:BQM786444 CAF786444:CAI786444 CKB786444:CKE786444 CTX786444:CUA786444 DDT786444:DDW786444 DNP786444:DNS786444 DXL786444:DXO786444 EHH786444:EHK786444 ERD786444:ERG786444 FAZ786444:FBC786444 FKV786444:FKY786444 FUR786444:FUU786444 GEN786444:GEQ786444 GOJ786444:GOM786444 GYF786444:GYI786444 HIB786444:HIE786444 HRX786444:HSA786444 IBT786444:IBW786444 ILP786444:ILS786444 IVL786444:IVO786444 JFH786444:JFK786444 JPD786444:JPG786444 JYZ786444:JZC786444 KIV786444:KIY786444 KSR786444:KSU786444 LCN786444:LCQ786444 LMJ786444:LMM786444 LWF786444:LWI786444 MGB786444:MGE786444 MPX786444:MQA786444 MZT786444:MZW786444 NJP786444:NJS786444 NTL786444:NTO786444 ODH786444:ODK786444 OND786444:ONG786444 OWZ786444:OXC786444 PGV786444:PGY786444 PQR786444:PQU786444 QAN786444:QAQ786444 QKJ786444:QKM786444 QUF786444:QUI786444 REB786444:REE786444 RNX786444:ROA786444 RXT786444:RXW786444 SHP786444:SHS786444 SRL786444:SRO786444 TBH786444:TBK786444 TLD786444:TLG786444 TUZ786444:TVC786444 UEV786444:UEY786444 UOR786444:UOU786444 UYN786444:UYQ786444 VIJ786444:VIM786444 VSF786444:VSI786444 WCB786444:WCE786444 WLX786444:WMA786444 WVT786444:WVW786444 L851980:O851980 JH851980:JK851980 TD851980:TG851980 ACZ851980:ADC851980 AMV851980:AMY851980 AWR851980:AWU851980 BGN851980:BGQ851980 BQJ851980:BQM851980 CAF851980:CAI851980 CKB851980:CKE851980 CTX851980:CUA851980 DDT851980:DDW851980 DNP851980:DNS851980 DXL851980:DXO851980 EHH851980:EHK851980 ERD851980:ERG851980 FAZ851980:FBC851980 FKV851980:FKY851980 FUR851980:FUU851980 GEN851980:GEQ851980 GOJ851980:GOM851980 GYF851980:GYI851980 HIB851980:HIE851980 HRX851980:HSA851980 IBT851980:IBW851980 ILP851980:ILS851980 IVL851980:IVO851980 JFH851980:JFK851980 JPD851980:JPG851980 JYZ851980:JZC851980 KIV851980:KIY851980 KSR851980:KSU851980 LCN851980:LCQ851980 LMJ851980:LMM851980 LWF851980:LWI851980 MGB851980:MGE851980 MPX851980:MQA851980 MZT851980:MZW851980 NJP851980:NJS851980 NTL851980:NTO851980 ODH851980:ODK851980 OND851980:ONG851980 OWZ851980:OXC851980 PGV851980:PGY851980 PQR851980:PQU851980 QAN851980:QAQ851980 QKJ851980:QKM851980 QUF851980:QUI851980 REB851980:REE851980 RNX851980:ROA851980 RXT851980:RXW851980 SHP851980:SHS851980 SRL851980:SRO851980 TBH851980:TBK851980 TLD851980:TLG851980 TUZ851980:TVC851980 UEV851980:UEY851980 UOR851980:UOU851980 UYN851980:UYQ851980 VIJ851980:VIM851980 VSF851980:VSI851980 WCB851980:WCE851980 WLX851980:WMA851980 WVT851980:WVW851980 L917516:O917516 JH917516:JK917516 TD917516:TG917516 ACZ917516:ADC917516 AMV917516:AMY917516 AWR917516:AWU917516 BGN917516:BGQ917516 BQJ917516:BQM917516 CAF917516:CAI917516 CKB917516:CKE917516 CTX917516:CUA917516 DDT917516:DDW917516 DNP917516:DNS917516 DXL917516:DXO917516 EHH917516:EHK917516 ERD917516:ERG917516 FAZ917516:FBC917516 FKV917516:FKY917516 FUR917516:FUU917516 GEN917516:GEQ917516 GOJ917516:GOM917516 GYF917516:GYI917516 HIB917516:HIE917516 HRX917516:HSA917516 IBT917516:IBW917516 ILP917516:ILS917516 IVL917516:IVO917516 JFH917516:JFK917516 JPD917516:JPG917516 JYZ917516:JZC917516 KIV917516:KIY917516 KSR917516:KSU917516 LCN917516:LCQ917516 LMJ917516:LMM917516 LWF917516:LWI917516 MGB917516:MGE917516 MPX917516:MQA917516 MZT917516:MZW917516 NJP917516:NJS917516 NTL917516:NTO917516 ODH917516:ODK917516 OND917516:ONG917516 OWZ917516:OXC917516 PGV917516:PGY917516 PQR917516:PQU917516 QAN917516:QAQ917516 QKJ917516:QKM917516 QUF917516:QUI917516 REB917516:REE917516 RNX917516:ROA917516 RXT917516:RXW917516 SHP917516:SHS917516 SRL917516:SRO917516 TBH917516:TBK917516 TLD917516:TLG917516 TUZ917516:TVC917516 UEV917516:UEY917516 UOR917516:UOU917516 UYN917516:UYQ917516 VIJ917516:VIM917516 VSF917516:VSI917516 WCB917516:WCE917516 WLX917516:WMA917516 WVT917516:WVW917516 L983052:O983052 JH983052:JK983052 TD983052:TG983052 ACZ983052:ADC983052 AMV983052:AMY983052 AWR983052:AWU983052 BGN983052:BGQ983052 BQJ983052:BQM983052 CAF983052:CAI983052 CKB983052:CKE983052 CTX983052:CUA983052 DDT983052:DDW983052 DNP983052:DNS983052 DXL983052:DXO983052 EHH983052:EHK983052 ERD983052:ERG983052 FAZ983052:FBC983052 FKV983052:FKY983052 FUR983052:FUU983052 GEN983052:GEQ983052 GOJ983052:GOM983052 GYF983052:GYI983052 HIB983052:HIE983052 HRX983052:HSA983052 IBT983052:IBW983052 ILP983052:ILS983052 IVL983052:IVO983052 JFH983052:JFK983052 JPD983052:JPG983052 JYZ983052:JZC983052 KIV983052:KIY983052 KSR983052:KSU983052 LCN983052:LCQ983052 LMJ983052:LMM983052 LWF983052:LWI983052 MGB983052:MGE983052 MPX983052:MQA983052 MZT983052:MZW983052 NJP983052:NJS983052 NTL983052:NTO983052 ODH983052:ODK983052 OND983052:ONG983052 OWZ983052:OXC983052 PGV983052:PGY983052 PQR983052:PQU983052 QAN983052:QAQ983052 QKJ983052:QKM983052 QUF983052:QUI983052 REB983052:REE983052 RNX983052:ROA983052 RXT983052:RXW983052 SHP983052:SHS983052 SRL983052:SRO983052 TBH983052:TBK983052 TLD983052:TLG983052 TUZ983052:TVC983052 UEV983052:UEY983052 UOR983052:UOU983052 UYN983052:UYQ983052 VIJ983052:VIM983052 VSF983052:VSI983052 WCB983052:WCE983052 WLX983052:WMA983052 WVT983052:WVW983052 L14:N14 JH14:JJ14 TD14:TF14 ACZ14:ADB14 AMV14:AMX14 AWR14:AWT14 BGN14:BGP14 BQJ14:BQL14 CAF14:CAH14 CKB14:CKD14 CTX14:CTZ14 DDT14:DDV14 DNP14:DNR14 DXL14:DXN14 EHH14:EHJ14 ERD14:ERF14 FAZ14:FBB14 FKV14:FKX14 FUR14:FUT14 GEN14:GEP14 GOJ14:GOL14 GYF14:GYH14 HIB14:HID14 HRX14:HRZ14 IBT14:IBV14 ILP14:ILR14 IVL14:IVN14 JFH14:JFJ14 JPD14:JPF14 JYZ14:JZB14 KIV14:KIX14 KSR14:KST14 LCN14:LCP14 LMJ14:LML14 LWF14:LWH14 MGB14:MGD14 MPX14:MPZ14 MZT14:MZV14 NJP14:NJR14 NTL14:NTN14 ODH14:ODJ14 OND14:ONF14 OWZ14:OXB14 PGV14:PGX14 PQR14:PQT14 QAN14:QAP14 QKJ14:QKL14 QUF14:QUH14 REB14:RED14 RNX14:RNZ14 RXT14:RXV14 SHP14:SHR14 SRL14:SRN14 TBH14:TBJ14 TLD14:TLF14 TUZ14:TVB14 UEV14:UEX14 UOR14:UOT14 UYN14:UYP14 VIJ14:VIL14 VSF14:VSH14 WCB14:WCD14 WLX14:WLZ14 WVT14:WVV14 L65550:N65550 JH65550:JJ65550 TD65550:TF65550 ACZ65550:ADB65550 AMV65550:AMX65550 AWR65550:AWT65550 BGN65550:BGP65550 BQJ65550:BQL65550 CAF65550:CAH65550 CKB65550:CKD65550 CTX65550:CTZ65550 DDT65550:DDV65550 DNP65550:DNR65550 DXL65550:DXN65550 EHH65550:EHJ65550 ERD65550:ERF65550 FAZ65550:FBB65550 FKV65550:FKX65550 FUR65550:FUT65550 GEN65550:GEP65550 GOJ65550:GOL65550 GYF65550:GYH65550 HIB65550:HID65550 HRX65550:HRZ65550 IBT65550:IBV65550 ILP65550:ILR65550 IVL65550:IVN65550 JFH65550:JFJ65550 JPD65550:JPF65550 JYZ65550:JZB65550 KIV65550:KIX65550 KSR65550:KST65550 LCN65550:LCP65550 LMJ65550:LML65550 LWF65550:LWH65550 MGB65550:MGD65550 MPX65550:MPZ65550 MZT65550:MZV65550 NJP65550:NJR65550 NTL65550:NTN65550 ODH65550:ODJ65550 OND65550:ONF65550 OWZ65550:OXB65550 PGV65550:PGX65550 PQR65550:PQT65550 QAN65550:QAP65550 QKJ65550:QKL65550 QUF65550:QUH65550 REB65550:RED65550 RNX65550:RNZ65550 RXT65550:RXV65550 SHP65550:SHR65550 SRL65550:SRN65550 TBH65550:TBJ65550 TLD65550:TLF65550 TUZ65550:TVB65550 UEV65550:UEX65550 UOR65550:UOT65550 UYN65550:UYP65550 VIJ65550:VIL65550 VSF65550:VSH65550 WCB65550:WCD65550 WLX65550:WLZ65550 WVT65550:WVV65550 L131086:N131086 JH131086:JJ131086 TD131086:TF131086 ACZ131086:ADB131086 AMV131086:AMX131086 AWR131086:AWT131086 BGN131086:BGP131086 BQJ131086:BQL131086 CAF131086:CAH131086 CKB131086:CKD131086 CTX131086:CTZ131086 DDT131086:DDV131086 DNP131086:DNR131086 DXL131086:DXN131086 EHH131086:EHJ131086 ERD131086:ERF131086 FAZ131086:FBB131086 FKV131086:FKX131086 FUR131086:FUT131086 GEN131086:GEP131086 GOJ131086:GOL131086 GYF131086:GYH131086 HIB131086:HID131086 HRX131086:HRZ131086 IBT131086:IBV131086 ILP131086:ILR131086 IVL131086:IVN131086 JFH131086:JFJ131086 JPD131086:JPF131086 JYZ131086:JZB131086 KIV131086:KIX131086 KSR131086:KST131086 LCN131086:LCP131086 LMJ131086:LML131086 LWF131086:LWH131086 MGB131086:MGD131086 MPX131086:MPZ131086 MZT131086:MZV131086 NJP131086:NJR131086 NTL131086:NTN131086 ODH131086:ODJ131086 OND131086:ONF131086 OWZ131086:OXB131086 PGV131086:PGX131086 PQR131086:PQT131086 QAN131086:QAP131086 QKJ131086:QKL131086 QUF131086:QUH131086 REB131086:RED131086 RNX131086:RNZ131086 RXT131086:RXV131086 SHP131086:SHR131086 SRL131086:SRN131086 TBH131086:TBJ131086 TLD131086:TLF131086 TUZ131086:TVB131086 UEV131086:UEX131086 UOR131086:UOT131086 UYN131086:UYP131086 VIJ131086:VIL131086 VSF131086:VSH131086 WCB131086:WCD131086 WLX131086:WLZ131086 WVT131086:WVV131086 L196622:N196622 JH196622:JJ196622 TD196622:TF196622 ACZ196622:ADB196622 AMV196622:AMX196622 AWR196622:AWT196622 BGN196622:BGP196622 BQJ196622:BQL196622 CAF196622:CAH196622 CKB196622:CKD196622 CTX196622:CTZ196622 DDT196622:DDV196622 DNP196622:DNR196622 DXL196622:DXN196622 EHH196622:EHJ196622 ERD196622:ERF196622 FAZ196622:FBB196622 FKV196622:FKX196622 FUR196622:FUT196622 GEN196622:GEP196622 GOJ196622:GOL196622 GYF196622:GYH196622 HIB196622:HID196622 HRX196622:HRZ196622 IBT196622:IBV196622 ILP196622:ILR196622 IVL196622:IVN196622 JFH196622:JFJ196622 JPD196622:JPF196622 JYZ196622:JZB196622 KIV196622:KIX196622 KSR196622:KST196622 LCN196622:LCP196622 LMJ196622:LML196622 LWF196622:LWH196622 MGB196622:MGD196622 MPX196622:MPZ196622 MZT196622:MZV196622 NJP196622:NJR196622 NTL196622:NTN196622 ODH196622:ODJ196622 OND196622:ONF196622 OWZ196622:OXB196622 PGV196622:PGX196622 PQR196622:PQT196622 QAN196622:QAP196622 QKJ196622:QKL196622 QUF196622:QUH196622 REB196622:RED196622 RNX196622:RNZ196622 RXT196622:RXV196622 SHP196622:SHR196622 SRL196622:SRN196622 TBH196622:TBJ196622 TLD196622:TLF196622 TUZ196622:TVB196622 UEV196622:UEX196622 UOR196622:UOT196622 UYN196622:UYP196622 VIJ196622:VIL196622 VSF196622:VSH196622 WCB196622:WCD196622 WLX196622:WLZ196622 WVT196622:WVV196622 L262158:N262158 JH262158:JJ262158 TD262158:TF262158 ACZ262158:ADB262158 AMV262158:AMX262158 AWR262158:AWT262158 BGN262158:BGP262158 BQJ262158:BQL262158 CAF262158:CAH262158 CKB262158:CKD262158 CTX262158:CTZ262158 DDT262158:DDV262158 DNP262158:DNR262158 DXL262158:DXN262158 EHH262158:EHJ262158 ERD262158:ERF262158 FAZ262158:FBB262158 FKV262158:FKX262158 FUR262158:FUT262158 GEN262158:GEP262158 GOJ262158:GOL262158 GYF262158:GYH262158 HIB262158:HID262158 HRX262158:HRZ262158 IBT262158:IBV262158 ILP262158:ILR262158 IVL262158:IVN262158 JFH262158:JFJ262158 JPD262158:JPF262158 JYZ262158:JZB262158 KIV262158:KIX262158 KSR262158:KST262158 LCN262158:LCP262158 LMJ262158:LML262158 LWF262158:LWH262158 MGB262158:MGD262158 MPX262158:MPZ262158 MZT262158:MZV262158 NJP262158:NJR262158 NTL262158:NTN262158 ODH262158:ODJ262158 OND262158:ONF262158 OWZ262158:OXB262158 PGV262158:PGX262158 PQR262158:PQT262158 QAN262158:QAP262158 QKJ262158:QKL262158 QUF262158:QUH262158 REB262158:RED262158 RNX262158:RNZ262158 RXT262158:RXV262158 SHP262158:SHR262158 SRL262158:SRN262158 TBH262158:TBJ262158 TLD262158:TLF262158 TUZ262158:TVB262158 UEV262158:UEX262158 UOR262158:UOT262158 UYN262158:UYP262158 VIJ262158:VIL262158 VSF262158:VSH262158 WCB262158:WCD262158 WLX262158:WLZ262158 WVT262158:WVV262158 L327694:N327694 JH327694:JJ327694 TD327694:TF327694 ACZ327694:ADB327694 AMV327694:AMX327694 AWR327694:AWT327694 BGN327694:BGP327694 BQJ327694:BQL327694 CAF327694:CAH327694 CKB327694:CKD327694 CTX327694:CTZ327694 DDT327694:DDV327694 DNP327694:DNR327694 DXL327694:DXN327694 EHH327694:EHJ327694 ERD327694:ERF327694 FAZ327694:FBB327694 FKV327694:FKX327694 FUR327694:FUT327694 GEN327694:GEP327694 GOJ327694:GOL327694 GYF327694:GYH327694 HIB327694:HID327694 HRX327694:HRZ327694 IBT327694:IBV327694 ILP327694:ILR327694 IVL327694:IVN327694 JFH327694:JFJ327694 JPD327694:JPF327694 JYZ327694:JZB327694 KIV327694:KIX327694 KSR327694:KST327694 LCN327694:LCP327694 LMJ327694:LML327694 LWF327694:LWH327694 MGB327694:MGD327694 MPX327694:MPZ327694 MZT327694:MZV327694 NJP327694:NJR327694 NTL327694:NTN327694 ODH327694:ODJ327694 OND327694:ONF327694 OWZ327694:OXB327694 PGV327694:PGX327694 PQR327694:PQT327694 QAN327694:QAP327694 QKJ327694:QKL327694 QUF327694:QUH327694 REB327694:RED327694 RNX327694:RNZ327694 RXT327694:RXV327694 SHP327694:SHR327694 SRL327694:SRN327694 TBH327694:TBJ327694 TLD327694:TLF327694 TUZ327694:TVB327694 UEV327694:UEX327694 UOR327694:UOT327694 UYN327694:UYP327694 VIJ327694:VIL327694 VSF327694:VSH327694 WCB327694:WCD327694 WLX327694:WLZ327694 WVT327694:WVV327694 L393230:N393230 JH393230:JJ393230 TD393230:TF393230 ACZ393230:ADB393230 AMV393230:AMX393230 AWR393230:AWT393230 BGN393230:BGP393230 BQJ393230:BQL393230 CAF393230:CAH393230 CKB393230:CKD393230 CTX393230:CTZ393230 DDT393230:DDV393230 DNP393230:DNR393230 DXL393230:DXN393230 EHH393230:EHJ393230 ERD393230:ERF393230 FAZ393230:FBB393230 FKV393230:FKX393230 FUR393230:FUT393230 GEN393230:GEP393230 GOJ393230:GOL393230 GYF393230:GYH393230 HIB393230:HID393230 HRX393230:HRZ393230 IBT393230:IBV393230 ILP393230:ILR393230 IVL393230:IVN393230 JFH393230:JFJ393230 JPD393230:JPF393230 JYZ393230:JZB393230 KIV393230:KIX393230 KSR393230:KST393230 LCN393230:LCP393230 LMJ393230:LML393230 LWF393230:LWH393230 MGB393230:MGD393230 MPX393230:MPZ393230 MZT393230:MZV393230 NJP393230:NJR393230 NTL393230:NTN393230 ODH393230:ODJ393230 OND393230:ONF393230 OWZ393230:OXB393230 PGV393230:PGX393230 PQR393230:PQT393230 QAN393230:QAP393230 QKJ393230:QKL393230 QUF393230:QUH393230 REB393230:RED393230 RNX393230:RNZ393230 RXT393230:RXV393230 SHP393230:SHR393230 SRL393230:SRN393230 TBH393230:TBJ393230 TLD393230:TLF393230 TUZ393230:TVB393230 UEV393230:UEX393230 UOR393230:UOT393230 UYN393230:UYP393230 VIJ393230:VIL393230 VSF393230:VSH393230 WCB393230:WCD393230 WLX393230:WLZ393230 WVT393230:WVV393230 L458766:N458766 JH458766:JJ458766 TD458766:TF458766 ACZ458766:ADB458766 AMV458766:AMX458766 AWR458766:AWT458766 BGN458766:BGP458766 BQJ458766:BQL458766 CAF458766:CAH458766 CKB458766:CKD458766 CTX458766:CTZ458766 DDT458766:DDV458766 DNP458766:DNR458766 DXL458766:DXN458766 EHH458766:EHJ458766 ERD458766:ERF458766 FAZ458766:FBB458766 FKV458766:FKX458766 FUR458766:FUT458766 GEN458766:GEP458766 GOJ458766:GOL458766 GYF458766:GYH458766 HIB458766:HID458766 HRX458766:HRZ458766 IBT458766:IBV458766 ILP458766:ILR458766 IVL458766:IVN458766 JFH458766:JFJ458766 JPD458766:JPF458766 JYZ458766:JZB458766 KIV458766:KIX458766 KSR458766:KST458766 LCN458766:LCP458766 LMJ458766:LML458766 LWF458766:LWH458766 MGB458766:MGD458766 MPX458766:MPZ458766 MZT458766:MZV458766 NJP458766:NJR458766 NTL458766:NTN458766 ODH458766:ODJ458766 OND458766:ONF458766 OWZ458766:OXB458766 PGV458766:PGX458766 PQR458766:PQT458766 QAN458766:QAP458766 QKJ458766:QKL458766 QUF458766:QUH458766 REB458766:RED458766 RNX458766:RNZ458766 RXT458766:RXV458766 SHP458766:SHR458766 SRL458766:SRN458766 TBH458766:TBJ458766 TLD458766:TLF458766 TUZ458766:TVB458766 UEV458766:UEX458766 UOR458766:UOT458766 UYN458766:UYP458766 VIJ458766:VIL458766 VSF458766:VSH458766 WCB458766:WCD458766 WLX458766:WLZ458766 WVT458766:WVV458766 L524302:N524302 JH524302:JJ524302 TD524302:TF524302 ACZ524302:ADB524302 AMV524302:AMX524302 AWR524302:AWT524302 BGN524302:BGP524302 BQJ524302:BQL524302 CAF524302:CAH524302 CKB524302:CKD524302 CTX524302:CTZ524302 DDT524302:DDV524302 DNP524302:DNR524302 DXL524302:DXN524302 EHH524302:EHJ524302 ERD524302:ERF524302 FAZ524302:FBB524302 FKV524302:FKX524302 FUR524302:FUT524302 GEN524302:GEP524302 GOJ524302:GOL524302 GYF524302:GYH524302 HIB524302:HID524302 HRX524302:HRZ524302 IBT524302:IBV524302 ILP524302:ILR524302 IVL524302:IVN524302 JFH524302:JFJ524302 JPD524302:JPF524302 JYZ524302:JZB524302 KIV524302:KIX524302 KSR524302:KST524302 LCN524302:LCP524302 LMJ524302:LML524302 LWF524302:LWH524302 MGB524302:MGD524302 MPX524302:MPZ524302 MZT524302:MZV524302 NJP524302:NJR524302 NTL524302:NTN524302 ODH524302:ODJ524302 OND524302:ONF524302 OWZ524302:OXB524302 PGV524302:PGX524302 PQR524302:PQT524302 QAN524302:QAP524302 QKJ524302:QKL524302 QUF524302:QUH524302 REB524302:RED524302 RNX524302:RNZ524302 RXT524302:RXV524302 SHP524302:SHR524302 SRL524302:SRN524302 TBH524302:TBJ524302 TLD524302:TLF524302 TUZ524302:TVB524302 UEV524302:UEX524302 UOR524302:UOT524302 UYN524302:UYP524302 VIJ524302:VIL524302 VSF524302:VSH524302 WCB524302:WCD524302 WLX524302:WLZ524302 WVT524302:WVV524302 L589838:N589838 JH589838:JJ589838 TD589838:TF589838 ACZ589838:ADB589838 AMV589838:AMX589838 AWR589838:AWT589838 BGN589838:BGP589838 BQJ589838:BQL589838 CAF589838:CAH589838 CKB589838:CKD589838 CTX589838:CTZ589838 DDT589838:DDV589838 DNP589838:DNR589838 DXL589838:DXN589838 EHH589838:EHJ589838 ERD589838:ERF589838 FAZ589838:FBB589838 FKV589838:FKX589838 FUR589838:FUT589838 GEN589838:GEP589838 GOJ589838:GOL589838 GYF589838:GYH589838 HIB589838:HID589838 HRX589838:HRZ589838 IBT589838:IBV589838 ILP589838:ILR589838 IVL589838:IVN589838 JFH589838:JFJ589838 JPD589838:JPF589838 JYZ589838:JZB589838 KIV589838:KIX589838 KSR589838:KST589838 LCN589838:LCP589838 LMJ589838:LML589838 LWF589838:LWH589838 MGB589838:MGD589838 MPX589838:MPZ589838 MZT589838:MZV589838 NJP589838:NJR589838 NTL589838:NTN589838 ODH589838:ODJ589838 OND589838:ONF589838 OWZ589838:OXB589838 PGV589838:PGX589838 PQR589838:PQT589838 QAN589838:QAP589838 QKJ589838:QKL589838 QUF589838:QUH589838 REB589838:RED589838 RNX589838:RNZ589838 RXT589838:RXV589838 SHP589838:SHR589838 SRL589838:SRN589838 TBH589838:TBJ589838 TLD589838:TLF589838 TUZ589838:TVB589838 UEV589838:UEX589838 UOR589838:UOT589838 UYN589838:UYP589838 VIJ589838:VIL589838 VSF589838:VSH589838 WCB589838:WCD589838 WLX589838:WLZ589838 WVT589838:WVV589838 L655374:N655374 JH655374:JJ655374 TD655374:TF655374 ACZ655374:ADB655374 AMV655374:AMX655374 AWR655374:AWT655374 BGN655374:BGP655374 BQJ655374:BQL655374 CAF655374:CAH655374 CKB655374:CKD655374 CTX655374:CTZ655374 DDT655374:DDV655374 DNP655374:DNR655374 DXL655374:DXN655374 EHH655374:EHJ655374 ERD655374:ERF655374 FAZ655374:FBB655374 FKV655374:FKX655374 FUR655374:FUT655374 GEN655374:GEP655374 GOJ655374:GOL655374 GYF655374:GYH655374 HIB655374:HID655374 HRX655374:HRZ655374 IBT655374:IBV655374 ILP655374:ILR655374 IVL655374:IVN655374 JFH655374:JFJ655374 JPD655374:JPF655374 JYZ655374:JZB655374 KIV655374:KIX655374 KSR655374:KST655374 LCN655374:LCP655374 LMJ655374:LML655374 LWF655374:LWH655374 MGB655374:MGD655374 MPX655374:MPZ655374 MZT655374:MZV655374 NJP655374:NJR655374 NTL655374:NTN655374 ODH655374:ODJ655374 OND655374:ONF655374 OWZ655374:OXB655374 PGV655374:PGX655374 PQR655374:PQT655374 QAN655374:QAP655374 QKJ655374:QKL655374 QUF655374:QUH655374 REB655374:RED655374 RNX655374:RNZ655374 RXT655374:RXV655374 SHP655374:SHR655374 SRL655374:SRN655374 TBH655374:TBJ655374 TLD655374:TLF655374 TUZ655374:TVB655374 UEV655374:UEX655374 UOR655374:UOT655374 UYN655374:UYP655374 VIJ655374:VIL655374 VSF655374:VSH655374 WCB655374:WCD655374 WLX655374:WLZ655374 WVT655374:WVV655374 L720910:N720910 JH720910:JJ720910 TD720910:TF720910 ACZ720910:ADB720910 AMV720910:AMX720910 AWR720910:AWT720910 BGN720910:BGP720910 BQJ720910:BQL720910 CAF720910:CAH720910 CKB720910:CKD720910 CTX720910:CTZ720910 DDT720910:DDV720910 DNP720910:DNR720910 DXL720910:DXN720910 EHH720910:EHJ720910 ERD720910:ERF720910 FAZ720910:FBB720910 FKV720910:FKX720910 FUR720910:FUT720910 GEN720910:GEP720910 GOJ720910:GOL720910 GYF720910:GYH720910 HIB720910:HID720910 HRX720910:HRZ720910 IBT720910:IBV720910 ILP720910:ILR720910 IVL720910:IVN720910 JFH720910:JFJ720910 JPD720910:JPF720910 JYZ720910:JZB720910 KIV720910:KIX720910 KSR720910:KST720910 LCN720910:LCP720910 LMJ720910:LML720910 LWF720910:LWH720910 MGB720910:MGD720910 MPX720910:MPZ720910 MZT720910:MZV720910 NJP720910:NJR720910 NTL720910:NTN720910 ODH720910:ODJ720910 OND720910:ONF720910 OWZ720910:OXB720910 PGV720910:PGX720910 PQR720910:PQT720910 QAN720910:QAP720910 QKJ720910:QKL720910 QUF720910:QUH720910 REB720910:RED720910 RNX720910:RNZ720910 RXT720910:RXV720910 SHP720910:SHR720910 SRL720910:SRN720910 TBH720910:TBJ720910 TLD720910:TLF720910 TUZ720910:TVB720910 UEV720910:UEX720910 UOR720910:UOT720910 UYN720910:UYP720910 VIJ720910:VIL720910 VSF720910:VSH720910 WCB720910:WCD720910 WLX720910:WLZ720910 WVT720910:WVV720910 L786446:N786446 JH786446:JJ786446 TD786446:TF786446 ACZ786446:ADB786446 AMV786446:AMX786446 AWR786446:AWT786446 BGN786446:BGP786446 BQJ786446:BQL786446 CAF786446:CAH786446 CKB786446:CKD786446 CTX786446:CTZ786446 DDT786446:DDV786446 DNP786446:DNR786446 DXL786446:DXN786446 EHH786446:EHJ786446 ERD786446:ERF786446 FAZ786446:FBB786446 FKV786446:FKX786446 FUR786446:FUT786446 GEN786446:GEP786446 GOJ786446:GOL786446 GYF786446:GYH786446 HIB786446:HID786446 HRX786446:HRZ786446 IBT786446:IBV786446 ILP786446:ILR786446 IVL786446:IVN786446 JFH786446:JFJ786446 JPD786446:JPF786446 JYZ786446:JZB786446 KIV786446:KIX786446 KSR786446:KST786446 LCN786446:LCP786446 LMJ786446:LML786446 LWF786446:LWH786446 MGB786446:MGD786446 MPX786446:MPZ786446 MZT786446:MZV786446 NJP786446:NJR786446 NTL786446:NTN786446 ODH786446:ODJ786446 OND786446:ONF786446 OWZ786446:OXB786446 PGV786446:PGX786446 PQR786446:PQT786446 QAN786446:QAP786446 QKJ786446:QKL786446 QUF786446:QUH786446 REB786446:RED786446 RNX786446:RNZ786446 RXT786446:RXV786446 SHP786446:SHR786446 SRL786446:SRN786446 TBH786446:TBJ786446 TLD786446:TLF786446 TUZ786446:TVB786446 UEV786446:UEX786446 UOR786446:UOT786446 UYN786446:UYP786446 VIJ786446:VIL786446 VSF786446:VSH786446 WCB786446:WCD786446 WLX786446:WLZ786446 WVT786446:WVV786446 L851982:N851982 JH851982:JJ851982 TD851982:TF851982 ACZ851982:ADB851982 AMV851982:AMX851982 AWR851982:AWT851982 BGN851982:BGP851982 BQJ851982:BQL851982 CAF851982:CAH851982 CKB851982:CKD851982 CTX851982:CTZ851982 DDT851982:DDV851982 DNP851982:DNR851982 DXL851982:DXN851982 EHH851982:EHJ851982 ERD851982:ERF851982 FAZ851982:FBB851982 FKV851982:FKX851982 FUR851982:FUT851982 GEN851982:GEP851982 GOJ851982:GOL851982 GYF851982:GYH851982 HIB851982:HID851982 HRX851982:HRZ851982 IBT851982:IBV851982 ILP851982:ILR851982 IVL851982:IVN851982 JFH851982:JFJ851982 JPD851982:JPF851982 JYZ851982:JZB851982 KIV851982:KIX851982 KSR851982:KST851982 LCN851982:LCP851982 LMJ851982:LML851982 LWF851982:LWH851982 MGB851982:MGD851982 MPX851982:MPZ851982 MZT851982:MZV851982 NJP851982:NJR851982 NTL851982:NTN851982 ODH851982:ODJ851982 OND851982:ONF851982 OWZ851982:OXB851982 PGV851982:PGX851982 PQR851982:PQT851982 QAN851982:QAP851982 QKJ851982:QKL851982 QUF851982:QUH851982 REB851982:RED851982 RNX851982:RNZ851982 RXT851982:RXV851982 SHP851982:SHR851982 SRL851982:SRN851982 TBH851982:TBJ851982 TLD851982:TLF851982 TUZ851982:TVB851982 UEV851982:UEX851982 UOR851982:UOT851982 UYN851982:UYP851982 VIJ851982:VIL851982 VSF851982:VSH851982 WCB851982:WCD851982 WLX851982:WLZ851982 WVT851982:WVV851982 L917518:N917518 JH917518:JJ917518 TD917518:TF917518 ACZ917518:ADB917518 AMV917518:AMX917518 AWR917518:AWT917518 BGN917518:BGP917518 BQJ917518:BQL917518 CAF917518:CAH917518 CKB917518:CKD917518 CTX917518:CTZ917518 DDT917518:DDV917518 DNP917518:DNR917518 DXL917518:DXN917518 EHH917518:EHJ917518 ERD917518:ERF917518 FAZ917518:FBB917518 FKV917518:FKX917518 FUR917518:FUT917518 GEN917518:GEP917518 GOJ917518:GOL917518 GYF917518:GYH917518 HIB917518:HID917518 HRX917518:HRZ917518 IBT917518:IBV917518 ILP917518:ILR917518 IVL917518:IVN917518 JFH917518:JFJ917518 JPD917518:JPF917518 JYZ917518:JZB917518 KIV917518:KIX917518 KSR917518:KST917518 LCN917518:LCP917518 LMJ917518:LML917518 LWF917518:LWH917518 MGB917518:MGD917518 MPX917518:MPZ917518 MZT917518:MZV917518 NJP917518:NJR917518 NTL917518:NTN917518 ODH917518:ODJ917518 OND917518:ONF917518 OWZ917518:OXB917518 PGV917518:PGX917518 PQR917518:PQT917518 QAN917518:QAP917518 QKJ917518:QKL917518 QUF917518:QUH917518 REB917518:RED917518 RNX917518:RNZ917518 RXT917518:RXV917518 SHP917518:SHR917518 SRL917518:SRN917518 TBH917518:TBJ917518 TLD917518:TLF917518 TUZ917518:TVB917518 UEV917518:UEX917518 UOR917518:UOT917518 UYN917518:UYP917518 VIJ917518:VIL917518 VSF917518:VSH917518 WCB917518:WCD917518 WLX917518:WLZ917518 WVT917518:WVV917518 L983054:N983054 JH983054:JJ983054 TD983054:TF983054 ACZ983054:ADB983054 AMV983054:AMX983054 AWR983054:AWT983054 BGN983054:BGP983054 BQJ983054:BQL983054 CAF983054:CAH983054 CKB983054:CKD983054 CTX983054:CTZ983054 DDT983054:DDV983054 DNP983054:DNR983054 DXL983054:DXN983054 EHH983054:EHJ983054 ERD983054:ERF983054 FAZ983054:FBB983054 FKV983054:FKX983054 FUR983054:FUT983054 GEN983054:GEP983054 GOJ983054:GOL983054 GYF983054:GYH983054 HIB983054:HID983054 HRX983054:HRZ983054 IBT983054:IBV983054 ILP983054:ILR983054 IVL983054:IVN983054 JFH983054:JFJ983054 JPD983054:JPF983054 JYZ983054:JZB983054 KIV983054:KIX983054 KSR983054:KST983054 LCN983054:LCP983054 LMJ983054:LML983054 LWF983054:LWH983054 MGB983054:MGD983054 MPX983054:MPZ983054 MZT983054:MZV983054 NJP983054:NJR983054 NTL983054:NTN983054 ODH983054:ODJ983054 OND983054:ONF983054 OWZ983054:OXB983054 PGV983054:PGX983054 PQR983054:PQT983054 QAN983054:QAP983054 QKJ983054:QKL983054 QUF983054:QUH983054 REB983054:RED983054 RNX983054:RNZ983054 RXT983054:RXV983054 SHP983054:SHR983054 SRL983054:SRN983054 TBH983054:TBJ983054 TLD983054:TLF983054 TUZ983054:TVB983054 UEV983054:UEX983054 UOR983054:UOT983054 UYN983054:UYP983054 VIJ983054:VIL983054 VSF983054:VSH983054 WCB983054:WCD983054 WLX983054:WLZ983054 WVT983054:WVV983054 L52:O52 JH52:JK52 TD52:TG52 ACZ52:ADC52 AMV52:AMY52 AWR52:AWU52 BGN52:BGQ52 BQJ52:BQM52 CAF52:CAI52 CKB52:CKE52 CTX52:CUA52 DDT52:DDW52 DNP52:DNS52 DXL52:DXO52 EHH52:EHK52 ERD52:ERG52 FAZ52:FBC52 FKV52:FKY52 FUR52:FUU52 GEN52:GEQ52 GOJ52:GOM52 GYF52:GYI52 HIB52:HIE52 HRX52:HSA52 IBT52:IBW52 ILP52:ILS52 IVL52:IVO52 JFH52:JFK52 JPD52:JPG52 JYZ52:JZC52 KIV52:KIY52 KSR52:KSU52 LCN52:LCQ52 LMJ52:LMM52 LWF52:LWI52 MGB52:MGE52 MPX52:MQA52 MZT52:MZW52 NJP52:NJS52 NTL52:NTO52 ODH52:ODK52 OND52:ONG52 OWZ52:OXC52 PGV52:PGY52 PQR52:PQU52 QAN52:QAQ52 QKJ52:QKM52 QUF52:QUI52 REB52:REE52 RNX52:ROA52 RXT52:RXW52 SHP52:SHS52 SRL52:SRO52 TBH52:TBK52 TLD52:TLG52 TUZ52:TVC52 UEV52:UEY52 UOR52:UOU52 UYN52:UYQ52 VIJ52:VIM52 VSF52:VSI52 WCB52:WCE52 WLX52:WMA52 WVT52:WVW52 L65588:O65588 JH65588:JK65588 TD65588:TG65588 ACZ65588:ADC65588 AMV65588:AMY65588 AWR65588:AWU65588 BGN65588:BGQ65588 BQJ65588:BQM65588 CAF65588:CAI65588 CKB65588:CKE65588 CTX65588:CUA65588 DDT65588:DDW65588 DNP65588:DNS65588 DXL65588:DXO65588 EHH65588:EHK65588 ERD65588:ERG65588 FAZ65588:FBC65588 FKV65588:FKY65588 FUR65588:FUU65588 GEN65588:GEQ65588 GOJ65588:GOM65588 GYF65588:GYI65588 HIB65588:HIE65588 HRX65588:HSA65588 IBT65588:IBW65588 ILP65588:ILS65588 IVL65588:IVO65588 JFH65588:JFK65588 JPD65588:JPG65588 JYZ65588:JZC65588 KIV65588:KIY65588 KSR65588:KSU65588 LCN65588:LCQ65588 LMJ65588:LMM65588 LWF65588:LWI65588 MGB65588:MGE65588 MPX65588:MQA65588 MZT65588:MZW65588 NJP65588:NJS65588 NTL65588:NTO65588 ODH65588:ODK65588 OND65588:ONG65588 OWZ65588:OXC65588 PGV65588:PGY65588 PQR65588:PQU65588 QAN65588:QAQ65588 QKJ65588:QKM65588 QUF65588:QUI65588 REB65588:REE65588 RNX65588:ROA65588 RXT65588:RXW65588 SHP65588:SHS65588 SRL65588:SRO65588 TBH65588:TBK65588 TLD65588:TLG65588 TUZ65588:TVC65588 UEV65588:UEY65588 UOR65588:UOU65588 UYN65588:UYQ65588 VIJ65588:VIM65588 VSF65588:VSI65588 WCB65588:WCE65588 WLX65588:WMA65588 WVT65588:WVW65588 L131124:O131124 JH131124:JK131124 TD131124:TG131124 ACZ131124:ADC131124 AMV131124:AMY131124 AWR131124:AWU131124 BGN131124:BGQ131124 BQJ131124:BQM131124 CAF131124:CAI131124 CKB131124:CKE131124 CTX131124:CUA131124 DDT131124:DDW131124 DNP131124:DNS131124 DXL131124:DXO131124 EHH131124:EHK131124 ERD131124:ERG131124 FAZ131124:FBC131124 FKV131124:FKY131124 FUR131124:FUU131124 GEN131124:GEQ131124 GOJ131124:GOM131124 GYF131124:GYI131124 HIB131124:HIE131124 HRX131124:HSA131124 IBT131124:IBW131124 ILP131124:ILS131124 IVL131124:IVO131124 JFH131124:JFK131124 JPD131124:JPG131124 JYZ131124:JZC131124 KIV131124:KIY131124 KSR131124:KSU131124 LCN131124:LCQ131124 LMJ131124:LMM131124 LWF131124:LWI131124 MGB131124:MGE131124 MPX131124:MQA131124 MZT131124:MZW131124 NJP131124:NJS131124 NTL131124:NTO131124 ODH131124:ODK131124 OND131124:ONG131124 OWZ131124:OXC131124 PGV131124:PGY131124 PQR131124:PQU131124 QAN131124:QAQ131124 QKJ131124:QKM131124 QUF131124:QUI131124 REB131124:REE131124 RNX131124:ROA131124 RXT131124:RXW131124 SHP131124:SHS131124 SRL131124:SRO131124 TBH131124:TBK131124 TLD131124:TLG131124 TUZ131124:TVC131124 UEV131124:UEY131124 UOR131124:UOU131124 UYN131124:UYQ131124 VIJ131124:VIM131124 VSF131124:VSI131124 WCB131124:WCE131124 WLX131124:WMA131124 WVT131124:WVW131124 L196660:O196660 JH196660:JK196660 TD196660:TG196660 ACZ196660:ADC196660 AMV196660:AMY196660 AWR196660:AWU196660 BGN196660:BGQ196660 BQJ196660:BQM196660 CAF196660:CAI196660 CKB196660:CKE196660 CTX196660:CUA196660 DDT196660:DDW196660 DNP196660:DNS196660 DXL196660:DXO196660 EHH196660:EHK196660 ERD196660:ERG196660 FAZ196660:FBC196660 FKV196660:FKY196660 FUR196660:FUU196660 GEN196660:GEQ196660 GOJ196660:GOM196660 GYF196660:GYI196660 HIB196660:HIE196660 HRX196660:HSA196660 IBT196660:IBW196660 ILP196660:ILS196660 IVL196660:IVO196660 JFH196660:JFK196660 JPD196660:JPG196660 JYZ196660:JZC196660 KIV196660:KIY196660 KSR196660:KSU196660 LCN196660:LCQ196660 LMJ196660:LMM196660 LWF196660:LWI196660 MGB196660:MGE196660 MPX196660:MQA196660 MZT196660:MZW196660 NJP196660:NJS196660 NTL196660:NTO196660 ODH196660:ODK196660 OND196660:ONG196660 OWZ196660:OXC196660 PGV196660:PGY196660 PQR196660:PQU196660 QAN196660:QAQ196660 QKJ196660:QKM196660 QUF196660:QUI196660 REB196660:REE196660 RNX196660:ROA196660 RXT196660:RXW196660 SHP196660:SHS196660 SRL196660:SRO196660 TBH196660:TBK196660 TLD196660:TLG196660 TUZ196660:TVC196660 UEV196660:UEY196660 UOR196660:UOU196660 UYN196660:UYQ196660 VIJ196660:VIM196660 VSF196660:VSI196660 WCB196660:WCE196660 WLX196660:WMA196660 WVT196660:WVW196660 L262196:O262196 JH262196:JK262196 TD262196:TG262196 ACZ262196:ADC262196 AMV262196:AMY262196 AWR262196:AWU262196 BGN262196:BGQ262196 BQJ262196:BQM262196 CAF262196:CAI262196 CKB262196:CKE262196 CTX262196:CUA262196 DDT262196:DDW262196 DNP262196:DNS262196 DXL262196:DXO262196 EHH262196:EHK262196 ERD262196:ERG262196 FAZ262196:FBC262196 FKV262196:FKY262196 FUR262196:FUU262196 GEN262196:GEQ262196 GOJ262196:GOM262196 GYF262196:GYI262196 HIB262196:HIE262196 HRX262196:HSA262196 IBT262196:IBW262196 ILP262196:ILS262196 IVL262196:IVO262196 JFH262196:JFK262196 JPD262196:JPG262196 JYZ262196:JZC262196 KIV262196:KIY262196 KSR262196:KSU262196 LCN262196:LCQ262196 LMJ262196:LMM262196 LWF262196:LWI262196 MGB262196:MGE262196 MPX262196:MQA262196 MZT262196:MZW262196 NJP262196:NJS262196 NTL262196:NTO262196 ODH262196:ODK262196 OND262196:ONG262196 OWZ262196:OXC262196 PGV262196:PGY262196 PQR262196:PQU262196 QAN262196:QAQ262196 QKJ262196:QKM262196 QUF262196:QUI262196 REB262196:REE262196 RNX262196:ROA262196 RXT262196:RXW262196 SHP262196:SHS262196 SRL262196:SRO262196 TBH262196:TBK262196 TLD262196:TLG262196 TUZ262196:TVC262196 UEV262196:UEY262196 UOR262196:UOU262196 UYN262196:UYQ262196 VIJ262196:VIM262196 VSF262196:VSI262196 WCB262196:WCE262196 WLX262196:WMA262196 WVT262196:WVW262196 L327732:O327732 JH327732:JK327732 TD327732:TG327732 ACZ327732:ADC327732 AMV327732:AMY327732 AWR327732:AWU327732 BGN327732:BGQ327732 BQJ327732:BQM327732 CAF327732:CAI327732 CKB327732:CKE327732 CTX327732:CUA327732 DDT327732:DDW327732 DNP327732:DNS327732 DXL327732:DXO327732 EHH327732:EHK327732 ERD327732:ERG327732 FAZ327732:FBC327732 FKV327732:FKY327732 FUR327732:FUU327732 GEN327732:GEQ327732 GOJ327732:GOM327732 GYF327732:GYI327732 HIB327732:HIE327732 HRX327732:HSA327732 IBT327732:IBW327732 ILP327732:ILS327732 IVL327732:IVO327732 JFH327732:JFK327732 JPD327732:JPG327732 JYZ327732:JZC327732 KIV327732:KIY327732 KSR327732:KSU327732 LCN327732:LCQ327732 LMJ327732:LMM327732 LWF327732:LWI327732 MGB327732:MGE327732 MPX327732:MQA327732 MZT327732:MZW327732 NJP327732:NJS327732 NTL327732:NTO327732 ODH327732:ODK327732 OND327732:ONG327732 OWZ327732:OXC327732 PGV327732:PGY327732 PQR327732:PQU327732 QAN327732:QAQ327732 QKJ327732:QKM327732 QUF327732:QUI327732 REB327732:REE327732 RNX327732:ROA327732 RXT327732:RXW327732 SHP327732:SHS327732 SRL327732:SRO327732 TBH327732:TBK327732 TLD327732:TLG327732 TUZ327732:TVC327732 UEV327732:UEY327732 UOR327732:UOU327732 UYN327732:UYQ327732 VIJ327732:VIM327732 VSF327732:VSI327732 WCB327732:WCE327732 WLX327732:WMA327732 WVT327732:WVW327732 L393268:O393268 JH393268:JK393268 TD393268:TG393268 ACZ393268:ADC393268 AMV393268:AMY393268 AWR393268:AWU393268 BGN393268:BGQ393268 BQJ393268:BQM393268 CAF393268:CAI393268 CKB393268:CKE393268 CTX393268:CUA393268 DDT393268:DDW393268 DNP393268:DNS393268 DXL393268:DXO393268 EHH393268:EHK393268 ERD393268:ERG393268 FAZ393268:FBC393268 FKV393268:FKY393268 FUR393268:FUU393268 GEN393268:GEQ393268 GOJ393268:GOM393268 GYF393268:GYI393268 HIB393268:HIE393268 HRX393268:HSA393268 IBT393268:IBW393268 ILP393268:ILS393268 IVL393268:IVO393268 JFH393268:JFK393268 JPD393268:JPG393268 JYZ393268:JZC393268 KIV393268:KIY393268 KSR393268:KSU393268 LCN393268:LCQ393268 LMJ393268:LMM393268 LWF393268:LWI393268 MGB393268:MGE393268 MPX393268:MQA393268 MZT393268:MZW393268 NJP393268:NJS393268 NTL393268:NTO393268 ODH393268:ODK393268 OND393268:ONG393268 OWZ393268:OXC393268 PGV393268:PGY393268 PQR393268:PQU393268 QAN393268:QAQ393268 QKJ393268:QKM393268 QUF393268:QUI393268 REB393268:REE393268 RNX393268:ROA393268 RXT393268:RXW393268 SHP393268:SHS393268 SRL393268:SRO393268 TBH393268:TBK393268 TLD393268:TLG393268 TUZ393268:TVC393268 UEV393268:UEY393268 UOR393268:UOU393268 UYN393268:UYQ393268 VIJ393268:VIM393268 VSF393268:VSI393268 WCB393268:WCE393268 WLX393268:WMA393268 WVT393268:WVW393268 L458804:O458804 JH458804:JK458804 TD458804:TG458804 ACZ458804:ADC458804 AMV458804:AMY458804 AWR458804:AWU458804 BGN458804:BGQ458804 BQJ458804:BQM458804 CAF458804:CAI458804 CKB458804:CKE458804 CTX458804:CUA458804 DDT458804:DDW458804 DNP458804:DNS458804 DXL458804:DXO458804 EHH458804:EHK458804 ERD458804:ERG458804 FAZ458804:FBC458804 FKV458804:FKY458804 FUR458804:FUU458804 GEN458804:GEQ458804 GOJ458804:GOM458804 GYF458804:GYI458804 HIB458804:HIE458804 HRX458804:HSA458804 IBT458804:IBW458804 ILP458804:ILS458804 IVL458804:IVO458804 JFH458804:JFK458804 JPD458804:JPG458804 JYZ458804:JZC458804 KIV458804:KIY458804 KSR458804:KSU458804 LCN458804:LCQ458804 LMJ458804:LMM458804 LWF458804:LWI458804 MGB458804:MGE458804 MPX458804:MQA458804 MZT458804:MZW458804 NJP458804:NJS458804 NTL458804:NTO458804 ODH458804:ODK458804 OND458804:ONG458804 OWZ458804:OXC458804 PGV458804:PGY458804 PQR458804:PQU458804 QAN458804:QAQ458804 QKJ458804:QKM458804 QUF458804:QUI458804 REB458804:REE458804 RNX458804:ROA458804 RXT458804:RXW458804 SHP458804:SHS458804 SRL458804:SRO458804 TBH458804:TBK458804 TLD458804:TLG458804 TUZ458804:TVC458804 UEV458804:UEY458804 UOR458804:UOU458804 UYN458804:UYQ458804 VIJ458804:VIM458804 VSF458804:VSI458804 WCB458804:WCE458804 WLX458804:WMA458804 WVT458804:WVW458804 L524340:O524340 JH524340:JK524340 TD524340:TG524340 ACZ524340:ADC524340 AMV524340:AMY524340 AWR524340:AWU524340 BGN524340:BGQ524340 BQJ524340:BQM524340 CAF524340:CAI524340 CKB524340:CKE524340 CTX524340:CUA524340 DDT524340:DDW524340 DNP524340:DNS524340 DXL524340:DXO524340 EHH524340:EHK524340 ERD524340:ERG524340 FAZ524340:FBC524340 FKV524340:FKY524340 FUR524340:FUU524340 GEN524340:GEQ524340 GOJ524340:GOM524340 GYF524340:GYI524340 HIB524340:HIE524340 HRX524340:HSA524340 IBT524340:IBW524340 ILP524340:ILS524340 IVL524340:IVO524340 JFH524340:JFK524340 JPD524340:JPG524340 JYZ524340:JZC524340 KIV524340:KIY524340 KSR524340:KSU524340 LCN524340:LCQ524340 LMJ524340:LMM524340 LWF524340:LWI524340 MGB524340:MGE524340 MPX524340:MQA524340 MZT524340:MZW524340 NJP524340:NJS524340 NTL524340:NTO524340 ODH524340:ODK524340 OND524340:ONG524340 OWZ524340:OXC524340 PGV524340:PGY524340 PQR524340:PQU524340 QAN524340:QAQ524340 QKJ524340:QKM524340 QUF524340:QUI524340 REB524340:REE524340 RNX524340:ROA524340 RXT524340:RXW524340 SHP524340:SHS524340 SRL524340:SRO524340 TBH524340:TBK524340 TLD524340:TLG524340 TUZ524340:TVC524340 UEV524340:UEY524340 UOR524340:UOU524340 UYN524340:UYQ524340 VIJ524340:VIM524340 VSF524340:VSI524340 WCB524340:WCE524340 WLX524340:WMA524340 WVT524340:WVW524340 L589876:O589876 JH589876:JK589876 TD589876:TG589876 ACZ589876:ADC589876 AMV589876:AMY589876 AWR589876:AWU589876 BGN589876:BGQ589876 BQJ589876:BQM589876 CAF589876:CAI589876 CKB589876:CKE589876 CTX589876:CUA589876 DDT589876:DDW589876 DNP589876:DNS589876 DXL589876:DXO589876 EHH589876:EHK589876 ERD589876:ERG589876 FAZ589876:FBC589876 FKV589876:FKY589876 FUR589876:FUU589876 GEN589876:GEQ589876 GOJ589876:GOM589876 GYF589876:GYI589876 HIB589876:HIE589876 HRX589876:HSA589876 IBT589876:IBW589876 ILP589876:ILS589876 IVL589876:IVO589876 JFH589876:JFK589876 JPD589876:JPG589876 JYZ589876:JZC589876 KIV589876:KIY589876 KSR589876:KSU589876 LCN589876:LCQ589876 LMJ589876:LMM589876 LWF589876:LWI589876 MGB589876:MGE589876 MPX589876:MQA589876 MZT589876:MZW589876 NJP589876:NJS589876 NTL589876:NTO589876 ODH589876:ODK589876 OND589876:ONG589876 OWZ589876:OXC589876 PGV589876:PGY589876 PQR589876:PQU589876 QAN589876:QAQ589876 QKJ589876:QKM589876 QUF589876:QUI589876 REB589876:REE589876 RNX589876:ROA589876 RXT589876:RXW589876 SHP589876:SHS589876 SRL589876:SRO589876 TBH589876:TBK589876 TLD589876:TLG589876 TUZ589876:TVC589876 UEV589876:UEY589876 UOR589876:UOU589876 UYN589876:UYQ589876 VIJ589876:VIM589876 VSF589876:VSI589876 WCB589876:WCE589876 WLX589876:WMA589876 WVT589876:WVW589876 L655412:O655412 JH655412:JK655412 TD655412:TG655412 ACZ655412:ADC655412 AMV655412:AMY655412 AWR655412:AWU655412 BGN655412:BGQ655412 BQJ655412:BQM655412 CAF655412:CAI655412 CKB655412:CKE655412 CTX655412:CUA655412 DDT655412:DDW655412 DNP655412:DNS655412 DXL655412:DXO655412 EHH655412:EHK655412 ERD655412:ERG655412 FAZ655412:FBC655412 FKV655412:FKY655412 FUR655412:FUU655412 GEN655412:GEQ655412 GOJ655412:GOM655412 GYF655412:GYI655412 HIB655412:HIE655412 HRX655412:HSA655412 IBT655412:IBW655412 ILP655412:ILS655412 IVL655412:IVO655412 JFH655412:JFK655412 JPD655412:JPG655412 JYZ655412:JZC655412 KIV655412:KIY655412 KSR655412:KSU655412 LCN655412:LCQ655412 LMJ655412:LMM655412 LWF655412:LWI655412 MGB655412:MGE655412 MPX655412:MQA655412 MZT655412:MZW655412 NJP655412:NJS655412 NTL655412:NTO655412 ODH655412:ODK655412 OND655412:ONG655412 OWZ655412:OXC655412 PGV655412:PGY655412 PQR655412:PQU655412 QAN655412:QAQ655412 QKJ655412:QKM655412 QUF655412:QUI655412 REB655412:REE655412 RNX655412:ROA655412 RXT655412:RXW655412 SHP655412:SHS655412 SRL655412:SRO655412 TBH655412:TBK655412 TLD655412:TLG655412 TUZ655412:TVC655412 UEV655412:UEY655412 UOR655412:UOU655412 UYN655412:UYQ655412 VIJ655412:VIM655412 VSF655412:VSI655412 WCB655412:WCE655412 WLX655412:WMA655412 WVT655412:WVW655412 L720948:O720948 JH720948:JK720948 TD720948:TG720948 ACZ720948:ADC720948 AMV720948:AMY720948 AWR720948:AWU720948 BGN720948:BGQ720948 BQJ720948:BQM720948 CAF720948:CAI720948 CKB720948:CKE720948 CTX720948:CUA720948 DDT720948:DDW720948 DNP720948:DNS720948 DXL720948:DXO720948 EHH720948:EHK720948 ERD720948:ERG720948 FAZ720948:FBC720948 FKV720948:FKY720948 FUR720948:FUU720948 GEN720948:GEQ720948 GOJ720948:GOM720948 GYF720948:GYI720948 HIB720948:HIE720948 HRX720948:HSA720948 IBT720948:IBW720948 ILP720948:ILS720948 IVL720948:IVO720948 JFH720948:JFK720948 JPD720948:JPG720948 JYZ720948:JZC720948 KIV720948:KIY720948 KSR720948:KSU720948 LCN720948:LCQ720948 LMJ720948:LMM720948 LWF720948:LWI720948 MGB720948:MGE720948 MPX720948:MQA720948 MZT720948:MZW720948 NJP720948:NJS720948 NTL720948:NTO720948 ODH720948:ODK720948 OND720948:ONG720948 OWZ720948:OXC720948 PGV720948:PGY720948 PQR720948:PQU720948 QAN720948:QAQ720948 QKJ720948:QKM720948 QUF720948:QUI720948 REB720948:REE720948 RNX720948:ROA720948 RXT720948:RXW720948 SHP720948:SHS720948 SRL720948:SRO720948 TBH720948:TBK720948 TLD720948:TLG720948 TUZ720948:TVC720948 UEV720948:UEY720948 UOR720948:UOU720948 UYN720948:UYQ720948 VIJ720948:VIM720948 VSF720948:VSI720948 WCB720948:WCE720948 WLX720948:WMA720948 WVT720948:WVW720948 L786484:O786484 JH786484:JK786484 TD786484:TG786484 ACZ786484:ADC786484 AMV786484:AMY786484 AWR786484:AWU786484 BGN786484:BGQ786484 BQJ786484:BQM786484 CAF786484:CAI786484 CKB786484:CKE786484 CTX786484:CUA786484 DDT786484:DDW786484 DNP786484:DNS786484 DXL786484:DXO786484 EHH786484:EHK786484 ERD786484:ERG786484 FAZ786484:FBC786484 FKV786484:FKY786484 FUR786484:FUU786484 GEN786484:GEQ786484 GOJ786484:GOM786484 GYF786484:GYI786484 HIB786484:HIE786484 HRX786484:HSA786484 IBT786484:IBW786484 ILP786484:ILS786484 IVL786484:IVO786484 JFH786484:JFK786484 JPD786484:JPG786484 JYZ786484:JZC786484 KIV786484:KIY786484 KSR786484:KSU786484 LCN786484:LCQ786484 LMJ786484:LMM786484 LWF786484:LWI786484 MGB786484:MGE786484 MPX786484:MQA786484 MZT786484:MZW786484 NJP786484:NJS786484 NTL786484:NTO786484 ODH786484:ODK786484 OND786484:ONG786484 OWZ786484:OXC786484 PGV786484:PGY786484 PQR786484:PQU786484 QAN786484:QAQ786484 QKJ786484:QKM786484 QUF786484:QUI786484 REB786484:REE786484 RNX786484:ROA786484 RXT786484:RXW786484 SHP786484:SHS786484 SRL786484:SRO786484 TBH786484:TBK786484 TLD786484:TLG786484 TUZ786484:TVC786484 UEV786484:UEY786484 UOR786484:UOU786484 UYN786484:UYQ786484 VIJ786484:VIM786484 VSF786484:VSI786484 WCB786484:WCE786484 WLX786484:WMA786484 WVT786484:WVW786484 L852020:O852020 JH852020:JK852020 TD852020:TG852020 ACZ852020:ADC852020 AMV852020:AMY852020 AWR852020:AWU852020 BGN852020:BGQ852020 BQJ852020:BQM852020 CAF852020:CAI852020 CKB852020:CKE852020 CTX852020:CUA852020 DDT852020:DDW852020 DNP852020:DNS852020 DXL852020:DXO852020 EHH852020:EHK852020 ERD852020:ERG852020 FAZ852020:FBC852020 FKV852020:FKY852020 FUR852020:FUU852020 GEN852020:GEQ852020 GOJ852020:GOM852020 GYF852020:GYI852020 HIB852020:HIE852020 HRX852020:HSA852020 IBT852020:IBW852020 ILP852020:ILS852020 IVL852020:IVO852020 JFH852020:JFK852020 JPD852020:JPG852020 JYZ852020:JZC852020 KIV852020:KIY852020 KSR852020:KSU852020 LCN852020:LCQ852020 LMJ852020:LMM852020 LWF852020:LWI852020 MGB852020:MGE852020 MPX852020:MQA852020 MZT852020:MZW852020 NJP852020:NJS852020 NTL852020:NTO852020 ODH852020:ODK852020 OND852020:ONG852020 OWZ852020:OXC852020 PGV852020:PGY852020 PQR852020:PQU852020 QAN852020:QAQ852020 QKJ852020:QKM852020 QUF852020:QUI852020 REB852020:REE852020 RNX852020:ROA852020 RXT852020:RXW852020 SHP852020:SHS852020 SRL852020:SRO852020 TBH852020:TBK852020 TLD852020:TLG852020 TUZ852020:TVC852020 UEV852020:UEY852020 UOR852020:UOU852020 UYN852020:UYQ852020 VIJ852020:VIM852020 VSF852020:VSI852020 WCB852020:WCE852020 WLX852020:WMA852020 WVT852020:WVW852020 L917556:O917556 JH917556:JK917556 TD917556:TG917556 ACZ917556:ADC917556 AMV917556:AMY917556 AWR917556:AWU917556 BGN917556:BGQ917556 BQJ917556:BQM917556 CAF917556:CAI917556 CKB917556:CKE917556 CTX917556:CUA917556 DDT917556:DDW917556 DNP917556:DNS917556 DXL917556:DXO917556 EHH917556:EHK917556 ERD917556:ERG917556 FAZ917556:FBC917556 FKV917556:FKY917556 FUR917556:FUU917556 GEN917556:GEQ917556 GOJ917556:GOM917556 GYF917556:GYI917556 HIB917556:HIE917556 HRX917556:HSA917556 IBT917556:IBW917556 ILP917556:ILS917556 IVL917556:IVO917556 JFH917556:JFK917556 JPD917556:JPG917556 JYZ917556:JZC917556 KIV917556:KIY917556 KSR917556:KSU917556 LCN917556:LCQ917556 LMJ917556:LMM917556 LWF917556:LWI917556 MGB917556:MGE917556 MPX917556:MQA917556 MZT917556:MZW917556 NJP917556:NJS917556 NTL917556:NTO917556 ODH917556:ODK917556 OND917556:ONG917556 OWZ917556:OXC917556 PGV917556:PGY917556 PQR917556:PQU917556 QAN917556:QAQ917556 QKJ917556:QKM917556 QUF917556:QUI917556 REB917556:REE917556 RNX917556:ROA917556 RXT917556:RXW917556 SHP917556:SHS917556 SRL917556:SRO917556 TBH917556:TBK917556 TLD917556:TLG917556 TUZ917556:TVC917556 UEV917556:UEY917556 UOR917556:UOU917556 UYN917556:UYQ917556 VIJ917556:VIM917556 VSF917556:VSI917556 WCB917556:WCE917556 WLX917556:WMA917556 WVT917556:WVW917556 L983092:O983092 JH983092:JK983092 TD983092:TG983092 ACZ983092:ADC983092 AMV983092:AMY983092 AWR983092:AWU983092 BGN983092:BGQ983092 BQJ983092:BQM983092 CAF983092:CAI983092 CKB983092:CKE983092 CTX983092:CUA983092 DDT983092:DDW983092 DNP983092:DNS983092 DXL983092:DXO983092 EHH983092:EHK983092 ERD983092:ERG983092 FAZ983092:FBC983092 FKV983092:FKY983092 FUR983092:FUU983092 GEN983092:GEQ983092 GOJ983092:GOM983092 GYF983092:GYI983092 HIB983092:HIE983092 HRX983092:HSA983092 IBT983092:IBW983092 ILP983092:ILS983092 IVL983092:IVO983092 JFH983092:JFK983092 JPD983092:JPG983092 JYZ983092:JZC983092 KIV983092:KIY983092 KSR983092:KSU983092 LCN983092:LCQ983092 LMJ983092:LMM983092 LWF983092:LWI983092 MGB983092:MGE983092 MPX983092:MQA983092 MZT983092:MZW983092 NJP983092:NJS983092 NTL983092:NTO983092 ODH983092:ODK983092 OND983092:ONG983092 OWZ983092:OXC983092 PGV983092:PGY983092 PQR983092:PQU983092 QAN983092:QAQ983092 QKJ983092:QKM983092 QUF983092:QUI983092 REB983092:REE983092 RNX983092:ROA983092 RXT983092:RXW983092 SHP983092:SHS983092 SRL983092:SRO983092 TBH983092:TBK983092 TLD983092:TLG983092 TUZ983092:TVC983092 UEV983092:UEY983092 UOR983092:UOU983092 UYN983092:UYQ983092 VIJ983092:VIM983092 VSF983092:VSI983092 WCB983092:WCE983092 WLX983092:WMA983092 WVT983092:WVW983092 L54:N54 JH54:JJ54 TD54:TF54 ACZ54:ADB54 AMV54:AMX54 AWR54:AWT54 BGN54:BGP54 BQJ54:BQL54 CAF54:CAH54 CKB54:CKD54 CTX54:CTZ54 DDT54:DDV54 DNP54:DNR54 DXL54:DXN54 EHH54:EHJ54 ERD54:ERF54 FAZ54:FBB54 FKV54:FKX54 FUR54:FUT54 GEN54:GEP54 GOJ54:GOL54 GYF54:GYH54 HIB54:HID54 HRX54:HRZ54 IBT54:IBV54 ILP54:ILR54 IVL54:IVN54 JFH54:JFJ54 JPD54:JPF54 JYZ54:JZB54 KIV54:KIX54 KSR54:KST54 LCN54:LCP54 LMJ54:LML54 LWF54:LWH54 MGB54:MGD54 MPX54:MPZ54 MZT54:MZV54 NJP54:NJR54 NTL54:NTN54 ODH54:ODJ54 OND54:ONF54 OWZ54:OXB54 PGV54:PGX54 PQR54:PQT54 QAN54:QAP54 QKJ54:QKL54 QUF54:QUH54 REB54:RED54 RNX54:RNZ54 RXT54:RXV54 SHP54:SHR54 SRL54:SRN54 TBH54:TBJ54 TLD54:TLF54 TUZ54:TVB54 UEV54:UEX54 UOR54:UOT54 UYN54:UYP54 VIJ54:VIL54 VSF54:VSH54 WCB54:WCD54 WLX54:WLZ54 WVT54:WVV54 L65590:N65590 JH65590:JJ65590 TD65590:TF65590 ACZ65590:ADB65590 AMV65590:AMX65590 AWR65590:AWT65590 BGN65590:BGP65590 BQJ65590:BQL65590 CAF65590:CAH65590 CKB65590:CKD65590 CTX65590:CTZ65590 DDT65590:DDV65590 DNP65590:DNR65590 DXL65590:DXN65590 EHH65590:EHJ65590 ERD65590:ERF65590 FAZ65590:FBB65590 FKV65590:FKX65590 FUR65590:FUT65590 GEN65590:GEP65590 GOJ65590:GOL65590 GYF65590:GYH65590 HIB65590:HID65590 HRX65590:HRZ65590 IBT65590:IBV65590 ILP65590:ILR65590 IVL65590:IVN65590 JFH65590:JFJ65590 JPD65590:JPF65590 JYZ65590:JZB65590 KIV65590:KIX65590 KSR65590:KST65590 LCN65590:LCP65590 LMJ65590:LML65590 LWF65590:LWH65590 MGB65590:MGD65590 MPX65590:MPZ65590 MZT65590:MZV65590 NJP65590:NJR65590 NTL65590:NTN65590 ODH65590:ODJ65590 OND65590:ONF65590 OWZ65590:OXB65590 PGV65590:PGX65590 PQR65590:PQT65590 QAN65590:QAP65590 QKJ65590:QKL65590 QUF65590:QUH65590 REB65590:RED65590 RNX65590:RNZ65590 RXT65590:RXV65590 SHP65590:SHR65590 SRL65590:SRN65590 TBH65590:TBJ65590 TLD65590:TLF65590 TUZ65590:TVB65590 UEV65590:UEX65590 UOR65590:UOT65590 UYN65590:UYP65590 VIJ65590:VIL65590 VSF65590:VSH65590 WCB65590:WCD65590 WLX65590:WLZ65590 WVT65590:WVV65590 L131126:N131126 JH131126:JJ131126 TD131126:TF131126 ACZ131126:ADB131126 AMV131126:AMX131126 AWR131126:AWT131126 BGN131126:BGP131126 BQJ131126:BQL131126 CAF131126:CAH131126 CKB131126:CKD131126 CTX131126:CTZ131126 DDT131126:DDV131126 DNP131126:DNR131126 DXL131126:DXN131126 EHH131126:EHJ131126 ERD131126:ERF131126 FAZ131126:FBB131126 FKV131126:FKX131126 FUR131126:FUT131126 GEN131126:GEP131126 GOJ131126:GOL131126 GYF131126:GYH131126 HIB131126:HID131126 HRX131126:HRZ131126 IBT131126:IBV131126 ILP131126:ILR131126 IVL131126:IVN131126 JFH131126:JFJ131126 JPD131126:JPF131126 JYZ131126:JZB131126 KIV131126:KIX131126 KSR131126:KST131126 LCN131126:LCP131126 LMJ131126:LML131126 LWF131126:LWH131126 MGB131126:MGD131126 MPX131126:MPZ131126 MZT131126:MZV131126 NJP131126:NJR131126 NTL131126:NTN131126 ODH131126:ODJ131126 OND131126:ONF131126 OWZ131126:OXB131126 PGV131126:PGX131126 PQR131126:PQT131126 QAN131126:QAP131126 QKJ131126:QKL131126 QUF131126:QUH131126 REB131126:RED131126 RNX131126:RNZ131126 RXT131126:RXV131126 SHP131126:SHR131126 SRL131126:SRN131126 TBH131126:TBJ131126 TLD131126:TLF131126 TUZ131126:TVB131126 UEV131126:UEX131126 UOR131126:UOT131126 UYN131126:UYP131126 VIJ131126:VIL131126 VSF131126:VSH131126 WCB131126:WCD131126 WLX131126:WLZ131126 WVT131126:WVV131126 L196662:N196662 JH196662:JJ196662 TD196662:TF196662 ACZ196662:ADB196662 AMV196662:AMX196662 AWR196662:AWT196662 BGN196662:BGP196662 BQJ196662:BQL196662 CAF196662:CAH196662 CKB196662:CKD196662 CTX196662:CTZ196662 DDT196662:DDV196662 DNP196662:DNR196662 DXL196662:DXN196662 EHH196662:EHJ196662 ERD196662:ERF196662 FAZ196662:FBB196662 FKV196662:FKX196662 FUR196662:FUT196662 GEN196662:GEP196662 GOJ196662:GOL196662 GYF196662:GYH196662 HIB196662:HID196662 HRX196662:HRZ196662 IBT196662:IBV196662 ILP196662:ILR196662 IVL196662:IVN196662 JFH196662:JFJ196662 JPD196662:JPF196662 JYZ196662:JZB196662 KIV196662:KIX196662 KSR196662:KST196662 LCN196662:LCP196662 LMJ196662:LML196662 LWF196662:LWH196662 MGB196662:MGD196662 MPX196662:MPZ196662 MZT196662:MZV196662 NJP196662:NJR196662 NTL196662:NTN196662 ODH196662:ODJ196662 OND196662:ONF196662 OWZ196662:OXB196662 PGV196662:PGX196662 PQR196662:PQT196662 QAN196662:QAP196662 QKJ196662:QKL196662 QUF196662:QUH196662 REB196662:RED196662 RNX196662:RNZ196662 RXT196662:RXV196662 SHP196662:SHR196662 SRL196662:SRN196662 TBH196662:TBJ196662 TLD196662:TLF196662 TUZ196662:TVB196662 UEV196662:UEX196662 UOR196662:UOT196662 UYN196662:UYP196662 VIJ196662:VIL196662 VSF196662:VSH196662 WCB196662:WCD196662 WLX196662:WLZ196662 WVT196662:WVV196662 L262198:N262198 JH262198:JJ262198 TD262198:TF262198 ACZ262198:ADB262198 AMV262198:AMX262198 AWR262198:AWT262198 BGN262198:BGP262198 BQJ262198:BQL262198 CAF262198:CAH262198 CKB262198:CKD262198 CTX262198:CTZ262198 DDT262198:DDV262198 DNP262198:DNR262198 DXL262198:DXN262198 EHH262198:EHJ262198 ERD262198:ERF262198 FAZ262198:FBB262198 FKV262198:FKX262198 FUR262198:FUT262198 GEN262198:GEP262198 GOJ262198:GOL262198 GYF262198:GYH262198 HIB262198:HID262198 HRX262198:HRZ262198 IBT262198:IBV262198 ILP262198:ILR262198 IVL262198:IVN262198 JFH262198:JFJ262198 JPD262198:JPF262198 JYZ262198:JZB262198 KIV262198:KIX262198 KSR262198:KST262198 LCN262198:LCP262198 LMJ262198:LML262198 LWF262198:LWH262198 MGB262198:MGD262198 MPX262198:MPZ262198 MZT262198:MZV262198 NJP262198:NJR262198 NTL262198:NTN262198 ODH262198:ODJ262198 OND262198:ONF262198 OWZ262198:OXB262198 PGV262198:PGX262198 PQR262198:PQT262198 QAN262198:QAP262198 QKJ262198:QKL262198 QUF262198:QUH262198 REB262198:RED262198 RNX262198:RNZ262198 RXT262198:RXV262198 SHP262198:SHR262198 SRL262198:SRN262198 TBH262198:TBJ262198 TLD262198:TLF262198 TUZ262198:TVB262198 UEV262198:UEX262198 UOR262198:UOT262198 UYN262198:UYP262198 VIJ262198:VIL262198 VSF262198:VSH262198 WCB262198:WCD262198 WLX262198:WLZ262198 WVT262198:WVV262198 L327734:N327734 JH327734:JJ327734 TD327734:TF327734 ACZ327734:ADB327734 AMV327734:AMX327734 AWR327734:AWT327734 BGN327734:BGP327734 BQJ327734:BQL327734 CAF327734:CAH327734 CKB327734:CKD327734 CTX327734:CTZ327734 DDT327734:DDV327734 DNP327734:DNR327734 DXL327734:DXN327734 EHH327734:EHJ327734 ERD327734:ERF327734 FAZ327734:FBB327734 FKV327734:FKX327734 FUR327734:FUT327734 GEN327734:GEP327734 GOJ327734:GOL327734 GYF327734:GYH327734 HIB327734:HID327734 HRX327734:HRZ327734 IBT327734:IBV327734 ILP327734:ILR327734 IVL327734:IVN327734 JFH327734:JFJ327734 JPD327734:JPF327734 JYZ327734:JZB327734 KIV327734:KIX327734 KSR327734:KST327734 LCN327734:LCP327734 LMJ327734:LML327734 LWF327734:LWH327734 MGB327734:MGD327734 MPX327734:MPZ327734 MZT327734:MZV327734 NJP327734:NJR327734 NTL327734:NTN327734 ODH327734:ODJ327734 OND327734:ONF327734 OWZ327734:OXB327734 PGV327734:PGX327734 PQR327734:PQT327734 QAN327734:QAP327734 QKJ327734:QKL327734 QUF327734:QUH327734 REB327734:RED327734 RNX327734:RNZ327734 RXT327734:RXV327734 SHP327734:SHR327734 SRL327734:SRN327734 TBH327734:TBJ327734 TLD327734:TLF327734 TUZ327734:TVB327734 UEV327734:UEX327734 UOR327734:UOT327734 UYN327734:UYP327734 VIJ327734:VIL327734 VSF327734:VSH327734 WCB327734:WCD327734 WLX327734:WLZ327734 WVT327734:WVV327734 L393270:N393270 JH393270:JJ393270 TD393270:TF393270 ACZ393270:ADB393270 AMV393270:AMX393270 AWR393270:AWT393270 BGN393270:BGP393270 BQJ393270:BQL393270 CAF393270:CAH393270 CKB393270:CKD393270 CTX393270:CTZ393270 DDT393270:DDV393270 DNP393270:DNR393270 DXL393270:DXN393270 EHH393270:EHJ393270 ERD393270:ERF393270 FAZ393270:FBB393270 FKV393270:FKX393270 FUR393270:FUT393270 GEN393270:GEP393270 GOJ393270:GOL393270 GYF393270:GYH393270 HIB393270:HID393270 HRX393270:HRZ393270 IBT393270:IBV393270 ILP393270:ILR393270 IVL393270:IVN393270 JFH393270:JFJ393270 JPD393270:JPF393270 JYZ393270:JZB393270 KIV393270:KIX393270 KSR393270:KST393270 LCN393270:LCP393270 LMJ393270:LML393270 LWF393270:LWH393270 MGB393270:MGD393270 MPX393270:MPZ393270 MZT393270:MZV393270 NJP393270:NJR393270 NTL393270:NTN393270 ODH393270:ODJ393270 OND393270:ONF393270 OWZ393270:OXB393270 PGV393270:PGX393270 PQR393270:PQT393270 QAN393270:QAP393270 QKJ393270:QKL393270 QUF393270:QUH393270 REB393270:RED393270 RNX393270:RNZ393270 RXT393270:RXV393270 SHP393270:SHR393270 SRL393270:SRN393270 TBH393270:TBJ393270 TLD393270:TLF393270 TUZ393270:TVB393270 UEV393270:UEX393270 UOR393270:UOT393270 UYN393270:UYP393270 VIJ393270:VIL393270 VSF393270:VSH393270 WCB393270:WCD393270 WLX393270:WLZ393270 WVT393270:WVV393270 L458806:N458806 JH458806:JJ458806 TD458806:TF458806 ACZ458806:ADB458806 AMV458806:AMX458806 AWR458806:AWT458806 BGN458806:BGP458806 BQJ458806:BQL458806 CAF458806:CAH458806 CKB458806:CKD458806 CTX458806:CTZ458806 DDT458806:DDV458806 DNP458806:DNR458806 DXL458806:DXN458806 EHH458806:EHJ458806 ERD458806:ERF458806 FAZ458806:FBB458806 FKV458806:FKX458806 FUR458806:FUT458806 GEN458806:GEP458806 GOJ458806:GOL458806 GYF458806:GYH458806 HIB458806:HID458806 HRX458806:HRZ458806 IBT458806:IBV458806 ILP458806:ILR458806 IVL458806:IVN458806 JFH458806:JFJ458806 JPD458806:JPF458806 JYZ458806:JZB458806 KIV458806:KIX458806 KSR458806:KST458806 LCN458806:LCP458806 LMJ458806:LML458806 LWF458806:LWH458806 MGB458806:MGD458806 MPX458806:MPZ458806 MZT458806:MZV458806 NJP458806:NJR458806 NTL458806:NTN458806 ODH458806:ODJ458806 OND458806:ONF458806 OWZ458806:OXB458806 PGV458806:PGX458806 PQR458806:PQT458806 QAN458806:QAP458806 QKJ458806:QKL458806 QUF458806:QUH458806 REB458806:RED458806 RNX458806:RNZ458806 RXT458806:RXV458806 SHP458806:SHR458806 SRL458806:SRN458806 TBH458806:TBJ458806 TLD458806:TLF458806 TUZ458806:TVB458806 UEV458806:UEX458806 UOR458806:UOT458806 UYN458806:UYP458806 VIJ458806:VIL458806 VSF458806:VSH458806 WCB458806:WCD458806 WLX458806:WLZ458806 WVT458806:WVV458806 L524342:N524342 JH524342:JJ524342 TD524342:TF524342 ACZ524342:ADB524342 AMV524342:AMX524342 AWR524342:AWT524342 BGN524342:BGP524342 BQJ524342:BQL524342 CAF524342:CAH524342 CKB524342:CKD524342 CTX524342:CTZ524342 DDT524342:DDV524342 DNP524342:DNR524342 DXL524342:DXN524342 EHH524342:EHJ524342 ERD524342:ERF524342 FAZ524342:FBB524342 FKV524342:FKX524342 FUR524342:FUT524342 GEN524342:GEP524342 GOJ524342:GOL524342 GYF524342:GYH524342 HIB524342:HID524342 HRX524342:HRZ524342 IBT524342:IBV524342 ILP524342:ILR524342 IVL524342:IVN524342 JFH524342:JFJ524342 JPD524342:JPF524342 JYZ524342:JZB524342 KIV524342:KIX524342 KSR524342:KST524342 LCN524342:LCP524342 LMJ524342:LML524342 LWF524342:LWH524342 MGB524342:MGD524342 MPX524342:MPZ524342 MZT524342:MZV524342 NJP524342:NJR524342 NTL524342:NTN524342 ODH524342:ODJ524342 OND524342:ONF524342 OWZ524342:OXB524342 PGV524342:PGX524342 PQR524342:PQT524342 QAN524342:QAP524342 QKJ524342:QKL524342 QUF524342:QUH524342 REB524342:RED524342 RNX524342:RNZ524342 RXT524342:RXV524342 SHP524342:SHR524342 SRL524342:SRN524342 TBH524342:TBJ524342 TLD524342:TLF524342 TUZ524342:TVB524342 UEV524342:UEX524342 UOR524342:UOT524342 UYN524342:UYP524342 VIJ524342:VIL524342 VSF524342:VSH524342 WCB524342:WCD524342 WLX524342:WLZ524342 WVT524342:WVV524342 L589878:N589878 JH589878:JJ589878 TD589878:TF589878 ACZ589878:ADB589878 AMV589878:AMX589878 AWR589878:AWT589878 BGN589878:BGP589878 BQJ589878:BQL589878 CAF589878:CAH589878 CKB589878:CKD589878 CTX589878:CTZ589878 DDT589878:DDV589878 DNP589878:DNR589878 DXL589878:DXN589878 EHH589878:EHJ589878 ERD589878:ERF589878 FAZ589878:FBB589878 FKV589878:FKX589878 FUR589878:FUT589878 GEN589878:GEP589878 GOJ589878:GOL589878 GYF589878:GYH589878 HIB589878:HID589878 HRX589878:HRZ589878 IBT589878:IBV589878 ILP589878:ILR589878 IVL589878:IVN589878 JFH589878:JFJ589878 JPD589878:JPF589878 JYZ589878:JZB589878 KIV589878:KIX589878 KSR589878:KST589878 LCN589878:LCP589878 LMJ589878:LML589878 LWF589878:LWH589878 MGB589878:MGD589878 MPX589878:MPZ589878 MZT589878:MZV589878 NJP589878:NJR589878 NTL589878:NTN589878 ODH589878:ODJ589878 OND589878:ONF589878 OWZ589878:OXB589878 PGV589878:PGX589878 PQR589878:PQT589878 QAN589878:QAP589878 QKJ589878:QKL589878 QUF589878:QUH589878 REB589878:RED589878 RNX589878:RNZ589878 RXT589878:RXV589878 SHP589878:SHR589878 SRL589878:SRN589878 TBH589878:TBJ589878 TLD589878:TLF589878 TUZ589878:TVB589878 UEV589878:UEX589878 UOR589878:UOT589878 UYN589878:UYP589878 VIJ589878:VIL589878 VSF589878:VSH589878 WCB589878:WCD589878 WLX589878:WLZ589878 WVT589878:WVV589878 L655414:N655414 JH655414:JJ655414 TD655414:TF655414 ACZ655414:ADB655414 AMV655414:AMX655414 AWR655414:AWT655414 BGN655414:BGP655414 BQJ655414:BQL655414 CAF655414:CAH655414 CKB655414:CKD655414 CTX655414:CTZ655414 DDT655414:DDV655414 DNP655414:DNR655414 DXL655414:DXN655414 EHH655414:EHJ655414 ERD655414:ERF655414 FAZ655414:FBB655414 FKV655414:FKX655414 FUR655414:FUT655414 GEN655414:GEP655414 GOJ655414:GOL655414 GYF655414:GYH655414 HIB655414:HID655414 HRX655414:HRZ655414 IBT655414:IBV655414 ILP655414:ILR655414 IVL655414:IVN655414 JFH655414:JFJ655414 JPD655414:JPF655414 JYZ655414:JZB655414 KIV655414:KIX655414 KSR655414:KST655414 LCN655414:LCP655414 LMJ655414:LML655414 LWF655414:LWH655414 MGB655414:MGD655414 MPX655414:MPZ655414 MZT655414:MZV655414 NJP655414:NJR655414 NTL655414:NTN655414 ODH655414:ODJ655414 OND655414:ONF655414 OWZ655414:OXB655414 PGV655414:PGX655414 PQR655414:PQT655414 QAN655414:QAP655414 QKJ655414:QKL655414 QUF655414:QUH655414 REB655414:RED655414 RNX655414:RNZ655414 RXT655414:RXV655414 SHP655414:SHR655414 SRL655414:SRN655414 TBH655414:TBJ655414 TLD655414:TLF655414 TUZ655414:TVB655414 UEV655414:UEX655414 UOR655414:UOT655414 UYN655414:UYP655414 VIJ655414:VIL655414 VSF655414:VSH655414 WCB655414:WCD655414 WLX655414:WLZ655414 WVT655414:WVV655414 L720950:N720950 JH720950:JJ720950 TD720950:TF720950 ACZ720950:ADB720950 AMV720950:AMX720950 AWR720950:AWT720950 BGN720950:BGP720950 BQJ720950:BQL720950 CAF720950:CAH720950 CKB720950:CKD720950 CTX720950:CTZ720950 DDT720950:DDV720950 DNP720950:DNR720950 DXL720950:DXN720950 EHH720950:EHJ720950 ERD720950:ERF720950 FAZ720950:FBB720950 FKV720950:FKX720950 FUR720950:FUT720950 GEN720950:GEP720950 GOJ720950:GOL720950 GYF720950:GYH720950 HIB720950:HID720950 HRX720950:HRZ720950 IBT720950:IBV720950 ILP720950:ILR720950 IVL720950:IVN720950 JFH720950:JFJ720950 JPD720950:JPF720950 JYZ720950:JZB720950 KIV720950:KIX720950 KSR720950:KST720950 LCN720950:LCP720950 LMJ720950:LML720950 LWF720950:LWH720950 MGB720950:MGD720950 MPX720950:MPZ720950 MZT720950:MZV720950 NJP720950:NJR720950 NTL720950:NTN720950 ODH720950:ODJ720950 OND720950:ONF720950 OWZ720950:OXB720950 PGV720950:PGX720950 PQR720950:PQT720950 QAN720950:QAP720950 QKJ720950:QKL720950 QUF720950:QUH720950 REB720950:RED720950 RNX720950:RNZ720950 RXT720950:RXV720950 SHP720950:SHR720950 SRL720950:SRN720950 TBH720950:TBJ720950 TLD720950:TLF720950 TUZ720950:TVB720950 UEV720950:UEX720950 UOR720950:UOT720950 UYN720950:UYP720950 VIJ720950:VIL720950 VSF720950:VSH720950 WCB720950:WCD720950 WLX720950:WLZ720950 WVT720950:WVV720950 L786486:N786486 JH786486:JJ786486 TD786486:TF786486 ACZ786486:ADB786486 AMV786486:AMX786486 AWR786486:AWT786486 BGN786486:BGP786486 BQJ786486:BQL786486 CAF786486:CAH786486 CKB786486:CKD786486 CTX786486:CTZ786486 DDT786486:DDV786486 DNP786486:DNR786486 DXL786486:DXN786486 EHH786486:EHJ786486 ERD786486:ERF786486 FAZ786486:FBB786486 FKV786486:FKX786486 FUR786486:FUT786486 GEN786486:GEP786486 GOJ786486:GOL786486 GYF786486:GYH786486 HIB786486:HID786486 HRX786486:HRZ786486 IBT786486:IBV786486 ILP786486:ILR786486 IVL786486:IVN786486 JFH786486:JFJ786486 JPD786486:JPF786486 JYZ786486:JZB786486 KIV786486:KIX786486 KSR786486:KST786486 LCN786486:LCP786486 LMJ786486:LML786486 LWF786486:LWH786486 MGB786486:MGD786486 MPX786486:MPZ786486 MZT786486:MZV786486 NJP786486:NJR786486 NTL786486:NTN786486 ODH786486:ODJ786486 OND786486:ONF786486 OWZ786486:OXB786486 PGV786486:PGX786486 PQR786486:PQT786486 QAN786486:QAP786486 QKJ786486:QKL786486 QUF786486:QUH786486 REB786486:RED786486 RNX786486:RNZ786486 RXT786486:RXV786486 SHP786486:SHR786486 SRL786486:SRN786486 TBH786486:TBJ786486 TLD786486:TLF786486 TUZ786486:TVB786486 UEV786486:UEX786486 UOR786486:UOT786486 UYN786486:UYP786486 VIJ786486:VIL786486 VSF786486:VSH786486 WCB786486:WCD786486 WLX786486:WLZ786486 WVT786486:WVV786486 L852022:N852022 JH852022:JJ852022 TD852022:TF852022 ACZ852022:ADB852022 AMV852022:AMX852022 AWR852022:AWT852022 BGN852022:BGP852022 BQJ852022:BQL852022 CAF852022:CAH852022 CKB852022:CKD852022 CTX852022:CTZ852022 DDT852022:DDV852022 DNP852022:DNR852022 DXL852022:DXN852022 EHH852022:EHJ852022 ERD852022:ERF852022 FAZ852022:FBB852022 FKV852022:FKX852022 FUR852022:FUT852022 GEN852022:GEP852022 GOJ852022:GOL852022 GYF852022:GYH852022 HIB852022:HID852022 HRX852022:HRZ852022 IBT852022:IBV852022 ILP852022:ILR852022 IVL852022:IVN852022 JFH852022:JFJ852022 JPD852022:JPF852022 JYZ852022:JZB852022 KIV852022:KIX852022 KSR852022:KST852022 LCN852022:LCP852022 LMJ852022:LML852022 LWF852022:LWH852022 MGB852022:MGD852022 MPX852022:MPZ852022 MZT852022:MZV852022 NJP852022:NJR852022 NTL852022:NTN852022 ODH852022:ODJ852022 OND852022:ONF852022 OWZ852022:OXB852022 PGV852022:PGX852022 PQR852022:PQT852022 QAN852022:QAP852022 QKJ852022:QKL852022 QUF852022:QUH852022 REB852022:RED852022 RNX852022:RNZ852022 RXT852022:RXV852022 SHP852022:SHR852022 SRL852022:SRN852022 TBH852022:TBJ852022 TLD852022:TLF852022 TUZ852022:TVB852022 UEV852022:UEX852022 UOR852022:UOT852022 UYN852022:UYP852022 VIJ852022:VIL852022 VSF852022:VSH852022 WCB852022:WCD852022 WLX852022:WLZ852022 WVT852022:WVV852022 L917558:N917558 JH917558:JJ917558 TD917558:TF917558 ACZ917558:ADB917558 AMV917558:AMX917558 AWR917558:AWT917558 BGN917558:BGP917558 BQJ917558:BQL917558 CAF917558:CAH917558 CKB917558:CKD917558 CTX917558:CTZ917558 DDT917558:DDV917558 DNP917558:DNR917558 DXL917558:DXN917558 EHH917558:EHJ917558 ERD917558:ERF917558 FAZ917558:FBB917558 FKV917558:FKX917558 FUR917558:FUT917558 GEN917558:GEP917558 GOJ917558:GOL917558 GYF917558:GYH917558 HIB917558:HID917558 HRX917558:HRZ917558 IBT917558:IBV917558 ILP917558:ILR917558 IVL917558:IVN917558 JFH917558:JFJ917558 JPD917558:JPF917558 JYZ917558:JZB917558 KIV917558:KIX917558 KSR917558:KST917558 LCN917558:LCP917558 LMJ917558:LML917558 LWF917558:LWH917558 MGB917558:MGD917558 MPX917558:MPZ917558 MZT917558:MZV917558 NJP917558:NJR917558 NTL917558:NTN917558 ODH917558:ODJ917558 OND917558:ONF917558 OWZ917558:OXB917558 PGV917558:PGX917558 PQR917558:PQT917558 QAN917558:QAP917558 QKJ917558:QKL917558 QUF917558:QUH917558 REB917558:RED917558 RNX917558:RNZ917558 RXT917558:RXV917558 SHP917558:SHR917558 SRL917558:SRN917558 TBH917558:TBJ917558 TLD917558:TLF917558 TUZ917558:TVB917558 UEV917558:UEX917558 UOR917558:UOT917558 UYN917558:UYP917558 VIJ917558:VIL917558 VSF917558:VSH917558 WCB917558:WCD917558 WLX917558:WLZ917558 WVT917558:WVV917558 L983094:N983094 JH983094:JJ983094 TD983094:TF983094 ACZ983094:ADB983094 AMV983094:AMX983094 AWR983094:AWT983094 BGN983094:BGP983094 BQJ983094:BQL983094 CAF983094:CAH983094 CKB983094:CKD983094 CTX983094:CTZ983094 DDT983094:DDV983094 DNP983094:DNR983094 DXL983094:DXN983094 EHH983094:EHJ983094 ERD983094:ERF983094 FAZ983094:FBB983094 FKV983094:FKX983094 FUR983094:FUT983094 GEN983094:GEP983094 GOJ983094:GOL983094 GYF983094:GYH983094 HIB983094:HID983094 HRX983094:HRZ983094 IBT983094:IBV983094 ILP983094:ILR983094 IVL983094:IVN983094 JFH983094:JFJ983094 JPD983094:JPF983094 JYZ983094:JZB983094 KIV983094:KIX983094 KSR983094:KST983094 LCN983094:LCP983094 LMJ983094:LML983094 LWF983094:LWH983094 MGB983094:MGD983094 MPX983094:MPZ983094 MZT983094:MZV983094 NJP983094:NJR983094 NTL983094:NTN983094 ODH983094:ODJ983094 OND983094:ONF983094 OWZ983094:OXB983094 PGV983094:PGX983094 PQR983094:PQT983094 QAN983094:QAP983094 QKJ983094:QKL983094 QUF983094:QUH983094 REB983094:RED983094 RNX983094:RNZ983094 RXT983094:RXV983094 SHP983094:SHR983094 SRL983094:SRN983094 TBH983094:TBJ983094 TLD983094:TLF983094 TUZ983094:TVB983094 UEV983094:UEX983094 UOR983094:UOT983094 UYN983094:UYP983094 VIJ983094:VIL983094 VSF983094:VSH983094 WCB983094:WCD983094 WLX983094:WLZ983094 WVT983094:WVV983094 L62:O62 JH62:JK62 TD62:TG62 ACZ62:ADC62 AMV62:AMY62 AWR62:AWU62 BGN62:BGQ62 BQJ62:BQM62 CAF62:CAI62 CKB62:CKE62 CTX62:CUA62 DDT62:DDW62 DNP62:DNS62 DXL62:DXO62 EHH62:EHK62 ERD62:ERG62 FAZ62:FBC62 FKV62:FKY62 FUR62:FUU62 GEN62:GEQ62 GOJ62:GOM62 GYF62:GYI62 HIB62:HIE62 HRX62:HSA62 IBT62:IBW62 ILP62:ILS62 IVL62:IVO62 JFH62:JFK62 JPD62:JPG62 JYZ62:JZC62 KIV62:KIY62 KSR62:KSU62 LCN62:LCQ62 LMJ62:LMM62 LWF62:LWI62 MGB62:MGE62 MPX62:MQA62 MZT62:MZW62 NJP62:NJS62 NTL62:NTO62 ODH62:ODK62 OND62:ONG62 OWZ62:OXC62 PGV62:PGY62 PQR62:PQU62 QAN62:QAQ62 QKJ62:QKM62 QUF62:QUI62 REB62:REE62 RNX62:ROA62 RXT62:RXW62 SHP62:SHS62 SRL62:SRO62 TBH62:TBK62 TLD62:TLG62 TUZ62:TVC62 UEV62:UEY62 UOR62:UOU62 UYN62:UYQ62 VIJ62:VIM62 VSF62:VSI62 WCB62:WCE62 WLX62:WMA62 WVT62:WVW62 L65598:O65598 JH65598:JK65598 TD65598:TG65598 ACZ65598:ADC65598 AMV65598:AMY65598 AWR65598:AWU65598 BGN65598:BGQ65598 BQJ65598:BQM65598 CAF65598:CAI65598 CKB65598:CKE65598 CTX65598:CUA65598 DDT65598:DDW65598 DNP65598:DNS65598 DXL65598:DXO65598 EHH65598:EHK65598 ERD65598:ERG65598 FAZ65598:FBC65598 FKV65598:FKY65598 FUR65598:FUU65598 GEN65598:GEQ65598 GOJ65598:GOM65598 GYF65598:GYI65598 HIB65598:HIE65598 HRX65598:HSA65598 IBT65598:IBW65598 ILP65598:ILS65598 IVL65598:IVO65598 JFH65598:JFK65598 JPD65598:JPG65598 JYZ65598:JZC65598 KIV65598:KIY65598 KSR65598:KSU65598 LCN65598:LCQ65598 LMJ65598:LMM65598 LWF65598:LWI65598 MGB65598:MGE65598 MPX65598:MQA65598 MZT65598:MZW65598 NJP65598:NJS65598 NTL65598:NTO65598 ODH65598:ODK65598 OND65598:ONG65598 OWZ65598:OXC65598 PGV65598:PGY65598 PQR65598:PQU65598 QAN65598:QAQ65598 QKJ65598:QKM65598 QUF65598:QUI65598 REB65598:REE65598 RNX65598:ROA65598 RXT65598:RXW65598 SHP65598:SHS65598 SRL65598:SRO65598 TBH65598:TBK65598 TLD65598:TLG65598 TUZ65598:TVC65598 UEV65598:UEY65598 UOR65598:UOU65598 UYN65598:UYQ65598 VIJ65598:VIM65598 VSF65598:VSI65598 WCB65598:WCE65598 WLX65598:WMA65598 WVT65598:WVW65598 L131134:O131134 JH131134:JK131134 TD131134:TG131134 ACZ131134:ADC131134 AMV131134:AMY131134 AWR131134:AWU131134 BGN131134:BGQ131134 BQJ131134:BQM131134 CAF131134:CAI131134 CKB131134:CKE131134 CTX131134:CUA131134 DDT131134:DDW131134 DNP131134:DNS131134 DXL131134:DXO131134 EHH131134:EHK131134 ERD131134:ERG131134 FAZ131134:FBC131134 FKV131134:FKY131134 FUR131134:FUU131134 GEN131134:GEQ131134 GOJ131134:GOM131134 GYF131134:GYI131134 HIB131134:HIE131134 HRX131134:HSA131134 IBT131134:IBW131134 ILP131134:ILS131134 IVL131134:IVO131134 JFH131134:JFK131134 JPD131134:JPG131134 JYZ131134:JZC131134 KIV131134:KIY131134 KSR131134:KSU131134 LCN131134:LCQ131134 LMJ131134:LMM131134 LWF131134:LWI131134 MGB131134:MGE131134 MPX131134:MQA131134 MZT131134:MZW131134 NJP131134:NJS131134 NTL131134:NTO131134 ODH131134:ODK131134 OND131134:ONG131134 OWZ131134:OXC131134 PGV131134:PGY131134 PQR131134:PQU131134 QAN131134:QAQ131134 QKJ131134:QKM131134 QUF131134:QUI131134 REB131134:REE131134 RNX131134:ROA131134 RXT131134:RXW131134 SHP131134:SHS131134 SRL131134:SRO131134 TBH131134:TBK131134 TLD131134:TLG131134 TUZ131134:TVC131134 UEV131134:UEY131134 UOR131134:UOU131134 UYN131134:UYQ131134 VIJ131134:VIM131134 VSF131134:VSI131134 WCB131134:WCE131134 WLX131134:WMA131134 WVT131134:WVW131134 L196670:O196670 JH196670:JK196670 TD196670:TG196670 ACZ196670:ADC196670 AMV196670:AMY196670 AWR196670:AWU196670 BGN196670:BGQ196670 BQJ196670:BQM196670 CAF196670:CAI196670 CKB196670:CKE196670 CTX196670:CUA196670 DDT196670:DDW196670 DNP196670:DNS196670 DXL196670:DXO196670 EHH196670:EHK196670 ERD196670:ERG196670 FAZ196670:FBC196670 FKV196670:FKY196670 FUR196670:FUU196670 GEN196670:GEQ196670 GOJ196670:GOM196670 GYF196670:GYI196670 HIB196670:HIE196670 HRX196670:HSA196670 IBT196670:IBW196670 ILP196670:ILS196670 IVL196670:IVO196670 JFH196670:JFK196670 JPD196670:JPG196670 JYZ196670:JZC196670 KIV196670:KIY196670 KSR196670:KSU196670 LCN196670:LCQ196670 LMJ196670:LMM196670 LWF196670:LWI196670 MGB196670:MGE196670 MPX196670:MQA196670 MZT196670:MZW196670 NJP196670:NJS196670 NTL196670:NTO196670 ODH196670:ODK196670 OND196670:ONG196670 OWZ196670:OXC196670 PGV196670:PGY196670 PQR196670:PQU196670 QAN196670:QAQ196670 QKJ196670:QKM196670 QUF196670:QUI196670 REB196670:REE196670 RNX196670:ROA196670 RXT196670:RXW196670 SHP196670:SHS196670 SRL196670:SRO196670 TBH196670:TBK196670 TLD196670:TLG196670 TUZ196670:TVC196670 UEV196670:UEY196670 UOR196670:UOU196670 UYN196670:UYQ196670 VIJ196670:VIM196670 VSF196670:VSI196670 WCB196670:WCE196670 WLX196670:WMA196670 WVT196670:WVW196670 L262206:O262206 JH262206:JK262206 TD262206:TG262206 ACZ262206:ADC262206 AMV262206:AMY262206 AWR262206:AWU262206 BGN262206:BGQ262206 BQJ262206:BQM262206 CAF262206:CAI262206 CKB262206:CKE262206 CTX262206:CUA262206 DDT262206:DDW262206 DNP262206:DNS262206 DXL262206:DXO262206 EHH262206:EHK262206 ERD262206:ERG262206 FAZ262206:FBC262206 FKV262206:FKY262206 FUR262206:FUU262206 GEN262206:GEQ262206 GOJ262206:GOM262206 GYF262206:GYI262206 HIB262206:HIE262206 HRX262206:HSA262206 IBT262206:IBW262206 ILP262206:ILS262206 IVL262206:IVO262206 JFH262206:JFK262206 JPD262206:JPG262206 JYZ262206:JZC262206 KIV262206:KIY262206 KSR262206:KSU262206 LCN262206:LCQ262206 LMJ262206:LMM262206 LWF262206:LWI262206 MGB262206:MGE262206 MPX262206:MQA262206 MZT262206:MZW262206 NJP262206:NJS262206 NTL262206:NTO262206 ODH262206:ODK262206 OND262206:ONG262206 OWZ262206:OXC262206 PGV262206:PGY262206 PQR262206:PQU262206 QAN262206:QAQ262206 QKJ262206:QKM262206 QUF262206:QUI262206 REB262206:REE262206 RNX262206:ROA262206 RXT262206:RXW262206 SHP262206:SHS262206 SRL262206:SRO262206 TBH262206:TBK262206 TLD262206:TLG262206 TUZ262206:TVC262206 UEV262206:UEY262206 UOR262206:UOU262206 UYN262206:UYQ262206 VIJ262206:VIM262206 VSF262206:VSI262206 WCB262206:WCE262206 WLX262206:WMA262206 WVT262206:WVW262206 L327742:O327742 JH327742:JK327742 TD327742:TG327742 ACZ327742:ADC327742 AMV327742:AMY327742 AWR327742:AWU327742 BGN327742:BGQ327742 BQJ327742:BQM327742 CAF327742:CAI327742 CKB327742:CKE327742 CTX327742:CUA327742 DDT327742:DDW327742 DNP327742:DNS327742 DXL327742:DXO327742 EHH327742:EHK327742 ERD327742:ERG327742 FAZ327742:FBC327742 FKV327742:FKY327742 FUR327742:FUU327742 GEN327742:GEQ327742 GOJ327742:GOM327742 GYF327742:GYI327742 HIB327742:HIE327742 HRX327742:HSA327742 IBT327742:IBW327742 ILP327742:ILS327742 IVL327742:IVO327742 JFH327742:JFK327742 JPD327742:JPG327742 JYZ327742:JZC327742 KIV327742:KIY327742 KSR327742:KSU327742 LCN327742:LCQ327742 LMJ327742:LMM327742 LWF327742:LWI327742 MGB327742:MGE327742 MPX327742:MQA327742 MZT327742:MZW327742 NJP327742:NJS327742 NTL327742:NTO327742 ODH327742:ODK327742 OND327742:ONG327742 OWZ327742:OXC327742 PGV327742:PGY327742 PQR327742:PQU327742 QAN327742:QAQ327742 QKJ327742:QKM327742 QUF327742:QUI327742 REB327742:REE327742 RNX327742:ROA327742 RXT327742:RXW327742 SHP327742:SHS327742 SRL327742:SRO327742 TBH327742:TBK327742 TLD327742:TLG327742 TUZ327742:TVC327742 UEV327742:UEY327742 UOR327742:UOU327742 UYN327742:UYQ327742 VIJ327742:VIM327742 VSF327742:VSI327742 WCB327742:WCE327742 WLX327742:WMA327742 WVT327742:WVW327742 L393278:O393278 JH393278:JK393278 TD393278:TG393278 ACZ393278:ADC393278 AMV393278:AMY393278 AWR393278:AWU393278 BGN393278:BGQ393278 BQJ393278:BQM393278 CAF393278:CAI393278 CKB393278:CKE393278 CTX393278:CUA393278 DDT393278:DDW393278 DNP393278:DNS393278 DXL393278:DXO393278 EHH393278:EHK393278 ERD393278:ERG393278 FAZ393278:FBC393278 FKV393278:FKY393278 FUR393278:FUU393278 GEN393278:GEQ393278 GOJ393278:GOM393278 GYF393278:GYI393278 HIB393278:HIE393278 HRX393278:HSA393278 IBT393278:IBW393278 ILP393278:ILS393278 IVL393278:IVO393278 JFH393278:JFK393278 JPD393278:JPG393278 JYZ393278:JZC393278 KIV393278:KIY393278 KSR393278:KSU393278 LCN393278:LCQ393278 LMJ393278:LMM393278 LWF393278:LWI393278 MGB393278:MGE393278 MPX393278:MQA393278 MZT393278:MZW393278 NJP393278:NJS393278 NTL393278:NTO393278 ODH393278:ODK393278 OND393278:ONG393278 OWZ393278:OXC393278 PGV393278:PGY393278 PQR393278:PQU393278 QAN393278:QAQ393278 QKJ393278:QKM393278 QUF393278:QUI393278 REB393278:REE393278 RNX393278:ROA393278 RXT393278:RXW393278 SHP393278:SHS393278 SRL393278:SRO393278 TBH393278:TBK393278 TLD393278:TLG393278 TUZ393278:TVC393278 UEV393278:UEY393278 UOR393278:UOU393278 UYN393278:UYQ393278 VIJ393278:VIM393278 VSF393278:VSI393278 WCB393278:WCE393278 WLX393278:WMA393278 WVT393278:WVW393278 L458814:O458814 JH458814:JK458814 TD458814:TG458814 ACZ458814:ADC458814 AMV458814:AMY458814 AWR458814:AWU458814 BGN458814:BGQ458814 BQJ458814:BQM458814 CAF458814:CAI458814 CKB458814:CKE458814 CTX458814:CUA458814 DDT458814:DDW458814 DNP458814:DNS458814 DXL458814:DXO458814 EHH458814:EHK458814 ERD458814:ERG458814 FAZ458814:FBC458814 FKV458814:FKY458814 FUR458814:FUU458814 GEN458814:GEQ458814 GOJ458814:GOM458814 GYF458814:GYI458814 HIB458814:HIE458814 HRX458814:HSA458814 IBT458814:IBW458814 ILP458814:ILS458814 IVL458814:IVO458814 JFH458814:JFK458814 JPD458814:JPG458814 JYZ458814:JZC458814 KIV458814:KIY458814 KSR458814:KSU458814 LCN458814:LCQ458814 LMJ458814:LMM458814 LWF458814:LWI458814 MGB458814:MGE458814 MPX458814:MQA458814 MZT458814:MZW458814 NJP458814:NJS458814 NTL458814:NTO458814 ODH458814:ODK458814 OND458814:ONG458814 OWZ458814:OXC458814 PGV458814:PGY458814 PQR458814:PQU458814 QAN458814:QAQ458814 QKJ458814:QKM458814 QUF458814:QUI458814 REB458814:REE458814 RNX458814:ROA458814 RXT458814:RXW458814 SHP458814:SHS458814 SRL458814:SRO458814 TBH458814:TBK458814 TLD458814:TLG458814 TUZ458814:TVC458814 UEV458814:UEY458814 UOR458814:UOU458814 UYN458814:UYQ458814 VIJ458814:VIM458814 VSF458814:VSI458814 WCB458814:WCE458814 WLX458814:WMA458814 WVT458814:WVW458814 L524350:O524350 JH524350:JK524350 TD524350:TG524350 ACZ524350:ADC524350 AMV524350:AMY524350 AWR524350:AWU524350 BGN524350:BGQ524350 BQJ524350:BQM524350 CAF524350:CAI524350 CKB524350:CKE524350 CTX524350:CUA524350 DDT524350:DDW524350 DNP524350:DNS524350 DXL524350:DXO524350 EHH524350:EHK524350 ERD524350:ERG524350 FAZ524350:FBC524350 FKV524350:FKY524350 FUR524350:FUU524350 GEN524350:GEQ524350 GOJ524350:GOM524350 GYF524350:GYI524350 HIB524350:HIE524350 HRX524350:HSA524350 IBT524350:IBW524350 ILP524350:ILS524350 IVL524350:IVO524350 JFH524350:JFK524350 JPD524350:JPG524350 JYZ524350:JZC524350 KIV524350:KIY524350 KSR524350:KSU524350 LCN524350:LCQ524350 LMJ524350:LMM524350 LWF524350:LWI524350 MGB524350:MGE524350 MPX524350:MQA524350 MZT524350:MZW524350 NJP524350:NJS524350 NTL524350:NTO524350 ODH524350:ODK524350 OND524350:ONG524350 OWZ524350:OXC524350 PGV524350:PGY524350 PQR524350:PQU524350 QAN524350:QAQ524350 QKJ524350:QKM524350 QUF524350:QUI524350 REB524350:REE524350 RNX524350:ROA524350 RXT524350:RXW524350 SHP524350:SHS524350 SRL524350:SRO524350 TBH524350:TBK524350 TLD524350:TLG524350 TUZ524350:TVC524350 UEV524350:UEY524350 UOR524350:UOU524350 UYN524350:UYQ524350 VIJ524350:VIM524350 VSF524350:VSI524350 WCB524350:WCE524350 WLX524350:WMA524350 WVT524350:WVW524350 L589886:O589886 JH589886:JK589886 TD589886:TG589886 ACZ589886:ADC589886 AMV589886:AMY589886 AWR589886:AWU589886 BGN589886:BGQ589886 BQJ589886:BQM589886 CAF589886:CAI589886 CKB589886:CKE589886 CTX589886:CUA589886 DDT589886:DDW589886 DNP589886:DNS589886 DXL589886:DXO589886 EHH589886:EHK589886 ERD589886:ERG589886 FAZ589886:FBC589886 FKV589886:FKY589886 FUR589886:FUU589886 GEN589886:GEQ589886 GOJ589886:GOM589886 GYF589886:GYI589886 HIB589886:HIE589886 HRX589886:HSA589886 IBT589886:IBW589886 ILP589886:ILS589886 IVL589886:IVO589886 JFH589886:JFK589886 JPD589886:JPG589886 JYZ589886:JZC589886 KIV589886:KIY589886 KSR589886:KSU589886 LCN589886:LCQ589886 LMJ589886:LMM589886 LWF589886:LWI589886 MGB589886:MGE589886 MPX589886:MQA589886 MZT589886:MZW589886 NJP589886:NJS589886 NTL589886:NTO589886 ODH589886:ODK589886 OND589886:ONG589886 OWZ589886:OXC589886 PGV589886:PGY589886 PQR589886:PQU589886 QAN589886:QAQ589886 QKJ589886:QKM589886 QUF589886:QUI589886 REB589886:REE589886 RNX589886:ROA589886 RXT589886:RXW589886 SHP589886:SHS589886 SRL589886:SRO589886 TBH589886:TBK589886 TLD589886:TLG589886 TUZ589886:TVC589886 UEV589886:UEY589886 UOR589886:UOU589886 UYN589886:UYQ589886 VIJ589886:VIM589886 VSF589886:VSI589886 WCB589886:WCE589886 WLX589886:WMA589886 WVT589886:WVW589886 L655422:O655422 JH655422:JK655422 TD655422:TG655422 ACZ655422:ADC655422 AMV655422:AMY655422 AWR655422:AWU655422 BGN655422:BGQ655422 BQJ655422:BQM655422 CAF655422:CAI655422 CKB655422:CKE655422 CTX655422:CUA655422 DDT655422:DDW655422 DNP655422:DNS655422 DXL655422:DXO655422 EHH655422:EHK655422 ERD655422:ERG655422 FAZ655422:FBC655422 FKV655422:FKY655422 FUR655422:FUU655422 GEN655422:GEQ655422 GOJ655422:GOM655422 GYF655422:GYI655422 HIB655422:HIE655422 HRX655422:HSA655422 IBT655422:IBW655422 ILP655422:ILS655422 IVL655422:IVO655422 JFH655422:JFK655422 JPD655422:JPG655422 JYZ655422:JZC655422 KIV655422:KIY655422 KSR655422:KSU655422 LCN655422:LCQ655422 LMJ655422:LMM655422 LWF655422:LWI655422 MGB655422:MGE655422 MPX655422:MQA655422 MZT655422:MZW655422 NJP655422:NJS655422 NTL655422:NTO655422 ODH655422:ODK655422 OND655422:ONG655422 OWZ655422:OXC655422 PGV655422:PGY655422 PQR655422:PQU655422 QAN655422:QAQ655422 QKJ655422:QKM655422 QUF655422:QUI655422 REB655422:REE655422 RNX655422:ROA655422 RXT655422:RXW655422 SHP655422:SHS655422 SRL655422:SRO655422 TBH655422:TBK655422 TLD655422:TLG655422 TUZ655422:TVC655422 UEV655422:UEY655422 UOR655422:UOU655422 UYN655422:UYQ655422 VIJ655422:VIM655422 VSF655422:VSI655422 WCB655422:WCE655422 WLX655422:WMA655422 WVT655422:WVW655422 L720958:O720958 JH720958:JK720958 TD720958:TG720958 ACZ720958:ADC720958 AMV720958:AMY720958 AWR720958:AWU720958 BGN720958:BGQ720958 BQJ720958:BQM720958 CAF720958:CAI720958 CKB720958:CKE720958 CTX720958:CUA720958 DDT720958:DDW720958 DNP720958:DNS720958 DXL720958:DXO720958 EHH720958:EHK720958 ERD720958:ERG720958 FAZ720958:FBC720958 FKV720958:FKY720958 FUR720958:FUU720958 GEN720958:GEQ720958 GOJ720958:GOM720958 GYF720958:GYI720958 HIB720958:HIE720958 HRX720958:HSA720958 IBT720958:IBW720958 ILP720958:ILS720958 IVL720958:IVO720958 JFH720958:JFK720958 JPD720958:JPG720958 JYZ720958:JZC720958 KIV720958:KIY720958 KSR720958:KSU720958 LCN720958:LCQ720958 LMJ720958:LMM720958 LWF720958:LWI720958 MGB720958:MGE720958 MPX720958:MQA720958 MZT720958:MZW720958 NJP720958:NJS720958 NTL720958:NTO720958 ODH720958:ODK720958 OND720958:ONG720958 OWZ720958:OXC720958 PGV720958:PGY720958 PQR720958:PQU720958 QAN720958:QAQ720958 QKJ720958:QKM720958 QUF720958:QUI720958 REB720958:REE720958 RNX720958:ROA720958 RXT720958:RXW720958 SHP720958:SHS720958 SRL720958:SRO720958 TBH720958:TBK720958 TLD720958:TLG720958 TUZ720958:TVC720958 UEV720958:UEY720958 UOR720958:UOU720958 UYN720958:UYQ720958 VIJ720958:VIM720958 VSF720958:VSI720958 WCB720958:WCE720958 WLX720958:WMA720958 WVT720958:WVW720958 L786494:O786494 JH786494:JK786494 TD786494:TG786494 ACZ786494:ADC786494 AMV786494:AMY786494 AWR786494:AWU786494 BGN786494:BGQ786494 BQJ786494:BQM786494 CAF786494:CAI786494 CKB786494:CKE786494 CTX786494:CUA786494 DDT786494:DDW786494 DNP786494:DNS786494 DXL786494:DXO786494 EHH786494:EHK786494 ERD786494:ERG786494 FAZ786494:FBC786494 FKV786494:FKY786494 FUR786494:FUU786494 GEN786494:GEQ786494 GOJ786494:GOM786494 GYF786494:GYI786494 HIB786494:HIE786494 HRX786494:HSA786494 IBT786494:IBW786494 ILP786494:ILS786494 IVL786494:IVO786494 JFH786494:JFK786494 JPD786494:JPG786494 JYZ786494:JZC786494 KIV786494:KIY786494 KSR786494:KSU786494 LCN786494:LCQ786494 LMJ786494:LMM786494 LWF786494:LWI786494 MGB786494:MGE786494 MPX786494:MQA786494 MZT786494:MZW786494 NJP786494:NJS786494 NTL786494:NTO786494 ODH786494:ODK786494 OND786494:ONG786494 OWZ786494:OXC786494 PGV786494:PGY786494 PQR786494:PQU786494 QAN786494:QAQ786494 QKJ786494:QKM786494 QUF786494:QUI786494 REB786494:REE786494 RNX786494:ROA786494 RXT786494:RXW786494 SHP786494:SHS786494 SRL786494:SRO786494 TBH786494:TBK786494 TLD786494:TLG786494 TUZ786494:TVC786494 UEV786494:UEY786494 UOR786494:UOU786494 UYN786494:UYQ786494 VIJ786494:VIM786494 VSF786494:VSI786494 WCB786494:WCE786494 WLX786494:WMA786494 WVT786494:WVW786494 L852030:O852030 JH852030:JK852030 TD852030:TG852030 ACZ852030:ADC852030 AMV852030:AMY852030 AWR852030:AWU852030 BGN852030:BGQ852030 BQJ852030:BQM852030 CAF852030:CAI852030 CKB852030:CKE852030 CTX852030:CUA852030 DDT852030:DDW852030 DNP852030:DNS852030 DXL852030:DXO852030 EHH852030:EHK852030 ERD852030:ERG852030 FAZ852030:FBC852030 FKV852030:FKY852030 FUR852030:FUU852030 GEN852030:GEQ852030 GOJ852030:GOM852030 GYF852030:GYI852030 HIB852030:HIE852030 HRX852030:HSA852030 IBT852030:IBW852030 ILP852030:ILS852030 IVL852030:IVO852030 JFH852030:JFK852030 JPD852030:JPG852030 JYZ852030:JZC852030 KIV852030:KIY852030 KSR852030:KSU852030 LCN852030:LCQ852030 LMJ852030:LMM852030 LWF852030:LWI852030 MGB852030:MGE852030 MPX852030:MQA852030 MZT852030:MZW852030 NJP852030:NJS852030 NTL852030:NTO852030 ODH852030:ODK852030 OND852030:ONG852030 OWZ852030:OXC852030 PGV852030:PGY852030 PQR852030:PQU852030 QAN852030:QAQ852030 QKJ852030:QKM852030 QUF852030:QUI852030 REB852030:REE852030 RNX852030:ROA852030 RXT852030:RXW852030 SHP852030:SHS852030 SRL852030:SRO852030 TBH852030:TBK852030 TLD852030:TLG852030 TUZ852030:TVC852030 UEV852030:UEY852030 UOR852030:UOU852030 UYN852030:UYQ852030 VIJ852030:VIM852030 VSF852030:VSI852030 WCB852030:WCE852030 WLX852030:WMA852030 WVT852030:WVW852030 L917566:O917566 JH917566:JK917566 TD917566:TG917566 ACZ917566:ADC917566 AMV917566:AMY917566 AWR917566:AWU917566 BGN917566:BGQ917566 BQJ917566:BQM917566 CAF917566:CAI917566 CKB917566:CKE917566 CTX917566:CUA917566 DDT917566:DDW917566 DNP917566:DNS917566 DXL917566:DXO917566 EHH917566:EHK917566 ERD917566:ERG917566 FAZ917566:FBC917566 FKV917566:FKY917566 FUR917566:FUU917566 GEN917566:GEQ917566 GOJ917566:GOM917566 GYF917566:GYI917566 HIB917566:HIE917566 HRX917566:HSA917566 IBT917566:IBW917566 ILP917566:ILS917566 IVL917566:IVO917566 JFH917566:JFK917566 JPD917566:JPG917566 JYZ917566:JZC917566 KIV917566:KIY917566 KSR917566:KSU917566 LCN917566:LCQ917566 LMJ917566:LMM917566 LWF917566:LWI917566 MGB917566:MGE917566 MPX917566:MQA917566 MZT917566:MZW917566 NJP917566:NJS917566 NTL917566:NTO917566 ODH917566:ODK917566 OND917566:ONG917566 OWZ917566:OXC917566 PGV917566:PGY917566 PQR917566:PQU917566 QAN917566:QAQ917566 QKJ917566:QKM917566 QUF917566:QUI917566 REB917566:REE917566 RNX917566:ROA917566 RXT917566:RXW917566 SHP917566:SHS917566 SRL917566:SRO917566 TBH917566:TBK917566 TLD917566:TLG917566 TUZ917566:TVC917566 UEV917566:UEY917566 UOR917566:UOU917566 UYN917566:UYQ917566 VIJ917566:VIM917566 VSF917566:VSI917566 WCB917566:WCE917566 WLX917566:WMA917566 WVT917566:WVW917566 L983102:O983102 JH983102:JK983102 TD983102:TG983102 ACZ983102:ADC983102 AMV983102:AMY983102 AWR983102:AWU983102 BGN983102:BGQ983102 BQJ983102:BQM983102 CAF983102:CAI983102 CKB983102:CKE983102 CTX983102:CUA983102 DDT983102:DDW983102 DNP983102:DNS983102 DXL983102:DXO983102 EHH983102:EHK983102 ERD983102:ERG983102 FAZ983102:FBC983102 FKV983102:FKY983102 FUR983102:FUU983102 GEN983102:GEQ983102 GOJ983102:GOM983102 GYF983102:GYI983102 HIB983102:HIE983102 HRX983102:HSA983102 IBT983102:IBW983102 ILP983102:ILS983102 IVL983102:IVO983102 JFH983102:JFK983102 JPD983102:JPG983102 JYZ983102:JZC983102 KIV983102:KIY983102 KSR983102:KSU983102 LCN983102:LCQ983102 LMJ983102:LMM983102 LWF983102:LWI983102 MGB983102:MGE983102 MPX983102:MQA983102 MZT983102:MZW983102 NJP983102:NJS983102 NTL983102:NTO983102 ODH983102:ODK983102 OND983102:ONG983102 OWZ983102:OXC983102 PGV983102:PGY983102 PQR983102:PQU983102 QAN983102:QAQ983102 QKJ983102:QKM983102 QUF983102:QUI983102 REB983102:REE983102 RNX983102:ROA983102 RXT983102:RXW983102 SHP983102:SHS983102 SRL983102:SRO983102 TBH983102:TBK983102 TLD983102:TLG983102 TUZ983102:TVC983102 UEV983102:UEY983102 UOR983102:UOU983102 UYN983102:UYQ983102 VIJ983102:VIM983102 VSF983102:VSI983102 WCB983102:WCE983102 WLX983102:WMA983102 WVT983102:WVW983102 L64:N64 JH64:JJ64 TD64:TF64 ACZ64:ADB64 AMV64:AMX64 AWR64:AWT64 BGN64:BGP64 BQJ64:BQL64 CAF64:CAH64 CKB64:CKD64 CTX64:CTZ64 DDT64:DDV64 DNP64:DNR64 DXL64:DXN64 EHH64:EHJ64 ERD64:ERF64 FAZ64:FBB64 FKV64:FKX64 FUR64:FUT64 GEN64:GEP64 GOJ64:GOL64 GYF64:GYH64 HIB64:HID64 HRX64:HRZ64 IBT64:IBV64 ILP64:ILR64 IVL64:IVN64 JFH64:JFJ64 JPD64:JPF64 JYZ64:JZB64 KIV64:KIX64 KSR64:KST64 LCN64:LCP64 LMJ64:LML64 LWF64:LWH64 MGB64:MGD64 MPX64:MPZ64 MZT64:MZV64 NJP64:NJR64 NTL64:NTN64 ODH64:ODJ64 OND64:ONF64 OWZ64:OXB64 PGV64:PGX64 PQR64:PQT64 QAN64:QAP64 QKJ64:QKL64 QUF64:QUH64 REB64:RED64 RNX64:RNZ64 RXT64:RXV64 SHP64:SHR64 SRL64:SRN64 TBH64:TBJ64 TLD64:TLF64 TUZ64:TVB64 UEV64:UEX64 UOR64:UOT64 UYN64:UYP64 VIJ64:VIL64 VSF64:VSH64 WCB64:WCD64 WLX64:WLZ64 WVT64:WVV64 L65600:N65600 JH65600:JJ65600 TD65600:TF65600 ACZ65600:ADB65600 AMV65600:AMX65600 AWR65600:AWT65600 BGN65600:BGP65600 BQJ65600:BQL65600 CAF65600:CAH65600 CKB65600:CKD65600 CTX65600:CTZ65600 DDT65600:DDV65600 DNP65600:DNR65600 DXL65600:DXN65600 EHH65600:EHJ65600 ERD65600:ERF65600 FAZ65600:FBB65600 FKV65600:FKX65600 FUR65600:FUT65600 GEN65600:GEP65600 GOJ65600:GOL65600 GYF65600:GYH65600 HIB65600:HID65600 HRX65600:HRZ65600 IBT65600:IBV65600 ILP65600:ILR65600 IVL65600:IVN65600 JFH65600:JFJ65600 JPD65600:JPF65600 JYZ65600:JZB65600 KIV65600:KIX65600 KSR65600:KST65600 LCN65600:LCP65600 LMJ65600:LML65600 LWF65600:LWH65600 MGB65600:MGD65600 MPX65600:MPZ65600 MZT65600:MZV65600 NJP65600:NJR65600 NTL65600:NTN65600 ODH65600:ODJ65600 OND65600:ONF65600 OWZ65600:OXB65600 PGV65600:PGX65600 PQR65600:PQT65600 QAN65600:QAP65600 QKJ65600:QKL65600 QUF65600:QUH65600 REB65600:RED65600 RNX65600:RNZ65600 RXT65600:RXV65600 SHP65600:SHR65600 SRL65600:SRN65600 TBH65600:TBJ65600 TLD65600:TLF65600 TUZ65600:TVB65600 UEV65600:UEX65600 UOR65600:UOT65600 UYN65600:UYP65600 VIJ65600:VIL65600 VSF65600:VSH65600 WCB65600:WCD65600 WLX65600:WLZ65600 WVT65600:WVV65600 L131136:N131136 JH131136:JJ131136 TD131136:TF131136 ACZ131136:ADB131136 AMV131136:AMX131136 AWR131136:AWT131136 BGN131136:BGP131136 BQJ131136:BQL131136 CAF131136:CAH131136 CKB131136:CKD131136 CTX131136:CTZ131136 DDT131136:DDV131136 DNP131136:DNR131136 DXL131136:DXN131136 EHH131136:EHJ131136 ERD131136:ERF131136 FAZ131136:FBB131136 FKV131136:FKX131136 FUR131136:FUT131136 GEN131136:GEP131136 GOJ131136:GOL131136 GYF131136:GYH131136 HIB131136:HID131136 HRX131136:HRZ131136 IBT131136:IBV131136 ILP131136:ILR131136 IVL131136:IVN131136 JFH131136:JFJ131136 JPD131136:JPF131136 JYZ131136:JZB131136 KIV131136:KIX131136 KSR131136:KST131136 LCN131136:LCP131136 LMJ131136:LML131136 LWF131136:LWH131136 MGB131136:MGD131136 MPX131136:MPZ131136 MZT131136:MZV131136 NJP131136:NJR131136 NTL131136:NTN131136 ODH131136:ODJ131136 OND131136:ONF131136 OWZ131136:OXB131136 PGV131136:PGX131136 PQR131136:PQT131136 QAN131136:QAP131136 QKJ131136:QKL131136 QUF131136:QUH131136 REB131136:RED131136 RNX131136:RNZ131136 RXT131136:RXV131136 SHP131136:SHR131136 SRL131136:SRN131136 TBH131136:TBJ131136 TLD131136:TLF131136 TUZ131136:TVB131136 UEV131136:UEX131136 UOR131136:UOT131136 UYN131136:UYP131136 VIJ131136:VIL131136 VSF131136:VSH131136 WCB131136:WCD131136 WLX131136:WLZ131136 WVT131136:WVV131136 L196672:N196672 JH196672:JJ196672 TD196672:TF196672 ACZ196672:ADB196672 AMV196672:AMX196672 AWR196672:AWT196672 BGN196672:BGP196672 BQJ196672:BQL196672 CAF196672:CAH196672 CKB196672:CKD196672 CTX196672:CTZ196672 DDT196672:DDV196672 DNP196672:DNR196672 DXL196672:DXN196672 EHH196672:EHJ196672 ERD196672:ERF196672 FAZ196672:FBB196672 FKV196672:FKX196672 FUR196672:FUT196672 GEN196672:GEP196672 GOJ196672:GOL196672 GYF196672:GYH196672 HIB196672:HID196672 HRX196672:HRZ196672 IBT196672:IBV196672 ILP196672:ILR196672 IVL196672:IVN196672 JFH196672:JFJ196672 JPD196672:JPF196672 JYZ196672:JZB196672 KIV196672:KIX196672 KSR196672:KST196672 LCN196672:LCP196672 LMJ196672:LML196672 LWF196672:LWH196672 MGB196672:MGD196672 MPX196672:MPZ196672 MZT196672:MZV196672 NJP196672:NJR196672 NTL196672:NTN196672 ODH196672:ODJ196672 OND196672:ONF196672 OWZ196672:OXB196672 PGV196672:PGX196672 PQR196672:PQT196672 QAN196672:QAP196672 QKJ196672:QKL196672 QUF196672:QUH196672 REB196672:RED196672 RNX196672:RNZ196672 RXT196672:RXV196672 SHP196672:SHR196672 SRL196672:SRN196672 TBH196672:TBJ196672 TLD196672:TLF196672 TUZ196672:TVB196672 UEV196672:UEX196672 UOR196672:UOT196672 UYN196672:UYP196672 VIJ196672:VIL196672 VSF196672:VSH196672 WCB196672:WCD196672 WLX196672:WLZ196672 WVT196672:WVV196672 L262208:N262208 JH262208:JJ262208 TD262208:TF262208 ACZ262208:ADB262208 AMV262208:AMX262208 AWR262208:AWT262208 BGN262208:BGP262208 BQJ262208:BQL262208 CAF262208:CAH262208 CKB262208:CKD262208 CTX262208:CTZ262208 DDT262208:DDV262208 DNP262208:DNR262208 DXL262208:DXN262208 EHH262208:EHJ262208 ERD262208:ERF262208 FAZ262208:FBB262208 FKV262208:FKX262208 FUR262208:FUT262208 GEN262208:GEP262208 GOJ262208:GOL262208 GYF262208:GYH262208 HIB262208:HID262208 HRX262208:HRZ262208 IBT262208:IBV262208 ILP262208:ILR262208 IVL262208:IVN262208 JFH262208:JFJ262208 JPD262208:JPF262208 JYZ262208:JZB262208 KIV262208:KIX262208 KSR262208:KST262208 LCN262208:LCP262208 LMJ262208:LML262208 LWF262208:LWH262208 MGB262208:MGD262208 MPX262208:MPZ262208 MZT262208:MZV262208 NJP262208:NJR262208 NTL262208:NTN262208 ODH262208:ODJ262208 OND262208:ONF262208 OWZ262208:OXB262208 PGV262208:PGX262208 PQR262208:PQT262208 QAN262208:QAP262208 QKJ262208:QKL262208 QUF262208:QUH262208 REB262208:RED262208 RNX262208:RNZ262208 RXT262208:RXV262208 SHP262208:SHR262208 SRL262208:SRN262208 TBH262208:TBJ262208 TLD262208:TLF262208 TUZ262208:TVB262208 UEV262208:UEX262208 UOR262208:UOT262208 UYN262208:UYP262208 VIJ262208:VIL262208 VSF262208:VSH262208 WCB262208:WCD262208 WLX262208:WLZ262208 WVT262208:WVV262208 L327744:N327744 JH327744:JJ327744 TD327744:TF327744 ACZ327744:ADB327744 AMV327744:AMX327744 AWR327744:AWT327744 BGN327744:BGP327744 BQJ327744:BQL327744 CAF327744:CAH327744 CKB327744:CKD327744 CTX327744:CTZ327744 DDT327744:DDV327744 DNP327744:DNR327744 DXL327744:DXN327744 EHH327744:EHJ327744 ERD327744:ERF327744 FAZ327744:FBB327744 FKV327744:FKX327744 FUR327744:FUT327744 GEN327744:GEP327744 GOJ327744:GOL327744 GYF327744:GYH327744 HIB327744:HID327744 HRX327744:HRZ327744 IBT327744:IBV327744 ILP327744:ILR327744 IVL327744:IVN327744 JFH327744:JFJ327744 JPD327744:JPF327744 JYZ327744:JZB327744 KIV327744:KIX327744 KSR327744:KST327744 LCN327744:LCP327744 LMJ327744:LML327744 LWF327744:LWH327744 MGB327744:MGD327744 MPX327744:MPZ327744 MZT327744:MZV327744 NJP327744:NJR327744 NTL327744:NTN327744 ODH327744:ODJ327744 OND327744:ONF327744 OWZ327744:OXB327744 PGV327744:PGX327744 PQR327744:PQT327744 QAN327744:QAP327744 QKJ327744:QKL327744 QUF327744:QUH327744 REB327744:RED327744 RNX327744:RNZ327744 RXT327744:RXV327744 SHP327744:SHR327744 SRL327744:SRN327744 TBH327744:TBJ327744 TLD327744:TLF327744 TUZ327744:TVB327744 UEV327744:UEX327744 UOR327744:UOT327744 UYN327744:UYP327744 VIJ327744:VIL327744 VSF327744:VSH327744 WCB327744:WCD327744 WLX327744:WLZ327744 WVT327744:WVV327744 L393280:N393280 JH393280:JJ393280 TD393280:TF393280 ACZ393280:ADB393280 AMV393280:AMX393280 AWR393280:AWT393280 BGN393280:BGP393280 BQJ393280:BQL393280 CAF393280:CAH393280 CKB393280:CKD393280 CTX393280:CTZ393280 DDT393280:DDV393280 DNP393280:DNR393280 DXL393280:DXN393280 EHH393280:EHJ393280 ERD393280:ERF393280 FAZ393280:FBB393280 FKV393280:FKX393280 FUR393280:FUT393280 GEN393280:GEP393280 GOJ393280:GOL393280 GYF393280:GYH393280 HIB393280:HID393280 HRX393280:HRZ393280 IBT393280:IBV393280 ILP393280:ILR393280 IVL393280:IVN393280 JFH393280:JFJ393280 JPD393280:JPF393280 JYZ393280:JZB393280 KIV393280:KIX393280 KSR393280:KST393280 LCN393280:LCP393280 LMJ393280:LML393280 LWF393280:LWH393280 MGB393280:MGD393280 MPX393280:MPZ393280 MZT393280:MZV393280 NJP393280:NJR393280 NTL393280:NTN393280 ODH393280:ODJ393280 OND393280:ONF393280 OWZ393280:OXB393280 PGV393280:PGX393280 PQR393280:PQT393280 QAN393280:QAP393280 QKJ393280:QKL393280 QUF393280:QUH393280 REB393280:RED393280 RNX393280:RNZ393280 RXT393280:RXV393280 SHP393280:SHR393280 SRL393280:SRN393280 TBH393280:TBJ393280 TLD393280:TLF393280 TUZ393280:TVB393280 UEV393280:UEX393280 UOR393280:UOT393280 UYN393280:UYP393280 VIJ393280:VIL393280 VSF393280:VSH393280 WCB393280:WCD393280 WLX393280:WLZ393280 WVT393280:WVV393280 L458816:N458816 JH458816:JJ458816 TD458816:TF458816 ACZ458816:ADB458816 AMV458816:AMX458816 AWR458816:AWT458816 BGN458816:BGP458816 BQJ458816:BQL458816 CAF458816:CAH458816 CKB458816:CKD458816 CTX458816:CTZ458816 DDT458816:DDV458816 DNP458816:DNR458816 DXL458816:DXN458816 EHH458816:EHJ458816 ERD458816:ERF458816 FAZ458816:FBB458816 FKV458816:FKX458816 FUR458816:FUT458816 GEN458816:GEP458816 GOJ458816:GOL458816 GYF458816:GYH458816 HIB458816:HID458816 HRX458816:HRZ458816 IBT458816:IBV458816 ILP458816:ILR458816 IVL458816:IVN458816 JFH458816:JFJ458816 JPD458816:JPF458816 JYZ458816:JZB458816 KIV458816:KIX458816 KSR458816:KST458816 LCN458816:LCP458816 LMJ458816:LML458816 LWF458816:LWH458816 MGB458816:MGD458816 MPX458816:MPZ458816 MZT458816:MZV458816 NJP458816:NJR458816 NTL458816:NTN458816 ODH458816:ODJ458816 OND458816:ONF458816 OWZ458816:OXB458816 PGV458816:PGX458816 PQR458816:PQT458816 QAN458816:QAP458816 QKJ458816:QKL458816 QUF458816:QUH458816 REB458816:RED458816 RNX458816:RNZ458816 RXT458816:RXV458816 SHP458816:SHR458816 SRL458816:SRN458816 TBH458816:TBJ458816 TLD458816:TLF458816 TUZ458816:TVB458816 UEV458816:UEX458816 UOR458816:UOT458816 UYN458816:UYP458816 VIJ458816:VIL458816 VSF458816:VSH458816 WCB458816:WCD458816 WLX458816:WLZ458816 WVT458816:WVV458816 L524352:N524352 JH524352:JJ524352 TD524352:TF524352 ACZ524352:ADB524352 AMV524352:AMX524352 AWR524352:AWT524352 BGN524352:BGP524352 BQJ524352:BQL524352 CAF524352:CAH524352 CKB524352:CKD524352 CTX524352:CTZ524352 DDT524352:DDV524352 DNP524352:DNR524352 DXL524352:DXN524352 EHH524352:EHJ524352 ERD524352:ERF524352 FAZ524352:FBB524352 FKV524352:FKX524352 FUR524352:FUT524352 GEN524352:GEP524352 GOJ524352:GOL524352 GYF524352:GYH524352 HIB524352:HID524352 HRX524352:HRZ524352 IBT524352:IBV524352 ILP524352:ILR524352 IVL524352:IVN524352 JFH524352:JFJ524352 JPD524352:JPF524352 JYZ524352:JZB524352 KIV524352:KIX524352 KSR524352:KST524352 LCN524352:LCP524352 LMJ524352:LML524352 LWF524352:LWH524352 MGB524352:MGD524352 MPX524352:MPZ524352 MZT524352:MZV524352 NJP524352:NJR524352 NTL524352:NTN524352 ODH524352:ODJ524352 OND524352:ONF524352 OWZ524352:OXB524352 PGV524352:PGX524352 PQR524352:PQT524352 QAN524352:QAP524352 QKJ524352:QKL524352 QUF524352:QUH524352 REB524352:RED524352 RNX524352:RNZ524352 RXT524352:RXV524352 SHP524352:SHR524352 SRL524352:SRN524352 TBH524352:TBJ524352 TLD524352:TLF524352 TUZ524352:TVB524352 UEV524352:UEX524352 UOR524352:UOT524352 UYN524352:UYP524352 VIJ524352:VIL524352 VSF524352:VSH524352 WCB524352:WCD524352 WLX524352:WLZ524352 WVT524352:WVV524352 L589888:N589888 JH589888:JJ589888 TD589888:TF589888 ACZ589888:ADB589888 AMV589888:AMX589888 AWR589888:AWT589888 BGN589888:BGP589888 BQJ589888:BQL589888 CAF589888:CAH589888 CKB589888:CKD589888 CTX589888:CTZ589888 DDT589888:DDV589888 DNP589888:DNR589888 DXL589888:DXN589888 EHH589888:EHJ589888 ERD589888:ERF589888 FAZ589888:FBB589888 FKV589888:FKX589888 FUR589888:FUT589888 GEN589888:GEP589888 GOJ589888:GOL589888 GYF589888:GYH589888 HIB589888:HID589888 HRX589888:HRZ589888 IBT589888:IBV589888 ILP589888:ILR589888 IVL589888:IVN589888 JFH589888:JFJ589888 JPD589888:JPF589888 JYZ589888:JZB589888 KIV589888:KIX589888 KSR589888:KST589888 LCN589888:LCP589888 LMJ589888:LML589888 LWF589888:LWH589888 MGB589888:MGD589888 MPX589888:MPZ589888 MZT589888:MZV589888 NJP589888:NJR589888 NTL589888:NTN589888 ODH589888:ODJ589888 OND589888:ONF589888 OWZ589888:OXB589888 PGV589888:PGX589888 PQR589888:PQT589888 QAN589888:QAP589888 QKJ589888:QKL589888 QUF589888:QUH589888 REB589888:RED589888 RNX589888:RNZ589888 RXT589888:RXV589888 SHP589888:SHR589888 SRL589888:SRN589888 TBH589888:TBJ589888 TLD589888:TLF589888 TUZ589888:TVB589888 UEV589888:UEX589888 UOR589888:UOT589888 UYN589888:UYP589888 VIJ589888:VIL589888 VSF589888:VSH589888 WCB589888:WCD589888 WLX589888:WLZ589888 WVT589888:WVV589888 L655424:N655424 JH655424:JJ655424 TD655424:TF655424 ACZ655424:ADB655424 AMV655424:AMX655424 AWR655424:AWT655424 BGN655424:BGP655424 BQJ655424:BQL655424 CAF655424:CAH655424 CKB655424:CKD655424 CTX655424:CTZ655424 DDT655424:DDV655424 DNP655424:DNR655424 DXL655424:DXN655424 EHH655424:EHJ655424 ERD655424:ERF655424 FAZ655424:FBB655424 FKV655424:FKX655424 FUR655424:FUT655424 GEN655424:GEP655424 GOJ655424:GOL655424 GYF655424:GYH655424 HIB655424:HID655424 HRX655424:HRZ655424 IBT655424:IBV655424 ILP655424:ILR655424 IVL655424:IVN655424 JFH655424:JFJ655424 JPD655424:JPF655424 JYZ655424:JZB655424 KIV655424:KIX655424 KSR655424:KST655424 LCN655424:LCP655424 LMJ655424:LML655424 LWF655424:LWH655424 MGB655424:MGD655424 MPX655424:MPZ655424 MZT655424:MZV655424 NJP655424:NJR655424 NTL655424:NTN655424 ODH655424:ODJ655424 OND655424:ONF655424 OWZ655424:OXB655424 PGV655424:PGX655424 PQR655424:PQT655424 QAN655424:QAP655424 QKJ655424:QKL655424 QUF655424:QUH655424 REB655424:RED655424 RNX655424:RNZ655424 RXT655424:RXV655424 SHP655424:SHR655424 SRL655424:SRN655424 TBH655424:TBJ655424 TLD655424:TLF655424 TUZ655424:TVB655424 UEV655424:UEX655424 UOR655424:UOT655424 UYN655424:UYP655424 VIJ655424:VIL655424 VSF655424:VSH655424 WCB655424:WCD655424 WLX655424:WLZ655424 WVT655424:WVV655424 L720960:N720960 JH720960:JJ720960 TD720960:TF720960 ACZ720960:ADB720960 AMV720960:AMX720960 AWR720960:AWT720960 BGN720960:BGP720960 BQJ720960:BQL720960 CAF720960:CAH720960 CKB720960:CKD720960 CTX720960:CTZ720960 DDT720960:DDV720960 DNP720960:DNR720960 DXL720960:DXN720960 EHH720960:EHJ720960 ERD720960:ERF720960 FAZ720960:FBB720960 FKV720960:FKX720960 FUR720960:FUT720960 GEN720960:GEP720960 GOJ720960:GOL720960 GYF720960:GYH720960 HIB720960:HID720960 HRX720960:HRZ720960 IBT720960:IBV720960 ILP720960:ILR720960 IVL720960:IVN720960 JFH720960:JFJ720960 JPD720960:JPF720960 JYZ720960:JZB720960 KIV720960:KIX720960 KSR720960:KST720960 LCN720960:LCP720960 LMJ720960:LML720960 LWF720960:LWH720960 MGB720960:MGD720960 MPX720960:MPZ720960 MZT720960:MZV720960 NJP720960:NJR720960 NTL720960:NTN720960 ODH720960:ODJ720960 OND720960:ONF720960 OWZ720960:OXB720960 PGV720960:PGX720960 PQR720960:PQT720960 QAN720960:QAP720960 QKJ720960:QKL720960 QUF720960:QUH720960 REB720960:RED720960 RNX720960:RNZ720960 RXT720960:RXV720960 SHP720960:SHR720960 SRL720960:SRN720960 TBH720960:TBJ720960 TLD720960:TLF720960 TUZ720960:TVB720960 UEV720960:UEX720960 UOR720960:UOT720960 UYN720960:UYP720960 VIJ720960:VIL720960 VSF720960:VSH720960 WCB720960:WCD720960 WLX720960:WLZ720960 WVT720960:WVV720960 L786496:N786496 JH786496:JJ786496 TD786496:TF786496 ACZ786496:ADB786496 AMV786496:AMX786496 AWR786496:AWT786496 BGN786496:BGP786496 BQJ786496:BQL786496 CAF786496:CAH786496 CKB786496:CKD786496 CTX786496:CTZ786496 DDT786496:DDV786496 DNP786496:DNR786496 DXL786496:DXN786496 EHH786496:EHJ786496 ERD786496:ERF786496 FAZ786496:FBB786496 FKV786496:FKX786496 FUR786496:FUT786496 GEN786496:GEP786496 GOJ786496:GOL786496 GYF786496:GYH786496 HIB786496:HID786496 HRX786496:HRZ786496 IBT786496:IBV786496 ILP786496:ILR786496 IVL786496:IVN786496 JFH786496:JFJ786496 JPD786496:JPF786496 JYZ786496:JZB786496 KIV786496:KIX786496 KSR786496:KST786496 LCN786496:LCP786496 LMJ786496:LML786496 LWF786496:LWH786496 MGB786496:MGD786496 MPX786496:MPZ786496 MZT786496:MZV786496 NJP786496:NJR786496 NTL786496:NTN786496 ODH786496:ODJ786496 OND786496:ONF786496 OWZ786496:OXB786496 PGV786496:PGX786496 PQR786496:PQT786496 QAN786496:QAP786496 QKJ786496:QKL786496 QUF786496:QUH786496 REB786496:RED786496 RNX786496:RNZ786496 RXT786496:RXV786496 SHP786496:SHR786496 SRL786496:SRN786496 TBH786496:TBJ786496 TLD786496:TLF786496 TUZ786496:TVB786496 UEV786496:UEX786496 UOR786496:UOT786496 UYN786496:UYP786496 VIJ786496:VIL786496 VSF786496:VSH786496 WCB786496:WCD786496 WLX786496:WLZ786496 WVT786496:WVV786496 L852032:N852032 JH852032:JJ852032 TD852032:TF852032 ACZ852032:ADB852032 AMV852032:AMX852032 AWR852032:AWT852032 BGN852032:BGP852032 BQJ852032:BQL852032 CAF852032:CAH852032 CKB852032:CKD852032 CTX852032:CTZ852032 DDT852032:DDV852032 DNP852032:DNR852032 DXL852032:DXN852032 EHH852032:EHJ852032 ERD852032:ERF852032 FAZ852032:FBB852032 FKV852032:FKX852032 FUR852032:FUT852032 GEN852032:GEP852032 GOJ852032:GOL852032 GYF852032:GYH852032 HIB852032:HID852032 HRX852032:HRZ852032 IBT852032:IBV852032 ILP852032:ILR852032 IVL852032:IVN852032 JFH852032:JFJ852032 JPD852032:JPF852032 JYZ852032:JZB852032 KIV852032:KIX852032 KSR852032:KST852032 LCN852032:LCP852032 LMJ852032:LML852032 LWF852032:LWH852032 MGB852032:MGD852032 MPX852032:MPZ852032 MZT852032:MZV852032 NJP852032:NJR852032 NTL852032:NTN852032 ODH852032:ODJ852032 OND852032:ONF852032 OWZ852032:OXB852032 PGV852032:PGX852032 PQR852032:PQT852032 QAN852032:QAP852032 QKJ852032:QKL852032 QUF852032:QUH852032 REB852032:RED852032 RNX852032:RNZ852032 RXT852032:RXV852032 SHP852032:SHR852032 SRL852032:SRN852032 TBH852032:TBJ852032 TLD852032:TLF852032 TUZ852032:TVB852032 UEV852032:UEX852032 UOR852032:UOT852032 UYN852032:UYP852032 VIJ852032:VIL852032 VSF852032:VSH852032 WCB852032:WCD852032 WLX852032:WLZ852032 WVT852032:WVV852032 L917568:N917568 JH917568:JJ917568 TD917568:TF917568 ACZ917568:ADB917568 AMV917568:AMX917568 AWR917568:AWT917568 BGN917568:BGP917568 BQJ917568:BQL917568 CAF917568:CAH917568 CKB917568:CKD917568 CTX917568:CTZ917568 DDT917568:DDV917568 DNP917568:DNR917568 DXL917568:DXN917568 EHH917568:EHJ917568 ERD917568:ERF917568 FAZ917568:FBB917568 FKV917568:FKX917568 FUR917568:FUT917568 GEN917568:GEP917568 GOJ917568:GOL917568 GYF917568:GYH917568 HIB917568:HID917568 HRX917568:HRZ917568 IBT917568:IBV917568 ILP917568:ILR917568 IVL917568:IVN917568 JFH917568:JFJ917568 JPD917568:JPF917568 JYZ917568:JZB917568 KIV917568:KIX917568 KSR917568:KST917568 LCN917568:LCP917568 LMJ917568:LML917568 LWF917568:LWH917568 MGB917568:MGD917568 MPX917568:MPZ917568 MZT917568:MZV917568 NJP917568:NJR917568 NTL917568:NTN917568 ODH917568:ODJ917568 OND917568:ONF917568 OWZ917568:OXB917568 PGV917568:PGX917568 PQR917568:PQT917568 QAN917568:QAP917568 QKJ917568:QKL917568 QUF917568:QUH917568 REB917568:RED917568 RNX917568:RNZ917568 RXT917568:RXV917568 SHP917568:SHR917568 SRL917568:SRN917568 TBH917568:TBJ917568 TLD917568:TLF917568 TUZ917568:TVB917568 UEV917568:UEX917568 UOR917568:UOT917568 UYN917568:UYP917568 VIJ917568:VIL917568 VSF917568:VSH917568 WCB917568:WCD917568 WLX917568:WLZ917568 WVT917568:WVV917568 L983104:N983104 JH983104:JJ983104 TD983104:TF983104 ACZ983104:ADB983104 AMV983104:AMX983104 AWR983104:AWT983104 BGN983104:BGP983104 BQJ983104:BQL983104 CAF983104:CAH983104 CKB983104:CKD983104 CTX983104:CTZ983104 DDT983104:DDV983104 DNP983104:DNR983104 DXL983104:DXN983104 EHH983104:EHJ983104 ERD983104:ERF983104 FAZ983104:FBB983104 FKV983104:FKX983104 FUR983104:FUT983104 GEN983104:GEP983104 GOJ983104:GOL983104 GYF983104:GYH983104 HIB983104:HID983104 HRX983104:HRZ983104 IBT983104:IBV983104 ILP983104:ILR983104 IVL983104:IVN983104 JFH983104:JFJ983104 JPD983104:JPF983104 JYZ983104:JZB983104 KIV983104:KIX983104 KSR983104:KST983104 LCN983104:LCP983104 LMJ983104:LML983104 LWF983104:LWH983104 MGB983104:MGD983104 MPX983104:MPZ983104 MZT983104:MZV983104 NJP983104:NJR983104 NTL983104:NTN983104 ODH983104:ODJ983104 OND983104:ONF983104 OWZ983104:OXB983104 PGV983104:PGX983104 PQR983104:PQT983104 QAN983104:QAP983104 QKJ983104:QKL983104 QUF983104:QUH983104 REB983104:RED983104 RNX983104:RNZ983104 RXT983104:RXV983104 SHP983104:SHR983104 SRL983104:SRN983104 TBH983104:TBJ983104 TLD983104:TLF983104 TUZ983104:TVB983104 UEV983104:UEX983104 UOR983104:UOT983104 UYN983104:UYP983104 VIJ983104:VIL983104 VSF983104:VSH983104 WCB983104:WCD983104 WLX983104:WLZ983104 WVT983104:WVV983104 L74:N74 JH74:JJ74 TD74:TF74 ACZ74:ADB74 AMV74:AMX74 AWR74:AWT74 BGN74:BGP74 BQJ74:BQL74 CAF74:CAH74 CKB74:CKD74 CTX74:CTZ74 DDT74:DDV74 DNP74:DNR74 DXL74:DXN74 EHH74:EHJ74 ERD74:ERF74 FAZ74:FBB74 FKV74:FKX74 FUR74:FUT74 GEN74:GEP74 GOJ74:GOL74 GYF74:GYH74 HIB74:HID74 HRX74:HRZ74 IBT74:IBV74 ILP74:ILR74 IVL74:IVN74 JFH74:JFJ74 JPD74:JPF74 JYZ74:JZB74 KIV74:KIX74 KSR74:KST74 LCN74:LCP74 LMJ74:LML74 LWF74:LWH74 MGB74:MGD74 MPX74:MPZ74 MZT74:MZV74 NJP74:NJR74 NTL74:NTN74 ODH74:ODJ74 OND74:ONF74 OWZ74:OXB74 PGV74:PGX74 PQR74:PQT74 QAN74:QAP74 QKJ74:QKL74 QUF74:QUH74 REB74:RED74 RNX74:RNZ74 RXT74:RXV74 SHP74:SHR74 SRL74:SRN74 TBH74:TBJ74 TLD74:TLF74 TUZ74:TVB74 UEV74:UEX74 UOR74:UOT74 UYN74:UYP74 VIJ74:VIL74 VSF74:VSH74 WCB74:WCD74 WLX74:WLZ74 WVT74:WVV74 L65610:N65610 JH65610:JJ65610 TD65610:TF65610 ACZ65610:ADB65610 AMV65610:AMX65610 AWR65610:AWT65610 BGN65610:BGP65610 BQJ65610:BQL65610 CAF65610:CAH65610 CKB65610:CKD65610 CTX65610:CTZ65610 DDT65610:DDV65610 DNP65610:DNR65610 DXL65610:DXN65610 EHH65610:EHJ65610 ERD65610:ERF65610 FAZ65610:FBB65610 FKV65610:FKX65610 FUR65610:FUT65610 GEN65610:GEP65610 GOJ65610:GOL65610 GYF65610:GYH65610 HIB65610:HID65610 HRX65610:HRZ65610 IBT65610:IBV65610 ILP65610:ILR65610 IVL65610:IVN65610 JFH65610:JFJ65610 JPD65610:JPF65610 JYZ65610:JZB65610 KIV65610:KIX65610 KSR65610:KST65610 LCN65610:LCP65610 LMJ65610:LML65610 LWF65610:LWH65610 MGB65610:MGD65610 MPX65610:MPZ65610 MZT65610:MZV65610 NJP65610:NJR65610 NTL65610:NTN65610 ODH65610:ODJ65610 OND65610:ONF65610 OWZ65610:OXB65610 PGV65610:PGX65610 PQR65610:PQT65610 QAN65610:QAP65610 QKJ65610:QKL65610 QUF65610:QUH65610 REB65610:RED65610 RNX65610:RNZ65610 RXT65610:RXV65610 SHP65610:SHR65610 SRL65610:SRN65610 TBH65610:TBJ65610 TLD65610:TLF65610 TUZ65610:TVB65610 UEV65610:UEX65610 UOR65610:UOT65610 UYN65610:UYP65610 VIJ65610:VIL65610 VSF65610:VSH65610 WCB65610:WCD65610 WLX65610:WLZ65610 WVT65610:WVV65610 L131146:N131146 JH131146:JJ131146 TD131146:TF131146 ACZ131146:ADB131146 AMV131146:AMX131146 AWR131146:AWT131146 BGN131146:BGP131146 BQJ131146:BQL131146 CAF131146:CAH131146 CKB131146:CKD131146 CTX131146:CTZ131146 DDT131146:DDV131146 DNP131146:DNR131146 DXL131146:DXN131146 EHH131146:EHJ131146 ERD131146:ERF131146 FAZ131146:FBB131146 FKV131146:FKX131146 FUR131146:FUT131146 GEN131146:GEP131146 GOJ131146:GOL131146 GYF131146:GYH131146 HIB131146:HID131146 HRX131146:HRZ131146 IBT131146:IBV131146 ILP131146:ILR131146 IVL131146:IVN131146 JFH131146:JFJ131146 JPD131146:JPF131146 JYZ131146:JZB131146 KIV131146:KIX131146 KSR131146:KST131146 LCN131146:LCP131146 LMJ131146:LML131146 LWF131146:LWH131146 MGB131146:MGD131146 MPX131146:MPZ131146 MZT131146:MZV131146 NJP131146:NJR131146 NTL131146:NTN131146 ODH131146:ODJ131146 OND131146:ONF131146 OWZ131146:OXB131146 PGV131146:PGX131146 PQR131146:PQT131146 QAN131146:QAP131146 QKJ131146:QKL131146 QUF131146:QUH131146 REB131146:RED131146 RNX131146:RNZ131146 RXT131146:RXV131146 SHP131146:SHR131146 SRL131146:SRN131146 TBH131146:TBJ131146 TLD131146:TLF131146 TUZ131146:TVB131146 UEV131146:UEX131146 UOR131146:UOT131146 UYN131146:UYP131146 VIJ131146:VIL131146 VSF131146:VSH131146 WCB131146:WCD131146 WLX131146:WLZ131146 WVT131146:WVV131146 L196682:N196682 JH196682:JJ196682 TD196682:TF196682 ACZ196682:ADB196682 AMV196682:AMX196682 AWR196682:AWT196682 BGN196682:BGP196682 BQJ196682:BQL196682 CAF196682:CAH196682 CKB196682:CKD196682 CTX196682:CTZ196682 DDT196682:DDV196682 DNP196682:DNR196682 DXL196682:DXN196682 EHH196682:EHJ196682 ERD196682:ERF196682 FAZ196682:FBB196682 FKV196682:FKX196682 FUR196682:FUT196682 GEN196682:GEP196682 GOJ196682:GOL196682 GYF196682:GYH196682 HIB196682:HID196682 HRX196682:HRZ196682 IBT196682:IBV196682 ILP196682:ILR196682 IVL196682:IVN196682 JFH196682:JFJ196682 JPD196682:JPF196682 JYZ196682:JZB196682 KIV196682:KIX196682 KSR196682:KST196682 LCN196682:LCP196682 LMJ196682:LML196682 LWF196682:LWH196682 MGB196682:MGD196682 MPX196682:MPZ196682 MZT196682:MZV196682 NJP196682:NJR196682 NTL196682:NTN196682 ODH196682:ODJ196682 OND196682:ONF196682 OWZ196682:OXB196682 PGV196682:PGX196682 PQR196682:PQT196682 QAN196682:QAP196682 QKJ196682:QKL196682 QUF196682:QUH196682 REB196682:RED196682 RNX196682:RNZ196682 RXT196682:RXV196682 SHP196682:SHR196682 SRL196682:SRN196682 TBH196682:TBJ196682 TLD196682:TLF196682 TUZ196682:TVB196682 UEV196682:UEX196682 UOR196682:UOT196682 UYN196682:UYP196682 VIJ196682:VIL196682 VSF196682:VSH196682 WCB196682:WCD196682 WLX196682:WLZ196682 WVT196682:WVV196682 L262218:N262218 JH262218:JJ262218 TD262218:TF262218 ACZ262218:ADB262218 AMV262218:AMX262218 AWR262218:AWT262218 BGN262218:BGP262218 BQJ262218:BQL262218 CAF262218:CAH262218 CKB262218:CKD262218 CTX262218:CTZ262218 DDT262218:DDV262218 DNP262218:DNR262218 DXL262218:DXN262218 EHH262218:EHJ262218 ERD262218:ERF262218 FAZ262218:FBB262218 FKV262218:FKX262218 FUR262218:FUT262218 GEN262218:GEP262218 GOJ262218:GOL262218 GYF262218:GYH262218 HIB262218:HID262218 HRX262218:HRZ262218 IBT262218:IBV262218 ILP262218:ILR262218 IVL262218:IVN262218 JFH262218:JFJ262218 JPD262218:JPF262218 JYZ262218:JZB262218 KIV262218:KIX262218 KSR262218:KST262218 LCN262218:LCP262218 LMJ262218:LML262218 LWF262218:LWH262218 MGB262218:MGD262218 MPX262218:MPZ262218 MZT262218:MZV262218 NJP262218:NJR262218 NTL262218:NTN262218 ODH262218:ODJ262218 OND262218:ONF262218 OWZ262218:OXB262218 PGV262218:PGX262218 PQR262218:PQT262218 QAN262218:QAP262218 QKJ262218:QKL262218 QUF262218:QUH262218 REB262218:RED262218 RNX262218:RNZ262218 RXT262218:RXV262218 SHP262218:SHR262218 SRL262218:SRN262218 TBH262218:TBJ262218 TLD262218:TLF262218 TUZ262218:TVB262218 UEV262218:UEX262218 UOR262218:UOT262218 UYN262218:UYP262218 VIJ262218:VIL262218 VSF262218:VSH262218 WCB262218:WCD262218 WLX262218:WLZ262218 WVT262218:WVV262218 L327754:N327754 JH327754:JJ327754 TD327754:TF327754 ACZ327754:ADB327754 AMV327754:AMX327754 AWR327754:AWT327754 BGN327754:BGP327754 BQJ327754:BQL327754 CAF327754:CAH327754 CKB327754:CKD327754 CTX327754:CTZ327754 DDT327754:DDV327754 DNP327754:DNR327754 DXL327754:DXN327754 EHH327754:EHJ327754 ERD327754:ERF327754 FAZ327754:FBB327754 FKV327754:FKX327754 FUR327754:FUT327754 GEN327754:GEP327754 GOJ327754:GOL327754 GYF327754:GYH327754 HIB327754:HID327754 HRX327754:HRZ327754 IBT327754:IBV327754 ILP327754:ILR327754 IVL327754:IVN327754 JFH327754:JFJ327754 JPD327754:JPF327754 JYZ327754:JZB327754 KIV327754:KIX327754 KSR327754:KST327754 LCN327754:LCP327754 LMJ327754:LML327754 LWF327754:LWH327754 MGB327754:MGD327754 MPX327754:MPZ327754 MZT327754:MZV327754 NJP327754:NJR327754 NTL327754:NTN327754 ODH327754:ODJ327754 OND327754:ONF327754 OWZ327754:OXB327754 PGV327754:PGX327754 PQR327754:PQT327754 QAN327754:QAP327754 QKJ327754:QKL327754 QUF327754:QUH327754 REB327754:RED327754 RNX327754:RNZ327754 RXT327754:RXV327754 SHP327754:SHR327754 SRL327754:SRN327754 TBH327754:TBJ327754 TLD327754:TLF327754 TUZ327754:TVB327754 UEV327754:UEX327754 UOR327754:UOT327754 UYN327754:UYP327754 VIJ327754:VIL327754 VSF327754:VSH327754 WCB327754:WCD327754 WLX327754:WLZ327754 WVT327754:WVV327754 L393290:N393290 JH393290:JJ393290 TD393290:TF393290 ACZ393290:ADB393290 AMV393290:AMX393290 AWR393290:AWT393290 BGN393290:BGP393290 BQJ393290:BQL393290 CAF393290:CAH393290 CKB393290:CKD393290 CTX393290:CTZ393290 DDT393290:DDV393290 DNP393290:DNR393290 DXL393290:DXN393290 EHH393290:EHJ393290 ERD393290:ERF393290 FAZ393290:FBB393290 FKV393290:FKX393290 FUR393290:FUT393290 GEN393290:GEP393290 GOJ393290:GOL393290 GYF393290:GYH393290 HIB393290:HID393290 HRX393290:HRZ393290 IBT393290:IBV393290 ILP393290:ILR393290 IVL393290:IVN393290 JFH393290:JFJ393290 JPD393290:JPF393290 JYZ393290:JZB393290 KIV393290:KIX393290 KSR393290:KST393290 LCN393290:LCP393290 LMJ393290:LML393290 LWF393290:LWH393290 MGB393290:MGD393290 MPX393290:MPZ393290 MZT393290:MZV393290 NJP393290:NJR393290 NTL393290:NTN393290 ODH393290:ODJ393290 OND393290:ONF393290 OWZ393290:OXB393290 PGV393290:PGX393290 PQR393290:PQT393290 QAN393290:QAP393290 QKJ393290:QKL393290 QUF393290:QUH393290 REB393290:RED393290 RNX393290:RNZ393290 RXT393290:RXV393290 SHP393290:SHR393290 SRL393290:SRN393290 TBH393290:TBJ393290 TLD393290:TLF393290 TUZ393290:TVB393290 UEV393290:UEX393290 UOR393290:UOT393290 UYN393290:UYP393290 VIJ393290:VIL393290 VSF393290:VSH393290 WCB393290:WCD393290 WLX393290:WLZ393290 WVT393290:WVV393290 L458826:N458826 JH458826:JJ458826 TD458826:TF458826 ACZ458826:ADB458826 AMV458826:AMX458826 AWR458826:AWT458826 BGN458826:BGP458826 BQJ458826:BQL458826 CAF458826:CAH458826 CKB458826:CKD458826 CTX458826:CTZ458826 DDT458826:DDV458826 DNP458826:DNR458826 DXL458826:DXN458826 EHH458826:EHJ458826 ERD458826:ERF458826 FAZ458826:FBB458826 FKV458826:FKX458826 FUR458826:FUT458826 GEN458826:GEP458826 GOJ458826:GOL458826 GYF458826:GYH458826 HIB458826:HID458826 HRX458826:HRZ458826 IBT458826:IBV458826 ILP458826:ILR458826 IVL458826:IVN458826 JFH458826:JFJ458826 JPD458826:JPF458826 JYZ458826:JZB458826 KIV458826:KIX458826 KSR458826:KST458826 LCN458826:LCP458826 LMJ458826:LML458826 LWF458826:LWH458826 MGB458826:MGD458826 MPX458826:MPZ458826 MZT458826:MZV458826 NJP458826:NJR458826 NTL458826:NTN458826 ODH458826:ODJ458826 OND458826:ONF458826 OWZ458826:OXB458826 PGV458826:PGX458826 PQR458826:PQT458826 QAN458826:QAP458826 QKJ458826:QKL458826 QUF458826:QUH458826 REB458826:RED458826 RNX458826:RNZ458826 RXT458826:RXV458826 SHP458826:SHR458826 SRL458826:SRN458826 TBH458826:TBJ458826 TLD458826:TLF458826 TUZ458826:TVB458826 UEV458826:UEX458826 UOR458826:UOT458826 UYN458826:UYP458826 VIJ458826:VIL458826 VSF458826:VSH458826 WCB458826:WCD458826 WLX458826:WLZ458826 WVT458826:WVV458826 L524362:N524362 JH524362:JJ524362 TD524362:TF524362 ACZ524362:ADB524362 AMV524362:AMX524362 AWR524362:AWT524362 BGN524362:BGP524362 BQJ524362:BQL524362 CAF524362:CAH524362 CKB524362:CKD524362 CTX524362:CTZ524362 DDT524362:DDV524362 DNP524362:DNR524362 DXL524362:DXN524362 EHH524362:EHJ524362 ERD524362:ERF524362 FAZ524362:FBB524362 FKV524362:FKX524362 FUR524362:FUT524362 GEN524362:GEP524362 GOJ524362:GOL524362 GYF524362:GYH524362 HIB524362:HID524362 HRX524362:HRZ524362 IBT524362:IBV524362 ILP524362:ILR524362 IVL524362:IVN524362 JFH524362:JFJ524362 JPD524362:JPF524362 JYZ524362:JZB524362 KIV524362:KIX524362 KSR524362:KST524362 LCN524362:LCP524362 LMJ524362:LML524362 LWF524362:LWH524362 MGB524362:MGD524362 MPX524362:MPZ524362 MZT524362:MZV524362 NJP524362:NJR524362 NTL524362:NTN524362 ODH524362:ODJ524362 OND524362:ONF524362 OWZ524362:OXB524362 PGV524362:PGX524362 PQR524362:PQT524362 QAN524362:QAP524362 QKJ524362:QKL524362 QUF524362:QUH524362 REB524362:RED524362 RNX524362:RNZ524362 RXT524362:RXV524362 SHP524362:SHR524362 SRL524362:SRN524362 TBH524362:TBJ524362 TLD524362:TLF524362 TUZ524362:TVB524362 UEV524362:UEX524362 UOR524362:UOT524362 UYN524362:UYP524362 VIJ524362:VIL524362 VSF524362:VSH524362 WCB524362:WCD524362 WLX524362:WLZ524362 WVT524362:WVV524362 L589898:N589898 JH589898:JJ589898 TD589898:TF589898 ACZ589898:ADB589898 AMV589898:AMX589898 AWR589898:AWT589898 BGN589898:BGP589898 BQJ589898:BQL589898 CAF589898:CAH589898 CKB589898:CKD589898 CTX589898:CTZ589898 DDT589898:DDV589898 DNP589898:DNR589898 DXL589898:DXN589898 EHH589898:EHJ589898 ERD589898:ERF589898 FAZ589898:FBB589898 FKV589898:FKX589898 FUR589898:FUT589898 GEN589898:GEP589898 GOJ589898:GOL589898 GYF589898:GYH589898 HIB589898:HID589898 HRX589898:HRZ589898 IBT589898:IBV589898 ILP589898:ILR589898 IVL589898:IVN589898 JFH589898:JFJ589898 JPD589898:JPF589898 JYZ589898:JZB589898 KIV589898:KIX589898 KSR589898:KST589898 LCN589898:LCP589898 LMJ589898:LML589898 LWF589898:LWH589898 MGB589898:MGD589898 MPX589898:MPZ589898 MZT589898:MZV589898 NJP589898:NJR589898 NTL589898:NTN589898 ODH589898:ODJ589898 OND589898:ONF589898 OWZ589898:OXB589898 PGV589898:PGX589898 PQR589898:PQT589898 QAN589898:QAP589898 QKJ589898:QKL589898 QUF589898:QUH589898 REB589898:RED589898 RNX589898:RNZ589898 RXT589898:RXV589898 SHP589898:SHR589898 SRL589898:SRN589898 TBH589898:TBJ589898 TLD589898:TLF589898 TUZ589898:TVB589898 UEV589898:UEX589898 UOR589898:UOT589898 UYN589898:UYP589898 VIJ589898:VIL589898 VSF589898:VSH589898 WCB589898:WCD589898 WLX589898:WLZ589898 WVT589898:WVV589898 L655434:N655434 JH655434:JJ655434 TD655434:TF655434 ACZ655434:ADB655434 AMV655434:AMX655434 AWR655434:AWT655434 BGN655434:BGP655434 BQJ655434:BQL655434 CAF655434:CAH655434 CKB655434:CKD655434 CTX655434:CTZ655434 DDT655434:DDV655434 DNP655434:DNR655434 DXL655434:DXN655434 EHH655434:EHJ655434 ERD655434:ERF655434 FAZ655434:FBB655434 FKV655434:FKX655434 FUR655434:FUT655434 GEN655434:GEP655434 GOJ655434:GOL655434 GYF655434:GYH655434 HIB655434:HID655434 HRX655434:HRZ655434 IBT655434:IBV655434 ILP655434:ILR655434 IVL655434:IVN655434 JFH655434:JFJ655434 JPD655434:JPF655434 JYZ655434:JZB655434 KIV655434:KIX655434 KSR655434:KST655434 LCN655434:LCP655434 LMJ655434:LML655434 LWF655434:LWH655434 MGB655434:MGD655434 MPX655434:MPZ655434 MZT655434:MZV655434 NJP655434:NJR655434 NTL655434:NTN655434 ODH655434:ODJ655434 OND655434:ONF655434 OWZ655434:OXB655434 PGV655434:PGX655434 PQR655434:PQT655434 QAN655434:QAP655434 QKJ655434:QKL655434 QUF655434:QUH655434 REB655434:RED655434 RNX655434:RNZ655434 RXT655434:RXV655434 SHP655434:SHR655434 SRL655434:SRN655434 TBH655434:TBJ655434 TLD655434:TLF655434 TUZ655434:TVB655434 UEV655434:UEX655434 UOR655434:UOT655434 UYN655434:UYP655434 VIJ655434:VIL655434 VSF655434:VSH655434 WCB655434:WCD655434 WLX655434:WLZ655434 WVT655434:WVV655434 L720970:N720970 JH720970:JJ720970 TD720970:TF720970 ACZ720970:ADB720970 AMV720970:AMX720970 AWR720970:AWT720970 BGN720970:BGP720970 BQJ720970:BQL720970 CAF720970:CAH720970 CKB720970:CKD720970 CTX720970:CTZ720970 DDT720970:DDV720970 DNP720970:DNR720970 DXL720970:DXN720970 EHH720970:EHJ720970 ERD720970:ERF720970 FAZ720970:FBB720970 FKV720970:FKX720970 FUR720970:FUT720970 GEN720970:GEP720970 GOJ720970:GOL720970 GYF720970:GYH720970 HIB720970:HID720970 HRX720970:HRZ720970 IBT720970:IBV720970 ILP720970:ILR720970 IVL720970:IVN720970 JFH720970:JFJ720970 JPD720970:JPF720970 JYZ720970:JZB720970 KIV720970:KIX720970 KSR720970:KST720970 LCN720970:LCP720970 LMJ720970:LML720970 LWF720970:LWH720970 MGB720970:MGD720970 MPX720970:MPZ720970 MZT720970:MZV720970 NJP720970:NJR720970 NTL720970:NTN720970 ODH720970:ODJ720970 OND720970:ONF720970 OWZ720970:OXB720970 PGV720970:PGX720970 PQR720970:PQT720970 QAN720970:QAP720970 QKJ720970:QKL720970 QUF720970:QUH720970 REB720970:RED720970 RNX720970:RNZ720970 RXT720970:RXV720970 SHP720970:SHR720970 SRL720970:SRN720970 TBH720970:TBJ720970 TLD720970:TLF720970 TUZ720970:TVB720970 UEV720970:UEX720970 UOR720970:UOT720970 UYN720970:UYP720970 VIJ720970:VIL720970 VSF720970:VSH720970 WCB720970:WCD720970 WLX720970:WLZ720970 WVT720970:WVV720970 L786506:N786506 JH786506:JJ786506 TD786506:TF786506 ACZ786506:ADB786506 AMV786506:AMX786506 AWR786506:AWT786506 BGN786506:BGP786506 BQJ786506:BQL786506 CAF786506:CAH786506 CKB786506:CKD786506 CTX786506:CTZ786506 DDT786506:DDV786506 DNP786506:DNR786506 DXL786506:DXN786506 EHH786506:EHJ786506 ERD786506:ERF786506 FAZ786506:FBB786506 FKV786506:FKX786506 FUR786506:FUT786506 GEN786506:GEP786506 GOJ786506:GOL786506 GYF786506:GYH786506 HIB786506:HID786506 HRX786506:HRZ786506 IBT786506:IBV786506 ILP786506:ILR786506 IVL786506:IVN786506 JFH786506:JFJ786506 JPD786506:JPF786506 JYZ786506:JZB786506 KIV786506:KIX786506 KSR786506:KST786506 LCN786506:LCP786506 LMJ786506:LML786506 LWF786506:LWH786506 MGB786506:MGD786506 MPX786506:MPZ786506 MZT786506:MZV786506 NJP786506:NJR786506 NTL786506:NTN786506 ODH786506:ODJ786506 OND786506:ONF786506 OWZ786506:OXB786506 PGV786506:PGX786506 PQR786506:PQT786506 QAN786506:QAP786506 QKJ786506:QKL786506 QUF786506:QUH786506 REB786506:RED786506 RNX786506:RNZ786506 RXT786506:RXV786506 SHP786506:SHR786506 SRL786506:SRN786506 TBH786506:TBJ786506 TLD786506:TLF786506 TUZ786506:TVB786506 UEV786506:UEX786506 UOR786506:UOT786506 UYN786506:UYP786506 VIJ786506:VIL786506 VSF786506:VSH786506 WCB786506:WCD786506 WLX786506:WLZ786506 WVT786506:WVV786506 L852042:N852042 JH852042:JJ852042 TD852042:TF852042 ACZ852042:ADB852042 AMV852042:AMX852042 AWR852042:AWT852042 BGN852042:BGP852042 BQJ852042:BQL852042 CAF852042:CAH852042 CKB852042:CKD852042 CTX852042:CTZ852042 DDT852042:DDV852042 DNP852042:DNR852042 DXL852042:DXN852042 EHH852042:EHJ852042 ERD852042:ERF852042 FAZ852042:FBB852042 FKV852042:FKX852042 FUR852042:FUT852042 GEN852042:GEP852042 GOJ852042:GOL852042 GYF852042:GYH852042 HIB852042:HID852042 HRX852042:HRZ852042 IBT852042:IBV852042 ILP852042:ILR852042 IVL852042:IVN852042 JFH852042:JFJ852042 JPD852042:JPF852042 JYZ852042:JZB852042 KIV852042:KIX852042 KSR852042:KST852042 LCN852042:LCP852042 LMJ852042:LML852042 LWF852042:LWH852042 MGB852042:MGD852042 MPX852042:MPZ852042 MZT852042:MZV852042 NJP852042:NJR852042 NTL852042:NTN852042 ODH852042:ODJ852042 OND852042:ONF852042 OWZ852042:OXB852042 PGV852042:PGX852042 PQR852042:PQT852042 QAN852042:QAP852042 QKJ852042:QKL852042 QUF852042:QUH852042 REB852042:RED852042 RNX852042:RNZ852042 RXT852042:RXV852042 SHP852042:SHR852042 SRL852042:SRN852042 TBH852042:TBJ852042 TLD852042:TLF852042 TUZ852042:TVB852042 UEV852042:UEX852042 UOR852042:UOT852042 UYN852042:UYP852042 VIJ852042:VIL852042 VSF852042:VSH852042 WCB852042:WCD852042 WLX852042:WLZ852042 WVT852042:WVV852042 L917578:N917578 JH917578:JJ917578 TD917578:TF917578 ACZ917578:ADB917578 AMV917578:AMX917578 AWR917578:AWT917578 BGN917578:BGP917578 BQJ917578:BQL917578 CAF917578:CAH917578 CKB917578:CKD917578 CTX917578:CTZ917578 DDT917578:DDV917578 DNP917578:DNR917578 DXL917578:DXN917578 EHH917578:EHJ917578 ERD917578:ERF917578 FAZ917578:FBB917578 FKV917578:FKX917578 FUR917578:FUT917578 GEN917578:GEP917578 GOJ917578:GOL917578 GYF917578:GYH917578 HIB917578:HID917578 HRX917578:HRZ917578 IBT917578:IBV917578 ILP917578:ILR917578 IVL917578:IVN917578 JFH917578:JFJ917578 JPD917578:JPF917578 JYZ917578:JZB917578 KIV917578:KIX917578 KSR917578:KST917578 LCN917578:LCP917578 LMJ917578:LML917578 LWF917578:LWH917578 MGB917578:MGD917578 MPX917578:MPZ917578 MZT917578:MZV917578 NJP917578:NJR917578 NTL917578:NTN917578 ODH917578:ODJ917578 OND917578:ONF917578 OWZ917578:OXB917578 PGV917578:PGX917578 PQR917578:PQT917578 QAN917578:QAP917578 QKJ917578:QKL917578 QUF917578:QUH917578 REB917578:RED917578 RNX917578:RNZ917578 RXT917578:RXV917578 SHP917578:SHR917578 SRL917578:SRN917578 TBH917578:TBJ917578 TLD917578:TLF917578 TUZ917578:TVB917578 UEV917578:UEX917578 UOR917578:UOT917578 UYN917578:UYP917578 VIJ917578:VIL917578 VSF917578:VSH917578 WCB917578:WCD917578 WLX917578:WLZ917578 WVT917578:WVV917578 L983114:N983114 JH983114:JJ983114 TD983114:TF983114 ACZ983114:ADB983114 AMV983114:AMX983114 AWR983114:AWT983114 BGN983114:BGP983114 BQJ983114:BQL983114 CAF983114:CAH983114 CKB983114:CKD983114 CTX983114:CTZ983114 DDT983114:DDV983114 DNP983114:DNR983114 DXL983114:DXN983114 EHH983114:EHJ983114 ERD983114:ERF983114 FAZ983114:FBB983114 FKV983114:FKX983114 FUR983114:FUT983114 GEN983114:GEP983114 GOJ983114:GOL983114 GYF983114:GYH983114 HIB983114:HID983114 HRX983114:HRZ983114 IBT983114:IBV983114 ILP983114:ILR983114 IVL983114:IVN983114 JFH983114:JFJ983114 JPD983114:JPF983114 JYZ983114:JZB983114 KIV983114:KIX983114 KSR983114:KST983114 LCN983114:LCP983114 LMJ983114:LML983114 LWF983114:LWH983114 MGB983114:MGD983114 MPX983114:MPZ983114 MZT983114:MZV983114 NJP983114:NJR983114 NTL983114:NTN983114 ODH983114:ODJ983114 OND983114:ONF983114 OWZ983114:OXB983114 PGV983114:PGX983114 PQR983114:PQT983114 QAN983114:QAP983114 QKJ983114:QKL983114 QUF983114:QUH983114 REB983114:RED983114 RNX983114:RNZ983114 RXT983114:RXV983114 SHP983114:SHR983114 SRL983114:SRN983114 TBH983114:TBJ983114 TLD983114:TLF983114 TUZ983114:TVB983114 UEV983114:UEX983114 UOR983114:UOT983114 UYN983114:UYP983114 VIJ983114:VIL983114 VSF983114:VSH983114 WCB983114:WCD983114 WLX983114:WLZ983114 WVT983114:WVV983114 L32:O32 JH32:JK32 TD32:TG32 ACZ32:ADC32 AMV32:AMY32 AWR32:AWU32 BGN32:BGQ32 BQJ32:BQM32 CAF32:CAI32 CKB32:CKE32 CTX32:CUA32 DDT32:DDW32 DNP32:DNS32 DXL32:DXO32 EHH32:EHK32 ERD32:ERG32 FAZ32:FBC32 FKV32:FKY32 FUR32:FUU32 GEN32:GEQ32 GOJ32:GOM32 GYF32:GYI32 HIB32:HIE32 HRX32:HSA32 IBT32:IBW32 ILP32:ILS32 IVL32:IVO32 JFH32:JFK32 JPD32:JPG32 JYZ32:JZC32 KIV32:KIY32 KSR32:KSU32 LCN32:LCQ32 LMJ32:LMM32 LWF32:LWI32 MGB32:MGE32 MPX32:MQA32 MZT32:MZW32 NJP32:NJS32 NTL32:NTO32 ODH32:ODK32 OND32:ONG32 OWZ32:OXC32 PGV32:PGY32 PQR32:PQU32 QAN32:QAQ32 QKJ32:QKM32 QUF32:QUI32 REB32:REE32 RNX32:ROA32 RXT32:RXW32 SHP32:SHS32 SRL32:SRO32 TBH32:TBK32 TLD32:TLG32 TUZ32:TVC32 UEV32:UEY32 UOR32:UOU32 UYN32:UYQ32 VIJ32:VIM32 VSF32:VSI32 WCB32:WCE32 WLX32:WMA32 WVT32:WVW32 L65568:O65568 JH65568:JK65568 TD65568:TG65568 ACZ65568:ADC65568 AMV65568:AMY65568 AWR65568:AWU65568 BGN65568:BGQ65568 BQJ65568:BQM65568 CAF65568:CAI65568 CKB65568:CKE65568 CTX65568:CUA65568 DDT65568:DDW65568 DNP65568:DNS65568 DXL65568:DXO65568 EHH65568:EHK65568 ERD65568:ERG65568 FAZ65568:FBC65568 FKV65568:FKY65568 FUR65568:FUU65568 GEN65568:GEQ65568 GOJ65568:GOM65568 GYF65568:GYI65568 HIB65568:HIE65568 HRX65568:HSA65568 IBT65568:IBW65568 ILP65568:ILS65568 IVL65568:IVO65568 JFH65568:JFK65568 JPD65568:JPG65568 JYZ65568:JZC65568 KIV65568:KIY65568 KSR65568:KSU65568 LCN65568:LCQ65568 LMJ65568:LMM65568 LWF65568:LWI65568 MGB65568:MGE65568 MPX65568:MQA65568 MZT65568:MZW65568 NJP65568:NJS65568 NTL65568:NTO65568 ODH65568:ODK65568 OND65568:ONG65568 OWZ65568:OXC65568 PGV65568:PGY65568 PQR65568:PQU65568 QAN65568:QAQ65568 QKJ65568:QKM65568 QUF65568:QUI65568 REB65568:REE65568 RNX65568:ROA65568 RXT65568:RXW65568 SHP65568:SHS65568 SRL65568:SRO65568 TBH65568:TBK65568 TLD65568:TLG65568 TUZ65568:TVC65568 UEV65568:UEY65568 UOR65568:UOU65568 UYN65568:UYQ65568 VIJ65568:VIM65568 VSF65568:VSI65568 WCB65568:WCE65568 WLX65568:WMA65568 WVT65568:WVW65568 L131104:O131104 JH131104:JK131104 TD131104:TG131104 ACZ131104:ADC131104 AMV131104:AMY131104 AWR131104:AWU131104 BGN131104:BGQ131104 BQJ131104:BQM131104 CAF131104:CAI131104 CKB131104:CKE131104 CTX131104:CUA131104 DDT131104:DDW131104 DNP131104:DNS131104 DXL131104:DXO131104 EHH131104:EHK131104 ERD131104:ERG131104 FAZ131104:FBC131104 FKV131104:FKY131104 FUR131104:FUU131104 GEN131104:GEQ131104 GOJ131104:GOM131104 GYF131104:GYI131104 HIB131104:HIE131104 HRX131104:HSA131104 IBT131104:IBW131104 ILP131104:ILS131104 IVL131104:IVO131104 JFH131104:JFK131104 JPD131104:JPG131104 JYZ131104:JZC131104 KIV131104:KIY131104 KSR131104:KSU131104 LCN131104:LCQ131104 LMJ131104:LMM131104 LWF131104:LWI131104 MGB131104:MGE131104 MPX131104:MQA131104 MZT131104:MZW131104 NJP131104:NJS131104 NTL131104:NTO131104 ODH131104:ODK131104 OND131104:ONG131104 OWZ131104:OXC131104 PGV131104:PGY131104 PQR131104:PQU131104 QAN131104:QAQ131104 QKJ131104:QKM131104 QUF131104:QUI131104 REB131104:REE131104 RNX131104:ROA131104 RXT131104:RXW131104 SHP131104:SHS131104 SRL131104:SRO131104 TBH131104:TBK131104 TLD131104:TLG131104 TUZ131104:TVC131104 UEV131104:UEY131104 UOR131104:UOU131104 UYN131104:UYQ131104 VIJ131104:VIM131104 VSF131104:VSI131104 WCB131104:WCE131104 WLX131104:WMA131104 WVT131104:WVW131104 L196640:O196640 JH196640:JK196640 TD196640:TG196640 ACZ196640:ADC196640 AMV196640:AMY196640 AWR196640:AWU196640 BGN196640:BGQ196640 BQJ196640:BQM196640 CAF196640:CAI196640 CKB196640:CKE196640 CTX196640:CUA196640 DDT196640:DDW196640 DNP196640:DNS196640 DXL196640:DXO196640 EHH196640:EHK196640 ERD196640:ERG196640 FAZ196640:FBC196640 FKV196640:FKY196640 FUR196640:FUU196640 GEN196640:GEQ196640 GOJ196640:GOM196640 GYF196640:GYI196640 HIB196640:HIE196640 HRX196640:HSA196640 IBT196640:IBW196640 ILP196640:ILS196640 IVL196640:IVO196640 JFH196640:JFK196640 JPD196640:JPG196640 JYZ196640:JZC196640 KIV196640:KIY196640 KSR196640:KSU196640 LCN196640:LCQ196640 LMJ196640:LMM196640 LWF196640:LWI196640 MGB196640:MGE196640 MPX196640:MQA196640 MZT196640:MZW196640 NJP196640:NJS196640 NTL196640:NTO196640 ODH196640:ODK196640 OND196640:ONG196640 OWZ196640:OXC196640 PGV196640:PGY196640 PQR196640:PQU196640 QAN196640:QAQ196640 QKJ196640:QKM196640 QUF196640:QUI196640 REB196640:REE196640 RNX196640:ROA196640 RXT196640:RXW196640 SHP196640:SHS196640 SRL196640:SRO196640 TBH196640:TBK196640 TLD196640:TLG196640 TUZ196640:TVC196640 UEV196640:UEY196640 UOR196640:UOU196640 UYN196640:UYQ196640 VIJ196640:VIM196640 VSF196640:VSI196640 WCB196640:WCE196640 WLX196640:WMA196640 WVT196640:WVW196640 L262176:O262176 JH262176:JK262176 TD262176:TG262176 ACZ262176:ADC262176 AMV262176:AMY262176 AWR262176:AWU262176 BGN262176:BGQ262176 BQJ262176:BQM262176 CAF262176:CAI262176 CKB262176:CKE262176 CTX262176:CUA262176 DDT262176:DDW262176 DNP262176:DNS262176 DXL262176:DXO262176 EHH262176:EHK262176 ERD262176:ERG262176 FAZ262176:FBC262176 FKV262176:FKY262176 FUR262176:FUU262176 GEN262176:GEQ262176 GOJ262176:GOM262176 GYF262176:GYI262176 HIB262176:HIE262176 HRX262176:HSA262176 IBT262176:IBW262176 ILP262176:ILS262176 IVL262176:IVO262176 JFH262176:JFK262176 JPD262176:JPG262176 JYZ262176:JZC262176 KIV262176:KIY262176 KSR262176:KSU262176 LCN262176:LCQ262176 LMJ262176:LMM262176 LWF262176:LWI262176 MGB262176:MGE262176 MPX262176:MQA262176 MZT262176:MZW262176 NJP262176:NJS262176 NTL262176:NTO262176 ODH262176:ODK262176 OND262176:ONG262176 OWZ262176:OXC262176 PGV262176:PGY262176 PQR262176:PQU262176 QAN262176:QAQ262176 QKJ262176:QKM262176 QUF262176:QUI262176 REB262176:REE262176 RNX262176:ROA262176 RXT262176:RXW262176 SHP262176:SHS262176 SRL262176:SRO262176 TBH262176:TBK262176 TLD262176:TLG262176 TUZ262176:TVC262176 UEV262176:UEY262176 UOR262176:UOU262176 UYN262176:UYQ262176 VIJ262176:VIM262176 VSF262176:VSI262176 WCB262176:WCE262176 WLX262176:WMA262176 WVT262176:WVW262176 L327712:O327712 JH327712:JK327712 TD327712:TG327712 ACZ327712:ADC327712 AMV327712:AMY327712 AWR327712:AWU327712 BGN327712:BGQ327712 BQJ327712:BQM327712 CAF327712:CAI327712 CKB327712:CKE327712 CTX327712:CUA327712 DDT327712:DDW327712 DNP327712:DNS327712 DXL327712:DXO327712 EHH327712:EHK327712 ERD327712:ERG327712 FAZ327712:FBC327712 FKV327712:FKY327712 FUR327712:FUU327712 GEN327712:GEQ327712 GOJ327712:GOM327712 GYF327712:GYI327712 HIB327712:HIE327712 HRX327712:HSA327712 IBT327712:IBW327712 ILP327712:ILS327712 IVL327712:IVO327712 JFH327712:JFK327712 JPD327712:JPG327712 JYZ327712:JZC327712 KIV327712:KIY327712 KSR327712:KSU327712 LCN327712:LCQ327712 LMJ327712:LMM327712 LWF327712:LWI327712 MGB327712:MGE327712 MPX327712:MQA327712 MZT327712:MZW327712 NJP327712:NJS327712 NTL327712:NTO327712 ODH327712:ODK327712 OND327712:ONG327712 OWZ327712:OXC327712 PGV327712:PGY327712 PQR327712:PQU327712 QAN327712:QAQ327712 QKJ327712:QKM327712 QUF327712:QUI327712 REB327712:REE327712 RNX327712:ROA327712 RXT327712:RXW327712 SHP327712:SHS327712 SRL327712:SRO327712 TBH327712:TBK327712 TLD327712:TLG327712 TUZ327712:TVC327712 UEV327712:UEY327712 UOR327712:UOU327712 UYN327712:UYQ327712 VIJ327712:VIM327712 VSF327712:VSI327712 WCB327712:WCE327712 WLX327712:WMA327712 WVT327712:WVW327712 L393248:O393248 JH393248:JK393248 TD393248:TG393248 ACZ393248:ADC393248 AMV393248:AMY393248 AWR393248:AWU393248 BGN393248:BGQ393248 BQJ393248:BQM393248 CAF393248:CAI393248 CKB393248:CKE393248 CTX393248:CUA393248 DDT393248:DDW393248 DNP393248:DNS393248 DXL393248:DXO393248 EHH393248:EHK393248 ERD393248:ERG393248 FAZ393248:FBC393248 FKV393248:FKY393248 FUR393248:FUU393248 GEN393248:GEQ393248 GOJ393248:GOM393248 GYF393248:GYI393248 HIB393248:HIE393248 HRX393248:HSA393248 IBT393248:IBW393248 ILP393248:ILS393248 IVL393248:IVO393248 JFH393248:JFK393248 JPD393248:JPG393248 JYZ393248:JZC393248 KIV393248:KIY393248 KSR393248:KSU393248 LCN393248:LCQ393248 LMJ393248:LMM393248 LWF393248:LWI393248 MGB393248:MGE393248 MPX393248:MQA393248 MZT393248:MZW393248 NJP393248:NJS393248 NTL393248:NTO393248 ODH393248:ODK393248 OND393248:ONG393248 OWZ393248:OXC393248 PGV393248:PGY393248 PQR393248:PQU393248 QAN393248:QAQ393248 QKJ393248:QKM393248 QUF393248:QUI393248 REB393248:REE393248 RNX393248:ROA393248 RXT393248:RXW393248 SHP393248:SHS393248 SRL393248:SRO393248 TBH393248:TBK393248 TLD393248:TLG393248 TUZ393248:TVC393248 UEV393248:UEY393248 UOR393248:UOU393248 UYN393248:UYQ393248 VIJ393248:VIM393248 VSF393248:VSI393248 WCB393248:WCE393248 WLX393248:WMA393248 WVT393248:WVW393248 L458784:O458784 JH458784:JK458784 TD458784:TG458784 ACZ458784:ADC458784 AMV458784:AMY458784 AWR458784:AWU458784 BGN458784:BGQ458784 BQJ458784:BQM458784 CAF458784:CAI458784 CKB458784:CKE458784 CTX458784:CUA458784 DDT458784:DDW458784 DNP458784:DNS458784 DXL458784:DXO458784 EHH458784:EHK458784 ERD458784:ERG458784 FAZ458784:FBC458784 FKV458784:FKY458784 FUR458784:FUU458784 GEN458784:GEQ458784 GOJ458784:GOM458784 GYF458784:GYI458784 HIB458784:HIE458784 HRX458784:HSA458784 IBT458784:IBW458784 ILP458784:ILS458784 IVL458784:IVO458784 JFH458784:JFK458784 JPD458784:JPG458784 JYZ458784:JZC458784 KIV458784:KIY458784 KSR458784:KSU458784 LCN458784:LCQ458784 LMJ458784:LMM458784 LWF458784:LWI458784 MGB458784:MGE458784 MPX458784:MQA458784 MZT458784:MZW458784 NJP458784:NJS458784 NTL458784:NTO458784 ODH458784:ODK458784 OND458784:ONG458784 OWZ458784:OXC458784 PGV458784:PGY458784 PQR458784:PQU458784 QAN458784:QAQ458784 QKJ458784:QKM458784 QUF458784:QUI458784 REB458784:REE458784 RNX458784:ROA458784 RXT458784:RXW458784 SHP458784:SHS458784 SRL458784:SRO458784 TBH458784:TBK458784 TLD458784:TLG458784 TUZ458784:TVC458784 UEV458784:UEY458784 UOR458784:UOU458784 UYN458784:UYQ458784 VIJ458784:VIM458784 VSF458784:VSI458784 WCB458784:WCE458784 WLX458784:WMA458784 WVT458784:WVW458784 L524320:O524320 JH524320:JK524320 TD524320:TG524320 ACZ524320:ADC524320 AMV524320:AMY524320 AWR524320:AWU524320 BGN524320:BGQ524320 BQJ524320:BQM524320 CAF524320:CAI524320 CKB524320:CKE524320 CTX524320:CUA524320 DDT524320:DDW524320 DNP524320:DNS524320 DXL524320:DXO524320 EHH524320:EHK524320 ERD524320:ERG524320 FAZ524320:FBC524320 FKV524320:FKY524320 FUR524320:FUU524320 GEN524320:GEQ524320 GOJ524320:GOM524320 GYF524320:GYI524320 HIB524320:HIE524320 HRX524320:HSA524320 IBT524320:IBW524320 ILP524320:ILS524320 IVL524320:IVO524320 JFH524320:JFK524320 JPD524320:JPG524320 JYZ524320:JZC524320 KIV524320:KIY524320 KSR524320:KSU524320 LCN524320:LCQ524320 LMJ524320:LMM524320 LWF524320:LWI524320 MGB524320:MGE524320 MPX524320:MQA524320 MZT524320:MZW524320 NJP524320:NJS524320 NTL524320:NTO524320 ODH524320:ODK524320 OND524320:ONG524320 OWZ524320:OXC524320 PGV524320:PGY524320 PQR524320:PQU524320 QAN524320:QAQ524320 QKJ524320:QKM524320 QUF524320:QUI524320 REB524320:REE524320 RNX524320:ROA524320 RXT524320:RXW524320 SHP524320:SHS524320 SRL524320:SRO524320 TBH524320:TBK524320 TLD524320:TLG524320 TUZ524320:TVC524320 UEV524320:UEY524320 UOR524320:UOU524320 UYN524320:UYQ524320 VIJ524320:VIM524320 VSF524320:VSI524320 WCB524320:WCE524320 WLX524320:WMA524320 WVT524320:WVW524320 L589856:O589856 JH589856:JK589856 TD589856:TG589856 ACZ589856:ADC589856 AMV589856:AMY589856 AWR589856:AWU589856 BGN589856:BGQ589856 BQJ589856:BQM589856 CAF589856:CAI589856 CKB589856:CKE589856 CTX589856:CUA589856 DDT589856:DDW589856 DNP589856:DNS589856 DXL589856:DXO589856 EHH589856:EHK589856 ERD589856:ERG589856 FAZ589856:FBC589856 FKV589856:FKY589856 FUR589856:FUU589856 GEN589856:GEQ589856 GOJ589856:GOM589856 GYF589856:GYI589856 HIB589856:HIE589856 HRX589856:HSA589856 IBT589856:IBW589856 ILP589856:ILS589856 IVL589856:IVO589856 JFH589856:JFK589856 JPD589856:JPG589856 JYZ589856:JZC589856 KIV589856:KIY589856 KSR589856:KSU589856 LCN589856:LCQ589856 LMJ589856:LMM589856 LWF589856:LWI589856 MGB589856:MGE589856 MPX589856:MQA589856 MZT589856:MZW589856 NJP589856:NJS589856 NTL589856:NTO589856 ODH589856:ODK589856 OND589856:ONG589856 OWZ589856:OXC589856 PGV589856:PGY589856 PQR589856:PQU589856 QAN589856:QAQ589856 QKJ589856:QKM589856 QUF589856:QUI589856 REB589856:REE589856 RNX589856:ROA589856 RXT589856:RXW589856 SHP589856:SHS589856 SRL589856:SRO589856 TBH589856:TBK589856 TLD589856:TLG589856 TUZ589856:TVC589856 UEV589856:UEY589856 UOR589856:UOU589856 UYN589856:UYQ589856 VIJ589856:VIM589856 VSF589856:VSI589856 WCB589856:WCE589856 WLX589856:WMA589856 WVT589856:WVW589856 L655392:O655392 JH655392:JK655392 TD655392:TG655392 ACZ655392:ADC655392 AMV655392:AMY655392 AWR655392:AWU655392 BGN655392:BGQ655392 BQJ655392:BQM655392 CAF655392:CAI655392 CKB655392:CKE655392 CTX655392:CUA655392 DDT655392:DDW655392 DNP655392:DNS655392 DXL655392:DXO655392 EHH655392:EHK655392 ERD655392:ERG655392 FAZ655392:FBC655392 FKV655392:FKY655392 FUR655392:FUU655392 GEN655392:GEQ655392 GOJ655392:GOM655392 GYF655392:GYI655392 HIB655392:HIE655392 HRX655392:HSA655392 IBT655392:IBW655392 ILP655392:ILS655392 IVL655392:IVO655392 JFH655392:JFK655392 JPD655392:JPG655392 JYZ655392:JZC655392 KIV655392:KIY655392 KSR655392:KSU655392 LCN655392:LCQ655392 LMJ655392:LMM655392 LWF655392:LWI655392 MGB655392:MGE655392 MPX655392:MQA655392 MZT655392:MZW655392 NJP655392:NJS655392 NTL655392:NTO655392 ODH655392:ODK655392 OND655392:ONG655392 OWZ655392:OXC655392 PGV655392:PGY655392 PQR655392:PQU655392 QAN655392:QAQ655392 QKJ655392:QKM655392 QUF655392:QUI655392 REB655392:REE655392 RNX655392:ROA655392 RXT655392:RXW655392 SHP655392:SHS655392 SRL655392:SRO655392 TBH655392:TBK655392 TLD655392:TLG655392 TUZ655392:TVC655392 UEV655392:UEY655392 UOR655392:UOU655392 UYN655392:UYQ655392 VIJ655392:VIM655392 VSF655392:VSI655392 WCB655392:WCE655392 WLX655392:WMA655392 WVT655392:WVW655392 L720928:O720928 JH720928:JK720928 TD720928:TG720928 ACZ720928:ADC720928 AMV720928:AMY720928 AWR720928:AWU720928 BGN720928:BGQ720928 BQJ720928:BQM720928 CAF720928:CAI720928 CKB720928:CKE720928 CTX720928:CUA720928 DDT720928:DDW720928 DNP720928:DNS720928 DXL720928:DXO720928 EHH720928:EHK720928 ERD720928:ERG720928 FAZ720928:FBC720928 FKV720928:FKY720928 FUR720928:FUU720928 GEN720928:GEQ720928 GOJ720928:GOM720928 GYF720928:GYI720928 HIB720928:HIE720928 HRX720928:HSA720928 IBT720928:IBW720928 ILP720928:ILS720928 IVL720928:IVO720928 JFH720928:JFK720928 JPD720928:JPG720928 JYZ720928:JZC720928 KIV720928:KIY720928 KSR720928:KSU720928 LCN720928:LCQ720928 LMJ720928:LMM720928 LWF720928:LWI720928 MGB720928:MGE720928 MPX720928:MQA720928 MZT720928:MZW720928 NJP720928:NJS720928 NTL720928:NTO720928 ODH720928:ODK720928 OND720928:ONG720928 OWZ720928:OXC720928 PGV720928:PGY720928 PQR720928:PQU720928 QAN720928:QAQ720928 QKJ720928:QKM720928 QUF720928:QUI720928 REB720928:REE720928 RNX720928:ROA720928 RXT720928:RXW720928 SHP720928:SHS720928 SRL720928:SRO720928 TBH720928:TBK720928 TLD720928:TLG720928 TUZ720928:TVC720928 UEV720928:UEY720928 UOR720928:UOU720928 UYN720928:UYQ720928 VIJ720928:VIM720928 VSF720928:VSI720928 WCB720928:WCE720928 WLX720928:WMA720928 WVT720928:WVW720928 L786464:O786464 JH786464:JK786464 TD786464:TG786464 ACZ786464:ADC786464 AMV786464:AMY786464 AWR786464:AWU786464 BGN786464:BGQ786464 BQJ786464:BQM786464 CAF786464:CAI786464 CKB786464:CKE786464 CTX786464:CUA786464 DDT786464:DDW786464 DNP786464:DNS786464 DXL786464:DXO786464 EHH786464:EHK786464 ERD786464:ERG786464 FAZ786464:FBC786464 FKV786464:FKY786464 FUR786464:FUU786464 GEN786464:GEQ786464 GOJ786464:GOM786464 GYF786464:GYI786464 HIB786464:HIE786464 HRX786464:HSA786464 IBT786464:IBW786464 ILP786464:ILS786464 IVL786464:IVO786464 JFH786464:JFK786464 JPD786464:JPG786464 JYZ786464:JZC786464 KIV786464:KIY786464 KSR786464:KSU786464 LCN786464:LCQ786464 LMJ786464:LMM786464 LWF786464:LWI786464 MGB786464:MGE786464 MPX786464:MQA786464 MZT786464:MZW786464 NJP786464:NJS786464 NTL786464:NTO786464 ODH786464:ODK786464 OND786464:ONG786464 OWZ786464:OXC786464 PGV786464:PGY786464 PQR786464:PQU786464 QAN786464:QAQ786464 QKJ786464:QKM786464 QUF786464:QUI786464 REB786464:REE786464 RNX786464:ROA786464 RXT786464:RXW786464 SHP786464:SHS786464 SRL786464:SRO786464 TBH786464:TBK786464 TLD786464:TLG786464 TUZ786464:TVC786464 UEV786464:UEY786464 UOR786464:UOU786464 UYN786464:UYQ786464 VIJ786464:VIM786464 VSF786464:VSI786464 WCB786464:WCE786464 WLX786464:WMA786464 WVT786464:WVW786464 L852000:O852000 JH852000:JK852000 TD852000:TG852000 ACZ852000:ADC852000 AMV852000:AMY852000 AWR852000:AWU852000 BGN852000:BGQ852000 BQJ852000:BQM852000 CAF852000:CAI852000 CKB852000:CKE852000 CTX852000:CUA852000 DDT852000:DDW852000 DNP852000:DNS852000 DXL852000:DXO852000 EHH852000:EHK852000 ERD852000:ERG852000 FAZ852000:FBC852000 FKV852000:FKY852000 FUR852000:FUU852000 GEN852000:GEQ852000 GOJ852000:GOM852000 GYF852000:GYI852000 HIB852000:HIE852000 HRX852000:HSA852000 IBT852000:IBW852000 ILP852000:ILS852000 IVL852000:IVO852000 JFH852000:JFK852000 JPD852000:JPG852000 JYZ852000:JZC852000 KIV852000:KIY852000 KSR852000:KSU852000 LCN852000:LCQ852000 LMJ852000:LMM852000 LWF852000:LWI852000 MGB852000:MGE852000 MPX852000:MQA852000 MZT852000:MZW852000 NJP852000:NJS852000 NTL852000:NTO852000 ODH852000:ODK852000 OND852000:ONG852000 OWZ852000:OXC852000 PGV852000:PGY852000 PQR852000:PQU852000 QAN852000:QAQ852000 QKJ852000:QKM852000 QUF852000:QUI852000 REB852000:REE852000 RNX852000:ROA852000 RXT852000:RXW852000 SHP852000:SHS852000 SRL852000:SRO852000 TBH852000:TBK852000 TLD852000:TLG852000 TUZ852000:TVC852000 UEV852000:UEY852000 UOR852000:UOU852000 UYN852000:UYQ852000 VIJ852000:VIM852000 VSF852000:VSI852000 WCB852000:WCE852000 WLX852000:WMA852000 WVT852000:WVW852000 L917536:O917536 JH917536:JK917536 TD917536:TG917536 ACZ917536:ADC917536 AMV917536:AMY917536 AWR917536:AWU917536 BGN917536:BGQ917536 BQJ917536:BQM917536 CAF917536:CAI917536 CKB917536:CKE917536 CTX917536:CUA917536 DDT917536:DDW917536 DNP917536:DNS917536 DXL917536:DXO917536 EHH917536:EHK917536 ERD917536:ERG917536 FAZ917536:FBC917536 FKV917536:FKY917536 FUR917536:FUU917536 GEN917536:GEQ917536 GOJ917536:GOM917536 GYF917536:GYI917536 HIB917536:HIE917536 HRX917536:HSA917536 IBT917536:IBW917536 ILP917536:ILS917536 IVL917536:IVO917536 JFH917536:JFK917536 JPD917536:JPG917536 JYZ917536:JZC917536 KIV917536:KIY917536 KSR917536:KSU917536 LCN917536:LCQ917536 LMJ917536:LMM917536 LWF917536:LWI917536 MGB917536:MGE917536 MPX917536:MQA917536 MZT917536:MZW917536 NJP917536:NJS917536 NTL917536:NTO917536 ODH917536:ODK917536 OND917536:ONG917536 OWZ917536:OXC917536 PGV917536:PGY917536 PQR917536:PQU917536 QAN917536:QAQ917536 QKJ917536:QKM917536 QUF917536:QUI917536 REB917536:REE917536 RNX917536:ROA917536 RXT917536:RXW917536 SHP917536:SHS917536 SRL917536:SRO917536 TBH917536:TBK917536 TLD917536:TLG917536 TUZ917536:TVC917536 UEV917536:UEY917536 UOR917536:UOU917536 UYN917536:UYQ917536 VIJ917536:VIM917536 VSF917536:VSI917536 WCB917536:WCE917536 WLX917536:WMA917536 WVT917536:WVW917536 L983072:O983072 JH983072:JK983072 TD983072:TG983072 ACZ983072:ADC983072 AMV983072:AMY983072 AWR983072:AWU983072 BGN983072:BGQ983072 BQJ983072:BQM983072 CAF983072:CAI983072 CKB983072:CKE983072 CTX983072:CUA983072 DDT983072:DDW983072 DNP983072:DNS983072 DXL983072:DXO983072 EHH983072:EHK983072 ERD983072:ERG983072 FAZ983072:FBC983072 FKV983072:FKY983072 FUR983072:FUU983072 GEN983072:GEQ983072 GOJ983072:GOM983072 GYF983072:GYI983072 HIB983072:HIE983072 HRX983072:HSA983072 IBT983072:IBW983072 ILP983072:ILS983072 IVL983072:IVO983072 JFH983072:JFK983072 JPD983072:JPG983072 JYZ983072:JZC983072 KIV983072:KIY983072 KSR983072:KSU983072 LCN983072:LCQ983072 LMJ983072:LMM983072 LWF983072:LWI983072 MGB983072:MGE983072 MPX983072:MQA983072 MZT983072:MZW983072 NJP983072:NJS983072 NTL983072:NTO983072 ODH983072:ODK983072 OND983072:ONG983072 OWZ983072:OXC983072 PGV983072:PGY983072 PQR983072:PQU983072 QAN983072:QAQ983072 QKJ983072:QKM983072 QUF983072:QUI983072 REB983072:REE983072 RNX983072:ROA983072 RXT983072:RXW983072 SHP983072:SHS983072 SRL983072:SRO983072 TBH983072:TBK983072 TLD983072:TLG983072 TUZ983072:TVC983072 UEV983072:UEY983072 UOR983072:UOU983072 UYN983072:UYQ983072 VIJ983072:VIM983072 VSF983072:VSI983072 WCB983072:WCE983072 WLX983072:WMA983072 WVT983072:WVW983072 L34:N34 JH34:JJ34 TD34:TF34 ACZ34:ADB34 AMV34:AMX34 AWR34:AWT34 BGN34:BGP34 BQJ34:BQL34 CAF34:CAH34 CKB34:CKD34 CTX34:CTZ34 DDT34:DDV34 DNP34:DNR34 DXL34:DXN34 EHH34:EHJ34 ERD34:ERF34 FAZ34:FBB34 FKV34:FKX34 FUR34:FUT34 GEN34:GEP34 GOJ34:GOL34 GYF34:GYH34 HIB34:HID34 HRX34:HRZ34 IBT34:IBV34 ILP34:ILR34 IVL34:IVN34 JFH34:JFJ34 JPD34:JPF34 JYZ34:JZB34 KIV34:KIX34 KSR34:KST34 LCN34:LCP34 LMJ34:LML34 LWF34:LWH34 MGB34:MGD34 MPX34:MPZ34 MZT34:MZV34 NJP34:NJR34 NTL34:NTN34 ODH34:ODJ34 OND34:ONF34 OWZ34:OXB34 PGV34:PGX34 PQR34:PQT34 QAN34:QAP34 QKJ34:QKL34 QUF34:QUH34 REB34:RED34 RNX34:RNZ34 RXT34:RXV34 SHP34:SHR34 SRL34:SRN34 TBH34:TBJ34 TLD34:TLF34 TUZ34:TVB34 UEV34:UEX34 UOR34:UOT34 UYN34:UYP34 VIJ34:VIL34 VSF34:VSH34 WCB34:WCD34 WLX34:WLZ34 WVT34:WVV34 L65570:N65570 JH65570:JJ65570 TD65570:TF65570 ACZ65570:ADB65570 AMV65570:AMX65570 AWR65570:AWT65570 BGN65570:BGP65570 BQJ65570:BQL65570 CAF65570:CAH65570 CKB65570:CKD65570 CTX65570:CTZ65570 DDT65570:DDV65570 DNP65570:DNR65570 DXL65570:DXN65570 EHH65570:EHJ65570 ERD65570:ERF65570 FAZ65570:FBB65570 FKV65570:FKX65570 FUR65570:FUT65570 GEN65570:GEP65570 GOJ65570:GOL65570 GYF65570:GYH65570 HIB65570:HID65570 HRX65570:HRZ65570 IBT65570:IBV65570 ILP65570:ILR65570 IVL65570:IVN65570 JFH65570:JFJ65570 JPD65570:JPF65570 JYZ65570:JZB65570 KIV65570:KIX65570 KSR65570:KST65570 LCN65570:LCP65570 LMJ65570:LML65570 LWF65570:LWH65570 MGB65570:MGD65570 MPX65570:MPZ65570 MZT65570:MZV65570 NJP65570:NJR65570 NTL65570:NTN65570 ODH65570:ODJ65570 OND65570:ONF65570 OWZ65570:OXB65570 PGV65570:PGX65570 PQR65570:PQT65570 QAN65570:QAP65570 QKJ65570:QKL65570 QUF65570:QUH65570 REB65570:RED65570 RNX65570:RNZ65570 RXT65570:RXV65570 SHP65570:SHR65570 SRL65570:SRN65570 TBH65570:TBJ65570 TLD65570:TLF65570 TUZ65570:TVB65570 UEV65570:UEX65570 UOR65570:UOT65570 UYN65570:UYP65570 VIJ65570:VIL65570 VSF65570:VSH65570 WCB65570:WCD65570 WLX65570:WLZ65570 WVT65570:WVV65570 L131106:N131106 JH131106:JJ131106 TD131106:TF131106 ACZ131106:ADB131106 AMV131106:AMX131106 AWR131106:AWT131106 BGN131106:BGP131106 BQJ131106:BQL131106 CAF131106:CAH131106 CKB131106:CKD131106 CTX131106:CTZ131106 DDT131106:DDV131106 DNP131106:DNR131106 DXL131106:DXN131106 EHH131106:EHJ131106 ERD131106:ERF131106 FAZ131106:FBB131106 FKV131106:FKX131106 FUR131106:FUT131106 GEN131106:GEP131106 GOJ131106:GOL131106 GYF131106:GYH131106 HIB131106:HID131106 HRX131106:HRZ131106 IBT131106:IBV131106 ILP131106:ILR131106 IVL131106:IVN131106 JFH131106:JFJ131106 JPD131106:JPF131106 JYZ131106:JZB131106 KIV131106:KIX131106 KSR131106:KST131106 LCN131106:LCP131106 LMJ131106:LML131106 LWF131106:LWH131106 MGB131106:MGD131106 MPX131106:MPZ131106 MZT131106:MZV131106 NJP131106:NJR131106 NTL131106:NTN131106 ODH131106:ODJ131106 OND131106:ONF131106 OWZ131106:OXB131106 PGV131106:PGX131106 PQR131106:PQT131106 QAN131106:QAP131106 QKJ131106:QKL131106 QUF131106:QUH131106 REB131106:RED131106 RNX131106:RNZ131106 RXT131106:RXV131106 SHP131106:SHR131106 SRL131106:SRN131106 TBH131106:TBJ131106 TLD131106:TLF131106 TUZ131106:TVB131106 UEV131106:UEX131106 UOR131106:UOT131106 UYN131106:UYP131106 VIJ131106:VIL131106 VSF131106:VSH131106 WCB131106:WCD131106 WLX131106:WLZ131106 WVT131106:WVV131106 L196642:N196642 JH196642:JJ196642 TD196642:TF196642 ACZ196642:ADB196642 AMV196642:AMX196642 AWR196642:AWT196642 BGN196642:BGP196642 BQJ196642:BQL196642 CAF196642:CAH196642 CKB196642:CKD196642 CTX196642:CTZ196642 DDT196642:DDV196642 DNP196642:DNR196642 DXL196642:DXN196642 EHH196642:EHJ196642 ERD196642:ERF196642 FAZ196642:FBB196642 FKV196642:FKX196642 FUR196642:FUT196642 GEN196642:GEP196642 GOJ196642:GOL196642 GYF196642:GYH196642 HIB196642:HID196642 HRX196642:HRZ196642 IBT196642:IBV196642 ILP196642:ILR196642 IVL196642:IVN196642 JFH196642:JFJ196642 JPD196642:JPF196642 JYZ196642:JZB196642 KIV196642:KIX196642 KSR196642:KST196642 LCN196642:LCP196642 LMJ196642:LML196642 LWF196642:LWH196642 MGB196642:MGD196642 MPX196642:MPZ196642 MZT196642:MZV196642 NJP196642:NJR196642 NTL196642:NTN196642 ODH196642:ODJ196642 OND196642:ONF196642 OWZ196642:OXB196642 PGV196642:PGX196642 PQR196642:PQT196642 QAN196642:QAP196642 QKJ196642:QKL196642 QUF196642:QUH196642 REB196642:RED196642 RNX196642:RNZ196642 RXT196642:RXV196642 SHP196642:SHR196642 SRL196642:SRN196642 TBH196642:TBJ196642 TLD196642:TLF196642 TUZ196642:TVB196642 UEV196642:UEX196642 UOR196642:UOT196642 UYN196642:UYP196642 VIJ196642:VIL196642 VSF196642:VSH196642 WCB196642:WCD196642 WLX196642:WLZ196642 WVT196642:WVV196642 L262178:N262178 JH262178:JJ262178 TD262178:TF262178 ACZ262178:ADB262178 AMV262178:AMX262178 AWR262178:AWT262178 BGN262178:BGP262178 BQJ262178:BQL262178 CAF262178:CAH262178 CKB262178:CKD262178 CTX262178:CTZ262178 DDT262178:DDV262178 DNP262178:DNR262178 DXL262178:DXN262178 EHH262178:EHJ262178 ERD262178:ERF262178 FAZ262178:FBB262178 FKV262178:FKX262178 FUR262178:FUT262178 GEN262178:GEP262178 GOJ262178:GOL262178 GYF262178:GYH262178 HIB262178:HID262178 HRX262178:HRZ262178 IBT262178:IBV262178 ILP262178:ILR262178 IVL262178:IVN262178 JFH262178:JFJ262178 JPD262178:JPF262178 JYZ262178:JZB262178 KIV262178:KIX262178 KSR262178:KST262178 LCN262178:LCP262178 LMJ262178:LML262178 LWF262178:LWH262178 MGB262178:MGD262178 MPX262178:MPZ262178 MZT262178:MZV262178 NJP262178:NJR262178 NTL262178:NTN262178 ODH262178:ODJ262178 OND262178:ONF262178 OWZ262178:OXB262178 PGV262178:PGX262178 PQR262178:PQT262178 QAN262178:QAP262178 QKJ262178:QKL262178 QUF262178:QUH262178 REB262178:RED262178 RNX262178:RNZ262178 RXT262178:RXV262178 SHP262178:SHR262178 SRL262178:SRN262178 TBH262178:TBJ262178 TLD262178:TLF262178 TUZ262178:TVB262178 UEV262178:UEX262178 UOR262178:UOT262178 UYN262178:UYP262178 VIJ262178:VIL262178 VSF262178:VSH262178 WCB262178:WCD262178 WLX262178:WLZ262178 WVT262178:WVV262178 L327714:N327714 JH327714:JJ327714 TD327714:TF327714 ACZ327714:ADB327714 AMV327714:AMX327714 AWR327714:AWT327714 BGN327714:BGP327714 BQJ327714:BQL327714 CAF327714:CAH327714 CKB327714:CKD327714 CTX327714:CTZ327714 DDT327714:DDV327714 DNP327714:DNR327714 DXL327714:DXN327714 EHH327714:EHJ327714 ERD327714:ERF327714 FAZ327714:FBB327714 FKV327714:FKX327714 FUR327714:FUT327714 GEN327714:GEP327714 GOJ327714:GOL327714 GYF327714:GYH327714 HIB327714:HID327714 HRX327714:HRZ327714 IBT327714:IBV327714 ILP327714:ILR327714 IVL327714:IVN327714 JFH327714:JFJ327714 JPD327714:JPF327714 JYZ327714:JZB327714 KIV327714:KIX327714 KSR327714:KST327714 LCN327714:LCP327714 LMJ327714:LML327714 LWF327714:LWH327714 MGB327714:MGD327714 MPX327714:MPZ327714 MZT327714:MZV327714 NJP327714:NJR327714 NTL327714:NTN327714 ODH327714:ODJ327714 OND327714:ONF327714 OWZ327714:OXB327714 PGV327714:PGX327714 PQR327714:PQT327714 QAN327714:QAP327714 QKJ327714:QKL327714 QUF327714:QUH327714 REB327714:RED327714 RNX327714:RNZ327714 RXT327714:RXV327714 SHP327714:SHR327714 SRL327714:SRN327714 TBH327714:TBJ327714 TLD327714:TLF327714 TUZ327714:TVB327714 UEV327714:UEX327714 UOR327714:UOT327714 UYN327714:UYP327714 VIJ327714:VIL327714 VSF327714:VSH327714 WCB327714:WCD327714 WLX327714:WLZ327714 WVT327714:WVV327714 L393250:N393250 JH393250:JJ393250 TD393250:TF393250 ACZ393250:ADB393250 AMV393250:AMX393250 AWR393250:AWT393250 BGN393250:BGP393250 BQJ393250:BQL393250 CAF393250:CAH393250 CKB393250:CKD393250 CTX393250:CTZ393250 DDT393250:DDV393250 DNP393250:DNR393250 DXL393250:DXN393250 EHH393250:EHJ393250 ERD393250:ERF393250 FAZ393250:FBB393250 FKV393250:FKX393250 FUR393250:FUT393250 GEN393250:GEP393250 GOJ393250:GOL393250 GYF393250:GYH393250 HIB393250:HID393250 HRX393250:HRZ393250 IBT393250:IBV393250 ILP393250:ILR393250 IVL393250:IVN393250 JFH393250:JFJ393250 JPD393250:JPF393250 JYZ393250:JZB393250 KIV393250:KIX393250 KSR393250:KST393250 LCN393250:LCP393250 LMJ393250:LML393250 LWF393250:LWH393250 MGB393250:MGD393250 MPX393250:MPZ393250 MZT393250:MZV393250 NJP393250:NJR393250 NTL393250:NTN393250 ODH393250:ODJ393250 OND393250:ONF393250 OWZ393250:OXB393250 PGV393250:PGX393250 PQR393250:PQT393250 QAN393250:QAP393250 QKJ393250:QKL393250 QUF393250:QUH393250 REB393250:RED393250 RNX393250:RNZ393250 RXT393250:RXV393250 SHP393250:SHR393250 SRL393250:SRN393250 TBH393250:TBJ393250 TLD393250:TLF393250 TUZ393250:TVB393250 UEV393250:UEX393250 UOR393250:UOT393250 UYN393250:UYP393250 VIJ393250:VIL393250 VSF393250:VSH393250 WCB393250:WCD393250 WLX393250:WLZ393250 WVT393250:WVV393250 L458786:N458786 JH458786:JJ458786 TD458786:TF458786 ACZ458786:ADB458786 AMV458786:AMX458786 AWR458786:AWT458786 BGN458786:BGP458786 BQJ458786:BQL458786 CAF458786:CAH458786 CKB458786:CKD458786 CTX458786:CTZ458786 DDT458786:DDV458786 DNP458786:DNR458786 DXL458786:DXN458786 EHH458786:EHJ458786 ERD458786:ERF458786 FAZ458786:FBB458786 FKV458786:FKX458786 FUR458786:FUT458786 GEN458786:GEP458786 GOJ458786:GOL458786 GYF458786:GYH458786 HIB458786:HID458786 HRX458786:HRZ458786 IBT458786:IBV458786 ILP458786:ILR458786 IVL458786:IVN458786 JFH458786:JFJ458786 JPD458786:JPF458786 JYZ458786:JZB458786 KIV458786:KIX458786 KSR458786:KST458786 LCN458786:LCP458786 LMJ458786:LML458786 LWF458786:LWH458786 MGB458786:MGD458786 MPX458786:MPZ458786 MZT458786:MZV458786 NJP458786:NJR458786 NTL458786:NTN458786 ODH458786:ODJ458786 OND458786:ONF458786 OWZ458786:OXB458786 PGV458786:PGX458786 PQR458786:PQT458786 QAN458786:QAP458786 QKJ458786:QKL458786 QUF458786:QUH458786 REB458786:RED458786 RNX458786:RNZ458786 RXT458786:RXV458786 SHP458786:SHR458786 SRL458786:SRN458786 TBH458786:TBJ458786 TLD458786:TLF458786 TUZ458786:TVB458786 UEV458786:UEX458786 UOR458786:UOT458786 UYN458786:UYP458786 VIJ458786:VIL458786 VSF458786:VSH458786 WCB458786:WCD458786 WLX458786:WLZ458786 WVT458786:WVV458786 L524322:N524322 JH524322:JJ524322 TD524322:TF524322 ACZ524322:ADB524322 AMV524322:AMX524322 AWR524322:AWT524322 BGN524322:BGP524322 BQJ524322:BQL524322 CAF524322:CAH524322 CKB524322:CKD524322 CTX524322:CTZ524322 DDT524322:DDV524322 DNP524322:DNR524322 DXL524322:DXN524322 EHH524322:EHJ524322 ERD524322:ERF524322 FAZ524322:FBB524322 FKV524322:FKX524322 FUR524322:FUT524322 GEN524322:GEP524322 GOJ524322:GOL524322 GYF524322:GYH524322 HIB524322:HID524322 HRX524322:HRZ524322 IBT524322:IBV524322 ILP524322:ILR524322 IVL524322:IVN524322 JFH524322:JFJ524322 JPD524322:JPF524322 JYZ524322:JZB524322 KIV524322:KIX524322 KSR524322:KST524322 LCN524322:LCP524322 LMJ524322:LML524322 LWF524322:LWH524322 MGB524322:MGD524322 MPX524322:MPZ524322 MZT524322:MZV524322 NJP524322:NJR524322 NTL524322:NTN524322 ODH524322:ODJ524322 OND524322:ONF524322 OWZ524322:OXB524322 PGV524322:PGX524322 PQR524322:PQT524322 QAN524322:QAP524322 QKJ524322:QKL524322 QUF524322:QUH524322 REB524322:RED524322 RNX524322:RNZ524322 RXT524322:RXV524322 SHP524322:SHR524322 SRL524322:SRN524322 TBH524322:TBJ524322 TLD524322:TLF524322 TUZ524322:TVB524322 UEV524322:UEX524322 UOR524322:UOT524322 UYN524322:UYP524322 VIJ524322:VIL524322 VSF524322:VSH524322 WCB524322:WCD524322 WLX524322:WLZ524322 WVT524322:WVV524322 L589858:N589858 JH589858:JJ589858 TD589858:TF589858 ACZ589858:ADB589858 AMV589858:AMX589858 AWR589858:AWT589858 BGN589858:BGP589858 BQJ589858:BQL589858 CAF589858:CAH589858 CKB589858:CKD589858 CTX589858:CTZ589858 DDT589858:DDV589858 DNP589858:DNR589858 DXL589858:DXN589858 EHH589858:EHJ589858 ERD589858:ERF589858 FAZ589858:FBB589858 FKV589858:FKX589858 FUR589858:FUT589858 GEN589858:GEP589858 GOJ589858:GOL589858 GYF589858:GYH589858 HIB589858:HID589858 HRX589858:HRZ589858 IBT589858:IBV589858 ILP589858:ILR589858 IVL589858:IVN589858 JFH589858:JFJ589858 JPD589858:JPF589858 JYZ589858:JZB589858 KIV589858:KIX589858 KSR589858:KST589858 LCN589858:LCP589858 LMJ589858:LML589858 LWF589858:LWH589858 MGB589858:MGD589858 MPX589858:MPZ589858 MZT589858:MZV589858 NJP589858:NJR589858 NTL589858:NTN589858 ODH589858:ODJ589858 OND589858:ONF589858 OWZ589858:OXB589858 PGV589858:PGX589858 PQR589858:PQT589858 QAN589858:QAP589858 QKJ589858:QKL589858 QUF589858:QUH589858 REB589858:RED589858 RNX589858:RNZ589858 RXT589858:RXV589858 SHP589858:SHR589858 SRL589858:SRN589858 TBH589858:TBJ589858 TLD589858:TLF589858 TUZ589858:TVB589858 UEV589858:UEX589858 UOR589858:UOT589858 UYN589858:UYP589858 VIJ589858:VIL589858 VSF589858:VSH589858 WCB589858:WCD589858 WLX589858:WLZ589858 WVT589858:WVV589858 L655394:N655394 JH655394:JJ655394 TD655394:TF655394 ACZ655394:ADB655394 AMV655394:AMX655394 AWR655394:AWT655394 BGN655394:BGP655394 BQJ655394:BQL655394 CAF655394:CAH655394 CKB655394:CKD655394 CTX655394:CTZ655394 DDT655394:DDV655394 DNP655394:DNR655394 DXL655394:DXN655394 EHH655394:EHJ655394 ERD655394:ERF655394 FAZ655394:FBB655394 FKV655394:FKX655394 FUR655394:FUT655394 GEN655394:GEP655394 GOJ655394:GOL655394 GYF655394:GYH655394 HIB655394:HID655394 HRX655394:HRZ655394 IBT655394:IBV655394 ILP655394:ILR655394 IVL655394:IVN655394 JFH655394:JFJ655394 JPD655394:JPF655394 JYZ655394:JZB655394 KIV655394:KIX655394 KSR655394:KST655394 LCN655394:LCP655394 LMJ655394:LML655394 LWF655394:LWH655394 MGB655394:MGD655394 MPX655394:MPZ655394 MZT655394:MZV655394 NJP655394:NJR655394 NTL655394:NTN655394 ODH655394:ODJ655394 OND655394:ONF655394 OWZ655394:OXB655394 PGV655394:PGX655394 PQR655394:PQT655394 QAN655394:QAP655394 QKJ655394:QKL655394 QUF655394:QUH655394 REB655394:RED655394 RNX655394:RNZ655394 RXT655394:RXV655394 SHP655394:SHR655394 SRL655394:SRN655394 TBH655394:TBJ655394 TLD655394:TLF655394 TUZ655394:TVB655394 UEV655394:UEX655394 UOR655394:UOT655394 UYN655394:UYP655394 VIJ655394:VIL655394 VSF655394:VSH655394 WCB655394:WCD655394 WLX655394:WLZ655394 WVT655394:WVV655394 L720930:N720930 JH720930:JJ720930 TD720930:TF720930 ACZ720930:ADB720930 AMV720930:AMX720930 AWR720930:AWT720930 BGN720930:BGP720930 BQJ720930:BQL720930 CAF720930:CAH720930 CKB720930:CKD720930 CTX720930:CTZ720930 DDT720930:DDV720930 DNP720930:DNR720930 DXL720930:DXN720930 EHH720930:EHJ720930 ERD720930:ERF720930 FAZ720930:FBB720930 FKV720930:FKX720930 FUR720930:FUT720930 GEN720930:GEP720930 GOJ720930:GOL720930 GYF720930:GYH720930 HIB720930:HID720930 HRX720930:HRZ720930 IBT720930:IBV720930 ILP720930:ILR720930 IVL720930:IVN720930 JFH720930:JFJ720930 JPD720930:JPF720930 JYZ720930:JZB720930 KIV720930:KIX720930 KSR720930:KST720930 LCN720930:LCP720930 LMJ720930:LML720930 LWF720930:LWH720930 MGB720930:MGD720930 MPX720930:MPZ720930 MZT720930:MZV720930 NJP720930:NJR720930 NTL720930:NTN720930 ODH720930:ODJ720930 OND720930:ONF720930 OWZ720930:OXB720930 PGV720930:PGX720930 PQR720930:PQT720930 QAN720930:QAP720930 QKJ720930:QKL720930 QUF720930:QUH720930 REB720930:RED720930 RNX720930:RNZ720930 RXT720930:RXV720930 SHP720930:SHR720930 SRL720930:SRN720930 TBH720930:TBJ720930 TLD720930:TLF720930 TUZ720930:TVB720930 UEV720930:UEX720930 UOR720930:UOT720930 UYN720930:UYP720930 VIJ720930:VIL720930 VSF720930:VSH720930 WCB720930:WCD720930 WLX720930:WLZ720930 WVT720930:WVV720930 L786466:N786466 JH786466:JJ786466 TD786466:TF786466 ACZ786466:ADB786466 AMV786466:AMX786466 AWR786466:AWT786466 BGN786466:BGP786466 BQJ786466:BQL786466 CAF786466:CAH786466 CKB786466:CKD786466 CTX786466:CTZ786466 DDT786466:DDV786466 DNP786466:DNR786466 DXL786466:DXN786466 EHH786466:EHJ786466 ERD786466:ERF786466 FAZ786466:FBB786466 FKV786466:FKX786466 FUR786466:FUT786466 GEN786466:GEP786466 GOJ786466:GOL786466 GYF786466:GYH786466 HIB786466:HID786466 HRX786466:HRZ786466 IBT786466:IBV786466 ILP786466:ILR786466 IVL786466:IVN786466 JFH786466:JFJ786466 JPD786466:JPF786466 JYZ786466:JZB786466 KIV786466:KIX786466 KSR786466:KST786466 LCN786466:LCP786466 LMJ786466:LML786466 LWF786466:LWH786466 MGB786466:MGD786466 MPX786466:MPZ786466 MZT786466:MZV786466 NJP786466:NJR786466 NTL786466:NTN786466 ODH786466:ODJ786466 OND786466:ONF786466 OWZ786466:OXB786466 PGV786466:PGX786466 PQR786466:PQT786466 QAN786466:QAP786466 QKJ786466:QKL786466 QUF786466:QUH786466 REB786466:RED786466 RNX786466:RNZ786466 RXT786466:RXV786466 SHP786466:SHR786466 SRL786466:SRN786466 TBH786466:TBJ786466 TLD786466:TLF786466 TUZ786466:TVB786466 UEV786466:UEX786466 UOR786466:UOT786466 UYN786466:UYP786466 VIJ786466:VIL786466 VSF786466:VSH786466 WCB786466:WCD786466 WLX786466:WLZ786466 WVT786466:WVV786466 L852002:N852002 JH852002:JJ852002 TD852002:TF852002 ACZ852002:ADB852002 AMV852002:AMX852002 AWR852002:AWT852002 BGN852002:BGP852002 BQJ852002:BQL852002 CAF852002:CAH852002 CKB852002:CKD852002 CTX852002:CTZ852002 DDT852002:DDV852002 DNP852002:DNR852002 DXL852002:DXN852002 EHH852002:EHJ852002 ERD852002:ERF852002 FAZ852002:FBB852002 FKV852002:FKX852002 FUR852002:FUT852002 GEN852002:GEP852002 GOJ852002:GOL852002 GYF852002:GYH852002 HIB852002:HID852002 HRX852002:HRZ852002 IBT852002:IBV852002 ILP852002:ILR852002 IVL852002:IVN852002 JFH852002:JFJ852002 JPD852002:JPF852002 JYZ852002:JZB852002 KIV852002:KIX852002 KSR852002:KST852002 LCN852002:LCP852002 LMJ852002:LML852002 LWF852002:LWH852002 MGB852002:MGD852002 MPX852002:MPZ852002 MZT852002:MZV852002 NJP852002:NJR852002 NTL852002:NTN852002 ODH852002:ODJ852002 OND852002:ONF852002 OWZ852002:OXB852002 PGV852002:PGX852002 PQR852002:PQT852002 QAN852002:QAP852002 QKJ852002:QKL852002 QUF852002:QUH852002 REB852002:RED852002 RNX852002:RNZ852002 RXT852002:RXV852002 SHP852002:SHR852002 SRL852002:SRN852002 TBH852002:TBJ852002 TLD852002:TLF852002 TUZ852002:TVB852002 UEV852002:UEX852002 UOR852002:UOT852002 UYN852002:UYP852002 VIJ852002:VIL852002 VSF852002:VSH852002 WCB852002:WCD852002 WLX852002:WLZ852002 WVT852002:WVV852002 L917538:N917538 JH917538:JJ917538 TD917538:TF917538 ACZ917538:ADB917538 AMV917538:AMX917538 AWR917538:AWT917538 BGN917538:BGP917538 BQJ917538:BQL917538 CAF917538:CAH917538 CKB917538:CKD917538 CTX917538:CTZ917538 DDT917538:DDV917538 DNP917538:DNR917538 DXL917538:DXN917538 EHH917538:EHJ917538 ERD917538:ERF917538 FAZ917538:FBB917538 FKV917538:FKX917538 FUR917538:FUT917538 GEN917538:GEP917538 GOJ917538:GOL917538 GYF917538:GYH917538 HIB917538:HID917538 HRX917538:HRZ917538 IBT917538:IBV917538 ILP917538:ILR917538 IVL917538:IVN917538 JFH917538:JFJ917538 JPD917538:JPF917538 JYZ917538:JZB917538 KIV917538:KIX917538 KSR917538:KST917538 LCN917538:LCP917538 LMJ917538:LML917538 LWF917538:LWH917538 MGB917538:MGD917538 MPX917538:MPZ917538 MZT917538:MZV917538 NJP917538:NJR917538 NTL917538:NTN917538 ODH917538:ODJ917538 OND917538:ONF917538 OWZ917538:OXB917538 PGV917538:PGX917538 PQR917538:PQT917538 QAN917538:QAP917538 QKJ917538:QKL917538 QUF917538:QUH917538 REB917538:RED917538 RNX917538:RNZ917538 RXT917538:RXV917538 SHP917538:SHR917538 SRL917538:SRN917538 TBH917538:TBJ917538 TLD917538:TLF917538 TUZ917538:TVB917538 UEV917538:UEX917538 UOR917538:UOT917538 UYN917538:UYP917538 VIJ917538:VIL917538 VSF917538:VSH917538 WCB917538:WCD917538 WLX917538:WLZ917538 WVT917538:WVV917538 L983074:N983074 JH983074:JJ983074 TD983074:TF983074 ACZ983074:ADB983074 AMV983074:AMX983074 AWR983074:AWT983074 BGN983074:BGP983074 BQJ983074:BQL983074 CAF983074:CAH983074 CKB983074:CKD983074 CTX983074:CTZ983074 DDT983074:DDV983074 DNP983074:DNR983074 DXL983074:DXN983074 EHH983074:EHJ983074 ERD983074:ERF983074 FAZ983074:FBB983074 FKV983074:FKX983074 FUR983074:FUT983074 GEN983074:GEP983074 GOJ983074:GOL983074 GYF983074:GYH983074 HIB983074:HID983074 HRX983074:HRZ983074 IBT983074:IBV983074 ILP983074:ILR983074 IVL983074:IVN983074 JFH983074:JFJ983074 JPD983074:JPF983074 JYZ983074:JZB983074 KIV983074:KIX983074 KSR983074:KST983074 LCN983074:LCP983074 LMJ983074:LML983074 LWF983074:LWH983074 MGB983074:MGD983074 MPX983074:MPZ983074 MZT983074:MZV983074 NJP983074:NJR983074 NTL983074:NTN983074 ODH983074:ODJ983074 OND983074:ONF983074 OWZ983074:OXB983074 PGV983074:PGX983074 PQR983074:PQT983074 QAN983074:QAP983074 QKJ983074:QKL983074 QUF983074:QUH983074 REB983074:RED983074 RNX983074:RNZ983074 RXT983074:RXV983074 SHP983074:SHR983074 SRL983074:SRN983074 TBH983074:TBJ983074 TLD983074:TLF983074 TUZ983074:TVB983074 UEV983074:UEX983074 UOR983074:UOT983074 UYN983074:UYP983074 VIJ983074:VIL983074 VSF983074:VSH983074 WCB983074:WCD983074 WLX983074:WLZ983074 WVT983074:WVV983074</xm:sqref>
        </x14:dataValidation>
        <x14:dataValidation type="list" allowBlank="1" showInputMessage="1" showErrorMessage="1" xr:uid="{AB8FDDE7-8472-46C7-A7BA-C0B8242500BE}">
          <x14:formula1>
            <xm:f>$AA$127:$AA$174</xm:f>
          </x14:formula1>
          <xm:sqref>S42:V42 JO42:JR42 TK42:TN42 ADG42:ADJ42 ANC42:ANF42 AWY42:AXB42 BGU42:BGX42 BQQ42:BQT42 CAM42:CAP42 CKI42:CKL42 CUE42:CUH42 DEA42:DED42 DNW42:DNZ42 DXS42:DXV42 EHO42:EHR42 ERK42:ERN42 FBG42:FBJ42 FLC42:FLF42 FUY42:FVB42 GEU42:GEX42 GOQ42:GOT42 GYM42:GYP42 HII42:HIL42 HSE42:HSH42 ICA42:ICD42 ILW42:ILZ42 IVS42:IVV42 JFO42:JFR42 JPK42:JPN42 JZG42:JZJ42 KJC42:KJF42 KSY42:KTB42 LCU42:LCX42 LMQ42:LMT42 LWM42:LWP42 MGI42:MGL42 MQE42:MQH42 NAA42:NAD42 NJW42:NJZ42 NTS42:NTV42 ODO42:ODR42 ONK42:ONN42 OXG42:OXJ42 PHC42:PHF42 PQY42:PRB42 QAU42:QAX42 QKQ42:QKT42 QUM42:QUP42 REI42:REL42 ROE42:ROH42 RYA42:RYD42 SHW42:SHZ42 SRS42:SRV42 TBO42:TBR42 TLK42:TLN42 TVG42:TVJ42 UFC42:UFF42 UOY42:UPB42 UYU42:UYX42 VIQ42:VIT42 VSM42:VSP42 WCI42:WCL42 WME42:WMH42 WWA42:WWD42 S65578:V65578 JO65578:JR65578 TK65578:TN65578 ADG65578:ADJ65578 ANC65578:ANF65578 AWY65578:AXB65578 BGU65578:BGX65578 BQQ65578:BQT65578 CAM65578:CAP65578 CKI65578:CKL65578 CUE65578:CUH65578 DEA65578:DED65578 DNW65578:DNZ65578 DXS65578:DXV65578 EHO65578:EHR65578 ERK65578:ERN65578 FBG65578:FBJ65578 FLC65578:FLF65578 FUY65578:FVB65578 GEU65578:GEX65578 GOQ65578:GOT65578 GYM65578:GYP65578 HII65578:HIL65578 HSE65578:HSH65578 ICA65578:ICD65578 ILW65578:ILZ65578 IVS65578:IVV65578 JFO65578:JFR65578 JPK65578:JPN65578 JZG65578:JZJ65578 KJC65578:KJF65578 KSY65578:KTB65578 LCU65578:LCX65578 LMQ65578:LMT65578 LWM65578:LWP65578 MGI65578:MGL65578 MQE65578:MQH65578 NAA65578:NAD65578 NJW65578:NJZ65578 NTS65578:NTV65578 ODO65578:ODR65578 ONK65578:ONN65578 OXG65578:OXJ65578 PHC65578:PHF65578 PQY65578:PRB65578 QAU65578:QAX65578 QKQ65578:QKT65578 QUM65578:QUP65578 REI65578:REL65578 ROE65578:ROH65578 RYA65578:RYD65578 SHW65578:SHZ65578 SRS65578:SRV65578 TBO65578:TBR65578 TLK65578:TLN65578 TVG65578:TVJ65578 UFC65578:UFF65578 UOY65578:UPB65578 UYU65578:UYX65578 VIQ65578:VIT65578 VSM65578:VSP65578 WCI65578:WCL65578 WME65578:WMH65578 WWA65578:WWD65578 S131114:V131114 JO131114:JR131114 TK131114:TN131114 ADG131114:ADJ131114 ANC131114:ANF131114 AWY131114:AXB131114 BGU131114:BGX131114 BQQ131114:BQT131114 CAM131114:CAP131114 CKI131114:CKL131114 CUE131114:CUH131114 DEA131114:DED131114 DNW131114:DNZ131114 DXS131114:DXV131114 EHO131114:EHR131114 ERK131114:ERN131114 FBG131114:FBJ131114 FLC131114:FLF131114 FUY131114:FVB131114 GEU131114:GEX131114 GOQ131114:GOT131114 GYM131114:GYP131114 HII131114:HIL131114 HSE131114:HSH131114 ICA131114:ICD131114 ILW131114:ILZ131114 IVS131114:IVV131114 JFO131114:JFR131114 JPK131114:JPN131114 JZG131114:JZJ131114 KJC131114:KJF131114 KSY131114:KTB131114 LCU131114:LCX131114 LMQ131114:LMT131114 LWM131114:LWP131114 MGI131114:MGL131114 MQE131114:MQH131114 NAA131114:NAD131114 NJW131114:NJZ131114 NTS131114:NTV131114 ODO131114:ODR131114 ONK131114:ONN131114 OXG131114:OXJ131114 PHC131114:PHF131114 PQY131114:PRB131114 QAU131114:QAX131114 QKQ131114:QKT131114 QUM131114:QUP131114 REI131114:REL131114 ROE131114:ROH131114 RYA131114:RYD131114 SHW131114:SHZ131114 SRS131114:SRV131114 TBO131114:TBR131114 TLK131114:TLN131114 TVG131114:TVJ131114 UFC131114:UFF131114 UOY131114:UPB131114 UYU131114:UYX131114 VIQ131114:VIT131114 VSM131114:VSP131114 WCI131114:WCL131114 WME131114:WMH131114 WWA131114:WWD131114 S196650:V196650 JO196650:JR196650 TK196650:TN196650 ADG196650:ADJ196650 ANC196650:ANF196650 AWY196650:AXB196650 BGU196650:BGX196650 BQQ196650:BQT196650 CAM196650:CAP196650 CKI196650:CKL196650 CUE196650:CUH196650 DEA196650:DED196650 DNW196650:DNZ196650 DXS196650:DXV196650 EHO196650:EHR196650 ERK196650:ERN196650 FBG196650:FBJ196650 FLC196650:FLF196650 FUY196650:FVB196650 GEU196650:GEX196650 GOQ196650:GOT196650 GYM196650:GYP196650 HII196650:HIL196650 HSE196650:HSH196650 ICA196650:ICD196650 ILW196650:ILZ196650 IVS196650:IVV196650 JFO196650:JFR196650 JPK196650:JPN196650 JZG196650:JZJ196650 KJC196650:KJF196650 KSY196650:KTB196650 LCU196650:LCX196650 LMQ196650:LMT196650 LWM196650:LWP196650 MGI196650:MGL196650 MQE196650:MQH196650 NAA196650:NAD196650 NJW196650:NJZ196650 NTS196650:NTV196650 ODO196650:ODR196650 ONK196650:ONN196650 OXG196650:OXJ196650 PHC196650:PHF196650 PQY196650:PRB196650 QAU196650:QAX196650 QKQ196650:QKT196650 QUM196650:QUP196650 REI196650:REL196650 ROE196650:ROH196650 RYA196650:RYD196650 SHW196650:SHZ196650 SRS196650:SRV196650 TBO196650:TBR196650 TLK196650:TLN196650 TVG196650:TVJ196650 UFC196650:UFF196650 UOY196650:UPB196650 UYU196650:UYX196650 VIQ196650:VIT196650 VSM196650:VSP196650 WCI196650:WCL196650 WME196650:WMH196650 WWA196650:WWD196650 S262186:V262186 JO262186:JR262186 TK262186:TN262186 ADG262186:ADJ262186 ANC262186:ANF262186 AWY262186:AXB262186 BGU262186:BGX262186 BQQ262186:BQT262186 CAM262186:CAP262186 CKI262186:CKL262186 CUE262186:CUH262186 DEA262186:DED262186 DNW262186:DNZ262186 DXS262186:DXV262186 EHO262186:EHR262186 ERK262186:ERN262186 FBG262186:FBJ262186 FLC262186:FLF262186 FUY262186:FVB262186 GEU262186:GEX262186 GOQ262186:GOT262186 GYM262186:GYP262186 HII262186:HIL262186 HSE262186:HSH262186 ICA262186:ICD262186 ILW262186:ILZ262186 IVS262186:IVV262186 JFO262186:JFR262186 JPK262186:JPN262186 JZG262186:JZJ262186 KJC262186:KJF262186 KSY262186:KTB262186 LCU262186:LCX262186 LMQ262186:LMT262186 LWM262186:LWP262186 MGI262186:MGL262186 MQE262186:MQH262186 NAA262186:NAD262186 NJW262186:NJZ262186 NTS262186:NTV262186 ODO262186:ODR262186 ONK262186:ONN262186 OXG262186:OXJ262186 PHC262186:PHF262186 PQY262186:PRB262186 QAU262186:QAX262186 QKQ262186:QKT262186 QUM262186:QUP262186 REI262186:REL262186 ROE262186:ROH262186 RYA262186:RYD262186 SHW262186:SHZ262186 SRS262186:SRV262186 TBO262186:TBR262186 TLK262186:TLN262186 TVG262186:TVJ262186 UFC262186:UFF262186 UOY262186:UPB262186 UYU262186:UYX262186 VIQ262186:VIT262186 VSM262186:VSP262186 WCI262186:WCL262186 WME262186:WMH262186 WWA262186:WWD262186 S327722:V327722 JO327722:JR327722 TK327722:TN327722 ADG327722:ADJ327722 ANC327722:ANF327722 AWY327722:AXB327722 BGU327722:BGX327722 BQQ327722:BQT327722 CAM327722:CAP327722 CKI327722:CKL327722 CUE327722:CUH327722 DEA327722:DED327722 DNW327722:DNZ327722 DXS327722:DXV327722 EHO327722:EHR327722 ERK327722:ERN327722 FBG327722:FBJ327722 FLC327722:FLF327722 FUY327722:FVB327722 GEU327722:GEX327722 GOQ327722:GOT327722 GYM327722:GYP327722 HII327722:HIL327722 HSE327722:HSH327722 ICA327722:ICD327722 ILW327722:ILZ327722 IVS327722:IVV327722 JFO327722:JFR327722 JPK327722:JPN327722 JZG327722:JZJ327722 KJC327722:KJF327722 KSY327722:KTB327722 LCU327722:LCX327722 LMQ327722:LMT327722 LWM327722:LWP327722 MGI327722:MGL327722 MQE327722:MQH327722 NAA327722:NAD327722 NJW327722:NJZ327722 NTS327722:NTV327722 ODO327722:ODR327722 ONK327722:ONN327722 OXG327722:OXJ327722 PHC327722:PHF327722 PQY327722:PRB327722 QAU327722:QAX327722 QKQ327722:QKT327722 QUM327722:QUP327722 REI327722:REL327722 ROE327722:ROH327722 RYA327722:RYD327722 SHW327722:SHZ327722 SRS327722:SRV327722 TBO327722:TBR327722 TLK327722:TLN327722 TVG327722:TVJ327722 UFC327722:UFF327722 UOY327722:UPB327722 UYU327722:UYX327722 VIQ327722:VIT327722 VSM327722:VSP327722 WCI327722:WCL327722 WME327722:WMH327722 WWA327722:WWD327722 S393258:V393258 JO393258:JR393258 TK393258:TN393258 ADG393258:ADJ393258 ANC393258:ANF393258 AWY393258:AXB393258 BGU393258:BGX393258 BQQ393258:BQT393258 CAM393258:CAP393258 CKI393258:CKL393258 CUE393258:CUH393258 DEA393258:DED393258 DNW393258:DNZ393258 DXS393258:DXV393258 EHO393258:EHR393258 ERK393258:ERN393258 FBG393258:FBJ393258 FLC393258:FLF393258 FUY393258:FVB393258 GEU393258:GEX393258 GOQ393258:GOT393258 GYM393258:GYP393258 HII393258:HIL393258 HSE393258:HSH393258 ICA393258:ICD393258 ILW393258:ILZ393258 IVS393258:IVV393258 JFO393258:JFR393258 JPK393258:JPN393258 JZG393258:JZJ393258 KJC393258:KJF393258 KSY393258:KTB393258 LCU393258:LCX393258 LMQ393258:LMT393258 LWM393258:LWP393258 MGI393258:MGL393258 MQE393258:MQH393258 NAA393258:NAD393258 NJW393258:NJZ393258 NTS393258:NTV393258 ODO393258:ODR393258 ONK393258:ONN393258 OXG393258:OXJ393258 PHC393258:PHF393258 PQY393258:PRB393258 QAU393258:QAX393258 QKQ393258:QKT393258 QUM393258:QUP393258 REI393258:REL393258 ROE393258:ROH393258 RYA393258:RYD393258 SHW393258:SHZ393258 SRS393258:SRV393258 TBO393258:TBR393258 TLK393258:TLN393258 TVG393258:TVJ393258 UFC393258:UFF393258 UOY393258:UPB393258 UYU393258:UYX393258 VIQ393258:VIT393258 VSM393258:VSP393258 WCI393258:WCL393258 WME393258:WMH393258 WWA393258:WWD393258 S458794:V458794 JO458794:JR458794 TK458794:TN458794 ADG458794:ADJ458794 ANC458794:ANF458794 AWY458794:AXB458794 BGU458794:BGX458794 BQQ458794:BQT458794 CAM458794:CAP458794 CKI458794:CKL458794 CUE458794:CUH458794 DEA458794:DED458794 DNW458794:DNZ458794 DXS458794:DXV458794 EHO458794:EHR458794 ERK458794:ERN458794 FBG458794:FBJ458794 FLC458794:FLF458794 FUY458794:FVB458794 GEU458794:GEX458794 GOQ458794:GOT458794 GYM458794:GYP458794 HII458794:HIL458794 HSE458794:HSH458794 ICA458794:ICD458794 ILW458794:ILZ458794 IVS458794:IVV458794 JFO458794:JFR458794 JPK458794:JPN458794 JZG458794:JZJ458794 KJC458794:KJF458794 KSY458794:KTB458794 LCU458794:LCX458794 LMQ458794:LMT458794 LWM458794:LWP458794 MGI458794:MGL458794 MQE458794:MQH458794 NAA458794:NAD458794 NJW458794:NJZ458794 NTS458794:NTV458794 ODO458794:ODR458794 ONK458794:ONN458794 OXG458794:OXJ458794 PHC458794:PHF458794 PQY458794:PRB458794 QAU458794:QAX458794 QKQ458794:QKT458794 QUM458794:QUP458794 REI458794:REL458794 ROE458794:ROH458794 RYA458794:RYD458794 SHW458794:SHZ458794 SRS458794:SRV458794 TBO458794:TBR458794 TLK458794:TLN458794 TVG458794:TVJ458794 UFC458794:UFF458794 UOY458794:UPB458794 UYU458794:UYX458794 VIQ458794:VIT458794 VSM458794:VSP458794 WCI458794:WCL458794 WME458794:WMH458794 WWA458794:WWD458794 S524330:V524330 JO524330:JR524330 TK524330:TN524330 ADG524330:ADJ524330 ANC524330:ANF524330 AWY524330:AXB524330 BGU524330:BGX524330 BQQ524330:BQT524330 CAM524330:CAP524330 CKI524330:CKL524330 CUE524330:CUH524330 DEA524330:DED524330 DNW524330:DNZ524330 DXS524330:DXV524330 EHO524330:EHR524330 ERK524330:ERN524330 FBG524330:FBJ524330 FLC524330:FLF524330 FUY524330:FVB524330 GEU524330:GEX524330 GOQ524330:GOT524330 GYM524330:GYP524330 HII524330:HIL524330 HSE524330:HSH524330 ICA524330:ICD524330 ILW524330:ILZ524330 IVS524330:IVV524330 JFO524330:JFR524330 JPK524330:JPN524330 JZG524330:JZJ524330 KJC524330:KJF524330 KSY524330:KTB524330 LCU524330:LCX524330 LMQ524330:LMT524330 LWM524330:LWP524330 MGI524330:MGL524330 MQE524330:MQH524330 NAA524330:NAD524330 NJW524330:NJZ524330 NTS524330:NTV524330 ODO524330:ODR524330 ONK524330:ONN524330 OXG524330:OXJ524330 PHC524330:PHF524330 PQY524330:PRB524330 QAU524330:QAX524330 QKQ524330:QKT524330 QUM524330:QUP524330 REI524330:REL524330 ROE524330:ROH524330 RYA524330:RYD524330 SHW524330:SHZ524330 SRS524330:SRV524330 TBO524330:TBR524330 TLK524330:TLN524330 TVG524330:TVJ524330 UFC524330:UFF524330 UOY524330:UPB524330 UYU524330:UYX524330 VIQ524330:VIT524330 VSM524330:VSP524330 WCI524330:WCL524330 WME524330:WMH524330 WWA524330:WWD524330 S589866:V589866 JO589866:JR589866 TK589866:TN589866 ADG589866:ADJ589866 ANC589866:ANF589866 AWY589866:AXB589866 BGU589866:BGX589866 BQQ589866:BQT589866 CAM589866:CAP589866 CKI589866:CKL589866 CUE589866:CUH589866 DEA589866:DED589866 DNW589866:DNZ589866 DXS589866:DXV589866 EHO589866:EHR589866 ERK589866:ERN589866 FBG589866:FBJ589866 FLC589866:FLF589866 FUY589866:FVB589866 GEU589866:GEX589866 GOQ589866:GOT589866 GYM589866:GYP589866 HII589866:HIL589866 HSE589866:HSH589866 ICA589866:ICD589866 ILW589866:ILZ589866 IVS589866:IVV589866 JFO589866:JFR589866 JPK589866:JPN589866 JZG589866:JZJ589866 KJC589866:KJF589866 KSY589866:KTB589866 LCU589866:LCX589866 LMQ589866:LMT589866 LWM589866:LWP589866 MGI589866:MGL589866 MQE589866:MQH589866 NAA589866:NAD589866 NJW589866:NJZ589866 NTS589866:NTV589866 ODO589866:ODR589866 ONK589866:ONN589866 OXG589866:OXJ589866 PHC589866:PHF589866 PQY589866:PRB589866 QAU589866:QAX589866 QKQ589866:QKT589866 QUM589866:QUP589866 REI589866:REL589866 ROE589866:ROH589866 RYA589866:RYD589866 SHW589866:SHZ589866 SRS589866:SRV589866 TBO589866:TBR589866 TLK589866:TLN589866 TVG589866:TVJ589866 UFC589866:UFF589866 UOY589866:UPB589866 UYU589866:UYX589866 VIQ589866:VIT589866 VSM589866:VSP589866 WCI589866:WCL589866 WME589866:WMH589866 WWA589866:WWD589866 S655402:V655402 JO655402:JR655402 TK655402:TN655402 ADG655402:ADJ655402 ANC655402:ANF655402 AWY655402:AXB655402 BGU655402:BGX655402 BQQ655402:BQT655402 CAM655402:CAP655402 CKI655402:CKL655402 CUE655402:CUH655402 DEA655402:DED655402 DNW655402:DNZ655402 DXS655402:DXV655402 EHO655402:EHR655402 ERK655402:ERN655402 FBG655402:FBJ655402 FLC655402:FLF655402 FUY655402:FVB655402 GEU655402:GEX655402 GOQ655402:GOT655402 GYM655402:GYP655402 HII655402:HIL655402 HSE655402:HSH655402 ICA655402:ICD655402 ILW655402:ILZ655402 IVS655402:IVV655402 JFO655402:JFR655402 JPK655402:JPN655402 JZG655402:JZJ655402 KJC655402:KJF655402 KSY655402:KTB655402 LCU655402:LCX655402 LMQ655402:LMT655402 LWM655402:LWP655402 MGI655402:MGL655402 MQE655402:MQH655402 NAA655402:NAD655402 NJW655402:NJZ655402 NTS655402:NTV655402 ODO655402:ODR655402 ONK655402:ONN655402 OXG655402:OXJ655402 PHC655402:PHF655402 PQY655402:PRB655402 QAU655402:QAX655402 QKQ655402:QKT655402 QUM655402:QUP655402 REI655402:REL655402 ROE655402:ROH655402 RYA655402:RYD655402 SHW655402:SHZ655402 SRS655402:SRV655402 TBO655402:TBR655402 TLK655402:TLN655402 TVG655402:TVJ655402 UFC655402:UFF655402 UOY655402:UPB655402 UYU655402:UYX655402 VIQ655402:VIT655402 VSM655402:VSP655402 WCI655402:WCL655402 WME655402:WMH655402 WWA655402:WWD655402 S720938:V720938 JO720938:JR720938 TK720938:TN720938 ADG720938:ADJ720938 ANC720938:ANF720938 AWY720938:AXB720938 BGU720938:BGX720938 BQQ720938:BQT720938 CAM720938:CAP720938 CKI720938:CKL720938 CUE720938:CUH720938 DEA720938:DED720938 DNW720938:DNZ720938 DXS720938:DXV720938 EHO720938:EHR720938 ERK720938:ERN720938 FBG720938:FBJ720938 FLC720938:FLF720938 FUY720938:FVB720938 GEU720938:GEX720938 GOQ720938:GOT720938 GYM720938:GYP720938 HII720938:HIL720938 HSE720938:HSH720938 ICA720938:ICD720938 ILW720938:ILZ720938 IVS720938:IVV720938 JFO720938:JFR720938 JPK720938:JPN720938 JZG720938:JZJ720938 KJC720938:KJF720938 KSY720938:KTB720938 LCU720938:LCX720938 LMQ720938:LMT720938 LWM720938:LWP720938 MGI720938:MGL720938 MQE720938:MQH720938 NAA720938:NAD720938 NJW720938:NJZ720938 NTS720938:NTV720938 ODO720938:ODR720938 ONK720938:ONN720938 OXG720938:OXJ720938 PHC720938:PHF720938 PQY720938:PRB720938 QAU720938:QAX720938 QKQ720938:QKT720938 QUM720938:QUP720938 REI720938:REL720938 ROE720938:ROH720938 RYA720938:RYD720938 SHW720938:SHZ720938 SRS720938:SRV720938 TBO720938:TBR720938 TLK720938:TLN720938 TVG720938:TVJ720938 UFC720938:UFF720938 UOY720938:UPB720938 UYU720938:UYX720938 VIQ720938:VIT720938 VSM720938:VSP720938 WCI720938:WCL720938 WME720938:WMH720938 WWA720938:WWD720938 S786474:V786474 JO786474:JR786474 TK786474:TN786474 ADG786474:ADJ786474 ANC786474:ANF786474 AWY786474:AXB786474 BGU786474:BGX786474 BQQ786474:BQT786474 CAM786474:CAP786474 CKI786474:CKL786474 CUE786474:CUH786474 DEA786474:DED786474 DNW786474:DNZ786474 DXS786474:DXV786474 EHO786474:EHR786474 ERK786474:ERN786474 FBG786474:FBJ786474 FLC786474:FLF786474 FUY786474:FVB786474 GEU786474:GEX786474 GOQ786474:GOT786474 GYM786474:GYP786474 HII786474:HIL786474 HSE786474:HSH786474 ICA786474:ICD786474 ILW786474:ILZ786474 IVS786474:IVV786474 JFO786474:JFR786474 JPK786474:JPN786474 JZG786474:JZJ786474 KJC786474:KJF786474 KSY786474:KTB786474 LCU786474:LCX786474 LMQ786474:LMT786474 LWM786474:LWP786474 MGI786474:MGL786474 MQE786474:MQH786474 NAA786474:NAD786474 NJW786474:NJZ786474 NTS786474:NTV786474 ODO786474:ODR786474 ONK786474:ONN786474 OXG786474:OXJ786474 PHC786474:PHF786474 PQY786474:PRB786474 QAU786474:QAX786474 QKQ786474:QKT786474 QUM786474:QUP786474 REI786474:REL786474 ROE786474:ROH786474 RYA786474:RYD786474 SHW786474:SHZ786474 SRS786474:SRV786474 TBO786474:TBR786474 TLK786474:TLN786474 TVG786474:TVJ786474 UFC786474:UFF786474 UOY786474:UPB786474 UYU786474:UYX786474 VIQ786474:VIT786474 VSM786474:VSP786474 WCI786474:WCL786474 WME786474:WMH786474 WWA786474:WWD786474 S852010:V852010 JO852010:JR852010 TK852010:TN852010 ADG852010:ADJ852010 ANC852010:ANF852010 AWY852010:AXB852010 BGU852010:BGX852010 BQQ852010:BQT852010 CAM852010:CAP852010 CKI852010:CKL852010 CUE852010:CUH852010 DEA852010:DED852010 DNW852010:DNZ852010 DXS852010:DXV852010 EHO852010:EHR852010 ERK852010:ERN852010 FBG852010:FBJ852010 FLC852010:FLF852010 FUY852010:FVB852010 GEU852010:GEX852010 GOQ852010:GOT852010 GYM852010:GYP852010 HII852010:HIL852010 HSE852010:HSH852010 ICA852010:ICD852010 ILW852010:ILZ852010 IVS852010:IVV852010 JFO852010:JFR852010 JPK852010:JPN852010 JZG852010:JZJ852010 KJC852010:KJF852010 KSY852010:KTB852010 LCU852010:LCX852010 LMQ852010:LMT852010 LWM852010:LWP852010 MGI852010:MGL852010 MQE852010:MQH852010 NAA852010:NAD852010 NJW852010:NJZ852010 NTS852010:NTV852010 ODO852010:ODR852010 ONK852010:ONN852010 OXG852010:OXJ852010 PHC852010:PHF852010 PQY852010:PRB852010 QAU852010:QAX852010 QKQ852010:QKT852010 QUM852010:QUP852010 REI852010:REL852010 ROE852010:ROH852010 RYA852010:RYD852010 SHW852010:SHZ852010 SRS852010:SRV852010 TBO852010:TBR852010 TLK852010:TLN852010 TVG852010:TVJ852010 UFC852010:UFF852010 UOY852010:UPB852010 UYU852010:UYX852010 VIQ852010:VIT852010 VSM852010:VSP852010 WCI852010:WCL852010 WME852010:WMH852010 WWA852010:WWD852010 S917546:V917546 JO917546:JR917546 TK917546:TN917546 ADG917546:ADJ917546 ANC917546:ANF917546 AWY917546:AXB917546 BGU917546:BGX917546 BQQ917546:BQT917546 CAM917546:CAP917546 CKI917546:CKL917546 CUE917546:CUH917546 DEA917546:DED917546 DNW917546:DNZ917546 DXS917546:DXV917546 EHO917546:EHR917546 ERK917546:ERN917546 FBG917546:FBJ917546 FLC917546:FLF917546 FUY917546:FVB917546 GEU917546:GEX917546 GOQ917546:GOT917546 GYM917546:GYP917546 HII917546:HIL917546 HSE917546:HSH917546 ICA917546:ICD917546 ILW917546:ILZ917546 IVS917546:IVV917546 JFO917546:JFR917546 JPK917546:JPN917546 JZG917546:JZJ917546 KJC917546:KJF917546 KSY917546:KTB917546 LCU917546:LCX917546 LMQ917546:LMT917546 LWM917546:LWP917546 MGI917546:MGL917546 MQE917546:MQH917546 NAA917546:NAD917546 NJW917546:NJZ917546 NTS917546:NTV917546 ODO917546:ODR917546 ONK917546:ONN917546 OXG917546:OXJ917546 PHC917546:PHF917546 PQY917546:PRB917546 QAU917546:QAX917546 QKQ917546:QKT917546 QUM917546:QUP917546 REI917546:REL917546 ROE917546:ROH917546 RYA917546:RYD917546 SHW917546:SHZ917546 SRS917546:SRV917546 TBO917546:TBR917546 TLK917546:TLN917546 TVG917546:TVJ917546 UFC917546:UFF917546 UOY917546:UPB917546 UYU917546:UYX917546 VIQ917546:VIT917546 VSM917546:VSP917546 WCI917546:WCL917546 WME917546:WMH917546 WWA917546:WWD917546 S983082:V983082 JO983082:JR983082 TK983082:TN983082 ADG983082:ADJ983082 ANC983082:ANF983082 AWY983082:AXB983082 BGU983082:BGX983082 BQQ983082:BQT983082 CAM983082:CAP983082 CKI983082:CKL983082 CUE983082:CUH983082 DEA983082:DED983082 DNW983082:DNZ983082 DXS983082:DXV983082 EHO983082:EHR983082 ERK983082:ERN983082 FBG983082:FBJ983082 FLC983082:FLF983082 FUY983082:FVB983082 GEU983082:GEX983082 GOQ983082:GOT983082 GYM983082:GYP983082 HII983082:HIL983082 HSE983082:HSH983082 ICA983082:ICD983082 ILW983082:ILZ983082 IVS983082:IVV983082 JFO983082:JFR983082 JPK983082:JPN983082 JZG983082:JZJ983082 KJC983082:KJF983082 KSY983082:KTB983082 LCU983082:LCX983082 LMQ983082:LMT983082 LWM983082:LWP983082 MGI983082:MGL983082 MQE983082:MQH983082 NAA983082:NAD983082 NJW983082:NJZ983082 NTS983082:NTV983082 ODO983082:ODR983082 ONK983082:ONN983082 OXG983082:OXJ983082 PHC983082:PHF983082 PQY983082:PRB983082 QAU983082:QAX983082 QKQ983082:QKT983082 QUM983082:QUP983082 REI983082:REL983082 ROE983082:ROH983082 RYA983082:RYD983082 SHW983082:SHZ983082 SRS983082:SRV983082 TBO983082:TBR983082 TLK983082:TLN983082 TVG983082:TVJ983082 UFC983082:UFF983082 UOY983082:UPB983082 UYU983082:UYX983082 VIQ983082:VIT983082 VSM983082:VSP983082 WCI983082:WCL983082 WME983082:WMH983082 WWA983082:WWD983082 S72:V72 JO72:JR72 TK72:TN72 ADG72:ADJ72 ANC72:ANF72 AWY72:AXB72 BGU72:BGX72 BQQ72:BQT72 CAM72:CAP72 CKI72:CKL72 CUE72:CUH72 DEA72:DED72 DNW72:DNZ72 DXS72:DXV72 EHO72:EHR72 ERK72:ERN72 FBG72:FBJ72 FLC72:FLF72 FUY72:FVB72 GEU72:GEX72 GOQ72:GOT72 GYM72:GYP72 HII72:HIL72 HSE72:HSH72 ICA72:ICD72 ILW72:ILZ72 IVS72:IVV72 JFO72:JFR72 JPK72:JPN72 JZG72:JZJ72 KJC72:KJF72 KSY72:KTB72 LCU72:LCX72 LMQ72:LMT72 LWM72:LWP72 MGI72:MGL72 MQE72:MQH72 NAA72:NAD72 NJW72:NJZ72 NTS72:NTV72 ODO72:ODR72 ONK72:ONN72 OXG72:OXJ72 PHC72:PHF72 PQY72:PRB72 QAU72:QAX72 QKQ72:QKT72 QUM72:QUP72 REI72:REL72 ROE72:ROH72 RYA72:RYD72 SHW72:SHZ72 SRS72:SRV72 TBO72:TBR72 TLK72:TLN72 TVG72:TVJ72 UFC72:UFF72 UOY72:UPB72 UYU72:UYX72 VIQ72:VIT72 VSM72:VSP72 WCI72:WCL72 WME72:WMH72 WWA72:WWD72 S65608:V65608 JO65608:JR65608 TK65608:TN65608 ADG65608:ADJ65608 ANC65608:ANF65608 AWY65608:AXB65608 BGU65608:BGX65608 BQQ65608:BQT65608 CAM65608:CAP65608 CKI65608:CKL65608 CUE65608:CUH65608 DEA65608:DED65608 DNW65608:DNZ65608 DXS65608:DXV65608 EHO65608:EHR65608 ERK65608:ERN65608 FBG65608:FBJ65608 FLC65608:FLF65608 FUY65608:FVB65608 GEU65608:GEX65608 GOQ65608:GOT65608 GYM65608:GYP65608 HII65608:HIL65608 HSE65608:HSH65608 ICA65608:ICD65608 ILW65608:ILZ65608 IVS65608:IVV65608 JFO65608:JFR65608 JPK65608:JPN65608 JZG65608:JZJ65608 KJC65608:KJF65608 KSY65608:KTB65608 LCU65608:LCX65608 LMQ65608:LMT65608 LWM65608:LWP65608 MGI65608:MGL65608 MQE65608:MQH65608 NAA65608:NAD65608 NJW65608:NJZ65608 NTS65608:NTV65608 ODO65608:ODR65608 ONK65608:ONN65608 OXG65608:OXJ65608 PHC65608:PHF65608 PQY65608:PRB65608 QAU65608:QAX65608 QKQ65608:QKT65608 QUM65608:QUP65608 REI65608:REL65608 ROE65608:ROH65608 RYA65608:RYD65608 SHW65608:SHZ65608 SRS65608:SRV65608 TBO65608:TBR65608 TLK65608:TLN65608 TVG65608:TVJ65608 UFC65608:UFF65608 UOY65608:UPB65608 UYU65608:UYX65608 VIQ65608:VIT65608 VSM65608:VSP65608 WCI65608:WCL65608 WME65608:WMH65608 WWA65608:WWD65608 S131144:V131144 JO131144:JR131144 TK131144:TN131144 ADG131144:ADJ131144 ANC131144:ANF131144 AWY131144:AXB131144 BGU131144:BGX131144 BQQ131144:BQT131144 CAM131144:CAP131144 CKI131144:CKL131144 CUE131144:CUH131144 DEA131144:DED131144 DNW131144:DNZ131144 DXS131144:DXV131144 EHO131144:EHR131144 ERK131144:ERN131144 FBG131144:FBJ131144 FLC131144:FLF131144 FUY131144:FVB131144 GEU131144:GEX131144 GOQ131144:GOT131144 GYM131144:GYP131144 HII131144:HIL131144 HSE131144:HSH131144 ICA131144:ICD131144 ILW131144:ILZ131144 IVS131144:IVV131144 JFO131144:JFR131144 JPK131144:JPN131144 JZG131144:JZJ131144 KJC131144:KJF131144 KSY131144:KTB131144 LCU131144:LCX131144 LMQ131144:LMT131144 LWM131144:LWP131144 MGI131144:MGL131144 MQE131144:MQH131144 NAA131144:NAD131144 NJW131144:NJZ131144 NTS131144:NTV131144 ODO131144:ODR131144 ONK131144:ONN131144 OXG131144:OXJ131144 PHC131144:PHF131144 PQY131144:PRB131144 QAU131144:QAX131144 QKQ131144:QKT131144 QUM131144:QUP131144 REI131144:REL131144 ROE131144:ROH131144 RYA131144:RYD131144 SHW131144:SHZ131144 SRS131144:SRV131144 TBO131144:TBR131144 TLK131144:TLN131144 TVG131144:TVJ131144 UFC131144:UFF131144 UOY131144:UPB131144 UYU131144:UYX131144 VIQ131144:VIT131144 VSM131144:VSP131144 WCI131144:WCL131144 WME131144:WMH131144 WWA131144:WWD131144 S196680:V196680 JO196680:JR196680 TK196680:TN196680 ADG196680:ADJ196680 ANC196680:ANF196680 AWY196680:AXB196680 BGU196680:BGX196680 BQQ196680:BQT196680 CAM196680:CAP196680 CKI196680:CKL196680 CUE196680:CUH196680 DEA196680:DED196680 DNW196680:DNZ196680 DXS196680:DXV196680 EHO196680:EHR196680 ERK196680:ERN196680 FBG196680:FBJ196680 FLC196680:FLF196680 FUY196680:FVB196680 GEU196680:GEX196680 GOQ196680:GOT196680 GYM196680:GYP196680 HII196680:HIL196680 HSE196680:HSH196680 ICA196680:ICD196680 ILW196680:ILZ196680 IVS196680:IVV196680 JFO196680:JFR196680 JPK196680:JPN196680 JZG196680:JZJ196680 KJC196680:KJF196680 KSY196680:KTB196680 LCU196680:LCX196680 LMQ196680:LMT196680 LWM196680:LWP196680 MGI196680:MGL196680 MQE196680:MQH196680 NAA196680:NAD196680 NJW196680:NJZ196680 NTS196680:NTV196680 ODO196680:ODR196680 ONK196680:ONN196680 OXG196680:OXJ196680 PHC196680:PHF196680 PQY196680:PRB196680 QAU196680:QAX196680 QKQ196680:QKT196680 QUM196680:QUP196680 REI196680:REL196680 ROE196680:ROH196680 RYA196680:RYD196680 SHW196680:SHZ196680 SRS196680:SRV196680 TBO196680:TBR196680 TLK196680:TLN196680 TVG196680:TVJ196680 UFC196680:UFF196680 UOY196680:UPB196680 UYU196680:UYX196680 VIQ196680:VIT196680 VSM196680:VSP196680 WCI196680:WCL196680 WME196680:WMH196680 WWA196680:WWD196680 S262216:V262216 JO262216:JR262216 TK262216:TN262216 ADG262216:ADJ262216 ANC262216:ANF262216 AWY262216:AXB262216 BGU262216:BGX262216 BQQ262216:BQT262216 CAM262216:CAP262216 CKI262216:CKL262216 CUE262216:CUH262216 DEA262216:DED262216 DNW262216:DNZ262216 DXS262216:DXV262216 EHO262216:EHR262216 ERK262216:ERN262216 FBG262216:FBJ262216 FLC262216:FLF262216 FUY262216:FVB262216 GEU262216:GEX262216 GOQ262216:GOT262216 GYM262216:GYP262216 HII262216:HIL262216 HSE262216:HSH262216 ICA262216:ICD262216 ILW262216:ILZ262216 IVS262216:IVV262216 JFO262216:JFR262216 JPK262216:JPN262216 JZG262216:JZJ262216 KJC262216:KJF262216 KSY262216:KTB262216 LCU262216:LCX262216 LMQ262216:LMT262216 LWM262216:LWP262216 MGI262216:MGL262216 MQE262216:MQH262216 NAA262216:NAD262216 NJW262216:NJZ262216 NTS262216:NTV262216 ODO262216:ODR262216 ONK262216:ONN262216 OXG262216:OXJ262216 PHC262216:PHF262216 PQY262216:PRB262216 QAU262216:QAX262216 QKQ262216:QKT262216 QUM262216:QUP262216 REI262216:REL262216 ROE262216:ROH262216 RYA262216:RYD262216 SHW262216:SHZ262216 SRS262216:SRV262216 TBO262216:TBR262216 TLK262216:TLN262216 TVG262216:TVJ262216 UFC262216:UFF262216 UOY262216:UPB262216 UYU262216:UYX262216 VIQ262216:VIT262216 VSM262216:VSP262216 WCI262216:WCL262216 WME262216:WMH262216 WWA262216:WWD262216 S327752:V327752 JO327752:JR327752 TK327752:TN327752 ADG327752:ADJ327752 ANC327752:ANF327752 AWY327752:AXB327752 BGU327752:BGX327752 BQQ327752:BQT327752 CAM327752:CAP327752 CKI327752:CKL327752 CUE327752:CUH327752 DEA327752:DED327752 DNW327752:DNZ327752 DXS327752:DXV327752 EHO327752:EHR327752 ERK327752:ERN327752 FBG327752:FBJ327752 FLC327752:FLF327752 FUY327752:FVB327752 GEU327752:GEX327752 GOQ327752:GOT327752 GYM327752:GYP327752 HII327752:HIL327752 HSE327752:HSH327752 ICA327752:ICD327752 ILW327752:ILZ327752 IVS327752:IVV327752 JFO327752:JFR327752 JPK327752:JPN327752 JZG327752:JZJ327752 KJC327752:KJF327752 KSY327752:KTB327752 LCU327752:LCX327752 LMQ327752:LMT327752 LWM327752:LWP327752 MGI327752:MGL327752 MQE327752:MQH327752 NAA327752:NAD327752 NJW327752:NJZ327752 NTS327752:NTV327752 ODO327752:ODR327752 ONK327752:ONN327752 OXG327752:OXJ327752 PHC327752:PHF327752 PQY327752:PRB327752 QAU327752:QAX327752 QKQ327752:QKT327752 QUM327752:QUP327752 REI327752:REL327752 ROE327752:ROH327752 RYA327752:RYD327752 SHW327752:SHZ327752 SRS327752:SRV327752 TBO327752:TBR327752 TLK327752:TLN327752 TVG327752:TVJ327752 UFC327752:UFF327752 UOY327752:UPB327752 UYU327752:UYX327752 VIQ327752:VIT327752 VSM327752:VSP327752 WCI327752:WCL327752 WME327752:WMH327752 WWA327752:WWD327752 S393288:V393288 JO393288:JR393288 TK393288:TN393288 ADG393288:ADJ393288 ANC393288:ANF393288 AWY393288:AXB393288 BGU393288:BGX393288 BQQ393288:BQT393288 CAM393288:CAP393288 CKI393288:CKL393288 CUE393288:CUH393288 DEA393288:DED393288 DNW393288:DNZ393288 DXS393288:DXV393288 EHO393288:EHR393288 ERK393288:ERN393288 FBG393288:FBJ393288 FLC393288:FLF393288 FUY393288:FVB393288 GEU393288:GEX393288 GOQ393288:GOT393288 GYM393288:GYP393288 HII393288:HIL393288 HSE393288:HSH393288 ICA393288:ICD393288 ILW393288:ILZ393288 IVS393288:IVV393288 JFO393288:JFR393288 JPK393288:JPN393288 JZG393288:JZJ393288 KJC393288:KJF393288 KSY393288:KTB393288 LCU393288:LCX393288 LMQ393288:LMT393288 LWM393288:LWP393288 MGI393288:MGL393288 MQE393288:MQH393288 NAA393288:NAD393288 NJW393288:NJZ393288 NTS393288:NTV393288 ODO393288:ODR393288 ONK393288:ONN393288 OXG393288:OXJ393288 PHC393288:PHF393288 PQY393288:PRB393288 QAU393288:QAX393288 QKQ393288:QKT393288 QUM393288:QUP393288 REI393288:REL393288 ROE393288:ROH393288 RYA393288:RYD393288 SHW393288:SHZ393288 SRS393288:SRV393288 TBO393288:TBR393288 TLK393288:TLN393288 TVG393288:TVJ393288 UFC393288:UFF393288 UOY393288:UPB393288 UYU393288:UYX393288 VIQ393288:VIT393288 VSM393288:VSP393288 WCI393288:WCL393288 WME393288:WMH393288 WWA393288:WWD393288 S458824:V458824 JO458824:JR458824 TK458824:TN458824 ADG458824:ADJ458824 ANC458824:ANF458824 AWY458824:AXB458824 BGU458824:BGX458824 BQQ458824:BQT458824 CAM458824:CAP458824 CKI458824:CKL458824 CUE458824:CUH458824 DEA458824:DED458824 DNW458824:DNZ458824 DXS458824:DXV458824 EHO458824:EHR458824 ERK458824:ERN458824 FBG458824:FBJ458824 FLC458824:FLF458824 FUY458824:FVB458824 GEU458824:GEX458824 GOQ458824:GOT458824 GYM458824:GYP458824 HII458824:HIL458824 HSE458824:HSH458824 ICA458824:ICD458824 ILW458824:ILZ458824 IVS458824:IVV458824 JFO458824:JFR458824 JPK458824:JPN458824 JZG458824:JZJ458824 KJC458824:KJF458824 KSY458824:KTB458824 LCU458824:LCX458824 LMQ458824:LMT458824 LWM458824:LWP458824 MGI458824:MGL458824 MQE458824:MQH458824 NAA458824:NAD458824 NJW458824:NJZ458824 NTS458824:NTV458824 ODO458824:ODR458824 ONK458824:ONN458824 OXG458824:OXJ458824 PHC458824:PHF458824 PQY458824:PRB458824 QAU458824:QAX458824 QKQ458824:QKT458824 QUM458824:QUP458824 REI458824:REL458824 ROE458824:ROH458824 RYA458824:RYD458824 SHW458824:SHZ458824 SRS458824:SRV458824 TBO458824:TBR458824 TLK458824:TLN458824 TVG458824:TVJ458824 UFC458824:UFF458824 UOY458824:UPB458824 UYU458824:UYX458824 VIQ458824:VIT458824 VSM458824:VSP458824 WCI458824:WCL458824 WME458824:WMH458824 WWA458824:WWD458824 S524360:V524360 JO524360:JR524360 TK524360:TN524360 ADG524360:ADJ524360 ANC524360:ANF524360 AWY524360:AXB524360 BGU524360:BGX524360 BQQ524360:BQT524360 CAM524360:CAP524360 CKI524360:CKL524360 CUE524360:CUH524360 DEA524360:DED524360 DNW524360:DNZ524360 DXS524360:DXV524360 EHO524360:EHR524360 ERK524360:ERN524360 FBG524360:FBJ524360 FLC524360:FLF524360 FUY524360:FVB524360 GEU524360:GEX524360 GOQ524360:GOT524360 GYM524360:GYP524360 HII524360:HIL524360 HSE524360:HSH524360 ICA524360:ICD524360 ILW524360:ILZ524360 IVS524360:IVV524360 JFO524360:JFR524360 JPK524360:JPN524360 JZG524360:JZJ524360 KJC524360:KJF524360 KSY524360:KTB524360 LCU524360:LCX524360 LMQ524360:LMT524360 LWM524360:LWP524360 MGI524360:MGL524360 MQE524360:MQH524360 NAA524360:NAD524360 NJW524360:NJZ524360 NTS524360:NTV524360 ODO524360:ODR524360 ONK524360:ONN524360 OXG524360:OXJ524360 PHC524360:PHF524360 PQY524360:PRB524360 QAU524360:QAX524360 QKQ524360:QKT524360 QUM524360:QUP524360 REI524360:REL524360 ROE524360:ROH524360 RYA524360:RYD524360 SHW524360:SHZ524360 SRS524360:SRV524360 TBO524360:TBR524360 TLK524360:TLN524360 TVG524360:TVJ524360 UFC524360:UFF524360 UOY524360:UPB524360 UYU524360:UYX524360 VIQ524360:VIT524360 VSM524360:VSP524360 WCI524360:WCL524360 WME524360:WMH524360 WWA524360:WWD524360 S589896:V589896 JO589896:JR589896 TK589896:TN589896 ADG589896:ADJ589896 ANC589896:ANF589896 AWY589896:AXB589896 BGU589896:BGX589896 BQQ589896:BQT589896 CAM589896:CAP589896 CKI589896:CKL589896 CUE589896:CUH589896 DEA589896:DED589896 DNW589896:DNZ589896 DXS589896:DXV589896 EHO589896:EHR589896 ERK589896:ERN589896 FBG589896:FBJ589896 FLC589896:FLF589896 FUY589896:FVB589896 GEU589896:GEX589896 GOQ589896:GOT589896 GYM589896:GYP589896 HII589896:HIL589896 HSE589896:HSH589896 ICA589896:ICD589896 ILW589896:ILZ589896 IVS589896:IVV589896 JFO589896:JFR589896 JPK589896:JPN589896 JZG589896:JZJ589896 KJC589896:KJF589896 KSY589896:KTB589896 LCU589896:LCX589896 LMQ589896:LMT589896 LWM589896:LWP589896 MGI589896:MGL589896 MQE589896:MQH589896 NAA589896:NAD589896 NJW589896:NJZ589896 NTS589896:NTV589896 ODO589896:ODR589896 ONK589896:ONN589896 OXG589896:OXJ589896 PHC589896:PHF589896 PQY589896:PRB589896 QAU589896:QAX589896 QKQ589896:QKT589896 QUM589896:QUP589896 REI589896:REL589896 ROE589896:ROH589896 RYA589896:RYD589896 SHW589896:SHZ589896 SRS589896:SRV589896 TBO589896:TBR589896 TLK589896:TLN589896 TVG589896:TVJ589896 UFC589896:UFF589896 UOY589896:UPB589896 UYU589896:UYX589896 VIQ589896:VIT589896 VSM589896:VSP589896 WCI589896:WCL589896 WME589896:WMH589896 WWA589896:WWD589896 S655432:V655432 JO655432:JR655432 TK655432:TN655432 ADG655432:ADJ655432 ANC655432:ANF655432 AWY655432:AXB655432 BGU655432:BGX655432 BQQ655432:BQT655432 CAM655432:CAP655432 CKI655432:CKL655432 CUE655432:CUH655432 DEA655432:DED655432 DNW655432:DNZ655432 DXS655432:DXV655432 EHO655432:EHR655432 ERK655432:ERN655432 FBG655432:FBJ655432 FLC655432:FLF655432 FUY655432:FVB655432 GEU655432:GEX655432 GOQ655432:GOT655432 GYM655432:GYP655432 HII655432:HIL655432 HSE655432:HSH655432 ICA655432:ICD655432 ILW655432:ILZ655432 IVS655432:IVV655432 JFO655432:JFR655432 JPK655432:JPN655432 JZG655432:JZJ655432 KJC655432:KJF655432 KSY655432:KTB655432 LCU655432:LCX655432 LMQ655432:LMT655432 LWM655432:LWP655432 MGI655432:MGL655432 MQE655432:MQH655432 NAA655432:NAD655432 NJW655432:NJZ655432 NTS655432:NTV655432 ODO655432:ODR655432 ONK655432:ONN655432 OXG655432:OXJ655432 PHC655432:PHF655432 PQY655432:PRB655432 QAU655432:QAX655432 QKQ655432:QKT655432 QUM655432:QUP655432 REI655432:REL655432 ROE655432:ROH655432 RYA655432:RYD655432 SHW655432:SHZ655432 SRS655432:SRV655432 TBO655432:TBR655432 TLK655432:TLN655432 TVG655432:TVJ655432 UFC655432:UFF655432 UOY655432:UPB655432 UYU655432:UYX655432 VIQ655432:VIT655432 VSM655432:VSP655432 WCI655432:WCL655432 WME655432:WMH655432 WWA655432:WWD655432 S720968:V720968 JO720968:JR720968 TK720968:TN720968 ADG720968:ADJ720968 ANC720968:ANF720968 AWY720968:AXB720968 BGU720968:BGX720968 BQQ720968:BQT720968 CAM720968:CAP720968 CKI720968:CKL720968 CUE720968:CUH720968 DEA720968:DED720968 DNW720968:DNZ720968 DXS720968:DXV720968 EHO720968:EHR720968 ERK720968:ERN720968 FBG720968:FBJ720968 FLC720968:FLF720968 FUY720968:FVB720968 GEU720968:GEX720968 GOQ720968:GOT720968 GYM720968:GYP720968 HII720968:HIL720968 HSE720968:HSH720968 ICA720968:ICD720968 ILW720968:ILZ720968 IVS720968:IVV720968 JFO720968:JFR720968 JPK720968:JPN720968 JZG720968:JZJ720968 KJC720968:KJF720968 KSY720968:KTB720968 LCU720968:LCX720968 LMQ720968:LMT720968 LWM720968:LWP720968 MGI720968:MGL720968 MQE720968:MQH720968 NAA720968:NAD720968 NJW720968:NJZ720968 NTS720968:NTV720968 ODO720968:ODR720968 ONK720968:ONN720968 OXG720968:OXJ720968 PHC720968:PHF720968 PQY720968:PRB720968 QAU720968:QAX720968 QKQ720968:QKT720968 QUM720968:QUP720968 REI720968:REL720968 ROE720968:ROH720968 RYA720968:RYD720968 SHW720968:SHZ720968 SRS720968:SRV720968 TBO720968:TBR720968 TLK720968:TLN720968 TVG720968:TVJ720968 UFC720968:UFF720968 UOY720968:UPB720968 UYU720968:UYX720968 VIQ720968:VIT720968 VSM720968:VSP720968 WCI720968:WCL720968 WME720968:WMH720968 WWA720968:WWD720968 S786504:V786504 JO786504:JR786504 TK786504:TN786504 ADG786504:ADJ786504 ANC786504:ANF786504 AWY786504:AXB786504 BGU786504:BGX786504 BQQ786504:BQT786504 CAM786504:CAP786504 CKI786504:CKL786504 CUE786504:CUH786504 DEA786504:DED786504 DNW786504:DNZ786504 DXS786504:DXV786504 EHO786504:EHR786504 ERK786504:ERN786504 FBG786504:FBJ786504 FLC786504:FLF786504 FUY786504:FVB786504 GEU786504:GEX786504 GOQ786504:GOT786504 GYM786504:GYP786504 HII786504:HIL786504 HSE786504:HSH786504 ICA786504:ICD786504 ILW786504:ILZ786504 IVS786504:IVV786504 JFO786504:JFR786504 JPK786504:JPN786504 JZG786504:JZJ786504 KJC786504:KJF786504 KSY786504:KTB786504 LCU786504:LCX786504 LMQ786504:LMT786504 LWM786504:LWP786504 MGI786504:MGL786504 MQE786504:MQH786504 NAA786504:NAD786504 NJW786504:NJZ786504 NTS786504:NTV786504 ODO786504:ODR786504 ONK786504:ONN786504 OXG786504:OXJ786504 PHC786504:PHF786504 PQY786504:PRB786504 QAU786504:QAX786504 QKQ786504:QKT786504 QUM786504:QUP786504 REI786504:REL786504 ROE786504:ROH786504 RYA786504:RYD786504 SHW786504:SHZ786504 SRS786504:SRV786504 TBO786504:TBR786504 TLK786504:TLN786504 TVG786504:TVJ786504 UFC786504:UFF786504 UOY786504:UPB786504 UYU786504:UYX786504 VIQ786504:VIT786504 VSM786504:VSP786504 WCI786504:WCL786504 WME786504:WMH786504 WWA786504:WWD786504 S852040:V852040 JO852040:JR852040 TK852040:TN852040 ADG852040:ADJ852040 ANC852040:ANF852040 AWY852040:AXB852040 BGU852040:BGX852040 BQQ852040:BQT852040 CAM852040:CAP852040 CKI852040:CKL852040 CUE852040:CUH852040 DEA852040:DED852040 DNW852040:DNZ852040 DXS852040:DXV852040 EHO852040:EHR852040 ERK852040:ERN852040 FBG852040:FBJ852040 FLC852040:FLF852040 FUY852040:FVB852040 GEU852040:GEX852040 GOQ852040:GOT852040 GYM852040:GYP852040 HII852040:HIL852040 HSE852040:HSH852040 ICA852040:ICD852040 ILW852040:ILZ852040 IVS852040:IVV852040 JFO852040:JFR852040 JPK852040:JPN852040 JZG852040:JZJ852040 KJC852040:KJF852040 KSY852040:KTB852040 LCU852040:LCX852040 LMQ852040:LMT852040 LWM852040:LWP852040 MGI852040:MGL852040 MQE852040:MQH852040 NAA852040:NAD852040 NJW852040:NJZ852040 NTS852040:NTV852040 ODO852040:ODR852040 ONK852040:ONN852040 OXG852040:OXJ852040 PHC852040:PHF852040 PQY852040:PRB852040 QAU852040:QAX852040 QKQ852040:QKT852040 QUM852040:QUP852040 REI852040:REL852040 ROE852040:ROH852040 RYA852040:RYD852040 SHW852040:SHZ852040 SRS852040:SRV852040 TBO852040:TBR852040 TLK852040:TLN852040 TVG852040:TVJ852040 UFC852040:UFF852040 UOY852040:UPB852040 UYU852040:UYX852040 VIQ852040:VIT852040 VSM852040:VSP852040 WCI852040:WCL852040 WME852040:WMH852040 WWA852040:WWD852040 S917576:V917576 JO917576:JR917576 TK917576:TN917576 ADG917576:ADJ917576 ANC917576:ANF917576 AWY917576:AXB917576 BGU917576:BGX917576 BQQ917576:BQT917576 CAM917576:CAP917576 CKI917576:CKL917576 CUE917576:CUH917576 DEA917576:DED917576 DNW917576:DNZ917576 DXS917576:DXV917576 EHO917576:EHR917576 ERK917576:ERN917576 FBG917576:FBJ917576 FLC917576:FLF917576 FUY917576:FVB917576 GEU917576:GEX917576 GOQ917576:GOT917576 GYM917576:GYP917576 HII917576:HIL917576 HSE917576:HSH917576 ICA917576:ICD917576 ILW917576:ILZ917576 IVS917576:IVV917576 JFO917576:JFR917576 JPK917576:JPN917576 JZG917576:JZJ917576 KJC917576:KJF917576 KSY917576:KTB917576 LCU917576:LCX917576 LMQ917576:LMT917576 LWM917576:LWP917576 MGI917576:MGL917576 MQE917576:MQH917576 NAA917576:NAD917576 NJW917576:NJZ917576 NTS917576:NTV917576 ODO917576:ODR917576 ONK917576:ONN917576 OXG917576:OXJ917576 PHC917576:PHF917576 PQY917576:PRB917576 QAU917576:QAX917576 QKQ917576:QKT917576 QUM917576:QUP917576 REI917576:REL917576 ROE917576:ROH917576 RYA917576:RYD917576 SHW917576:SHZ917576 SRS917576:SRV917576 TBO917576:TBR917576 TLK917576:TLN917576 TVG917576:TVJ917576 UFC917576:UFF917576 UOY917576:UPB917576 UYU917576:UYX917576 VIQ917576:VIT917576 VSM917576:VSP917576 WCI917576:WCL917576 WME917576:WMH917576 WWA917576:WWD917576 S983112:V983112 JO983112:JR983112 TK983112:TN983112 ADG983112:ADJ983112 ANC983112:ANF983112 AWY983112:AXB983112 BGU983112:BGX983112 BQQ983112:BQT983112 CAM983112:CAP983112 CKI983112:CKL983112 CUE983112:CUH983112 DEA983112:DED983112 DNW983112:DNZ983112 DXS983112:DXV983112 EHO983112:EHR983112 ERK983112:ERN983112 FBG983112:FBJ983112 FLC983112:FLF983112 FUY983112:FVB983112 GEU983112:GEX983112 GOQ983112:GOT983112 GYM983112:GYP983112 HII983112:HIL983112 HSE983112:HSH983112 ICA983112:ICD983112 ILW983112:ILZ983112 IVS983112:IVV983112 JFO983112:JFR983112 JPK983112:JPN983112 JZG983112:JZJ983112 KJC983112:KJF983112 KSY983112:KTB983112 LCU983112:LCX983112 LMQ983112:LMT983112 LWM983112:LWP983112 MGI983112:MGL983112 MQE983112:MQH983112 NAA983112:NAD983112 NJW983112:NJZ983112 NTS983112:NTV983112 ODO983112:ODR983112 ONK983112:ONN983112 OXG983112:OXJ983112 PHC983112:PHF983112 PQY983112:PRB983112 QAU983112:QAX983112 QKQ983112:QKT983112 QUM983112:QUP983112 REI983112:REL983112 ROE983112:ROH983112 RYA983112:RYD983112 SHW983112:SHZ983112 SRS983112:SRV983112 TBO983112:TBR983112 TLK983112:TLN983112 TVG983112:TVJ983112 UFC983112:UFF983112 UOY983112:UPB983112 UYU983112:UYX983112 VIQ983112:VIT983112 VSM983112:VSP983112 WCI983112:WCL983112 WME983112:WMH983112 WWA983112:WWD983112 S22:V22 JO22:JR22 TK22:TN22 ADG22:ADJ22 ANC22:ANF22 AWY22:AXB22 BGU22:BGX22 BQQ22:BQT22 CAM22:CAP22 CKI22:CKL22 CUE22:CUH22 DEA22:DED22 DNW22:DNZ22 DXS22:DXV22 EHO22:EHR22 ERK22:ERN22 FBG22:FBJ22 FLC22:FLF22 FUY22:FVB22 GEU22:GEX22 GOQ22:GOT22 GYM22:GYP22 HII22:HIL22 HSE22:HSH22 ICA22:ICD22 ILW22:ILZ22 IVS22:IVV22 JFO22:JFR22 JPK22:JPN22 JZG22:JZJ22 KJC22:KJF22 KSY22:KTB22 LCU22:LCX22 LMQ22:LMT22 LWM22:LWP22 MGI22:MGL22 MQE22:MQH22 NAA22:NAD22 NJW22:NJZ22 NTS22:NTV22 ODO22:ODR22 ONK22:ONN22 OXG22:OXJ22 PHC22:PHF22 PQY22:PRB22 QAU22:QAX22 QKQ22:QKT22 QUM22:QUP22 REI22:REL22 ROE22:ROH22 RYA22:RYD22 SHW22:SHZ22 SRS22:SRV22 TBO22:TBR22 TLK22:TLN22 TVG22:TVJ22 UFC22:UFF22 UOY22:UPB22 UYU22:UYX22 VIQ22:VIT22 VSM22:VSP22 WCI22:WCL22 WME22:WMH22 WWA22:WWD22 S65558:V65558 JO65558:JR65558 TK65558:TN65558 ADG65558:ADJ65558 ANC65558:ANF65558 AWY65558:AXB65558 BGU65558:BGX65558 BQQ65558:BQT65558 CAM65558:CAP65558 CKI65558:CKL65558 CUE65558:CUH65558 DEA65558:DED65558 DNW65558:DNZ65558 DXS65558:DXV65558 EHO65558:EHR65558 ERK65558:ERN65558 FBG65558:FBJ65558 FLC65558:FLF65558 FUY65558:FVB65558 GEU65558:GEX65558 GOQ65558:GOT65558 GYM65558:GYP65558 HII65558:HIL65558 HSE65558:HSH65558 ICA65558:ICD65558 ILW65558:ILZ65558 IVS65558:IVV65558 JFO65558:JFR65558 JPK65558:JPN65558 JZG65558:JZJ65558 KJC65558:KJF65558 KSY65558:KTB65558 LCU65558:LCX65558 LMQ65558:LMT65558 LWM65558:LWP65558 MGI65558:MGL65558 MQE65558:MQH65558 NAA65558:NAD65558 NJW65558:NJZ65558 NTS65558:NTV65558 ODO65558:ODR65558 ONK65558:ONN65558 OXG65558:OXJ65558 PHC65558:PHF65558 PQY65558:PRB65558 QAU65558:QAX65558 QKQ65558:QKT65558 QUM65558:QUP65558 REI65558:REL65558 ROE65558:ROH65558 RYA65558:RYD65558 SHW65558:SHZ65558 SRS65558:SRV65558 TBO65558:TBR65558 TLK65558:TLN65558 TVG65558:TVJ65558 UFC65558:UFF65558 UOY65558:UPB65558 UYU65558:UYX65558 VIQ65558:VIT65558 VSM65558:VSP65558 WCI65558:WCL65558 WME65558:WMH65558 WWA65558:WWD65558 S131094:V131094 JO131094:JR131094 TK131094:TN131094 ADG131094:ADJ131094 ANC131094:ANF131094 AWY131094:AXB131094 BGU131094:BGX131094 BQQ131094:BQT131094 CAM131094:CAP131094 CKI131094:CKL131094 CUE131094:CUH131094 DEA131094:DED131094 DNW131094:DNZ131094 DXS131094:DXV131094 EHO131094:EHR131094 ERK131094:ERN131094 FBG131094:FBJ131094 FLC131094:FLF131094 FUY131094:FVB131094 GEU131094:GEX131094 GOQ131094:GOT131094 GYM131094:GYP131094 HII131094:HIL131094 HSE131094:HSH131094 ICA131094:ICD131094 ILW131094:ILZ131094 IVS131094:IVV131094 JFO131094:JFR131094 JPK131094:JPN131094 JZG131094:JZJ131094 KJC131094:KJF131094 KSY131094:KTB131094 LCU131094:LCX131094 LMQ131094:LMT131094 LWM131094:LWP131094 MGI131094:MGL131094 MQE131094:MQH131094 NAA131094:NAD131094 NJW131094:NJZ131094 NTS131094:NTV131094 ODO131094:ODR131094 ONK131094:ONN131094 OXG131094:OXJ131094 PHC131094:PHF131094 PQY131094:PRB131094 QAU131094:QAX131094 QKQ131094:QKT131094 QUM131094:QUP131094 REI131094:REL131094 ROE131094:ROH131094 RYA131094:RYD131094 SHW131094:SHZ131094 SRS131094:SRV131094 TBO131094:TBR131094 TLK131094:TLN131094 TVG131094:TVJ131094 UFC131094:UFF131094 UOY131094:UPB131094 UYU131094:UYX131094 VIQ131094:VIT131094 VSM131094:VSP131094 WCI131094:WCL131094 WME131094:WMH131094 WWA131094:WWD131094 S196630:V196630 JO196630:JR196630 TK196630:TN196630 ADG196630:ADJ196630 ANC196630:ANF196630 AWY196630:AXB196630 BGU196630:BGX196630 BQQ196630:BQT196630 CAM196630:CAP196630 CKI196630:CKL196630 CUE196630:CUH196630 DEA196630:DED196630 DNW196630:DNZ196630 DXS196630:DXV196630 EHO196630:EHR196630 ERK196630:ERN196630 FBG196630:FBJ196630 FLC196630:FLF196630 FUY196630:FVB196630 GEU196630:GEX196630 GOQ196630:GOT196630 GYM196630:GYP196630 HII196630:HIL196630 HSE196630:HSH196630 ICA196630:ICD196630 ILW196630:ILZ196630 IVS196630:IVV196630 JFO196630:JFR196630 JPK196630:JPN196630 JZG196630:JZJ196630 KJC196630:KJF196630 KSY196630:KTB196630 LCU196630:LCX196630 LMQ196630:LMT196630 LWM196630:LWP196630 MGI196630:MGL196630 MQE196630:MQH196630 NAA196630:NAD196630 NJW196630:NJZ196630 NTS196630:NTV196630 ODO196630:ODR196630 ONK196630:ONN196630 OXG196630:OXJ196630 PHC196630:PHF196630 PQY196630:PRB196630 QAU196630:QAX196630 QKQ196630:QKT196630 QUM196630:QUP196630 REI196630:REL196630 ROE196630:ROH196630 RYA196630:RYD196630 SHW196630:SHZ196630 SRS196630:SRV196630 TBO196630:TBR196630 TLK196630:TLN196630 TVG196630:TVJ196630 UFC196630:UFF196630 UOY196630:UPB196630 UYU196630:UYX196630 VIQ196630:VIT196630 VSM196630:VSP196630 WCI196630:WCL196630 WME196630:WMH196630 WWA196630:WWD196630 S262166:V262166 JO262166:JR262166 TK262166:TN262166 ADG262166:ADJ262166 ANC262166:ANF262166 AWY262166:AXB262166 BGU262166:BGX262166 BQQ262166:BQT262166 CAM262166:CAP262166 CKI262166:CKL262166 CUE262166:CUH262166 DEA262166:DED262166 DNW262166:DNZ262166 DXS262166:DXV262166 EHO262166:EHR262166 ERK262166:ERN262166 FBG262166:FBJ262166 FLC262166:FLF262166 FUY262166:FVB262166 GEU262166:GEX262166 GOQ262166:GOT262166 GYM262166:GYP262166 HII262166:HIL262166 HSE262166:HSH262166 ICA262166:ICD262166 ILW262166:ILZ262166 IVS262166:IVV262166 JFO262166:JFR262166 JPK262166:JPN262166 JZG262166:JZJ262166 KJC262166:KJF262166 KSY262166:KTB262166 LCU262166:LCX262166 LMQ262166:LMT262166 LWM262166:LWP262166 MGI262166:MGL262166 MQE262166:MQH262166 NAA262166:NAD262166 NJW262166:NJZ262166 NTS262166:NTV262166 ODO262166:ODR262166 ONK262166:ONN262166 OXG262166:OXJ262166 PHC262166:PHF262166 PQY262166:PRB262166 QAU262166:QAX262166 QKQ262166:QKT262166 QUM262166:QUP262166 REI262166:REL262166 ROE262166:ROH262166 RYA262166:RYD262166 SHW262166:SHZ262166 SRS262166:SRV262166 TBO262166:TBR262166 TLK262166:TLN262166 TVG262166:TVJ262166 UFC262166:UFF262166 UOY262166:UPB262166 UYU262166:UYX262166 VIQ262166:VIT262166 VSM262166:VSP262166 WCI262166:WCL262166 WME262166:WMH262166 WWA262166:WWD262166 S327702:V327702 JO327702:JR327702 TK327702:TN327702 ADG327702:ADJ327702 ANC327702:ANF327702 AWY327702:AXB327702 BGU327702:BGX327702 BQQ327702:BQT327702 CAM327702:CAP327702 CKI327702:CKL327702 CUE327702:CUH327702 DEA327702:DED327702 DNW327702:DNZ327702 DXS327702:DXV327702 EHO327702:EHR327702 ERK327702:ERN327702 FBG327702:FBJ327702 FLC327702:FLF327702 FUY327702:FVB327702 GEU327702:GEX327702 GOQ327702:GOT327702 GYM327702:GYP327702 HII327702:HIL327702 HSE327702:HSH327702 ICA327702:ICD327702 ILW327702:ILZ327702 IVS327702:IVV327702 JFO327702:JFR327702 JPK327702:JPN327702 JZG327702:JZJ327702 KJC327702:KJF327702 KSY327702:KTB327702 LCU327702:LCX327702 LMQ327702:LMT327702 LWM327702:LWP327702 MGI327702:MGL327702 MQE327702:MQH327702 NAA327702:NAD327702 NJW327702:NJZ327702 NTS327702:NTV327702 ODO327702:ODR327702 ONK327702:ONN327702 OXG327702:OXJ327702 PHC327702:PHF327702 PQY327702:PRB327702 QAU327702:QAX327702 QKQ327702:QKT327702 QUM327702:QUP327702 REI327702:REL327702 ROE327702:ROH327702 RYA327702:RYD327702 SHW327702:SHZ327702 SRS327702:SRV327702 TBO327702:TBR327702 TLK327702:TLN327702 TVG327702:TVJ327702 UFC327702:UFF327702 UOY327702:UPB327702 UYU327702:UYX327702 VIQ327702:VIT327702 VSM327702:VSP327702 WCI327702:WCL327702 WME327702:WMH327702 WWA327702:WWD327702 S393238:V393238 JO393238:JR393238 TK393238:TN393238 ADG393238:ADJ393238 ANC393238:ANF393238 AWY393238:AXB393238 BGU393238:BGX393238 BQQ393238:BQT393238 CAM393238:CAP393238 CKI393238:CKL393238 CUE393238:CUH393238 DEA393238:DED393238 DNW393238:DNZ393238 DXS393238:DXV393238 EHO393238:EHR393238 ERK393238:ERN393238 FBG393238:FBJ393238 FLC393238:FLF393238 FUY393238:FVB393238 GEU393238:GEX393238 GOQ393238:GOT393238 GYM393238:GYP393238 HII393238:HIL393238 HSE393238:HSH393238 ICA393238:ICD393238 ILW393238:ILZ393238 IVS393238:IVV393238 JFO393238:JFR393238 JPK393238:JPN393238 JZG393238:JZJ393238 KJC393238:KJF393238 KSY393238:KTB393238 LCU393238:LCX393238 LMQ393238:LMT393238 LWM393238:LWP393238 MGI393238:MGL393238 MQE393238:MQH393238 NAA393238:NAD393238 NJW393238:NJZ393238 NTS393238:NTV393238 ODO393238:ODR393238 ONK393238:ONN393238 OXG393238:OXJ393238 PHC393238:PHF393238 PQY393238:PRB393238 QAU393238:QAX393238 QKQ393238:QKT393238 QUM393238:QUP393238 REI393238:REL393238 ROE393238:ROH393238 RYA393238:RYD393238 SHW393238:SHZ393238 SRS393238:SRV393238 TBO393238:TBR393238 TLK393238:TLN393238 TVG393238:TVJ393238 UFC393238:UFF393238 UOY393238:UPB393238 UYU393238:UYX393238 VIQ393238:VIT393238 VSM393238:VSP393238 WCI393238:WCL393238 WME393238:WMH393238 WWA393238:WWD393238 S458774:V458774 JO458774:JR458774 TK458774:TN458774 ADG458774:ADJ458774 ANC458774:ANF458774 AWY458774:AXB458774 BGU458774:BGX458774 BQQ458774:BQT458774 CAM458774:CAP458774 CKI458774:CKL458774 CUE458774:CUH458774 DEA458774:DED458774 DNW458774:DNZ458774 DXS458774:DXV458774 EHO458774:EHR458774 ERK458774:ERN458774 FBG458774:FBJ458774 FLC458774:FLF458774 FUY458774:FVB458774 GEU458774:GEX458774 GOQ458774:GOT458774 GYM458774:GYP458774 HII458774:HIL458774 HSE458774:HSH458774 ICA458774:ICD458774 ILW458774:ILZ458774 IVS458774:IVV458774 JFO458774:JFR458774 JPK458774:JPN458774 JZG458774:JZJ458774 KJC458774:KJF458774 KSY458774:KTB458774 LCU458774:LCX458774 LMQ458774:LMT458774 LWM458774:LWP458774 MGI458774:MGL458774 MQE458774:MQH458774 NAA458774:NAD458774 NJW458774:NJZ458774 NTS458774:NTV458774 ODO458774:ODR458774 ONK458774:ONN458774 OXG458774:OXJ458774 PHC458774:PHF458774 PQY458774:PRB458774 QAU458774:QAX458774 QKQ458774:QKT458774 QUM458774:QUP458774 REI458774:REL458774 ROE458774:ROH458774 RYA458774:RYD458774 SHW458774:SHZ458774 SRS458774:SRV458774 TBO458774:TBR458774 TLK458774:TLN458774 TVG458774:TVJ458774 UFC458774:UFF458774 UOY458774:UPB458774 UYU458774:UYX458774 VIQ458774:VIT458774 VSM458774:VSP458774 WCI458774:WCL458774 WME458774:WMH458774 WWA458774:WWD458774 S524310:V524310 JO524310:JR524310 TK524310:TN524310 ADG524310:ADJ524310 ANC524310:ANF524310 AWY524310:AXB524310 BGU524310:BGX524310 BQQ524310:BQT524310 CAM524310:CAP524310 CKI524310:CKL524310 CUE524310:CUH524310 DEA524310:DED524310 DNW524310:DNZ524310 DXS524310:DXV524310 EHO524310:EHR524310 ERK524310:ERN524310 FBG524310:FBJ524310 FLC524310:FLF524310 FUY524310:FVB524310 GEU524310:GEX524310 GOQ524310:GOT524310 GYM524310:GYP524310 HII524310:HIL524310 HSE524310:HSH524310 ICA524310:ICD524310 ILW524310:ILZ524310 IVS524310:IVV524310 JFO524310:JFR524310 JPK524310:JPN524310 JZG524310:JZJ524310 KJC524310:KJF524310 KSY524310:KTB524310 LCU524310:LCX524310 LMQ524310:LMT524310 LWM524310:LWP524310 MGI524310:MGL524310 MQE524310:MQH524310 NAA524310:NAD524310 NJW524310:NJZ524310 NTS524310:NTV524310 ODO524310:ODR524310 ONK524310:ONN524310 OXG524310:OXJ524310 PHC524310:PHF524310 PQY524310:PRB524310 QAU524310:QAX524310 QKQ524310:QKT524310 QUM524310:QUP524310 REI524310:REL524310 ROE524310:ROH524310 RYA524310:RYD524310 SHW524310:SHZ524310 SRS524310:SRV524310 TBO524310:TBR524310 TLK524310:TLN524310 TVG524310:TVJ524310 UFC524310:UFF524310 UOY524310:UPB524310 UYU524310:UYX524310 VIQ524310:VIT524310 VSM524310:VSP524310 WCI524310:WCL524310 WME524310:WMH524310 WWA524310:WWD524310 S589846:V589846 JO589846:JR589846 TK589846:TN589846 ADG589846:ADJ589846 ANC589846:ANF589846 AWY589846:AXB589846 BGU589846:BGX589846 BQQ589846:BQT589846 CAM589846:CAP589846 CKI589846:CKL589846 CUE589846:CUH589846 DEA589846:DED589846 DNW589846:DNZ589846 DXS589846:DXV589846 EHO589846:EHR589846 ERK589846:ERN589846 FBG589846:FBJ589846 FLC589846:FLF589846 FUY589846:FVB589846 GEU589846:GEX589846 GOQ589846:GOT589846 GYM589846:GYP589846 HII589846:HIL589846 HSE589846:HSH589846 ICA589846:ICD589846 ILW589846:ILZ589846 IVS589846:IVV589846 JFO589846:JFR589846 JPK589846:JPN589846 JZG589846:JZJ589846 KJC589846:KJF589846 KSY589846:KTB589846 LCU589846:LCX589846 LMQ589846:LMT589846 LWM589846:LWP589846 MGI589846:MGL589846 MQE589846:MQH589846 NAA589846:NAD589846 NJW589846:NJZ589846 NTS589846:NTV589846 ODO589846:ODR589846 ONK589846:ONN589846 OXG589846:OXJ589846 PHC589846:PHF589846 PQY589846:PRB589846 QAU589846:QAX589846 QKQ589846:QKT589846 QUM589846:QUP589846 REI589846:REL589846 ROE589846:ROH589846 RYA589846:RYD589846 SHW589846:SHZ589846 SRS589846:SRV589846 TBO589846:TBR589846 TLK589846:TLN589846 TVG589846:TVJ589846 UFC589846:UFF589846 UOY589846:UPB589846 UYU589846:UYX589846 VIQ589846:VIT589846 VSM589846:VSP589846 WCI589846:WCL589846 WME589846:WMH589846 WWA589846:WWD589846 S655382:V655382 JO655382:JR655382 TK655382:TN655382 ADG655382:ADJ655382 ANC655382:ANF655382 AWY655382:AXB655382 BGU655382:BGX655382 BQQ655382:BQT655382 CAM655382:CAP655382 CKI655382:CKL655382 CUE655382:CUH655382 DEA655382:DED655382 DNW655382:DNZ655382 DXS655382:DXV655382 EHO655382:EHR655382 ERK655382:ERN655382 FBG655382:FBJ655382 FLC655382:FLF655382 FUY655382:FVB655382 GEU655382:GEX655382 GOQ655382:GOT655382 GYM655382:GYP655382 HII655382:HIL655382 HSE655382:HSH655382 ICA655382:ICD655382 ILW655382:ILZ655382 IVS655382:IVV655382 JFO655382:JFR655382 JPK655382:JPN655382 JZG655382:JZJ655382 KJC655382:KJF655382 KSY655382:KTB655382 LCU655382:LCX655382 LMQ655382:LMT655382 LWM655382:LWP655382 MGI655382:MGL655382 MQE655382:MQH655382 NAA655382:NAD655382 NJW655382:NJZ655382 NTS655382:NTV655382 ODO655382:ODR655382 ONK655382:ONN655382 OXG655382:OXJ655382 PHC655382:PHF655382 PQY655382:PRB655382 QAU655382:QAX655382 QKQ655382:QKT655382 QUM655382:QUP655382 REI655382:REL655382 ROE655382:ROH655382 RYA655382:RYD655382 SHW655382:SHZ655382 SRS655382:SRV655382 TBO655382:TBR655382 TLK655382:TLN655382 TVG655382:TVJ655382 UFC655382:UFF655382 UOY655382:UPB655382 UYU655382:UYX655382 VIQ655382:VIT655382 VSM655382:VSP655382 WCI655382:WCL655382 WME655382:WMH655382 WWA655382:WWD655382 S720918:V720918 JO720918:JR720918 TK720918:TN720918 ADG720918:ADJ720918 ANC720918:ANF720918 AWY720918:AXB720918 BGU720918:BGX720918 BQQ720918:BQT720918 CAM720918:CAP720918 CKI720918:CKL720918 CUE720918:CUH720918 DEA720918:DED720918 DNW720918:DNZ720918 DXS720918:DXV720918 EHO720918:EHR720918 ERK720918:ERN720918 FBG720918:FBJ720918 FLC720918:FLF720918 FUY720918:FVB720918 GEU720918:GEX720918 GOQ720918:GOT720918 GYM720918:GYP720918 HII720918:HIL720918 HSE720918:HSH720918 ICA720918:ICD720918 ILW720918:ILZ720918 IVS720918:IVV720918 JFO720918:JFR720918 JPK720918:JPN720918 JZG720918:JZJ720918 KJC720918:KJF720918 KSY720918:KTB720918 LCU720918:LCX720918 LMQ720918:LMT720918 LWM720918:LWP720918 MGI720918:MGL720918 MQE720918:MQH720918 NAA720918:NAD720918 NJW720918:NJZ720918 NTS720918:NTV720918 ODO720918:ODR720918 ONK720918:ONN720918 OXG720918:OXJ720918 PHC720918:PHF720918 PQY720918:PRB720918 QAU720918:QAX720918 QKQ720918:QKT720918 QUM720918:QUP720918 REI720918:REL720918 ROE720918:ROH720918 RYA720918:RYD720918 SHW720918:SHZ720918 SRS720918:SRV720918 TBO720918:TBR720918 TLK720918:TLN720918 TVG720918:TVJ720918 UFC720918:UFF720918 UOY720918:UPB720918 UYU720918:UYX720918 VIQ720918:VIT720918 VSM720918:VSP720918 WCI720918:WCL720918 WME720918:WMH720918 WWA720918:WWD720918 S786454:V786454 JO786454:JR786454 TK786454:TN786454 ADG786454:ADJ786454 ANC786454:ANF786454 AWY786454:AXB786454 BGU786454:BGX786454 BQQ786454:BQT786454 CAM786454:CAP786454 CKI786454:CKL786454 CUE786454:CUH786454 DEA786454:DED786454 DNW786454:DNZ786454 DXS786454:DXV786454 EHO786454:EHR786454 ERK786454:ERN786454 FBG786454:FBJ786454 FLC786454:FLF786454 FUY786454:FVB786454 GEU786454:GEX786454 GOQ786454:GOT786454 GYM786454:GYP786454 HII786454:HIL786454 HSE786454:HSH786454 ICA786454:ICD786454 ILW786454:ILZ786454 IVS786454:IVV786454 JFO786454:JFR786454 JPK786454:JPN786454 JZG786454:JZJ786454 KJC786454:KJF786454 KSY786454:KTB786454 LCU786454:LCX786454 LMQ786454:LMT786454 LWM786454:LWP786454 MGI786454:MGL786454 MQE786454:MQH786454 NAA786454:NAD786454 NJW786454:NJZ786454 NTS786454:NTV786454 ODO786454:ODR786454 ONK786454:ONN786454 OXG786454:OXJ786454 PHC786454:PHF786454 PQY786454:PRB786454 QAU786454:QAX786454 QKQ786454:QKT786454 QUM786454:QUP786454 REI786454:REL786454 ROE786454:ROH786454 RYA786454:RYD786454 SHW786454:SHZ786454 SRS786454:SRV786454 TBO786454:TBR786454 TLK786454:TLN786454 TVG786454:TVJ786454 UFC786454:UFF786454 UOY786454:UPB786454 UYU786454:UYX786454 VIQ786454:VIT786454 VSM786454:VSP786454 WCI786454:WCL786454 WME786454:WMH786454 WWA786454:WWD786454 S851990:V851990 JO851990:JR851990 TK851990:TN851990 ADG851990:ADJ851990 ANC851990:ANF851990 AWY851990:AXB851990 BGU851990:BGX851990 BQQ851990:BQT851990 CAM851990:CAP851990 CKI851990:CKL851990 CUE851990:CUH851990 DEA851990:DED851990 DNW851990:DNZ851990 DXS851990:DXV851990 EHO851990:EHR851990 ERK851990:ERN851990 FBG851990:FBJ851990 FLC851990:FLF851990 FUY851990:FVB851990 GEU851990:GEX851990 GOQ851990:GOT851990 GYM851990:GYP851990 HII851990:HIL851990 HSE851990:HSH851990 ICA851990:ICD851990 ILW851990:ILZ851990 IVS851990:IVV851990 JFO851990:JFR851990 JPK851990:JPN851990 JZG851990:JZJ851990 KJC851990:KJF851990 KSY851990:KTB851990 LCU851990:LCX851990 LMQ851990:LMT851990 LWM851990:LWP851990 MGI851990:MGL851990 MQE851990:MQH851990 NAA851990:NAD851990 NJW851990:NJZ851990 NTS851990:NTV851990 ODO851990:ODR851990 ONK851990:ONN851990 OXG851990:OXJ851990 PHC851990:PHF851990 PQY851990:PRB851990 QAU851990:QAX851990 QKQ851990:QKT851990 QUM851990:QUP851990 REI851990:REL851990 ROE851990:ROH851990 RYA851990:RYD851990 SHW851990:SHZ851990 SRS851990:SRV851990 TBO851990:TBR851990 TLK851990:TLN851990 TVG851990:TVJ851990 UFC851990:UFF851990 UOY851990:UPB851990 UYU851990:UYX851990 VIQ851990:VIT851990 VSM851990:VSP851990 WCI851990:WCL851990 WME851990:WMH851990 WWA851990:WWD851990 S917526:V917526 JO917526:JR917526 TK917526:TN917526 ADG917526:ADJ917526 ANC917526:ANF917526 AWY917526:AXB917526 BGU917526:BGX917526 BQQ917526:BQT917526 CAM917526:CAP917526 CKI917526:CKL917526 CUE917526:CUH917526 DEA917526:DED917526 DNW917526:DNZ917526 DXS917526:DXV917526 EHO917526:EHR917526 ERK917526:ERN917526 FBG917526:FBJ917526 FLC917526:FLF917526 FUY917526:FVB917526 GEU917526:GEX917526 GOQ917526:GOT917526 GYM917526:GYP917526 HII917526:HIL917526 HSE917526:HSH917526 ICA917526:ICD917526 ILW917526:ILZ917526 IVS917526:IVV917526 JFO917526:JFR917526 JPK917526:JPN917526 JZG917526:JZJ917526 KJC917526:KJF917526 KSY917526:KTB917526 LCU917526:LCX917526 LMQ917526:LMT917526 LWM917526:LWP917526 MGI917526:MGL917526 MQE917526:MQH917526 NAA917526:NAD917526 NJW917526:NJZ917526 NTS917526:NTV917526 ODO917526:ODR917526 ONK917526:ONN917526 OXG917526:OXJ917526 PHC917526:PHF917526 PQY917526:PRB917526 QAU917526:QAX917526 QKQ917526:QKT917526 QUM917526:QUP917526 REI917526:REL917526 ROE917526:ROH917526 RYA917526:RYD917526 SHW917526:SHZ917526 SRS917526:SRV917526 TBO917526:TBR917526 TLK917526:TLN917526 TVG917526:TVJ917526 UFC917526:UFF917526 UOY917526:UPB917526 UYU917526:UYX917526 VIQ917526:VIT917526 VSM917526:VSP917526 WCI917526:WCL917526 WME917526:WMH917526 WWA917526:WWD917526 S983062:V983062 JO983062:JR983062 TK983062:TN983062 ADG983062:ADJ983062 ANC983062:ANF983062 AWY983062:AXB983062 BGU983062:BGX983062 BQQ983062:BQT983062 CAM983062:CAP983062 CKI983062:CKL983062 CUE983062:CUH983062 DEA983062:DED983062 DNW983062:DNZ983062 DXS983062:DXV983062 EHO983062:EHR983062 ERK983062:ERN983062 FBG983062:FBJ983062 FLC983062:FLF983062 FUY983062:FVB983062 GEU983062:GEX983062 GOQ983062:GOT983062 GYM983062:GYP983062 HII983062:HIL983062 HSE983062:HSH983062 ICA983062:ICD983062 ILW983062:ILZ983062 IVS983062:IVV983062 JFO983062:JFR983062 JPK983062:JPN983062 JZG983062:JZJ983062 KJC983062:KJF983062 KSY983062:KTB983062 LCU983062:LCX983062 LMQ983062:LMT983062 LWM983062:LWP983062 MGI983062:MGL983062 MQE983062:MQH983062 NAA983062:NAD983062 NJW983062:NJZ983062 NTS983062:NTV983062 ODO983062:ODR983062 ONK983062:ONN983062 OXG983062:OXJ983062 PHC983062:PHF983062 PQY983062:PRB983062 QAU983062:QAX983062 QKQ983062:QKT983062 QUM983062:QUP983062 REI983062:REL983062 ROE983062:ROH983062 RYA983062:RYD983062 SHW983062:SHZ983062 SRS983062:SRV983062 TBO983062:TBR983062 TLK983062:TLN983062 TVG983062:TVJ983062 UFC983062:UFF983062 UOY983062:UPB983062 UYU983062:UYX983062 VIQ983062:VIT983062 VSM983062:VSP983062 WCI983062:WCL983062 WME983062:WMH983062 WWA983062:WWD983062 S2:V2 JO2:JR2 TK2:TN2 ADG2:ADJ2 ANC2:ANF2 AWY2:AXB2 BGU2:BGX2 BQQ2:BQT2 CAM2:CAP2 CKI2:CKL2 CUE2:CUH2 DEA2:DED2 DNW2:DNZ2 DXS2:DXV2 EHO2:EHR2 ERK2:ERN2 FBG2:FBJ2 FLC2:FLF2 FUY2:FVB2 GEU2:GEX2 GOQ2:GOT2 GYM2:GYP2 HII2:HIL2 HSE2:HSH2 ICA2:ICD2 ILW2:ILZ2 IVS2:IVV2 JFO2:JFR2 JPK2:JPN2 JZG2:JZJ2 KJC2:KJF2 KSY2:KTB2 LCU2:LCX2 LMQ2:LMT2 LWM2:LWP2 MGI2:MGL2 MQE2:MQH2 NAA2:NAD2 NJW2:NJZ2 NTS2:NTV2 ODO2:ODR2 ONK2:ONN2 OXG2:OXJ2 PHC2:PHF2 PQY2:PRB2 QAU2:QAX2 QKQ2:QKT2 QUM2:QUP2 REI2:REL2 ROE2:ROH2 RYA2:RYD2 SHW2:SHZ2 SRS2:SRV2 TBO2:TBR2 TLK2:TLN2 TVG2:TVJ2 UFC2:UFF2 UOY2:UPB2 UYU2:UYX2 VIQ2:VIT2 VSM2:VSP2 WCI2:WCL2 WME2:WMH2 WWA2:WWD2 S65538:V65538 JO65538:JR65538 TK65538:TN65538 ADG65538:ADJ65538 ANC65538:ANF65538 AWY65538:AXB65538 BGU65538:BGX65538 BQQ65538:BQT65538 CAM65538:CAP65538 CKI65538:CKL65538 CUE65538:CUH65538 DEA65538:DED65538 DNW65538:DNZ65538 DXS65538:DXV65538 EHO65538:EHR65538 ERK65538:ERN65538 FBG65538:FBJ65538 FLC65538:FLF65538 FUY65538:FVB65538 GEU65538:GEX65538 GOQ65538:GOT65538 GYM65538:GYP65538 HII65538:HIL65538 HSE65538:HSH65538 ICA65538:ICD65538 ILW65538:ILZ65538 IVS65538:IVV65538 JFO65538:JFR65538 JPK65538:JPN65538 JZG65538:JZJ65538 KJC65538:KJF65538 KSY65538:KTB65538 LCU65538:LCX65538 LMQ65538:LMT65538 LWM65538:LWP65538 MGI65538:MGL65538 MQE65538:MQH65538 NAA65538:NAD65538 NJW65538:NJZ65538 NTS65538:NTV65538 ODO65538:ODR65538 ONK65538:ONN65538 OXG65538:OXJ65538 PHC65538:PHF65538 PQY65538:PRB65538 QAU65538:QAX65538 QKQ65538:QKT65538 QUM65538:QUP65538 REI65538:REL65538 ROE65538:ROH65538 RYA65538:RYD65538 SHW65538:SHZ65538 SRS65538:SRV65538 TBO65538:TBR65538 TLK65538:TLN65538 TVG65538:TVJ65538 UFC65538:UFF65538 UOY65538:UPB65538 UYU65538:UYX65538 VIQ65538:VIT65538 VSM65538:VSP65538 WCI65538:WCL65538 WME65538:WMH65538 WWA65538:WWD65538 S131074:V131074 JO131074:JR131074 TK131074:TN131074 ADG131074:ADJ131074 ANC131074:ANF131074 AWY131074:AXB131074 BGU131074:BGX131074 BQQ131074:BQT131074 CAM131074:CAP131074 CKI131074:CKL131074 CUE131074:CUH131074 DEA131074:DED131074 DNW131074:DNZ131074 DXS131074:DXV131074 EHO131074:EHR131074 ERK131074:ERN131074 FBG131074:FBJ131074 FLC131074:FLF131074 FUY131074:FVB131074 GEU131074:GEX131074 GOQ131074:GOT131074 GYM131074:GYP131074 HII131074:HIL131074 HSE131074:HSH131074 ICA131074:ICD131074 ILW131074:ILZ131074 IVS131074:IVV131074 JFO131074:JFR131074 JPK131074:JPN131074 JZG131074:JZJ131074 KJC131074:KJF131074 KSY131074:KTB131074 LCU131074:LCX131074 LMQ131074:LMT131074 LWM131074:LWP131074 MGI131074:MGL131074 MQE131074:MQH131074 NAA131074:NAD131074 NJW131074:NJZ131074 NTS131074:NTV131074 ODO131074:ODR131074 ONK131074:ONN131074 OXG131074:OXJ131074 PHC131074:PHF131074 PQY131074:PRB131074 QAU131074:QAX131074 QKQ131074:QKT131074 QUM131074:QUP131074 REI131074:REL131074 ROE131074:ROH131074 RYA131074:RYD131074 SHW131074:SHZ131074 SRS131074:SRV131074 TBO131074:TBR131074 TLK131074:TLN131074 TVG131074:TVJ131074 UFC131074:UFF131074 UOY131074:UPB131074 UYU131074:UYX131074 VIQ131074:VIT131074 VSM131074:VSP131074 WCI131074:WCL131074 WME131074:WMH131074 WWA131074:WWD131074 S196610:V196610 JO196610:JR196610 TK196610:TN196610 ADG196610:ADJ196610 ANC196610:ANF196610 AWY196610:AXB196610 BGU196610:BGX196610 BQQ196610:BQT196610 CAM196610:CAP196610 CKI196610:CKL196610 CUE196610:CUH196610 DEA196610:DED196610 DNW196610:DNZ196610 DXS196610:DXV196610 EHO196610:EHR196610 ERK196610:ERN196610 FBG196610:FBJ196610 FLC196610:FLF196610 FUY196610:FVB196610 GEU196610:GEX196610 GOQ196610:GOT196610 GYM196610:GYP196610 HII196610:HIL196610 HSE196610:HSH196610 ICA196610:ICD196610 ILW196610:ILZ196610 IVS196610:IVV196610 JFO196610:JFR196610 JPK196610:JPN196610 JZG196610:JZJ196610 KJC196610:KJF196610 KSY196610:KTB196610 LCU196610:LCX196610 LMQ196610:LMT196610 LWM196610:LWP196610 MGI196610:MGL196610 MQE196610:MQH196610 NAA196610:NAD196610 NJW196610:NJZ196610 NTS196610:NTV196610 ODO196610:ODR196610 ONK196610:ONN196610 OXG196610:OXJ196610 PHC196610:PHF196610 PQY196610:PRB196610 QAU196610:QAX196610 QKQ196610:QKT196610 QUM196610:QUP196610 REI196610:REL196610 ROE196610:ROH196610 RYA196610:RYD196610 SHW196610:SHZ196610 SRS196610:SRV196610 TBO196610:TBR196610 TLK196610:TLN196610 TVG196610:TVJ196610 UFC196610:UFF196610 UOY196610:UPB196610 UYU196610:UYX196610 VIQ196610:VIT196610 VSM196610:VSP196610 WCI196610:WCL196610 WME196610:WMH196610 WWA196610:WWD196610 S262146:V262146 JO262146:JR262146 TK262146:TN262146 ADG262146:ADJ262146 ANC262146:ANF262146 AWY262146:AXB262146 BGU262146:BGX262146 BQQ262146:BQT262146 CAM262146:CAP262146 CKI262146:CKL262146 CUE262146:CUH262146 DEA262146:DED262146 DNW262146:DNZ262146 DXS262146:DXV262146 EHO262146:EHR262146 ERK262146:ERN262146 FBG262146:FBJ262146 FLC262146:FLF262146 FUY262146:FVB262146 GEU262146:GEX262146 GOQ262146:GOT262146 GYM262146:GYP262146 HII262146:HIL262146 HSE262146:HSH262146 ICA262146:ICD262146 ILW262146:ILZ262146 IVS262146:IVV262146 JFO262146:JFR262146 JPK262146:JPN262146 JZG262146:JZJ262146 KJC262146:KJF262146 KSY262146:KTB262146 LCU262146:LCX262146 LMQ262146:LMT262146 LWM262146:LWP262146 MGI262146:MGL262146 MQE262146:MQH262146 NAA262146:NAD262146 NJW262146:NJZ262146 NTS262146:NTV262146 ODO262146:ODR262146 ONK262146:ONN262146 OXG262146:OXJ262146 PHC262146:PHF262146 PQY262146:PRB262146 QAU262146:QAX262146 QKQ262146:QKT262146 QUM262146:QUP262146 REI262146:REL262146 ROE262146:ROH262146 RYA262146:RYD262146 SHW262146:SHZ262146 SRS262146:SRV262146 TBO262146:TBR262146 TLK262146:TLN262146 TVG262146:TVJ262146 UFC262146:UFF262146 UOY262146:UPB262146 UYU262146:UYX262146 VIQ262146:VIT262146 VSM262146:VSP262146 WCI262146:WCL262146 WME262146:WMH262146 WWA262146:WWD262146 S327682:V327682 JO327682:JR327682 TK327682:TN327682 ADG327682:ADJ327682 ANC327682:ANF327682 AWY327682:AXB327682 BGU327682:BGX327682 BQQ327682:BQT327682 CAM327682:CAP327682 CKI327682:CKL327682 CUE327682:CUH327682 DEA327682:DED327682 DNW327682:DNZ327682 DXS327682:DXV327682 EHO327682:EHR327682 ERK327682:ERN327682 FBG327682:FBJ327682 FLC327682:FLF327682 FUY327682:FVB327682 GEU327682:GEX327682 GOQ327682:GOT327682 GYM327682:GYP327682 HII327682:HIL327682 HSE327682:HSH327682 ICA327682:ICD327682 ILW327682:ILZ327682 IVS327682:IVV327682 JFO327682:JFR327682 JPK327682:JPN327682 JZG327682:JZJ327682 KJC327682:KJF327682 KSY327682:KTB327682 LCU327682:LCX327682 LMQ327682:LMT327682 LWM327682:LWP327682 MGI327682:MGL327682 MQE327682:MQH327682 NAA327682:NAD327682 NJW327682:NJZ327682 NTS327682:NTV327682 ODO327682:ODR327682 ONK327682:ONN327682 OXG327682:OXJ327682 PHC327682:PHF327682 PQY327682:PRB327682 QAU327682:QAX327682 QKQ327682:QKT327682 QUM327682:QUP327682 REI327682:REL327682 ROE327682:ROH327682 RYA327682:RYD327682 SHW327682:SHZ327682 SRS327682:SRV327682 TBO327682:TBR327682 TLK327682:TLN327682 TVG327682:TVJ327682 UFC327682:UFF327682 UOY327682:UPB327682 UYU327682:UYX327682 VIQ327682:VIT327682 VSM327682:VSP327682 WCI327682:WCL327682 WME327682:WMH327682 WWA327682:WWD327682 S393218:V393218 JO393218:JR393218 TK393218:TN393218 ADG393218:ADJ393218 ANC393218:ANF393218 AWY393218:AXB393218 BGU393218:BGX393218 BQQ393218:BQT393218 CAM393218:CAP393218 CKI393218:CKL393218 CUE393218:CUH393218 DEA393218:DED393218 DNW393218:DNZ393218 DXS393218:DXV393218 EHO393218:EHR393218 ERK393218:ERN393218 FBG393218:FBJ393218 FLC393218:FLF393218 FUY393218:FVB393218 GEU393218:GEX393218 GOQ393218:GOT393218 GYM393218:GYP393218 HII393218:HIL393218 HSE393218:HSH393218 ICA393218:ICD393218 ILW393218:ILZ393218 IVS393218:IVV393218 JFO393218:JFR393218 JPK393218:JPN393218 JZG393218:JZJ393218 KJC393218:KJF393218 KSY393218:KTB393218 LCU393218:LCX393218 LMQ393218:LMT393218 LWM393218:LWP393218 MGI393218:MGL393218 MQE393218:MQH393218 NAA393218:NAD393218 NJW393218:NJZ393218 NTS393218:NTV393218 ODO393218:ODR393218 ONK393218:ONN393218 OXG393218:OXJ393218 PHC393218:PHF393218 PQY393218:PRB393218 QAU393218:QAX393218 QKQ393218:QKT393218 QUM393218:QUP393218 REI393218:REL393218 ROE393218:ROH393218 RYA393218:RYD393218 SHW393218:SHZ393218 SRS393218:SRV393218 TBO393218:TBR393218 TLK393218:TLN393218 TVG393218:TVJ393218 UFC393218:UFF393218 UOY393218:UPB393218 UYU393218:UYX393218 VIQ393218:VIT393218 VSM393218:VSP393218 WCI393218:WCL393218 WME393218:WMH393218 WWA393218:WWD393218 S458754:V458754 JO458754:JR458754 TK458754:TN458754 ADG458754:ADJ458754 ANC458754:ANF458754 AWY458754:AXB458754 BGU458754:BGX458754 BQQ458754:BQT458754 CAM458754:CAP458754 CKI458754:CKL458754 CUE458754:CUH458754 DEA458754:DED458754 DNW458754:DNZ458754 DXS458754:DXV458754 EHO458754:EHR458754 ERK458754:ERN458754 FBG458754:FBJ458754 FLC458754:FLF458754 FUY458754:FVB458754 GEU458754:GEX458754 GOQ458754:GOT458754 GYM458754:GYP458754 HII458754:HIL458754 HSE458754:HSH458754 ICA458754:ICD458754 ILW458754:ILZ458754 IVS458754:IVV458754 JFO458754:JFR458754 JPK458754:JPN458754 JZG458754:JZJ458754 KJC458754:KJF458754 KSY458754:KTB458754 LCU458754:LCX458754 LMQ458754:LMT458754 LWM458754:LWP458754 MGI458754:MGL458754 MQE458754:MQH458754 NAA458754:NAD458754 NJW458754:NJZ458754 NTS458754:NTV458754 ODO458754:ODR458754 ONK458754:ONN458754 OXG458754:OXJ458754 PHC458754:PHF458754 PQY458754:PRB458754 QAU458754:QAX458754 QKQ458754:QKT458754 QUM458754:QUP458754 REI458754:REL458754 ROE458754:ROH458754 RYA458754:RYD458754 SHW458754:SHZ458754 SRS458754:SRV458754 TBO458754:TBR458754 TLK458754:TLN458754 TVG458754:TVJ458754 UFC458754:UFF458754 UOY458754:UPB458754 UYU458754:UYX458754 VIQ458754:VIT458754 VSM458754:VSP458754 WCI458754:WCL458754 WME458754:WMH458754 WWA458754:WWD458754 S524290:V524290 JO524290:JR524290 TK524290:TN524290 ADG524290:ADJ524290 ANC524290:ANF524290 AWY524290:AXB524290 BGU524290:BGX524290 BQQ524290:BQT524290 CAM524290:CAP524290 CKI524290:CKL524290 CUE524290:CUH524290 DEA524290:DED524290 DNW524290:DNZ524290 DXS524290:DXV524290 EHO524290:EHR524290 ERK524290:ERN524290 FBG524290:FBJ524290 FLC524290:FLF524290 FUY524290:FVB524290 GEU524290:GEX524290 GOQ524290:GOT524290 GYM524290:GYP524290 HII524290:HIL524290 HSE524290:HSH524290 ICA524290:ICD524290 ILW524290:ILZ524290 IVS524290:IVV524290 JFO524290:JFR524290 JPK524290:JPN524290 JZG524290:JZJ524290 KJC524290:KJF524290 KSY524290:KTB524290 LCU524290:LCX524290 LMQ524290:LMT524290 LWM524290:LWP524290 MGI524290:MGL524290 MQE524290:MQH524290 NAA524290:NAD524290 NJW524290:NJZ524290 NTS524290:NTV524290 ODO524290:ODR524290 ONK524290:ONN524290 OXG524290:OXJ524290 PHC524290:PHF524290 PQY524290:PRB524290 QAU524290:QAX524290 QKQ524290:QKT524290 QUM524290:QUP524290 REI524290:REL524290 ROE524290:ROH524290 RYA524290:RYD524290 SHW524290:SHZ524290 SRS524290:SRV524290 TBO524290:TBR524290 TLK524290:TLN524290 TVG524290:TVJ524290 UFC524290:UFF524290 UOY524290:UPB524290 UYU524290:UYX524290 VIQ524290:VIT524290 VSM524290:VSP524290 WCI524290:WCL524290 WME524290:WMH524290 WWA524290:WWD524290 S589826:V589826 JO589826:JR589826 TK589826:TN589826 ADG589826:ADJ589826 ANC589826:ANF589826 AWY589826:AXB589826 BGU589826:BGX589826 BQQ589826:BQT589826 CAM589826:CAP589826 CKI589826:CKL589826 CUE589826:CUH589826 DEA589826:DED589826 DNW589826:DNZ589826 DXS589826:DXV589826 EHO589826:EHR589826 ERK589826:ERN589826 FBG589826:FBJ589826 FLC589826:FLF589826 FUY589826:FVB589826 GEU589826:GEX589826 GOQ589826:GOT589826 GYM589826:GYP589826 HII589826:HIL589826 HSE589826:HSH589826 ICA589826:ICD589826 ILW589826:ILZ589826 IVS589826:IVV589826 JFO589826:JFR589826 JPK589826:JPN589826 JZG589826:JZJ589826 KJC589826:KJF589826 KSY589826:KTB589826 LCU589826:LCX589826 LMQ589826:LMT589826 LWM589826:LWP589826 MGI589826:MGL589826 MQE589826:MQH589826 NAA589826:NAD589826 NJW589826:NJZ589826 NTS589826:NTV589826 ODO589826:ODR589826 ONK589826:ONN589826 OXG589826:OXJ589826 PHC589826:PHF589826 PQY589826:PRB589826 QAU589826:QAX589826 QKQ589826:QKT589826 QUM589826:QUP589826 REI589826:REL589826 ROE589826:ROH589826 RYA589826:RYD589826 SHW589826:SHZ589826 SRS589826:SRV589826 TBO589826:TBR589826 TLK589826:TLN589826 TVG589826:TVJ589826 UFC589826:UFF589826 UOY589826:UPB589826 UYU589826:UYX589826 VIQ589826:VIT589826 VSM589826:VSP589826 WCI589826:WCL589826 WME589826:WMH589826 WWA589826:WWD589826 S655362:V655362 JO655362:JR655362 TK655362:TN655362 ADG655362:ADJ655362 ANC655362:ANF655362 AWY655362:AXB655362 BGU655362:BGX655362 BQQ655362:BQT655362 CAM655362:CAP655362 CKI655362:CKL655362 CUE655362:CUH655362 DEA655362:DED655362 DNW655362:DNZ655362 DXS655362:DXV655362 EHO655362:EHR655362 ERK655362:ERN655362 FBG655362:FBJ655362 FLC655362:FLF655362 FUY655362:FVB655362 GEU655362:GEX655362 GOQ655362:GOT655362 GYM655362:GYP655362 HII655362:HIL655362 HSE655362:HSH655362 ICA655362:ICD655362 ILW655362:ILZ655362 IVS655362:IVV655362 JFO655362:JFR655362 JPK655362:JPN655362 JZG655362:JZJ655362 KJC655362:KJF655362 KSY655362:KTB655362 LCU655362:LCX655362 LMQ655362:LMT655362 LWM655362:LWP655362 MGI655362:MGL655362 MQE655362:MQH655362 NAA655362:NAD655362 NJW655362:NJZ655362 NTS655362:NTV655362 ODO655362:ODR655362 ONK655362:ONN655362 OXG655362:OXJ655362 PHC655362:PHF655362 PQY655362:PRB655362 QAU655362:QAX655362 QKQ655362:QKT655362 QUM655362:QUP655362 REI655362:REL655362 ROE655362:ROH655362 RYA655362:RYD655362 SHW655362:SHZ655362 SRS655362:SRV655362 TBO655362:TBR655362 TLK655362:TLN655362 TVG655362:TVJ655362 UFC655362:UFF655362 UOY655362:UPB655362 UYU655362:UYX655362 VIQ655362:VIT655362 VSM655362:VSP655362 WCI655362:WCL655362 WME655362:WMH655362 WWA655362:WWD655362 S720898:V720898 JO720898:JR720898 TK720898:TN720898 ADG720898:ADJ720898 ANC720898:ANF720898 AWY720898:AXB720898 BGU720898:BGX720898 BQQ720898:BQT720898 CAM720898:CAP720898 CKI720898:CKL720898 CUE720898:CUH720898 DEA720898:DED720898 DNW720898:DNZ720898 DXS720898:DXV720898 EHO720898:EHR720898 ERK720898:ERN720898 FBG720898:FBJ720898 FLC720898:FLF720898 FUY720898:FVB720898 GEU720898:GEX720898 GOQ720898:GOT720898 GYM720898:GYP720898 HII720898:HIL720898 HSE720898:HSH720898 ICA720898:ICD720898 ILW720898:ILZ720898 IVS720898:IVV720898 JFO720898:JFR720898 JPK720898:JPN720898 JZG720898:JZJ720898 KJC720898:KJF720898 KSY720898:KTB720898 LCU720898:LCX720898 LMQ720898:LMT720898 LWM720898:LWP720898 MGI720898:MGL720898 MQE720898:MQH720898 NAA720898:NAD720898 NJW720898:NJZ720898 NTS720898:NTV720898 ODO720898:ODR720898 ONK720898:ONN720898 OXG720898:OXJ720898 PHC720898:PHF720898 PQY720898:PRB720898 QAU720898:QAX720898 QKQ720898:QKT720898 QUM720898:QUP720898 REI720898:REL720898 ROE720898:ROH720898 RYA720898:RYD720898 SHW720898:SHZ720898 SRS720898:SRV720898 TBO720898:TBR720898 TLK720898:TLN720898 TVG720898:TVJ720898 UFC720898:UFF720898 UOY720898:UPB720898 UYU720898:UYX720898 VIQ720898:VIT720898 VSM720898:VSP720898 WCI720898:WCL720898 WME720898:WMH720898 WWA720898:WWD720898 S786434:V786434 JO786434:JR786434 TK786434:TN786434 ADG786434:ADJ786434 ANC786434:ANF786434 AWY786434:AXB786434 BGU786434:BGX786434 BQQ786434:BQT786434 CAM786434:CAP786434 CKI786434:CKL786434 CUE786434:CUH786434 DEA786434:DED786434 DNW786434:DNZ786434 DXS786434:DXV786434 EHO786434:EHR786434 ERK786434:ERN786434 FBG786434:FBJ786434 FLC786434:FLF786434 FUY786434:FVB786434 GEU786434:GEX786434 GOQ786434:GOT786434 GYM786434:GYP786434 HII786434:HIL786434 HSE786434:HSH786434 ICA786434:ICD786434 ILW786434:ILZ786434 IVS786434:IVV786434 JFO786434:JFR786434 JPK786434:JPN786434 JZG786434:JZJ786434 KJC786434:KJF786434 KSY786434:KTB786434 LCU786434:LCX786434 LMQ786434:LMT786434 LWM786434:LWP786434 MGI786434:MGL786434 MQE786434:MQH786434 NAA786434:NAD786434 NJW786434:NJZ786434 NTS786434:NTV786434 ODO786434:ODR786434 ONK786434:ONN786434 OXG786434:OXJ786434 PHC786434:PHF786434 PQY786434:PRB786434 QAU786434:QAX786434 QKQ786434:QKT786434 QUM786434:QUP786434 REI786434:REL786434 ROE786434:ROH786434 RYA786434:RYD786434 SHW786434:SHZ786434 SRS786434:SRV786434 TBO786434:TBR786434 TLK786434:TLN786434 TVG786434:TVJ786434 UFC786434:UFF786434 UOY786434:UPB786434 UYU786434:UYX786434 VIQ786434:VIT786434 VSM786434:VSP786434 WCI786434:WCL786434 WME786434:WMH786434 WWA786434:WWD786434 S851970:V851970 JO851970:JR851970 TK851970:TN851970 ADG851970:ADJ851970 ANC851970:ANF851970 AWY851970:AXB851970 BGU851970:BGX851970 BQQ851970:BQT851970 CAM851970:CAP851970 CKI851970:CKL851970 CUE851970:CUH851970 DEA851970:DED851970 DNW851970:DNZ851970 DXS851970:DXV851970 EHO851970:EHR851970 ERK851970:ERN851970 FBG851970:FBJ851970 FLC851970:FLF851970 FUY851970:FVB851970 GEU851970:GEX851970 GOQ851970:GOT851970 GYM851970:GYP851970 HII851970:HIL851970 HSE851970:HSH851970 ICA851970:ICD851970 ILW851970:ILZ851970 IVS851970:IVV851970 JFO851970:JFR851970 JPK851970:JPN851970 JZG851970:JZJ851970 KJC851970:KJF851970 KSY851970:KTB851970 LCU851970:LCX851970 LMQ851970:LMT851970 LWM851970:LWP851970 MGI851970:MGL851970 MQE851970:MQH851970 NAA851970:NAD851970 NJW851970:NJZ851970 NTS851970:NTV851970 ODO851970:ODR851970 ONK851970:ONN851970 OXG851970:OXJ851970 PHC851970:PHF851970 PQY851970:PRB851970 QAU851970:QAX851970 QKQ851970:QKT851970 QUM851970:QUP851970 REI851970:REL851970 ROE851970:ROH851970 RYA851970:RYD851970 SHW851970:SHZ851970 SRS851970:SRV851970 TBO851970:TBR851970 TLK851970:TLN851970 TVG851970:TVJ851970 UFC851970:UFF851970 UOY851970:UPB851970 UYU851970:UYX851970 VIQ851970:VIT851970 VSM851970:VSP851970 WCI851970:WCL851970 WME851970:WMH851970 WWA851970:WWD851970 S917506:V917506 JO917506:JR917506 TK917506:TN917506 ADG917506:ADJ917506 ANC917506:ANF917506 AWY917506:AXB917506 BGU917506:BGX917506 BQQ917506:BQT917506 CAM917506:CAP917506 CKI917506:CKL917506 CUE917506:CUH917506 DEA917506:DED917506 DNW917506:DNZ917506 DXS917506:DXV917506 EHO917506:EHR917506 ERK917506:ERN917506 FBG917506:FBJ917506 FLC917506:FLF917506 FUY917506:FVB917506 GEU917506:GEX917506 GOQ917506:GOT917506 GYM917506:GYP917506 HII917506:HIL917506 HSE917506:HSH917506 ICA917506:ICD917506 ILW917506:ILZ917506 IVS917506:IVV917506 JFO917506:JFR917506 JPK917506:JPN917506 JZG917506:JZJ917506 KJC917506:KJF917506 KSY917506:KTB917506 LCU917506:LCX917506 LMQ917506:LMT917506 LWM917506:LWP917506 MGI917506:MGL917506 MQE917506:MQH917506 NAA917506:NAD917506 NJW917506:NJZ917506 NTS917506:NTV917506 ODO917506:ODR917506 ONK917506:ONN917506 OXG917506:OXJ917506 PHC917506:PHF917506 PQY917506:PRB917506 QAU917506:QAX917506 QKQ917506:QKT917506 QUM917506:QUP917506 REI917506:REL917506 ROE917506:ROH917506 RYA917506:RYD917506 SHW917506:SHZ917506 SRS917506:SRV917506 TBO917506:TBR917506 TLK917506:TLN917506 TVG917506:TVJ917506 UFC917506:UFF917506 UOY917506:UPB917506 UYU917506:UYX917506 VIQ917506:VIT917506 VSM917506:VSP917506 WCI917506:WCL917506 WME917506:WMH917506 WWA917506:WWD917506 S983042:V983042 JO983042:JR983042 TK983042:TN983042 ADG983042:ADJ983042 ANC983042:ANF983042 AWY983042:AXB983042 BGU983042:BGX983042 BQQ983042:BQT983042 CAM983042:CAP983042 CKI983042:CKL983042 CUE983042:CUH983042 DEA983042:DED983042 DNW983042:DNZ983042 DXS983042:DXV983042 EHO983042:EHR983042 ERK983042:ERN983042 FBG983042:FBJ983042 FLC983042:FLF983042 FUY983042:FVB983042 GEU983042:GEX983042 GOQ983042:GOT983042 GYM983042:GYP983042 HII983042:HIL983042 HSE983042:HSH983042 ICA983042:ICD983042 ILW983042:ILZ983042 IVS983042:IVV983042 JFO983042:JFR983042 JPK983042:JPN983042 JZG983042:JZJ983042 KJC983042:KJF983042 KSY983042:KTB983042 LCU983042:LCX983042 LMQ983042:LMT983042 LWM983042:LWP983042 MGI983042:MGL983042 MQE983042:MQH983042 NAA983042:NAD983042 NJW983042:NJZ983042 NTS983042:NTV983042 ODO983042:ODR983042 ONK983042:ONN983042 OXG983042:OXJ983042 PHC983042:PHF983042 PQY983042:PRB983042 QAU983042:QAX983042 QKQ983042:QKT983042 QUM983042:QUP983042 REI983042:REL983042 ROE983042:ROH983042 RYA983042:RYD983042 SHW983042:SHZ983042 SRS983042:SRV983042 TBO983042:TBR983042 TLK983042:TLN983042 TVG983042:TVJ983042 UFC983042:UFF983042 UOY983042:UPB983042 UYU983042:UYX983042 VIQ983042:VIT983042 VSM983042:VSP983042 WCI983042:WCL983042 WME983042:WMH983042 WWA983042:WWD983042 S82:V82 JO82:JR82 TK82:TN82 ADG82:ADJ82 ANC82:ANF82 AWY82:AXB82 BGU82:BGX82 BQQ82:BQT82 CAM82:CAP82 CKI82:CKL82 CUE82:CUH82 DEA82:DED82 DNW82:DNZ82 DXS82:DXV82 EHO82:EHR82 ERK82:ERN82 FBG82:FBJ82 FLC82:FLF82 FUY82:FVB82 GEU82:GEX82 GOQ82:GOT82 GYM82:GYP82 HII82:HIL82 HSE82:HSH82 ICA82:ICD82 ILW82:ILZ82 IVS82:IVV82 JFO82:JFR82 JPK82:JPN82 JZG82:JZJ82 KJC82:KJF82 KSY82:KTB82 LCU82:LCX82 LMQ82:LMT82 LWM82:LWP82 MGI82:MGL82 MQE82:MQH82 NAA82:NAD82 NJW82:NJZ82 NTS82:NTV82 ODO82:ODR82 ONK82:ONN82 OXG82:OXJ82 PHC82:PHF82 PQY82:PRB82 QAU82:QAX82 QKQ82:QKT82 QUM82:QUP82 REI82:REL82 ROE82:ROH82 RYA82:RYD82 SHW82:SHZ82 SRS82:SRV82 TBO82:TBR82 TLK82:TLN82 TVG82:TVJ82 UFC82:UFF82 UOY82:UPB82 UYU82:UYX82 VIQ82:VIT82 VSM82:VSP82 WCI82:WCL82 WME82:WMH82 WWA82:WWD82 S65618:V65618 JO65618:JR65618 TK65618:TN65618 ADG65618:ADJ65618 ANC65618:ANF65618 AWY65618:AXB65618 BGU65618:BGX65618 BQQ65618:BQT65618 CAM65618:CAP65618 CKI65618:CKL65618 CUE65618:CUH65618 DEA65618:DED65618 DNW65618:DNZ65618 DXS65618:DXV65618 EHO65618:EHR65618 ERK65618:ERN65618 FBG65618:FBJ65618 FLC65618:FLF65618 FUY65618:FVB65618 GEU65618:GEX65618 GOQ65618:GOT65618 GYM65618:GYP65618 HII65618:HIL65618 HSE65618:HSH65618 ICA65618:ICD65618 ILW65618:ILZ65618 IVS65618:IVV65618 JFO65618:JFR65618 JPK65618:JPN65618 JZG65618:JZJ65618 KJC65618:KJF65618 KSY65618:KTB65618 LCU65618:LCX65618 LMQ65618:LMT65618 LWM65618:LWP65618 MGI65618:MGL65618 MQE65618:MQH65618 NAA65618:NAD65618 NJW65618:NJZ65618 NTS65618:NTV65618 ODO65618:ODR65618 ONK65618:ONN65618 OXG65618:OXJ65618 PHC65618:PHF65618 PQY65618:PRB65618 QAU65618:QAX65618 QKQ65618:QKT65618 QUM65618:QUP65618 REI65618:REL65618 ROE65618:ROH65618 RYA65618:RYD65618 SHW65618:SHZ65618 SRS65618:SRV65618 TBO65618:TBR65618 TLK65618:TLN65618 TVG65618:TVJ65618 UFC65618:UFF65618 UOY65618:UPB65618 UYU65618:UYX65618 VIQ65618:VIT65618 VSM65618:VSP65618 WCI65618:WCL65618 WME65618:WMH65618 WWA65618:WWD65618 S131154:V131154 JO131154:JR131154 TK131154:TN131154 ADG131154:ADJ131154 ANC131154:ANF131154 AWY131154:AXB131154 BGU131154:BGX131154 BQQ131154:BQT131154 CAM131154:CAP131154 CKI131154:CKL131154 CUE131154:CUH131154 DEA131154:DED131154 DNW131154:DNZ131154 DXS131154:DXV131154 EHO131154:EHR131154 ERK131154:ERN131154 FBG131154:FBJ131154 FLC131154:FLF131154 FUY131154:FVB131154 GEU131154:GEX131154 GOQ131154:GOT131154 GYM131154:GYP131154 HII131154:HIL131154 HSE131154:HSH131154 ICA131154:ICD131154 ILW131154:ILZ131154 IVS131154:IVV131154 JFO131154:JFR131154 JPK131154:JPN131154 JZG131154:JZJ131154 KJC131154:KJF131154 KSY131154:KTB131154 LCU131154:LCX131154 LMQ131154:LMT131154 LWM131154:LWP131154 MGI131154:MGL131154 MQE131154:MQH131154 NAA131154:NAD131154 NJW131154:NJZ131154 NTS131154:NTV131154 ODO131154:ODR131154 ONK131154:ONN131154 OXG131154:OXJ131154 PHC131154:PHF131154 PQY131154:PRB131154 QAU131154:QAX131154 QKQ131154:QKT131154 QUM131154:QUP131154 REI131154:REL131154 ROE131154:ROH131154 RYA131154:RYD131154 SHW131154:SHZ131154 SRS131154:SRV131154 TBO131154:TBR131154 TLK131154:TLN131154 TVG131154:TVJ131154 UFC131154:UFF131154 UOY131154:UPB131154 UYU131154:UYX131154 VIQ131154:VIT131154 VSM131154:VSP131154 WCI131154:WCL131154 WME131154:WMH131154 WWA131154:WWD131154 S196690:V196690 JO196690:JR196690 TK196690:TN196690 ADG196690:ADJ196690 ANC196690:ANF196690 AWY196690:AXB196690 BGU196690:BGX196690 BQQ196690:BQT196690 CAM196690:CAP196690 CKI196690:CKL196690 CUE196690:CUH196690 DEA196690:DED196690 DNW196690:DNZ196690 DXS196690:DXV196690 EHO196690:EHR196690 ERK196690:ERN196690 FBG196690:FBJ196690 FLC196690:FLF196690 FUY196690:FVB196690 GEU196690:GEX196690 GOQ196690:GOT196690 GYM196690:GYP196690 HII196690:HIL196690 HSE196690:HSH196690 ICA196690:ICD196690 ILW196690:ILZ196690 IVS196690:IVV196690 JFO196690:JFR196690 JPK196690:JPN196690 JZG196690:JZJ196690 KJC196690:KJF196690 KSY196690:KTB196690 LCU196690:LCX196690 LMQ196690:LMT196690 LWM196690:LWP196690 MGI196690:MGL196690 MQE196690:MQH196690 NAA196690:NAD196690 NJW196690:NJZ196690 NTS196690:NTV196690 ODO196690:ODR196690 ONK196690:ONN196690 OXG196690:OXJ196690 PHC196690:PHF196690 PQY196690:PRB196690 QAU196690:QAX196690 QKQ196690:QKT196690 QUM196690:QUP196690 REI196690:REL196690 ROE196690:ROH196690 RYA196690:RYD196690 SHW196690:SHZ196690 SRS196690:SRV196690 TBO196690:TBR196690 TLK196690:TLN196690 TVG196690:TVJ196690 UFC196690:UFF196690 UOY196690:UPB196690 UYU196690:UYX196690 VIQ196690:VIT196690 VSM196690:VSP196690 WCI196690:WCL196690 WME196690:WMH196690 WWA196690:WWD196690 S262226:V262226 JO262226:JR262226 TK262226:TN262226 ADG262226:ADJ262226 ANC262226:ANF262226 AWY262226:AXB262226 BGU262226:BGX262226 BQQ262226:BQT262226 CAM262226:CAP262226 CKI262226:CKL262226 CUE262226:CUH262226 DEA262226:DED262226 DNW262226:DNZ262226 DXS262226:DXV262226 EHO262226:EHR262226 ERK262226:ERN262226 FBG262226:FBJ262226 FLC262226:FLF262226 FUY262226:FVB262226 GEU262226:GEX262226 GOQ262226:GOT262226 GYM262226:GYP262226 HII262226:HIL262226 HSE262226:HSH262226 ICA262226:ICD262226 ILW262226:ILZ262226 IVS262226:IVV262226 JFO262226:JFR262226 JPK262226:JPN262226 JZG262226:JZJ262226 KJC262226:KJF262226 KSY262226:KTB262226 LCU262226:LCX262226 LMQ262226:LMT262226 LWM262226:LWP262226 MGI262226:MGL262226 MQE262226:MQH262226 NAA262226:NAD262226 NJW262226:NJZ262226 NTS262226:NTV262226 ODO262226:ODR262226 ONK262226:ONN262226 OXG262226:OXJ262226 PHC262226:PHF262226 PQY262226:PRB262226 QAU262226:QAX262226 QKQ262226:QKT262226 QUM262226:QUP262226 REI262226:REL262226 ROE262226:ROH262226 RYA262226:RYD262226 SHW262226:SHZ262226 SRS262226:SRV262226 TBO262226:TBR262226 TLK262226:TLN262226 TVG262226:TVJ262226 UFC262226:UFF262226 UOY262226:UPB262226 UYU262226:UYX262226 VIQ262226:VIT262226 VSM262226:VSP262226 WCI262226:WCL262226 WME262226:WMH262226 WWA262226:WWD262226 S327762:V327762 JO327762:JR327762 TK327762:TN327762 ADG327762:ADJ327762 ANC327762:ANF327762 AWY327762:AXB327762 BGU327762:BGX327762 BQQ327762:BQT327762 CAM327762:CAP327762 CKI327762:CKL327762 CUE327762:CUH327762 DEA327762:DED327762 DNW327762:DNZ327762 DXS327762:DXV327762 EHO327762:EHR327762 ERK327762:ERN327762 FBG327762:FBJ327762 FLC327762:FLF327762 FUY327762:FVB327762 GEU327762:GEX327762 GOQ327762:GOT327762 GYM327762:GYP327762 HII327762:HIL327762 HSE327762:HSH327762 ICA327762:ICD327762 ILW327762:ILZ327762 IVS327762:IVV327762 JFO327762:JFR327762 JPK327762:JPN327762 JZG327762:JZJ327762 KJC327762:KJF327762 KSY327762:KTB327762 LCU327762:LCX327762 LMQ327762:LMT327762 LWM327762:LWP327762 MGI327762:MGL327762 MQE327762:MQH327762 NAA327762:NAD327762 NJW327762:NJZ327762 NTS327762:NTV327762 ODO327762:ODR327762 ONK327762:ONN327762 OXG327762:OXJ327762 PHC327762:PHF327762 PQY327762:PRB327762 QAU327762:QAX327762 QKQ327762:QKT327762 QUM327762:QUP327762 REI327762:REL327762 ROE327762:ROH327762 RYA327762:RYD327762 SHW327762:SHZ327762 SRS327762:SRV327762 TBO327762:TBR327762 TLK327762:TLN327762 TVG327762:TVJ327762 UFC327762:UFF327762 UOY327762:UPB327762 UYU327762:UYX327762 VIQ327762:VIT327762 VSM327762:VSP327762 WCI327762:WCL327762 WME327762:WMH327762 WWA327762:WWD327762 S393298:V393298 JO393298:JR393298 TK393298:TN393298 ADG393298:ADJ393298 ANC393298:ANF393298 AWY393298:AXB393298 BGU393298:BGX393298 BQQ393298:BQT393298 CAM393298:CAP393298 CKI393298:CKL393298 CUE393298:CUH393298 DEA393298:DED393298 DNW393298:DNZ393298 DXS393298:DXV393298 EHO393298:EHR393298 ERK393298:ERN393298 FBG393298:FBJ393298 FLC393298:FLF393298 FUY393298:FVB393298 GEU393298:GEX393298 GOQ393298:GOT393298 GYM393298:GYP393298 HII393298:HIL393298 HSE393298:HSH393298 ICA393298:ICD393298 ILW393298:ILZ393298 IVS393298:IVV393298 JFO393298:JFR393298 JPK393298:JPN393298 JZG393298:JZJ393298 KJC393298:KJF393298 KSY393298:KTB393298 LCU393298:LCX393298 LMQ393298:LMT393298 LWM393298:LWP393298 MGI393298:MGL393298 MQE393298:MQH393298 NAA393298:NAD393298 NJW393298:NJZ393298 NTS393298:NTV393298 ODO393298:ODR393298 ONK393298:ONN393298 OXG393298:OXJ393298 PHC393298:PHF393298 PQY393298:PRB393298 QAU393298:QAX393298 QKQ393298:QKT393298 QUM393298:QUP393298 REI393298:REL393298 ROE393298:ROH393298 RYA393298:RYD393298 SHW393298:SHZ393298 SRS393298:SRV393298 TBO393298:TBR393298 TLK393298:TLN393298 TVG393298:TVJ393298 UFC393298:UFF393298 UOY393298:UPB393298 UYU393298:UYX393298 VIQ393298:VIT393298 VSM393298:VSP393298 WCI393298:WCL393298 WME393298:WMH393298 WWA393298:WWD393298 S458834:V458834 JO458834:JR458834 TK458834:TN458834 ADG458834:ADJ458834 ANC458834:ANF458834 AWY458834:AXB458834 BGU458834:BGX458834 BQQ458834:BQT458834 CAM458834:CAP458834 CKI458834:CKL458834 CUE458834:CUH458834 DEA458834:DED458834 DNW458834:DNZ458834 DXS458834:DXV458834 EHO458834:EHR458834 ERK458834:ERN458834 FBG458834:FBJ458834 FLC458834:FLF458834 FUY458834:FVB458834 GEU458834:GEX458834 GOQ458834:GOT458834 GYM458834:GYP458834 HII458834:HIL458834 HSE458834:HSH458834 ICA458834:ICD458834 ILW458834:ILZ458834 IVS458834:IVV458834 JFO458834:JFR458834 JPK458834:JPN458834 JZG458834:JZJ458834 KJC458834:KJF458834 KSY458834:KTB458834 LCU458834:LCX458834 LMQ458834:LMT458834 LWM458834:LWP458834 MGI458834:MGL458834 MQE458834:MQH458834 NAA458834:NAD458834 NJW458834:NJZ458834 NTS458834:NTV458834 ODO458834:ODR458834 ONK458834:ONN458834 OXG458834:OXJ458834 PHC458834:PHF458834 PQY458834:PRB458834 QAU458834:QAX458834 QKQ458834:QKT458834 QUM458834:QUP458834 REI458834:REL458834 ROE458834:ROH458834 RYA458834:RYD458834 SHW458834:SHZ458834 SRS458834:SRV458834 TBO458834:TBR458834 TLK458834:TLN458834 TVG458834:TVJ458834 UFC458834:UFF458834 UOY458834:UPB458834 UYU458834:UYX458834 VIQ458834:VIT458834 VSM458834:VSP458834 WCI458834:WCL458834 WME458834:WMH458834 WWA458834:WWD458834 S524370:V524370 JO524370:JR524370 TK524370:TN524370 ADG524370:ADJ524370 ANC524370:ANF524370 AWY524370:AXB524370 BGU524370:BGX524370 BQQ524370:BQT524370 CAM524370:CAP524370 CKI524370:CKL524370 CUE524370:CUH524370 DEA524370:DED524370 DNW524370:DNZ524370 DXS524370:DXV524370 EHO524370:EHR524370 ERK524370:ERN524370 FBG524370:FBJ524370 FLC524370:FLF524370 FUY524370:FVB524370 GEU524370:GEX524370 GOQ524370:GOT524370 GYM524370:GYP524370 HII524370:HIL524370 HSE524370:HSH524370 ICA524370:ICD524370 ILW524370:ILZ524370 IVS524370:IVV524370 JFO524370:JFR524370 JPK524370:JPN524370 JZG524370:JZJ524370 KJC524370:KJF524370 KSY524370:KTB524370 LCU524370:LCX524370 LMQ524370:LMT524370 LWM524370:LWP524370 MGI524370:MGL524370 MQE524370:MQH524370 NAA524370:NAD524370 NJW524370:NJZ524370 NTS524370:NTV524370 ODO524370:ODR524370 ONK524370:ONN524370 OXG524370:OXJ524370 PHC524370:PHF524370 PQY524370:PRB524370 QAU524370:QAX524370 QKQ524370:QKT524370 QUM524370:QUP524370 REI524370:REL524370 ROE524370:ROH524370 RYA524370:RYD524370 SHW524370:SHZ524370 SRS524370:SRV524370 TBO524370:TBR524370 TLK524370:TLN524370 TVG524370:TVJ524370 UFC524370:UFF524370 UOY524370:UPB524370 UYU524370:UYX524370 VIQ524370:VIT524370 VSM524370:VSP524370 WCI524370:WCL524370 WME524370:WMH524370 WWA524370:WWD524370 S589906:V589906 JO589906:JR589906 TK589906:TN589906 ADG589906:ADJ589906 ANC589906:ANF589906 AWY589906:AXB589906 BGU589906:BGX589906 BQQ589906:BQT589906 CAM589906:CAP589906 CKI589906:CKL589906 CUE589906:CUH589906 DEA589906:DED589906 DNW589906:DNZ589906 DXS589906:DXV589906 EHO589906:EHR589906 ERK589906:ERN589906 FBG589906:FBJ589906 FLC589906:FLF589906 FUY589906:FVB589906 GEU589906:GEX589906 GOQ589906:GOT589906 GYM589906:GYP589906 HII589906:HIL589906 HSE589906:HSH589906 ICA589906:ICD589906 ILW589906:ILZ589906 IVS589906:IVV589906 JFO589906:JFR589906 JPK589906:JPN589906 JZG589906:JZJ589906 KJC589906:KJF589906 KSY589906:KTB589906 LCU589906:LCX589906 LMQ589906:LMT589906 LWM589906:LWP589906 MGI589906:MGL589906 MQE589906:MQH589906 NAA589906:NAD589906 NJW589906:NJZ589906 NTS589906:NTV589906 ODO589906:ODR589906 ONK589906:ONN589906 OXG589906:OXJ589906 PHC589906:PHF589906 PQY589906:PRB589906 QAU589906:QAX589906 QKQ589906:QKT589906 QUM589906:QUP589906 REI589906:REL589906 ROE589906:ROH589906 RYA589906:RYD589906 SHW589906:SHZ589906 SRS589906:SRV589906 TBO589906:TBR589906 TLK589906:TLN589906 TVG589906:TVJ589906 UFC589906:UFF589906 UOY589906:UPB589906 UYU589906:UYX589906 VIQ589906:VIT589906 VSM589906:VSP589906 WCI589906:WCL589906 WME589906:WMH589906 WWA589906:WWD589906 S655442:V655442 JO655442:JR655442 TK655442:TN655442 ADG655442:ADJ655442 ANC655442:ANF655442 AWY655442:AXB655442 BGU655442:BGX655442 BQQ655442:BQT655442 CAM655442:CAP655442 CKI655442:CKL655442 CUE655442:CUH655442 DEA655442:DED655442 DNW655442:DNZ655442 DXS655442:DXV655442 EHO655442:EHR655442 ERK655442:ERN655442 FBG655442:FBJ655442 FLC655442:FLF655442 FUY655442:FVB655442 GEU655442:GEX655442 GOQ655442:GOT655442 GYM655442:GYP655442 HII655442:HIL655442 HSE655442:HSH655442 ICA655442:ICD655442 ILW655442:ILZ655442 IVS655442:IVV655442 JFO655442:JFR655442 JPK655442:JPN655442 JZG655442:JZJ655442 KJC655442:KJF655442 KSY655442:KTB655442 LCU655442:LCX655442 LMQ655442:LMT655442 LWM655442:LWP655442 MGI655442:MGL655442 MQE655442:MQH655442 NAA655442:NAD655442 NJW655442:NJZ655442 NTS655442:NTV655442 ODO655442:ODR655442 ONK655442:ONN655442 OXG655442:OXJ655442 PHC655442:PHF655442 PQY655442:PRB655442 QAU655442:QAX655442 QKQ655442:QKT655442 QUM655442:QUP655442 REI655442:REL655442 ROE655442:ROH655442 RYA655442:RYD655442 SHW655442:SHZ655442 SRS655442:SRV655442 TBO655442:TBR655442 TLK655442:TLN655442 TVG655442:TVJ655442 UFC655442:UFF655442 UOY655442:UPB655442 UYU655442:UYX655442 VIQ655442:VIT655442 VSM655442:VSP655442 WCI655442:WCL655442 WME655442:WMH655442 WWA655442:WWD655442 S720978:V720978 JO720978:JR720978 TK720978:TN720978 ADG720978:ADJ720978 ANC720978:ANF720978 AWY720978:AXB720978 BGU720978:BGX720978 BQQ720978:BQT720978 CAM720978:CAP720978 CKI720978:CKL720978 CUE720978:CUH720978 DEA720978:DED720978 DNW720978:DNZ720978 DXS720978:DXV720978 EHO720978:EHR720978 ERK720978:ERN720978 FBG720978:FBJ720978 FLC720978:FLF720978 FUY720978:FVB720978 GEU720978:GEX720978 GOQ720978:GOT720978 GYM720978:GYP720978 HII720978:HIL720978 HSE720978:HSH720978 ICA720978:ICD720978 ILW720978:ILZ720978 IVS720978:IVV720978 JFO720978:JFR720978 JPK720978:JPN720978 JZG720978:JZJ720978 KJC720978:KJF720978 KSY720978:KTB720978 LCU720978:LCX720978 LMQ720978:LMT720978 LWM720978:LWP720978 MGI720978:MGL720978 MQE720978:MQH720978 NAA720978:NAD720978 NJW720978:NJZ720978 NTS720978:NTV720978 ODO720978:ODR720978 ONK720978:ONN720978 OXG720978:OXJ720978 PHC720978:PHF720978 PQY720978:PRB720978 QAU720978:QAX720978 QKQ720978:QKT720978 QUM720978:QUP720978 REI720978:REL720978 ROE720978:ROH720978 RYA720978:RYD720978 SHW720978:SHZ720978 SRS720978:SRV720978 TBO720978:TBR720978 TLK720978:TLN720978 TVG720978:TVJ720978 UFC720978:UFF720978 UOY720978:UPB720978 UYU720978:UYX720978 VIQ720978:VIT720978 VSM720978:VSP720978 WCI720978:WCL720978 WME720978:WMH720978 WWA720978:WWD720978 S786514:V786514 JO786514:JR786514 TK786514:TN786514 ADG786514:ADJ786514 ANC786514:ANF786514 AWY786514:AXB786514 BGU786514:BGX786514 BQQ786514:BQT786514 CAM786514:CAP786514 CKI786514:CKL786514 CUE786514:CUH786514 DEA786514:DED786514 DNW786514:DNZ786514 DXS786514:DXV786514 EHO786514:EHR786514 ERK786514:ERN786514 FBG786514:FBJ786514 FLC786514:FLF786514 FUY786514:FVB786514 GEU786514:GEX786514 GOQ786514:GOT786514 GYM786514:GYP786514 HII786514:HIL786514 HSE786514:HSH786514 ICA786514:ICD786514 ILW786514:ILZ786514 IVS786514:IVV786514 JFO786514:JFR786514 JPK786514:JPN786514 JZG786514:JZJ786514 KJC786514:KJF786514 KSY786514:KTB786514 LCU786514:LCX786514 LMQ786514:LMT786514 LWM786514:LWP786514 MGI786514:MGL786514 MQE786514:MQH786514 NAA786514:NAD786514 NJW786514:NJZ786514 NTS786514:NTV786514 ODO786514:ODR786514 ONK786514:ONN786514 OXG786514:OXJ786514 PHC786514:PHF786514 PQY786514:PRB786514 QAU786514:QAX786514 QKQ786514:QKT786514 QUM786514:QUP786514 REI786514:REL786514 ROE786514:ROH786514 RYA786514:RYD786514 SHW786514:SHZ786514 SRS786514:SRV786514 TBO786514:TBR786514 TLK786514:TLN786514 TVG786514:TVJ786514 UFC786514:UFF786514 UOY786514:UPB786514 UYU786514:UYX786514 VIQ786514:VIT786514 VSM786514:VSP786514 WCI786514:WCL786514 WME786514:WMH786514 WWA786514:WWD786514 S852050:V852050 JO852050:JR852050 TK852050:TN852050 ADG852050:ADJ852050 ANC852050:ANF852050 AWY852050:AXB852050 BGU852050:BGX852050 BQQ852050:BQT852050 CAM852050:CAP852050 CKI852050:CKL852050 CUE852050:CUH852050 DEA852050:DED852050 DNW852050:DNZ852050 DXS852050:DXV852050 EHO852050:EHR852050 ERK852050:ERN852050 FBG852050:FBJ852050 FLC852050:FLF852050 FUY852050:FVB852050 GEU852050:GEX852050 GOQ852050:GOT852050 GYM852050:GYP852050 HII852050:HIL852050 HSE852050:HSH852050 ICA852050:ICD852050 ILW852050:ILZ852050 IVS852050:IVV852050 JFO852050:JFR852050 JPK852050:JPN852050 JZG852050:JZJ852050 KJC852050:KJF852050 KSY852050:KTB852050 LCU852050:LCX852050 LMQ852050:LMT852050 LWM852050:LWP852050 MGI852050:MGL852050 MQE852050:MQH852050 NAA852050:NAD852050 NJW852050:NJZ852050 NTS852050:NTV852050 ODO852050:ODR852050 ONK852050:ONN852050 OXG852050:OXJ852050 PHC852050:PHF852050 PQY852050:PRB852050 QAU852050:QAX852050 QKQ852050:QKT852050 QUM852050:QUP852050 REI852050:REL852050 ROE852050:ROH852050 RYA852050:RYD852050 SHW852050:SHZ852050 SRS852050:SRV852050 TBO852050:TBR852050 TLK852050:TLN852050 TVG852050:TVJ852050 UFC852050:UFF852050 UOY852050:UPB852050 UYU852050:UYX852050 VIQ852050:VIT852050 VSM852050:VSP852050 WCI852050:WCL852050 WME852050:WMH852050 WWA852050:WWD852050 S917586:V917586 JO917586:JR917586 TK917586:TN917586 ADG917586:ADJ917586 ANC917586:ANF917586 AWY917586:AXB917586 BGU917586:BGX917586 BQQ917586:BQT917586 CAM917586:CAP917586 CKI917586:CKL917586 CUE917586:CUH917586 DEA917586:DED917586 DNW917586:DNZ917586 DXS917586:DXV917586 EHO917586:EHR917586 ERK917586:ERN917586 FBG917586:FBJ917586 FLC917586:FLF917586 FUY917586:FVB917586 GEU917586:GEX917586 GOQ917586:GOT917586 GYM917586:GYP917586 HII917586:HIL917586 HSE917586:HSH917586 ICA917586:ICD917586 ILW917586:ILZ917586 IVS917586:IVV917586 JFO917586:JFR917586 JPK917586:JPN917586 JZG917586:JZJ917586 KJC917586:KJF917586 KSY917586:KTB917586 LCU917586:LCX917586 LMQ917586:LMT917586 LWM917586:LWP917586 MGI917586:MGL917586 MQE917586:MQH917586 NAA917586:NAD917586 NJW917586:NJZ917586 NTS917586:NTV917586 ODO917586:ODR917586 ONK917586:ONN917586 OXG917586:OXJ917586 PHC917586:PHF917586 PQY917586:PRB917586 QAU917586:QAX917586 QKQ917586:QKT917586 QUM917586:QUP917586 REI917586:REL917586 ROE917586:ROH917586 RYA917586:RYD917586 SHW917586:SHZ917586 SRS917586:SRV917586 TBO917586:TBR917586 TLK917586:TLN917586 TVG917586:TVJ917586 UFC917586:UFF917586 UOY917586:UPB917586 UYU917586:UYX917586 VIQ917586:VIT917586 VSM917586:VSP917586 WCI917586:WCL917586 WME917586:WMH917586 WWA917586:WWD917586 S983122:V983122 JO983122:JR983122 TK983122:TN983122 ADG983122:ADJ983122 ANC983122:ANF983122 AWY983122:AXB983122 BGU983122:BGX983122 BQQ983122:BQT983122 CAM983122:CAP983122 CKI983122:CKL983122 CUE983122:CUH983122 DEA983122:DED983122 DNW983122:DNZ983122 DXS983122:DXV983122 EHO983122:EHR983122 ERK983122:ERN983122 FBG983122:FBJ983122 FLC983122:FLF983122 FUY983122:FVB983122 GEU983122:GEX983122 GOQ983122:GOT983122 GYM983122:GYP983122 HII983122:HIL983122 HSE983122:HSH983122 ICA983122:ICD983122 ILW983122:ILZ983122 IVS983122:IVV983122 JFO983122:JFR983122 JPK983122:JPN983122 JZG983122:JZJ983122 KJC983122:KJF983122 KSY983122:KTB983122 LCU983122:LCX983122 LMQ983122:LMT983122 LWM983122:LWP983122 MGI983122:MGL983122 MQE983122:MQH983122 NAA983122:NAD983122 NJW983122:NJZ983122 NTS983122:NTV983122 ODO983122:ODR983122 ONK983122:ONN983122 OXG983122:OXJ983122 PHC983122:PHF983122 PQY983122:PRB983122 QAU983122:QAX983122 QKQ983122:QKT983122 QUM983122:QUP983122 REI983122:REL983122 ROE983122:ROH983122 RYA983122:RYD983122 SHW983122:SHZ983122 SRS983122:SRV983122 TBO983122:TBR983122 TLK983122:TLN983122 TVG983122:TVJ983122 UFC983122:UFF983122 UOY983122:UPB983122 UYU983122:UYX983122 VIQ983122:VIT983122 VSM983122:VSP983122 WCI983122:WCL983122 WME983122:WMH983122 WWA983122:WWD983122 S92:V92 JO92:JR92 TK92:TN92 ADG92:ADJ92 ANC92:ANF92 AWY92:AXB92 BGU92:BGX92 BQQ92:BQT92 CAM92:CAP92 CKI92:CKL92 CUE92:CUH92 DEA92:DED92 DNW92:DNZ92 DXS92:DXV92 EHO92:EHR92 ERK92:ERN92 FBG92:FBJ92 FLC92:FLF92 FUY92:FVB92 GEU92:GEX92 GOQ92:GOT92 GYM92:GYP92 HII92:HIL92 HSE92:HSH92 ICA92:ICD92 ILW92:ILZ92 IVS92:IVV92 JFO92:JFR92 JPK92:JPN92 JZG92:JZJ92 KJC92:KJF92 KSY92:KTB92 LCU92:LCX92 LMQ92:LMT92 LWM92:LWP92 MGI92:MGL92 MQE92:MQH92 NAA92:NAD92 NJW92:NJZ92 NTS92:NTV92 ODO92:ODR92 ONK92:ONN92 OXG92:OXJ92 PHC92:PHF92 PQY92:PRB92 QAU92:QAX92 QKQ92:QKT92 QUM92:QUP92 REI92:REL92 ROE92:ROH92 RYA92:RYD92 SHW92:SHZ92 SRS92:SRV92 TBO92:TBR92 TLK92:TLN92 TVG92:TVJ92 UFC92:UFF92 UOY92:UPB92 UYU92:UYX92 VIQ92:VIT92 VSM92:VSP92 WCI92:WCL92 WME92:WMH92 WWA92:WWD92 S65628:V65628 JO65628:JR65628 TK65628:TN65628 ADG65628:ADJ65628 ANC65628:ANF65628 AWY65628:AXB65628 BGU65628:BGX65628 BQQ65628:BQT65628 CAM65628:CAP65628 CKI65628:CKL65628 CUE65628:CUH65628 DEA65628:DED65628 DNW65628:DNZ65628 DXS65628:DXV65628 EHO65628:EHR65628 ERK65628:ERN65628 FBG65628:FBJ65628 FLC65628:FLF65628 FUY65628:FVB65628 GEU65628:GEX65628 GOQ65628:GOT65628 GYM65628:GYP65628 HII65628:HIL65628 HSE65628:HSH65628 ICA65628:ICD65628 ILW65628:ILZ65628 IVS65628:IVV65628 JFO65628:JFR65628 JPK65628:JPN65628 JZG65628:JZJ65628 KJC65628:KJF65628 KSY65628:KTB65628 LCU65628:LCX65628 LMQ65628:LMT65628 LWM65628:LWP65628 MGI65628:MGL65628 MQE65628:MQH65628 NAA65628:NAD65628 NJW65628:NJZ65628 NTS65628:NTV65628 ODO65628:ODR65628 ONK65628:ONN65628 OXG65628:OXJ65628 PHC65628:PHF65628 PQY65628:PRB65628 QAU65628:QAX65628 QKQ65628:QKT65628 QUM65628:QUP65628 REI65628:REL65628 ROE65628:ROH65628 RYA65628:RYD65628 SHW65628:SHZ65628 SRS65628:SRV65628 TBO65628:TBR65628 TLK65628:TLN65628 TVG65628:TVJ65628 UFC65628:UFF65628 UOY65628:UPB65628 UYU65628:UYX65628 VIQ65628:VIT65628 VSM65628:VSP65628 WCI65628:WCL65628 WME65628:WMH65628 WWA65628:WWD65628 S131164:V131164 JO131164:JR131164 TK131164:TN131164 ADG131164:ADJ131164 ANC131164:ANF131164 AWY131164:AXB131164 BGU131164:BGX131164 BQQ131164:BQT131164 CAM131164:CAP131164 CKI131164:CKL131164 CUE131164:CUH131164 DEA131164:DED131164 DNW131164:DNZ131164 DXS131164:DXV131164 EHO131164:EHR131164 ERK131164:ERN131164 FBG131164:FBJ131164 FLC131164:FLF131164 FUY131164:FVB131164 GEU131164:GEX131164 GOQ131164:GOT131164 GYM131164:GYP131164 HII131164:HIL131164 HSE131164:HSH131164 ICA131164:ICD131164 ILW131164:ILZ131164 IVS131164:IVV131164 JFO131164:JFR131164 JPK131164:JPN131164 JZG131164:JZJ131164 KJC131164:KJF131164 KSY131164:KTB131164 LCU131164:LCX131164 LMQ131164:LMT131164 LWM131164:LWP131164 MGI131164:MGL131164 MQE131164:MQH131164 NAA131164:NAD131164 NJW131164:NJZ131164 NTS131164:NTV131164 ODO131164:ODR131164 ONK131164:ONN131164 OXG131164:OXJ131164 PHC131164:PHF131164 PQY131164:PRB131164 QAU131164:QAX131164 QKQ131164:QKT131164 QUM131164:QUP131164 REI131164:REL131164 ROE131164:ROH131164 RYA131164:RYD131164 SHW131164:SHZ131164 SRS131164:SRV131164 TBO131164:TBR131164 TLK131164:TLN131164 TVG131164:TVJ131164 UFC131164:UFF131164 UOY131164:UPB131164 UYU131164:UYX131164 VIQ131164:VIT131164 VSM131164:VSP131164 WCI131164:WCL131164 WME131164:WMH131164 WWA131164:WWD131164 S196700:V196700 JO196700:JR196700 TK196700:TN196700 ADG196700:ADJ196700 ANC196700:ANF196700 AWY196700:AXB196700 BGU196700:BGX196700 BQQ196700:BQT196700 CAM196700:CAP196700 CKI196700:CKL196700 CUE196700:CUH196700 DEA196700:DED196700 DNW196700:DNZ196700 DXS196700:DXV196700 EHO196700:EHR196700 ERK196700:ERN196700 FBG196700:FBJ196700 FLC196700:FLF196700 FUY196700:FVB196700 GEU196700:GEX196700 GOQ196700:GOT196700 GYM196700:GYP196700 HII196700:HIL196700 HSE196700:HSH196700 ICA196700:ICD196700 ILW196700:ILZ196700 IVS196700:IVV196700 JFO196700:JFR196700 JPK196700:JPN196700 JZG196700:JZJ196700 KJC196700:KJF196700 KSY196700:KTB196700 LCU196700:LCX196700 LMQ196700:LMT196700 LWM196700:LWP196700 MGI196700:MGL196700 MQE196700:MQH196700 NAA196700:NAD196700 NJW196700:NJZ196700 NTS196700:NTV196700 ODO196700:ODR196700 ONK196700:ONN196700 OXG196700:OXJ196700 PHC196700:PHF196700 PQY196700:PRB196700 QAU196700:QAX196700 QKQ196700:QKT196700 QUM196700:QUP196700 REI196700:REL196700 ROE196700:ROH196700 RYA196700:RYD196700 SHW196700:SHZ196700 SRS196700:SRV196700 TBO196700:TBR196700 TLK196700:TLN196700 TVG196700:TVJ196700 UFC196700:UFF196700 UOY196700:UPB196700 UYU196700:UYX196700 VIQ196700:VIT196700 VSM196700:VSP196700 WCI196700:WCL196700 WME196700:WMH196700 WWA196700:WWD196700 S262236:V262236 JO262236:JR262236 TK262236:TN262236 ADG262236:ADJ262236 ANC262236:ANF262236 AWY262236:AXB262236 BGU262236:BGX262236 BQQ262236:BQT262236 CAM262236:CAP262236 CKI262236:CKL262236 CUE262236:CUH262236 DEA262236:DED262236 DNW262236:DNZ262236 DXS262236:DXV262236 EHO262236:EHR262236 ERK262236:ERN262236 FBG262236:FBJ262236 FLC262236:FLF262236 FUY262236:FVB262236 GEU262236:GEX262236 GOQ262236:GOT262236 GYM262236:GYP262236 HII262236:HIL262236 HSE262236:HSH262236 ICA262236:ICD262236 ILW262236:ILZ262236 IVS262236:IVV262236 JFO262236:JFR262236 JPK262236:JPN262236 JZG262236:JZJ262236 KJC262236:KJF262236 KSY262236:KTB262236 LCU262236:LCX262236 LMQ262236:LMT262236 LWM262236:LWP262236 MGI262236:MGL262236 MQE262236:MQH262236 NAA262236:NAD262236 NJW262236:NJZ262236 NTS262236:NTV262236 ODO262236:ODR262236 ONK262236:ONN262236 OXG262236:OXJ262236 PHC262236:PHF262236 PQY262236:PRB262236 QAU262236:QAX262236 QKQ262236:QKT262236 QUM262236:QUP262236 REI262236:REL262236 ROE262236:ROH262236 RYA262236:RYD262236 SHW262236:SHZ262236 SRS262236:SRV262236 TBO262236:TBR262236 TLK262236:TLN262236 TVG262236:TVJ262236 UFC262236:UFF262236 UOY262236:UPB262236 UYU262236:UYX262236 VIQ262236:VIT262236 VSM262236:VSP262236 WCI262236:WCL262236 WME262236:WMH262236 WWA262236:WWD262236 S327772:V327772 JO327772:JR327772 TK327772:TN327772 ADG327772:ADJ327772 ANC327772:ANF327772 AWY327772:AXB327772 BGU327772:BGX327772 BQQ327772:BQT327772 CAM327772:CAP327772 CKI327772:CKL327772 CUE327772:CUH327772 DEA327772:DED327772 DNW327772:DNZ327772 DXS327772:DXV327772 EHO327772:EHR327772 ERK327772:ERN327772 FBG327772:FBJ327772 FLC327772:FLF327772 FUY327772:FVB327772 GEU327772:GEX327772 GOQ327772:GOT327772 GYM327772:GYP327772 HII327772:HIL327772 HSE327772:HSH327772 ICA327772:ICD327772 ILW327772:ILZ327772 IVS327772:IVV327772 JFO327772:JFR327772 JPK327772:JPN327772 JZG327772:JZJ327772 KJC327772:KJF327772 KSY327772:KTB327772 LCU327772:LCX327772 LMQ327772:LMT327772 LWM327772:LWP327772 MGI327772:MGL327772 MQE327772:MQH327772 NAA327772:NAD327772 NJW327772:NJZ327772 NTS327772:NTV327772 ODO327772:ODR327772 ONK327772:ONN327772 OXG327772:OXJ327772 PHC327772:PHF327772 PQY327772:PRB327772 QAU327772:QAX327772 QKQ327772:QKT327772 QUM327772:QUP327772 REI327772:REL327772 ROE327772:ROH327772 RYA327772:RYD327772 SHW327772:SHZ327772 SRS327772:SRV327772 TBO327772:TBR327772 TLK327772:TLN327772 TVG327772:TVJ327772 UFC327772:UFF327772 UOY327772:UPB327772 UYU327772:UYX327772 VIQ327772:VIT327772 VSM327772:VSP327772 WCI327772:WCL327772 WME327772:WMH327772 WWA327772:WWD327772 S393308:V393308 JO393308:JR393308 TK393308:TN393308 ADG393308:ADJ393308 ANC393308:ANF393308 AWY393308:AXB393308 BGU393308:BGX393308 BQQ393308:BQT393308 CAM393308:CAP393308 CKI393308:CKL393308 CUE393308:CUH393308 DEA393308:DED393308 DNW393308:DNZ393308 DXS393308:DXV393308 EHO393308:EHR393308 ERK393308:ERN393308 FBG393308:FBJ393308 FLC393308:FLF393308 FUY393308:FVB393308 GEU393308:GEX393308 GOQ393308:GOT393308 GYM393308:GYP393308 HII393308:HIL393308 HSE393308:HSH393308 ICA393308:ICD393308 ILW393308:ILZ393308 IVS393308:IVV393308 JFO393308:JFR393308 JPK393308:JPN393308 JZG393308:JZJ393308 KJC393308:KJF393308 KSY393308:KTB393308 LCU393308:LCX393308 LMQ393308:LMT393308 LWM393308:LWP393308 MGI393308:MGL393308 MQE393308:MQH393308 NAA393308:NAD393308 NJW393308:NJZ393308 NTS393308:NTV393308 ODO393308:ODR393308 ONK393308:ONN393308 OXG393308:OXJ393308 PHC393308:PHF393308 PQY393308:PRB393308 QAU393308:QAX393308 QKQ393308:QKT393308 QUM393308:QUP393308 REI393308:REL393308 ROE393308:ROH393308 RYA393308:RYD393308 SHW393308:SHZ393308 SRS393308:SRV393308 TBO393308:TBR393308 TLK393308:TLN393308 TVG393308:TVJ393308 UFC393308:UFF393308 UOY393308:UPB393308 UYU393308:UYX393308 VIQ393308:VIT393308 VSM393308:VSP393308 WCI393308:WCL393308 WME393308:WMH393308 WWA393308:WWD393308 S458844:V458844 JO458844:JR458844 TK458844:TN458844 ADG458844:ADJ458844 ANC458844:ANF458844 AWY458844:AXB458844 BGU458844:BGX458844 BQQ458844:BQT458844 CAM458844:CAP458844 CKI458844:CKL458844 CUE458844:CUH458844 DEA458844:DED458844 DNW458844:DNZ458844 DXS458844:DXV458844 EHO458844:EHR458844 ERK458844:ERN458844 FBG458844:FBJ458844 FLC458844:FLF458844 FUY458844:FVB458844 GEU458844:GEX458844 GOQ458844:GOT458844 GYM458844:GYP458844 HII458844:HIL458844 HSE458844:HSH458844 ICA458844:ICD458844 ILW458844:ILZ458844 IVS458844:IVV458844 JFO458844:JFR458844 JPK458844:JPN458844 JZG458844:JZJ458844 KJC458844:KJF458844 KSY458844:KTB458844 LCU458844:LCX458844 LMQ458844:LMT458844 LWM458844:LWP458844 MGI458844:MGL458844 MQE458844:MQH458844 NAA458844:NAD458844 NJW458844:NJZ458844 NTS458844:NTV458844 ODO458844:ODR458844 ONK458844:ONN458844 OXG458844:OXJ458844 PHC458844:PHF458844 PQY458844:PRB458844 QAU458844:QAX458844 QKQ458844:QKT458844 QUM458844:QUP458844 REI458844:REL458844 ROE458844:ROH458844 RYA458844:RYD458844 SHW458844:SHZ458844 SRS458844:SRV458844 TBO458844:TBR458844 TLK458844:TLN458844 TVG458844:TVJ458844 UFC458844:UFF458844 UOY458844:UPB458844 UYU458844:UYX458844 VIQ458844:VIT458844 VSM458844:VSP458844 WCI458844:WCL458844 WME458844:WMH458844 WWA458844:WWD458844 S524380:V524380 JO524380:JR524380 TK524380:TN524380 ADG524380:ADJ524380 ANC524380:ANF524380 AWY524380:AXB524380 BGU524380:BGX524380 BQQ524380:BQT524380 CAM524380:CAP524380 CKI524380:CKL524380 CUE524380:CUH524380 DEA524380:DED524380 DNW524380:DNZ524380 DXS524380:DXV524380 EHO524380:EHR524380 ERK524380:ERN524380 FBG524380:FBJ524380 FLC524380:FLF524380 FUY524380:FVB524380 GEU524380:GEX524380 GOQ524380:GOT524380 GYM524380:GYP524380 HII524380:HIL524380 HSE524380:HSH524380 ICA524380:ICD524380 ILW524380:ILZ524380 IVS524380:IVV524380 JFO524380:JFR524380 JPK524380:JPN524380 JZG524380:JZJ524380 KJC524380:KJF524380 KSY524380:KTB524380 LCU524380:LCX524380 LMQ524380:LMT524380 LWM524380:LWP524380 MGI524380:MGL524380 MQE524380:MQH524380 NAA524380:NAD524380 NJW524380:NJZ524380 NTS524380:NTV524380 ODO524380:ODR524380 ONK524380:ONN524380 OXG524380:OXJ524380 PHC524380:PHF524380 PQY524380:PRB524380 QAU524380:QAX524380 QKQ524380:QKT524380 QUM524380:QUP524380 REI524380:REL524380 ROE524380:ROH524380 RYA524380:RYD524380 SHW524380:SHZ524380 SRS524380:SRV524380 TBO524380:TBR524380 TLK524380:TLN524380 TVG524380:TVJ524380 UFC524380:UFF524380 UOY524380:UPB524380 UYU524380:UYX524380 VIQ524380:VIT524380 VSM524380:VSP524380 WCI524380:WCL524380 WME524380:WMH524380 WWA524380:WWD524380 S589916:V589916 JO589916:JR589916 TK589916:TN589916 ADG589916:ADJ589916 ANC589916:ANF589916 AWY589916:AXB589916 BGU589916:BGX589916 BQQ589916:BQT589916 CAM589916:CAP589916 CKI589916:CKL589916 CUE589916:CUH589916 DEA589916:DED589916 DNW589916:DNZ589916 DXS589916:DXV589916 EHO589916:EHR589916 ERK589916:ERN589916 FBG589916:FBJ589916 FLC589916:FLF589916 FUY589916:FVB589916 GEU589916:GEX589916 GOQ589916:GOT589916 GYM589916:GYP589916 HII589916:HIL589916 HSE589916:HSH589916 ICA589916:ICD589916 ILW589916:ILZ589916 IVS589916:IVV589916 JFO589916:JFR589916 JPK589916:JPN589916 JZG589916:JZJ589916 KJC589916:KJF589916 KSY589916:KTB589916 LCU589916:LCX589916 LMQ589916:LMT589916 LWM589916:LWP589916 MGI589916:MGL589916 MQE589916:MQH589916 NAA589916:NAD589916 NJW589916:NJZ589916 NTS589916:NTV589916 ODO589916:ODR589916 ONK589916:ONN589916 OXG589916:OXJ589916 PHC589916:PHF589916 PQY589916:PRB589916 QAU589916:QAX589916 QKQ589916:QKT589916 QUM589916:QUP589916 REI589916:REL589916 ROE589916:ROH589916 RYA589916:RYD589916 SHW589916:SHZ589916 SRS589916:SRV589916 TBO589916:TBR589916 TLK589916:TLN589916 TVG589916:TVJ589916 UFC589916:UFF589916 UOY589916:UPB589916 UYU589916:UYX589916 VIQ589916:VIT589916 VSM589916:VSP589916 WCI589916:WCL589916 WME589916:WMH589916 WWA589916:WWD589916 S655452:V655452 JO655452:JR655452 TK655452:TN655452 ADG655452:ADJ655452 ANC655452:ANF655452 AWY655452:AXB655452 BGU655452:BGX655452 BQQ655452:BQT655452 CAM655452:CAP655452 CKI655452:CKL655452 CUE655452:CUH655452 DEA655452:DED655452 DNW655452:DNZ655452 DXS655452:DXV655452 EHO655452:EHR655452 ERK655452:ERN655452 FBG655452:FBJ655452 FLC655452:FLF655452 FUY655452:FVB655452 GEU655452:GEX655452 GOQ655452:GOT655452 GYM655452:GYP655452 HII655452:HIL655452 HSE655452:HSH655452 ICA655452:ICD655452 ILW655452:ILZ655452 IVS655452:IVV655452 JFO655452:JFR655452 JPK655452:JPN655452 JZG655452:JZJ655452 KJC655452:KJF655452 KSY655452:KTB655452 LCU655452:LCX655452 LMQ655452:LMT655452 LWM655452:LWP655452 MGI655452:MGL655452 MQE655452:MQH655452 NAA655452:NAD655452 NJW655452:NJZ655452 NTS655452:NTV655452 ODO655452:ODR655452 ONK655452:ONN655452 OXG655452:OXJ655452 PHC655452:PHF655452 PQY655452:PRB655452 QAU655452:QAX655452 QKQ655452:QKT655452 QUM655452:QUP655452 REI655452:REL655452 ROE655452:ROH655452 RYA655452:RYD655452 SHW655452:SHZ655452 SRS655452:SRV655452 TBO655452:TBR655452 TLK655452:TLN655452 TVG655452:TVJ655452 UFC655452:UFF655452 UOY655452:UPB655452 UYU655452:UYX655452 VIQ655452:VIT655452 VSM655452:VSP655452 WCI655452:WCL655452 WME655452:WMH655452 WWA655452:WWD655452 S720988:V720988 JO720988:JR720988 TK720988:TN720988 ADG720988:ADJ720988 ANC720988:ANF720988 AWY720988:AXB720988 BGU720988:BGX720988 BQQ720988:BQT720988 CAM720988:CAP720988 CKI720988:CKL720988 CUE720988:CUH720988 DEA720988:DED720988 DNW720988:DNZ720988 DXS720988:DXV720988 EHO720988:EHR720988 ERK720988:ERN720988 FBG720988:FBJ720988 FLC720988:FLF720988 FUY720988:FVB720988 GEU720988:GEX720988 GOQ720988:GOT720988 GYM720988:GYP720988 HII720988:HIL720988 HSE720988:HSH720988 ICA720988:ICD720988 ILW720988:ILZ720988 IVS720988:IVV720988 JFO720988:JFR720988 JPK720988:JPN720988 JZG720988:JZJ720988 KJC720988:KJF720988 KSY720988:KTB720988 LCU720988:LCX720988 LMQ720988:LMT720988 LWM720988:LWP720988 MGI720988:MGL720988 MQE720988:MQH720988 NAA720988:NAD720988 NJW720988:NJZ720988 NTS720988:NTV720988 ODO720988:ODR720988 ONK720988:ONN720988 OXG720988:OXJ720988 PHC720988:PHF720988 PQY720988:PRB720988 QAU720988:QAX720988 QKQ720988:QKT720988 QUM720988:QUP720988 REI720988:REL720988 ROE720988:ROH720988 RYA720988:RYD720988 SHW720988:SHZ720988 SRS720988:SRV720988 TBO720988:TBR720988 TLK720988:TLN720988 TVG720988:TVJ720988 UFC720988:UFF720988 UOY720988:UPB720988 UYU720988:UYX720988 VIQ720988:VIT720988 VSM720988:VSP720988 WCI720988:WCL720988 WME720988:WMH720988 WWA720988:WWD720988 S786524:V786524 JO786524:JR786524 TK786524:TN786524 ADG786524:ADJ786524 ANC786524:ANF786524 AWY786524:AXB786524 BGU786524:BGX786524 BQQ786524:BQT786524 CAM786524:CAP786524 CKI786524:CKL786524 CUE786524:CUH786524 DEA786524:DED786524 DNW786524:DNZ786524 DXS786524:DXV786524 EHO786524:EHR786524 ERK786524:ERN786524 FBG786524:FBJ786524 FLC786524:FLF786524 FUY786524:FVB786524 GEU786524:GEX786524 GOQ786524:GOT786524 GYM786524:GYP786524 HII786524:HIL786524 HSE786524:HSH786524 ICA786524:ICD786524 ILW786524:ILZ786524 IVS786524:IVV786524 JFO786524:JFR786524 JPK786524:JPN786524 JZG786524:JZJ786524 KJC786524:KJF786524 KSY786524:KTB786524 LCU786524:LCX786524 LMQ786524:LMT786524 LWM786524:LWP786524 MGI786524:MGL786524 MQE786524:MQH786524 NAA786524:NAD786524 NJW786524:NJZ786524 NTS786524:NTV786524 ODO786524:ODR786524 ONK786524:ONN786524 OXG786524:OXJ786524 PHC786524:PHF786524 PQY786524:PRB786524 QAU786524:QAX786524 QKQ786524:QKT786524 QUM786524:QUP786524 REI786524:REL786524 ROE786524:ROH786524 RYA786524:RYD786524 SHW786524:SHZ786524 SRS786524:SRV786524 TBO786524:TBR786524 TLK786524:TLN786524 TVG786524:TVJ786524 UFC786524:UFF786524 UOY786524:UPB786524 UYU786524:UYX786524 VIQ786524:VIT786524 VSM786524:VSP786524 WCI786524:WCL786524 WME786524:WMH786524 WWA786524:WWD786524 S852060:V852060 JO852060:JR852060 TK852060:TN852060 ADG852060:ADJ852060 ANC852060:ANF852060 AWY852060:AXB852060 BGU852060:BGX852060 BQQ852060:BQT852060 CAM852060:CAP852060 CKI852060:CKL852060 CUE852060:CUH852060 DEA852060:DED852060 DNW852060:DNZ852060 DXS852060:DXV852060 EHO852060:EHR852060 ERK852060:ERN852060 FBG852060:FBJ852060 FLC852060:FLF852060 FUY852060:FVB852060 GEU852060:GEX852060 GOQ852060:GOT852060 GYM852060:GYP852060 HII852060:HIL852060 HSE852060:HSH852060 ICA852060:ICD852060 ILW852060:ILZ852060 IVS852060:IVV852060 JFO852060:JFR852060 JPK852060:JPN852060 JZG852060:JZJ852060 KJC852060:KJF852060 KSY852060:KTB852060 LCU852060:LCX852060 LMQ852060:LMT852060 LWM852060:LWP852060 MGI852060:MGL852060 MQE852060:MQH852060 NAA852060:NAD852060 NJW852060:NJZ852060 NTS852060:NTV852060 ODO852060:ODR852060 ONK852060:ONN852060 OXG852060:OXJ852060 PHC852060:PHF852060 PQY852060:PRB852060 QAU852060:QAX852060 QKQ852060:QKT852060 QUM852060:QUP852060 REI852060:REL852060 ROE852060:ROH852060 RYA852060:RYD852060 SHW852060:SHZ852060 SRS852060:SRV852060 TBO852060:TBR852060 TLK852060:TLN852060 TVG852060:TVJ852060 UFC852060:UFF852060 UOY852060:UPB852060 UYU852060:UYX852060 VIQ852060:VIT852060 VSM852060:VSP852060 WCI852060:WCL852060 WME852060:WMH852060 WWA852060:WWD852060 S917596:V917596 JO917596:JR917596 TK917596:TN917596 ADG917596:ADJ917596 ANC917596:ANF917596 AWY917596:AXB917596 BGU917596:BGX917596 BQQ917596:BQT917596 CAM917596:CAP917596 CKI917596:CKL917596 CUE917596:CUH917596 DEA917596:DED917596 DNW917596:DNZ917596 DXS917596:DXV917596 EHO917596:EHR917596 ERK917596:ERN917596 FBG917596:FBJ917596 FLC917596:FLF917596 FUY917596:FVB917596 GEU917596:GEX917596 GOQ917596:GOT917596 GYM917596:GYP917596 HII917596:HIL917596 HSE917596:HSH917596 ICA917596:ICD917596 ILW917596:ILZ917596 IVS917596:IVV917596 JFO917596:JFR917596 JPK917596:JPN917596 JZG917596:JZJ917596 KJC917596:KJF917596 KSY917596:KTB917596 LCU917596:LCX917596 LMQ917596:LMT917596 LWM917596:LWP917596 MGI917596:MGL917596 MQE917596:MQH917596 NAA917596:NAD917596 NJW917596:NJZ917596 NTS917596:NTV917596 ODO917596:ODR917596 ONK917596:ONN917596 OXG917596:OXJ917596 PHC917596:PHF917596 PQY917596:PRB917596 QAU917596:QAX917596 QKQ917596:QKT917596 QUM917596:QUP917596 REI917596:REL917596 ROE917596:ROH917596 RYA917596:RYD917596 SHW917596:SHZ917596 SRS917596:SRV917596 TBO917596:TBR917596 TLK917596:TLN917596 TVG917596:TVJ917596 UFC917596:UFF917596 UOY917596:UPB917596 UYU917596:UYX917596 VIQ917596:VIT917596 VSM917596:VSP917596 WCI917596:WCL917596 WME917596:WMH917596 WWA917596:WWD917596 S983132:V983132 JO983132:JR983132 TK983132:TN983132 ADG983132:ADJ983132 ANC983132:ANF983132 AWY983132:AXB983132 BGU983132:BGX983132 BQQ983132:BQT983132 CAM983132:CAP983132 CKI983132:CKL983132 CUE983132:CUH983132 DEA983132:DED983132 DNW983132:DNZ983132 DXS983132:DXV983132 EHO983132:EHR983132 ERK983132:ERN983132 FBG983132:FBJ983132 FLC983132:FLF983132 FUY983132:FVB983132 GEU983132:GEX983132 GOQ983132:GOT983132 GYM983132:GYP983132 HII983132:HIL983132 HSE983132:HSH983132 ICA983132:ICD983132 ILW983132:ILZ983132 IVS983132:IVV983132 JFO983132:JFR983132 JPK983132:JPN983132 JZG983132:JZJ983132 KJC983132:KJF983132 KSY983132:KTB983132 LCU983132:LCX983132 LMQ983132:LMT983132 LWM983132:LWP983132 MGI983132:MGL983132 MQE983132:MQH983132 NAA983132:NAD983132 NJW983132:NJZ983132 NTS983132:NTV983132 ODO983132:ODR983132 ONK983132:ONN983132 OXG983132:OXJ983132 PHC983132:PHF983132 PQY983132:PRB983132 QAU983132:QAX983132 QKQ983132:QKT983132 QUM983132:QUP983132 REI983132:REL983132 ROE983132:ROH983132 RYA983132:RYD983132 SHW983132:SHZ983132 SRS983132:SRV983132 TBO983132:TBR983132 TLK983132:TLN983132 TVG983132:TVJ983132 UFC983132:UFF983132 UOY983132:UPB983132 UYU983132:UYX983132 VIQ983132:VIT983132 VSM983132:VSP983132 WCI983132:WCL983132 WME983132:WMH983132 WWA983132:WWD983132 S12:V12 JO12:JR12 TK12:TN12 ADG12:ADJ12 ANC12:ANF12 AWY12:AXB12 BGU12:BGX12 BQQ12:BQT12 CAM12:CAP12 CKI12:CKL12 CUE12:CUH12 DEA12:DED12 DNW12:DNZ12 DXS12:DXV12 EHO12:EHR12 ERK12:ERN12 FBG12:FBJ12 FLC12:FLF12 FUY12:FVB12 GEU12:GEX12 GOQ12:GOT12 GYM12:GYP12 HII12:HIL12 HSE12:HSH12 ICA12:ICD12 ILW12:ILZ12 IVS12:IVV12 JFO12:JFR12 JPK12:JPN12 JZG12:JZJ12 KJC12:KJF12 KSY12:KTB12 LCU12:LCX12 LMQ12:LMT12 LWM12:LWP12 MGI12:MGL12 MQE12:MQH12 NAA12:NAD12 NJW12:NJZ12 NTS12:NTV12 ODO12:ODR12 ONK12:ONN12 OXG12:OXJ12 PHC12:PHF12 PQY12:PRB12 QAU12:QAX12 QKQ12:QKT12 QUM12:QUP12 REI12:REL12 ROE12:ROH12 RYA12:RYD12 SHW12:SHZ12 SRS12:SRV12 TBO12:TBR12 TLK12:TLN12 TVG12:TVJ12 UFC12:UFF12 UOY12:UPB12 UYU12:UYX12 VIQ12:VIT12 VSM12:VSP12 WCI12:WCL12 WME12:WMH12 WWA12:WWD12 S65548:V65548 JO65548:JR65548 TK65548:TN65548 ADG65548:ADJ65548 ANC65548:ANF65548 AWY65548:AXB65548 BGU65548:BGX65548 BQQ65548:BQT65548 CAM65548:CAP65548 CKI65548:CKL65548 CUE65548:CUH65548 DEA65548:DED65548 DNW65548:DNZ65548 DXS65548:DXV65548 EHO65548:EHR65548 ERK65548:ERN65548 FBG65548:FBJ65548 FLC65548:FLF65548 FUY65548:FVB65548 GEU65548:GEX65548 GOQ65548:GOT65548 GYM65548:GYP65548 HII65548:HIL65548 HSE65548:HSH65548 ICA65548:ICD65548 ILW65548:ILZ65548 IVS65548:IVV65548 JFO65548:JFR65548 JPK65548:JPN65548 JZG65548:JZJ65548 KJC65548:KJF65548 KSY65548:KTB65548 LCU65548:LCX65548 LMQ65548:LMT65548 LWM65548:LWP65548 MGI65548:MGL65548 MQE65548:MQH65548 NAA65548:NAD65548 NJW65548:NJZ65548 NTS65548:NTV65548 ODO65548:ODR65548 ONK65548:ONN65548 OXG65548:OXJ65548 PHC65548:PHF65548 PQY65548:PRB65548 QAU65548:QAX65548 QKQ65548:QKT65548 QUM65548:QUP65548 REI65548:REL65548 ROE65548:ROH65548 RYA65548:RYD65548 SHW65548:SHZ65548 SRS65548:SRV65548 TBO65548:TBR65548 TLK65548:TLN65548 TVG65548:TVJ65548 UFC65548:UFF65548 UOY65548:UPB65548 UYU65548:UYX65548 VIQ65548:VIT65548 VSM65548:VSP65548 WCI65548:WCL65548 WME65548:WMH65548 WWA65548:WWD65548 S131084:V131084 JO131084:JR131084 TK131084:TN131084 ADG131084:ADJ131084 ANC131084:ANF131084 AWY131084:AXB131084 BGU131084:BGX131084 BQQ131084:BQT131084 CAM131084:CAP131084 CKI131084:CKL131084 CUE131084:CUH131084 DEA131084:DED131084 DNW131084:DNZ131084 DXS131084:DXV131084 EHO131084:EHR131084 ERK131084:ERN131084 FBG131084:FBJ131084 FLC131084:FLF131084 FUY131084:FVB131084 GEU131084:GEX131084 GOQ131084:GOT131084 GYM131084:GYP131084 HII131084:HIL131084 HSE131084:HSH131084 ICA131084:ICD131084 ILW131084:ILZ131084 IVS131084:IVV131084 JFO131084:JFR131084 JPK131084:JPN131084 JZG131084:JZJ131084 KJC131084:KJF131084 KSY131084:KTB131084 LCU131084:LCX131084 LMQ131084:LMT131084 LWM131084:LWP131084 MGI131084:MGL131084 MQE131084:MQH131084 NAA131084:NAD131084 NJW131084:NJZ131084 NTS131084:NTV131084 ODO131084:ODR131084 ONK131084:ONN131084 OXG131084:OXJ131084 PHC131084:PHF131084 PQY131084:PRB131084 QAU131084:QAX131084 QKQ131084:QKT131084 QUM131084:QUP131084 REI131084:REL131084 ROE131084:ROH131084 RYA131084:RYD131084 SHW131084:SHZ131084 SRS131084:SRV131084 TBO131084:TBR131084 TLK131084:TLN131084 TVG131084:TVJ131084 UFC131084:UFF131084 UOY131084:UPB131084 UYU131084:UYX131084 VIQ131084:VIT131084 VSM131084:VSP131084 WCI131084:WCL131084 WME131084:WMH131084 WWA131084:WWD131084 S196620:V196620 JO196620:JR196620 TK196620:TN196620 ADG196620:ADJ196620 ANC196620:ANF196620 AWY196620:AXB196620 BGU196620:BGX196620 BQQ196620:BQT196620 CAM196620:CAP196620 CKI196620:CKL196620 CUE196620:CUH196620 DEA196620:DED196620 DNW196620:DNZ196620 DXS196620:DXV196620 EHO196620:EHR196620 ERK196620:ERN196620 FBG196620:FBJ196620 FLC196620:FLF196620 FUY196620:FVB196620 GEU196620:GEX196620 GOQ196620:GOT196620 GYM196620:GYP196620 HII196620:HIL196620 HSE196620:HSH196620 ICA196620:ICD196620 ILW196620:ILZ196620 IVS196620:IVV196620 JFO196620:JFR196620 JPK196620:JPN196620 JZG196620:JZJ196620 KJC196620:KJF196620 KSY196620:KTB196620 LCU196620:LCX196620 LMQ196620:LMT196620 LWM196620:LWP196620 MGI196620:MGL196620 MQE196620:MQH196620 NAA196620:NAD196620 NJW196620:NJZ196620 NTS196620:NTV196620 ODO196620:ODR196620 ONK196620:ONN196620 OXG196620:OXJ196620 PHC196620:PHF196620 PQY196620:PRB196620 QAU196620:QAX196620 QKQ196620:QKT196620 QUM196620:QUP196620 REI196620:REL196620 ROE196620:ROH196620 RYA196620:RYD196620 SHW196620:SHZ196620 SRS196620:SRV196620 TBO196620:TBR196620 TLK196620:TLN196620 TVG196620:TVJ196620 UFC196620:UFF196620 UOY196620:UPB196620 UYU196620:UYX196620 VIQ196620:VIT196620 VSM196620:VSP196620 WCI196620:WCL196620 WME196620:WMH196620 WWA196620:WWD196620 S262156:V262156 JO262156:JR262156 TK262156:TN262156 ADG262156:ADJ262156 ANC262156:ANF262156 AWY262156:AXB262156 BGU262156:BGX262156 BQQ262156:BQT262156 CAM262156:CAP262156 CKI262156:CKL262156 CUE262156:CUH262156 DEA262156:DED262156 DNW262156:DNZ262156 DXS262156:DXV262156 EHO262156:EHR262156 ERK262156:ERN262156 FBG262156:FBJ262156 FLC262156:FLF262156 FUY262156:FVB262156 GEU262156:GEX262156 GOQ262156:GOT262156 GYM262156:GYP262156 HII262156:HIL262156 HSE262156:HSH262156 ICA262156:ICD262156 ILW262156:ILZ262156 IVS262156:IVV262156 JFO262156:JFR262156 JPK262156:JPN262156 JZG262156:JZJ262156 KJC262156:KJF262156 KSY262156:KTB262156 LCU262156:LCX262156 LMQ262156:LMT262156 LWM262156:LWP262156 MGI262156:MGL262156 MQE262156:MQH262156 NAA262156:NAD262156 NJW262156:NJZ262156 NTS262156:NTV262156 ODO262156:ODR262156 ONK262156:ONN262156 OXG262156:OXJ262156 PHC262156:PHF262156 PQY262156:PRB262156 QAU262156:QAX262156 QKQ262156:QKT262156 QUM262156:QUP262156 REI262156:REL262156 ROE262156:ROH262156 RYA262156:RYD262156 SHW262156:SHZ262156 SRS262156:SRV262156 TBO262156:TBR262156 TLK262156:TLN262156 TVG262156:TVJ262156 UFC262156:UFF262156 UOY262156:UPB262156 UYU262156:UYX262156 VIQ262156:VIT262156 VSM262156:VSP262156 WCI262156:WCL262156 WME262156:WMH262156 WWA262156:WWD262156 S327692:V327692 JO327692:JR327692 TK327692:TN327692 ADG327692:ADJ327692 ANC327692:ANF327692 AWY327692:AXB327692 BGU327692:BGX327692 BQQ327692:BQT327692 CAM327692:CAP327692 CKI327692:CKL327692 CUE327692:CUH327692 DEA327692:DED327692 DNW327692:DNZ327692 DXS327692:DXV327692 EHO327692:EHR327692 ERK327692:ERN327692 FBG327692:FBJ327692 FLC327692:FLF327692 FUY327692:FVB327692 GEU327692:GEX327692 GOQ327692:GOT327692 GYM327692:GYP327692 HII327692:HIL327692 HSE327692:HSH327692 ICA327692:ICD327692 ILW327692:ILZ327692 IVS327692:IVV327692 JFO327692:JFR327692 JPK327692:JPN327692 JZG327692:JZJ327692 KJC327692:KJF327692 KSY327692:KTB327692 LCU327692:LCX327692 LMQ327692:LMT327692 LWM327692:LWP327692 MGI327692:MGL327692 MQE327692:MQH327692 NAA327692:NAD327692 NJW327692:NJZ327692 NTS327692:NTV327692 ODO327692:ODR327692 ONK327692:ONN327692 OXG327692:OXJ327692 PHC327692:PHF327692 PQY327692:PRB327692 QAU327692:QAX327692 QKQ327692:QKT327692 QUM327692:QUP327692 REI327692:REL327692 ROE327692:ROH327692 RYA327692:RYD327692 SHW327692:SHZ327692 SRS327692:SRV327692 TBO327692:TBR327692 TLK327692:TLN327692 TVG327692:TVJ327692 UFC327692:UFF327692 UOY327692:UPB327692 UYU327692:UYX327692 VIQ327692:VIT327692 VSM327692:VSP327692 WCI327692:WCL327692 WME327692:WMH327692 WWA327692:WWD327692 S393228:V393228 JO393228:JR393228 TK393228:TN393228 ADG393228:ADJ393228 ANC393228:ANF393228 AWY393228:AXB393228 BGU393228:BGX393228 BQQ393228:BQT393228 CAM393228:CAP393228 CKI393228:CKL393228 CUE393228:CUH393228 DEA393228:DED393228 DNW393228:DNZ393228 DXS393228:DXV393228 EHO393228:EHR393228 ERK393228:ERN393228 FBG393228:FBJ393228 FLC393228:FLF393228 FUY393228:FVB393228 GEU393228:GEX393228 GOQ393228:GOT393228 GYM393228:GYP393228 HII393228:HIL393228 HSE393228:HSH393228 ICA393228:ICD393228 ILW393228:ILZ393228 IVS393228:IVV393228 JFO393228:JFR393228 JPK393228:JPN393228 JZG393228:JZJ393228 KJC393228:KJF393228 KSY393228:KTB393228 LCU393228:LCX393228 LMQ393228:LMT393228 LWM393228:LWP393228 MGI393228:MGL393228 MQE393228:MQH393228 NAA393228:NAD393228 NJW393228:NJZ393228 NTS393228:NTV393228 ODO393228:ODR393228 ONK393228:ONN393228 OXG393228:OXJ393228 PHC393228:PHF393228 PQY393228:PRB393228 QAU393228:QAX393228 QKQ393228:QKT393228 QUM393228:QUP393228 REI393228:REL393228 ROE393228:ROH393228 RYA393228:RYD393228 SHW393228:SHZ393228 SRS393228:SRV393228 TBO393228:TBR393228 TLK393228:TLN393228 TVG393228:TVJ393228 UFC393228:UFF393228 UOY393228:UPB393228 UYU393228:UYX393228 VIQ393228:VIT393228 VSM393228:VSP393228 WCI393228:WCL393228 WME393228:WMH393228 WWA393228:WWD393228 S458764:V458764 JO458764:JR458764 TK458764:TN458764 ADG458764:ADJ458764 ANC458764:ANF458764 AWY458764:AXB458764 BGU458764:BGX458764 BQQ458764:BQT458764 CAM458764:CAP458764 CKI458764:CKL458764 CUE458764:CUH458764 DEA458764:DED458764 DNW458764:DNZ458764 DXS458764:DXV458764 EHO458764:EHR458764 ERK458764:ERN458764 FBG458764:FBJ458764 FLC458764:FLF458764 FUY458764:FVB458764 GEU458764:GEX458764 GOQ458764:GOT458764 GYM458764:GYP458764 HII458764:HIL458764 HSE458764:HSH458764 ICA458764:ICD458764 ILW458764:ILZ458764 IVS458764:IVV458764 JFO458764:JFR458764 JPK458764:JPN458764 JZG458764:JZJ458764 KJC458764:KJF458764 KSY458764:KTB458764 LCU458764:LCX458764 LMQ458764:LMT458764 LWM458764:LWP458764 MGI458764:MGL458764 MQE458764:MQH458764 NAA458764:NAD458764 NJW458764:NJZ458764 NTS458764:NTV458764 ODO458764:ODR458764 ONK458764:ONN458764 OXG458764:OXJ458764 PHC458764:PHF458764 PQY458764:PRB458764 QAU458764:QAX458764 QKQ458764:QKT458764 QUM458764:QUP458764 REI458764:REL458764 ROE458764:ROH458764 RYA458764:RYD458764 SHW458764:SHZ458764 SRS458764:SRV458764 TBO458764:TBR458764 TLK458764:TLN458764 TVG458764:TVJ458764 UFC458764:UFF458764 UOY458764:UPB458764 UYU458764:UYX458764 VIQ458764:VIT458764 VSM458764:VSP458764 WCI458764:WCL458764 WME458764:WMH458764 WWA458764:WWD458764 S524300:V524300 JO524300:JR524300 TK524300:TN524300 ADG524300:ADJ524300 ANC524300:ANF524300 AWY524300:AXB524300 BGU524300:BGX524300 BQQ524300:BQT524300 CAM524300:CAP524300 CKI524300:CKL524300 CUE524300:CUH524300 DEA524300:DED524300 DNW524300:DNZ524300 DXS524300:DXV524300 EHO524300:EHR524300 ERK524300:ERN524300 FBG524300:FBJ524300 FLC524300:FLF524300 FUY524300:FVB524300 GEU524300:GEX524300 GOQ524300:GOT524300 GYM524300:GYP524300 HII524300:HIL524300 HSE524300:HSH524300 ICA524300:ICD524300 ILW524300:ILZ524300 IVS524300:IVV524300 JFO524300:JFR524300 JPK524300:JPN524300 JZG524300:JZJ524300 KJC524300:KJF524300 KSY524300:KTB524300 LCU524300:LCX524300 LMQ524300:LMT524300 LWM524300:LWP524300 MGI524300:MGL524300 MQE524300:MQH524300 NAA524300:NAD524300 NJW524300:NJZ524300 NTS524300:NTV524300 ODO524300:ODR524300 ONK524300:ONN524300 OXG524300:OXJ524300 PHC524300:PHF524300 PQY524300:PRB524300 QAU524300:QAX524300 QKQ524300:QKT524300 QUM524300:QUP524300 REI524300:REL524300 ROE524300:ROH524300 RYA524300:RYD524300 SHW524300:SHZ524300 SRS524300:SRV524300 TBO524300:TBR524300 TLK524300:TLN524300 TVG524300:TVJ524300 UFC524300:UFF524300 UOY524300:UPB524300 UYU524300:UYX524300 VIQ524300:VIT524300 VSM524300:VSP524300 WCI524300:WCL524300 WME524300:WMH524300 WWA524300:WWD524300 S589836:V589836 JO589836:JR589836 TK589836:TN589836 ADG589836:ADJ589836 ANC589836:ANF589836 AWY589836:AXB589836 BGU589836:BGX589836 BQQ589836:BQT589836 CAM589836:CAP589836 CKI589836:CKL589836 CUE589836:CUH589836 DEA589836:DED589836 DNW589836:DNZ589836 DXS589836:DXV589836 EHO589836:EHR589836 ERK589836:ERN589836 FBG589836:FBJ589836 FLC589836:FLF589836 FUY589836:FVB589836 GEU589836:GEX589836 GOQ589836:GOT589836 GYM589836:GYP589836 HII589836:HIL589836 HSE589836:HSH589836 ICA589836:ICD589836 ILW589836:ILZ589836 IVS589836:IVV589836 JFO589836:JFR589836 JPK589836:JPN589836 JZG589836:JZJ589836 KJC589836:KJF589836 KSY589836:KTB589836 LCU589836:LCX589836 LMQ589836:LMT589836 LWM589836:LWP589836 MGI589836:MGL589836 MQE589836:MQH589836 NAA589836:NAD589836 NJW589836:NJZ589836 NTS589836:NTV589836 ODO589836:ODR589836 ONK589836:ONN589836 OXG589836:OXJ589836 PHC589836:PHF589836 PQY589836:PRB589836 QAU589836:QAX589836 QKQ589836:QKT589836 QUM589836:QUP589836 REI589836:REL589836 ROE589836:ROH589836 RYA589836:RYD589836 SHW589836:SHZ589836 SRS589836:SRV589836 TBO589836:TBR589836 TLK589836:TLN589836 TVG589836:TVJ589836 UFC589836:UFF589836 UOY589836:UPB589836 UYU589836:UYX589836 VIQ589836:VIT589836 VSM589836:VSP589836 WCI589836:WCL589836 WME589836:WMH589836 WWA589836:WWD589836 S655372:V655372 JO655372:JR655372 TK655372:TN655372 ADG655372:ADJ655372 ANC655372:ANF655372 AWY655372:AXB655372 BGU655372:BGX655372 BQQ655372:BQT655372 CAM655372:CAP655372 CKI655372:CKL655372 CUE655372:CUH655372 DEA655372:DED655372 DNW655372:DNZ655372 DXS655372:DXV655372 EHO655372:EHR655372 ERK655372:ERN655372 FBG655372:FBJ655372 FLC655372:FLF655372 FUY655372:FVB655372 GEU655372:GEX655372 GOQ655372:GOT655372 GYM655372:GYP655372 HII655372:HIL655372 HSE655372:HSH655372 ICA655372:ICD655372 ILW655372:ILZ655372 IVS655372:IVV655372 JFO655372:JFR655372 JPK655372:JPN655372 JZG655372:JZJ655372 KJC655372:KJF655372 KSY655372:KTB655372 LCU655372:LCX655372 LMQ655372:LMT655372 LWM655372:LWP655372 MGI655372:MGL655372 MQE655372:MQH655372 NAA655372:NAD655372 NJW655372:NJZ655372 NTS655372:NTV655372 ODO655372:ODR655372 ONK655372:ONN655372 OXG655372:OXJ655372 PHC655372:PHF655372 PQY655372:PRB655372 QAU655372:QAX655372 QKQ655372:QKT655372 QUM655372:QUP655372 REI655372:REL655372 ROE655372:ROH655372 RYA655372:RYD655372 SHW655372:SHZ655372 SRS655372:SRV655372 TBO655372:TBR655372 TLK655372:TLN655372 TVG655372:TVJ655372 UFC655372:UFF655372 UOY655372:UPB655372 UYU655372:UYX655372 VIQ655372:VIT655372 VSM655372:VSP655372 WCI655372:WCL655372 WME655372:WMH655372 WWA655372:WWD655372 S720908:V720908 JO720908:JR720908 TK720908:TN720908 ADG720908:ADJ720908 ANC720908:ANF720908 AWY720908:AXB720908 BGU720908:BGX720908 BQQ720908:BQT720908 CAM720908:CAP720908 CKI720908:CKL720908 CUE720908:CUH720908 DEA720908:DED720908 DNW720908:DNZ720908 DXS720908:DXV720908 EHO720908:EHR720908 ERK720908:ERN720908 FBG720908:FBJ720908 FLC720908:FLF720908 FUY720908:FVB720908 GEU720908:GEX720908 GOQ720908:GOT720908 GYM720908:GYP720908 HII720908:HIL720908 HSE720908:HSH720908 ICA720908:ICD720908 ILW720908:ILZ720908 IVS720908:IVV720908 JFO720908:JFR720908 JPK720908:JPN720908 JZG720908:JZJ720908 KJC720908:KJF720908 KSY720908:KTB720908 LCU720908:LCX720908 LMQ720908:LMT720908 LWM720908:LWP720908 MGI720908:MGL720908 MQE720908:MQH720908 NAA720908:NAD720908 NJW720908:NJZ720908 NTS720908:NTV720908 ODO720908:ODR720908 ONK720908:ONN720908 OXG720908:OXJ720908 PHC720908:PHF720908 PQY720908:PRB720908 QAU720908:QAX720908 QKQ720908:QKT720908 QUM720908:QUP720908 REI720908:REL720908 ROE720908:ROH720908 RYA720908:RYD720908 SHW720908:SHZ720908 SRS720908:SRV720908 TBO720908:TBR720908 TLK720908:TLN720908 TVG720908:TVJ720908 UFC720908:UFF720908 UOY720908:UPB720908 UYU720908:UYX720908 VIQ720908:VIT720908 VSM720908:VSP720908 WCI720908:WCL720908 WME720908:WMH720908 WWA720908:WWD720908 S786444:V786444 JO786444:JR786444 TK786444:TN786444 ADG786444:ADJ786444 ANC786444:ANF786444 AWY786444:AXB786444 BGU786444:BGX786444 BQQ786444:BQT786444 CAM786444:CAP786444 CKI786444:CKL786444 CUE786444:CUH786444 DEA786444:DED786444 DNW786444:DNZ786444 DXS786444:DXV786444 EHO786444:EHR786444 ERK786444:ERN786444 FBG786444:FBJ786444 FLC786444:FLF786444 FUY786444:FVB786444 GEU786444:GEX786444 GOQ786444:GOT786444 GYM786444:GYP786444 HII786444:HIL786444 HSE786444:HSH786444 ICA786444:ICD786444 ILW786444:ILZ786444 IVS786444:IVV786444 JFO786444:JFR786444 JPK786444:JPN786444 JZG786444:JZJ786444 KJC786444:KJF786444 KSY786444:KTB786444 LCU786444:LCX786444 LMQ786444:LMT786444 LWM786444:LWP786444 MGI786444:MGL786444 MQE786444:MQH786444 NAA786444:NAD786444 NJW786444:NJZ786444 NTS786444:NTV786444 ODO786444:ODR786444 ONK786444:ONN786444 OXG786444:OXJ786444 PHC786444:PHF786444 PQY786444:PRB786444 QAU786444:QAX786444 QKQ786444:QKT786444 QUM786444:QUP786444 REI786444:REL786444 ROE786444:ROH786444 RYA786444:RYD786444 SHW786444:SHZ786444 SRS786444:SRV786444 TBO786444:TBR786444 TLK786444:TLN786444 TVG786444:TVJ786444 UFC786444:UFF786444 UOY786444:UPB786444 UYU786444:UYX786444 VIQ786444:VIT786444 VSM786444:VSP786444 WCI786444:WCL786444 WME786444:WMH786444 WWA786444:WWD786444 S851980:V851980 JO851980:JR851980 TK851980:TN851980 ADG851980:ADJ851980 ANC851980:ANF851980 AWY851980:AXB851980 BGU851980:BGX851980 BQQ851980:BQT851980 CAM851980:CAP851980 CKI851980:CKL851980 CUE851980:CUH851980 DEA851980:DED851980 DNW851980:DNZ851980 DXS851980:DXV851980 EHO851980:EHR851980 ERK851980:ERN851980 FBG851980:FBJ851980 FLC851980:FLF851980 FUY851980:FVB851980 GEU851980:GEX851980 GOQ851980:GOT851980 GYM851980:GYP851980 HII851980:HIL851980 HSE851980:HSH851980 ICA851980:ICD851980 ILW851980:ILZ851980 IVS851980:IVV851980 JFO851980:JFR851980 JPK851980:JPN851980 JZG851980:JZJ851980 KJC851980:KJF851980 KSY851980:KTB851980 LCU851980:LCX851980 LMQ851980:LMT851980 LWM851980:LWP851980 MGI851980:MGL851980 MQE851980:MQH851980 NAA851980:NAD851980 NJW851980:NJZ851980 NTS851980:NTV851980 ODO851980:ODR851980 ONK851980:ONN851980 OXG851980:OXJ851980 PHC851980:PHF851980 PQY851980:PRB851980 QAU851980:QAX851980 QKQ851980:QKT851980 QUM851980:QUP851980 REI851980:REL851980 ROE851980:ROH851980 RYA851980:RYD851980 SHW851980:SHZ851980 SRS851980:SRV851980 TBO851980:TBR851980 TLK851980:TLN851980 TVG851980:TVJ851980 UFC851980:UFF851980 UOY851980:UPB851980 UYU851980:UYX851980 VIQ851980:VIT851980 VSM851980:VSP851980 WCI851980:WCL851980 WME851980:WMH851980 WWA851980:WWD851980 S917516:V917516 JO917516:JR917516 TK917516:TN917516 ADG917516:ADJ917516 ANC917516:ANF917516 AWY917516:AXB917516 BGU917516:BGX917516 BQQ917516:BQT917516 CAM917516:CAP917516 CKI917516:CKL917516 CUE917516:CUH917516 DEA917516:DED917516 DNW917516:DNZ917516 DXS917516:DXV917516 EHO917516:EHR917516 ERK917516:ERN917516 FBG917516:FBJ917516 FLC917516:FLF917516 FUY917516:FVB917516 GEU917516:GEX917516 GOQ917516:GOT917516 GYM917516:GYP917516 HII917516:HIL917516 HSE917516:HSH917516 ICA917516:ICD917516 ILW917516:ILZ917516 IVS917516:IVV917516 JFO917516:JFR917516 JPK917516:JPN917516 JZG917516:JZJ917516 KJC917516:KJF917516 KSY917516:KTB917516 LCU917516:LCX917516 LMQ917516:LMT917516 LWM917516:LWP917516 MGI917516:MGL917516 MQE917516:MQH917516 NAA917516:NAD917516 NJW917516:NJZ917516 NTS917516:NTV917516 ODO917516:ODR917516 ONK917516:ONN917516 OXG917516:OXJ917516 PHC917516:PHF917516 PQY917516:PRB917516 QAU917516:QAX917516 QKQ917516:QKT917516 QUM917516:QUP917516 REI917516:REL917516 ROE917516:ROH917516 RYA917516:RYD917516 SHW917516:SHZ917516 SRS917516:SRV917516 TBO917516:TBR917516 TLK917516:TLN917516 TVG917516:TVJ917516 UFC917516:UFF917516 UOY917516:UPB917516 UYU917516:UYX917516 VIQ917516:VIT917516 VSM917516:VSP917516 WCI917516:WCL917516 WME917516:WMH917516 WWA917516:WWD917516 S983052:V983052 JO983052:JR983052 TK983052:TN983052 ADG983052:ADJ983052 ANC983052:ANF983052 AWY983052:AXB983052 BGU983052:BGX983052 BQQ983052:BQT983052 CAM983052:CAP983052 CKI983052:CKL983052 CUE983052:CUH983052 DEA983052:DED983052 DNW983052:DNZ983052 DXS983052:DXV983052 EHO983052:EHR983052 ERK983052:ERN983052 FBG983052:FBJ983052 FLC983052:FLF983052 FUY983052:FVB983052 GEU983052:GEX983052 GOQ983052:GOT983052 GYM983052:GYP983052 HII983052:HIL983052 HSE983052:HSH983052 ICA983052:ICD983052 ILW983052:ILZ983052 IVS983052:IVV983052 JFO983052:JFR983052 JPK983052:JPN983052 JZG983052:JZJ983052 KJC983052:KJF983052 KSY983052:KTB983052 LCU983052:LCX983052 LMQ983052:LMT983052 LWM983052:LWP983052 MGI983052:MGL983052 MQE983052:MQH983052 NAA983052:NAD983052 NJW983052:NJZ983052 NTS983052:NTV983052 ODO983052:ODR983052 ONK983052:ONN983052 OXG983052:OXJ983052 PHC983052:PHF983052 PQY983052:PRB983052 QAU983052:QAX983052 QKQ983052:QKT983052 QUM983052:QUP983052 REI983052:REL983052 ROE983052:ROH983052 RYA983052:RYD983052 SHW983052:SHZ983052 SRS983052:SRV983052 TBO983052:TBR983052 TLK983052:TLN983052 TVG983052:TVJ983052 UFC983052:UFF983052 UOY983052:UPB983052 UYU983052:UYX983052 VIQ983052:VIT983052 VSM983052:VSP983052 WCI983052:WCL983052 WME983052:WMH983052 WWA983052:WWD983052 S52:V52 JO52:JR52 TK52:TN52 ADG52:ADJ52 ANC52:ANF52 AWY52:AXB52 BGU52:BGX52 BQQ52:BQT52 CAM52:CAP52 CKI52:CKL52 CUE52:CUH52 DEA52:DED52 DNW52:DNZ52 DXS52:DXV52 EHO52:EHR52 ERK52:ERN52 FBG52:FBJ52 FLC52:FLF52 FUY52:FVB52 GEU52:GEX52 GOQ52:GOT52 GYM52:GYP52 HII52:HIL52 HSE52:HSH52 ICA52:ICD52 ILW52:ILZ52 IVS52:IVV52 JFO52:JFR52 JPK52:JPN52 JZG52:JZJ52 KJC52:KJF52 KSY52:KTB52 LCU52:LCX52 LMQ52:LMT52 LWM52:LWP52 MGI52:MGL52 MQE52:MQH52 NAA52:NAD52 NJW52:NJZ52 NTS52:NTV52 ODO52:ODR52 ONK52:ONN52 OXG52:OXJ52 PHC52:PHF52 PQY52:PRB52 QAU52:QAX52 QKQ52:QKT52 QUM52:QUP52 REI52:REL52 ROE52:ROH52 RYA52:RYD52 SHW52:SHZ52 SRS52:SRV52 TBO52:TBR52 TLK52:TLN52 TVG52:TVJ52 UFC52:UFF52 UOY52:UPB52 UYU52:UYX52 VIQ52:VIT52 VSM52:VSP52 WCI52:WCL52 WME52:WMH52 WWA52:WWD52 S65588:V65588 JO65588:JR65588 TK65588:TN65588 ADG65588:ADJ65588 ANC65588:ANF65588 AWY65588:AXB65588 BGU65588:BGX65588 BQQ65588:BQT65588 CAM65588:CAP65588 CKI65588:CKL65588 CUE65588:CUH65588 DEA65588:DED65588 DNW65588:DNZ65588 DXS65588:DXV65588 EHO65588:EHR65588 ERK65588:ERN65588 FBG65588:FBJ65588 FLC65588:FLF65588 FUY65588:FVB65588 GEU65588:GEX65588 GOQ65588:GOT65588 GYM65588:GYP65588 HII65588:HIL65588 HSE65588:HSH65588 ICA65588:ICD65588 ILW65588:ILZ65588 IVS65588:IVV65588 JFO65588:JFR65588 JPK65588:JPN65588 JZG65588:JZJ65588 KJC65588:KJF65588 KSY65588:KTB65588 LCU65588:LCX65588 LMQ65588:LMT65588 LWM65588:LWP65588 MGI65588:MGL65588 MQE65588:MQH65588 NAA65588:NAD65588 NJW65588:NJZ65588 NTS65588:NTV65588 ODO65588:ODR65588 ONK65588:ONN65588 OXG65588:OXJ65588 PHC65588:PHF65588 PQY65588:PRB65588 QAU65588:QAX65588 QKQ65588:QKT65588 QUM65588:QUP65588 REI65588:REL65588 ROE65588:ROH65588 RYA65588:RYD65588 SHW65588:SHZ65588 SRS65588:SRV65588 TBO65588:TBR65588 TLK65588:TLN65588 TVG65588:TVJ65588 UFC65588:UFF65588 UOY65588:UPB65588 UYU65588:UYX65588 VIQ65588:VIT65588 VSM65588:VSP65588 WCI65588:WCL65588 WME65588:WMH65588 WWA65588:WWD65588 S131124:V131124 JO131124:JR131124 TK131124:TN131124 ADG131124:ADJ131124 ANC131124:ANF131124 AWY131124:AXB131124 BGU131124:BGX131124 BQQ131124:BQT131124 CAM131124:CAP131124 CKI131124:CKL131124 CUE131124:CUH131124 DEA131124:DED131124 DNW131124:DNZ131124 DXS131124:DXV131124 EHO131124:EHR131124 ERK131124:ERN131124 FBG131124:FBJ131124 FLC131124:FLF131124 FUY131124:FVB131124 GEU131124:GEX131124 GOQ131124:GOT131124 GYM131124:GYP131124 HII131124:HIL131124 HSE131124:HSH131124 ICA131124:ICD131124 ILW131124:ILZ131124 IVS131124:IVV131124 JFO131124:JFR131124 JPK131124:JPN131124 JZG131124:JZJ131124 KJC131124:KJF131124 KSY131124:KTB131124 LCU131124:LCX131124 LMQ131124:LMT131124 LWM131124:LWP131124 MGI131124:MGL131124 MQE131124:MQH131124 NAA131124:NAD131124 NJW131124:NJZ131124 NTS131124:NTV131124 ODO131124:ODR131124 ONK131124:ONN131124 OXG131124:OXJ131124 PHC131124:PHF131124 PQY131124:PRB131124 QAU131124:QAX131124 QKQ131124:QKT131124 QUM131124:QUP131124 REI131124:REL131124 ROE131124:ROH131124 RYA131124:RYD131124 SHW131124:SHZ131124 SRS131124:SRV131124 TBO131124:TBR131124 TLK131124:TLN131124 TVG131124:TVJ131124 UFC131124:UFF131124 UOY131124:UPB131124 UYU131124:UYX131124 VIQ131124:VIT131124 VSM131124:VSP131124 WCI131124:WCL131124 WME131124:WMH131124 WWA131124:WWD131124 S196660:V196660 JO196660:JR196660 TK196660:TN196660 ADG196660:ADJ196660 ANC196660:ANF196660 AWY196660:AXB196660 BGU196660:BGX196660 BQQ196660:BQT196660 CAM196660:CAP196660 CKI196660:CKL196660 CUE196660:CUH196660 DEA196660:DED196660 DNW196660:DNZ196660 DXS196660:DXV196660 EHO196660:EHR196660 ERK196660:ERN196660 FBG196660:FBJ196660 FLC196660:FLF196660 FUY196660:FVB196660 GEU196660:GEX196660 GOQ196660:GOT196660 GYM196660:GYP196660 HII196660:HIL196660 HSE196660:HSH196660 ICA196660:ICD196660 ILW196660:ILZ196660 IVS196660:IVV196660 JFO196660:JFR196660 JPK196660:JPN196660 JZG196660:JZJ196660 KJC196660:KJF196660 KSY196660:KTB196660 LCU196660:LCX196660 LMQ196660:LMT196660 LWM196660:LWP196660 MGI196660:MGL196660 MQE196660:MQH196660 NAA196660:NAD196660 NJW196660:NJZ196660 NTS196660:NTV196660 ODO196660:ODR196660 ONK196660:ONN196660 OXG196660:OXJ196660 PHC196660:PHF196660 PQY196660:PRB196660 QAU196660:QAX196660 QKQ196660:QKT196660 QUM196660:QUP196660 REI196660:REL196660 ROE196660:ROH196660 RYA196660:RYD196660 SHW196660:SHZ196660 SRS196660:SRV196660 TBO196660:TBR196660 TLK196660:TLN196660 TVG196660:TVJ196660 UFC196660:UFF196660 UOY196660:UPB196660 UYU196660:UYX196660 VIQ196660:VIT196660 VSM196660:VSP196660 WCI196660:WCL196660 WME196660:WMH196660 WWA196660:WWD196660 S262196:V262196 JO262196:JR262196 TK262196:TN262196 ADG262196:ADJ262196 ANC262196:ANF262196 AWY262196:AXB262196 BGU262196:BGX262196 BQQ262196:BQT262196 CAM262196:CAP262196 CKI262196:CKL262196 CUE262196:CUH262196 DEA262196:DED262196 DNW262196:DNZ262196 DXS262196:DXV262196 EHO262196:EHR262196 ERK262196:ERN262196 FBG262196:FBJ262196 FLC262196:FLF262196 FUY262196:FVB262196 GEU262196:GEX262196 GOQ262196:GOT262196 GYM262196:GYP262196 HII262196:HIL262196 HSE262196:HSH262196 ICA262196:ICD262196 ILW262196:ILZ262196 IVS262196:IVV262196 JFO262196:JFR262196 JPK262196:JPN262196 JZG262196:JZJ262196 KJC262196:KJF262196 KSY262196:KTB262196 LCU262196:LCX262196 LMQ262196:LMT262196 LWM262196:LWP262196 MGI262196:MGL262196 MQE262196:MQH262196 NAA262196:NAD262196 NJW262196:NJZ262196 NTS262196:NTV262196 ODO262196:ODR262196 ONK262196:ONN262196 OXG262196:OXJ262196 PHC262196:PHF262196 PQY262196:PRB262196 QAU262196:QAX262196 QKQ262196:QKT262196 QUM262196:QUP262196 REI262196:REL262196 ROE262196:ROH262196 RYA262196:RYD262196 SHW262196:SHZ262196 SRS262196:SRV262196 TBO262196:TBR262196 TLK262196:TLN262196 TVG262196:TVJ262196 UFC262196:UFF262196 UOY262196:UPB262196 UYU262196:UYX262196 VIQ262196:VIT262196 VSM262196:VSP262196 WCI262196:WCL262196 WME262196:WMH262196 WWA262196:WWD262196 S327732:V327732 JO327732:JR327732 TK327732:TN327732 ADG327732:ADJ327732 ANC327732:ANF327732 AWY327732:AXB327732 BGU327732:BGX327732 BQQ327732:BQT327732 CAM327732:CAP327732 CKI327732:CKL327732 CUE327732:CUH327732 DEA327732:DED327732 DNW327732:DNZ327732 DXS327732:DXV327732 EHO327732:EHR327732 ERK327732:ERN327732 FBG327732:FBJ327732 FLC327732:FLF327732 FUY327732:FVB327732 GEU327732:GEX327732 GOQ327732:GOT327732 GYM327732:GYP327732 HII327732:HIL327732 HSE327732:HSH327732 ICA327732:ICD327732 ILW327732:ILZ327732 IVS327732:IVV327732 JFO327732:JFR327732 JPK327732:JPN327732 JZG327732:JZJ327732 KJC327732:KJF327732 KSY327732:KTB327732 LCU327732:LCX327732 LMQ327732:LMT327732 LWM327732:LWP327732 MGI327732:MGL327732 MQE327732:MQH327732 NAA327732:NAD327732 NJW327732:NJZ327732 NTS327732:NTV327732 ODO327732:ODR327732 ONK327732:ONN327732 OXG327732:OXJ327732 PHC327732:PHF327732 PQY327732:PRB327732 QAU327732:QAX327732 QKQ327732:QKT327732 QUM327732:QUP327732 REI327732:REL327732 ROE327732:ROH327732 RYA327732:RYD327732 SHW327732:SHZ327732 SRS327732:SRV327732 TBO327732:TBR327732 TLK327732:TLN327732 TVG327732:TVJ327732 UFC327732:UFF327732 UOY327732:UPB327732 UYU327732:UYX327732 VIQ327732:VIT327732 VSM327732:VSP327732 WCI327732:WCL327732 WME327732:WMH327732 WWA327732:WWD327732 S393268:V393268 JO393268:JR393268 TK393268:TN393268 ADG393268:ADJ393268 ANC393268:ANF393268 AWY393268:AXB393268 BGU393268:BGX393268 BQQ393268:BQT393268 CAM393268:CAP393268 CKI393268:CKL393268 CUE393268:CUH393268 DEA393268:DED393268 DNW393268:DNZ393268 DXS393268:DXV393268 EHO393268:EHR393268 ERK393268:ERN393268 FBG393268:FBJ393268 FLC393268:FLF393268 FUY393268:FVB393268 GEU393268:GEX393268 GOQ393268:GOT393268 GYM393268:GYP393268 HII393268:HIL393268 HSE393268:HSH393268 ICA393268:ICD393268 ILW393268:ILZ393268 IVS393268:IVV393268 JFO393268:JFR393268 JPK393268:JPN393268 JZG393268:JZJ393268 KJC393268:KJF393268 KSY393268:KTB393268 LCU393268:LCX393268 LMQ393268:LMT393268 LWM393268:LWP393268 MGI393268:MGL393268 MQE393268:MQH393268 NAA393268:NAD393268 NJW393268:NJZ393268 NTS393268:NTV393268 ODO393268:ODR393268 ONK393268:ONN393268 OXG393268:OXJ393268 PHC393268:PHF393268 PQY393268:PRB393268 QAU393268:QAX393268 QKQ393268:QKT393268 QUM393268:QUP393268 REI393268:REL393268 ROE393268:ROH393268 RYA393268:RYD393268 SHW393268:SHZ393268 SRS393268:SRV393268 TBO393268:TBR393268 TLK393268:TLN393268 TVG393268:TVJ393268 UFC393268:UFF393268 UOY393268:UPB393268 UYU393268:UYX393268 VIQ393268:VIT393268 VSM393268:VSP393268 WCI393268:WCL393268 WME393268:WMH393268 WWA393268:WWD393268 S458804:V458804 JO458804:JR458804 TK458804:TN458804 ADG458804:ADJ458804 ANC458804:ANF458804 AWY458804:AXB458804 BGU458804:BGX458804 BQQ458804:BQT458804 CAM458804:CAP458804 CKI458804:CKL458804 CUE458804:CUH458804 DEA458804:DED458804 DNW458804:DNZ458804 DXS458804:DXV458804 EHO458804:EHR458804 ERK458804:ERN458804 FBG458804:FBJ458804 FLC458804:FLF458804 FUY458804:FVB458804 GEU458804:GEX458804 GOQ458804:GOT458804 GYM458804:GYP458804 HII458804:HIL458804 HSE458804:HSH458804 ICA458804:ICD458804 ILW458804:ILZ458804 IVS458804:IVV458804 JFO458804:JFR458804 JPK458804:JPN458804 JZG458804:JZJ458804 KJC458804:KJF458804 KSY458804:KTB458804 LCU458804:LCX458804 LMQ458804:LMT458804 LWM458804:LWP458804 MGI458804:MGL458804 MQE458804:MQH458804 NAA458804:NAD458804 NJW458804:NJZ458804 NTS458804:NTV458804 ODO458804:ODR458804 ONK458804:ONN458804 OXG458804:OXJ458804 PHC458804:PHF458804 PQY458804:PRB458804 QAU458804:QAX458804 QKQ458804:QKT458804 QUM458804:QUP458804 REI458804:REL458804 ROE458804:ROH458804 RYA458804:RYD458804 SHW458804:SHZ458804 SRS458804:SRV458804 TBO458804:TBR458804 TLK458804:TLN458804 TVG458804:TVJ458804 UFC458804:UFF458804 UOY458804:UPB458804 UYU458804:UYX458804 VIQ458804:VIT458804 VSM458804:VSP458804 WCI458804:WCL458804 WME458804:WMH458804 WWA458804:WWD458804 S524340:V524340 JO524340:JR524340 TK524340:TN524340 ADG524340:ADJ524340 ANC524340:ANF524340 AWY524340:AXB524340 BGU524340:BGX524340 BQQ524340:BQT524340 CAM524340:CAP524340 CKI524340:CKL524340 CUE524340:CUH524340 DEA524340:DED524340 DNW524340:DNZ524340 DXS524340:DXV524340 EHO524340:EHR524340 ERK524340:ERN524340 FBG524340:FBJ524340 FLC524340:FLF524340 FUY524340:FVB524340 GEU524340:GEX524340 GOQ524340:GOT524340 GYM524340:GYP524340 HII524340:HIL524340 HSE524340:HSH524340 ICA524340:ICD524340 ILW524340:ILZ524340 IVS524340:IVV524340 JFO524340:JFR524340 JPK524340:JPN524340 JZG524340:JZJ524340 KJC524340:KJF524340 KSY524340:KTB524340 LCU524340:LCX524340 LMQ524340:LMT524340 LWM524340:LWP524340 MGI524340:MGL524340 MQE524340:MQH524340 NAA524340:NAD524340 NJW524340:NJZ524340 NTS524340:NTV524340 ODO524340:ODR524340 ONK524340:ONN524340 OXG524340:OXJ524340 PHC524340:PHF524340 PQY524340:PRB524340 QAU524340:QAX524340 QKQ524340:QKT524340 QUM524340:QUP524340 REI524340:REL524340 ROE524340:ROH524340 RYA524340:RYD524340 SHW524340:SHZ524340 SRS524340:SRV524340 TBO524340:TBR524340 TLK524340:TLN524340 TVG524340:TVJ524340 UFC524340:UFF524340 UOY524340:UPB524340 UYU524340:UYX524340 VIQ524340:VIT524340 VSM524340:VSP524340 WCI524340:WCL524340 WME524340:WMH524340 WWA524340:WWD524340 S589876:V589876 JO589876:JR589876 TK589876:TN589876 ADG589876:ADJ589876 ANC589876:ANF589876 AWY589876:AXB589876 BGU589876:BGX589876 BQQ589876:BQT589876 CAM589876:CAP589876 CKI589876:CKL589876 CUE589876:CUH589876 DEA589876:DED589876 DNW589876:DNZ589876 DXS589876:DXV589876 EHO589876:EHR589876 ERK589876:ERN589876 FBG589876:FBJ589876 FLC589876:FLF589876 FUY589876:FVB589876 GEU589876:GEX589876 GOQ589876:GOT589876 GYM589876:GYP589876 HII589876:HIL589876 HSE589876:HSH589876 ICA589876:ICD589876 ILW589876:ILZ589876 IVS589876:IVV589876 JFO589876:JFR589876 JPK589876:JPN589876 JZG589876:JZJ589876 KJC589876:KJF589876 KSY589876:KTB589876 LCU589876:LCX589876 LMQ589876:LMT589876 LWM589876:LWP589876 MGI589876:MGL589876 MQE589876:MQH589876 NAA589876:NAD589876 NJW589876:NJZ589876 NTS589876:NTV589876 ODO589876:ODR589876 ONK589876:ONN589876 OXG589876:OXJ589876 PHC589876:PHF589876 PQY589876:PRB589876 QAU589876:QAX589876 QKQ589876:QKT589876 QUM589876:QUP589876 REI589876:REL589876 ROE589876:ROH589876 RYA589876:RYD589876 SHW589876:SHZ589876 SRS589876:SRV589876 TBO589876:TBR589876 TLK589876:TLN589876 TVG589876:TVJ589876 UFC589876:UFF589876 UOY589876:UPB589876 UYU589876:UYX589876 VIQ589876:VIT589876 VSM589876:VSP589876 WCI589876:WCL589876 WME589876:WMH589876 WWA589876:WWD589876 S655412:V655412 JO655412:JR655412 TK655412:TN655412 ADG655412:ADJ655412 ANC655412:ANF655412 AWY655412:AXB655412 BGU655412:BGX655412 BQQ655412:BQT655412 CAM655412:CAP655412 CKI655412:CKL655412 CUE655412:CUH655412 DEA655412:DED655412 DNW655412:DNZ655412 DXS655412:DXV655412 EHO655412:EHR655412 ERK655412:ERN655412 FBG655412:FBJ655412 FLC655412:FLF655412 FUY655412:FVB655412 GEU655412:GEX655412 GOQ655412:GOT655412 GYM655412:GYP655412 HII655412:HIL655412 HSE655412:HSH655412 ICA655412:ICD655412 ILW655412:ILZ655412 IVS655412:IVV655412 JFO655412:JFR655412 JPK655412:JPN655412 JZG655412:JZJ655412 KJC655412:KJF655412 KSY655412:KTB655412 LCU655412:LCX655412 LMQ655412:LMT655412 LWM655412:LWP655412 MGI655412:MGL655412 MQE655412:MQH655412 NAA655412:NAD655412 NJW655412:NJZ655412 NTS655412:NTV655412 ODO655412:ODR655412 ONK655412:ONN655412 OXG655412:OXJ655412 PHC655412:PHF655412 PQY655412:PRB655412 QAU655412:QAX655412 QKQ655412:QKT655412 QUM655412:QUP655412 REI655412:REL655412 ROE655412:ROH655412 RYA655412:RYD655412 SHW655412:SHZ655412 SRS655412:SRV655412 TBO655412:TBR655412 TLK655412:TLN655412 TVG655412:TVJ655412 UFC655412:UFF655412 UOY655412:UPB655412 UYU655412:UYX655412 VIQ655412:VIT655412 VSM655412:VSP655412 WCI655412:WCL655412 WME655412:WMH655412 WWA655412:WWD655412 S720948:V720948 JO720948:JR720948 TK720948:TN720948 ADG720948:ADJ720948 ANC720948:ANF720948 AWY720948:AXB720948 BGU720948:BGX720948 BQQ720948:BQT720948 CAM720948:CAP720948 CKI720948:CKL720948 CUE720948:CUH720948 DEA720948:DED720948 DNW720948:DNZ720948 DXS720948:DXV720948 EHO720948:EHR720948 ERK720948:ERN720948 FBG720948:FBJ720948 FLC720948:FLF720948 FUY720948:FVB720948 GEU720948:GEX720948 GOQ720948:GOT720948 GYM720948:GYP720948 HII720948:HIL720948 HSE720948:HSH720948 ICA720948:ICD720948 ILW720948:ILZ720948 IVS720948:IVV720948 JFO720948:JFR720948 JPK720948:JPN720948 JZG720948:JZJ720948 KJC720948:KJF720948 KSY720948:KTB720948 LCU720948:LCX720948 LMQ720948:LMT720948 LWM720948:LWP720948 MGI720948:MGL720948 MQE720948:MQH720948 NAA720948:NAD720948 NJW720948:NJZ720948 NTS720948:NTV720948 ODO720948:ODR720948 ONK720948:ONN720948 OXG720948:OXJ720948 PHC720948:PHF720948 PQY720948:PRB720948 QAU720948:QAX720948 QKQ720948:QKT720948 QUM720948:QUP720948 REI720948:REL720948 ROE720948:ROH720948 RYA720948:RYD720948 SHW720948:SHZ720948 SRS720948:SRV720948 TBO720948:TBR720948 TLK720948:TLN720948 TVG720948:TVJ720948 UFC720948:UFF720948 UOY720948:UPB720948 UYU720948:UYX720948 VIQ720948:VIT720948 VSM720948:VSP720948 WCI720948:WCL720948 WME720948:WMH720948 WWA720948:WWD720948 S786484:V786484 JO786484:JR786484 TK786484:TN786484 ADG786484:ADJ786484 ANC786484:ANF786484 AWY786484:AXB786484 BGU786484:BGX786484 BQQ786484:BQT786484 CAM786484:CAP786484 CKI786484:CKL786484 CUE786484:CUH786484 DEA786484:DED786484 DNW786484:DNZ786484 DXS786484:DXV786484 EHO786484:EHR786484 ERK786484:ERN786484 FBG786484:FBJ786484 FLC786484:FLF786484 FUY786484:FVB786484 GEU786484:GEX786484 GOQ786484:GOT786484 GYM786484:GYP786484 HII786484:HIL786484 HSE786484:HSH786484 ICA786484:ICD786484 ILW786484:ILZ786484 IVS786484:IVV786484 JFO786484:JFR786484 JPK786484:JPN786484 JZG786484:JZJ786484 KJC786484:KJF786484 KSY786484:KTB786484 LCU786484:LCX786484 LMQ786484:LMT786484 LWM786484:LWP786484 MGI786484:MGL786484 MQE786484:MQH786484 NAA786484:NAD786484 NJW786484:NJZ786484 NTS786484:NTV786484 ODO786484:ODR786484 ONK786484:ONN786484 OXG786484:OXJ786484 PHC786484:PHF786484 PQY786484:PRB786484 QAU786484:QAX786484 QKQ786484:QKT786484 QUM786484:QUP786484 REI786484:REL786484 ROE786484:ROH786484 RYA786484:RYD786484 SHW786484:SHZ786484 SRS786484:SRV786484 TBO786484:TBR786484 TLK786484:TLN786484 TVG786484:TVJ786484 UFC786484:UFF786484 UOY786484:UPB786484 UYU786484:UYX786484 VIQ786484:VIT786484 VSM786484:VSP786484 WCI786484:WCL786484 WME786484:WMH786484 WWA786484:WWD786484 S852020:V852020 JO852020:JR852020 TK852020:TN852020 ADG852020:ADJ852020 ANC852020:ANF852020 AWY852020:AXB852020 BGU852020:BGX852020 BQQ852020:BQT852020 CAM852020:CAP852020 CKI852020:CKL852020 CUE852020:CUH852020 DEA852020:DED852020 DNW852020:DNZ852020 DXS852020:DXV852020 EHO852020:EHR852020 ERK852020:ERN852020 FBG852020:FBJ852020 FLC852020:FLF852020 FUY852020:FVB852020 GEU852020:GEX852020 GOQ852020:GOT852020 GYM852020:GYP852020 HII852020:HIL852020 HSE852020:HSH852020 ICA852020:ICD852020 ILW852020:ILZ852020 IVS852020:IVV852020 JFO852020:JFR852020 JPK852020:JPN852020 JZG852020:JZJ852020 KJC852020:KJF852020 KSY852020:KTB852020 LCU852020:LCX852020 LMQ852020:LMT852020 LWM852020:LWP852020 MGI852020:MGL852020 MQE852020:MQH852020 NAA852020:NAD852020 NJW852020:NJZ852020 NTS852020:NTV852020 ODO852020:ODR852020 ONK852020:ONN852020 OXG852020:OXJ852020 PHC852020:PHF852020 PQY852020:PRB852020 QAU852020:QAX852020 QKQ852020:QKT852020 QUM852020:QUP852020 REI852020:REL852020 ROE852020:ROH852020 RYA852020:RYD852020 SHW852020:SHZ852020 SRS852020:SRV852020 TBO852020:TBR852020 TLK852020:TLN852020 TVG852020:TVJ852020 UFC852020:UFF852020 UOY852020:UPB852020 UYU852020:UYX852020 VIQ852020:VIT852020 VSM852020:VSP852020 WCI852020:WCL852020 WME852020:WMH852020 WWA852020:WWD852020 S917556:V917556 JO917556:JR917556 TK917556:TN917556 ADG917556:ADJ917556 ANC917556:ANF917556 AWY917556:AXB917556 BGU917556:BGX917556 BQQ917556:BQT917556 CAM917556:CAP917556 CKI917556:CKL917556 CUE917556:CUH917556 DEA917556:DED917556 DNW917556:DNZ917556 DXS917556:DXV917556 EHO917556:EHR917556 ERK917556:ERN917556 FBG917556:FBJ917556 FLC917556:FLF917556 FUY917556:FVB917556 GEU917556:GEX917556 GOQ917556:GOT917556 GYM917556:GYP917556 HII917556:HIL917556 HSE917556:HSH917556 ICA917556:ICD917556 ILW917556:ILZ917556 IVS917556:IVV917556 JFO917556:JFR917556 JPK917556:JPN917556 JZG917556:JZJ917556 KJC917556:KJF917556 KSY917556:KTB917556 LCU917556:LCX917556 LMQ917556:LMT917556 LWM917556:LWP917556 MGI917556:MGL917556 MQE917556:MQH917556 NAA917556:NAD917556 NJW917556:NJZ917556 NTS917556:NTV917556 ODO917556:ODR917556 ONK917556:ONN917556 OXG917556:OXJ917556 PHC917556:PHF917556 PQY917556:PRB917556 QAU917556:QAX917556 QKQ917556:QKT917556 QUM917556:QUP917556 REI917556:REL917556 ROE917556:ROH917556 RYA917556:RYD917556 SHW917556:SHZ917556 SRS917556:SRV917556 TBO917556:TBR917556 TLK917556:TLN917556 TVG917556:TVJ917556 UFC917556:UFF917556 UOY917556:UPB917556 UYU917556:UYX917556 VIQ917556:VIT917556 VSM917556:VSP917556 WCI917556:WCL917556 WME917556:WMH917556 WWA917556:WWD917556 S983092:V983092 JO983092:JR983092 TK983092:TN983092 ADG983092:ADJ983092 ANC983092:ANF983092 AWY983092:AXB983092 BGU983092:BGX983092 BQQ983092:BQT983092 CAM983092:CAP983092 CKI983092:CKL983092 CUE983092:CUH983092 DEA983092:DED983092 DNW983092:DNZ983092 DXS983092:DXV983092 EHO983092:EHR983092 ERK983092:ERN983092 FBG983092:FBJ983092 FLC983092:FLF983092 FUY983092:FVB983092 GEU983092:GEX983092 GOQ983092:GOT983092 GYM983092:GYP983092 HII983092:HIL983092 HSE983092:HSH983092 ICA983092:ICD983092 ILW983092:ILZ983092 IVS983092:IVV983092 JFO983092:JFR983092 JPK983092:JPN983092 JZG983092:JZJ983092 KJC983092:KJF983092 KSY983092:KTB983092 LCU983092:LCX983092 LMQ983092:LMT983092 LWM983092:LWP983092 MGI983092:MGL983092 MQE983092:MQH983092 NAA983092:NAD983092 NJW983092:NJZ983092 NTS983092:NTV983092 ODO983092:ODR983092 ONK983092:ONN983092 OXG983092:OXJ983092 PHC983092:PHF983092 PQY983092:PRB983092 QAU983092:QAX983092 QKQ983092:QKT983092 QUM983092:QUP983092 REI983092:REL983092 ROE983092:ROH983092 RYA983092:RYD983092 SHW983092:SHZ983092 SRS983092:SRV983092 TBO983092:TBR983092 TLK983092:TLN983092 TVG983092:TVJ983092 UFC983092:UFF983092 UOY983092:UPB983092 UYU983092:UYX983092 VIQ983092:VIT983092 VSM983092:VSP983092 WCI983092:WCL983092 WME983092:WMH983092 WWA983092:WWD983092 S62:V62 JO62:JR62 TK62:TN62 ADG62:ADJ62 ANC62:ANF62 AWY62:AXB62 BGU62:BGX62 BQQ62:BQT62 CAM62:CAP62 CKI62:CKL62 CUE62:CUH62 DEA62:DED62 DNW62:DNZ62 DXS62:DXV62 EHO62:EHR62 ERK62:ERN62 FBG62:FBJ62 FLC62:FLF62 FUY62:FVB62 GEU62:GEX62 GOQ62:GOT62 GYM62:GYP62 HII62:HIL62 HSE62:HSH62 ICA62:ICD62 ILW62:ILZ62 IVS62:IVV62 JFO62:JFR62 JPK62:JPN62 JZG62:JZJ62 KJC62:KJF62 KSY62:KTB62 LCU62:LCX62 LMQ62:LMT62 LWM62:LWP62 MGI62:MGL62 MQE62:MQH62 NAA62:NAD62 NJW62:NJZ62 NTS62:NTV62 ODO62:ODR62 ONK62:ONN62 OXG62:OXJ62 PHC62:PHF62 PQY62:PRB62 QAU62:QAX62 QKQ62:QKT62 QUM62:QUP62 REI62:REL62 ROE62:ROH62 RYA62:RYD62 SHW62:SHZ62 SRS62:SRV62 TBO62:TBR62 TLK62:TLN62 TVG62:TVJ62 UFC62:UFF62 UOY62:UPB62 UYU62:UYX62 VIQ62:VIT62 VSM62:VSP62 WCI62:WCL62 WME62:WMH62 WWA62:WWD62 S65598:V65598 JO65598:JR65598 TK65598:TN65598 ADG65598:ADJ65598 ANC65598:ANF65598 AWY65598:AXB65598 BGU65598:BGX65598 BQQ65598:BQT65598 CAM65598:CAP65598 CKI65598:CKL65598 CUE65598:CUH65598 DEA65598:DED65598 DNW65598:DNZ65598 DXS65598:DXV65598 EHO65598:EHR65598 ERK65598:ERN65598 FBG65598:FBJ65598 FLC65598:FLF65598 FUY65598:FVB65598 GEU65598:GEX65598 GOQ65598:GOT65598 GYM65598:GYP65598 HII65598:HIL65598 HSE65598:HSH65598 ICA65598:ICD65598 ILW65598:ILZ65598 IVS65598:IVV65598 JFO65598:JFR65598 JPK65598:JPN65598 JZG65598:JZJ65598 KJC65598:KJF65598 KSY65598:KTB65598 LCU65598:LCX65598 LMQ65598:LMT65598 LWM65598:LWP65598 MGI65598:MGL65598 MQE65598:MQH65598 NAA65598:NAD65598 NJW65598:NJZ65598 NTS65598:NTV65598 ODO65598:ODR65598 ONK65598:ONN65598 OXG65598:OXJ65598 PHC65598:PHF65598 PQY65598:PRB65598 QAU65598:QAX65598 QKQ65598:QKT65598 QUM65598:QUP65598 REI65598:REL65598 ROE65598:ROH65598 RYA65598:RYD65598 SHW65598:SHZ65598 SRS65598:SRV65598 TBO65598:TBR65598 TLK65598:TLN65598 TVG65598:TVJ65598 UFC65598:UFF65598 UOY65598:UPB65598 UYU65598:UYX65598 VIQ65598:VIT65598 VSM65598:VSP65598 WCI65598:WCL65598 WME65598:WMH65598 WWA65598:WWD65598 S131134:V131134 JO131134:JR131134 TK131134:TN131134 ADG131134:ADJ131134 ANC131134:ANF131134 AWY131134:AXB131134 BGU131134:BGX131134 BQQ131134:BQT131134 CAM131134:CAP131134 CKI131134:CKL131134 CUE131134:CUH131134 DEA131134:DED131134 DNW131134:DNZ131134 DXS131134:DXV131134 EHO131134:EHR131134 ERK131134:ERN131134 FBG131134:FBJ131134 FLC131134:FLF131134 FUY131134:FVB131134 GEU131134:GEX131134 GOQ131134:GOT131134 GYM131134:GYP131134 HII131134:HIL131134 HSE131134:HSH131134 ICA131134:ICD131134 ILW131134:ILZ131134 IVS131134:IVV131134 JFO131134:JFR131134 JPK131134:JPN131134 JZG131134:JZJ131134 KJC131134:KJF131134 KSY131134:KTB131134 LCU131134:LCX131134 LMQ131134:LMT131134 LWM131134:LWP131134 MGI131134:MGL131134 MQE131134:MQH131134 NAA131134:NAD131134 NJW131134:NJZ131134 NTS131134:NTV131134 ODO131134:ODR131134 ONK131134:ONN131134 OXG131134:OXJ131134 PHC131134:PHF131134 PQY131134:PRB131134 QAU131134:QAX131134 QKQ131134:QKT131134 QUM131134:QUP131134 REI131134:REL131134 ROE131134:ROH131134 RYA131134:RYD131134 SHW131134:SHZ131134 SRS131134:SRV131134 TBO131134:TBR131134 TLK131134:TLN131134 TVG131134:TVJ131134 UFC131134:UFF131134 UOY131134:UPB131134 UYU131134:UYX131134 VIQ131134:VIT131134 VSM131134:VSP131134 WCI131134:WCL131134 WME131134:WMH131134 WWA131134:WWD131134 S196670:V196670 JO196670:JR196670 TK196670:TN196670 ADG196670:ADJ196670 ANC196670:ANF196670 AWY196670:AXB196670 BGU196670:BGX196670 BQQ196670:BQT196670 CAM196670:CAP196670 CKI196670:CKL196670 CUE196670:CUH196670 DEA196670:DED196670 DNW196670:DNZ196670 DXS196670:DXV196670 EHO196670:EHR196670 ERK196670:ERN196670 FBG196670:FBJ196670 FLC196670:FLF196670 FUY196670:FVB196670 GEU196670:GEX196670 GOQ196670:GOT196670 GYM196670:GYP196670 HII196670:HIL196670 HSE196670:HSH196670 ICA196670:ICD196670 ILW196670:ILZ196670 IVS196670:IVV196670 JFO196670:JFR196670 JPK196670:JPN196670 JZG196670:JZJ196670 KJC196670:KJF196670 KSY196670:KTB196670 LCU196670:LCX196670 LMQ196670:LMT196670 LWM196670:LWP196670 MGI196670:MGL196670 MQE196670:MQH196670 NAA196670:NAD196670 NJW196670:NJZ196670 NTS196670:NTV196670 ODO196670:ODR196670 ONK196670:ONN196670 OXG196670:OXJ196670 PHC196670:PHF196670 PQY196670:PRB196670 QAU196670:QAX196670 QKQ196670:QKT196670 QUM196670:QUP196670 REI196670:REL196670 ROE196670:ROH196670 RYA196670:RYD196670 SHW196670:SHZ196670 SRS196670:SRV196670 TBO196670:TBR196670 TLK196670:TLN196670 TVG196670:TVJ196670 UFC196670:UFF196670 UOY196670:UPB196670 UYU196670:UYX196670 VIQ196670:VIT196670 VSM196670:VSP196670 WCI196670:WCL196670 WME196670:WMH196670 WWA196670:WWD196670 S262206:V262206 JO262206:JR262206 TK262206:TN262206 ADG262206:ADJ262206 ANC262206:ANF262206 AWY262206:AXB262206 BGU262206:BGX262206 BQQ262206:BQT262206 CAM262206:CAP262206 CKI262206:CKL262206 CUE262206:CUH262206 DEA262206:DED262206 DNW262206:DNZ262206 DXS262206:DXV262206 EHO262206:EHR262206 ERK262206:ERN262206 FBG262206:FBJ262206 FLC262206:FLF262206 FUY262206:FVB262206 GEU262206:GEX262206 GOQ262206:GOT262206 GYM262206:GYP262206 HII262206:HIL262206 HSE262206:HSH262206 ICA262206:ICD262206 ILW262206:ILZ262206 IVS262206:IVV262206 JFO262206:JFR262206 JPK262206:JPN262206 JZG262206:JZJ262206 KJC262206:KJF262206 KSY262206:KTB262206 LCU262206:LCX262206 LMQ262206:LMT262206 LWM262206:LWP262206 MGI262206:MGL262206 MQE262206:MQH262206 NAA262206:NAD262206 NJW262206:NJZ262206 NTS262206:NTV262206 ODO262206:ODR262206 ONK262206:ONN262206 OXG262206:OXJ262206 PHC262206:PHF262206 PQY262206:PRB262206 QAU262206:QAX262206 QKQ262206:QKT262206 QUM262206:QUP262206 REI262206:REL262206 ROE262206:ROH262206 RYA262206:RYD262206 SHW262206:SHZ262206 SRS262206:SRV262206 TBO262206:TBR262206 TLK262206:TLN262206 TVG262206:TVJ262206 UFC262206:UFF262206 UOY262206:UPB262206 UYU262206:UYX262206 VIQ262206:VIT262206 VSM262206:VSP262206 WCI262206:WCL262206 WME262206:WMH262206 WWA262206:WWD262206 S327742:V327742 JO327742:JR327742 TK327742:TN327742 ADG327742:ADJ327742 ANC327742:ANF327742 AWY327742:AXB327742 BGU327742:BGX327742 BQQ327742:BQT327742 CAM327742:CAP327742 CKI327742:CKL327742 CUE327742:CUH327742 DEA327742:DED327742 DNW327742:DNZ327742 DXS327742:DXV327742 EHO327742:EHR327742 ERK327742:ERN327742 FBG327742:FBJ327742 FLC327742:FLF327742 FUY327742:FVB327742 GEU327742:GEX327742 GOQ327742:GOT327742 GYM327742:GYP327742 HII327742:HIL327742 HSE327742:HSH327742 ICA327742:ICD327742 ILW327742:ILZ327742 IVS327742:IVV327742 JFO327742:JFR327742 JPK327742:JPN327742 JZG327742:JZJ327742 KJC327742:KJF327742 KSY327742:KTB327742 LCU327742:LCX327742 LMQ327742:LMT327742 LWM327742:LWP327742 MGI327742:MGL327742 MQE327742:MQH327742 NAA327742:NAD327742 NJW327742:NJZ327742 NTS327742:NTV327742 ODO327742:ODR327742 ONK327742:ONN327742 OXG327742:OXJ327742 PHC327742:PHF327742 PQY327742:PRB327742 QAU327742:QAX327742 QKQ327742:QKT327742 QUM327742:QUP327742 REI327742:REL327742 ROE327742:ROH327742 RYA327742:RYD327742 SHW327742:SHZ327742 SRS327742:SRV327742 TBO327742:TBR327742 TLK327742:TLN327742 TVG327742:TVJ327742 UFC327742:UFF327742 UOY327742:UPB327742 UYU327742:UYX327742 VIQ327742:VIT327742 VSM327742:VSP327742 WCI327742:WCL327742 WME327742:WMH327742 WWA327742:WWD327742 S393278:V393278 JO393278:JR393278 TK393278:TN393278 ADG393278:ADJ393278 ANC393278:ANF393278 AWY393278:AXB393278 BGU393278:BGX393278 BQQ393278:BQT393278 CAM393278:CAP393278 CKI393278:CKL393278 CUE393278:CUH393278 DEA393278:DED393278 DNW393278:DNZ393278 DXS393278:DXV393278 EHO393278:EHR393278 ERK393278:ERN393278 FBG393278:FBJ393278 FLC393278:FLF393278 FUY393278:FVB393278 GEU393278:GEX393278 GOQ393278:GOT393278 GYM393278:GYP393278 HII393278:HIL393278 HSE393278:HSH393278 ICA393278:ICD393278 ILW393278:ILZ393278 IVS393278:IVV393278 JFO393278:JFR393278 JPK393278:JPN393278 JZG393278:JZJ393278 KJC393278:KJF393278 KSY393278:KTB393278 LCU393278:LCX393278 LMQ393278:LMT393278 LWM393278:LWP393278 MGI393278:MGL393278 MQE393278:MQH393278 NAA393278:NAD393278 NJW393278:NJZ393278 NTS393278:NTV393278 ODO393278:ODR393278 ONK393278:ONN393278 OXG393278:OXJ393278 PHC393278:PHF393278 PQY393278:PRB393278 QAU393278:QAX393278 QKQ393278:QKT393278 QUM393278:QUP393278 REI393278:REL393278 ROE393278:ROH393278 RYA393278:RYD393278 SHW393278:SHZ393278 SRS393278:SRV393278 TBO393278:TBR393278 TLK393278:TLN393278 TVG393278:TVJ393278 UFC393278:UFF393278 UOY393278:UPB393278 UYU393278:UYX393278 VIQ393278:VIT393278 VSM393278:VSP393278 WCI393278:WCL393278 WME393278:WMH393278 WWA393278:WWD393278 S458814:V458814 JO458814:JR458814 TK458814:TN458814 ADG458814:ADJ458814 ANC458814:ANF458814 AWY458814:AXB458814 BGU458814:BGX458814 BQQ458814:BQT458814 CAM458814:CAP458814 CKI458814:CKL458814 CUE458814:CUH458814 DEA458814:DED458814 DNW458814:DNZ458814 DXS458814:DXV458814 EHO458814:EHR458814 ERK458814:ERN458814 FBG458814:FBJ458814 FLC458814:FLF458814 FUY458814:FVB458814 GEU458814:GEX458814 GOQ458814:GOT458814 GYM458814:GYP458814 HII458814:HIL458814 HSE458814:HSH458814 ICA458814:ICD458814 ILW458814:ILZ458814 IVS458814:IVV458814 JFO458814:JFR458814 JPK458814:JPN458814 JZG458814:JZJ458814 KJC458814:KJF458814 KSY458814:KTB458814 LCU458814:LCX458814 LMQ458814:LMT458814 LWM458814:LWP458814 MGI458814:MGL458814 MQE458814:MQH458814 NAA458814:NAD458814 NJW458814:NJZ458814 NTS458814:NTV458814 ODO458814:ODR458814 ONK458814:ONN458814 OXG458814:OXJ458814 PHC458814:PHF458814 PQY458814:PRB458814 QAU458814:QAX458814 QKQ458814:QKT458814 QUM458814:QUP458814 REI458814:REL458814 ROE458814:ROH458814 RYA458814:RYD458814 SHW458814:SHZ458814 SRS458814:SRV458814 TBO458814:TBR458814 TLK458814:TLN458814 TVG458814:TVJ458814 UFC458814:UFF458814 UOY458814:UPB458814 UYU458814:UYX458814 VIQ458814:VIT458814 VSM458814:VSP458814 WCI458814:WCL458814 WME458814:WMH458814 WWA458814:WWD458814 S524350:V524350 JO524350:JR524350 TK524350:TN524350 ADG524350:ADJ524350 ANC524350:ANF524350 AWY524350:AXB524350 BGU524350:BGX524350 BQQ524350:BQT524350 CAM524350:CAP524350 CKI524350:CKL524350 CUE524350:CUH524350 DEA524350:DED524350 DNW524350:DNZ524350 DXS524350:DXV524350 EHO524350:EHR524350 ERK524350:ERN524350 FBG524350:FBJ524350 FLC524350:FLF524350 FUY524350:FVB524350 GEU524350:GEX524350 GOQ524350:GOT524350 GYM524350:GYP524350 HII524350:HIL524350 HSE524350:HSH524350 ICA524350:ICD524350 ILW524350:ILZ524350 IVS524350:IVV524350 JFO524350:JFR524350 JPK524350:JPN524350 JZG524350:JZJ524350 KJC524350:KJF524350 KSY524350:KTB524350 LCU524350:LCX524350 LMQ524350:LMT524350 LWM524350:LWP524350 MGI524350:MGL524350 MQE524350:MQH524350 NAA524350:NAD524350 NJW524350:NJZ524350 NTS524350:NTV524350 ODO524350:ODR524350 ONK524350:ONN524350 OXG524350:OXJ524350 PHC524350:PHF524350 PQY524350:PRB524350 QAU524350:QAX524350 QKQ524350:QKT524350 QUM524350:QUP524350 REI524350:REL524350 ROE524350:ROH524350 RYA524350:RYD524350 SHW524350:SHZ524350 SRS524350:SRV524350 TBO524350:TBR524350 TLK524350:TLN524350 TVG524350:TVJ524350 UFC524350:UFF524350 UOY524350:UPB524350 UYU524350:UYX524350 VIQ524350:VIT524350 VSM524350:VSP524350 WCI524350:WCL524350 WME524350:WMH524350 WWA524350:WWD524350 S589886:V589886 JO589886:JR589886 TK589886:TN589886 ADG589886:ADJ589886 ANC589886:ANF589886 AWY589886:AXB589886 BGU589886:BGX589886 BQQ589886:BQT589886 CAM589886:CAP589886 CKI589886:CKL589886 CUE589886:CUH589886 DEA589886:DED589886 DNW589886:DNZ589886 DXS589886:DXV589886 EHO589886:EHR589886 ERK589886:ERN589886 FBG589886:FBJ589886 FLC589886:FLF589886 FUY589886:FVB589886 GEU589886:GEX589886 GOQ589886:GOT589886 GYM589886:GYP589886 HII589886:HIL589886 HSE589886:HSH589886 ICA589886:ICD589886 ILW589886:ILZ589886 IVS589886:IVV589886 JFO589886:JFR589886 JPK589886:JPN589886 JZG589886:JZJ589886 KJC589886:KJF589886 KSY589886:KTB589886 LCU589886:LCX589886 LMQ589886:LMT589886 LWM589886:LWP589886 MGI589886:MGL589886 MQE589886:MQH589886 NAA589886:NAD589886 NJW589886:NJZ589886 NTS589886:NTV589886 ODO589886:ODR589886 ONK589886:ONN589886 OXG589886:OXJ589886 PHC589886:PHF589886 PQY589886:PRB589886 QAU589886:QAX589886 QKQ589886:QKT589886 QUM589886:QUP589886 REI589886:REL589886 ROE589886:ROH589886 RYA589886:RYD589886 SHW589886:SHZ589886 SRS589886:SRV589886 TBO589886:TBR589886 TLK589886:TLN589886 TVG589886:TVJ589886 UFC589886:UFF589886 UOY589886:UPB589886 UYU589886:UYX589886 VIQ589886:VIT589886 VSM589886:VSP589886 WCI589886:WCL589886 WME589886:WMH589886 WWA589886:WWD589886 S655422:V655422 JO655422:JR655422 TK655422:TN655422 ADG655422:ADJ655422 ANC655422:ANF655422 AWY655422:AXB655422 BGU655422:BGX655422 BQQ655422:BQT655422 CAM655422:CAP655422 CKI655422:CKL655422 CUE655422:CUH655422 DEA655422:DED655422 DNW655422:DNZ655422 DXS655422:DXV655422 EHO655422:EHR655422 ERK655422:ERN655422 FBG655422:FBJ655422 FLC655422:FLF655422 FUY655422:FVB655422 GEU655422:GEX655422 GOQ655422:GOT655422 GYM655422:GYP655422 HII655422:HIL655422 HSE655422:HSH655422 ICA655422:ICD655422 ILW655422:ILZ655422 IVS655422:IVV655422 JFO655422:JFR655422 JPK655422:JPN655422 JZG655422:JZJ655422 KJC655422:KJF655422 KSY655422:KTB655422 LCU655422:LCX655422 LMQ655422:LMT655422 LWM655422:LWP655422 MGI655422:MGL655422 MQE655422:MQH655422 NAA655422:NAD655422 NJW655422:NJZ655422 NTS655422:NTV655422 ODO655422:ODR655422 ONK655422:ONN655422 OXG655422:OXJ655422 PHC655422:PHF655422 PQY655422:PRB655422 QAU655422:QAX655422 QKQ655422:QKT655422 QUM655422:QUP655422 REI655422:REL655422 ROE655422:ROH655422 RYA655422:RYD655422 SHW655422:SHZ655422 SRS655422:SRV655422 TBO655422:TBR655422 TLK655422:TLN655422 TVG655422:TVJ655422 UFC655422:UFF655422 UOY655422:UPB655422 UYU655422:UYX655422 VIQ655422:VIT655422 VSM655422:VSP655422 WCI655422:WCL655422 WME655422:WMH655422 WWA655422:WWD655422 S720958:V720958 JO720958:JR720958 TK720958:TN720958 ADG720958:ADJ720958 ANC720958:ANF720958 AWY720958:AXB720958 BGU720958:BGX720958 BQQ720958:BQT720958 CAM720958:CAP720958 CKI720958:CKL720958 CUE720958:CUH720958 DEA720958:DED720958 DNW720958:DNZ720958 DXS720958:DXV720958 EHO720958:EHR720958 ERK720958:ERN720958 FBG720958:FBJ720958 FLC720958:FLF720958 FUY720958:FVB720958 GEU720958:GEX720958 GOQ720958:GOT720958 GYM720958:GYP720958 HII720958:HIL720958 HSE720958:HSH720958 ICA720958:ICD720958 ILW720958:ILZ720958 IVS720958:IVV720958 JFO720958:JFR720958 JPK720958:JPN720958 JZG720958:JZJ720958 KJC720958:KJF720958 KSY720958:KTB720958 LCU720958:LCX720958 LMQ720958:LMT720958 LWM720958:LWP720958 MGI720958:MGL720958 MQE720958:MQH720958 NAA720958:NAD720958 NJW720958:NJZ720958 NTS720958:NTV720958 ODO720958:ODR720958 ONK720958:ONN720958 OXG720958:OXJ720958 PHC720958:PHF720958 PQY720958:PRB720958 QAU720958:QAX720958 QKQ720958:QKT720958 QUM720958:QUP720958 REI720958:REL720958 ROE720958:ROH720958 RYA720958:RYD720958 SHW720958:SHZ720958 SRS720958:SRV720958 TBO720958:TBR720958 TLK720958:TLN720958 TVG720958:TVJ720958 UFC720958:UFF720958 UOY720958:UPB720958 UYU720958:UYX720958 VIQ720958:VIT720958 VSM720958:VSP720958 WCI720958:WCL720958 WME720958:WMH720958 WWA720958:WWD720958 S786494:V786494 JO786494:JR786494 TK786494:TN786494 ADG786494:ADJ786494 ANC786494:ANF786494 AWY786494:AXB786494 BGU786494:BGX786494 BQQ786494:BQT786494 CAM786494:CAP786494 CKI786494:CKL786494 CUE786494:CUH786494 DEA786494:DED786494 DNW786494:DNZ786494 DXS786494:DXV786494 EHO786494:EHR786494 ERK786494:ERN786494 FBG786494:FBJ786494 FLC786494:FLF786494 FUY786494:FVB786494 GEU786494:GEX786494 GOQ786494:GOT786494 GYM786494:GYP786494 HII786494:HIL786494 HSE786494:HSH786494 ICA786494:ICD786494 ILW786494:ILZ786494 IVS786494:IVV786494 JFO786494:JFR786494 JPK786494:JPN786494 JZG786494:JZJ786494 KJC786494:KJF786494 KSY786494:KTB786494 LCU786494:LCX786494 LMQ786494:LMT786494 LWM786494:LWP786494 MGI786494:MGL786494 MQE786494:MQH786494 NAA786494:NAD786494 NJW786494:NJZ786494 NTS786494:NTV786494 ODO786494:ODR786494 ONK786494:ONN786494 OXG786494:OXJ786494 PHC786494:PHF786494 PQY786494:PRB786494 QAU786494:QAX786494 QKQ786494:QKT786494 QUM786494:QUP786494 REI786494:REL786494 ROE786494:ROH786494 RYA786494:RYD786494 SHW786494:SHZ786494 SRS786494:SRV786494 TBO786494:TBR786494 TLK786494:TLN786494 TVG786494:TVJ786494 UFC786494:UFF786494 UOY786494:UPB786494 UYU786494:UYX786494 VIQ786494:VIT786494 VSM786494:VSP786494 WCI786494:WCL786494 WME786494:WMH786494 WWA786494:WWD786494 S852030:V852030 JO852030:JR852030 TK852030:TN852030 ADG852030:ADJ852030 ANC852030:ANF852030 AWY852030:AXB852030 BGU852030:BGX852030 BQQ852030:BQT852030 CAM852030:CAP852030 CKI852030:CKL852030 CUE852030:CUH852030 DEA852030:DED852030 DNW852030:DNZ852030 DXS852030:DXV852030 EHO852030:EHR852030 ERK852030:ERN852030 FBG852030:FBJ852030 FLC852030:FLF852030 FUY852030:FVB852030 GEU852030:GEX852030 GOQ852030:GOT852030 GYM852030:GYP852030 HII852030:HIL852030 HSE852030:HSH852030 ICA852030:ICD852030 ILW852030:ILZ852030 IVS852030:IVV852030 JFO852030:JFR852030 JPK852030:JPN852030 JZG852030:JZJ852030 KJC852030:KJF852030 KSY852030:KTB852030 LCU852030:LCX852030 LMQ852030:LMT852030 LWM852030:LWP852030 MGI852030:MGL852030 MQE852030:MQH852030 NAA852030:NAD852030 NJW852030:NJZ852030 NTS852030:NTV852030 ODO852030:ODR852030 ONK852030:ONN852030 OXG852030:OXJ852030 PHC852030:PHF852030 PQY852030:PRB852030 QAU852030:QAX852030 QKQ852030:QKT852030 QUM852030:QUP852030 REI852030:REL852030 ROE852030:ROH852030 RYA852030:RYD852030 SHW852030:SHZ852030 SRS852030:SRV852030 TBO852030:TBR852030 TLK852030:TLN852030 TVG852030:TVJ852030 UFC852030:UFF852030 UOY852030:UPB852030 UYU852030:UYX852030 VIQ852030:VIT852030 VSM852030:VSP852030 WCI852030:WCL852030 WME852030:WMH852030 WWA852030:WWD852030 S917566:V917566 JO917566:JR917566 TK917566:TN917566 ADG917566:ADJ917566 ANC917566:ANF917566 AWY917566:AXB917566 BGU917566:BGX917566 BQQ917566:BQT917566 CAM917566:CAP917566 CKI917566:CKL917566 CUE917566:CUH917566 DEA917566:DED917566 DNW917566:DNZ917566 DXS917566:DXV917566 EHO917566:EHR917566 ERK917566:ERN917566 FBG917566:FBJ917566 FLC917566:FLF917566 FUY917566:FVB917566 GEU917566:GEX917566 GOQ917566:GOT917566 GYM917566:GYP917566 HII917566:HIL917566 HSE917566:HSH917566 ICA917566:ICD917566 ILW917566:ILZ917566 IVS917566:IVV917566 JFO917566:JFR917566 JPK917566:JPN917566 JZG917566:JZJ917566 KJC917566:KJF917566 KSY917566:KTB917566 LCU917566:LCX917566 LMQ917566:LMT917566 LWM917566:LWP917566 MGI917566:MGL917566 MQE917566:MQH917566 NAA917566:NAD917566 NJW917566:NJZ917566 NTS917566:NTV917566 ODO917566:ODR917566 ONK917566:ONN917566 OXG917566:OXJ917566 PHC917566:PHF917566 PQY917566:PRB917566 QAU917566:QAX917566 QKQ917566:QKT917566 QUM917566:QUP917566 REI917566:REL917566 ROE917566:ROH917566 RYA917566:RYD917566 SHW917566:SHZ917566 SRS917566:SRV917566 TBO917566:TBR917566 TLK917566:TLN917566 TVG917566:TVJ917566 UFC917566:UFF917566 UOY917566:UPB917566 UYU917566:UYX917566 VIQ917566:VIT917566 VSM917566:VSP917566 WCI917566:WCL917566 WME917566:WMH917566 WWA917566:WWD917566 S983102:V983102 JO983102:JR983102 TK983102:TN983102 ADG983102:ADJ983102 ANC983102:ANF983102 AWY983102:AXB983102 BGU983102:BGX983102 BQQ983102:BQT983102 CAM983102:CAP983102 CKI983102:CKL983102 CUE983102:CUH983102 DEA983102:DED983102 DNW983102:DNZ983102 DXS983102:DXV983102 EHO983102:EHR983102 ERK983102:ERN983102 FBG983102:FBJ983102 FLC983102:FLF983102 FUY983102:FVB983102 GEU983102:GEX983102 GOQ983102:GOT983102 GYM983102:GYP983102 HII983102:HIL983102 HSE983102:HSH983102 ICA983102:ICD983102 ILW983102:ILZ983102 IVS983102:IVV983102 JFO983102:JFR983102 JPK983102:JPN983102 JZG983102:JZJ983102 KJC983102:KJF983102 KSY983102:KTB983102 LCU983102:LCX983102 LMQ983102:LMT983102 LWM983102:LWP983102 MGI983102:MGL983102 MQE983102:MQH983102 NAA983102:NAD983102 NJW983102:NJZ983102 NTS983102:NTV983102 ODO983102:ODR983102 ONK983102:ONN983102 OXG983102:OXJ983102 PHC983102:PHF983102 PQY983102:PRB983102 QAU983102:QAX983102 QKQ983102:QKT983102 QUM983102:QUP983102 REI983102:REL983102 ROE983102:ROH983102 RYA983102:RYD983102 SHW983102:SHZ983102 SRS983102:SRV983102 TBO983102:TBR983102 TLK983102:TLN983102 TVG983102:TVJ983102 UFC983102:UFF983102 UOY983102:UPB983102 UYU983102:UYX983102 VIQ983102:VIT983102 VSM983102:VSP983102 WCI983102:WCL983102 WME983102:WMH983102 WWA983102:WWD983102 S32:V32 JO32:JR32 TK32:TN32 ADG32:ADJ32 ANC32:ANF32 AWY32:AXB32 BGU32:BGX32 BQQ32:BQT32 CAM32:CAP32 CKI32:CKL32 CUE32:CUH32 DEA32:DED32 DNW32:DNZ32 DXS32:DXV32 EHO32:EHR32 ERK32:ERN32 FBG32:FBJ32 FLC32:FLF32 FUY32:FVB32 GEU32:GEX32 GOQ32:GOT32 GYM32:GYP32 HII32:HIL32 HSE32:HSH32 ICA32:ICD32 ILW32:ILZ32 IVS32:IVV32 JFO32:JFR32 JPK32:JPN32 JZG32:JZJ32 KJC32:KJF32 KSY32:KTB32 LCU32:LCX32 LMQ32:LMT32 LWM32:LWP32 MGI32:MGL32 MQE32:MQH32 NAA32:NAD32 NJW32:NJZ32 NTS32:NTV32 ODO32:ODR32 ONK32:ONN32 OXG32:OXJ32 PHC32:PHF32 PQY32:PRB32 QAU32:QAX32 QKQ32:QKT32 QUM32:QUP32 REI32:REL32 ROE32:ROH32 RYA32:RYD32 SHW32:SHZ32 SRS32:SRV32 TBO32:TBR32 TLK32:TLN32 TVG32:TVJ32 UFC32:UFF32 UOY32:UPB32 UYU32:UYX32 VIQ32:VIT32 VSM32:VSP32 WCI32:WCL32 WME32:WMH32 WWA32:WWD32 S65568:V65568 JO65568:JR65568 TK65568:TN65568 ADG65568:ADJ65568 ANC65568:ANF65568 AWY65568:AXB65568 BGU65568:BGX65568 BQQ65568:BQT65568 CAM65568:CAP65568 CKI65568:CKL65568 CUE65568:CUH65568 DEA65568:DED65568 DNW65568:DNZ65568 DXS65568:DXV65568 EHO65568:EHR65568 ERK65568:ERN65568 FBG65568:FBJ65568 FLC65568:FLF65568 FUY65568:FVB65568 GEU65568:GEX65568 GOQ65568:GOT65568 GYM65568:GYP65568 HII65568:HIL65568 HSE65568:HSH65568 ICA65568:ICD65568 ILW65568:ILZ65568 IVS65568:IVV65568 JFO65568:JFR65568 JPK65568:JPN65568 JZG65568:JZJ65568 KJC65568:KJF65568 KSY65568:KTB65568 LCU65568:LCX65568 LMQ65568:LMT65568 LWM65568:LWP65568 MGI65568:MGL65568 MQE65568:MQH65568 NAA65568:NAD65568 NJW65568:NJZ65568 NTS65568:NTV65568 ODO65568:ODR65568 ONK65568:ONN65568 OXG65568:OXJ65568 PHC65568:PHF65568 PQY65568:PRB65568 QAU65568:QAX65568 QKQ65568:QKT65568 QUM65568:QUP65568 REI65568:REL65568 ROE65568:ROH65568 RYA65568:RYD65568 SHW65568:SHZ65568 SRS65568:SRV65568 TBO65568:TBR65568 TLK65568:TLN65568 TVG65568:TVJ65568 UFC65568:UFF65568 UOY65568:UPB65568 UYU65568:UYX65568 VIQ65568:VIT65568 VSM65568:VSP65568 WCI65568:WCL65568 WME65568:WMH65568 WWA65568:WWD65568 S131104:V131104 JO131104:JR131104 TK131104:TN131104 ADG131104:ADJ131104 ANC131104:ANF131104 AWY131104:AXB131104 BGU131104:BGX131104 BQQ131104:BQT131104 CAM131104:CAP131104 CKI131104:CKL131104 CUE131104:CUH131104 DEA131104:DED131104 DNW131104:DNZ131104 DXS131104:DXV131104 EHO131104:EHR131104 ERK131104:ERN131104 FBG131104:FBJ131104 FLC131104:FLF131104 FUY131104:FVB131104 GEU131104:GEX131104 GOQ131104:GOT131104 GYM131104:GYP131104 HII131104:HIL131104 HSE131104:HSH131104 ICA131104:ICD131104 ILW131104:ILZ131104 IVS131104:IVV131104 JFO131104:JFR131104 JPK131104:JPN131104 JZG131104:JZJ131104 KJC131104:KJF131104 KSY131104:KTB131104 LCU131104:LCX131104 LMQ131104:LMT131104 LWM131104:LWP131104 MGI131104:MGL131104 MQE131104:MQH131104 NAA131104:NAD131104 NJW131104:NJZ131104 NTS131104:NTV131104 ODO131104:ODR131104 ONK131104:ONN131104 OXG131104:OXJ131104 PHC131104:PHF131104 PQY131104:PRB131104 QAU131104:QAX131104 QKQ131104:QKT131104 QUM131104:QUP131104 REI131104:REL131104 ROE131104:ROH131104 RYA131104:RYD131104 SHW131104:SHZ131104 SRS131104:SRV131104 TBO131104:TBR131104 TLK131104:TLN131104 TVG131104:TVJ131104 UFC131104:UFF131104 UOY131104:UPB131104 UYU131104:UYX131104 VIQ131104:VIT131104 VSM131104:VSP131104 WCI131104:WCL131104 WME131104:WMH131104 WWA131104:WWD131104 S196640:V196640 JO196640:JR196640 TK196640:TN196640 ADG196640:ADJ196640 ANC196640:ANF196640 AWY196640:AXB196640 BGU196640:BGX196640 BQQ196640:BQT196640 CAM196640:CAP196640 CKI196640:CKL196640 CUE196640:CUH196640 DEA196640:DED196640 DNW196640:DNZ196640 DXS196640:DXV196640 EHO196640:EHR196640 ERK196640:ERN196640 FBG196640:FBJ196640 FLC196640:FLF196640 FUY196640:FVB196640 GEU196640:GEX196640 GOQ196640:GOT196640 GYM196640:GYP196640 HII196640:HIL196640 HSE196640:HSH196640 ICA196640:ICD196640 ILW196640:ILZ196640 IVS196640:IVV196640 JFO196640:JFR196640 JPK196640:JPN196640 JZG196640:JZJ196640 KJC196640:KJF196640 KSY196640:KTB196640 LCU196640:LCX196640 LMQ196640:LMT196640 LWM196640:LWP196640 MGI196640:MGL196640 MQE196640:MQH196640 NAA196640:NAD196640 NJW196640:NJZ196640 NTS196640:NTV196640 ODO196640:ODR196640 ONK196640:ONN196640 OXG196640:OXJ196640 PHC196640:PHF196640 PQY196640:PRB196640 QAU196640:QAX196640 QKQ196640:QKT196640 QUM196640:QUP196640 REI196640:REL196640 ROE196640:ROH196640 RYA196640:RYD196640 SHW196640:SHZ196640 SRS196640:SRV196640 TBO196640:TBR196640 TLK196640:TLN196640 TVG196640:TVJ196640 UFC196640:UFF196640 UOY196640:UPB196640 UYU196640:UYX196640 VIQ196640:VIT196640 VSM196640:VSP196640 WCI196640:WCL196640 WME196640:WMH196640 WWA196640:WWD196640 S262176:V262176 JO262176:JR262176 TK262176:TN262176 ADG262176:ADJ262176 ANC262176:ANF262176 AWY262176:AXB262176 BGU262176:BGX262176 BQQ262176:BQT262176 CAM262176:CAP262176 CKI262176:CKL262176 CUE262176:CUH262176 DEA262176:DED262176 DNW262176:DNZ262176 DXS262176:DXV262176 EHO262176:EHR262176 ERK262176:ERN262176 FBG262176:FBJ262176 FLC262176:FLF262176 FUY262176:FVB262176 GEU262176:GEX262176 GOQ262176:GOT262176 GYM262176:GYP262176 HII262176:HIL262176 HSE262176:HSH262176 ICA262176:ICD262176 ILW262176:ILZ262176 IVS262176:IVV262176 JFO262176:JFR262176 JPK262176:JPN262176 JZG262176:JZJ262176 KJC262176:KJF262176 KSY262176:KTB262176 LCU262176:LCX262176 LMQ262176:LMT262176 LWM262176:LWP262176 MGI262176:MGL262176 MQE262176:MQH262176 NAA262176:NAD262176 NJW262176:NJZ262176 NTS262176:NTV262176 ODO262176:ODR262176 ONK262176:ONN262176 OXG262176:OXJ262176 PHC262176:PHF262176 PQY262176:PRB262176 QAU262176:QAX262176 QKQ262176:QKT262176 QUM262176:QUP262176 REI262176:REL262176 ROE262176:ROH262176 RYA262176:RYD262176 SHW262176:SHZ262176 SRS262176:SRV262176 TBO262176:TBR262176 TLK262176:TLN262176 TVG262176:TVJ262176 UFC262176:UFF262176 UOY262176:UPB262176 UYU262176:UYX262176 VIQ262176:VIT262176 VSM262176:VSP262176 WCI262176:WCL262176 WME262176:WMH262176 WWA262176:WWD262176 S327712:V327712 JO327712:JR327712 TK327712:TN327712 ADG327712:ADJ327712 ANC327712:ANF327712 AWY327712:AXB327712 BGU327712:BGX327712 BQQ327712:BQT327712 CAM327712:CAP327712 CKI327712:CKL327712 CUE327712:CUH327712 DEA327712:DED327712 DNW327712:DNZ327712 DXS327712:DXV327712 EHO327712:EHR327712 ERK327712:ERN327712 FBG327712:FBJ327712 FLC327712:FLF327712 FUY327712:FVB327712 GEU327712:GEX327712 GOQ327712:GOT327712 GYM327712:GYP327712 HII327712:HIL327712 HSE327712:HSH327712 ICA327712:ICD327712 ILW327712:ILZ327712 IVS327712:IVV327712 JFO327712:JFR327712 JPK327712:JPN327712 JZG327712:JZJ327712 KJC327712:KJF327712 KSY327712:KTB327712 LCU327712:LCX327712 LMQ327712:LMT327712 LWM327712:LWP327712 MGI327712:MGL327712 MQE327712:MQH327712 NAA327712:NAD327712 NJW327712:NJZ327712 NTS327712:NTV327712 ODO327712:ODR327712 ONK327712:ONN327712 OXG327712:OXJ327712 PHC327712:PHF327712 PQY327712:PRB327712 QAU327712:QAX327712 QKQ327712:QKT327712 QUM327712:QUP327712 REI327712:REL327712 ROE327712:ROH327712 RYA327712:RYD327712 SHW327712:SHZ327712 SRS327712:SRV327712 TBO327712:TBR327712 TLK327712:TLN327712 TVG327712:TVJ327712 UFC327712:UFF327712 UOY327712:UPB327712 UYU327712:UYX327712 VIQ327712:VIT327712 VSM327712:VSP327712 WCI327712:WCL327712 WME327712:WMH327712 WWA327712:WWD327712 S393248:V393248 JO393248:JR393248 TK393248:TN393248 ADG393248:ADJ393248 ANC393248:ANF393248 AWY393248:AXB393248 BGU393248:BGX393248 BQQ393248:BQT393248 CAM393248:CAP393248 CKI393248:CKL393248 CUE393248:CUH393248 DEA393248:DED393248 DNW393248:DNZ393248 DXS393248:DXV393248 EHO393248:EHR393248 ERK393248:ERN393248 FBG393248:FBJ393248 FLC393248:FLF393248 FUY393248:FVB393248 GEU393248:GEX393248 GOQ393248:GOT393248 GYM393248:GYP393248 HII393248:HIL393248 HSE393248:HSH393248 ICA393248:ICD393248 ILW393248:ILZ393248 IVS393248:IVV393248 JFO393248:JFR393248 JPK393248:JPN393248 JZG393248:JZJ393248 KJC393248:KJF393248 KSY393248:KTB393248 LCU393248:LCX393248 LMQ393248:LMT393248 LWM393248:LWP393248 MGI393248:MGL393248 MQE393248:MQH393248 NAA393248:NAD393248 NJW393248:NJZ393248 NTS393248:NTV393248 ODO393248:ODR393248 ONK393248:ONN393248 OXG393248:OXJ393248 PHC393248:PHF393248 PQY393248:PRB393248 QAU393248:QAX393248 QKQ393248:QKT393248 QUM393248:QUP393248 REI393248:REL393248 ROE393248:ROH393248 RYA393248:RYD393248 SHW393248:SHZ393248 SRS393248:SRV393248 TBO393248:TBR393248 TLK393248:TLN393248 TVG393248:TVJ393248 UFC393248:UFF393248 UOY393248:UPB393248 UYU393248:UYX393248 VIQ393248:VIT393248 VSM393248:VSP393248 WCI393248:WCL393248 WME393248:WMH393248 WWA393248:WWD393248 S458784:V458784 JO458784:JR458784 TK458784:TN458784 ADG458784:ADJ458784 ANC458784:ANF458784 AWY458784:AXB458784 BGU458784:BGX458784 BQQ458784:BQT458784 CAM458784:CAP458784 CKI458784:CKL458784 CUE458784:CUH458784 DEA458784:DED458784 DNW458784:DNZ458784 DXS458784:DXV458784 EHO458784:EHR458784 ERK458784:ERN458784 FBG458784:FBJ458784 FLC458784:FLF458784 FUY458784:FVB458784 GEU458784:GEX458784 GOQ458784:GOT458784 GYM458784:GYP458784 HII458784:HIL458784 HSE458784:HSH458784 ICA458784:ICD458784 ILW458784:ILZ458784 IVS458784:IVV458784 JFO458784:JFR458784 JPK458784:JPN458784 JZG458784:JZJ458784 KJC458784:KJF458784 KSY458784:KTB458784 LCU458784:LCX458784 LMQ458784:LMT458784 LWM458784:LWP458784 MGI458784:MGL458784 MQE458784:MQH458784 NAA458784:NAD458784 NJW458784:NJZ458784 NTS458784:NTV458784 ODO458784:ODR458784 ONK458784:ONN458784 OXG458784:OXJ458784 PHC458784:PHF458784 PQY458784:PRB458784 QAU458784:QAX458784 QKQ458784:QKT458784 QUM458784:QUP458784 REI458784:REL458784 ROE458784:ROH458784 RYA458784:RYD458784 SHW458784:SHZ458784 SRS458784:SRV458784 TBO458784:TBR458784 TLK458784:TLN458784 TVG458784:TVJ458784 UFC458784:UFF458784 UOY458784:UPB458784 UYU458784:UYX458784 VIQ458784:VIT458784 VSM458784:VSP458784 WCI458784:WCL458784 WME458784:WMH458784 WWA458784:WWD458784 S524320:V524320 JO524320:JR524320 TK524320:TN524320 ADG524320:ADJ524320 ANC524320:ANF524320 AWY524320:AXB524320 BGU524320:BGX524320 BQQ524320:BQT524320 CAM524320:CAP524320 CKI524320:CKL524320 CUE524320:CUH524320 DEA524320:DED524320 DNW524320:DNZ524320 DXS524320:DXV524320 EHO524320:EHR524320 ERK524320:ERN524320 FBG524320:FBJ524320 FLC524320:FLF524320 FUY524320:FVB524320 GEU524320:GEX524320 GOQ524320:GOT524320 GYM524320:GYP524320 HII524320:HIL524320 HSE524320:HSH524320 ICA524320:ICD524320 ILW524320:ILZ524320 IVS524320:IVV524320 JFO524320:JFR524320 JPK524320:JPN524320 JZG524320:JZJ524320 KJC524320:KJF524320 KSY524320:KTB524320 LCU524320:LCX524320 LMQ524320:LMT524320 LWM524320:LWP524320 MGI524320:MGL524320 MQE524320:MQH524320 NAA524320:NAD524320 NJW524320:NJZ524320 NTS524320:NTV524320 ODO524320:ODR524320 ONK524320:ONN524320 OXG524320:OXJ524320 PHC524320:PHF524320 PQY524320:PRB524320 QAU524320:QAX524320 QKQ524320:QKT524320 QUM524320:QUP524320 REI524320:REL524320 ROE524320:ROH524320 RYA524320:RYD524320 SHW524320:SHZ524320 SRS524320:SRV524320 TBO524320:TBR524320 TLK524320:TLN524320 TVG524320:TVJ524320 UFC524320:UFF524320 UOY524320:UPB524320 UYU524320:UYX524320 VIQ524320:VIT524320 VSM524320:VSP524320 WCI524320:WCL524320 WME524320:WMH524320 WWA524320:WWD524320 S589856:V589856 JO589856:JR589856 TK589856:TN589856 ADG589856:ADJ589856 ANC589856:ANF589856 AWY589856:AXB589856 BGU589856:BGX589856 BQQ589856:BQT589856 CAM589856:CAP589856 CKI589856:CKL589856 CUE589856:CUH589856 DEA589856:DED589856 DNW589856:DNZ589856 DXS589856:DXV589856 EHO589856:EHR589856 ERK589856:ERN589856 FBG589856:FBJ589856 FLC589856:FLF589856 FUY589856:FVB589856 GEU589856:GEX589856 GOQ589856:GOT589856 GYM589856:GYP589856 HII589856:HIL589856 HSE589856:HSH589856 ICA589856:ICD589856 ILW589856:ILZ589856 IVS589856:IVV589856 JFO589856:JFR589856 JPK589856:JPN589856 JZG589856:JZJ589856 KJC589856:KJF589856 KSY589856:KTB589856 LCU589856:LCX589856 LMQ589856:LMT589856 LWM589856:LWP589856 MGI589856:MGL589856 MQE589856:MQH589856 NAA589856:NAD589856 NJW589856:NJZ589856 NTS589856:NTV589856 ODO589856:ODR589856 ONK589856:ONN589856 OXG589856:OXJ589856 PHC589856:PHF589856 PQY589856:PRB589856 QAU589856:QAX589856 QKQ589856:QKT589856 QUM589856:QUP589856 REI589856:REL589856 ROE589856:ROH589856 RYA589856:RYD589856 SHW589856:SHZ589856 SRS589856:SRV589856 TBO589856:TBR589856 TLK589856:TLN589856 TVG589856:TVJ589856 UFC589856:UFF589856 UOY589856:UPB589856 UYU589856:UYX589856 VIQ589856:VIT589856 VSM589856:VSP589856 WCI589856:WCL589856 WME589856:WMH589856 WWA589856:WWD589856 S655392:V655392 JO655392:JR655392 TK655392:TN655392 ADG655392:ADJ655392 ANC655392:ANF655392 AWY655392:AXB655392 BGU655392:BGX655392 BQQ655392:BQT655392 CAM655392:CAP655392 CKI655392:CKL655392 CUE655392:CUH655392 DEA655392:DED655392 DNW655392:DNZ655392 DXS655392:DXV655392 EHO655392:EHR655392 ERK655392:ERN655392 FBG655392:FBJ655392 FLC655392:FLF655392 FUY655392:FVB655392 GEU655392:GEX655392 GOQ655392:GOT655392 GYM655392:GYP655392 HII655392:HIL655392 HSE655392:HSH655392 ICA655392:ICD655392 ILW655392:ILZ655392 IVS655392:IVV655392 JFO655392:JFR655392 JPK655392:JPN655392 JZG655392:JZJ655392 KJC655392:KJF655392 KSY655392:KTB655392 LCU655392:LCX655392 LMQ655392:LMT655392 LWM655392:LWP655392 MGI655392:MGL655392 MQE655392:MQH655392 NAA655392:NAD655392 NJW655392:NJZ655392 NTS655392:NTV655392 ODO655392:ODR655392 ONK655392:ONN655392 OXG655392:OXJ655392 PHC655392:PHF655392 PQY655392:PRB655392 QAU655392:QAX655392 QKQ655392:QKT655392 QUM655392:QUP655392 REI655392:REL655392 ROE655392:ROH655392 RYA655392:RYD655392 SHW655392:SHZ655392 SRS655392:SRV655392 TBO655392:TBR655392 TLK655392:TLN655392 TVG655392:TVJ655392 UFC655392:UFF655392 UOY655392:UPB655392 UYU655392:UYX655392 VIQ655392:VIT655392 VSM655392:VSP655392 WCI655392:WCL655392 WME655392:WMH655392 WWA655392:WWD655392 S720928:V720928 JO720928:JR720928 TK720928:TN720928 ADG720928:ADJ720928 ANC720928:ANF720928 AWY720928:AXB720928 BGU720928:BGX720928 BQQ720928:BQT720928 CAM720928:CAP720928 CKI720928:CKL720928 CUE720928:CUH720928 DEA720928:DED720928 DNW720928:DNZ720928 DXS720928:DXV720928 EHO720928:EHR720928 ERK720928:ERN720928 FBG720928:FBJ720928 FLC720928:FLF720928 FUY720928:FVB720928 GEU720928:GEX720928 GOQ720928:GOT720928 GYM720928:GYP720928 HII720928:HIL720928 HSE720928:HSH720928 ICA720928:ICD720928 ILW720928:ILZ720928 IVS720928:IVV720928 JFO720928:JFR720928 JPK720928:JPN720928 JZG720928:JZJ720928 KJC720928:KJF720928 KSY720928:KTB720928 LCU720928:LCX720928 LMQ720928:LMT720928 LWM720928:LWP720928 MGI720928:MGL720928 MQE720928:MQH720928 NAA720928:NAD720928 NJW720928:NJZ720928 NTS720928:NTV720928 ODO720928:ODR720928 ONK720928:ONN720928 OXG720928:OXJ720928 PHC720928:PHF720928 PQY720928:PRB720928 QAU720928:QAX720928 QKQ720928:QKT720928 QUM720928:QUP720928 REI720928:REL720928 ROE720928:ROH720928 RYA720928:RYD720928 SHW720928:SHZ720928 SRS720928:SRV720928 TBO720928:TBR720928 TLK720928:TLN720928 TVG720928:TVJ720928 UFC720928:UFF720928 UOY720928:UPB720928 UYU720928:UYX720928 VIQ720928:VIT720928 VSM720928:VSP720928 WCI720928:WCL720928 WME720928:WMH720928 WWA720928:WWD720928 S786464:V786464 JO786464:JR786464 TK786464:TN786464 ADG786464:ADJ786464 ANC786464:ANF786464 AWY786464:AXB786464 BGU786464:BGX786464 BQQ786464:BQT786464 CAM786464:CAP786464 CKI786464:CKL786464 CUE786464:CUH786464 DEA786464:DED786464 DNW786464:DNZ786464 DXS786464:DXV786464 EHO786464:EHR786464 ERK786464:ERN786464 FBG786464:FBJ786464 FLC786464:FLF786464 FUY786464:FVB786464 GEU786464:GEX786464 GOQ786464:GOT786464 GYM786464:GYP786464 HII786464:HIL786464 HSE786464:HSH786464 ICA786464:ICD786464 ILW786464:ILZ786464 IVS786464:IVV786464 JFO786464:JFR786464 JPK786464:JPN786464 JZG786464:JZJ786464 KJC786464:KJF786464 KSY786464:KTB786464 LCU786464:LCX786464 LMQ786464:LMT786464 LWM786464:LWP786464 MGI786464:MGL786464 MQE786464:MQH786464 NAA786464:NAD786464 NJW786464:NJZ786464 NTS786464:NTV786464 ODO786464:ODR786464 ONK786464:ONN786464 OXG786464:OXJ786464 PHC786464:PHF786464 PQY786464:PRB786464 QAU786464:QAX786464 QKQ786464:QKT786464 QUM786464:QUP786464 REI786464:REL786464 ROE786464:ROH786464 RYA786464:RYD786464 SHW786464:SHZ786464 SRS786464:SRV786464 TBO786464:TBR786464 TLK786464:TLN786464 TVG786464:TVJ786464 UFC786464:UFF786464 UOY786464:UPB786464 UYU786464:UYX786464 VIQ786464:VIT786464 VSM786464:VSP786464 WCI786464:WCL786464 WME786464:WMH786464 WWA786464:WWD786464 S852000:V852000 JO852000:JR852000 TK852000:TN852000 ADG852000:ADJ852000 ANC852000:ANF852000 AWY852000:AXB852000 BGU852000:BGX852000 BQQ852000:BQT852000 CAM852000:CAP852000 CKI852000:CKL852000 CUE852000:CUH852000 DEA852000:DED852000 DNW852000:DNZ852000 DXS852000:DXV852000 EHO852000:EHR852000 ERK852000:ERN852000 FBG852000:FBJ852000 FLC852000:FLF852000 FUY852000:FVB852000 GEU852000:GEX852000 GOQ852000:GOT852000 GYM852000:GYP852000 HII852000:HIL852000 HSE852000:HSH852000 ICA852000:ICD852000 ILW852000:ILZ852000 IVS852000:IVV852000 JFO852000:JFR852000 JPK852000:JPN852000 JZG852000:JZJ852000 KJC852000:KJF852000 KSY852000:KTB852000 LCU852000:LCX852000 LMQ852000:LMT852000 LWM852000:LWP852000 MGI852000:MGL852000 MQE852000:MQH852000 NAA852000:NAD852000 NJW852000:NJZ852000 NTS852000:NTV852000 ODO852000:ODR852000 ONK852000:ONN852000 OXG852000:OXJ852000 PHC852000:PHF852000 PQY852000:PRB852000 QAU852000:QAX852000 QKQ852000:QKT852000 QUM852000:QUP852000 REI852000:REL852000 ROE852000:ROH852000 RYA852000:RYD852000 SHW852000:SHZ852000 SRS852000:SRV852000 TBO852000:TBR852000 TLK852000:TLN852000 TVG852000:TVJ852000 UFC852000:UFF852000 UOY852000:UPB852000 UYU852000:UYX852000 VIQ852000:VIT852000 VSM852000:VSP852000 WCI852000:WCL852000 WME852000:WMH852000 WWA852000:WWD852000 S917536:V917536 JO917536:JR917536 TK917536:TN917536 ADG917536:ADJ917536 ANC917536:ANF917536 AWY917536:AXB917536 BGU917536:BGX917536 BQQ917536:BQT917536 CAM917536:CAP917536 CKI917536:CKL917536 CUE917536:CUH917536 DEA917536:DED917536 DNW917536:DNZ917536 DXS917536:DXV917536 EHO917536:EHR917536 ERK917536:ERN917536 FBG917536:FBJ917536 FLC917536:FLF917536 FUY917536:FVB917536 GEU917536:GEX917536 GOQ917536:GOT917536 GYM917536:GYP917536 HII917536:HIL917536 HSE917536:HSH917536 ICA917536:ICD917536 ILW917536:ILZ917536 IVS917536:IVV917536 JFO917536:JFR917536 JPK917536:JPN917536 JZG917536:JZJ917536 KJC917536:KJF917536 KSY917536:KTB917536 LCU917536:LCX917536 LMQ917536:LMT917536 LWM917536:LWP917536 MGI917536:MGL917536 MQE917536:MQH917536 NAA917536:NAD917536 NJW917536:NJZ917536 NTS917536:NTV917536 ODO917536:ODR917536 ONK917536:ONN917536 OXG917536:OXJ917536 PHC917536:PHF917536 PQY917536:PRB917536 QAU917536:QAX917536 QKQ917536:QKT917536 QUM917536:QUP917536 REI917536:REL917536 ROE917536:ROH917536 RYA917536:RYD917536 SHW917536:SHZ917536 SRS917536:SRV917536 TBO917536:TBR917536 TLK917536:TLN917536 TVG917536:TVJ917536 UFC917536:UFF917536 UOY917536:UPB917536 UYU917536:UYX917536 VIQ917536:VIT917536 VSM917536:VSP917536 WCI917536:WCL917536 WME917536:WMH917536 WWA917536:WWD917536 S983072:V983072 JO983072:JR983072 TK983072:TN983072 ADG983072:ADJ983072 ANC983072:ANF983072 AWY983072:AXB983072 BGU983072:BGX983072 BQQ983072:BQT983072 CAM983072:CAP983072 CKI983072:CKL983072 CUE983072:CUH983072 DEA983072:DED983072 DNW983072:DNZ983072 DXS983072:DXV983072 EHO983072:EHR983072 ERK983072:ERN983072 FBG983072:FBJ983072 FLC983072:FLF983072 FUY983072:FVB983072 GEU983072:GEX983072 GOQ983072:GOT983072 GYM983072:GYP983072 HII983072:HIL983072 HSE983072:HSH983072 ICA983072:ICD983072 ILW983072:ILZ983072 IVS983072:IVV983072 JFO983072:JFR983072 JPK983072:JPN983072 JZG983072:JZJ983072 KJC983072:KJF983072 KSY983072:KTB983072 LCU983072:LCX983072 LMQ983072:LMT983072 LWM983072:LWP983072 MGI983072:MGL983072 MQE983072:MQH983072 NAA983072:NAD983072 NJW983072:NJZ983072 NTS983072:NTV983072 ODO983072:ODR983072 ONK983072:ONN983072 OXG983072:OXJ983072 PHC983072:PHF983072 PQY983072:PRB983072 QAU983072:QAX983072 QKQ983072:QKT983072 QUM983072:QUP983072 REI983072:REL983072 ROE983072:ROH983072 RYA983072:RYD983072 SHW983072:SHZ983072 SRS983072:SRV983072 TBO983072:TBR983072 TLK983072:TLN983072 TVG983072:TVJ983072 UFC983072:UFF983072 UOY983072:UPB983072 UYU983072:UYX983072 VIQ983072:VIT983072 VSM983072:VSP983072 WCI983072:WCL983072 WME983072:WMH983072 WWA983072:WWD983072</xm:sqref>
        </x14:dataValidation>
        <x14:dataValidation type="list" allowBlank="1" showInputMessage="1" showErrorMessage="1" xr:uid="{07C6BFE6-4934-4255-AAA7-3C243C9BAA8D}">
          <x14:formula1>
            <xm:f>$AA$128:$AA$174</xm:f>
          </x14:formula1>
          <xm:sqref>T44:V44 JP44:JR44 TL44:TN44 ADH44:ADJ44 AND44:ANF44 AWZ44:AXB44 BGV44:BGX44 BQR44:BQT44 CAN44:CAP44 CKJ44:CKL44 CUF44:CUH44 DEB44:DED44 DNX44:DNZ44 DXT44:DXV44 EHP44:EHR44 ERL44:ERN44 FBH44:FBJ44 FLD44:FLF44 FUZ44:FVB44 GEV44:GEX44 GOR44:GOT44 GYN44:GYP44 HIJ44:HIL44 HSF44:HSH44 ICB44:ICD44 ILX44:ILZ44 IVT44:IVV44 JFP44:JFR44 JPL44:JPN44 JZH44:JZJ44 KJD44:KJF44 KSZ44:KTB44 LCV44:LCX44 LMR44:LMT44 LWN44:LWP44 MGJ44:MGL44 MQF44:MQH44 NAB44:NAD44 NJX44:NJZ44 NTT44:NTV44 ODP44:ODR44 ONL44:ONN44 OXH44:OXJ44 PHD44:PHF44 PQZ44:PRB44 QAV44:QAX44 QKR44:QKT44 QUN44:QUP44 REJ44:REL44 ROF44:ROH44 RYB44:RYD44 SHX44:SHZ44 SRT44:SRV44 TBP44:TBR44 TLL44:TLN44 TVH44:TVJ44 UFD44:UFF44 UOZ44:UPB44 UYV44:UYX44 VIR44:VIT44 VSN44:VSP44 WCJ44:WCL44 WMF44:WMH44 WWB44:WWD44 T65580:V65580 JP65580:JR65580 TL65580:TN65580 ADH65580:ADJ65580 AND65580:ANF65580 AWZ65580:AXB65580 BGV65580:BGX65580 BQR65580:BQT65580 CAN65580:CAP65580 CKJ65580:CKL65580 CUF65580:CUH65580 DEB65580:DED65580 DNX65580:DNZ65580 DXT65580:DXV65580 EHP65580:EHR65580 ERL65580:ERN65580 FBH65580:FBJ65580 FLD65580:FLF65580 FUZ65580:FVB65580 GEV65580:GEX65580 GOR65580:GOT65580 GYN65580:GYP65580 HIJ65580:HIL65580 HSF65580:HSH65580 ICB65580:ICD65580 ILX65580:ILZ65580 IVT65580:IVV65580 JFP65580:JFR65580 JPL65580:JPN65580 JZH65580:JZJ65580 KJD65580:KJF65580 KSZ65580:KTB65580 LCV65580:LCX65580 LMR65580:LMT65580 LWN65580:LWP65580 MGJ65580:MGL65580 MQF65580:MQH65580 NAB65580:NAD65580 NJX65580:NJZ65580 NTT65580:NTV65580 ODP65580:ODR65580 ONL65580:ONN65580 OXH65580:OXJ65580 PHD65580:PHF65580 PQZ65580:PRB65580 QAV65580:QAX65580 QKR65580:QKT65580 QUN65580:QUP65580 REJ65580:REL65580 ROF65580:ROH65580 RYB65580:RYD65580 SHX65580:SHZ65580 SRT65580:SRV65580 TBP65580:TBR65580 TLL65580:TLN65580 TVH65580:TVJ65580 UFD65580:UFF65580 UOZ65580:UPB65580 UYV65580:UYX65580 VIR65580:VIT65580 VSN65580:VSP65580 WCJ65580:WCL65580 WMF65580:WMH65580 WWB65580:WWD65580 T131116:V131116 JP131116:JR131116 TL131116:TN131116 ADH131116:ADJ131116 AND131116:ANF131116 AWZ131116:AXB131116 BGV131116:BGX131116 BQR131116:BQT131116 CAN131116:CAP131116 CKJ131116:CKL131116 CUF131116:CUH131116 DEB131116:DED131116 DNX131116:DNZ131116 DXT131116:DXV131116 EHP131116:EHR131116 ERL131116:ERN131116 FBH131116:FBJ131116 FLD131116:FLF131116 FUZ131116:FVB131116 GEV131116:GEX131116 GOR131116:GOT131116 GYN131116:GYP131116 HIJ131116:HIL131116 HSF131116:HSH131116 ICB131116:ICD131116 ILX131116:ILZ131116 IVT131116:IVV131116 JFP131116:JFR131116 JPL131116:JPN131116 JZH131116:JZJ131116 KJD131116:KJF131116 KSZ131116:KTB131116 LCV131116:LCX131116 LMR131116:LMT131116 LWN131116:LWP131116 MGJ131116:MGL131116 MQF131116:MQH131116 NAB131116:NAD131116 NJX131116:NJZ131116 NTT131116:NTV131116 ODP131116:ODR131116 ONL131116:ONN131116 OXH131116:OXJ131116 PHD131116:PHF131116 PQZ131116:PRB131116 QAV131116:QAX131116 QKR131116:QKT131116 QUN131116:QUP131116 REJ131116:REL131116 ROF131116:ROH131116 RYB131116:RYD131116 SHX131116:SHZ131116 SRT131116:SRV131116 TBP131116:TBR131116 TLL131116:TLN131116 TVH131116:TVJ131116 UFD131116:UFF131116 UOZ131116:UPB131116 UYV131116:UYX131116 VIR131116:VIT131116 VSN131116:VSP131116 WCJ131116:WCL131116 WMF131116:WMH131116 WWB131116:WWD131116 T196652:V196652 JP196652:JR196652 TL196652:TN196652 ADH196652:ADJ196652 AND196652:ANF196652 AWZ196652:AXB196652 BGV196652:BGX196652 BQR196652:BQT196652 CAN196652:CAP196652 CKJ196652:CKL196652 CUF196652:CUH196652 DEB196652:DED196652 DNX196652:DNZ196652 DXT196652:DXV196652 EHP196652:EHR196652 ERL196652:ERN196652 FBH196652:FBJ196652 FLD196652:FLF196652 FUZ196652:FVB196652 GEV196652:GEX196652 GOR196652:GOT196652 GYN196652:GYP196652 HIJ196652:HIL196652 HSF196652:HSH196652 ICB196652:ICD196652 ILX196652:ILZ196652 IVT196652:IVV196652 JFP196652:JFR196652 JPL196652:JPN196652 JZH196652:JZJ196652 KJD196652:KJF196652 KSZ196652:KTB196652 LCV196652:LCX196652 LMR196652:LMT196652 LWN196652:LWP196652 MGJ196652:MGL196652 MQF196652:MQH196652 NAB196652:NAD196652 NJX196652:NJZ196652 NTT196652:NTV196652 ODP196652:ODR196652 ONL196652:ONN196652 OXH196652:OXJ196652 PHD196652:PHF196652 PQZ196652:PRB196652 QAV196652:QAX196652 QKR196652:QKT196652 QUN196652:QUP196652 REJ196652:REL196652 ROF196652:ROH196652 RYB196652:RYD196652 SHX196652:SHZ196652 SRT196652:SRV196652 TBP196652:TBR196652 TLL196652:TLN196652 TVH196652:TVJ196652 UFD196652:UFF196652 UOZ196652:UPB196652 UYV196652:UYX196652 VIR196652:VIT196652 VSN196652:VSP196652 WCJ196652:WCL196652 WMF196652:WMH196652 WWB196652:WWD196652 T262188:V262188 JP262188:JR262188 TL262188:TN262188 ADH262188:ADJ262188 AND262188:ANF262188 AWZ262188:AXB262188 BGV262188:BGX262188 BQR262188:BQT262188 CAN262188:CAP262188 CKJ262188:CKL262188 CUF262188:CUH262188 DEB262188:DED262188 DNX262188:DNZ262188 DXT262188:DXV262188 EHP262188:EHR262188 ERL262188:ERN262188 FBH262188:FBJ262188 FLD262188:FLF262188 FUZ262188:FVB262188 GEV262188:GEX262188 GOR262188:GOT262188 GYN262188:GYP262188 HIJ262188:HIL262188 HSF262188:HSH262188 ICB262188:ICD262188 ILX262188:ILZ262188 IVT262188:IVV262188 JFP262188:JFR262188 JPL262188:JPN262188 JZH262188:JZJ262188 KJD262188:KJF262188 KSZ262188:KTB262188 LCV262188:LCX262188 LMR262188:LMT262188 LWN262188:LWP262188 MGJ262188:MGL262188 MQF262188:MQH262188 NAB262188:NAD262188 NJX262188:NJZ262188 NTT262188:NTV262188 ODP262188:ODR262188 ONL262188:ONN262188 OXH262188:OXJ262188 PHD262188:PHF262188 PQZ262188:PRB262188 QAV262188:QAX262188 QKR262188:QKT262188 QUN262188:QUP262188 REJ262188:REL262188 ROF262188:ROH262188 RYB262188:RYD262188 SHX262188:SHZ262188 SRT262188:SRV262188 TBP262188:TBR262188 TLL262188:TLN262188 TVH262188:TVJ262188 UFD262188:UFF262188 UOZ262188:UPB262188 UYV262188:UYX262188 VIR262188:VIT262188 VSN262188:VSP262188 WCJ262188:WCL262188 WMF262188:WMH262188 WWB262188:WWD262188 T327724:V327724 JP327724:JR327724 TL327724:TN327724 ADH327724:ADJ327724 AND327724:ANF327724 AWZ327724:AXB327724 BGV327724:BGX327724 BQR327724:BQT327724 CAN327724:CAP327724 CKJ327724:CKL327724 CUF327724:CUH327724 DEB327724:DED327724 DNX327724:DNZ327724 DXT327724:DXV327724 EHP327724:EHR327724 ERL327724:ERN327724 FBH327724:FBJ327724 FLD327724:FLF327724 FUZ327724:FVB327724 GEV327724:GEX327724 GOR327724:GOT327724 GYN327724:GYP327724 HIJ327724:HIL327724 HSF327724:HSH327724 ICB327724:ICD327724 ILX327724:ILZ327724 IVT327724:IVV327724 JFP327724:JFR327724 JPL327724:JPN327724 JZH327724:JZJ327724 KJD327724:KJF327724 KSZ327724:KTB327724 LCV327724:LCX327724 LMR327724:LMT327724 LWN327724:LWP327724 MGJ327724:MGL327724 MQF327724:MQH327724 NAB327724:NAD327724 NJX327724:NJZ327724 NTT327724:NTV327724 ODP327724:ODR327724 ONL327724:ONN327724 OXH327724:OXJ327724 PHD327724:PHF327724 PQZ327724:PRB327724 QAV327724:QAX327724 QKR327724:QKT327724 QUN327724:QUP327724 REJ327724:REL327724 ROF327724:ROH327724 RYB327724:RYD327724 SHX327724:SHZ327724 SRT327724:SRV327724 TBP327724:TBR327724 TLL327724:TLN327724 TVH327724:TVJ327724 UFD327724:UFF327724 UOZ327724:UPB327724 UYV327724:UYX327724 VIR327724:VIT327724 VSN327724:VSP327724 WCJ327724:WCL327724 WMF327724:WMH327724 WWB327724:WWD327724 T393260:V393260 JP393260:JR393260 TL393260:TN393260 ADH393260:ADJ393260 AND393260:ANF393260 AWZ393260:AXB393260 BGV393260:BGX393260 BQR393260:BQT393260 CAN393260:CAP393260 CKJ393260:CKL393260 CUF393260:CUH393260 DEB393260:DED393260 DNX393260:DNZ393260 DXT393260:DXV393260 EHP393260:EHR393260 ERL393260:ERN393260 FBH393260:FBJ393260 FLD393260:FLF393260 FUZ393260:FVB393260 GEV393260:GEX393260 GOR393260:GOT393260 GYN393260:GYP393260 HIJ393260:HIL393260 HSF393260:HSH393260 ICB393260:ICD393260 ILX393260:ILZ393260 IVT393260:IVV393260 JFP393260:JFR393260 JPL393260:JPN393260 JZH393260:JZJ393260 KJD393260:KJF393260 KSZ393260:KTB393260 LCV393260:LCX393260 LMR393260:LMT393260 LWN393260:LWP393260 MGJ393260:MGL393260 MQF393260:MQH393260 NAB393260:NAD393260 NJX393260:NJZ393260 NTT393260:NTV393260 ODP393260:ODR393260 ONL393260:ONN393260 OXH393260:OXJ393260 PHD393260:PHF393260 PQZ393260:PRB393260 QAV393260:QAX393260 QKR393260:QKT393260 QUN393260:QUP393260 REJ393260:REL393260 ROF393260:ROH393260 RYB393260:RYD393260 SHX393260:SHZ393260 SRT393260:SRV393260 TBP393260:TBR393260 TLL393260:TLN393260 TVH393260:TVJ393260 UFD393260:UFF393260 UOZ393260:UPB393260 UYV393260:UYX393260 VIR393260:VIT393260 VSN393260:VSP393260 WCJ393260:WCL393260 WMF393260:WMH393260 WWB393260:WWD393260 T458796:V458796 JP458796:JR458796 TL458796:TN458796 ADH458796:ADJ458796 AND458796:ANF458796 AWZ458796:AXB458796 BGV458796:BGX458796 BQR458796:BQT458796 CAN458796:CAP458796 CKJ458796:CKL458796 CUF458796:CUH458796 DEB458796:DED458796 DNX458796:DNZ458796 DXT458796:DXV458796 EHP458796:EHR458796 ERL458796:ERN458796 FBH458796:FBJ458796 FLD458796:FLF458796 FUZ458796:FVB458796 GEV458796:GEX458796 GOR458796:GOT458796 GYN458796:GYP458796 HIJ458796:HIL458796 HSF458796:HSH458796 ICB458796:ICD458796 ILX458796:ILZ458796 IVT458796:IVV458796 JFP458796:JFR458796 JPL458796:JPN458796 JZH458796:JZJ458796 KJD458796:KJF458796 KSZ458796:KTB458796 LCV458796:LCX458796 LMR458796:LMT458796 LWN458796:LWP458796 MGJ458796:MGL458796 MQF458796:MQH458796 NAB458796:NAD458796 NJX458796:NJZ458796 NTT458796:NTV458796 ODP458796:ODR458796 ONL458796:ONN458796 OXH458796:OXJ458796 PHD458796:PHF458796 PQZ458796:PRB458796 QAV458796:QAX458796 QKR458796:QKT458796 QUN458796:QUP458796 REJ458796:REL458796 ROF458796:ROH458796 RYB458796:RYD458796 SHX458796:SHZ458796 SRT458796:SRV458796 TBP458796:TBR458796 TLL458796:TLN458796 TVH458796:TVJ458796 UFD458796:UFF458796 UOZ458796:UPB458796 UYV458796:UYX458796 VIR458796:VIT458796 VSN458796:VSP458796 WCJ458796:WCL458796 WMF458796:WMH458796 WWB458796:WWD458796 T524332:V524332 JP524332:JR524332 TL524332:TN524332 ADH524332:ADJ524332 AND524332:ANF524332 AWZ524332:AXB524332 BGV524332:BGX524332 BQR524332:BQT524332 CAN524332:CAP524332 CKJ524332:CKL524332 CUF524332:CUH524332 DEB524332:DED524332 DNX524332:DNZ524332 DXT524332:DXV524332 EHP524332:EHR524332 ERL524332:ERN524332 FBH524332:FBJ524332 FLD524332:FLF524332 FUZ524332:FVB524332 GEV524332:GEX524332 GOR524332:GOT524332 GYN524332:GYP524332 HIJ524332:HIL524332 HSF524332:HSH524332 ICB524332:ICD524332 ILX524332:ILZ524332 IVT524332:IVV524332 JFP524332:JFR524332 JPL524332:JPN524332 JZH524332:JZJ524332 KJD524332:KJF524332 KSZ524332:KTB524332 LCV524332:LCX524332 LMR524332:LMT524332 LWN524332:LWP524332 MGJ524332:MGL524332 MQF524332:MQH524332 NAB524332:NAD524332 NJX524332:NJZ524332 NTT524332:NTV524332 ODP524332:ODR524332 ONL524332:ONN524332 OXH524332:OXJ524332 PHD524332:PHF524332 PQZ524332:PRB524332 QAV524332:QAX524332 QKR524332:QKT524332 QUN524332:QUP524332 REJ524332:REL524332 ROF524332:ROH524332 RYB524332:RYD524332 SHX524332:SHZ524332 SRT524332:SRV524332 TBP524332:TBR524332 TLL524332:TLN524332 TVH524332:TVJ524332 UFD524332:UFF524332 UOZ524332:UPB524332 UYV524332:UYX524332 VIR524332:VIT524332 VSN524332:VSP524332 WCJ524332:WCL524332 WMF524332:WMH524332 WWB524332:WWD524332 T589868:V589868 JP589868:JR589868 TL589868:TN589868 ADH589868:ADJ589868 AND589868:ANF589868 AWZ589868:AXB589868 BGV589868:BGX589868 BQR589868:BQT589868 CAN589868:CAP589868 CKJ589868:CKL589868 CUF589868:CUH589868 DEB589868:DED589868 DNX589868:DNZ589868 DXT589868:DXV589868 EHP589868:EHR589868 ERL589868:ERN589868 FBH589868:FBJ589868 FLD589868:FLF589868 FUZ589868:FVB589868 GEV589868:GEX589868 GOR589868:GOT589868 GYN589868:GYP589868 HIJ589868:HIL589868 HSF589868:HSH589868 ICB589868:ICD589868 ILX589868:ILZ589868 IVT589868:IVV589868 JFP589868:JFR589868 JPL589868:JPN589868 JZH589868:JZJ589868 KJD589868:KJF589868 KSZ589868:KTB589868 LCV589868:LCX589868 LMR589868:LMT589868 LWN589868:LWP589868 MGJ589868:MGL589868 MQF589868:MQH589868 NAB589868:NAD589868 NJX589868:NJZ589868 NTT589868:NTV589868 ODP589868:ODR589868 ONL589868:ONN589868 OXH589868:OXJ589868 PHD589868:PHF589868 PQZ589868:PRB589868 QAV589868:QAX589868 QKR589868:QKT589868 QUN589868:QUP589868 REJ589868:REL589868 ROF589868:ROH589868 RYB589868:RYD589868 SHX589868:SHZ589868 SRT589868:SRV589868 TBP589868:TBR589868 TLL589868:TLN589868 TVH589868:TVJ589868 UFD589868:UFF589868 UOZ589868:UPB589868 UYV589868:UYX589868 VIR589868:VIT589868 VSN589868:VSP589868 WCJ589868:WCL589868 WMF589868:WMH589868 WWB589868:WWD589868 T655404:V655404 JP655404:JR655404 TL655404:TN655404 ADH655404:ADJ655404 AND655404:ANF655404 AWZ655404:AXB655404 BGV655404:BGX655404 BQR655404:BQT655404 CAN655404:CAP655404 CKJ655404:CKL655404 CUF655404:CUH655404 DEB655404:DED655404 DNX655404:DNZ655404 DXT655404:DXV655404 EHP655404:EHR655404 ERL655404:ERN655404 FBH655404:FBJ655404 FLD655404:FLF655404 FUZ655404:FVB655404 GEV655404:GEX655404 GOR655404:GOT655404 GYN655404:GYP655404 HIJ655404:HIL655404 HSF655404:HSH655404 ICB655404:ICD655404 ILX655404:ILZ655404 IVT655404:IVV655404 JFP655404:JFR655404 JPL655404:JPN655404 JZH655404:JZJ655404 KJD655404:KJF655404 KSZ655404:KTB655404 LCV655404:LCX655404 LMR655404:LMT655404 LWN655404:LWP655404 MGJ655404:MGL655404 MQF655404:MQH655404 NAB655404:NAD655404 NJX655404:NJZ655404 NTT655404:NTV655404 ODP655404:ODR655404 ONL655404:ONN655404 OXH655404:OXJ655404 PHD655404:PHF655404 PQZ655404:PRB655404 QAV655404:QAX655404 QKR655404:QKT655404 QUN655404:QUP655404 REJ655404:REL655404 ROF655404:ROH655404 RYB655404:RYD655404 SHX655404:SHZ655404 SRT655404:SRV655404 TBP655404:TBR655404 TLL655404:TLN655404 TVH655404:TVJ655404 UFD655404:UFF655404 UOZ655404:UPB655404 UYV655404:UYX655404 VIR655404:VIT655404 VSN655404:VSP655404 WCJ655404:WCL655404 WMF655404:WMH655404 WWB655404:WWD655404 T720940:V720940 JP720940:JR720940 TL720940:TN720940 ADH720940:ADJ720940 AND720940:ANF720940 AWZ720940:AXB720940 BGV720940:BGX720940 BQR720940:BQT720940 CAN720940:CAP720940 CKJ720940:CKL720940 CUF720940:CUH720940 DEB720940:DED720940 DNX720940:DNZ720940 DXT720940:DXV720940 EHP720940:EHR720940 ERL720940:ERN720940 FBH720940:FBJ720940 FLD720940:FLF720940 FUZ720940:FVB720940 GEV720940:GEX720940 GOR720940:GOT720940 GYN720940:GYP720940 HIJ720940:HIL720940 HSF720940:HSH720940 ICB720940:ICD720940 ILX720940:ILZ720940 IVT720940:IVV720940 JFP720940:JFR720940 JPL720940:JPN720940 JZH720940:JZJ720940 KJD720940:KJF720940 KSZ720940:KTB720940 LCV720940:LCX720940 LMR720940:LMT720940 LWN720940:LWP720940 MGJ720940:MGL720940 MQF720940:MQH720940 NAB720940:NAD720940 NJX720940:NJZ720940 NTT720940:NTV720940 ODP720940:ODR720940 ONL720940:ONN720940 OXH720940:OXJ720940 PHD720940:PHF720940 PQZ720940:PRB720940 QAV720940:QAX720940 QKR720940:QKT720940 QUN720940:QUP720940 REJ720940:REL720940 ROF720940:ROH720940 RYB720940:RYD720940 SHX720940:SHZ720940 SRT720940:SRV720940 TBP720940:TBR720940 TLL720940:TLN720940 TVH720940:TVJ720940 UFD720940:UFF720940 UOZ720940:UPB720940 UYV720940:UYX720940 VIR720940:VIT720940 VSN720940:VSP720940 WCJ720940:WCL720940 WMF720940:WMH720940 WWB720940:WWD720940 T786476:V786476 JP786476:JR786476 TL786476:TN786476 ADH786476:ADJ786476 AND786476:ANF786476 AWZ786476:AXB786476 BGV786476:BGX786476 BQR786476:BQT786476 CAN786476:CAP786476 CKJ786476:CKL786476 CUF786476:CUH786476 DEB786476:DED786476 DNX786476:DNZ786476 DXT786476:DXV786476 EHP786476:EHR786476 ERL786476:ERN786476 FBH786476:FBJ786476 FLD786476:FLF786476 FUZ786476:FVB786476 GEV786476:GEX786476 GOR786476:GOT786476 GYN786476:GYP786476 HIJ786476:HIL786476 HSF786476:HSH786476 ICB786476:ICD786476 ILX786476:ILZ786476 IVT786476:IVV786476 JFP786476:JFR786476 JPL786476:JPN786476 JZH786476:JZJ786476 KJD786476:KJF786476 KSZ786476:KTB786476 LCV786476:LCX786476 LMR786476:LMT786476 LWN786476:LWP786476 MGJ786476:MGL786476 MQF786476:MQH786476 NAB786476:NAD786476 NJX786476:NJZ786476 NTT786476:NTV786476 ODP786476:ODR786476 ONL786476:ONN786476 OXH786476:OXJ786476 PHD786476:PHF786476 PQZ786476:PRB786476 QAV786476:QAX786476 QKR786476:QKT786476 QUN786476:QUP786476 REJ786476:REL786476 ROF786476:ROH786476 RYB786476:RYD786476 SHX786476:SHZ786476 SRT786476:SRV786476 TBP786476:TBR786476 TLL786476:TLN786476 TVH786476:TVJ786476 UFD786476:UFF786476 UOZ786476:UPB786476 UYV786476:UYX786476 VIR786476:VIT786476 VSN786476:VSP786476 WCJ786476:WCL786476 WMF786476:WMH786476 WWB786476:WWD786476 T852012:V852012 JP852012:JR852012 TL852012:TN852012 ADH852012:ADJ852012 AND852012:ANF852012 AWZ852012:AXB852012 BGV852012:BGX852012 BQR852012:BQT852012 CAN852012:CAP852012 CKJ852012:CKL852012 CUF852012:CUH852012 DEB852012:DED852012 DNX852012:DNZ852012 DXT852012:DXV852012 EHP852012:EHR852012 ERL852012:ERN852012 FBH852012:FBJ852012 FLD852012:FLF852012 FUZ852012:FVB852012 GEV852012:GEX852012 GOR852012:GOT852012 GYN852012:GYP852012 HIJ852012:HIL852012 HSF852012:HSH852012 ICB852012:ICD852012 ILX852012:ILZ852012 IVT852012:IVV852012 JFP852012:JFR852012 JPL852012:JPN852012 JZH852012:JZJ852012 KJD852012:KJF852012 KSZ852012:KTB852012 LCV852012:LCX852012 LMR852012:LMT852012 LWN852012:LWP852012 MGJ852012:MGL852012 MQF852012:MQH852012 NAB852012:NAD852012 NJX852012:NJZ852012 NTT852012:NTV852012 ODP852012:ODR852012 ONL852012:ONN852012 OXH852012:OXJ852012 PHD852012:PHF852012 PQZ852012:PRB852012 QAV852012:QAX852012 QKR852012:QKT852012 QUN852012:QUP852012 REJ852012:REL852012 ROF852012:ROH852012 RYB852012:RYD852012 SHX852012:SHZ852012 SRT852012:SRV852012 TBP852012:TBR852012 TLL852012:TLN852012 TVH852012:TVJ852012 UFD852012:UFF852012 UOZ852012:UPB852012 UYV852012:UYX852012 VIR852012:VIT852012 VSN852012:VSP852012 WCJ852012:WCL852012 WMF852012:WMH852012 WWB852012:WWD852012 T917548:V917548 JP917548:JR917548 TL917548:TN917548 ADH917548:ADJ917548 AND917548:ANF917548 AWZ917548:AXB917548 BGV917548:BGX917548 BQR917548:BQT917548 CAN917548:CAP917548 CKJ917548:CKL917548 CUF917548:CUH917548 DEB917548:DED917548 DNX917548:DNZ917548 DXT917548:DXV917548 EHP917548:EHR917548 ERL917548:ERN917548 FBH917548:FBJ917548 FLD917548:FLF917548 FUZ917548:FVB917548 GEV917548:GEX917548 GOR917548:GOT917548 GYN917548:GYP917548 HIJ917548:HIL917548 HSF917548:HSH917548 ICB917548:ICD917548 ILX917548:ILZ917548 IVT917548:IVV917548 JFP917548:JFR917548 JPL917548:JPN917548 JZH917548:JZJ917548 KJD917548:KJF917548 KSZ917548:KTB917548 LCV917548:LCX917548 LMR917548:LMT917548 LWN917548:LWP917548 MGJ917548:MGL917548 MQF917548:MQH917548 NAB917548:NAD917548 NJX917548:NJZ917548 NTT917548:NTV917548 ODP917548:ODR917548 ONL917548:ONN917548 OXH917548:OXJ917548 PHD917548:PHF917548 PQZ917548:PRB917548 QAV917548:QAX917548 QKR917548:QKT917548 QUN917548:QUP917548 REJ917548:REL917548 ROF917548:ROH917548 RYB917548:RYD917548 SHX917548:SHZ917548 SRT917548:SRV917548 TBP917548:TBR917548 TLL917548:TLN917548 TVH917548:TVJ917548 UFD917548:UFF917548 UOZ917548:UPB917548 UYV917548:UYX917548 VIR917548:VIT917548 VSN917548:VSP917548 WCJ917548:WCL917548 WMF917548:WMH917548 WWB917548:WWD917548 T983084:V983084 JP983084:JR983084 TL983084:TN983084 ADH983084:ADJ983084 AND983084:ANF983084 AWZ983084:AXB983084 BGV983084:BGX983084 BQR983084:BQT983084 CAN983084:CAP983084 CKJ983084:CKL983084 CUF983084:CUH983084 DEB983084:DED983084 DNX983084:DNZ983084 DXT983084:DXV983084 EHP983084:EHR983084 ERL983084:ERN983084 FBH983084:FBJ983084 FLD983084:FLF983084 FUZ983084:FVB983084 GEV983084:GEX983084 GOR983084:GOT983084 GYN983084:GYP983084 HIJ983084:HIL983084 HSF983084:HSH983084 ICB983084:ICD983084 ILX983084:ILZ983084 IVT983084:IVV983084 JFP983084:JFR983084 JPL983084:JPN983084 JZH983084:JZJ983084 KJD983084:KJF983084 KSZ983084:KTB983084 LCV983084:LCX983084 LMR983084:LMT983084 LWN983084:LWP983084 MGJ983084:MGL983084 MQF983084:MQH983084 NAB983084:NAD983084 NJX983084:NJZ983084 NTT983084:NTV983084 ODP983084:ODR983084 ONL983084:ONN983084 OXH983084:OXJ983084 PHD983084:PHF983084 PQZ983084:PRB983084 QAV983084:QAX983084 QKR983084:QKT983084 QUN983084:QUP983084 REJ983084:REL983084 ROF983084:ROH983084 RYB983084:RYD983084 SHX983084:SHZ983084 SRT983084:SRV983084 TBP983084:TBR983084 TLL983084:TLN983084 TVH983084:TVJ983084 UFD983084:UFF983084 UOZ983084:UPB983084 UYV983084:UYX983084 VIR983084:VIT983084 VSN983084:VSP983084 WCJ983084:WCL983084 WMF983084:WMH983084 WWB983084:WWD983084 T24:V24 JP24:JR24 TL24:TN24 ADH24:ADJ24 AND24:ANF24 AWZ24:AXB24 BGV24:BGX24 BQR24:BQT24 CAN24:CAP24 CKJ24:CKL24 CUF24:CUH24 DEB24:DED24 DNX24:DNZ24 DXT24:DXV24 EHP24:EHR24 ERL24:ERN24 FBH24:FBJ24 FLD24:FLF24 FUZ24:FVB24 GEV24:GEX24 GOR24:GOT24 GYN24:GYP24 HIJ24:HIL24 HSF24:HSH24 ICB24:ICD24 ILX24:ILZ24 IVT24:IVV24 JFP24:JFR24 JPL24:JPN24 JZH24:JZJ24 KJD24:KJF24 KSZ24:KTB24 LCV24:LCX24 LMR24:LMT24 LWN24:LWP24 MGJ24:MGL24 MQF24:MQH24 NAB24:NAD24 NJX24:NJZ24 NTT24:NTV24 ODP24:ODR24 ONL24:ONN24 OXH24:OXJ24 PHD24:PHF24 PQZ24:PRB24 QAV24:QAX24 QKR24:QKT24 QUN24:QUP24 REJ24:REL24 ROF24:ROH24 RYB24:RYD24 SHX24:SHZ24 SRT24:SRV24 TBP24:TBR24 TLL24:TLN24 TVH24:TVJ24 UFD24:UFF24 UOZ24:UPB24 UYV24:UYX24 VIR24:VIT24 VSN24:VSP24 WCJ24:WCL24 WMF24:WMH24 WWB24:WWD24 T65560:V65560 JP65560:JR65560 TL65560:TN65560 ADH65560:ADJ65560 AND65560:ANF65560 AWZ65560:AXB65560 BGV65560:BGX65560 BQR65560:BQT65560 CAN65560:CAP65560 CKJ65560:CKL65560 CUF65560:CUH65560 DEB65560:DED65560 DNX65560:DNZ65560 DXT65560:DXV65560 EHP65560:EHR65560 ERL65560:ERN65560 FBH65560:FBJ65560 FLD65560:FLF65560 FUZ65560:FVB65560 GEV65560:GEX65560 GOR65560:GOT65560 GYN65560:GYP65560 HIJ65560:HIL65560 HSF65560:HSH65560 ICB65560:ICD65560 ILX65560:ILZ65560 IVT65560:IVV65560 JFP65560:JFR65560 JPL65560:JPN65560 JZH65560:JZJ65560 KJD65560:KJF65560 KSZ65560:KTB65560 LCV65560:LCX65560 LMR65560:LMT65560 LWN65560:LWP65560 MGJ65560:MGL65560 MQF65560:MQH65560 NAB65560:NAD65560 NJX65560:NJZ65560 NTT65560:NTV65560 ODP65560:ODR65560 ONL65560:ONN65560 OXH65560:OXJ65560 PHD65560:PHF65560 PQZ65560:PRB65560 QAV65560:QAX65560 QKR65560:QKT65560 QUN65560:QUP65560 REJ65560:REL65560 ROF65560:ROH65560 RYB65560:RYD65560 SHX65560:SHZ65560 SRT65560:SRV65560 TBP65560:TBR65560 TLL65560:TLN65560 TVH65560:TVJ65560 UFD65560:UFF65560 UOZ65560:UPB65560 UYV65560:UYX65560 VIR65560:VIT65560 VSN65560:VSP65560 WCJ65560:WCL65560 WMF65560:WMH65560 WWB65560:WWD65560 T131096:V131096 JP131096:JR131096 TL131096:TN131096 ADH131096:ADJ131096 AND131096:ANF131096 AWZ131096:AXB131096 BGV131096:BGX131096 BQR131096:BQT131096 CAN131096:CAP131096 CKJ131096:CKL131096 CUF131096:CUH131096 DEB131096:DED131096 DNX131096:DNZ131096 DXT131096:DXV131096 EHP131096:EHR131096 ERL131096:ERN131096 FBH131096:FBJ131096 FLD131096:FLF131096 FUZ131096:FVB131096 GEV131096:GEX131096 GOR131096:GOT131096 GYN131096:GYP131096 HIJ131096:HIL131096 HSF131096:HSH131096 ICB131096:ICD131096 ILX131096:ILZ131096 IVT131096:IVV131096 JFP131096:JFR131096 JPL131096:JPN131096 JZH131096:JZJ131096 KJD131096:KJF131096 KSZ131096:KTB131096 LCV131096:LCX131096 LMR131096:LMT131096 LWN131096:LWP131096 MGJ131096:MGL131096 MQF131096:MQH131096 NAB131096:NAD131096 NJX131096:NJZ131096 NTT131096:NTV131096 ODP131096:ODR131096 ONL131096:ONN131096 OXH131096:OXJ131096 PHD131096:PHF131096 PQZ131096:PRB131096 QAV131096:QAX131096 QKR131096:QKT131096 QUN131096:QUP131096 REJ131096:REL131096 ROF131096:ROH131096 RYB131096:RYD131096 SHX131096:SHZ131096 SRT131096:SRV131096 TBP131096:TBR131096 TLL131096:TLN131096 TVH131096:TVJ131096 UFD131096:UFF131096 UOZ131096:UPB131096 UYV131096:UYX131096 VIR131096:VIT131096 VSN131096:VSP131096 WCJ131096:WCL131096 WMF131096:WMH131096 WWB131096:WWD131096 T196632:V196632 JP196632:JR196632 TL196632:TN196632 ADH196632:ADJ196632 AND196632:ANF196632 AWZ196632:AXB196632 BGV196632:BGX196632 BQR196632:BQT196632 CAN196632:CAP196632 CKJ196632:CKL196632 CUF196632:CUH196632 DEB196632:DED196632 DNX196632:DNZ196632 DXT196632:DXV196632 EHP196632:EHR196632 ERL196632:ERN196632 FBH196632:FBJ196632 FLD196632:FLF196632 FUZ196632:FVB196632 GEV196632:GEX196632 GOR196632:GOT196632 GYN196632:GYP196632 HIJ196632:HIL196632 HSF196632:HSH196632 ICB196632:ICD196632 ILX196632:ILZ196632 IVT196632:IVV196632 JFP196632:JFR196632 JPL196632:JPN196632 JZH196632:JZJ196632 KJD196632:KJF196632 KSZ196632:KTB196632 LCV196632:LCX196632 LMR196632:LMT196632 LWN196632:LWP196632 MGJ196632:MGL196632 MQF196632:MQH196632 NAB196632:NAD196632 NJX196632:NJZ196632 NTT196632:NTV196632 ODP196632:ODR196632 ONL196632:ONN196632 OXH196632:OXJ196632 PHD196632:PHF196632 PQZ196632:PRB196632 QAV196632:QAX196632 QKR196632:QKT196632 QUN196632:QUP196632 REJ196632:REL196632 ROF196632:ROH196632 RYB196632:RYD196632 SHX196632:SHZ196632 SRT196632:SRV196632 TBP196632:TBR196632 TLL196632:TLN196632 TVH196632:TVJ196632 UFD196632:UFF196632 UOZ196632:UPB196632 UYV196632:UYX196632 VIR196632:VIT196632 VSN196632:VSP196632 WCJ196632:WCL196632 WMF196632:WMH196632 WWB196632:WWD196632 T262168:V262168 JP262168:JR262168 TL262168:TN262168 ADH262168:ADJ262168 AND262168:ANF262168 AWZ262168:AXB262168 BGV262168:BGX262168 BQR262168:BQT262168 CAN262168:CAP262168 CKJ262168:CKL262168 CUF262168:CUH262168 DEB262168:DED262168 DNX262168:DNZ262168 DXT262168:DXV262168 EHP262168:EHR262168 ERL262168:ERN262168 FBH262168:FBJ262168 FLD262168:FLF262168 FUZ262168:FVB262168 GEV262168:GEX262168 GOR262168:GOT262168 GYN262168:GYP262168 HIJ262168:HIL262168 HSF262168:HSH262168 ICB262168:ICD262168 ILX262168:ILZ262168 IVT262168:IVV262168 JFP262168:JFR262168 JPL262168:JPN262168 JZH262168:JZJ262168 KJD262168:KJF262168 KSZ262168:KTB262168 LCV262168:LCX262168 LMR262168:LMT262168 LWN262168:LWP262168 MGJ262168:MGL262168 MQF262168:MQH262168 NAB262168:NAD262168 NJX262168:NJZ262168 NTT262168:NTV262168 ODP262168:ODR262168 ONL262168:ONN262168 OXH262168:OXJ262168 PHD262168:PHF262168 PQZ262168:PRB262168 QAV262168:QAX262168 QKR262168:QKT262168 QUN262168:QUP262168 REJ262168:REL262168 ROF262168:ROH262168 RYB262168:RYD262168 SHX262168:SHZ262168 SRT262168:SRV262168 TBP262168:TBR262168 TLL262168:TLN262168 TVH262168:TVJ262168 UFD262168:UFF262168 UOZ262168:UPB262168 UYV262168:UYX262168 VIR262168:VIT262168 VSN262168:VSP262168 WCJ262168:WCL262168 WMF262168:WMH262168 WWB262168:WWD262168 T327704:V327704 JP327704:JR327704 TL327704:TN327704 ADH327704:ADJ327704 AND327704:ANF327704 AWZ327704:AXB327704 BGV327704:BGX327704 BQR327704:BQT327704 CAN327704:CAP327704 CKJ327704:CKL327704 CUF327704:CUH327704 DEB327704:DED327704 DNX327704:DNZ327704 DXT327704:DXV327704 EHP327704:EHR327704 ERL327704:ERN327704 FBH327704:FBJ327704 FLD327704:FLF327704 FUZ327704:FVB327704 GEV327704:GEX327704 GOR327704:GOT327704 GYN327704:GYP327704 HIJ327704:HIL327704 HSF327704:HSH327704 ICB327704:ICD327704 ILX327704:ILZ327704 IVT327704:IVV327704 JFP327704:JFR327704 JPL327704:JPN327704 JZH327704:JZJ327704 KJD327704:KJF327704 KSZ327704:KTB327704 LCV327704:LCX327704 LMR327704:LMT327704 LWN327704:LWP327704 MGJ327704:MGL327704 MQF327704:MQH327704 NAB327704:NAD327704 NJX327704:NJZ327704 NTT327704:NTV327704 ODP327704:ODR327704 ONL327704:ONN327704 OXH327704:OXJ327704 PHD327704:PHF327704 PQZ327704:PRB327704 QAV327704:QAX327704 QKR327704:QKT327704 QUN327704:QUP327704 REJ327704:REL327704 ROF327704:ROH327704 RYB327704:RYD327704 SHX327704:SHZ327704 SRT327704:SRV327704 TBP327704:TBR327704 TLL327704:TLN327704 TVH327704:TVJ327704 UFD327704:UFF327704 UOZ327704:UPB327704 UYV327704:UYX327704 VIR327704:VIT327704 VSN327704:VSP327704 WCJ327704:WCL327704 WMF327704:WMH327704 WWB327704:WWD327704 T393240:V393240 JP393240:JR393240 TL393240:TN393240 ADH393240:ADJ393240 AND393240:ANF393240 AWZ393240:AXB393240 BGV393240:BGX393240 BQR393240:BQT393240 CAN393240:CAP393240 CKJ393240:CKL393240 CUF393240:CUH393240 DEB393240:DED393240 DNX393240:DNZ393240 DXT393240:DXV393240 EHP393240:EHR393240 ERL393240:ERN393240 FBH393240:FBJ393240 FLD393240:FLF393240 FUZ393240:FVB393240 GEV393240:GEX393240 GOR393240:GOT393240 GYN393240:GYP393240 HIJ393240:HIL393240 HSF393240:HSH393240 ICB393240:ICD393240 ILX393240:ILZ393240 IVT393240:IVV393240 JFP393240:JFR393240 JPL393240:JPN393240 JZH393240:JZJ393240 KJD393240:KJF393240 KSZ393240:KTB393240 LCV393240:LCX393240 LMR393240:LMT393240 LWN393240:LWP393240 MGJ393240:MGL393240 MQF393240:MQH393240 NAB393240:NAD393240 NJX393240:NJZ393240 NTT393240:NTV393240 ODP393240:ODR393240 ONL393240:ONN393240 OXH393240:OXJ393240 PHD393240:PHF393240 PQZ393240:PRB393240 QAV393240:QAX393240 QKR393240:QKT393240 QUN393240:QUP393240 REJ393240:REL393240 ROF393240:ROH393240 RYB393240:RYD393240 SHX393240:SHZ393240 SRT393240:SRV393240 TBP393240:TBR393240 TLL393240:TLN393240 TVH393240:TVJ393240 UFD393240:UFF393240 UOZ393240:UPB393240 UYV393240:UYX393240 VIR393240:VIT393240 VSN393240:VSP393240 WCJ393240:WCL393240 WMF393240:WMH393240 WWB393240:WWD393240 T458776:V458776 JP458776:JR458776 TL458776:TN458776 ADH458776:ADJ458776 AND458776:ANF458776 AWZ458776:AXB458776 BGV458776:BGX458776 BQR458776:BQT458776 CAN458776:CAP458776 CKJ458776:CKL458776 CUF458776:CUH458776 DEB458776:DED458776 DNX458776:DNZ458776 DXT458776:DXV458776 EHP458776:EHR458776 ERL458776:ERN458776 FBH458776:FBJ458776 FLD458776:FLF458776 FUZ458776:FVB458776 GEV458776:GEX458776 GOR458776:GOT458776 GYN458776:GYP458776 HIJ458776:HIL458776 HSF458776:HSH458776 ICB458776:ICD458776 ILX458776:ILZ458776 IVT458776:IVV458776 JFP458776:JFR458776 JPL458776:JPN458776 JZH458776:JZJ458776 KJD458776:KJF458776 KSZ458776:KTB458776 LCV458776:LCX458776 LMR458776:LMT458776 LWN458776:LWP458776 MGJ458776:MGL458776 MQF458776:MQH458776 NAB458776:NAD458776 NJX458776:NJZ458776 NTT458776:NTV458776 ODP458776:ODR458776 ONL458776:ONN458776 OXH458776:OXJ458776 PHD458776:PHF458776 PQZ458776:PRB458776 QAV458776:QAX458776 QKR458776:QKT458776 QUN458776:QUP458776 REJ458776:REL458776 ROF458776:ROH458776 RYB458776:RYD458776 SHX458776:SHZ458776 SRT458776:SRV458776 TBP458776:TBR458776 TLL458776:TLN458776 TVH458776:TVJ458776 UFD458776:UFF458776 UOZ458776:UPB458776 UYV458776:UYX458776 VIR458776:VIT458776 VSN458776:VSP458776 WCJ458776:WCL458776 WMF458776:WMH458776 WWB458776:WWD458776 T524312:V524312 JP524312:JR524312 TL524312:TN524312 ADH524312:ADJ524312 AND524312:ANF524312 AWZ524312:AXB524312 BGV524312:BGX524312 BQR524312:BQT524312 CAN524312:CAP524312 CKJ524312:CKL524312 CUF524312:CUH524312 DEB524312:DED524312 DNX524312:DNZ524312 DXT524312:DXV524312 EHP524312:EHR524312 ERL524312:ERN524312 FBH524312:FBJ524312 FLD524312:FLF524312 FUZ524312:FVB524312 GEV524312:GEX524312 GOR524312:GOT524312 GYN524312:GYP524312 HIJ524312:HIL524312 HSF524312:HSH524312 ICB524312:ICD524312 ILX524312:ILZ524312 IVT524312:IVV524312 JFP524312:JFR524312 JPL524312:JPN524312 JZH524312:JZJ524312 KJD524312:KJF524312 KSZ524312:KTB524312 LCV524312:LCX524312 LMR524312:LMT524312 LWN524312:LWP524312 MGJ524312:MGL524312 MQF524312:MQH524312 NAB524312:NAD524312 NJX524312:NJZ524312 NTT524312:NTV524312 ODP524312:ODR524312 ONL524312:ONN524312 OXH524312:OXJ524312 PHD524312:PHF524312 PQZ524312:PRB524312 QAV524312:QAX524312 QKR524312:QKT524312 QUN524312:QUP524312 REJ524312:REL524312 ROF524312:ROH524312 RYB524312:RYD524312 SHX524312:SHZ524312 SRT524312:SRV524312 TBP524312:TBR524312 TLL524312:TLN524312 TVH524312:TVJ524312 UFD524312:UFF524312 UOZ524312:UPB524312 UYV524312:UYX524312 VIR524312:VIT524312 VSN524312:VSP524312 WCJ524312:WCL524312 WMF524312:WMH524312 WWB524312:WWD524312 T589848:V589848 JP589848:JR589848 TL589848:TN589848 ADH589848:ADJ589848 AND589848:ANF589848 AWZ589848:AXB589848 BGV589848:BGX589848 BQR589848:BQT589848 CAN589848:CAP589848 CKJ589848:CKL589848 CUF589848:CUH589848 DEB589848:DED589848 DNX589848:DNZ589848 DXT589848:DXV589848 EHP589848:EHR589848 ERL589848:ERN589848 FBH589848:FBJ589848 FLD589848:FLF589848 FUZ589848:FVB589848 GEV589848:GEX589848 GOR589848:GOT589848 GYN589848:GYP589848 HIJ589848:HIL589848 HSF589848:HSH589848 ICB589848:ICD589848 ILX589848:ILZ589848 IVT589848:IVV589848 JFP589848:JFR589848 JPL589848:JPN589848 JZH589848:JZJ589848 KJD589848:KJF589848 KSZ589848:KTB589848 LCV589848:LCX589848 LMR589848:LMT589848 LWN589848:LWP589848 MGJ589848:MGL589848 MQF589848:MQH589848 NAB589848:NAD589848 NJX589848:NJZ589848 NTT589848:NTV589848 ODP589848:ODR589848 ONL589848:ONN589848 OXH589848:OXJ589848 PHD589848:PHF589848 PQZ589848:PRB589848 QAV589848:QAX589848 QKR589848:QKT589848 QUN589848:QUP589848 REJ589848:REL589848 ROF589848:ROH589848 RYB589848:RYD589848 SHX589848:SHZ589848 SRT589848:SRV589848 TBP589848:TBR589848 TLL589848:TLN589848 TVH589848:TVJ589848 UFD589848:UFF589848 UOZ589848:UPB589848 UYV589848:UYX589848 VIR589848:VIT589848 VSN589848:VSP589848 WCJ589848:WCL589848 WMF589848:WMH589848 WWB589848:WWD589848 T655384:V655384 JP655384:JR655384 TL655384:TN655384 ADH655384:ADJ655384 AND655384:ANF655384 AWZ655384:AXB655384 BGV655384:BGX655384 BQR655384:BQT655384 CAN655384:CAP655384 CKJ655384:CKL655384 CUF655384:CUH655384 DEB655384:DED655384 DNX655384:DNZ655384 DXT655384:DXV655384 EHP655384:EHR655384 ERL655384:ERN655384 FBH655384:FBJ655384 FLD655384:FLF655384 FUZ655384:FVB655384 GEV655384:GEX655384 GOR655384:GOT655384 GYN655384:GYP655384 HIJ655384:HIL655384 HSF655384:HSH655384 ICB655384:ICD655384 ILX655384:ILZ655384 IVT655384:IVV655384 JFP655384:JFR655384 JPL655384:JPN655384 JZH655384:JZJ655384 KJD655384:KJF655384 KSZ655384:KTB655384 LCV655384:LCX655384 LMR655384:LMT655384 LWN655384:LWP655384 MGJ655384:MGL655384 MQF655384:MQH655384 NAB655384:NAD655384 NJX655384:NJZ655384 NTT655384:NTV655384 ODP655384:ODR655384 ONL655384:ONN655384 OXH655384:OXJ655384 PHD655384:PHF655384 PQZ655384:PRB655384 QAV655384:QAX655384 QKR655384:QKT655384 QUN655384:QUP655384 REJ655384:REL655384 ROF655384:ROH655384 RYB655384:RYD655384 SHX655384:SHZ655384 SRT655384:SRV655384 TBP655384:TBR655384 TLL655384:TLN655384 TVH655384:TVJ655384 UFD655384:UFF655384 UOZ655384:UPB655384 UYV655384:UYX655384 VIR655384:VIT655384 VSN655384:VSP655384 WCJ655384:WCL655384 WMF655384:WMH655384 WWB655384:WWD655384 T720920:V720920 JP720920:JR720920 TL720920:TN720920 ADH720920:ADJ720920 AND720920:ANF720920 AWZ720920:AXB720920 BGV720920:BGX720920 BQR720920:BQT720920 CAN720920:CAP720920 CKJ720920:CKL720920 CUF720920:CUH720920 DEB720920:DED720920 DNX720920:DNZ720920 DXT720920:DXV720920 EHP720920:EHR720920 ERL720920:ERN720920 FBH720920:FBJ720920 FLD720920:FLF720920 FUZ720920:FVB720920 GEV720920:GEX720920 GOR720920:GOT720920 GYN720920:GYP720920 HIJ720920:HIL720920 HSF720920:HSH720920 ICB720920:ICD720920 ILX720920:ILZ720920 IVT720920:IVV720920 JFP720920:JFR720920 JPL720920:JPN720920 JZH720920:JZJ720920 KJD720920:KJF720920 KSZ720920:KTB720920 LCV720920:LCX720920 LMR720920:LMT720920 LWN720920:LWP720920 MGJ720920:MGL720920 MQF720920:MQH720920 NAB720920:NAD720920 NJX720920:NJZ720920 NTT720920:NTV720920 ODP720920:ODR720920 ONL720920:ONN720920 OXH720920:OXJ720920 PHD720920:PHF720920 PQZ720920:PRB720920 QAV720920:QAX720920 QKR720920:QKT720920 QUN720920:QUP720920 REJ720920:REL720920 ROF720920:ROH720920 RYB720920:RYD720920 SHX720920:SHZ720920 SRT720920:SRV720920 TBP720920:TBR720920 TLL720920:TLN720920 TVH720920:TVJ720920 UFD720920:UFF720920 UOZ720920:UPB720920 UYV720920:UYX720920 VIR720920:VIT720920 VSN720920:VSP720920 WCJ720920:WCL720920 WMF720920:WMH720920 WWB720920:WWD720920 T786456:V786456 JP786456:JR786456 TL786456:TN786456 ADH786456:ADJ786456 AND786456:ANF786456 AWZ786456:AXB786456 BGV786456:BGX786456 BQR786456:BQT786456 CAN786456:CAP786456 CKJ786456:CKL786456 CUF786456:CUH786456 DEB786456:DED786456 DNX786456:DNZ786456 DXT786456:DXV786456 EHP786456:EHR786456 ERL786456:ERN786456 FBH786456:FBJ786456 FLD786456:FLF786456 FUZ786456:FVB786456 GEV786456:GEX786456 GOR786456:GOT786456 GYN786456:GYP786456 HIJ786456:HIL786456 HSF786456:HSH786456 ICB786456:ICD786456 ILX786456:ILZ786456 IVT786456:IVV786456 JFP786456:JFR786456 JPL786456:JPN786456 JZH786456:JZJ786456 KJD786456:KJF786456 KSZ786456:KTB786456 LCV786456:LCX786456 LMR786456:LMT786456 LWN786456:LWP786456 MGJ786456:MGL786456 MQF786456:MQH786456 NAB786456:NAD786456 NJX786456:NJZ786456 NTT786456:NTV786456 ODP786456:ODR786456 ONL786456:ONN786456 OXH786456:OXJ786456 PHD786456:PHF786456 PQZ786456:PRB786456 QAV786456:QAX786456 QKR786456:QKT786456 QUN786456:QUP786456 REJ786456:REL786456 ROF786456:ROH786456 RYB786456:RYD786456 SHX786456:SHZ786456 SRT786456:SRV786456 TBP786456:TBR786456 TLL786456:TLN786456 TVH786456:TVJ786456 UFD786456:UFF786456 UOZ786456:UPB786456 UYV786456:UYX786456 VIR786456:VIT786456 VSN786456:VSP786456 WCJ786456:WCL786456 WMF786456:WMH786456 WWB786456:WWD786456 T851992:V851992 JP851992:JR851992 TL851992:TN851992 ADH851992:ADJ851992 AND851992:ANF851992 AWZ851992:AXB851992 BGV851992:BGX851992 BQR851992:BQT851992 CAN851992:CAP851992 CKJ851992:CKL851992 CUF851992:CUH851992 DEB851992:DED851992 DNX851992:DNZ851992 DXT851992:DXV851992 EHP851992:EHR851992 ERL851992:ERN851992 FBH851992:FBJ851992 FLD851992:FLF851992 FUZ851992:FVB851992 GEV851992:GEX851992 GOR851992:GOT851992 GYN851992:GYP851992 HIJ851992:HIL851992 HSF851992:HSH851992 ICB851992:ICD851992 ILX851992:ILZ851992 IVT851992:IVV851992 JFP851992:JFR851992 JPL851992:JPN851992 JZH851992:JZJ851992 KJD851992:KJF851992 KSZ851992:KTB851992 LCV851992:LCX851992 LMR851992:LMT851992 LWN851992:LWP851992 MGJ851992:MGL851992 MQF851992:MQH851992 NAB851992:NAD851992 NJX851992:NJZ851992 NTT851992:NTV851992 ODP851992:ODR851992 ONL851992:ONN851992 OXH851992:OXJ851992 PHD851992:PHF851992 PQZ851992:PRB851992 QAV851992:QAX851992 QKR851992:QKT851992 QUN851992:QUP851992 REJ851992:REL851992 ROF851992:ROH851992 RYB851992:RYD851992 SHX851992:SHZ851992 SRT851992:SRV851992 TBP851992:TBR851992 TLL851992:TLN851992 TVH851992:TVJ851992 UFD851992:UFF851992 UOZ851992:UPB851992 UYV851992:UYX851992 VIR851992:VIT851992 VSN851992:VSP851992 WCJ851992:WCL851992 WMF851992:WMH851992 WWB851992:WWD851992 T917528:V917528 JP917528:JR917528 TL917528:TN917528 ADH917528:ADJ917528 AND917528:ANF917528 AWZ917528:AXB917528 BGV917528:BGX917528 BQR917528:BQT917528 CAN917528:CAP917528 CKJ917528:CKL917528 CUF917528:CUH917528 DEB917528:DED917528 DNX917528:DNZ917528 DXT917528:DXV917528 EHP917528:EHR917528 ERL917528:ERN917528 FBH917528:FBJ917528 FLD917528:FLF917528 FUZ917528:FVB917528 GEV917528:GEX917528 GOR917528:GOT917528 GYN917528:GYP917528 HIJ917528:HIL917528 HSF917528:HSH917528 ICB917528:ICD917528 ILX917528:ILZ917528 IVT917528:IVV917528 JFP917528:JFR917528 JPL917528:JPN917528 JZH917528:JZJ917528 KJD917528:KJF917528 KSZ917528:KTB917528 LCV917528:LCX917528 LMR917528:LMT917528 LWN917528:LWP917528 MGJ917528:MGL917528 MQF917528:MQH917528 NAB917528:NAD917528 NJX917528:NJZ917528 NTT917528:NTV917528 ODP917528:ODR917528 ONL917528:ONN917528 OXH917528:OXJ917528 PHD917528:PHF917528 PQZ917528:PRB917528 QAV917528:QAX917528 QKR917528:QKT917528 QUN917528:QUP917528 REJ917528:REL917528 ROF917528:ROH917528 RYB917528:RYD917528 SHX917528:SHZ917528 SRT917528:SRV917528 TBP917528:TBR917528 TLL917528:TLN917528 TVH917528:TVJ917528 UFD917528:UFF917528 UOZ917528:UPB917528 UYV917528:UYX917528 VIR917528:VIT917528 VSN917528:VSP917528 WCJ917528:WCL917528 WMF917528:WMH917528 WWB917528:WWD917528 T983064:V983064 JP983064:JR983064 TL983064:TN983064 ADH983064:ADJ983064 AND983064:ANF983064 AWZ983064:AXB983064 BGV983064:BGX983064 BQR983064:BQT983064 CAN983064:CAP983064 CKJ983064:CKL983064 CUF983064:CUH983064 DEB983064:DED983064 DNX983064:DNZ983064 DXT983064:DXV983064 EHP983064:EHR983064 ERL983064:ERN983064 FBH983064:FBJ983064 FLD983064:FLF983064 FUZ983064:FVB983064 GEV983064:GEX983064 GOR983064:GOT983064 GYN983064:GYP983064 HIJ983064:HIL983064 HSF983064:HSH983064 ICB983064:ICD983064 ILX983064:ILZ983064 IVT983064:IVV983064 JFP983064:JFR983064 JPL983064:JPN983064 JZH983064:JZJ983064 KJD983064:KJF983064 KSZ983064:KTB983064 LCV983064:LCX983064 LMR983064:LMT983064 LWN983064:LWP983064 MGJ983064:MGL983064 MQF983064:MQH983064 NAB983064:NAD983064 NJX983064:NJZ983064 NTT983064:NTV983064 ODP983064:ODR983064 ONL983064:ONN983064 OXH983064:OXJ983064 PHD983064:PHF983064 PQZ983064:PRB983064 QAV983064:QAX983064 QKR983064:QKT983064 QUN983064:QUP983064 REJ983064:REL983064 ROF983064:ROH983064 RYB983064:RYD983064 SHX983064:SHZ983064 SRT983064:SRV983064 TBP983064:TBR983064 TLL983064:TLN983064 TVH983064:TVJ983064 UFD983064:UFF983064 UOZ983064:UPB983064 UYV983064:UYX983064 VIR983064:VIT983064 VSN983064:VSP983064 WCJ983064:WCL983064 WMF983064:WMH983064 WWB983064:WWD983064 T4:V4 JP4:JR4 TL4:TN4 ADH4:ADJ4 AND4:ANF4 AWZ4:AXB4 BGV4:BGX4 BQR4:BQT4 CAN4:CAP4 CKJ4:CKL4 CUF4:CUH4 DEB4:DED4 DNX4:DNZ4 DXT4:DXV4 EHP4:EHR4 ERL4:ERN4 FBH4:FBJ4 FLD4:FLF4 FUZ4:FVB4 GEV4:GEX4 GOR4:GOT4 GYN4:GYP4 HIJ4:HIL4 HSF4:HSH4 ICB4:ICD4 ILX4:ILZ4 IVT4:IVV4 JFP4:JFR4 JPL4:JPN4 JZH4:JZJ4 KJD4:KJF4 KSZ4:KTB4 LCV4:LCX4 LMR4:LMT4 LWN4:LWP4 MGJ4:MGL4 MQF4:MQH4 NAB4:NAD4 NJX4:NJZ4 NTT4:NTV4 ODP4:ODR4 ONL4:ONN4 OXH4:OXJ4 PHD4:PHF4 PQZ4:PRB4 QAV4:QAX4 QKR4:QKT4 QUN4:QUP4 REJ4:REL4 ROF4:ROH4 RYB4:RYD4 SHX4:SHZ4 SRT4:SRV4 TBP4:TBR4 TLL4:TLN4 TVH4:TVJ4 UFD4:UFF4 UOZ4:UPB4 UYV4:UYX4 VIR4:VIT4 VSN4:VSP4 WCJ4:WCL4 WMF4:WMH4 WWB4:WWD4 T65540:V65540 JP65540:JR65540 TL65540:TN65540 ADH65540:ADJ65540 AND65540:ANF65540 AWZ65540:AXB65540 BGV65540:BGX65540 BQR65540:BQT65540 CAN65540:CAP65540 CKJ65540:CKL65540 CUF65540:CUH65540 DEB65540:DED65540 DNX65540:DNZ65540 DXT65540:DXV65540 EHP65540:EHR65540 ERL65540:ERN65540 FBH65540:FBJ65540 FLD65540:FLF65540 FUZ65540:FVB65540 GEV65540:GEX65540 GOR65540:GOT65540 GYN65540:GYP65540 HIJ65540:HIL65540 HSF65540:HSH65540 ICB65540:ICD65540 ILX65540:ILZ65540 IVT65540:IVV65540 JFP65540:JFR65540 JPL65540:JPN65540 JZH65540:JZJ65540 KJD65540:KJF65540 KSZ65540:KTB65540 LCV65540:LCX65540 LMR65540:LMT65540 LWN65540:LWP65540 MGJ65540:MGL65540 MQF65540:MQH65540 NAB65540:NAD65540 NJX65540:NJZ65540 NTT65540:NTV65540 ODP65540:ODR65540 ONL65540:ONN65540 OXH65540:OXJ65540 PHD65540:PHF65540 PQZ65540:PRB65540 QAV65540:QAX65540 QKR65540:QKT65540 QUN65540:QUP65540 REJ65540:REL65540 ROF65540:ROH65540 RYB65540:RYD65540 SHX65540:SHZ65540 SRT65540:SRV65540 TBP65540:TBR65540 TLL65540:TLN65540 TVH65540:TVJ65540 UFD65540:UFF65540 UOZ65540:UPB65540 UYV65540:UYX65540 VIR65540:VIT65540 VSN65540:VSP65540 WCJ65540:WCL65540 WMF65540:WMH65540 WWB65540:WWD65540 T131076:V131076 JP131076:JR131076 TL131076:TN131076 ADH131076:ADJ131076 AND131076:ANF131076 AWZ131076:AXB131076 BGV131076:BGX131076 BQR131076:BQT131076 CAN131076:CAP131076 CKJ131076:CKL131076 CUF131076:CUH131076 DEB131076:DED131076 DNX131076:DNZ131076 DXT131076:DXV131076 EHP131076:EHR131076 ERL131076:ERN131076 FBH131076:FBJ131076 FLD131076:FLF131076 FUZ131076:FVB131076 GEV131076:GEX131076 GOR131076:GOT131076 GYN131076:GYP131076 HIJ131076:HIL131076 HSF131076:HSH131076 ICB131076:ICD131076 ILX131076:ILZ131076 IVT131076:IVV131076 JFP131076:JFR131076 JPL131076:JPN131076 JZH131076:JZJ131076 KJD131076:KJF131076 KSZ131076:KTB131076 LCV131076:LCX131076 LMR131076:LMT131076 LWN131076:LWP131076 MGJ131076:MGL131076 MQF131076:MQH131076 NAB131076:NAD131076 NJX131076:NJZ131076 NTT131076:NTV131076 ODP131076:ODR131076 ONL131076:ONN131076 OXH131076:OXJ131076 PHD131076:PHF131076 PQZ131076:PRB131076 QAV131076:QAX131076 QKR131076:QKT131076 QUN131076:QUP131076 REJ131076:REL131076 ROF131076:ROH131076 RYB131076:RYD131076 SHX131076:SHZ131076 SRT131076:SRV131076 TBP131076:TBR131076 TLL131076:TLN131076 TVH131076:TVJ131076 UFD131076:UFF131076 UOZ131076:UPB131076 UYV131076:UYX131076 VIR131076:VIT131076 VSN131076:VSP131076 WCJ131076:WCL131076 WMF131076:WMH131076 WWB131076:WWD131076 T196612:V196612 JP196612:JR196612 TL196612:TN196612 ADH196612:ADJ196612 AND196612:ANF196612 AWZ196612:AXB196612 BGV196612:BGX196612 BQR196612:BQT196612 CAN196612:CAP196612 CKJ196612:CKL196612 CUF196612:CUH196612 DEB196612:DED196612 DNX196612:DNZ196612 DXT196612:DXV196612 EHP196612:EHR196612 ERL196612:ERN196612 FBH196612:FBJ196612 FLD196612:FLF196612 FUZ196612:FVB196612 GEV196612:GEX196612 GOR196612:GOT196612 GYN196612:GYP196612 HIJ196612:HIL196612 HSF196612:HSH196612 ICB196612:ICD196612 ILX196612:ILZ196612 IVT196612:IVV196612 JFP196612:JFR196612 JPL196612:JPN196612 JZH196612:JZJ196612 KJD196612:KJF196612 KSZ196612:KTB196612 LCV196612:LCX196612 LMR196612:LMT196612 LWN196612:LWP196612 MGJ196612:MGL196612 MQF196612:MQH196612 NAB196612:NAD196612 NJX196612:NJZ196612 NTT196612:NTV196612 ODP196612:ODR196612 ONL196612:ONN196612 OXH196612:OXJ196612 PHD196612:PHF196612 PQZ196612:PRB196612 QAV196612:QAX196612 QKR196612:QKT196612 QUN196612:QUP196612 REJ196612:REL196612 ROF196612:ROH196612 RYB196612:RYD196612 SHX196612:SHZ196612 SRT196612:SRV196612 TBP196612:TBR196612 TLL196612:TLN196612 TVH196612:TVJ196612 UFD196612:UFF196612 UOZ196612:UPB196612 UYV196612:UYX196612 VIR196612:VIT196612 VSN196612:VSP196612 WCJ196612:WCL196612 WMF196612:WMH196612 WWB196612:WWD196612 T262148:V262148 JP262148:JR262148 TL262148:TN262148 ADH262148:ADJ262148 AND262148:ANF262148 AWZ262148:AXB262148 BGV262148:BGX262148 BQR262148:BQT262148 CAN262148:CAP262148 CKJ262148:CKL262148 CUF262148:CUH262148 DEB262148:DED262148 DNX262148:DNZ262148 DXT262148:DXV262148 EHP262148:EHR262148 ERL262148:ERN262148 FBH262148:FBJ262148 FLD262148:FLF262148 FUZ262148:FVB262148 GEV262148:GEX262148 GOR262148:GOT262148 GYN262148:GYP262148 HIJ262148:HIL262148 HSF262148:HSH262148 ICB262148:ICD262148 ILX262148:ILZ262148 IVT262148:IVV262148 JFP262148:JFR262148 JPL262148:JPN262148 JZH262148:JZJ262148 KJD262148:KJF262148 KSZ262148:KTB262148 LCV262148:LCX262148 LMR262148:LMT262148 LWN262148:LWP262148 MGJ262148:MGL262148 MQF262148:MQH262148 NAB262148:NAD262148 NJX262148:NJZ262148 NTT262148:NTV262148 ODP262148:ODR262148 ONL262148:ONN262148 OXH262148:OXJ262148 PHD262148:PHF262148 PQZ262148:PRB262148 QAV262148:QAX262148 QKR262148:QKT262148 QUN262148:QUP262148 REJ262148:REL262148 ROF262148:ROH262148 RYB262148:RYD262148 SHX262148:SHZ262148 SRT262148:SRV262148 TBP262148:TBR262148 TLL262148:TLN262148 TVH262148:TVJ262148 UFD262148:UFF262148 UOZ262148:UPB262148 UYV262148:UYX262148 VIR262148:VIT262148 VSN262148:VSP262148 WCJ262148:WCL262148 WMF262148:WMH262148 WWB262148:WWD262148 T327684:V327684 JP327684:JR327684 TL327684:TN327684 ADH327684:ADJ327684 AND327684:ANF327684 AWZ327684:AXB327684 BGV327684:BGX327684 BQR327684:BQT327684 CAN327684:CAP327684 CKJ327684:CKL327684 CUF327684:CUH327684 DEB327684:DED327684 DNX327684:DNZ327684 DXT327684:DXV327684 EHP327684:EHR327684 ERL327684:ERN327684 FBH327684:FBJ327684 FLD327684:FLF327684 FUZ327684:FVB327684 GEV327684:GEX327684 GOR327684:GOT327684 GYN327684:GYP327684 HIJ327684:HIL327684 HSF327684:HSH327684 ICB327684:ICD327684 ILX327684:ILZ327684 IVT327684:IVV327684 JFP327684:JFR327684 JPL327684:JPN327684 JZH327684:JZJ327684 KJD327684:KJF327684 KSZ327684:KTB327684 LCV327684:LCX327684 LMR327684:LMT327684 LWN327684:LWP327684 MGJ327684:MGL327684 MQF327684:MQH327684 NAB327684:NAD327684 NJX327684:NJZ327684 NTT327684:NTV327684 ODP327684:ODR327684 ONL327684:ONN327684 OXH327684:OXJ327684 PHD327684:PHF327684 PQZ327684:PRB327684 QAV327684:QAX327684 QKR327684:QKT327684 QUN327684:QUP327684 REJ327684:REL327684 ROF327684:ROH327684 RYB327684:RYD327684 SHX327684:SHZ327684 SRT327684:SRV327684 TBP327684:TBR327684 TLL327684:TLN327684 TVH327684:TVJ327684 UFD327684:UFF327684 UOZ327684:UPB327684 UYV327684:UYX327684 VIR327684:VIT327684 VSN327684:VSP327684 WCJ327684:WCL327684 WMF327684:WMH327684 WWB327684:WWD327684 T393220:V393220 JP393220:JR393220 TL393220:TN393220 ADH393220:ADJ393220 AND393220:ANF393220 AWZ393220:AXB393220 BGV393220:BGX393220 BQR393220:BQT393220 CAN393220:CAP393220 CKJ393220:CKL393220 CUF393220:CUH393220 DEB393220:DED393220 DNX393220:DNZ393220 DXT393220:DXV393220 EHP393220:EHR393220 ERL393220:ERN393220 FBH393220:FBJ393220 FLD393220:FLF393220 FUZ393220:FVB393220 GEV393220:GEX393220 GOR393220:GOT393220 GYN393220:GYP393220 HIJ393220:HIL393220 HSF393220:HSH393220 ICB393220:ICD393220 ILX393220:ILZ393220 IVT393220:IVV393220 JFP393220:JFR393220 JPL393220:JPN393220 JZH393220:JZJ393220 KJD393220:KJF393220 KSZ393220:KTB393220 LCV393220:LCX393220 LMR393220:LMT393220 LWN393220:LWP393220 MGJ393220:MGL393220 MQF393220:MQH393220 NAB393220:NAD393220 NJX393220:NJZ393220 NTT393220:NTV393220 ODP393220:ODR393220 ONL393220:ONN393220 OXH393220:OXJ393220 PHD393220:PHF393220 PQZ393220:PRB393220 QAV393220:QAX393220 QKR393220:QKT393220 QUN393220:QUP393220 REJ393220:REL393220 ROF393220:ROH393220 RYB393220:RYD393220 SHX393220:SHZ393220 SRT393220:SRV393220 TBP393220:TBR393220 TLL393220:TLN393220 TVH393220:TVJ393220 UFD393220:UFF393220 UOZ393220:UPB393220 UYV393220:UYX393220 VIR393220:VIT393220 VSN393220:VSP393220 WCJ393220:WCL393220 WMF393220:WMH393220 WWB393220:WWD393220 T458756:V458756 JP458756:JR458756 TL458756:TN458756 ADH458756:ADJ458756 AND458756:ANF458756 AWZ458756:AXB458756 BGV458756:BGX458756 BQR458756:BQT458756 CAN458756:CAP458756 CKJ458756:CKL458756 CUF458756:CUH458756 DEB458756:DED458756 DNX458756:DNZ458756 DXT458756:DXV458756 EHP458756:EHR458756 ERL458756:ERN458756 FBH458756:FBJ458756 FLD458756:FLF458756 FUZ458756:FVB458756 GEV458756:GEX458756 GOR458756:GOT458756 GYN458756:GYP458756 HIJ458756:HIL458756 HSF458756:HSH458756 ICB458756:ICD458756 ILX458756:ILZ458756 IVT458756:IVV458756 JFP458756:JFR458756 JPL458756:JPN458756 JZH458756:JZJ458756 KJD458756:KJF458756 KSZ458756:KTB458756 LCV458756:LCX458756 LMR458756:LMT458756 LWN458756:LWP458756 MGJ458756:MGL458756 MQF458756:MQH458756 NAB458756:NAD458756 NJX458756:NJZ458756 NTT458756:NTV458756 ODP458756:ODR458756 ONL458756:ONN458756 OXH458756:OXJ458756 PHD458756:PHF458756 PQZ458756:PRB458756 QAV458756:QAX458756 QKR458756:QKT458756 QUN458756:QUP458756 REJ458756:REL458756 ROF458756:ROH458756 RYB458756:RYD458756 SHX458756:SHZ458756 SRT458756:SRV458756 TBP458756:TBR458756 TLL458756:TLN458756 TVH458756:TVJ458756 UFD458756:UFF458756 UOZ458756:UPB458756 UYV458756:UYX458756 VIR458756:VIT458756 VSN458756:VSP458756 WCJ458756:WCL458756 WMF458756:WMH458756 WWB458756:WWD458756 T524292:V524292 JP524292:JR524292 TL524292:TN524292 ADH524292:ADJ524292 AND524292:ANF524292 AWZ524292:AXB524292 BGV524292:BGX524292 BQR524292:BQT524292 CAN524292:CAP524292 CKJ524292:CKL524292 CUF524292:CUH524292 DEB524292:DED524292 DNX524292:DNZ524292 DXT524292:DXV524292 EHP524292:EHR524292 ERL524292:ERN524292 FBH524292:FBJ524292 FLD524292:FLF524292 FUZ524292:FVB524292 GEV524292:GEX524292 GOR524292:GOT524292 GYN524292:GYP524292 HIJ524292:HIL524292 HSF524292:HSH524292 ICB524292:ICD524292 ILX524292:ILZ524292 IVT524292:IVV524292 JFP524292:JFR524292 JPL524292:JPN524292 JZH524292:JZJ524292 KJD524292:KJF524292 KSZ524292:KTB524292 LCV524292:LCX524292 LMR524292:LMT524292 LWN524292:LWP524292 MGJ524292:MGL524292 MQF524292:MQH524292 NAB524292:NAD524292 NJX524292:NJZ524292 NTT524292:NTV524292 ODP524292:ODR524292 ONL524292:ONN524292 OXH524292:OXJ524292 PHD524292:PHF524292 PQZ524292:PRB524292 QAV524292:QAX524292 QKR524292:QKT524292 QUN524292:QUP524292 REJ524292:REL524292 ROF524292:ROH524292 RYB524292:RYD524292 SHX524292:SHZ524292 SRT524292:SRV524292 TBP524292:TBR524292 TLL524292:TLN524292 TVH524292:TVJ524292 UFD524292:UFF524292 UOZ524292:UPB524292 UYV524292:UYX524292 VIR524292:VIT524292 VSN524292:VSP524292 WCJ524292:WCL524292 WMF524292:WMH524292 WWB524292:WWD524292 T589828:V589828 JP589828:JR589828 TL589828:TN589828 ADH589828:ADJ589828 AND589828:ANF589828 AWZ589828:AXB589828 BGV589828:BGX589828 BQR589828:BQT589828 CAN589828:CAP589828 CKJ589828:CKL589828 CUF589828:CUH589828 DEB589828:DED589828 DNX589828:DNZ589828 DXT589828:DXV589828 EHP589828:EHR589828 ERL589828:ERN589828 FBH589828:FBJ589828 FLD589828:FLF589828 FUZ589828:FVB589828 GEV589828:GEX589828 GOR589828:GOT589828 GYN589828:GYP589828 HIJ589828:HIL589828 HSF589828:HSH589828 ICB589828:ICD589828 ILX589828:ILZ589828 IVT589828:IVV589828 JFP589828:JFR589828 JPL589828:JPN589828 JZH589828:JZJ589828 KJD589828:KJF589828 KSZ589828:KTB589828 LCV589828:LCX589828 LMR589828:LMT589828 LWN589828:LWP589828 MGJ589828:MGL589828 MQF589828:MQH589828 NAB589828:NAD589828 NJX589828:NJZ589828 NTT589828:NTV589828 ODP589828:ODR589828 ONL589828:ONN589828 OXH589828:OXJ589828 PHD589828:PHF589828 PQZ589828:PRB589828 QAV589828:QAX589828 QKR589828:QKT589828 QUN589828:QUP589828 REJ589828:REL589828 ROF589828:ROH589828 RYB589828:RYD589828 SHX589828:SHZ589828 SRT589828:SRV589828 TBP589828:TBR589828 TLL589828:TLN589828 TVH589828:TVJ589828 UFD589828:UFF589828 UOZ589828:UPB589828 UYV589828:UYX589828 VIR589828:VIT589828 VSN589828:VSP589828 WCJ589828:WCL589828 WMF589828:WMH589828 WWB589828:WWD589828 T655364:V655364 JP655364:JR655364 TL655364:TN655364 ADH655364:ADJ655364 AND655364:ANF655364 AWZ655364:AXB655364 BGV655364:BGX655364 BQR655364:BQT655364 CAN655364:CAP655364 CKJ655364:CKL655364 CUF655364:CUH655364 DEB655364:DED655364 DNX655364:DNZ655364 DXT655364:DXV655364 EHP655364:EHR655364 ERL655364:ERN655364 FBH655364:FBJ655364 FLD655364:FLF655364 FUZ655364:FVB655364 GEV655364:GEX655364 GOR655364:GOT655364 GYN655364:GYP655364 HIJ655364:HIL655364 HSF655364:HSH655364 ICB655364:ICD655364 ILX655364:ILZ655364 IVT655364:IVV655364 JFP655364:JFR655364 JPL655364:JPN655364 JZH655364:JZJ655364 KJD655364:KJF655364 KSZ655364:KTB655364 LCV655364:LCX655364 LMR655364:LMT655364 LWN655364:LWP655364 MGJ655364:MGL655364 MQF655364:MQH655364 NAB655364:NAD655364 NJX655364:NJZ655364 NTT655364:NTV655364 ODP655364:ODR655364 ONL655364:ONN655364 OXH655364:OXJ655364 PHD655364:PHF655364 PQZ655364:PRB655364 QAV655364:QAX655364 QKR655364:QKT655364 QUN655364:QUP655364 REJ655364:REL655364 ROF655364:ROH655364 RYB655364:RYD655364 SHX655364:SHZ655364 SRT655364:SRV655364 TBP655364:TBR655364 TLL655364:TLN655364 TVH655364:TVJ655364 UFD655364:UFF655364 UOZ655364:UPB655364 UYV655364:UYX655364 VIR655364:VIT655364 VSN655364:VSP655364 WCJ655364:WCL655364 WMF655364:WMH655364 WWB655364:WWD655364 T720900:V720900 JP720900:JR720900 TL720900:TN720900 ADH720900:ADJ720900 AND720900:ANF720900 AWZ720900:AXB720900 BGV720900:BGX720900 BQR720900:BQT720900 CAN720900:CAP720900 CKJ720900:CKL720900 CUF720900:CUH720900 DEB720900:DED720900 DNX720900:DNZ720900 DXT720900:DXV720900 EHP720900:EHR720900 ERL720900:ERN720900 FBH720900:FBJ720900 FLD720900:FLF720900 FUZ720900:FVB720900 GEV720900:GEX720900 GOR720900:GOT720900 GYN720900:GYP720900 HIJ720900:HIL720900 HSF720900:HSH720900 ICB720900:ICD720900 ILX720900:ILZ720900 IVT720900:IVV720900 JFP720900:JFR720900 JPL720900:JPN720900 JZH720900:JZJ720900 KJD720900:KJF720900 KSZ720900:KTB720900 LCV720900:LCX720900 LMR720900:LMT720900 LWN720900:LWP720900 MGJ720900:MGL720900 MQF720900:MQH720900 NAB720900:NAD720900 NJX720900:NJZ720900 NTT720900:NTV720900 ODP720900:ODR720900 ONL720900:ONN720900 OXH720900:OXJ720900 PHD720900:PHF720900 PQZ720900:PRB720900 QAV720900:QAX720900 QKR720900:QKT720900 QUN720900:QUP720900 REJ720900:REL720900 ROF720900:ROH720900 RYB720900:RYD720900 SHX720900:SHZ720900 SRT720900:SRV720900 TBP720900:TBR720900 TLL720900:TLN720900 TVH720900:TVJ720900 UFD720900:UFF720900 UOZ720900:UPB720900 UYV720900:UYX720900 VIR720900:VIT720900 VSN720900:VSP720900 WCJ720900:WCL720900 WMF720900:WMH720900 WWB720900:WWD720900 T786436:V786436 JP786436:JR786436 TL786436:TN786436 ADH786436:ADJ786436 AND786436:ANF786436 AWZ786436:AXB786436 BGV786436:BGX786436 BQR786436:BQT786436 CAN786436:CAP786436 CKJ786436:CKL786436 CUF786436:CUH786436 DEB786436:DED786436 DNX786436:DNZ786436 DXT786436:DXV786436 EHP786436:EHR786436 ERL786436:ERN786436 FBH786436:FBJ786436 FLD786436:FLF786436 FUZ786436:FVB786436 GEV786436:GEX786436 GOR786436:GOT786436 GYN786436:GYP786436 HIJ786436:HIL786436 HSF786436:HSH786436 ICB786436:ICD786436 ILX786436:ILZ786436 IVT786436:IVV786436 JFP786436:JFR786436 JPL786436:JPN786436 JZH786436:JZJ786436 KJD786436:KJF786436 KSZ786436:KTB786436 LCV786436:LCX786436 LMR786436:LMT786436 LWN786436:LWP786436 MGJ786436:MGL786436 MQF786436:MQH786436 NAB786436:NAD786436 NJX786436:NJZ786436 NTT786436:NTV786436 ODP786436:ODR786436 ONL786436:ONN786436 OXH786436:OXJ786436 PHD786436:PHF786436 PQZ786436:PRB786436 QAV786436:QAX786436 QKR786436:QKT786436 QUN786436:QUP786436 REJ786436:REL786436 ROF786436:ROH786436 RYB786436:RYD786436 SHX786436:SHZ786436 SRT786436:SRV786436 TBP786436:TBR786436 TLL786436:TLN786436 TVH786436:TVJ786436 UFD786436:UFF786436 UOZ786436:UPB786436 UYV786436:UYX786436 VIR786436:VIT786436 VSN786436:VSP786436 WCJ786436:WCL786436 WMF786436:WMH786436 WWB786436:WWD786436 T851972:V851972 JP851972:JR851972 TL851972:TN851972 ADH851972:ADJ851972 AND851972:ANF851972 AWZ851972:AXB851972 BGV851972:BGX851972 BQR851972:BQT851972 CAN851972:CAP851972 CKJ851972:CKL851972 CUF851972:CUH851972 DEB851972:DED851972 DNX851972:DNZ851972 DXT851972:DXV851972 EHP851972:EHR851972 ERL851972:ERN851972 FBH851972:FBJ851972 FLD851972:FLF851972 FUZ851972:FVB851972 GEV851972:GEX851972 GOR851972:GOT851972 GYN851972:GYP851972 HIJ851972:HIL851972 HSF851972:HSH851972 ICB851972:ICD851972 ILX851972:ILZ851972 IVT851972:IVV851972 JFP851972:JFR851972 JPL851972:JPN851972 JZH851972:JZJ851972 KJD851972:KJF851972 KSZ851972:KTB851972 LCV851972:LCX851972 LMR851972:LMT851972 LWN851972:LWP851972 MGJ851972:MGL851972 MQF851972:MQH851972 NAB851972:NAD851972 NJX851972:NJZ851972 NTT851972:NTV851972 ODP851972:ODR851972 ONL851972:ONN851972 OXH851972:OXJ851972 PHD851972:PHF851972 PQZ851972:PRB851972 QAV851972:QAX851972 QKR851972:QKT851972 QUN851972:QUP851972 REJ851972:REL851972 ROF851972:ROH851972 RYB851972:RYD851972 SHX851972:SHZ851972 SRT851972:SRV851972 TBP851972:TBR851972 TLL851972:TLN851972 TVH851972:TVJ851972 UFD851972:UFF851972 UOZ851972:UPB851972 UYV851972:UYX851972 VIR851972:VIT851972 VSN851972:VSP851972 WCJ851972:WCL851972 WMF851972:WMH851972 WWB851972:WWD851972 T917508:V917508 JP917508:JR917508 TL917508:TN917508 ADH917508:ADJ917508 AND917508:ANF917508 AWZ917508:AXB917508 BGV917508:BGX917508 BQR917508:BQT917508 CAN917508:CAP917508 CKJ917508:CKL917508 CUF917508:CUH917508 DEB917508:DED917508 DNX917508:DNZ917508 DXT917508:DXV917508 EHP917508:EHR917508 ERL917508:ERN917508 FBH917508:FBJ917508 FLD917508:FLF917508 FUZ917508:FVB917508 GEV917508:GEX917508 GOR917508:GOT917508 GYN917508:GYP917508 HIJ917508:HIL917508 HSF917508:HSH917508 ICB917508:ICD917508 ILX917508:ILZ917508 IVT917508:IVV917508 JFP917508:JFR917508 JPL917508:JPN917508 JZH917508:JZJ917508 KJD917508:KJF917508 KSZ917508:KTB917508 LCV917508:LCX917508 LMR917508:LMT917508 LWN917508:LWP917508 MGJ917508:MGL917508 MQF917508:MQH917508 NAB917508:NAD917508 NJX917508:NJZ917508 NTT917508:NTV917508 ODP917508:ODR917508 ONL917508:ONN917508 OXH917508:OXJ917508 PHD917508:PHF917508 PQZ917508:PRB917508 QAV917508:QAX917508 QKR917508:QKT917508 QUN917508:QUP917508 REJ917508:REL917508 ROF917508:ROH917508 RYB917508:RYD917508 SHX917508:SHZ917508 SRT917508:SRV917508 TBP917508:TBR917508 TLL917508:TLN917508 TVH917508:TVJ917508 UFD917508:UFF917508 UOZ917508:UPB917508 UYV917508:UYX917508 VIR917508:VIT917508 VSN917508:VSP917508 WCJ917508:WCL917508 WMF917508:WMH917508 WWB917508:WWD917508 T983044:V983044 JP983044:JR983044 TL983044:TN983044 ADH983044:ADJ983044 AND983044:ANF983044 AWZ983044:AXB983044 BGV983044:BGX983044 BQR983044:BQT983044 CAN983044:CAP983044 CKJ983044:CKL983044 CUF983044:CUH983044 DEB983044:DED983044 DNX983044:DNZ983044 DXT983044:DXV983044 EHP983044:EHR983044 ERL983044:ERN983044 FBH983044:FBJ983044 FLD983044:FLF983044 FUZ983044:FVB983044 GEV983044:GEX983044 GOR983044:GOT983044 GYN983044:GYP983044 HIJ983044:HIL983044 HSF983044:HSH983044 ICB983044:ICD983044 ILX983044:ILZ983044 IVT983044:IVV983044 JFP983044:JFR983044 JPL983044:JPN983044 JZH983044:JZJ983044 KJD983044:KJF983044 KSZ983044:KTB983044 LCV983044:LCX983044 LMR983044:LMT983044 LWN983044:LWP983044 MGJ983044:MGL983044 MQF983044:MQH983044 NAB983044:NAD983044 NJX983044:NJZ983044 NTT983044:NTV983044 ODP983044:ODR983044 ONL983044:ONN983044 OXH983044:OXJ983044 PHD983044:PHF983044 PQZ983044:PRB983044 QAV983044:QAX983044 QKR983044:QKT983044 QUN983044:QUP983044 REJ983044:REL983044 ROF983044:ROH983044 RYB983044:RYD983044 SHX983044:SHZ983044 SRT983044:SRV983044 TBP983044:TBR983044 TLL983044:TLN983044 TVH983044:TVJ983044 UFD983044:UFF983044 UOZ983044:UPB983044 UYV983044:UYX983044 VIR983044:VIT983044 VSN983044:VSP983044 WCJ983044:WCL983044 WMF983044:WMH983044 WWB983044:WWD983044 T84:V84 JP84:JR84 TL84:TN84 ADH84:ADJ84 AND84:ANF84 AWZ84:AXB84 BGV84:BGX84 BQR84:BQT84 CAN84:CAP84 CKJ84:CKL84 CUF84:CUH84 DEB84:DED84 DNX84:DNZ84 DXT84:DXV84 EHP84:EHR84 ERL84:ERN84 FBH84:FBJ84 FLD84:FLF84 FUZ84:FVB84 GEV84:GEX84 GOR84:GOT84 GYN84:GYP84 HIJ84:HIL84 HSF84:HSH84 ICB84:ICD84 ILX84:ILZ84 IVT84:IVV84 JFP84:JFR84 JPL84:JPN84 JZH84:JZJ84 KJD84:KJF84 KSZ84:KTB84 LCV84:LCX84 LMR84:LMT84 LWN84:LWP84 MGJ84:MGL84 MQF84:MQH84 NAB84:NAD84 NJX84:NJZ84 NTT84:NTV84 ODP84:ODR84 ONL84:ONN84 OXH84:OXJ84 PHD84:PHF84 PQZ84:PRB84 QAV84:QAX84 QKR84:QKT84 QUN84:QUP84 REJ84:REL84 ROF84:ROH84 RYB84:RYD84 SHX84:SHZ84 SRT84:SRV84 TBP84:TBR84 TLL84:TLN84 TVH84:TVJ84 UFD84:UFF84 UOZ84:UPB84 UYV84:UYX84 VIR84:VIT84 VSN84:VSP84 WCJ84:WCL84 WMF84:WMH84 WWB84:WWD84 T65620:V65620 JP65620:JR65620 TL65620:TN65620 ADH65620:ADJ65620 AND65620:ANF65620 AWZ65620:AXB65620 BGV65620:BGX65620 BQR65620:BQT65620 CAN65620:CAP65620 CKJ65620:CKL65620 CUF65620:CUH65620 DEB65620:DED65620 DNX65620:DNZ65620 DXT65620:DXV65620 EHP65620:EHR65620 ERL65620:ERN65620 FBH65620:FBJ65620 FLD65620:FLF65620 FUZ65620:FVB65620 GEV65620:GEX65620 GOR65620:GOT65620 GYN65620:GYP65620 HIJ65620:HIL65620 HSF65620:HSH65620 ICB65620:ICD65620 ILX65620:ILZ65620 IVT65620:IVV65620 JFP65620:JFR65620 JPL65620:JPN65620 JZH65620:JZJ65620 KJD65620:KJF65620 KSZ65620:KTB65620 LCV65620:LCX65620 LMR65620:LMT65620 LWN65620:LWP65620 MGJ65620:MGL65620 MQF65620:MQH65620 NAB65620:NAD65620 NJX65620:NJZ65620 NTT65620:NTV65620 ODP65620:ODR65620 ONL65620:ONN65620 OXH65620:OXJ65620 PHD65620:PHF65620 PQZ65620:PRB65620 QAV65620:QAX65620 QKR65620:QKT65620 QUN65620:QUP65620 REJ65620:REL65620 ROF65620:ROH65620 RYB65620:RYD65620 SHX65620:SHZ65620 SRT65620:SRV65620 TBP65620:TBR65620 TLL65620:TLN65620 TVH65620:TVJ65620 UFD65620:UFF65620 UOZ65620:UPB65620 UYV65620:UYX65620 VIR65620:VIT65620 VSN65620:VSP65620 WCJ65620:WCL65620 WMF65620:WMH65620 WWB65620:WWD65620 T131156:V131156 JP131156:JR131156 TL131156:TN131156 ADH131156:ADJ131156 AND131156:ANF131156 AWZ131156:AXB131156 BGV131156:BGX131156 BQR131156:BQT131156 CAN131156:CAP131156 CKJ131156:CKL131156 CUF131156:CUH131156 DEB131156:DED131156 DNX131156:DNZ131156 DXT131156:DXV131156 EHP131156:EHR131156 ERL131156:ERN131156 FBH131156:FBJ131156 FLD131156:FLF131156 FUZ131156:FVB131156 GEV131156:GEX131156 GOR131156:GOT131156 GYN131156:GYP131156 HIJ131156:HIL131156 HSF131156:HSH131156 ICB131156:ICD131156 ILX131156:ILZ131156 IVT131156:IVV131156 JFP131156:JFR131156 JPL131156:JPN131156 JZH131156:JZJ131156 KJD131156:KJF131156 KSZ131156:KTB131156 LCV131156:LCX131156 LMR131156:LMT131156 LWN131156:LWP131156 MGJ131156:MGL131156 MQF131156:MQH131156 NAB131156:NAD131156 NJX131156:NJZ131156 NTT131156:NTV131156 ODP131156:ODR131156 ONL131156:ONN131156 OXH131156:OXJ131156 PHD131156:PHF131156 PQZ131156:PRB131156 QAV131156:QAX131156 QKR131156:QKT131156 QUN131156:QUP131156 REJ131156:REL131156 ROF131156:ROH131156 RYB131156:RYD131156 SHX131156:SHZ131156 SRT131156:SRV131156 TBP131156:TBR131156 TLL131156:TLN131156 TVH131156:TVJ131156 UFD131156:UFF131156 UOZ131156:UPB131156 UYV131156:UYX131156 VIR131156:VIT131156 VSN131156:VSP131156 WCJ131156:WCL131156 WMF131156:WMH131156 WWB131156:WWD131156 T196692:V196692 JP196692:JR196692 TL196692:TN196692 ADH196692:ADJ196692 AND196692:ANF196692 AWZ196692:AXB196692 BGV196692:BGX196692 BQR196692:BQT196692 CAN196692:CAP196692 CKJ196692:CKL196692 CUF196692:CUH196692 DEB196692:DED196692 DNX196692:DNZ196692 DXT196692:DXV196692 EHP196692:EHR196692 ERL196692:ERN196692 FBH196692:FBJ196692 FLD196692:FLF196692 FUZ196692:FVB196692 GEV196692:GEX196692 GOR196692:GOT196692 GYN196692:GYP196692 HIJ196692:HIL196692 HSF196692:HSH196692 ICB196692:ICD196692 ILX196692:ILZ196692 IVT196692:IVV196692 JFP196692:JFR196692 JPL196692:JPN196692 JZH196692:JZJ196692 KJD196692:KJF196692 KSZ196692:KTB196692 LCV196692:LCX196692 LMR196692:LMT196692 LWN196692:LWP196692 MGJ196692:MGL196692 MQF196692:MQH196692 NAB196692:NAD196692 NJX196692:NJZ196692 NTT196692:NTV196692 ODP196692:ODR196692 ONL196692:ONN196692 OXH196692:OXJ196692 PHD196692:PHF196692 PQZ196692:PRB196692 QAV196692:QAX196692 QKR196692:QKT196692 QUN196692:QUP196692 REJ196692:REL196692 ROF196692:ROH196692 RYB196692:RYD196692 SHX196692:SHZ196692 SRT196692:SRV196692 TBP196692:TBR196692 TLL196692:TLN196692 TVH196692:TVJ196692 UFD196692:UFF196692 UOZ196692:UPB196692 UYV196692:UYX196692 VIR196692:VIT196692 VSN196692:VSP196692 WCJ196692:WCL196692 WMF196692:WMH196692 WWB196692:WWD196692 T262228:V262228 JP262228:JR262228 TL262228:TN262228 ADH262228:ADJ262228 AND262228:ANF262228 AWZ262228:AXB262228 BGV262228:BGX262228 BQR262228:BQT262228 CAN262228:CAP262228 CKJ262228:CKL262228 CUF262228:CUH262228 DEB262228:DED262228 DNX262228:DNZ262228 DXT262228:DXV262228 EHP262228:EHR262228 ERL262228:ERN262228 FBH262228:FBJ262228 FLD262228:FLF262228 FUZ262228:FVB262228 GEV262228:GEX262228 GOR262228:GOT262228 GYN262228:GYP262228 HIJ262228:HIL262228 HSF262228:HSH262228 ICB262228:ICD262228 ILX262228:ILZ262228 IVT262228:IVV262228 JFP262228:JFR262228 JPL262228:JPN262228 JZH262228:JZJ262228 KJD262228:KJF262228 KSZ262228:KTB262228 LCV262228:LCX262228 LMR262228:LMT262228 LWN262228:LWP262228 MGJ262228:MGL262228 MQF262228:MQH262228 NAB262228:NAD262228 NJX262228:NJZ262228 NTT262228:NTV262228 ODP262228:ODR262228 ONL262228:ONN262228 OXH262228:OXJ262228 PHD262228:PHF262228 PQZ262228:PRB262228 QAV262228:QAX262228 QKR262228:QKT262228 QUN262228:QUP262228 REJ262228:REL262228 ROF262228:ROH262228 RYB262228:RYD262228 SHX262228:SHZ262228 SRT262228:SRV262228 TBP262228:TBR262228 TLL262228:TLN262228 TVH262228:TVJ262228 UFD262228:UFF262228 UOZ262228:UPB262228 UYV262228:UYX262228 VIR262228:VIT262228 VSN262228:VSP262228 WCJ262228:WCL262228 WMF262228:WMH262228 WWB262228:WWD262228 T327764:V327764 JP327764:JR327764 TL327764:TN327764 ADH327764:ADJ327764 AND327764:ANF327764 AWZ327764:AXB327764 BGV327764:BGX327764 BQR327764:BQT327764 CAN327764:CAP327764 CKJ327764:CKL327764 CUF327764:CUH327764 DEB327764:DED327764 DNX327764:DNZ327764 DXT327764:DXV327764 EHP327764:EHR327764 ERL327764:ERN327764 FBH327764:FBJ327764 FLD327764:FLF327764 FUZ327764:FVB327764 GEV327764:GEX327764 GOR327764:GOT327764 GYN327764:GYP327764 HIJ327764:HIL327764 HSF327764:HSH327764 ICB327764:ICD327764 ILX327764:ILZ327764 IVT327764:IVV327764 JFP327764:JFR327764 JPL327764:JPN327764 JZH327764:JZJ327764 KJD327764:KJF327764 KSZ327764:KTB327764 LCV327764:LCX327764 LMR327764:LMT327764 LWN327764:LWP327764 MGJ327764:MGL327764 MQF327764:MQH327764 NAB327764:NAD327764 NJX327764:NJZ327764 NTT327764:NTV327764 ODP327764:ODR327764 ONL327764:ONN327764 OXH327764:OXJ327764 PHD327764:PHF327764 PQZ327764:PRB327764 QAV327764:QAX327764 QKR327764:QKT327764 QUN327764:QUP327764 REJ327764:REL327764 ROF327764:ROH327764 RYB327764:RYD327764 SHX327764:SHZ327764 SRT327764:SRV327764 TBP327764:TBR327764 TLL327764:TLN327764 TVH327764:TVJ327764 UFD327764:UFF327764 UOZ327764:UPB327764 UYV327764:UYX327764 VIR327764:VIT327764 VSN327764:VSP327764 WCJ327764:WCL327764 WMF327764:WMH327764 WWB327764:WWD327764 T393300:V393300 JP393300:JR393300 TL393300:TN393300 ADH393300:ADJ393300 AND393300:ANF393300 AWZ393300:AXB393300 BGV393300:BGX393300 BQR393300:BQT393300 CAN393300:CAP393300 CKJ393300:CKL393300 CUF393300:CUH393300 DEB393300:DED393300 DNX393300:DNZ393300 DXT393300:DXV393300 EHP393300:EHR393300 ERL393300:ERN393300 FBH393300:FBJ393300 FLD393300:FLF393300 FUZ393300:FVB393300 GEV393300:GEX393300 GOR393300:GOT393300 GYN393300:GYP393300 HIJ393300:HIL393300 HSF393300:HSH393300 ICB393300:ICD393300 ILX393300:ILZ393300 IVT393300:IVV393300 JFP393300:JFR393300 JPL393300:JPN393300 JZH393300:JZJ393300 KJD393300:KJF393300 KSZ393300:KTB393300 LCV393300:LCX393300 LMR393300:LMT393300 LWN393300:LWP393300 MGJ393300:MGL393300 MQF393300:MQH393300 NAB393300:NAD393300 NJX393300:NJZ393300 NTT393300:NTV393300 ODP393300:ODR393300 ONL393300:ONN393300 OXH393300:OXJ393300 PHD393300:PHF393300 PQZ393300:PRB393300 QAV393300:QAX393300 QKR393300:QKT393300 QUN393300:QUP393300 REJ393300:REL393300 ROF393300:ROH393300 RYB393300:RYD393300 SHX393300:SHZ393300 SRT393300:SRV393300 TBP393300:TBR393300 TLL393300:TLN393300 TVH393300:TVJ393300 UFD393300:UFF393300 UOZ393300:UPB393300 UYV393300:UYX393300 VIR393300:VIT393300 VSN393300:VSP393300 WCJ393300:WCL393300 WMF393300:WMH393300 WWB393300:WWD393300 T458836:V458836 JP458836:JR458836 TL458836:TN458836 ADH458836:ADJ458836 AND458836:ANF458836 AWZ458836:AXB458836 BGV458836:BGX458836 BQR458836:BQT458836 CAN458836:CAP458836 CKJ458836:CKL458836 CUF458836:CUH458836 DEB458836:DED458836 DNX458836:DNZ458836 DXT458836:DXV458836 EHP458836:EHR458836 ERL458836:ERN458836 FBH458836:FBJ458836 FLD458836:FLF458836 FUZ458836:FVB458836 GEV458836:GEX458836 GOR458836:GOT458836 GYN458836:GYP458836 HIJ458836:HIL458836 HSF458836:HSH458836 ICB458836:ICD458836 ILX458836:ILZ458836 IVT458836:IVV458836 JFP458836:JFR458836 JPL458836:JPN458836 JZH458836:JZJ458836 KJD458836:KJF458836 KSZ458836:KTB458836 LCV458836:LCX458836 LMR458836:LMT458836 LWN458836:LWP458836 MGJ458836:MGL458836 MQF458836:MQH458836 NAB458836:NAD458836 NJX458836:NJZ458836 NTT458836:NTV458836 ODP458836:ODR458836 ONL458836:ONN458836 OXH458836:OXJ458836 PHD458836:PHF458836 PQZ458836:PRB458836 QAV458836:QAX458836 QKR458836:QKT458836 QUN458836:QUP458836 REJ458836:REL458836 ROF458836:ROH458836 RYB458836:RYD458836 SHX458836:SHZ458836 SRT458836:SRV458836 TBP458836:TBR458836 TLL458836:TLN458836 TVH458836:TVJ458836 UFD458836:UFF458836 UOZ458836:UPB458836 UYV458836:UYX458836 VIR458836:VIT458836 VSN458836:VSP458836 WCJ458836:WCL458836 WMF458836:WMH458836 WWB458836:WWD458836 T524372:V524372 JP524372:JR524372 TL524372:TN524372 ADH524372:ADJ524372 AND524372:ANF524372 AWZ524372:AXB524372 BGV524372:BGX524372 BQR524372:BQT524372 CAN524372:CAP524372 CKJ524372:CKL524372 CUF524372:CUH524372 DEB524372:DED524372 DNX524372:DNZ524372 DXT524372:DXV524372 EHP524372:EHR524372 ERL524372:ERN524372 FBH524372:FBJ524372 FLD524372:FLF524372 FUZ524372:FVB524372 GEV524372:GEX524372 GOR524372:GOT524372 GYN524372:GYP524372 HIJ524372:HIL524372 HSF524372:HSH524372 ICB524372:ICD524372 ILX524372:ILZ524372 IVT524372:IVV524372 JFP524372:JFR524372 JPL524372:JPN524372 JZH524372:JZJ524372 KJD524372:KJF524372 KSZ524372:KTB524372 LCV524372:LCX524372 LMR524372:LMT524372 LWN524372:LWP524372 MGJ524372:MGL524372 MQF524372:MQH524372 NAB524372:NAD524372 NJX524372:NJZ524372 NTT524372:NTV524372 ODP524372:ODR524372 ONL524372:ONN524372 OXH524372:OXJ524372 PHD524372:PHF524372 PQZ524372:PRB524372 QAV524372:QAX524372 QKR524372:QKT524372 QUN524372:QUP524372 REJ524372:REL524372 ROF524372:ROH524372 RYB524372:RYD524372 SHX524372:SHZ524372 SRT524372:SRV524372 TBP524372:TBR524372 TLL524372:TLN524372 TVH524372:TVJ524372 UFD524372:UFF524372 UOZ524372:UPB524372 UYV524372:UYX524372 VIR524372:VIT524372 VSN524372:VSP524372 WCJ524372:WCL524372 WMF524372:WMH524372 WWB524372:WWD524372 T589908:V589908 JP589908:JR589908 TL589908:TN589908 ADH589908:ADJ589908 AND589908:ANF589908 AWZ589908:AXB589908 BGV589908:BGX589908 BQR589908:BQT589908 CAN589908:CAP589908 CKJ589908:CKL589908 CUF589908:CUH589908 DEB589908:DED589908 DNX589908:DNZ589908 DXT589908:DXV589908 EHP589908:EHR589908 ERL589908:ERN589908 FBH589908:FBJ589908 FLD589908:FLF589908 FUZ589908:FVB589908 GEV589908:GEX589908 GOR589908:GOT589908 GYN589908:GYP589908 HIJ589908:HIL589908 HSF589908:HSH589908 ICB589908:ICD589908 ILX589908:ILZ589908 IVT589908:IVV589908 JFP589908:JFR589908 JPL589908:JPN589908 JZH589908:JZJ589908 KJD589908:KJF589908 KSZ589908:KTB589908 LCV589908:LCX589908 LMR589908:LMT589908 LWN589908:LWP589908 MGJ589908:MGL589908 MQF589908:MQH589908 NAB589908:NAD589908 NJX589908:NJZ589908 NTT589908:NTV589908 ODP589908:ODR589908 ONL589908:ONN589908 OXH589908:OXJ589908 PHD589908:PHF589908 PQZ589908:PRB589908 QAV589908:QAX589908 QKR589908:QKT589908 QUN589908:QUP589908 REJ589908:REL589908 ROF589908:ROH589908 RYB589908:RYD589908 SHX589908:SHZ589908 SRT589908:SRV589908 TBP589908:TBR589908 TLL589908:TLN589908 TVH589908:TVJ589908 UFD589908:UFF589908 UOZ589908:UPB589908 UYV589908:UYX589908 VIR589908:VIT589908 VSN589908:VSP589908 WCJ589908:WCL589908 WMF589908:WMH589908 WWB589908:WWD589908 T655444:V655444 JP655444:JR655444 TL655444:TN655444 ADH655444:ADJ655444 AND655444:ANF655444 AWZ655444:AXB655444 BGV655444:BGX655444 BQR655444:BQT655444 CAN655444:CAP655444 CKJ655444:CKL655444 CUF655444:CUH655444 DEB655444:DED655444 DNX655444:DNZ655444 DXT655444:DXV655444 EHP655444:EHR655444 ERL655444:ERN655444 FBH655444:FBJ655444 FLD655444:FLF655444 FUZ655444:FVB655444 GEV655444:GEX655444 GOR655444:GOT655444 GYN655444:GYP655444 HIJ655444:HIL655444 HSF655444:HSH655444 ICB655444:ICD655444 ILX655444:ILZ655444 IVT655444:IVV655444 JFP655444:JFR655444 JPL655444:JPN655444 JZH655444:JZJ655444 KJD655444:KJF655444 KSZ655444:KTB655444 LCV655444:LCX655444 LMR655444:LMT655444 LWN655444:LWP655444 MGJ655444:MGL655444 MQF655444:MQH655444 NAB655444:NAD655444 NJX655444:NJZ655444 NTT655444:NTV655444 ODP655444:ODR655444 ONL655444:ONN655444 OXH655444:OXJ655444 PHD655444:PHF655444 PQZ655444:PRB655444 QAV655444:QAX655444 QKR655444:QKT655444 QUN655444:QUP655444 REJ655444:REL655444 ROF655444:ROH655444 RYB655444:RYD655444 SHX655444:SHZ655444 SRT655444:SRV655444 TBP655444:TBR655444 TLL655444:TLN655444 TVH655444:TVJ655444 UFD655444:UFF655444 UOZ655444:UPB655444 UYV655444:UYX655444 VIR655444:VIT655444 VSN655444:VSP655444 WCJ655444:WCL655444 WMF655444:WMH655444 WWB655444:WWD655444 T720980:V720980 JP720980:JR720980 TL720980:TN720980 ADH720980:ADJ720980 AND720980:ANF720980 AWZ720980:AXB720980 BGV720980:BGX720980 BQR720980:BQT720980 CAN720980:CAP720980 CKJ720980:CKL720980 CUF720980:CUH720980 DEB720980:DED720980 DNX720980:DNZ720980 DXT720980:DXV720980 EHP720980:EHR720980 ERL720980:ERN720980 FBH720980:FBJ720980 FLD720980:FLF720980 FUZ720980:FVB720980 GEV720980:GEX720980 GOR720980:GOT720980 GYN720980:GYP720980 HIJ720980:HIL720980 HSF720980:HSH720980 ICB720980:ICD720980 ILX720980:ILZ720980 IVT720980:IVV720980 JFP720980:JFR720980 JPL720980:JPN720980 JZH720980:JZJ720980 KJD720980:KJF720980 KSZ720980:KTB720980 LCV720980:LCX720980 LMR720980:LMT720980 LWN720980:LWP720980 MGJ720980:MGL720980 MQF720980:MQH720980 NAB720980:NAD720980 NJX720980:NJZ720980 NTT720980:NTV720980 ODP720980:ODR720980 ONL720980:ONN720980 OXH720980:OXJ720980 PHD720980:PHF720980 PQZ720980:PRB720980 QAV720980:QAX720980 QKR720980:QKT720980 QUN720980:QUP720980 REJ720980:REL720980 ROF720980:ROH720980 RYB720980:RYD720980 SHX720980:SHZ720980 SRT720980:SRV720980 TBP720980:TBR720980 TLL720980:TLN720980 TVH720980:TVJ720980 UFD720980:UFF720980 UOZ720980:UPB720980 UYV720980:UYX720980 VIR720980:VIT720980 VSN720980:VSP720980 WCJ720980:WCL720980 WMF720980:WMH720980 WWB720980:WWD720980 T786516:V786516 JP786516:JR786516 TL786516:TN786516 ADH786516:ADJ786516 AND786516:ANF786516 AWZ786516:AXB786516 BGV786516:BGX786516 BQR786516:BQT786516 CAN786516:CAP786516 CKJ786516:CKL786516 CUF786516:CUH786516 DEB786516:DED786516 DNX786516:DNZ786516 DXT786516:DXV786516 EHP786516:EHR786516 ERL786516:ERN786516 FBH786516:FBJ786516 FLD786516:FLF786516 FUZ786516:FVB786516 GEV786516:GEX786516 GOR786516:GOT786516 GYN786516:GYP786516 HIJ786516:HIL786516 HSF786516:HSH786516 ICB786516:ICD786516 ILX786516:ILZ786516 IVT786516:IVV786516 JFP786516:JFR786516 JPL786516:JPN786516 JZH786516:JZJ786516 KJD786516:KJF786516 KSZ786516:KTB786516 LCV786516:LCX786516 LMR786516:LMT786516 LWN786516:LWP786516 MGJ786516:MGL786516 MQF786516:MQH786516 NAB786516:NAD786516 NJX786516:NJZ786516 NTT786516:NTV786516 ODP786516:ODR786516 ONL786516:ONN786516 OXH786516:OXJ786516 PHD786516:PHF786516 PQZ786516:PRB786516 QAV786516:QAX786516 QKR786516:QKT786516 QUN786516:QUP786516 REJ786516:REL786516 ROF786516:ROH786516 RYB786516:RYD786516 SHX786516:SHZ786516 SRT786516:SRV786516 TBP786516:TBR786516 TLL786516:TLN786516 TVH786516:TVJ786516 UFD786516:UFF786516 UOZ786516:UPB786516 UYV786516:UYX786516 VIR786516:VIT786516 VSN786516:VSP786516 WCJ786516:WCL786516 WMF786516:WMH786516 WWB786516:WWD786516 T852052:V852052 JP852052:JR852052 TL852052:TN852052 ADH852052:ADJ852052 AND852052:ANF852052 AWZ852052:AXB852052 BGV852052:BGX852052 BQR852052:BQT852052 CAN852052:CAP852052 CKJ852052:CKL852052 CUF852052:CUH852052 DEB852052:DED852052 DNX852052:DNZ852052 DXT852052:DXV852052 EHP852052:EHR852052 ERL852052:ERN852052 FBH852052:FBJ852052 FLD852052:FLF852052 FUZ852052:FVB852052 GEV852052:GEX852052 GOR852052:GOT852052 GYN852052:GYP852052 HIJ852052:HIL852052 HSF852052:HSH852052 ICB852052:ICD852052 ILX852052:ILZ852052 IVT852052:IVV852052 JFP852052:JFR852052 JPL852052:JPN852052 JZH852052:JZJ852052 KJD852052:KJF852052 KSZ852052:KTB852052 LCV852052:LCX852052 LMR852052:LMT852052 LWN852052:LWP852052 MGJ852052:MGL852052 MQF852052:MQH852052 NAB852052:NAD852052 NJX852052:NJZ852052 NTT852052:NTV852052 ODP852052:ODR852052 ONL852052:ONN852052 OXH852052:OXJ852052 PHD852052:PHF852052 PQZ852052:PRB852052 QAV852052:QAX852052 QKR852052:QKT852052 QUN852052:QUP852052 REJ852052:REL852052 ROF852052:ROH852052 RYB852052:RYD852052 SHX852052:SHZ852052 SRT852052:SRV852052 TBP852052:TBR852052 TLL852052:TLN852052 TVH852052:TVJ852052 UFD852052:UFF852052 UOZ852052:UPB852052 UYV852052:UYX852052 VIR852052:VIT852052 VSN852052:VSP852052 WCJ852052:WCL852052 WMF852052:WMH852052 WWB852052:WWD852052 T917588:V917588 JP917588:JR917588 TL917588:TN917588 ADH917588:ADJ917588 AND917588:ANF917588 AWZ917588:AXB917588 BGV917588:BGX917588 BQR917588:BQT917588 CAN917588:CAP917588 CKJ917588:CKL917588 CUF917588:CUH917588 DEB917588:DED917588 DNX917588:DNZ917588 DXT917588:DXV917588 EHP917588:EHR917588 ERL917588:ERN917588 FBH917588:FBJ917588 FLD917588:FLF917588 FUZ917588:FVB917588 GEV917588:GEX917588 GOR917588:GOT917588 GYN917588:GYP917588 HIJ917588:HIL917588 HSF917588:HSH917588 ICB917588:ICD917588 ILX917588:ILZ917588 IVT917588:IVV917588 JFP917588:JFR917588 JPL917588:JPN917588 JZH917588:JZJ917588 KJD917588:KJF917588 KSZ917588:KTB917588 LCV917588:LCX917588 LMR917588:LMT917588 LWN917588:LWP917588 MGJ917588:MGL917588 MQF917588:MQH917588 NAB917588:NAD917588 NJX917588:NJZ917588 NTT917588:NTV917588 ODP917588:ODR917588 ONL917588:ONN917588 OXH917588:OXJ917588 PHD917588:PHF917588 PQZ917588:PRB917588 QAV917588:QAX917588 QKR917588:QKT917588 QUN917588:QUP917588 REJ917588:REL917588 ROF917588:ROH917588 RYB917588:RYD917588 SHX917588:SHZ917588 SRT917588:SRV917588 TBP917588:TBR917588 TLL917588:TLN917588 TVH917588:TVJ917588 UFD917588:UFF917588 UOZ917588:UPB917588 UYV917588:UYX917588 VIR917588:VIT917588 VSN917588:VSP917588 WCJ917588:WCL917588 WMF917588:WMH917588 WWB917588:WWD917588 T983124:V983124 JP983124:JR983124 TL983124:TN983124 ADH983124:ADJ983124 AND983124:ANF983124 AWZ983124:AXB983124 BGV983124:BGX983124 BQR983124:BQT983124 CAN983124:CAP983124 CKJ983124:CKL983124 CUF983124:CUH983124 DEB983124:DED983124 DNX983124:DNZ983124 DXT983124:DXV983124 EHP983124:EHR983124 ERL983124:ERN983124 FBH983124:FBJ983124 FLD983124:FLF983124 FUZ983124:FVB983124 GEV983124:GEX983124 GOR983124:GOT983124 GYN983124:GYP983124 HIJ983124:HIL983124 HSF983124:HSH983124 ICB983124:ICD983124 ILX983124:ILZ983124 IVT983124:IVV983124 JFP983124:JFR983124 JPL983124:JPN983124 JZH983124:JZJ983124 KJD983124:KJF983124 KSZ983124:KTB983124 LCV983124:LCX983124 LMR983124:LMT983124 LWN983124:LWP983124 MGJ983124:MGL983124 MQF983124:MQH983124 NAB983124:NAD983124 NJX983124:NJZ983124 NTT983124:NTV983124 ODP983124:ODR983124 ONL983124:ONN983124 OXH983124:OXJ983124 PHD983124:PHF983124 PQZ983124:PRB983124 QAV983124:QAX983124 QKR983124:QKT983124 QUN983124:QUP983124 REJ983124:REL983124 ROF983124:ROH983124 RYB983124:RYD983124 SHX983124:SHZ983124 SRT983124:SRV983124 TBP983124:TBR983124 TLL983124:TLN983124 TVH983124:TVJ983124 UFD983124:UFF983124 UOZ983124:UPB983124 UYV983124:UYX983124 VIR983124:VIT983124 VSN983124:VSP983124 WCJ983124:WCL983124 WMF983124:WMH983124 WWB983124:WWD983124 T94:V94 JP94:JR94 TL94:TN94 ADH94:ADJ94 AND94:ANF94 AWZ94:AXB94 BGV94:BGX94 BQR94:BQT94 CAN94:CAP94 CKJ94:CKL94 CUF94:CUH94 DEB94:DED94 DNX94:DNZ94 DXT94:DXV94 EHP94:EHR94 ERL94:ERN94 FBH94:FBJ94 FLD94:FLF94 FUZ94:FVB94 GEV94:GEX94 GOR94:GOT94 GYN94:GYP94 HIJ94:HIL94 HSF94:HSH94 ICB94:ICD94 ILX94:ILZ94 IVT94:IVV94 JFP94:JFR94 JPL94:JPN94 JZH94:JZJ94 KJD94:KJF94 KSZ94:KTB94 LCV94:LCX94 LMR94:LMT94 LWN94:LWP94 MGJ94:MGL94 MQF94:MQH94 NAB94:NAD94 NJX94:NJZ94 NTT94:NTV94 ODP94:ODR94 ONL94:ONN94 OXH94:OXJ94 PHD94:PHF94 PQZ94:PRB94 QAV94:QAX94 QKR94:QKT94 QUN94:QUP94 REJ94:REL94 ROF94:ROH94 RYB94:RYD94 SHX94:SHZ94 SRT94:SRV94 TBP94:TBR94 TLL94:TLN94 TVH94:TVJ94 UFD94:UFF94 UOZ94:UPB94 UYV94:UYX94 VIR94:VIT94 VSN94:VSP94 WCJ94:WCL94 WMF94:WMH94 WWB94:WWD94 T65630:V65630 JP65630:JR65630 TL65630:TN65630 ADH65630:ADJ65630 AND65630:ANF65630 AWZ65630:AXB65630 BGV65630:BGX65630 BQR65630:BQT65630 CAN65630:CAP65630 CKJ65630:CKL65630 CUF65630:CUH65630 DEB65630:DED65630 DNX65630:DNZ65630 DXT65630:DXV65630 EHP65630:EHR65630 ERL65630:ERN65630 FBH65630:FBJ65630 FLD65630:FLF65630 FUZ65630:FVB65630 GEV65630:GEX65630 GOR65630:GOT65630 GYN65630:GYP65630 HIJ65630:HIL65630 HSF65630:HSH65630 ICB65630:ICD65630 ILX65630:ILZ65630 IVT65630:IVV65630 JFP65630:JFR65630 JPL65630:JPN65630 JZH65630:JZJ65630 KJD65630:KJF65630 KSZ65630:KTB65630 LCV65630:LCX65630 LMR65630:LMT65630 LWN65630:LWP65630 MGJ65630:MGL65630 MQF65630:MQH65630 NAB65630:NAD65630 NJX65630:NJZ65630 NTT65630:NTV65630 ODP65630:ODR65630 ONL65630:ONN65630 OXH65630:OXJ65630 PHD65630:PHF65630 PQZ65630:PRB65630 QAV65630:QAX65630 QKR65630:QKT65630 QUN65630:QUP65630 REJ65630:REL65630 ROF65630:ROH65630 RYB65630:RYD65630 SHX65630:SHZ65630 SRT65630:SRV65630 TBP65630:TBR65630 TLL65630:TLN65630 TVH65630:TVJ65630 UFD65630:UFF65630 UOZ65630:UPB65630 UYV65630:UYX65630 VIR65630:VIT65630 VSN65630:VSP65630 WCJ65630:WCL65630 WMF65630:WMH65630 WWB65630:WWD65630 T131166:V131166 JP131166:JR131166 TL131166:TN131166 ADH131166:ADJ131166 AND131166:ANF131166 AWZ131166:AXB131166 BGV131166:BGX131166 BQR131166:BQT131166 CAN131166:CAP131166 CKJ131166:CKL131166 CUF131166:CUH131166 DEB131166:DED131166 DNX131166:DNZ131166 DXT131166:DXV131166 EHP131166:EHR131166 ERL131166:ERN131166 FBH131166:FBJ131166 FLD131166:FLF131166 FUZ131166:FVB131166 GEV131166:GEX131166 GOR131166:GOT131166 GYN131166:GYP131166 HIJ131166:HIL131166 HSF131166:HSH131166 ICB131166:ICD131166 ILX131166:ILZ131166 IVT131166:IVV131166 JFP131166:JFR131166 JPL131166:JPN131166 JZH131166:JZJ131166 KJD131166:KJF131166 KSZ131166:KTB131166 LCV131166:LCX131166 LMR131166:LMT131166 LWN131166:LWP131166 MGJ131166:MGL131166 MQF131166:MQH131166 NAB131166:NAD131166 NJX131166:NJZ131166 NTT131166:NTV131166 ODP131166:ODR131166 ONL131166:ONN131166 OXH131166:OXJ131166 PHD131166:PHF131166 PQZ131166:PRB131166 QAV131166:QAX131166 QKR131166:QKT131166 QUN131166:QUP131166 REJ131166:REL131166 ROF131166:ROH131166 RYB131166:RYD131166 SHX131166:SHZ131166 SRT131166:SRV131166 TBP131166:TBR131166 TLL131166:TLN131166 TVH131166:TVJ131166 UFD131166:UFF131166 UOZ131166:UPB131166 UYV131166:UYX131166 VIR131166:VIT131166 VSN131166:VSP131166 WCJ131166:WCL131166 WMF131166:WMH131166 WWB131166:WWD131166 T196702:V196702 JP196702:JR196702 TL196702:TN196702 ADH196702:ADJ196702 AND196702:ANF196702 AWZ196702:AXB196702 BGV196702:BGX196702 BQR196702:BQT196702 CAN196702:CAP196702 CKJ196702:CKL196702 CUF196702:CUH196702 DEB196702:DED196702 DNX196702:DNZ196702 DXT196702:DXV196702 EHP196702:EHR196702 ERL196702:ERN196702 FBH196702:FBJ196702 FLD196702:FLF196702 FUZ196702:FVB196702 GEV196702:GEX196702 GOR196702:GOT196702 GYN196702:GYP196702 HIJ196702:HIL196702 HSF196702:HSH196702 ICB196702:ICD196702 ILX196702:ILZ196702 IVT196702:IVV196702 JFP196702:JFR196702 JPL196702:JPN196702 JZH196702:JZJ196702 KJD196702:KJF196702 KSZ196702:KTB196702 LCV196702:LCX196702 LMR196702:LMT196702 LWN196702:LWP196702 MGJ196702:MGL196702 MQF196702:MQH196702 NAB196702:NAD196702 NJX196702:NJZ196702 NTT196702:NTV196702 ODP196702:ODR196702 ONL196702:ONN196702 OXH196702:OXJ196702 PHD196702:PHF196702 PQZ196702:PRB196702 QAV196702:QAX196702 QKR196702:QKT196702 QUN196702:QUP196702 REJ196702:REL196702 ROF196702:ROH196702 RYB196702:RYD196702 SHX196702:SHZ196702 SRT196702:SRV196702 TBP196702:TBR196702 TLL196702:TLN196702 TVH196702:TVJ196702 UFD196702:UFF196702 UOZ196702:UPB196702 UYV196702:UYX196702 VIR196702:VIT196702 VSN196702:VSP196702 WCJ196702:WCL196702 WMF196702:WMH196702 WWB196702:WWD196702 T262238:V262238 JP262238:JR262238 TL262238:TN262238 ADH262238:ADJ262238 AND262238:ANF262238 AWZ262238:AXB262238 BGV262238:BGX262238 BQR262238:BQT262238 CAN262238:CAP262238 CKJ262238:CKL262238 CUF262238:CUH262238 DEB262238:DED262238 DNX262238:DNZ262238 DXT262238:DXV262238 EHP262238:EHR262238 ERL262238:ERN262238 FBH262238:FBJ262238 FLD262238:FLF262238 FUZ262238:FVB262238 GEV262238:GEX262238 GOR262238:GOT262238 GYN262238:GYP262238 HIJ262238:HIL262238 HSF262238:HSH262238 ICB262238:ICD262238 ILX262238:ILZ262238 IVT262238:IVV262238 JFP262238:JFR262238 JPL262238:JPN262238 JZH262238:JZJ262238 KJD262238:KJF262238 KSZ262238:KTB262238 LCV262238:LCX262238 LMR262238:LMT262238 LWN262238:LWP262238 MGJ262238:MGL262238 MQF262238:MQH262238 NAB262238:NAD262238 NJX262238:NJZ262238 NTT262238:NTV262238 ODP262238:ODR262238 ONL262238:ONN262238 OXH262238:OXJ262238 PHD262238:PHF262238 PQZ262238:PRB262238 QAV262238:QAX262238 QKR262238:QKT262238 QUN262238:QUP262238 REJ262238:REL262238 ROF262238:ROH262238 RYB262238:RYD262238 SHX262238:SHZ262238 SRT262238:SRV262238 TBP262238:TBR262238 TLL262238:TLN262238 TVH262238:TVJ262238 UFD262238:UFF262238 UOZ262238:UPB262238 UYV262238:UYX262238 VIR262238:VIT262238 VSN262238:VSP262238 WCJ262238:WCL262238 WMF262238:WMH262238 WWB262238:WWD262238 T327774:V327774 JP327774:JR327774 TL327774:TN327774 ADH327774:ADJ327774 AND327774:ANF327774 AWZ327774:AXB327774 BGV327774:BGX327774 BQR327774:BQT327774 CAN327774:CAP327774 CKJ327774:CKL327774 CUF327774:CUH327774 DEB327774:DED327774 DNX327774:DNZ327774 DXT327774:DXV327774 EHP327774:EHR327774 ERL327774:ERN327774 FBH327774:FBJ327774 FLD327774:FLF327774 FUZ327774:FVB327774 GEV327774:GEX327774 GOR327774:GOT327774 GYN327774:GYP327774 HIJ327774:HIL327774 HSF327774:HSH327774 ICB327774:ICD327774 ILX327774:ILZ327774 IVT327774:IVV327774 JFP327774:JFR327774 JPL327774:JPN327774 JZH327774:JZJ327774 KJD327774:KJF327774 KSZ327774:KTB327774 LCV327774:LCX327774 LMR327774:LMT327774 LWN327774:LWP327774 MGJ327774:MGL327774 MQF327774:MQH327774 NAB327774:NAD327774 NJX327774:NJZ327774 NTT327774:NTV327774 ODP327774:ODR327774 ONL327774:ONN327774 OXH327774:OXJ327774 PHD327774:PHF327774 PQZ327774:PRB327774 QAV327774:QAX327774 QKR327774:QKT327774 QUN327774:QUP327774 REJ327774:REL327774 ROF327774:ROH327774 RYB327774:RYD327774 SHX327774:SHZ327774 SRT327774:SRV327774 TBP327774:TBR327774 TLL327774:TLN327774 TVH327774:TVJ327774 UFD327774:UFF327774 UOZ327774:UPB327774 UYV327774:UYX327774 VIR327774:VIT327774 VSN327774:VSP327774 WCJ327774:WCL327774 WMF327774:WMH327774 WWB327774:WWD327774 T393310:V393310 JP393310:JR393310 TL393310:TN393310 ADH393310:ADJ393310 AND393310:ANF393310 AWZ393310:AXB393310 BGV393310:BGX393310 BQR393310:BQT393310 CAN393310:CAP393310 CKJ393310:CKL393310 CUF393310:CUH393310 DEB393310:DED393310 DNX393310:DNZ393310 DXT393310:DXV393310 EHP393310:EHR393310 ERL393310:ERN393310 FBH393310:FBJ393310 FLD393310:FLF393310 FUZ393310:FVB393310 GEV393310:GEX393310 GOR393310:GOT393310 GYN393310:GYP393310 HIJ393310:HIL393310 HSF393310:HSH393310 ICB393310:ICD393310 ILX393310:ILZ393310 IVT393310:IVV393310 JFP393310:JFR393310 JPL393310:JPN393310 JZH393310:JZJ393310 KJD393310:KJF393310 KSZ393310:KTB393310 LCV393310:LCX393310 LMR393310:LMT393310 LWN393310:LWP393310 MGJ393310:MGL393310 MQF393310:MQH393310 NAB393310:NAD393310 NJX393310:NJZ393310 NTT393310:NTV393310 ODP393310:ODR393310 ONL393310:ONN393310 OXH393310:OXJ393310 PHD393310:PHF393310 PQZ393310:PRB393310 QAV393310:QAX393310 QKR393310:QKT393310 QUN393310:QUP393310 REJ393310:REL393310 ROF393310:ROH393310 RYB393310:RYD393310 SHX393310:SHZ393310 SRT393310:SRV393310 TBP393310:TBR393310 TLL393310:TLN393310 TVH393310:TVJ393310 UFD393310:UFF393310 UOZ393310:UPB393310 UYV393310:UYX393310 VIR393310:VIT393310 VSN393310:VSP393310 WCJ393310:WCL393310 WMF393310:WMH393310 WWB393310:WWD393310 T458846:V458846 JP458846:JR458846 TL458846:TN458846 ADH458846:ADJ458846 AND458846:ANF458846 AWZ458846:AXB458846 BGV458846:BGX458846 BQR458846:BQT458846 CAN458846:CAP458846 CKJ458846:CKL458846 CUF458846:CUH458846 DEB458846:DED458846 DNX458846:DNZ458846 DXT458846:DXV458846 EHP458846:EHR458846 ERL458846:ERN458846 FBH458846:FBJ458846 FLD458846:FLF458846 FUZ458846:FVB458846 GEV458846:GEX458846 GOR458846:GOT458846 GYN458846:GYP458846 HIJ458846:HIL458846 HSF458846:HSH458846 ICB458846:ICD458846 ILX458846:ILZ458846 IVT458846:IVV458846 JFP458846:JFR458846 JPL458846:JPN458846 JZH458846:JZJ458846 KJD458846:KJF458846 KSZ458846:KTB458846 LCV458846:LCX458846 LMR458846:LMT458846 LWN458846:LWP458846 MGJ458846:MGL458846 MQF458846:MQH458846 NAB458846:NAD458846 NJX458846:NJZ458846 NTT458846:NTV458846 ODP458846:ODR458846 ONL458846:ONN458846 OXH458846:OXJ458846 PHD458846:PHF458846 PQZ458846:PRB458846 QAV458846:QAX458846 QKR458846:QKT458846 QUN458846:QUP458846 REJ458846:REL458846 ROF458846:ROH458846 RYB458846:RYD458846 SHX458846:SHZ458846 SRT458846:SRV458846 TBP458846:TBR458846 TLL458846:TLN458846 TVH458846:TVJ458846 UFD458846:UFF458846 UOZ458846:UPB458846 UYV458846:UYX458846 VIR458846:VIT458846 VSN458846:VSP458846 WCJ458846:WCL458846 WMF458846:WMH458846 WWB458846:WWD458846 T524382:V524382 JP524382:JR524382 TL524382:TN524382 ADH524382:ADJ524382 AND524382:ANF524382 AWZ524382:AXB524382 BGV524382:BGX524382 BQR524382:BQT524382 CAN524382:CAP524382 CKJ524382:CKL524382 CUF524382:CUH524382 DEB524382:DED524382 DNX524382:DNZ524382 DXT524382:DXV524382 EHP524382:EHR524382 ERL524382:ERN524382 FBH524382:FBJ524382 FLD524382:FLF524382 FUZ524382:FVB524382 GEV524382:GEX524382 GOR524382:GOT524382 GYN524382:GYP524382 HIJ524382:HIL524382 HSF524382:HSH524382 ICB524382:ICD524382 ILX524382:ILZ524382 IVT524382:IVV524382 JFP524382:JFR524382 JPL524382:JPN524382 JZH524382:JZJ524382 KJD524382:KJF524382 KSZ524382:KTB524382 LCV524382:LCX524382 LMR524382:LMT524382 LWN524382:LWP524382 MGJ524382:MGL524382 MQF524382:MQH524382 NAB524382:NAD524382 NJX524382:NJZ524382 NTT524382:NTV524382 ODP524382:ODR524382 ONL524382:ONN524382 OXH524382:OXJ524382 PHD524382:PHF524382 PQZ524382:PRB524382 QAV524382:QAX524382 QKR524382:QKT524382 QUN524382:QUP524382 REJ524382:REL524382 ROF524382:ROH524382 RYB524382:RYD524382 SHX524382:SHZ524382 SRT524382:SRV524382 TBP524382:TBR524382 TLL524382:TLN524382 TVH524382:TVJ524382 UFD524382:UFF524382 UOZ524382:UPB524382 UYV524382:UYX524382 VIR524382:VIT524382 VSN524382:VSP524382 WCJ524382:WCL524382 WMF524382:WMH524382 WWB524382:WWD524382 T589918:V589918 JP589918:JR589918 TL589918:TN589918 ADH589918:ADJ589918 AND589918:ANF589918 AWZ589918:AXB589918 BGV589918:BGX589918 BQR589918:BQT589918 CAN589918:CAP589918 CKJ589918:CKL589918 CUF589918:CUH589918 DEB589918:DED589918 DNX589918:DNZ589918 DXT589918:DXV589918 EHP589918:EHR589918 ERL589918:ERN589918 FBH589918:FBJ589918 FLD589918:FLF589918 FUZ589918:FVB589918 GEV589918:GEX589918 GOR589918:GOT589918 GYN589918:GYP589918 HIJ589918:HIL589918 HSF589918:HSH589918 ICB589918:ICD589918 ILX589918:ILZ589918 IVT589918:IVV589918 JFP589918:JFR589918 JPL589918:JPN589918 JZH589918:JZJ589918 KJD589918:KJF589918 KSZ589918:KTB589918 LCV589918:LCX589918 LMR589918:LMT589918 LWN589918:LWP589918 MGJ589918:MGL589918 MQF589918:MQH589918 NAB589918:NAD589918 NJX589918:NJZ589918 NTT589918:NTV589918 ODP589918:ODR589918 ONL589918:ONN589918 OXH589918:OXJ589918 PHD589918:PHF589918 PQZ589918:PRB589918 QAV589918:QAX589918 QKR589918:QKT589918 QUN589918:QUP589918 REJ589918:REL589918 ROF589918:ROH589918 RYB589918:RYD589918 SHX589918:SHZ589918 SRT589918:SRV589918 TBP589918:TBR589918 TLL589918:TLN589918 TVH589918:TVJ589918 UFD589918:UFF589918 UOZ589918:UPB589918 UYV589918:UYX589918 VIR589918:VIT589918 VSN589918:VSP589918 WCJ589918:WCL589918 WMF589918:WMH589918 WWB589918:WWD589918 T655454:V655454 JP655454:JR655454 TL655454:TN655454 ADH655454:ADJ655454 AND655454:ANF655454 AWZ655454:AXB655454 BGV655454:BGX655454 BQR655454:BQT655454 CAN655454:CAP655454 CKJ655454:CKL655454 CUF655454:CUH655454 DEB655454:DED655454 DNX655454:DNZ655454 DXT655454:DXV655454 EHP655454:EHR655454 ERL655454:ERN655454 FBH655454:FBJ655454 FLD655454:FLF655454 FUZ655454:FVB655454 GEV655454:GEX655454 GOR655454:GOT655454 GYN655454:GYP655454 HIJ655454:HIL655454 HSF655454:HSH655454 ICB655454:ICD655454 ILX655454:ILZ655454 IVT655454:IVV655454 JFP655454:JFR655454 JPL655454:JPN655454 JZH655454:JZJ655454 KJD655454:KJF655454 KSZ655454:KTB655454 LCV655454:LCX655454 LMR655454:LMT655454 LWN655454:LWP655454 MGJ655454:MGL655454 MQF655454:MQH655454 NAB655454:NAD655454 NJX655454:NJZ655454 NTT655454:NTV655454 ODP655454:ODR655454 ONL655454:ONN655454 OXH655454:OXJ655454 PHD655454:PHF655454 PQZ655454:PRB655454 QAV655454:QAX655454 QKR655454:QKT655454 QUN655454:QUP655454 REJ655454:REL655454 ROF655454:ROH655454 RYB655454:RYD655454 SHX655454:SHZ655454 SRT655454:SRV655454 TBP655454:TBR655454 TLL655454:TLN655454 TVH655454:TVJ655454 UFD655454:UFF655454 UOZ655454:UPB655454 UYV655454:UYX655454 VIR655454:VIT655454 VSN655454:VSP655454 WCJ655454:WCL655454 WMF655454:WMH655454 WWB655454:WWD655454 T720990:V720990 JP720990:JR720990 TL720990:TN720990 ADH720990:ADJ720990 AND720990:ANF720990 AWZ720990:AXB720990 BGV720990:BGX720990 BQR720990:BQT720990 CAN720990:CAP720990 CKJ720990:CKL720990 CUF720990:CUH720990 DEB720990:DED720990 DNX720990:DNZ720990 DXT720990:DXV720990 EHP720990:EHR720990 ERL720990:ERN720990 FBH720990:FBJ720990 FLD720990:FLF720990 FUZ720990:FVB720990 GEV720990:GEX720990 GOR720990:GOT720990 GYN720990:GYP720990 HIJ720990:HIL720990 HSF720990:HSH720990 ICB720990:ICD720990 ILX720990:ILZ720990 IVT720990:IVV720990 JFP720990:JFR720990 JPL720990:JPN720990 JZH720990:JZJ720990 KJD720990:KJF720990 KSZ720990:KTB720990 LCV720990:LCX720990 LMR720990:LMT720990 LWN720990:LWP720990 MGJ720990:MGL720990 MQF720990:MQH720990 NAB720990:NAD720990 NJX720990:NJZ720990 NTT720990:NTV720990 ODP720990:ODR720990 ONL720990:ONN720990 OXH720990:OXJ720990 PHD720990:PHF720990 PQZ720990:PRB720990 QAV720990:QAX720990 QKR720990:QKT720990 QUN720990:QUP720990 REJ720990:REL720990 ROF720990:ROH720990 RYB720990:RYD720990 SHX720990:SHZ720990 SRT720990:SRV720990 TBP720990:TBR720990 TLL720990:TLN720990 TVH720990:TVJ720990 UFD720990:UFF720990 UOZ720990:UPB720990 UYV720990:UYX720990 VIR720990:VIT720990 VSN720990:VSP720990 WCJ720990:WCL720990 WMF720990:WMH720990 WWB720990:WWD720990 T786526:V786526 JP786526:JR786526 TL786526:TN786526 ADH786526:ADJ786526 AND786526:ANF786526 AWZ786526:AXB786526 BGV786526:BGX786526 BQR786526:BQT786526 CAN786526:CAP786526 CKJ786526:CKL786526 CUF786526:CUH786526 DEB786526:DED786526 DNX786526:DNZ786526 DXT786526:DXV786526 EHP786526:EHR786526 ERL786526:ERN786526 FBH786526:FBJ786526 FLD786526:FLF786526 FUZ786526:FVB786526 GEV786526:GEX786526 GOR786526:GOT786526 GYN786526:GYP786526 HIJ786526:HIL786526 HSF786526:HSH786526 ICB786526:ICD786526 ILX786526:ILZ786526 IVT786526:IVV786526 JFP786526:JFR786526 JPL786526:JPN786526 JZH786526:JZJ786526 KJD786526:KJF786526 KSZ786526:KTB786526 LCV786526:LCX786526 LMR786526:LMT786526 LWN786526:LWP786526 MGJ786526:MGL786526 MQF786526:MQH786526 NAB786526:NAD786526 NJX786526:NJZ786526 NTT786526:NTV786526 ODP786526:ODR786526 ONL786526:ONN786526 OXH786526:OXJ786526 PHD786526:PHF786526 PQZ786526:PRB786526 QAV786526:QAX786526 QKR786526:QKT786526 QUN786526:QUP786526 REJ786526:REL786526 ROF786526:ROH786526 RYB786526:RYD786526 SHX786526:SHZ786526 SRT786526:SRV786526 TBP786526:TBR786526 TLL786526:TLN786526 TVH786526:TVJ786526 UFD786526:UFF786526 UOZ786526:UPB786526 UYV786526:UYX786526 VIR786526:VIT786526 VSN786526:VSP786526 WCJ786526:WCL786526 WMF786526:WMH786526 WWB786526:WWD786526 T852062:V852062 JP852062:JR852062 TL852062:TN852062 ADH852062:ADJ852062 AND852062:ANF852062 AWZ852062:AXB852062 BGV852062:BGX852062 BQR852062:BQT852062 CAN852062:CAP852062 CKJ852062:CKL852062 CUF852062:CUH852062 DEB852062:DED852062 DNX852062:DNZ852062 DXT852062:DXV852062 EHP852062:EHR852062 ERL852062:ERN852062 FBH852062:FBJ852062 FLD852062:FLF852062 FUZ852062:FVB852062 GEV852062:GEX852062 GOR852062:GOT852062 GYN852062:GYP852062 HIJ852062:HIL852062 HSF852062:HSH852062 ICB852062:ICD852062 ILX852062:ILZ852062 IVT852062:IVV852062 JFP852062:JFR852062 JPL852062:JPN852062 JZH852062:JZJ852062 KJD852062:KJF852062 KSZ852062:KTB852062 LCV852062:LCX852062 LMR852062:LMT852062 LWN852062:LWP852062 MGJ852062:MGL852062 MQF852062:MQH852062 NAB852062:NAD852062 NJX852062:NJZ852062 NTT852062:NTV852062 ODP852062:ODR852062 ONL852062:ONN852062 OXH852062:OXJ852062 PHD852062:PHF852062 PQZ852062:PRB852062 QAV852062:QAX852062 QKR852062:QKT852062 QUN852062:QUP852062 REJ852062:REL852062 ROF852062:ROH852062 RYB852062:RYD852062 SHX852062:SHZ852062 SRT852062:SRV852062 TBP852062:TBR852062 TLL852062:TLN852062 TVH852062:TVJ852062 UFD852062:UFF852062 UOZ852062:UPB852062 UYV852062:UYX852062 VIR852062:VIT852062 VSN852062:VSP852062 WCJ852062:WCL852062 WMF852062:WMH852062 WWB852062:WWD852062 T917598:V917598 JP917598:JR917598 TL917598:TN917598 ADH917598:ADJ917598 AND917598:ANF917598 AWZ917598:AXB917598 BGV917598:BGX917598 BQR917598:BQT917598 CAN917598:CAP917598 CKJ917598:CKL917598 CUF917598:CUH917598 DEB917598:DED917598 DNX917598:DNZ917598 DXT917598:DXV917598 EHP917598:EHR917598 ERL917598:ERN917598 FBH917598:FBJ917598 FLD917598:FLF917598 FUZ917598:FVB917598 GEV917598:GEX917598 GOR917598:GOT917598 GYN917598:GYP917598 HIJ917598:HIL917598 HSF917598:HSH917598 ICB917598:ICD917598 ILX917598:ILZ917598 IVT917598:IVV917598 JFP917598:JFR917598 JPL917598:JPN917598 JZH917598:JZJ917598 KJD917598:KJF917598 KSZ917598:KTB917598 LCV917598:LCX917598 LMR917598:LMT917598 LWN917598:LWP917598 MGJ917598:MGL917598 MQF917598:MQH917598 NAB917598:NAD917598 NJX917598:NJZ917598 NTT917598:NTV917598 ODP917598:ODR917598 ONL917598:ONN917598 OXH917598:OXJ917598 PHD917598:PHF917598 PQZ917598:PRB917598 QAV917598:QAX917598 QKR917598:QKT917598 QUN917598:QUP917598 REJ917598:REL917598 ROF917598:ROH917598 RYB917598:RYD917598 SHX917598:SHZ917598 SRT917598:SRV917598 TBP917598:TBR917598 TLL917598:TLN917598 TVH917598:TVJ917598 UFD917598:UFF917598 UOZ917598:UPB917598 UYV917598:UYX917598 VIR917598:VIT917598 VSN917598:VSP917598 WCJ917598:WCL917598 WMF917598:WMH917598 WWB917598:WWD917598 T983134:V983134 JP983134:JR983134 TL983134:TN983134 ADH983134:ADJ983134 AND983134:ANF983134 AWZ983134:AXB983134 BGV983134:BGX983134 BQR983134:BQT983134 CAN983134:CAP983134 CKJ983134:CKL983134 CUF983134:CUH983134 DEB983134:DED983134 DNX983134:DNZ983134 DXT983134:DXV983134 EHP983134:EHR983134 ERL983134:ERN983134 FBH983134:FBJ983134 FLD983134:FLF983134 FUZ983134:FVB983134 GEV983134:GEX983134 GOR983134:GOT983134 GYN983134:GYP983134 HIJ983134:HIL983134 HSF983134:HSH983134 ICB983134:ICD983134 ILX983134:ILZ983134 IVT983134:IVV983134 JFP983134:JFR983134 JPL983134:JPN983134 JZH983134:JZJ983134 KJD983134:KJF983134 KSZ983134:KTB983134 LCV983134:LCX983134 LMR983134:LMT983134 LWN983134:LWP983134 MGJ983134:MGL983134 MQF983134:MQH983134 NAB983134:NAD983134 NJX983134:NJZ983134 NTT983134:NTV983134 ODP983134:ODR983134 ONL983134:ONN983134 OXH983134:OXJ983134 PHD983134:PHF983134 PQZ983134:PRB983134 QAV983134:QAX983134 QKR983134:QKT983134 QUN983134:QUP983134 REJ983134:REL983134 ROF983134:ROH983134 RYB983134:RYD983134 SHX983134:SHZ983134 SRT983134:SRV983134 TBP983134:TBR983134 TLL983134:TLN983134 TVH983134:TVJ983134 UFD983134:UFF983134 UOZ983134:UPB983134 UYV983134:UYX983134 VIR983134:VIT983134 VSN983134:VSP983134 WCJ983134:WCL983134 WMF983134:WMH983134 WWB983134:WWD983134 T14:V14 JP14:JR14 TL14:TN14 ADH14:ADJ14 AND14:ANF14 AWZ14:AXB14 BGV14:BGX14 BQR14:BQT14 CAN14:CAP14 CKJ14:CKL14 CUF14:CUH14 DEB14:DED14 DNX14:DNZ14 DXT14:DXV14 EHP14:EHR14 ERL14:ERN14 FBH14:FBJ14 FLD14:FLF14 FUZ14:FVB14 GEV14:GEX14 GOR14:GOT14 GYN14:GYP14 HIJ14:HIL14 HSF14:HSH14 ICB14:ICD14 ILX14:ILZ14 IVT14:IVV14 JFP14:JFR14 JPL14:JPN14 JZH14:JZJ14 KJD14:KJF14 KSZ14:KTB14 LCV14:LCX14 LMR14:LMT14 LWN14:LWP14 MGJ14:MGL14 MQF14:MQH14 NAB14:NAD14 NJX14:NJZ14 NTT14:NTV14 ODP14:ODR14 ONL14:ONN14 OXH14:OXJ14 PHD14:PHF14 PQZ14:PRB14 QAV14:QAX14 QKR14:QKT14 QUN14:QUP14 REJ14:REL14 ROF14:ROH14 RYB14:RYD14 SHX14:SHZ14 SRT14:SRV14 TBP14:TBR14 TLL14:TLN14 TVH14:TVJ14 UFD14:UFF14 UOZ14:UPB14 UYV14:UYX14 VIR14:VIT14 VSN14:VSP14 WCJ14:WCL14 WMF14:WMH14 WWB14:WWD14 T65550:V65550 JP65550:JR65550 TL65550:TN65550 ADH65550:ADJ65550 AND65550:ANF65550 AWZ65550:AXB65550 BGV65550:BGX65550 BQR65550:BQT65550 CAN65550:CAP65550 CKJ65550:CKL65550 CUF65550:CUH65550 DEB65550:DED65550 DNX65550:DNZ65550 DXT65550:DXV65550 EHP65550:EHR65550 ERL65550:ERN65550 FBH65550:FBJ65550 FLD65550:FLF65550 FUZ65550:FVB65550 GEV65550:GEX65550 GOR65550:GOT65550 GYN65550:GYP65550 HIJ65550:HIL65550 HSF65550:HSH65550 ICB65550:ICD65550 ILX65550:ILZ65550 IVT65550:IVV65550 JFP65550:JFR65550 JPL65550:JPN65550 JZH65550:JZJ65550 KJD65550:KJF65550 KSZ65550:KTB65550 LCV65550:LCX65550 LMR65550:LMT65550 LWN65550:LWP65550 MGJ65550:MGL65550 MQF65550:MQH65550 NAB65550:NAD65550 NJX65550:NJZ65550 NTT65550:NTV65550 ODP65550:ODR65550 ONL65550:ONN65550 OXH65550:OXJ65550 PHD65550:PHF65550 PQZ65550:PRB65550 QAV65550:QAX65550 QKR65550:QKT65550 QUN65550:QUP65550 REJ65550:REL65550 ROF65550:ROH65550 RYB65550:RYD65550 SHX65550:SHZ65550 SRT65550:SRV65550 TBP65550:TBR65550 TLL65550:TLN65550 TVH65550:TVJ65550 UFD65550:UFF65550 UOZ65550:UPB65550 UYV65550:UYX65550 VIR65550:VIT65550 VSN65550:VSP65550 WCJ65550:WCL65550 WMF65550:WMH65550 WWB65550:WWD65550 T131086:V131086 JP131086:JR131086 TL131086:TN131086 ADH131086:ADJ131086 AND131086:ANF131086 AWZ131086:AXB131086 BGV131086:BGX131086 BQR131086:BQT131086 CAN131086:CAP131086 CKJ131086:CKL131086 CUF131086:CUH131086 DEB131086:DED131086 DNX131086:DNZ131086 DXT131086:DXV131086 EHP131086:EHR131086 ERL131086:ERN131086 FBH131086:FBJ131086 FLD131086:FLF131086 FUZ131086:FVB131086 GEV131086:GEX131086 GOR131086:GOT131086 GYN131086:GYP131086 HIJ131086:HIL131086 HSF131086:HSH131086 ICB131086:ICD131086 ILX131086:ILZ131086 IVT131086:IVV131086 JFP131086:JFR131086 JPL131086:JPN131086 JZH131086:JZJ131086 KJD131086:KJF131086 KSZ131086:KTB131086 LCV131086:LCX131086 LMR131086:LMT131086 LWN131086:LWP131086 MGJ131086:MGL131086 MQF131086:MQH131086 NAB131086:NAD131086 NJX131086:NJZ131086 NTT131086:NTV131086 ODP131086:ODR131086 ONL131086:ONN131086 OXH131086:OXJ131086 PHD131086:PHF131086 PQZ131086:PRB131086 QAV131086:QAX131086 QKR131086:QKT131086 QUN131086:QUP131086 REJ131086:REL131086 ROF131086:ROH131086 RYB131086:RYD131086 SHX131086:SHZ131086 SRT131086:SRV131086 TBP131086:TBR131086 TLL131086:TLN131086 TVH131086:TVJ131086 UFD131086:UFF131086 UOZ131086:UPB131086 UYV131086:UYX131086 VIR131086:VIT131086 VSN131086:VSP131086 WCJ131086:WCL131086 WMF131086:WMH131086 WWB131086:WWD131086 T196622:V196622 JP196622:JR196622 TL196622:TN196622 ADH196622:ADJ196622 AND196622:ANF196622 AWZ196622:AXB196622 BGV196622:BGX196622 BQR196622:BQT196622 CAN196622:CAP196622 CKJ196622:CKL196622 CUF196622:CUH196622 DEB196622:DED196622 DNX196622:DNZ196622 DXT196622:DXV196622 EHP196622:EHR196622 ERL196622:ERN196622 FBH196622:FBJ196622 FLD196622:FLF196622 FUZ196622:FVB196622 GEV196622:GEX196622 GOR196622:GOT196622 GYN196622:GYP196622 HIJ196622:HIL196622 HSF196622:HSH196622 ICB196622:ICD196622 ILX196622:ILZ196622 IVT196622:IVV196622 JFP196622:JFR196622 JPL196622:JPN196622 JZH196622:JZJ196622 KJD196622:KJF196622 KSZ196622:KTB196622 LCV196622:LCX196622 LMR196622:LMT196622 LWN196622:LWP196622 MGJ196622:MGL196622 MQF196622:MQH196622 NAB196622:NAD196622 NJX196622:NJZ196622 NTT196622:NTV196622 ODP196622:ODR196622 ONL196622:ONN196622 OXH196622:OXJ196622 PHD196622:PHF196622 PQZ196622:PRB196622 QAV196622:QAX196622 QKR196622:QKT196622 QUN196622:QUP196622 REJ196622:REL196622 ROF196622:ROH196622 RYB196622:RYD196622 SHX196622:SHZ196622 SRT196622:SRV196622 TBP196622:TBR196622 TLL196622:TLN196622 TVH196622:TVJ196622 UFD196622:UFF196622 UOZ196622:UPB196622 UYV196622:UYX196622 VIR196622:VIT196622 VSN196622:VSP196622 WCJ196622:WCL196622 WMF196622:WMH196622 WWB196622:WWD196622 T262158:V262158 JP262158:JR262158 TL262158:TN262158 ADH262158:ADJ262158 AND262158:ANF262158 AWZ262158:AXB262158 BGV262158:BGX262158 BQR262158:BQT262158 CAN262158:CAP262158 CKJ262158:CKL262158 CUF262158:CUH262158 DEB262158:DED262158 DNX262158:DNZ262158 DXT262158:DXV262158 EHP262158:EHR262158 ERL262158:ERN262158 FBH262158:FBJ262158 FLD262158:FLF262158 FUZ262158:FVB262158 GEV262158:GEX262158 GOR262158:GOT262158 GYN262158:GYP262158 HIJ262158:HIL262158 HSF262158:HSH262158 ICB262158:ICD262158 ILX262158:ILZ262158 IVT262158:IVV262158 JFP262158:JFR262158 JPL262158:JPN262158 JZH262158:JZJ262158 KJD262158:KJF262158 KSZ262158:KTB262158 LCV262158:LCX262158 LMR262158:LMT262158 LWN262158:LWP262158 MGJ262158:MGL262158 MQF262158:MQH262158 NAB262158:NAD262158 NJX262158:NJZ262158 NTT262158:NTV262158 ODP262158:ODR262158 ONL262158:ONN262158 OXH262158:OXJ262158 PHD262158:PHF262158 PQZ262158:PRB262158 QAV262158:QAX262158 QKR262158:QKT262158 QUN262158:QUP262158 REJ262158:REL262158 ROF262158:ROH262158 RYB262158:RYD262158 SHX262158:SHZ262158 SRT262158:SRV262158 TBP262158:TBR262158 TLL262158:TLN262158 TVH262158:TVJ262158 UFD262158:UFF262158 UOZ262158:UPB262158 UYV262158:UYX262158 VIR262158:VIT262158 VSN262158:VSP262158 WCJ262158:WCL262158 WMF262158:WMH262158 WWB262158:WWD262158 T327694:V327694 JP327694:JR327694 TL327694:TN327694 ADH327694:ADJ327694 AND327694:ANF327694 AWZ327694:AXB327694 BGV327694:BGX327694 BQR327694:BQT327694 CAN327694:CAP327694 CKJ327694:CKL327694 CUF327694:CUH327694 DEB327694:DED327694 DNX327694:DNZ327694 DXT327694:DXV327694 EHP327694:EHR327694 ERL327694:ERN327694 FBH327694:FBJ327694 FLD327694:FLF327694 FUZ327694:FVB327694 GEV327694:GEX327694 GOR327694:GOT327694 GYN327694:GYP327694 HIJ327694:HIL327694 HSF327694:HSH327694 ICB327694:ICD327694 ILX327694:ILZ327694 IVT327694:IVV327694 JFP327694:JFR327694 JPL327694:JPN327694 JZH327694:JZJ327694 KJD327694:KJF327694 KSZ327694:KTB327694 LCV327694:LCX327694 LMR327694:LMT327694 LWN327694:LWP327694 MGJ327694:MGL327694 MQF327694:MQH327694 NAB327694:NAD327694 NJX327694:NJZ327694 NTT327694:NTV327694 ODP327694:ODR327694 ONL327694:ONN327694 OXH327694:OXJ327694 PHD327694:PHF327694 PQZ327694:PRB327694 QAV327694:QAX327694 QKR327694:QKT327694 QUN327694:QUP327694 REJ327694:REL327694 ROF327694:ROH327694 RYB327694:RYD327694 SHX327694:SHZ327694 SRT327694:SRV327694 TBP327694:TBR327694 TLL327694:TLN327694 TVH327694:TVJ327694 UFD327694:UFF327694 UOZ327694:UPB327694 UYV327694:UYX327694 VIR327694:VIT327694 VSN327694:VSP327694 WCJ327694:WCL327694 WMF327694:WMH327694 WWB327694:WWD327694 T393230:V393230 JP393230:JR393230 TL393230:TN393230 ADH393230:ADJ393230 AND393230:ANF393230 AWZ393230:AXB393230 BGV393230:BGX393230 BQR393230:BQT393230 CAN393230:CAP393230 CKJ393230:CKL393230 CUF393230:CUH393230 DEB393230:DED393230 DNX393230:DNZ393230 DXT393230:DXV393230 EHP393230:EHR393230 ERL393230:ERN393230 FBH393230:FBJ393230 FLD393230:FLF393230 FUZ393230:FVB393230 GEV393230:GEX393230 GOR393230:GOT393230 GYN393230:GYP393230 HIJ393230:HIL393230 HSF393230:HSH393230 ICB393230:ICD393230 ILX393230:ILZ393230 IVT393230:IVV393230 JFP393230:JFR393230 JPL393230:JPN393230 JZH393230:JZJ393230 KJD393230:KJF393230 KSZ393230:KTB393230 LCV393230:LCX393230 LMR393230:LMT393230 LWN393230:LWP393230 MGJ393230:MGL393230 MQF393230:MQH393230 NAB393230:NAD393230 NJX393230:NJZ393230 NTT393230:NTV393230 ODP393230:ODR393230 ONL393230:ONN393230 OXH393230:OXJ393230 PHD393230:PHF393230 PQZ393230:PRB393230 QAV393230:QAX393230 QKR393230:QKT393230 QUN393230:QUP393230 REJ393230:REL393230 ROF393230:ROH393230 RYB393230:RYD393230 SHX393230:SHZ393230 SRT393230:SRV393230 TBP393230:TBR393230 TLL393230:TLN393230 TVH393230:TVJ393230 UFD393230:UFF393230 UOZ393230:UPB393230 UYV393230:UYX393230 VIR393230:VIT393230 VSN393230:VSP393230 WCJ393230:WCL393230 WMF393230:WMH393230 WWB393230:WWD393230 T458766:V458766 JP458766:JR458766 TL458766:TN458766 ADH458766:ADJ458766 AND458766:ANF458766 AWZ458766:AXB458766 BGV458766:BGX458766 BQR458766:BQT458766 CAN458766:CAP458766 CKJ458766:CKL458766 CUF458766:CUH458766 DEB458766:DED458766 DNX458766:DNZ458766 DXT458766:DXV458766 EHP458766:EHR458766 ERL458766:ERN458766 FBH458766:FBJ458766 FLD458766:FLF458766 FUZ458766:FVB458766 GEV458766:GEX458766 GOR458766:GOT458766 GYN458766:GYP458766 HIJ458766:HIL458766 HSF458766:HSH458766 ICB458766:ICD458766 ILX458766:ILZ458766 IVT458766:IVV458766 JFP458766:JFR458766 JPL458766:JPN458766 JZH458766:JZJ458766 KJD458766:KJF458766 KSZ458766:KTB458766 LCV458766:LCX458766 LMR458766:LMT458766 LWN458766:LWP458766 MGJ458766:MGL458766 MQF458766:MQH458766 NAB458766:NAD458766 NJX458766:NJZ458766 NTT458766:NTV458766 ODP458766:ODR458766 ONL458766:ONN458766 OXH458766:OXJ458766 PHD458766:PHF458766 PQZ458766:PRB458766 QAV458766:QAX458766 QKR458766:QKT458766 QUN458766:QUP458766 REJ458766:REL458766 ROF458766:ROH458766 RYB458766:RYD458766 SHX458766:SHZ458766 SRT458766:SRV458766 TBP458766:TBR458766 TLL458766:TLN458766 TVH458766:TVJ458766 UFD458766:UFF458766 UOZ458766:UPB458766 UYV458766:UYX458766 VIR458766:VIT458766 VSN458766:VSP458766 WCJ458766:WCL458766 WMF458766:WMH458766 WWB458766:WWD458766 T524302:V524302 JP524302:JR524302 TL524302:TN524302 ADH524302:ADJ524302 AND524302:ANF524302 AWZ524302:AXB524302 BGV524302:BGX524302 BQR524302:BQT524302 CAN524302:CAP524302 CKJ524302:CKL524302 CUF524302:CUH524302 DEB524302:DED524302 DNX524302:DNZ524302 DXT524302:DXV524302 EHP524302:EHR524302 ERL524302:ERN524302 FBH524302:FBJ524302 FLD524302:FLF524302 FUZ524302:FVB524302 GEV524302:GEX524302 GOR524302:GOT524302 GYN524302:GYP524302 HIJ524302:HIL524302 HSF524302:HSH524302 ICB524302:ICD524302 ILX524302:ILZ524302 IVT524302:IVV524302 JFP524302:JFR524302 JPL524302:JPN524302 JZH524302:JZJ524302 KJD524302:KJF524302 KSZ524302:KTB524302 LCV524302:LCX524302 LMR524302:LMT524302 LWN524302:LWP524302 MGJ524302:MGL524302 MQF524302:MQH524302 NAB524302:NAD524302 NJX524302:NJZ524302 NTT524302:NTV524302 ODP524302:ODR524302 ONL524302:ONN524302 OXH524302:OXJ524302 PHD524302:PHF524302 PQZ524302:PRB524302 QAV524302:QAX524302 QKR524302:QKT524302 QUN524302:QUP524302 REJ524302:REL524302 ROF524302:ROH524302 RYB524302:RYD524302 SHX524302:SHZ524302 SRT524302:SRV524302 TBP524302:TBR524302 TLL524302:TLN524302 TVH524302:TVJ524302 UFD524302:UFF524302 UOZ524302:UPB524302 UYV524302:UYX524302 VIR524302:VIT524302 VSN524302:VSP524302 WCJ524302:WCL524302 WMF524302:WMH524302 WWB524302:WWD524302 T589838:V589838 JP589838:JR589838 TL589838:TN589838 ADH589838:ADJ589838 AND589838:ANF589838 AWZ589838:AXB589838 BGV589838:BGX589838 BQR589838:BQT589838 CAN589838:CAP589838 CKJ589838:CKL589838 CUF589838:CUH589838 DEB589838:DED589838 DNX589838:DNZ589838 DXT589838:DXV589838 EHP589838:EHR589838 ERL589838:ERN589838 FBH589838:FBJ589838 FLD589838:FLF589838 FUZ589838:FVB589838 GEV589838:GEX589838 GOR589838:GOT589838 GYN589838:GYP589838 HIJ589838:HIL589838 HSF589838:HSH589838 ICB589838:ICD589838 ILX589838:ILZ589838 IVT589838:IVV589838 JFP589838:JFR589838 JPL589838:JPN589838 JZH589838:JZJ589838 KJD589838:KJF589838 KSZ589838:KTB589838 LCV589838:LCX589838 LMR589838:LMT589838 LWN589838:LWP589838 MGJ589838:MGL589838 MQF589838:MQH589838 NAB589838:NAD589838 NJX589838:NJZ589838 NTT589838:NTV589838 ODP589838:ODR589838 ONL589838:ONN589838 OXH589838:OXJ589838 PHD589838:PHF589838 PQZ589838:PRB589838 QAV589838:QAX589838 QKR589838:QKT589838 QUN589838:QUP589838 REJ589838:REL589838 ROF589838:ROH589838 RYB589838:RYD589838 SHX589838:SHZ589838 SRT589838:SRV589838 TBP589838:TBR589838 TLL589838:TLN589838 TVH589838:TVJ589838 UFD589838:UFF589838 UOZ589838:UPB589838 UYV589838:UYX589838 VIR589838:VIT589838 VSN589838:VSP589838 WCJ589838:WCL589838 WMF589838:WMH589838 WWB589838:WWD589838 T655374:V655374 JP655374:JR655374 TL655374:TN655374 ADH655374:ADJ655374 AND655374:ANF655374 AWZ655374:AXB655374 BGV655374:BGX655374 BQR655374:BQT655374 CAN655374:CAP655374 CKJ655374:CKL655374 CUF655374:CUH655374 DEB655374:DED655374 DNX655374:DNZ655374 DXT655374:DXV655374 EHP655374:EHR655374 ERL655374:ERN655374 FBH655374:FBJ655374 FLD655374:FLF655374 FUZ655374:FVB655374 GEV655374:GEX655374 GOR655374:GOT655374 GYN655374:GYP655374 HIJ655374:HIL655374 HSF655374:HSH655374 ICB655374:ICD655374 ILX655374:ILZ655374 IVT655374:IVV655374 JFP655374:JFR655374 JPL655374:JPN655374 JZH655374:JZJ655374 KJD655374:KJF655374 KSZ655374:KTB655374 LCV655374:LCX655374 LMR655374:LMT655374 LWN655374:LWP655374 MGJ655374:MGL655374 MQF655374:MQH655374 NAB655374:NAD655374 NJX655374:NJZ655374 NTT655374:NTV655374 ODP655374:ODR655374 ONL655374:ONN655374 OXH655374:OXJ655374 PHD655374:PHF655374 PQZ655374:PRB655374 QAV655374:QAX655374 QKR655374:QKT655374 QUN655374:QUP655374 REJ655374:REL655374 ROF655374:ROH655374 RYB655374:RYD655374 SHX655374:SHZ655374 SRT655374:SRV655374 TBP655374:TBR655374 TLL655374:TLN655374 TVH655374:TVJ655374 UFD655374:UFF655374 UOZ655374:UPB655374 UYV655374:UYX655374 VIR655374:VIT655374 VSN655374:VSP655374 WCJ655374:WCL655374 WMF655374:WMH655374 WWB655374:WWD655374 T720910:V720910 JP720910:JR720910 TL720910:TN720910 ADH720910:ADJ720910 AND720910:ANF720910 AWZ720910:AXB720910 BGV720910:BGX720910 BQR720910:BQT720910 CAN720910:CAP720910 CKJ720910:CKL720910 CUF720910:CUH720910 DEB720910:DED720910 DNX720910:DNZ720910 DXT720910:DXV720910 EHP720910:EHR720910 ERL720910:ERN720910 FBH720910:FBJ720910 FLD720910:FLF720910 FUZ720910:FVB720910 GEV720910:GEX720910 GOR720910:GOT720910 GYN720910:GYP720910 HIJ720910:HIL720910 HSF720910:HSH720910 ICB720910:ICD720910 ILX720910:ILZ720910 IVT720910:IVV720910 JFP720910:JFR720910 JPL720910:JPN720910 JZH720910:JZJ720910 KJD720910:KJF720910 KSZ720910:KTB720910 LCV720910:LCX720910 LMR720910:LMT720910 LWN720910:LWP720910 MGJ720910:MGL720910 MQF720910:MQH720910 NAB720910:NAD720910 NJX720910:NJZ720910 NTT720910:NTV720910 ODP720910:ODR720910 ONL720910:ONN720910 OXH720910:OXJ720910 PHD720910:PHF720910 PQZ720910:PRB720910 QAV720910:QAX720910 QKR720910:QKT720910 QUN720910:QUP720910 REJ720910:REL720910 ROF720910:ROH720910 RYB720910:RYD720910 SHX720910:SHZ720910 SRT720910:SRV720910 TBP720910:TBR720910 TLL720910:TLN720910 TVH720910:TVJ720910 UFD720910:UFF720910 UOZ720910:UPB720910 UYV720910:UYX720910 VIR720910:VIT720910 VSN720910:VSP720910 WCJ720910:WCL720910 WMF720910:WMH720910 WWB720910:WWD720910 T786446:V786446 JP786446:JR786446 TL786446:TN786446 ADH786446:ADJ786446 AND786446:ANF786446 AWZ786446:AXB786446 BGV786446:BGX786446 BQR786446:BQT786446 CAN786446:CAP786446 CKJ786446:CKL786446 CUF786446:CUH786446 DEB786446:DED786446 DNX786446:DNZ786446 DXT786446:DXV786446 EHP786446:EHR786446 ERL786446:ERN786446 FBH786446:FBJ786446 FLD786446:FLF786446 FUZ786446:FVB786446 GEV786446:GEX786446 GOR786446:GOT786446 GYN786446:GYP786446 HIJ786446:HIL786446 HSF786446:HSH786446 ICB786446:ICD786446 ILX786446:ILZ786446 IVT786446:IVV786446 JFP786446:JFR786446 JPL786446:JPN786446 JZH786446:JZJ786446 KJD786446:KJF786446 KSZ786446:KTB786446 LCV786446:LCX786446 LMR786446:LMT786446 LWN786446:LWP786446 MGJ786446:MGL786446 MQF786446:MQH786446 NAB786446:NAD786446 NJX786446:NJZ786446 NTT786446:NTV786446 ODP786446:ODR786446 ONL786446:ONN786446 OXH786446:OXJ786446 PHD786446:PHF786446 PQZ786446:PRB786446 QAV786446:QAX786446 QKR786446:QKT786446 QUN786446:QUP786446 REJ786446:REL786446 ROF786446:ROH786446 RYB786446:RYD786446 SHX786446:SHZ786446 SRT786446:SRV786446 TBP786446:TBR786446 TLL786446:TLN786446 TVH786446:TVJ786446 UFD786446:UFF786446 UOZ786446:UPB786446 UYV786446:UYX786446 VIR786446:VIT786446 VSN786446:VSP786446 WCJ786446:WCL786446 WMF786446:WMH786446 WWB786446:WWD786446 T851982:V851982 JP851982:JR851982 TL851982:TN851982 ADH851982:ADJ851982 AND851982:ANF851982 AWZ851982:AXB851982 BGV851982:BGX851982 BQR851982:BQT851982 CAN851982:CAP851982 CKJ851982:CKL851982 CUF851982:CUH851982 DEB851982:DED851982 DNX851982:DNZ851982 DXT851982:DXV851982 EHP851982:EHR851982 ERL851982:ERN851982 FBH851982:FBJ851982 FLD851982:FLF851982 FUZ851982:FVB851982 GEV851982:GEX851982 GOR851982:GOT851982 GYN851982:GYP851982 HIJ851982:HIL851982 HSF851982:HSH851982 ICB851982:ICD851982 ILX851982:ILZ851982 IVT851982:IVV851982 JFP851982:JFR851982 JPL851982:JPN851982 JZH851982:JZJ851982 KJD851982:KJF851982 KSZ851982:KTB851982 LCV851982:LCX851982 LMR851982:LMT851982 LWN851982:LWP851982 MGJ851982:MGL851982 MQF851982:MQH851982 NAB851982:NAD851982 NJX851982:NJZ851982 NTT851982:NTV851982 ODP851982:ODR851982 ONL851982:ONN851982 OXH851982:OXJ851982 PHD851982:PHF851982 PQZ851982:PRB851982 QAV851982:QAX851982 QKR851982:QKT851982 QUN851982:QUP851982 REJ851982:REL851982 ROF851982:ROH851982 RYB851982:RYD851982 SHX851982:SHZ851982 SRT851982:SRV851982 TBP851982:TBR851982 TLL851982:TLN851982 TVH851982:TVJ851982 UFD851982:UFF851982 UOZ851982:UPB851982 UYV851982:UYX851982 VIR851982:VIT851982 VSN851982:VSP851982 WCJ851982:WCL851982 WMF851982:WMH851982 WWB851982:WWD851982 T917518:V917518 JP917518:JR917518 TL917518:TN917518 ADH917518:ADJ917518 AND917518:ANF917518 AWZ917518:AXB917518 BGV917518:BGX917518 BQR917518:BQT917518 CAN917518:CAP917518 CKJ917518:CKL917518 CUF917518:CUH917518 DEB917518:DED917518 DNX917518:DNZ917518 DXT917518:DXV917518 EHP917518:EHR917518 ERL917518:ERN917518 FBH917518:FBJ917518 FLD917518:FLF917518 FUZ917518:FVB917518 GEV917518:GEX917518 GOR917518:GOT917518 GYN917518:GYP917518 HIJ917518:HIL917518 HSF917518:HSH917518 ICB917518:ICD917518 ILX917518:ILZ917518 IVT917518:IVV917518 JFP917518:JFR917518 JPL917518:JPN917518 JZH917518:JZJ917518 KJD917518:KJF917518 KSZ917518:KTB917518 LCV917518:LCX917518 LMR917518:LMT917518 LWN917518:LWP917518 MGJ917518:MGL917518 MQF917518:MQH917518 NAB917518:NAD917518 NJX917518:NJZ917518 NTT917518:NTV917518 ODP917518:ODR917518 ONL917518:ONN917518 OXH917518:OXJ917518 PHD917518:PHF917518 PQZ917518:PRB917518 QAV917518:QAX917518 QKR917518:QKT917518 QUN917518:QUP917518 REJ917518:REL917518 ROF917518:ROH917518 RYB917518:RYD917518 SHX917518:SHZ917518 SRT917518:SRV917518 TBP917518:TBR917518 TLL917518:TLN917518 TVH917518:TVJ917518 UFD917518:UFF917518 UOZ917518:UPB917518 UYV917518:UYX917518 VIR917518:VIT917518 VSN917518:VSP917518 WCJ917518:WCL917518 WMF917518:WMH917518 WWB917518:WWD917518 T983054:V983054 JP983054:JR983054 TL983054:TN983054 ADH983054:ADJ983054 AND983054:ANF983054 AWZ983054:AXB983054 BGV983054:BGX983054 BQR983054:BQT983054 CAN983054:CAP983054 CKJ983054:CKL983054 CUF983054:CUH983054 DEB983054:DED983054 DNX983054:DNZ983054 DXT983054:DXV983054 EHP983054:EHR983054 ERL983054:ERN983054 FBH983054:FBJ983054 FLD983054:FLF983054 FUZ983054:FVB983054 GEV983054:GEX983054 GOR983054:GOT983054 GYN983054:GYP983054 HIJ983054:HIL983054 HSF983054:HSH983054 ICB983054:ICD983054 ILX983054:ILZ983054 IVT983054:IVV983054 JFP983054:JFR983054 JPL983054:JPN983054 JZH983054:JZJ983054 KJD983054:KJF983054 KSZ983054:KTB983054 LCV983054:LCX983054 LMR983054:LMT983054 LWN983054:LWP983054 MGJ983054:MGL983054 MQF983054:MQH983054 NAB983054:NAD983054 NJX983054:NJZ983054 NTT983054:NTV983054 ODP983054:ODR983054 ONL983054:ONN983054 OXH983054:OXJ983054 PHD983054:PHF983054 PQZ983054:PRB983054 QAV983054:QAX983054 QKR983054:QKT983054 QUN983054:QUP983054 REJ983054:REL983054 ROF983054:ROH983054 RYB983054:RYD983054 SHX983054:SHZ983054 SRT983054:SRV983054 TBP983054:TBR983054 TLL983054:TLN983054 TVH983054:TVJ983054 UFD983054:UFF983054 UOZ983054:UPB983054 UYV983054:UYX983054 VIR983054:VIT983054 VSN983054:VSP983054 WCJ983054:WCL983054 WMF983054:WMH983054 WWB983054:WWD983054 T54:V54 JP54:JR54 TL54:TN54 ADH54:ADJ54 AND54:ANF54 AWZ54:AXB54 BGV54:BGX54 BQR54:BQT54 CAN54:CAP54 CKJ54:CKL54 CUF54:CUH54 DEB54:DED54 DNX54:DNZ54 DXT54:DXV54 EHP54:EHR54 ERL54:ERN54 FBH54:FBJ54 FLD54:FLF54 FUZ54:FVB54 GEV54:GEX54 GOR54:GOT54 GYN54:GYP54 HIJ54:HIL54 HSF54:HSH54 ICB54:ICD54 ILX54:ILZ54 IVT54:IVV54 JFP54:JFR54 JPL54:JPN54 JZH54:JZJ54 KJD54:KJF54 KSZ54:KTB54 LCV54:LCX54 LMR54:LMT54 LWN54:LWP54 MGJ54:MGL54 MQF54:MQH54 NAB54:NAD54 NJX54:NJZ54 NTT54:NTV54 ODP54:ODR54 ONL54:ONN54 OXH54:OXJ54 PHD54:PHF54 PQZ54:PRB54 QAV54:QAX54 QKR54:QKT54 QUN54:QUP54 REJ54:REL54 ROF54:ROH54 RYB54:RYD54 SHX54:SHZ54 SRT54:SRV54 TBP54:TBR54 TLL54:TLN54 TVH54:TVJ54 UFD54:UFF54 UOZ54:UPB54 UYV54:UYX54 VIR54:VIT54 VSN54:VSP54 WCJ54:WCL54 WMF54:WMH54 WWB54:WWD54 T65590:V65590 JP65590:JR65590 TL65590:TN65590 ADH65590:ADJ65590 AND65590:ANF65590 AWZ65590:AXB65590 BGV65590:BGX65590 BQR65590:BQT65590 CAN65590:CAP65590 CKJ65590:CKL65590 CUF65590:CUH65590 DEB65590:DED65590 DNX65590:DNZ65590 DXT65590:DXV65590 EHP65590:EHR65590 ERL65590:ERN65590 FBH65590:FBJ65590 FLD65590:FLF65590 FUZ65590:FVB65590 GEV65590:GEX65590 GOR65590:GOT65590 GYN65590:GYP65590 HIJ65590:HIL65590 HSF65590:HSH65590 ICB65590:ICD65590 ILX65590:ILZ65590 IVT65590:IVV65590 JFP65590:JFR65590 JPL65590:JPN65590 JZH65590:JZJ65590 KJD65590:KJF65590 KSZ65590:KTB65590 LCV65590:LCX65590 LMR65590:LMT65590 LWN65590:LWP65590 MGJ65590:MGL65590 MQF65590:MQH65590 NAB65590:NAD65590 NJX65590:NJZ65590 NTT65590:NTV65590 ODP65590:ODR65590 ONL65590:ONN65590 OXH65590:OXJ65590 PHD65590:PHF65590 PQZ65590:PRB65590 QAV65590:QAX65590 QKR65590:QKT65590 QUN65590:QUP65590 REJ65590:REL65590 ROF65590:ROH65590 RYB65590:RYD65590 SHX65590:SHZ65590 SRT65590:SRV65590 TBP65590:TBR65590 TLL65590:TLN65590 TVH65590:TVJ65590 UFD65590:UFF65590 UOZ65590:UPB65590 UYV65590:UYX65590 VIR65590:VIT65590 VSN65590:VSP65590 WCJ65590:WCL65590 WMF65590:WMH65590 WWB65590:WWD65590 T131126:V131126 JP131126:JR131126 TL131126:TN131126 ADH131126:ADJ131126 AND131126:ANF131126 AWZ131126:AXB131126 BGV131126:BGX131126 BQR131126:BQT131126 CAN131126:CAP131126 CKJ131126:CKL131126 CUF131126:CUH131126 DEB131126:DED131126 DNX131126:DNZ131126 DXT131126:DXV131126 EHP131126:EHR131126 ERL131126:ERN131126 FBH131126:FBJ131126 FLD131126:FLF131126 FUZ131126:FVB131126 GEV131126:GEX131126 GOR131126:GOT131126 GYN131126:GYP131126 HIJ131126:HIL131126 HSF131126:HSH131126 ICB131126:ICD131126 ILX131126:ILZ131126 IVT131126:IVV131126 JFP131126:JFR131126 JPL131126:JPN131126 JZH131126:JZJ131126 KJD131126:KJF131126 KSZ131126:KTB131126 LCV131126:LCX131126 LMR131126:LMT131126 LWN131126:LWP131126 MGJ131126:MGL131126 MQF131126:MQH131126 NAB131126:NAD131126 NJX131126:NJZ131126 NTT131126:NTV131126 ODP131126:ODR131126 ONL131126:ONN131126 OXH131126:OXJ131126 PHD131126:PHF131126 PQZ131126:PRB131126 QAV131126:QAX131126 QKR131126:QKT131126 QUN131126:QUP131126 REJ131126:REL131126 ROF131126:ROH131126 RYB131126:RYD131126 SHX131126:SHZ131126 SRT131126:SRV131126 TBP131126:TBR131126 TLL131126:TLN131126 TVH131126:TVJ131126 UFD131126:UFF131126 UOZ131126:UPB131126 UYV131126:UYX131126 VIR131126:VIT131126 VSN131126:VSP131126 WCJ131126:WCL131126 WMF131126:WMH131126 WWB131126:WWD131126 T196662:V196662 JP196662:JR196662 TL196662:TN196662 ADH196662:ADJ196662 AND196662:ANF196662 AWZ196662:AXB196662 BGV196662:BGX196662 BQR196662:BQT196662 CAN196662:CAP196662 CKJ196662:CKL196662 CUF196662:CUH196662 DEB196662:DED196662 DNX196662:DNZ196662 DXT196662:DXV196662 EHP196662:EHR196662 ERL196662:ERN196662 FBH196662:FBJ196662 FLD196662:FLF196662 FUZ196662:FVB196662 GEV196662:GEX196662 GOR196662:GOT196662 GYN196662:GYP196662 HIJ196662:HIL196662 HSF196662:HSH196662 ICB196662:ICD196662 ILX196662:ILZ196662 IVT196662:IVV196662 JFP196662:JFR196662 JPL196662:JPN196662 JZH196662:JZJ196662 KJD196662:KJF196662 KSZ196662:KTB196662 LCV196662:LCX196662 LMR196662:LMT196662 LWN196662:LWP196662 MGJ196662:MGL196662 MQF196662:MQH196662 NAB196662:NAD196662 NJX196662:NJZ196662 NTT196662:NTV196662 ODP196662:ODR196662 ONL196662:ONN196662 OXH196662:OXJ196662 PHD196662:PHF196662 PQZ196662:PRB196662 QAV196662:QAX196662 QKR196662:QKT196662 QUN196662:QUP196662 REJ196662:REL196662 ROF196662:ROH196662 RYB196662:RYD196662 SHX196662:SHZ196662 SRT196662:SRV196662 TBP196662:TBR196662 TLL196662:TLN196662 TVH196662:TVJ196662 UFD196662:UFF196662 UOZ196662:UPB196662 UYV196662:UYX196662 VIR196662:VIT196662 VSN196662:VSP196662 WCJ196662:WCL196662 WMF196662:WMH196662 WWB196662:WWD196662 T262198:V262198 JP262198:JR262198 TL262198:TN262198 ADH262198:ADJ262198 AND262198:ANF262198 AWZ262198:AXB262198 BGV262198:BGX262198 BQR262198:BQT262198 CAN262198:CAP262198 CKJ262198:CKL262198 CUF262198:CUH262198 DEB262198:DED262198 DNX262198:DNZ262198 DXT262198:DXV262198 EHP262198:EHR262198 ERL262198:ERN262198 FBH262198:FBJ262198 FLD262198:FLF262198 FUZ262198:FVB262198 GEV262198:GEX262198 GOR262198:GOT262198 GYN262198:GYP262198 HIJ262198:HIL262198 HSF262198:HSH262198 ICB262198:ICD262198 ILX262198:ILZ262198 IVT262198:IVV262198 JFP262198:JFR262198 JPL262198:JPN262198 JZH262198:JZJ262198 KJD262198:KJF262198 KSZ262198:KTB262198 LCV262198:LCX262198 LMR262198:LMT262198 LWN262198:LWP262198 MGJ262198:MGL262198 MQF262198:MQH262198 NAB262198:NAD262198 NJX262198:NJZ262198 NTT262198:NTV262198 ODP262198:ODR262198 ONL262198:ONN262198 OXH262198:OXJ262198 PHD262198:PHF262198 PQZ262198:PRB262198 QAV262198:QAX262198 QKR262198:QKT262198 QUN262198:QUP262198 REJ262198:REL262198 ROF262198:ROH262198 RYB262198:RYD262198 SHX262198:SHZ262198 SRT262198:SRV262198 TBP262198:TBR262198 TLL262198:TLN262198 TVH262198:TVJ262198 UFD262198:UFF262198 UOZ262198:UPB262198 UYV262198:UYX262198 VIR262198:VIT262198 VSN262198:VSP262198 WCJ262198:WCL262198 WMF262198:WMH262198 WWB262198:WWD262198 T327734:V327734 JP327734:JR327734 TL327734:TN327734 ADH327734:ADJ327734 AND327734:ANF327734 AWZ327734:AXB327734 BGV327734:BGX327734 BQR327734:BQT327734 CAN327734:CAP327734 CKJ327734:CKL327734 CUF327734:CUH327734 DEB327734:DED327734 DNX327734:DNZ327734 DXT327734:DXV327734 EHP327734:EHR327734 ERL327734:ERN327734 FBH327734:FBJ327734 FLD327734:FLF327734 FUZ327734:FVB327734 GEV327734:GEX327734 GOR327734:GOT327734 GYN327734:GYP327734 HIJ327734:HIL327734 HSF327734:HSH327734 ICB327734:ICD327734 ILX327734:ILZ327734 IVT327734:IVV327734 JFP327734:JFR327734 JPL327734:JPN327734 JZH327734:JZJ327734 KJD327734:KJF327734 KSZ327734:KTB327734 LCV327734:LCX327734 LMR327734:LMT327734 LWN327734:LWP327734 MGJ327734:MGL327734 MQF327734:MQH327734 NAB327734:NAD327734 NJX327734:NJZ327734 NTT327734:NTV327734 ODP327734:ODR327734 ONL327734:ONN327734 OXH327734:OXJ327734 PHD327734:PHF327734 PQZ327734:PRB327734 QAV327734:QAX327734 QKR327734:QKT327734 QUN327734:QUP327734 REJ327734:REL327734 ROF327734:ROH327734 RYB327734:RYD327734 SHX327734:SHZ327734 SRT327734:SRV327734 TBP327734:TBR327734 TLL327734:TLN327734 TVH327734:TVJ327734 UFD327734:UFF327734 UOZ327734:UPB327734 UYV327734:UYX327734 VIR327734:VIT327734 VSN327734:VSP327734 WCJ327734:WCL327734 WMF327734:WMH327734 WWB327734:WWD327734 T393270:V393270 JP393270:JR393270 TL393270:TN393270 ADH393270:ADJ393270 AND393270:ANF393270 AWZ393270:AXB393270 BGV393270:BGX393270 BQR393270:BQT393270 CAN393270:CAP393270 CKJ393270:CKL393270 CUF393270:CUH393270 DEB393270:DED393270 DNX393270:DNZ393270 DXT393270:DXV393270 EHP393270:EHR393270 ERL393270:ERN393270 FBH393270:FBJ393270 FLD393270:FLF393270 FUZ393270:FVB393270 GEV393270:GEX393270 GOR393270:GOT393270 GYN393270:GYP393270 HIJ393270:HIL393270 HSF393270:HSH393270 ICB393270:ICD393270 ILX393270:ILZ393270 IVT393270:IVV393270 JFP393270:JFR393270 JPL393270:JPN393270 JZH393270:JZJ393270 KJD393270:KJF393270 KSZ393270:KTB393270 LCV393270:LCX393270 LMR393270:LMT393270 LWN393270:LWP393270 MGJ393270:MGL393270 MQF393270:MQH393270 NAB393270:NAD393270 NJX393270:NJZ393270 NTT393270:NTV393270 ODP393270:ODR393270 ONL393270:ONN393270 OXH393270:OXJ393270 PHD393270:PHF393270 PQZ393270:PRB393270 QAV393270:QAX393270 QKR393270:QKT393270 QUN393270:QUP393270 REJ393270:REL393270 ROF393270:ROH393270 RYB393270:RYD393270 SHX393270:SHZ393270 SRT393270:SRV393270 TBP393270:TBR393270 TLL393270:TLN393270 TVH393270:TVJ393270 UFD393270:UFF393270 UOZ393270:UPB393270 UYV393270:UYX393270 VIR393270:VIT393270 VSN393270:VSP393270 WCJ393270:WCL393270 WMF393270:WMH393270 WWB393270:WWD393270 T458806:V458806 JP458806:JR458806 TL458806:TN458806 ADH458806:ADJ458806 AND458806:ANF458806 AWZ458806:AXB458806 BGV458806:BGX458806 BQR458806:BQT458806 CAN458806:CAP458806 CKJ458806:CKL458806 CUF458806:CUH458806 DEB458806:DED458806 DNX458806:DNZ458806 DXT458806:DXV458806 EHP458806:EHR458806 ERL458806:ERN458806 FBH458806:FBJ458806 FLD458806:FLF458806 FUZ458806:FVB458806 GEV458806:GEX458806 GOR458806:GOT458806 GYN458806:GYP458806 HIJ458806:HIL458806 HSF458806:HSH458806 ICB458806:ICD458806 ILX458806:ILZ458806 IVT458806:IVV458806 JFP458806:JFR458806 JPL458806:JPN458806 JZH458806:JZJ458806 KJD458806:KJF458806 KSZ458806:KTB458806 LCV458806:LCX458806 LMR458806:LMT458806 LWN458806:LWP458806 MGJ458806:MGL458806 MQF458806:MQH458806 NAB458806:NAD458806 NJX458806:NJZ458806 NTT458806:NTV458806 ODP458806:ODR458806 ONL458806:ONN458806 OXH458806:OXJ458806 PHD458806:PHF458806 PQZ458806:PRB458806 QAV458806:QAX458806 QKR458806:QKT458806 QUN458806:QUP458806 REJ458806:REL458806 ROF458806:ROH458806 RYB458806:RYD458806 SHX458806:SHZ458806 SRT458806:SRV458806 TBP458806:TBR458806 TLL458806:TLN458806 TVH458806:TVJ458806 UFD458806:UFF458806 UOZ458806:UPB458806 UYV458806:UYX458806 VIR458806:VIT458806 VSN458806:VSP458806 WCJ458806:WCL458806 WMF458806:WMH458806 WWB458806:WWD458806 T524342:V524342 JP524342:JR524342 TL524342:TN524342 ADH524342:ADJ524342 AND524342:ANF524342 AWZ524342:AXB524342 BGV524342:BGX524342 BQR524342:BQT524342 CAN524342:CAP524342 CKJ524342:CKL524342 CUF524342:CUH524342 DEB524342:DED524342 DNX524342:DNZ524342 DXT524342:DXV524342 EHP524342:EHR524342 ERL524342:ERN524342 FBH524342:FBJ524342 FLD524342:FLF524342 FUZ524342:FVB524342 GEV524342:GEX524342 GOR524342:GOT524342 GYN524342:GYP524342 HIJ524342:HIL524342 HSF524342:HSH524342 ICB524342:ICD524342 ILX524342:ILZ524342 IVT524342:IVV524342 JFP524342:JFR524342 JPL524342:JPN524342 JZH524342:JZJ524342 KJD524342:KJF524342 KSZ524342:KTB524342 LCV524342:LCX524342 LMR524342:LMT524342 LWN524342:LWP524342 MGJ524342:MGL524342 MQF524342:MQH524342 NAB524342:NAD524342 NJX524342:NJZ524342 NTT524342:NTV524342 ODP524342:ODR524342 ONL524342:ONN524342 OXH524342:OXJ524342 PHD524342:PHF524342 PQZ524342:PRB524342 QAV524342:QAX524342 QKR524342:QKT524342 QUN524342:QUP524342 REJ524342:REL524342 ROF524342:ROH524342 RYB524342:RYD524342 SHX524342:SHZ524342 SRT524342:SRV524342 TBP524342:TBR524342 TLL524342:TLN524342 TVH524342:TVJ524342 UFD524342:UFF524342 UOZ524342:UPB524342 UYV524342:UYX524342 VIR524342:VIT524342 VSN524342:VSP524342 WCJ524342:WCL524342 WMF524342:WMH524342 WWB524342:WWD524342 T589878:V589878 JP589878:JR589878 TL589878:TN589878 ADH589878:ADJ589878 AND589878:ANF589878 AWZ589878:AXB589878 BGV589878:BGX589878 BQR589878:BQT589878 CAN589878:CAP589878 CKJ589878:CKL589878 CUF589878:CUH589878 DEB589878:DED589878 DNX589878:DNZ589878 DXT589878:DXV589878 EHP589878:EHR589878 ERL589878:ERN589878 FBH589878:FBJ589878 FLD589878:FLF589878 FUZ589878:FVB589878 GEV589878:GEX589878 GOR589878:GOT589878 GYN589878:GYP589878 HIJ589878:HIL589878 HSF589878:HSH589878 ICB589878:ICD589878 ILX589878:ILZ589878 IVT589878:IVV589878 JFP589878:JFR589878 JPL589878:JPN589878 JZH589878:JZJ589878 KJD589878:KJF589878 KSZ589878:KTB589878 LCV589878:LCX589878 LMR589878:LMT589878 LWN589878:LWP589878 MGJ589878:MGL589878 MQF589878:MQH589878 NAB589878:NAD589878 NJX589878:NJZ589878 NTT589878:NTV589878 ODP589878:ODR589878 ONL589878:ONN589878 OXH589878:OXJ589878 PHD589878:PHF589878 PQZ589878:PRB589878 QAV589878:QAX589878 QKR589878:QKT589878 QUN589878:QUP589878 REJ589878:REL589878 ROF589878:ROH589878 RYB589878:RYD589878 SHX589878:SHZ589878 SRT589878:SRV589878 TBP589878:TBR589878 TLL589878:TLN589878 TVH589878:TVJ589878 UFD589878:UFF589878 UOZ589878:UPB589878 UYV589878:UYX589878 VIR589878:VIT589878 VSN589878:VSP589878 WCJ589878:WCL589878 WMF589878:WMH589878 WWB589878:WWD589878 T655414:V655414 JP655414:JR655414 TL655414:TN655414 ADH655414:ADJ655414 AND655414:ANF655414 AWZ655414:AXB655414 BGV655414:BGX655414 BQR655414:BQT655414 CAN655414:CAP655414 CKJ655414:CKL655414 CUF655414:CUH655414 DEB655414:DED655414 DNX655414:DNZ655414 DXT655414:DXV655414 EHP655414:EHR655414 ERL655414:ERN655414 FBH655414:FBJ655414 FLD655414:FLF655414 FUZ655414:FVB655414 GEV655414:GEX655414 GOR655414:GOT655414 GYN655414:GYP655414 HIJ655414:HIL655414 HSF655414:HSH655414 ICB655414:ICD655414 ILX655414:ILZ655414 IVT655414:IVV655414 JFP655414:JFR655414 JPL655414:JPN655414 JZH655414:JZJ655414 KJD655414:KJF655414 KSZ655414:KTB655414 LCV655414:LCX655414 LMR655414:LMT655414 LWN655414:LWP655414 MGJ655414:MGL655414 MQF655414:MQH655414 NAB655414:NAD655414 NJX655414:NJZ655414 NTT655414:NTV655414 ODP655414:ODR655414 ONL655414:ONN655414 OXH655414:OXJ655414 PHD655414:PHF655414 PQZ655414:PRB655414 QAV655414:QAX655414 QKR655414:QKT655414 QUN655414:QUP655414 REJ655414:REL655414 ROF655414:ROH655414 RYB655414:RYD655414 SHX655414:SHZ655414 SRT655414:SRV655414 TBP655414:TBR655414 TLL655414:TLN655414 TVH655414:TVJ655414 UFD655414:UFF655414 UOZ655414:UPB655414 UYV655414:UYX655414 VIR655414:VIT655414 VSN655414:VSP655414 WCJ655414:WCL655414 WMF655414:WMH655414 WWB655414:WWD655414 T720950:V720950 JP720950:JR720950 TL720950:TN720950 ADH720950:ADJ720950 AND720950:ANF720950 AWZ720950:AXB720950 BGV720950:BGX720950 BQR720950:BQT720950 CAN720950:CAP720950 CKJ720950:CKL720950 CUF720950:CUH720950 DEB720950:DED720950 DNX720950:DNZ720950 DXT720950:DXV720950 EHP720950:EHR720950 ERL720950:ERN720950 FBH720950:FBJ720950 FLD720950:FLF720950 FUZ720950:FVB720950 GEV720950:GEX720950 GOR720950:GOT720950 GYN720950:GYP720950 HIJ720950:HIL720950 HSF720950:HSH720950 ICB720950:ICD720950 ILX720950:ILZ720950 IVT720950:IVV720950 JFP720950:JFR720950 JPL720950:JPN720950 JZH720950:JZJ720950 KJD720950:KJF720950 KSZ720950:KTB720950 LCV720950:LCX720950 LMR720950:LMT720950 LWN720950:LWP720950 MGJ720950:MGL720950 MQF720950:MQH720950 NAB720950:NAD720950 NJX720950:NJZ720950 NTT720950:NTV720950 ODP720950:ODR720950 ONL720950:ONN720950 OXH720950:OXJ720950 PHD720950:PHF720950 PQZ720950:PRB720950 QAV720950:QAX720950 QKR720950:QKT720950 QUN720950:QUP720950 REJ720950:REL720950 ROF720950:ROH720950 RYB720950:RYD720950 SHX720950:SHZ720950 SRT720950:SRV720950 TBP720950:TBR720950 TLL720950:TLN720950 TVH720950:TVJ720950 UFD720950:UFF720950 UOZ720950:UPB720950 UYV720950:UYX720950 VIR720950:VIT720950 VSN720950:VSP720950 WCJ720950:WCL720950 WMF720950:WMH720950 WWB720950:WWD720950 T786486:V786486 JP786486:JR786486 TL786486:TN786486 ADH786486:ADJ786486 AND786486:ANF786486 AWZ786486:AXB786486 BGV786486:BGX786486 BQR786486:BQT786486 CAN786486:CAP786486 CKJ786486:CKL786486 CUF786486:CUH786486 DEB786486:DED786486 DNX786486:DNZ786486 DXT786486:DXV786486 EHP786486:EHR786486 ERL786486:ERN786486 FBH786486:FBJ786486 FLD786486:FLF786486 FUZ786486:FVB786486 GEV786486:GEX786486 GOR786486:GOT786486 GYN786486:GYP786486 HIJ786486:HIL786486 HSF786486:HSH786486 ICB786486:ICD786486 ILX786486:ILZ786486 IVT786486:IVV786486 JFP786486:JFR786486 JPL786486:JPN786486 JZH786486:JZJ786486 KJD786486:KJF786486 KSZ786486:KTB786486 LCV786486:LCX786486 LMR786486:LMT786486 LWN786486:LWP786486 MGJ786486:MGL786486 MQF786486:MQH786486 NAB786486:NAD786486 NJX786486:NJZ786486 NTT786486:NTV786486 ODP786486:ODR786486 ONL786486:ONN786486 OXH786486:OXJ786486 PHD786486:PHF786486 PQZ786486:PRB786486 QAV786486:QAX786486 QKR786486:QKT786486 QUN786486:QUP786486 REJ786486:REL786486 ROF786486:ROH786486 RYB786486:RYD786486 SHX786486:SHZ786486 SRT786486:SRV786486 TBP786486:TBR786486 TLL786486:TLN786486 TVH786486:TVJ786486 UFD786486:UFF786486 UOZ786486:UPB786486 UYV786486:UYX786486 VIR786486:VIT786486 VSN786486:VSP786486 WCJ786486:WCL786486 WMF786486:WMH786486 WWB786486:WWD786486 T852022:V852022 JP852022:JR852022 TL852022:TN852022 ADH852022:ADJ852022 AND852022:ANF852022 AWZ852022:AXB852022 BGV852022:BGX852022 BQR852022:BQT852022 CAN852022:CAP852022 CKJ852022:CKL852022 CUF852022:CUH852022 DEB852022:DED852022 DNX852022:DNZ852022 DXT852022:DXV852022 EHP852022:EHR852022 ERL852022:ERN852022 FBH852022:FBJ852022 FLD852022:FLF852022 FUZ852022:FVB852022 GEV852022:GEX852022 GOR852022:GOT852022 GYN852022:GYP852022 HIJ852022:HIL852022 HSF852022:HSH852022 ICB852022:ICD852022 ILX852022:ILZ852022 IVT852022:IVV852022 JFP852022:JFR852022 JPL852022:JPN852022 JZH852022:JZJ852022 KJD852022:KJF852022 KSZ852022:KTB852022 LCV852022:LCX852022 LMR852022:LMT852022 LWN852022:LWP852022 MGJ852022:MGL852022 MQF852022:MQH852022 NAB852022:NAD852022 NJX852022:NJZ852022 NTT852022:NTV852022 ODP852022:ODR852022 ONL852022:ONN852022 OXH852022:OXJ852022 PHD852022:PHF852022 PQZ852022:PRB852022 QAV852022:QAX852022 QKR852022:QKT852022 QUN852022:QUP852022 REJ852022:REL852022 ROF852022:ROH852022 RYB852022:RYD852022 SHX852022:SHZ852022 SRT852022:SRV852022 TBP852022:TBR852022 TLL852022:TLN852022 TVH852022:TVJ852022 UFD852022:UFF852022 UOZ852022:UPB852022 UYV852022:UYX852022 VIR852022:VIT852022 VSN852022:VSP852022 WCJ852022:WCL852022 WMF852022:WMH852022 WWB852022:WWD852022 T917558:V917558 JP917558:JR917558 TL917558:TN917558 ADH917558:ADJ917558 AND917558:ANF917558 AWZ917558:AXB917558 BGV917558:BGX917558 BQR917558:BQT917558 CAN917558:CAP917558 CKJ917558:CKL917558 CUF917558:CUH917558 DEB917558:DED917558 DNX917558:DNZ917558 DXT917558:DXV917558 EHP917558:EHR917558 ERL917558:ERN917558 FBH917558:FBJ917558 FLD917558:FLF917558 FUZ917558:FVB917558 GEV917558:GEX917558 GOR917558:GOT917558 GYN917558:GYP917558 HIJ917558:HIL917558 HSF917558:HSH917558 ICB917558:ICD917558 ILX917558:ILZ917558 IVT917558:IVV917558 JFP917558:JFR917558 JPL917558:JPN917558 JZH917558:JZJ917558 KJD917558:KJF917558 KSZ917558:KTB917558 LCV917558:LCX917558 LMR917558:LMT917558 LWN917558:LWP917558 MGJ917558:MGL917558 MQF917558:MQH917558 NAB917558:NAD917558 NJX917558:NJZ917558 NTT917558:NTV917558 ODP917558:ODR917558 ONL917558:ONN917558 OXH917558:OXJ917558 PHD917558:PHF917558 PQZ917558:PRB917558 QAV917558:QAX917558 QKR917558:QKT917558 QUN917558:QUP917558 REJ917558:REL917558 ROF917558:ROH917558 RYB917558:RYD917558 SHX917558:SHZ917558 SRT917558:SRV917558 TBP917558:TBR917558 TLL917558:TLN917558 TVH917558:TVJ917558 UFD917558:UFF917558 UOZ917558:UPB917558 UYV917558:UYX917558 VIR917558:VIT917558 VSN917558:VSP917558 WCJ917558:WCL917558 WMF917558:WMH917558 WWB917558:WWD917558 T983094:V983094 JP983094:JR983094 TL983094:TN983094 ADH983094:ADJ983094 AND983094:ANF983094 AWZ983094:AXB983094 BGV983094:BGX983094 BQR983094:BQT983094 CAN983094:CAP983094 CKJ983094:CKL983094 CUF983094:CUH983094 DEB983094:DED983094 DNX983094:DNZ983094 DXT983094:DXV983094 EHP983094:EHR983094 ERL983094:ERN983094 FBH983094:FBJ983094 FLD983094:FLF983094 FUZ983094:FVB983094 GEV983094:GEX983094 GOR983094:GOT983094 GYN983094:GYP983094 HIJ983094:HIL983094 HSF983094:HSH983094 ICB983094:ICD983094 ILX983094:ILZ983094 IVT983094:IVV983094 JFP983094:JFR983094 JPL983094:JPN983094 JZH983094:JZJ983094 KJD983094:KJF983094 KSZ983094:KTB983094 LCV983094:LCX983094 LMR983094:LMT983094 LWN983094:LWP983094 MGJ983094:MGL983094 MQF983094:MQH983094 NAB983094:NAD983094 NJX983094:NJZ983094 NTT983094:NTV983094 ODP983094:ODR983094 ONL983094:ONN983094 OXH983094:OXJ983094 PHD983094:PHF983094 PQZ983094:PRB983094 QAV983094:QAX983094 QKR983094:QKT983094 QUN983094:QUP983094 REJ983094:REL983094 ROF983094:ROH983094 RYB983094:RYD983094 SHX983094:SHZ983094 SRT983094:SRV983094 TBP983094:TBR983094 TLL983094:TLN983094 TVH983094:TVJ983094 UFD983094:UFF983094 UOZ983094:UPB983094 UYV983094:UYX983094 VIR983094:VIT983094 VSN983094:VSP983094 WCJ983094:WCL983094 WMF983094:WMH983094 WWB983094:WWD983094 T64:V64 JP64:JR64 TL64:TN64 ADH64:ADJ64 AND64:ANF64 AWZ64:AXB64 BGV64:BGX64 BQR64:BQT64 CAN64:CAP64 CKJ64:CKL64 CUF64:CUH64 DEB64:DED64 DNX64:DNZ64 DXT64:DXV64 EHP64:EHR64 ERL64:ERN64 FBH64:FBJ64 FLD64:FLF64 FUZ64:FVB64 GEV64:GEX64 GOR64:GOT64 GYN64:GYP64 HIJ64:HIL64 HSF64:HSH64 ICB64:ICD64 ILX64:ILZ64 IVT64:IVV64 JFP64:JFR64 JPL64:JPN64 JZH64:JZJ64 KJD64:KJF64 KSZ64:KTB64 LCV64:LCX64 LMR64:LMT64 LWN64:LWP64 MGJ64:MGL64 MQF64:MQH64 NAB64:NAD64 NJX64:NJZ64 NTT64:NTV64 ODP64:ODR64 ONL64:ONN64 OXH64:OXJ64 PHD64:PHF64 PQZ64:PRB64 QAV64:QAX64 QKR64:QKT64 QUN64:QUP64 REJ64:REL64 ROF64:ROH64 RYB64:RYD64 SHX64:SHZ64 SRT64:SRV64 TBP64:TBR64 TLL64:TLN64 TVH64:TVJ64 UFD64:UFF64 UOZ64:UPB64 UYV64:UYX64 VIR64:VIT64 VSN64:VSP64 WCJ64:WCL64 WMF64:WMH64 WWB64:WWD64 T65600:V65600 JP65600:JR65600 TL65600:TN65600 ADH65600:ADJ65600 AND65600:ANF65600 AWZ65600:AXB65600 BGV65600:BGX65600 BQR65600:BQT65600 CAN65600:CAP65600 CKJ65600:CKL65600 CUF65600:CUH65600 DEB65600:DED65600 DNX65600:DNZ65600 DXT65600:DXV65600 EHP65600:EHR65600 ERL65600:ERN65600 FBH65600:FBJ65600 FLD65600:FLF65600 FUZ65600:FVB65600 GEV65600:GEX65600 GOR65600:GOT65600 GYN65600:GYP65600 HIJ65600:HIL65600 HSF65600:HSH65600 ICB65600:ICD65600 ILX65600:ILZ65600 IVT65600:IVV65600 JFP65600:JFR65600 JPL65600:JPN65600 JZH65600:JZJ65600 KJD65600:KJF65600 KSZ65600:KTB65600 LCV65600:LCX65600 LMR65600:LMT65600 LWN65600:LWP65600 MGJ65600:MGL65600 MQF65600:MQH65600 NAB65600:NAD65600 NJX65600:NJZ65600 NTT65600:NTV65600 ODP65600:ODR65600 ONL65600:ONN65600 OXH65600:OXJ65600 PHD65600:PHF65600 PQZ65600:PRB65600 QAV65600:QAX65600 QKR65600:QKT65600 QUN65600:QUP65600 REJ65600:REL65600 ROF65600:ROH65600 RYB65600:RYD65600 SHX65600:SHZ65600 SRT65600:SRV65600 TBP65600:TBR65600 TLL65600:TLN65600 TVH65600:TVJ65600 UFD65600:UFF65600 UOZ65600:UPB65600 UYV65600:UYX65600 VIR65600:VIT65600 VSN65600:VSP65600 WCJ65600:WCL65600 WMF65600:WMH65600 WWB65600:WWD65600 T131136:V131136 JP131136:JR131136 TL131136:TN131136 ADH131136:ADJ131136 AND131136:ANF131136 AWZ131136:AXB131136 BGV131136:BGX131136 BQR131136:BQT131136 CAN131136:CAP131136 CKJ131136:CKL131136 CUF131136:CUH131136 DEB131136:DED131136 DNX131136:DNZ131136 DXT131136:DXV131136 EHP131136:EHR131136 ERL131136:ERN131136 FBH131136:FBJ131136 FLD131136:FLF131136 FUZ131136:FVB131136 GEV131136:GEX131136 GOR131136:GOT131136 GYN131136:GYP131136 HIJ131136:HIL131136 HSF131136:HSH131136 ICB131136:ICD131136 ILX131136:ILZ131136 IVT131136:IVV131136 JFP131136:JFR131136 JPL131136:JPN131136 JZH131136:JZJ131136 KJD131136:KJF131136 KSZ131136:KTB131136 LCV131136:LCX131136 LMR131136:LMT131136 LWN131136:LWP131136 MGJ131136:MGL131136 MQF131136:MQH131136 NAB131136:NAD131136 NJX131136:NJZ131136 NTT131136:NTV131136 ODP131136:ODR131136 ONL131136:ONN131136 OXH131136:OXJ131136 PHD131136:PHF131136 PQZ131136:PRB131136 QAV131136:QAX131136 QKR131136:QKT131136 QUN131136:QUP131136 REJ131136:REL131136 ROF131136:ROH131136 RYB131136:RYD131136 SHX131136:SHZ131136 SRT131136:SRV131136 TBP131136:TBR131136 TLL131136:TLN131136 TVH131136:TVJ131136 UFD131136:UFF131136 UOZ131136:UPB131136 UYV131136:UYX131136 VIR131136:VIT131136 VSN131136:VSP131136 WCJ131136:WCL131136 WMF131136:WMH131136 WWB131136:WWD131136 T196672:V196672 JP196672:JR196672 TL196672:TN196672 ADH196672:ADJ196672 AND196672:ANF196672 AWZ196672:AXB196672 BGV196672:BGX196672 BQR196672:BQT196672 CAN196672:CAP196672 CKJ196672:CKL196672 CUF196672:CUH196672 DEB196672:DED196672 DNX196672:DNZ196672 DXT196672:DXV196672 EHP196672:EHR196672 ERL196672:ERN196672 FBH196672:FBJ196672 FLD196672:FLF196672 FUZ196672:FVB196672 GEV196672:GEX196672 GOR196672:GOT196672 GYN196672:GYP196672 HIJ196672:HIL196672 HSF196672:HSH196672 ICB196672:ICD196672 ILX196672:ILZ196672 IVT196672:IVV196672 JFP196672:JFR196672 JPL196672:JPN196672 JZH196672:JZJ196672 KJD196672:KJF196672 KSZ196672:KTB196672 LCV196672:LCX196672 LMR196672:LMT196672 LWN196672:LWP196672 MGJ196672:MGL196672 MQF196672:MQH196672 NAB196672:NAD196672 NJX196672:NJZ196672 NTT196672:NTV196672 ODP196672:ODR196672 ONL196672:ONN196672 OXH196672:OXJ196672 PHD196672:PHF196672 PQZ196672:PRB196672 QAV196672:QAX196672 QKR196672:QKT196672 QUN196672:QUP196672 REJ196672:REL196672 ROF196672:ROH196672 RYB196672:RYD196672 SHX196672:SHZ196672 SRT196672:SRV196672 TBP196672:TBR196672 TLL196672:TLN196672 TVH196672:TVJ196672 UFD196672:UFF196672 UOZ196672:UPB196672 UYV196672:UYX196672 VIR196672:VIT196672 VSN196672:VSP196672 WCJ196672:WCL196672 WMF196672:WMH196672 WWB196672:WWD196672 T262208:V262208 JP262208:JR262208 TL262208:TN262208 ADH262208:ADJ262208 AND262208:ANF262208 AWZ262208:AXB262208 BGV262208:BGX262208 BQR262208:BQT262208 CAN262208:CAP262208 CKJ262208:CKL262208 CUF262208:CUH262208 DEB262208:DED262208 DNX262208:DNZ262208 DXT262208:DXV262208 EHP262208:EHR262208 ERL262208:ERN262208 FBH262208:FBJ262208 FLD262208:FLF262208 FUZ262208:FVB262208 GEV262208:GEX262208 GOR262208:GOT262208 GYN262208:GYP262208 HIJ262208:HIL262208 HSF262208:HSH262208 ICB262208:ICD262208 ILX262208:ILZ262208 IVT262208:IVV262208 JFP262208:JFR262208 JPL262208:JPN262208 JZH262208:JZJ262208 KJD262208:KJF262208 KSZ262208:KTB262208 LCV262208:LCX262208 LMR262208:LMT262208 LWN262208:LWP262208 MGJ262208:MGL262208 MQF262208:MQH262208 NAB262208:NAD262208 NJX262208:NJZ262208 NTT262208:NTV262208 ODP262208:ODR262208 ONL262208:ONN262208 OXH262208:OXJ262208 PHD262208:PHF262208 PQZ262208:PRB262208 QAV262208:QAX262208 QKR262208:QKT262208 QUN262208:QUP262208 REJ262208:REL262208 ROF262208:ROH262208 RYB262208:RYD262208 SHX262208:SHZ262208 SRT262208:SRV262208 TBP262208:TBR262208 TLL262208:TLN262208 TVH262208:TVJ262208 UFD262208:UFF262208 UOZ262208:UPB262208 UYV262208:UYX262208 VIR262208:VIT262208 VSN262208:VSP262208 WCJ262208:WCL262208 WMF262208:WMH262208 WWB262208:WWD262208 T327744:V327744 JP327744:JR327744 TL327744:TN327744 ADH327744:ADJ327744 AND327744:ANF327744 AWZ327744:AXB327744 BGV327744:BGX327744 BQR327744:BQT327744 CAN327744:CAP327744 CKJ327744:CKL327744 CUF327744:CUH327744 DEB327744:DED327744 DNX327744:DNZ327744 DXT327744:DXV327744 EHP327744:EHR327744 ERL327744:ERN327744 FBH327744:FBJ327744 FLD327744:FLF327744 FUZ327744:FVB327744 GEV327744:GEX327744 GOR327744:GOT327744 GYN327744:GYP327744 HIJ327744:HIL327744 HSF327744:HSH327744 ICB327744:ICD327744 ILX327744:ILZ327744 IVT327744:IVV327744 JFP327744:JFR327744 JPL327744:JPN327744 JZH327744:JZJ327744 KJD327744:KJF327744 KSZ327744:KTB327744 LCV327744:LCX327744 LMR327744:LMT327744 LWN327744:LWP327744 MGJ327744:MGL327744 MQF327744:MQH327744 NAB327744:NAD327744 NJX327744:NJZ327744 NTT327744:NTV327744 ODP327744:ODR327744 ONL327744:ONN327744 OXH327744:OXJ327744 PHD327744:PHF327744 PQZ327744:PRB327744 QAV327744:QAX327744 QKR327744:QKT327744 QUN327744:QUP327744 REJ327744:REL327744 ROF327744:ROH327744 RYB327744:RYD327744 SHX327744:SHZ327744 SRT327744:SRV327744 TBP327744:TBR327744 TLL327744:TLN327744 TVH327744:TVJ327744 UFD327744:UFF327744 UOZ327744:UPB327744 UYV327744:UYX327744 VIR327744:VIT327744 VSN327744:VSP327744 WCJ327744:WCL327744 WMF327744:WMH327744 WWB327744:WWD327744 T393280:V393280 JP393280:JR393280 TL393280:TN393280 ADH393280:ADJ393280 AND393280:ANF393280 AWZ393280:AXB393280 BGV393280:BGX393280 BQR393280:BQT393280 CAN393280:CAP393280 CKJ393280:CKL393280 CUF393280:CUH393280 DEB393280:DED393280 DNX393280:DNZ393280 DXT393280:DXV393280 EHP393280:EHR393280 ERL393280:ERN393280 FBH393280:FBJ393280 FLD393280:FLF393280 FUZ393280:FVB393280 GEV393280:GEX393280 GOR393280:GOT393280 GYN393280:GYP393280 HIJ393280:HIL393280 HSF393280:HSH393280 ICB393280:ICD393280 ILX393280:ILZ393280 IVT393280:IVV393280 JFP393280:JFR393280 JPL393280:JPN393280 JZH393280:JZJ393280 KJD393280:KJF393280 KSZ393280:KTB393280 LCV393280:LCX393280 LMR393280:LMT393280 LWN393280:LWP393280 MGJ393280:MGL393280 MQF393280:MQH393280 NAB393280:NAD393280 NJX393280:NJZ393280 NTT393280:NTV393280 ODP393280:ODR393280 ONL393280:ONN393280 OXH393280:OXJ393280 PHD393280:PHF393280 PQZ393280:PRB393280 QAV393280:QAX393280 QKR393280:QKT393280 QUN393280:QUP393280 REJ393280:REL393280 ROF393280:ROH393280 RYB393280:RYD393280 SHX393280:SHZ393280 SRT393280:SRV393280 TBP393280:TBR393280 TLL393280:TLN393280 TVH393280:TVJ393280 UFD393280:UFF393280 UOZ393280:UPB393280 UYV393280:UYX393280 VIR393280:VIT393280 VSN393280:VSP393280 WCJ393280:WCL393280 WMF393280:WMH393280 WWB393280:WWD393280 T458816:V458816 JP458816:JR458816 TL458816:TN458816 ADH458816:ADJ458816 AND458816:ANF458816 AWZ458816:AXB458816 BGV458816:BGX458816 BQR458816:BQT458816 CAN458816:CAP458816 CKJ458816:CKL458816 CUF458816:CUH458816 DEB458816:DED458816 DNX458816:DNZ458816 DXT458816:DXV458816 EHP458816:EHR458816 ERL458816:ERN458816 FBH458816:FBJ458816 FLD458816:FLF458816 FUZ458816:FVB458816 GEV458816:GEX458816 GOR458816:GOT458816 GYN458816:GYP458816 HIJ458816:HIL458816 HSF458816:HSH458816 ICB458816:ICD458816 ILX458816:ILZ458816 IVT458816:IVV458816 JFP458816:JFR458816 JPL458816:JPN458816 JZH458816:JZJ458816 KJD458816:KJF458816 KSZ458816:KTB458816 LCV458816:LCX458816 LMR458816:LMT458816 LWN458816:LWP458816 MGJ458816:MGL458816 MQF458816:MQH458816 NAB458816:NAD458816 NJX458816:NJZ458816 NTT458816:NTV458816 ODP458816:ODR458816 ONL458816:ONN458816 OXH458816:OXJ458816 PHD458816:PHF458816 PQZ458816:PRB458816 QAV458816:QAX458816 QKR458816:QKT458816 QUN458816:QUP458816 REJ458816:REL458816 ROF458816:ROH458816 RYB458816:RYD458816 SHX458816:SHZ458816 SRT458816:SRV458816 TBP458816:TBR458816 TLL458816:TLN458816 TVH458816:TVJ458816 UFD458816:UFF458816 UOZ458816:UPB458816 UYV458816:UYX458816 VIR458816:VIT458816 VSN458816:VSP458816 WCJ458816:WCL458816 WMF458816:WMH458816 WWB458816:WWD458816 T524352:V524352 JP524352:JR524352 TL524352:TN524352 ADH524352:ADJ524352 AND524352:ANF524352 AWZ524352:AXB524352 BGV524352:BGX524352 BQR524352:BQT524352 CAN524352:CAP524352 CKJ524352:CKL524352 CUF524352:CUH524352 DEB524352:DED524352 DNX524352:DNZ524352 DXT524352:DXV524352 EHP524352:EHR524352 ERL524352:ERN524352 FBH524352:FBJ524352 FLD524352:FLF524352 FUZ524352:FVB524352 GEV524352:GEX524352 GOR524352:GOT524352 GYN524352:GYP524352 HIJ524352:HIL524352 HSF524352:HSH524352 ICB524352:ICD524352 ILX524352:ILZ524352 IVT524352:IVV524352 JFP524352:JFR524352 JPL524352:JPN524352 JZH524352:JZJ524352 KJD524352:KJF524352 KSZ524352:KTB524352 LCV524352:LCX524352 LMR524352:LMT524352 LWN524352:LWP524352 MGJ524352:MGL524352 MQF524352:MQH524352 NAB524352:NAD524352 NJX524352:NJZ524352 NTT524352:NTV524352 ODP524352:ODR524352 ONL524352:ONN524352 OXH524352:OXJ524352 PHD524352:PHF524352 PQZ524352:PRB524352 QAV524352:QAX524352 QKR524352:QKT524352 QUN524352:QUP524352 REJ524352:REL524352 ROF524352:ROH524352 RYB524352:RYD524352 SHX524352:SHZ524352 SRT524352:SRV524352 TBP524352:TBR524352 TLL524352:TLN524352 TVH524352:TVJ524352 UFD524352:UFF524352 UOZ524352:UPB524352 UYV524352:UYX524352 VIR524352:VIT524352 VSN524352:VSP524352 WCJ524352:WCL524352 WMF524352:WMH524352 WWB524352:WWD524352 T589888:V589888 JP589888:JR589888 TL589888:TN589888 ADH589888:ADJ589888 AND589888:ANF589888 AWZ589888:AXB589888 BGV589888:BGX589888 BQR589888:BQT589888 CAN589888:CAP589888 CKJ589888:CKL589888 CUF589888:CUH589888 DEB589888:DED589888 DNX589888:DNZ589888 DXT589888:DXV589888 EHP589888:EHR589888 ERL589888:ERN589888 FBH589888:FBJ589888 FLD589888:FLF589888 FUZ589888:FVB589888 GEV589888:GEX589888 GOR589888:GOT589888 GYN589888:GYP589888 HIJ589888:HIL589888 HSF589888:HSH589888 ICB589888:ICD589888 ILX589888:ILZ589888 IVT589888:IVV589888 JFP589888:JFR589888 JPL589888:JPN589888 JZH589888:JZJ589888 KJD589888:KJF589888 KSZ589888:KTB589888 LCV589888:LCX589888 LMR589888:LMT589888 LWN589888:LWP589888 MGJ589888:MGL589888 MQF589888:MQH589888 NAB589888:NAD589888 NJX589888:NJZ589888 NTT589888:NTV589888 ODP589888:ODR589888 ONL589888:ONN589888 OXH589888:OXJ589888 PHD589888:PHF589888 PQZ589888:PRB589888 QAV589888:QAX589888 QKR589888:QKT589888 QUN589888:QUP589888 REJ589888:REL589888 ROF589888:ROH589888 RYB589888:RYD589888 SHX589888:SHZ589888 SRT589888:SRV589888 TBP589888:TBR589888 TLL589888:TLN589888 TVH589888:TVJ589888 UFD589888:UFF589888 UOZ589888:UPB589888 UYV589888:UYX589888 VIR589888:VIT589888 VSN589888:VSP589888 WCJ589888:WCL589888 WMF589888:WMH589888 WWB589888:WWD589888 T655424:V655424 JP655424:JR655424 TL655424:TN655424 ADH655424:ADJ655424 AND655424:ANF655424 AWZ655424:AXB655424 BGV655424:BGX655424 BQR655424:BQT655424 CAN655424:CAP655424 CKJ655424:CKL655424 CUF655424:CUH655424 DEB655424:DED655424 DNX655424:DNZ655424 DXT655424:DXV655424 EHP655424:EHR655424 ERL655424:ERN655424 FBH655424:FBJ655424 FLD655424:FLF655424 FUZ655424:FVB655424 GEV655424:GEX655424 GOR655424:GOT655424 GYN655424:GYP655424 HIJ655424:HIL655424 HSF655424:HSH655424 ICB655424:ICD655424 ILX655424:ILZ655424 IVT655424:IVV655424 JFP655424:JFR655424 JPL655424:JPN655424 JZH655424:JZJ655424 KJD655424:KJF655424 KSZ655424:KTB655424 LCV655424:LCX655424 LMR655424:LMT655424 LWN655424:LWP655424 MGJ655424:MGL655424 MQF655424:MQH655424 NAB655424:NAD655424 NJX655424:NJZ655424 NTT655424:NTV655424 ODP655424:ODR655424 ONL655424:ONN655424 OXH655424:OXJ655424 PHD655424:PHF655424 PQZ655424:PRB655424 QAV655424:QAX655424 QKR655424:QKT655424 QUN655424:QUP655424 REJ655424:REL655424 ROF655424:ROH655424 RYB655424:RYD655424 SHX655424:SHZ655424 SRT655424:SRV655424 TBP655424:TBR655424 TLL655424:TLN655424 TVH655424:TVJ655424 UFD655424:UFF655424 UOZ655424:UPB655424 UYV655424:UYX655424 VIR655424:VIT655424 VSN655424:VSP655424 WCJ655424:WCL655424 WMF655424:WMH655424 WWB655424:WWD655424 T720960:V720960 JP720960:JR720960 TL720960:TN720960 ADH720960:ADJ720960 AND720960:ANF720960 AWZ720960:AXB720960 BGV720960:BGX720960 BQR720960:BQT720960 CAN720960:CAP720960 CKJ720960:CKL720960 CUF720960:CUH720960 DEB720960:DED720960 DNX720960:DNZ720960 DXT720960:DXV720960 EHP720960:EHR720960 ERL720960:ERN720960 FBH720960:FBJ720960 FLD720960:FLF720960 FUZ720960:FVB720960 GEV720960:GEX720960 GOR720960:GOT720960 GYN720960:GYP720960 HIJ720960:HIL720960 HSF720960:HSH720960 ICB720960:ICD720960 ILX720960:ILZ720960 IVT720960:IVV720960 JFP720960:JFR720960 JPL720960:JPN720960 JZH720960:JZJ720960 KJD720960:KJF720960 KSZ720960:KTB720960 LCV720960:LCX720960 LMR720960:LMT720960 LWN720960:LWP720960 MGJ720960:MGL720960 MQF720960:MQH720960 NAB720960:NAD720960 NJX720960:NJZ720960 NTT720960:NTV720960 ODP720960:ODR720960 ONL720960:ONN720960 OXH720960:OXJ720960 PHD720960:PHF720960 PQZ720960:PRB720960 QAV720960:QAX720960 QKR720960:QKT720960 QUN720960:QUP720960 REJ720960:REL720960 ROF720960:ROH720960 RYB720960:RYD720960 SHX720960:SHZ720960 SRT720960:SRV720960 TBP720960:TBR720960 TLL720960:TLN720960 TVH720960:TVJ720960 UFD720960:UFF720960 UOZ720960:UPB720960 UYV720960:UYX720960 VIR720960:VIT720960 VSN720960:VSP720960 WCJ720960:WCL720960 WMF720960:WMH720960 WWB720960:WWD720960 T786496:V786496 JP786496:JR786496 TL786496:TN786496 ADH786496:ADJ786496 AND786496:ANF786496 AWZ786496:AXB786496 BGV786496:BGX786496 BQR786496:BQT786496 CAN786496:CAP786496 CKJ786496:CKL786496 CUF786496:CUH786496 DEB786496:DED786496 DNX786496:DNZ786496 DXT786496:DXV786496 EHP786496:EHR786496 ERL786496:ERN786496 FBH786496:FBJ786496 FLD786496:FLF786496 FUZ786496:FVB786496 GEV786496:GEX786496 GOR786496:GOT786496 GYN786496:GYP786496 HIJ786496:HIL786496 HSF786496:HSH786496 ICB786496:ICD786496 ILX786496:ILZ786496 IVT786496:IVV786496 JFP786496:JFR786496 JPL786496:JPN786496 JZH786496:JZJ786496 KJD786496:KJF786496 KSZ786496:KTB786496 LCV786496:LCX786496 LMR786496:LMT786496 LWN786496:LWP786496 MGJ786496:MGL786496 MQF786496:MQH786496 NAB786496:NAD786496 NJX786496:NJZ786496 NTT786496:NTV786496 ODP786496:ODR786496 ONL786496:ONN786496 OXH786496:OXJ786496 PHD786496:PHF786496 PQZ786496:PRB786496 QAV786496:QAX786496 QKR786496:QKT786496 QUN786496:QUP786496 REJ786496:REL786496 ROF786496:ROH786496 RYB786496:RYD786496 SHX786496:SHZ786496 SRT786496:SRV786496 TBP786496:TBR786496 TLL786496:TLN786496 TVH786496:TVJ786496 UFD786496:UFF786496 UOZ786496:UPB786496 UYV786496:UYX786496 VIR786496:VIT786496 VSN786496:VSP786496 WCJ786496:WCL786496 WMF786496:WMH786496 WWB786496:WWD786496 T852032:V852032 JP852032:JR852032 TL852032:TN852032 ADH852032:ADJ852032 AND852032:ANF852032 AWZ852032:AXB852032 BGV852032:BGX852032 BQR852032:BQT852032 CAN852032:CAP852032 CKJ852032:CKL852032 CUF852032:CUH852032 DEB852032:DED852032 DNX852032:DNZ852032 DXT852032:DXV852032 EHP852032:EHR852032 ERL852032:ERN852032 FBH852032:FBJ852032 FLD852032:FLF852032 FUZ852032:FVB852032 GEV852032:GEX852032 GOR852032:GOT852032 GYN852032:GYP852032 HIJ852032:HIL852032 HSF852032:HSH852032 ICB852032:ICD852032 ILX852032:ILZ852032 IVT852032:IVV852032 JFP852032:JFR852032 JPL852032:JPN852032 JZH852032:JZJ852032 KJD852032:KJF852032 KSZ852032:KTB852032 LCV852032:LCX852032 LMR852032:LMT852032 LWN852032:LWP852032 MGJ852032:MGL852032 MQF852032:MQH852032 NAB852032:NAD852032 NJX852032:NJZ852032 NTT852032:NTV852032 ODP852032:ODR852032 ONL852032:ONN852032 OXH852032:OXJ852032 PHD852032:PHF852032 PQZ852032:PRB852032 QAV852032:QAX852032 QKR852032:QKT852032 QUN852032:QUP852032 REJ852032:REL852032 ROF852032:ROH852032 RYB852032:RYD852032 SHX852032:SHZ852032 SRT852032:SRV852032 TBP852032:TBR852032 TLL852032:TLN852032 TVH852032:TVJ852032 UFD852032:UFF852032 UOZ852032:UPB852032 UYV852032:UYX852032 VIR852032:VIT852032 VSN852032:VSP852032 WCJ852032:WCL852032 WMF852032:WMH852032 WWB852032:WWD852032 T917568:V917568 JP917568:JR917568 TL917568:TN917568 ADH917568:ADJ917568 AND917568:ANF917568 AWZ917568:AXB917568 BGV917568:BGX917568 BQR917568:BQT917568 CAN917568:CAP917568 CKJ917568:CKL917568 CUF917568:CUH917568 DEB917568:DED917568 DNX917568:DNZ917568 DXT917568:DXV917568 EHP917568:EHR917568 ERL917568:ERN917568 FBH917568:FBJ917568 FLD917568:FLF917568 FUZ917568:FVB917568 GEV917568:GEX917568 GOR917568:GOT917568 GYN917568:GYP917568 HIJ917568:HIL917568 HSF917568:HSH917568 ICB917568:ICD917568 ILX917568:ILZ917568 IVT917568:IVV917568 JFP917568:JFR917568 JPL917568:JPN917568 JZH917568:JZJ917568 KJD917568:KJF917568 KSZ917568:KTB917568 LCV917568:LCX917568 LMR917568:LMT917568 LWN917568:LWP917568 MGJ917568:MGL917568 MQF917568:MQH917568 NAB917568:NAD917568 NJX917568:NJZ917568 NTT917568:NTV917568 ODP917568:ODR917568 ONL917568:ONN917568 OXH917568:OXJ917568 PHD917568:PHF917568 PQZ917568:PRB917568 QAV917568:QAX917568 QKR917568:QKT917568 QUN917568:QUP917568 REJ917568:REL917568 ROF917568:ROH917568 RYB917568:RYD917568 SHX917568:SHZ917568 SRT917568:SRV917568 TBP917568:TBR917568 TLL917568:TLN917568 TVH917568:TVJ917568 UFD917568:UFF917568 UOZ917568:UPB917568 UYV917568:UYX917568 VIR917568:VIT917568 VSN917568:VSP917568 WCJ917568:WCL917568 WMF917568:WMH917568 WWB917568:WWD917568 T983104:V983104 JP983104:JR983104 TL983104:TN983104 ADH983104:ADJ983104 AND983104:ANF983104 AWZ983104:AXB983104 BGV983104:BGX983104 BQR983104:BQT983104 CAN983104:CAP983104 CKJ983104:CKL983104 CUF983104:CUH983104 DEB983104:DED983104 DNX983104:DNZ983104 DXT983104:DXV983104 EHP983104:EHR983104 ERL983104:ERN983104 FBH983104:FBJ983104 FLD983104:FLF983104 FUZ983104:FVB983104 GEV983104:GEX983104 GOR983104:GOT983104 GYN983104:GYP983104 HIJ983104:HIL983104 HSF983104:HSH983104 ICB983104:ICD983104 ILX983104:ILZ983104 IVT983104:IVV983104 JFP983104:JFR983104 JPL983104:JPN983104 JZH983104:JZJ983104 KJD983104:KJF983104 KSZ983104:KTB983104 LCV983104:LCX983104 LMR983104:LMT983104 LWN983104:LWP983104 MGJ983104:MGL983104 MQF983104:MQH983104 NAB983104:NAD983104 NJX983104:NJZ983104 NTT983104:NTV983104 ODP983104:ODR983104 ONL983104:ONN983104 OXH983104:OXJ983104 PHD983104:PHF983104 PQZ983104:PRB983104 QAV983104:QAX983104 QKR983104:QKT983104 QUN983104:QUP983104 REJ983104:REL983104 ROF983104:ROH983104 RYB983104:RYD983104 SHX983104:SHZ983104 SRT983104:SRV983104 TBP983104:TBR983104 TLL983104:TLN983104 TVH983104:TVJ983104 UFD983104:UFF983104 UOZ983104:UPB983104 UYV983104:UYX983104 VIR983104:VIT983104 VSN983104:VSP983104 WCJ983104:WCL983104 WMF983104:WMH983104 WWB983104:WWD983104 T74:V74 JP74:JR74 TL74:TN74 ADH74:ADJ74 AND74:ANF74 AWZ74:AXB74 BGV74:BGX74 BQR74:BQT74 CAN74:CAP74 CKJ74:CKL74 CUF74:CUH74 DEB74:DED74 DNX74:DNZ74 DXT74:DXV74 EHP74:EHR74 ERL74:ERN74 FBH74:FBJ74 FLD74:FLF74 FUZ74:FVB74 GEV74:GEX74 GOR74:GOT74 GYN74:GYP74 HIJ74:HIL74 HSF74:HSH74 ICB74:ICD74 ILX74:ILZ74 IVT74:IVV74 JFP74:JFR74 JPL74:JPN74 JZH74:JZJ74 KJD74:KJF74 KSZ74:KTB74 LCV74:LCX74 LMR74:LMT74 LWN74:LWP74 MGJ74:MGL74 MQF74:MQH74 NAB74:NAD74 NJX74:NJZ74 NTT74:NTV74 ODP74:ODR74 ONL74:ONN74 OXH74:OXJ74 PHD74:PHF74 PQZ74:PRB74 QAV74:QAX74 QKR74:QKT74 QUN74:QUP74 REJ74:REL74 ROF74:ROH74 RYB74:RYD74 SHX74:SHZ74 SRT74:SRV74 TBP74:TBR74 TLL74:TLN74 TVH74:TVJ74 UFD74:UFF74 UOZ74:UPB74 UYV74:UYX74 VIR74:VIT74 VSN74:VSP74 WCJ74:WCL74 WMF74:WMH74 WWB74:WWD74 T65610:V65610 JP65610:JR65610 TL65610:TN65610 ADH65610:ADJ65610 AND65610:ANF65610 AWZ65610:AXB65610 BGV65610:BGX65610 BQR65610:BQT65610 CAN65610:CAP65610 CKJ65610:CKL65610 CUF65610:CUH65610 DEB65610:DED65610 DNX65610:DNZ65610 DXT65610:DXV65610 EHP65610:EHR65610 ERL65610:ERN65610 FBH65610:FBJ65610 FLD65610:FLF65610 FUZ65610:FVB65610 GEV65610:GEX65610 GOR65610:GOT65610 GYN65610:GYP65610 HIJ65610:HIL65610 HSF65610:HSH65610 ICB65610:ICD65610 ILX65610:ILZ65610 IVT65610:IVV65610 JFP65610:JFR65610 JPL65610:JPN65610 JZH65610:JZJ65610 KJD65610:KJF65610 KSZ65610:KTB65610 LCV65610:LCX65610 LMR65610:LMT65610 LWN65610:LWP65610 MGJ65610:MGL65610 MQF65610:MQH65610 NAB65610:NAD65610 NJX65610:NJZ65610 NTT65610:NTV65610 ODP65610:ODR65610 ONL65610:ONN65610 OXH65610:OXJ65610 PHD65610:PHF65610 PQZ65610:PRB65610 QAV65610:QAX65610 QKR65610:QKT65610 QUN65610:QUP65610 REJ65610:REL65610 ROF65610:ROH65610 RYB65610:RYD65610 SHX65610:SHZ65610 SRT65610:SRV65610 TBP65610:TBR65610 TLL65610:TLN65610 TVH65610:TVJ65610 UFD65610:UFF65610 UOZ65610:UPB65610 UYV65610:UYX65610 VIR65610:VIT65610 VSN65610:VSP65610 WCJ65610:WCL65610 WMF65610:WMH65610 WWB65610:WWD65610 T131146:V131146 JP131146:JR131146 TL131146:TN131146 ADH131146:ADJ131146 AND131146:ANF131146 AWZ131146:AXB131146 BGV131146:BGX131146 BQR131146:BQT131146 CAN131146:CAP131146 CKJ131146:CKL131146 CUF131146:CUH131146 DEB131146:DED131146 DNX131146:DNZ131146 DXT131146:DXV131146 EHP131146:EHR131146 ERL131146:ERN131146 FBH131146:FBJ131146 FLD131146:FLF131146 FUZ131146:FVB131146 GEV131146:GEX131146 GOR131146:GOT131146 GYN131146:GYP131146 HIJ131146:HIL131146 HSF131146:HSH131146 ICB131146:ICD131146 ILX131146:ILZ131146 IVT131146:IVV131146 JFP131146:JFR131146 JPL131146:JPN131146 JZH131146:JZJ131146 KJD131146:KJF131146 KSZ131146:KTB131146 LCV131146:LCX131146 LMR131146:LMT131146 LWN131146:LWP131146 MGJ131146:MGL131146 MQF131146:MQH131146 NAB131146:NAD131146 NJX131146:NJZ131146 NTT131146:NTV131146 ODP131146:ODR131146 ONL131146:ONN131146 OXH131146:OXJ131146 PHD131146:PHF131146 PQZ131146:PRB131146 QAV131146:QAX131146 QKR131146:QKT131146 QUN131146:QUP131146 REJ131146:REL131146 ROF131146:ROH131146 RYB131146:RYD131146 SHX131146:SHZ131146 SRT131146:SRV131146 TBP131146:TBR131146 TLL131146:TLN131146 TVH131146:TVJ131146 UFD131146:UFF131146 UOZ131146:UPB131146 UYV131146:UYX131146 VIR131146:VIT131146 VSN131146:VSP131146 WCJ131146:WCL131146 WMF131146:WMH131146 WWB131146:WWD131146 T196682:V196682 JP196682:JR196682 TL196682:TN196682 ADH196682:ADJ196682 AND196682:ANF196682 AWZ196682:AXB196682 BGV196682:BGX196682 BQR196682:BQT196682 CAN196682:CAP196682 CKJ196682:CKL196682 CUF196682:CUH196682 DEB196682:DED196682 DNX196682:DNZ196682 DXT196682:DXV196682 EHP196682:EHR196682 ERL196682:ERN196682 FBH196682:FBJ196682 FLD196682:FLF196682 FUZ196682:FVB196682 GEV196682:GEX196682 GOR196682:GOT196682 GYN196682:GYP196682 HIJ196682:HIL196682 HSF196682:HSH196682 ICB196682:ICD196682 ILX196682:ILZ196682 IVT196682:IVV196682 JFP196682:JFR196682 JPL196682:JPN196682 JZH196682:JZJ196682 KJD196682:KJF196682 KSZ196682:KTB196682 LCV196682:LCX196682 LMR196682:LMT196682 LWN196682:LWP196682 MGJ196682:MGL196682 MQF196682:MQH196682 NAB196682:NAD196682 NJX196682:NJZ196682 NTT196682:NTV196682 ODP196682:ODR196682 ONL196682:ONN196682 OXH196682:OXJ196682 PHD196682:PHF196682 PQZ196682:PRB196682 QAV196682:QAX196682 QKR196682:QKT196682 QUN196682:QUP196682 REJ196682:REL196682 ROF196682:ROH196682 RYB196682:RYD196682 SHX196682:SHZ196682 SRT196682:SRV196682 TBP196682:TBR196682 TLL196682:TLN196682 TVH196682:TVJ196682 UFD196682:UFF196682 UOZ196682:UPB196682 UYV196682:UYX196682 VIR196682:VIT196682 VSN196682:VSP196682 WCJ196682:WCL196682 WMF196682:WMH196682 WWB196682:WWD196682 T262218:V262218 JP262218:JR262218 TL262218:TN262218 ADH262218:ADJ262218 AND262218:ANF262218 AWZ262218:AXB262218 BGV262218:BGX262218 BQR262218:BQT262218 CAN262218:CAP262218 CKJ262218:CKL262218 CUF262218:CUH262218 DEB262218:DED262218 DNX262218:DNZ262218 DXT262218:DXV262218 EHP262218:EHR262218 ERL262218:ERN262218 FBH262218:FBJ262218 FLD262218:FLF262218 FUZ262218:FVB262218 GEV262218:GEX262218 GOR262218:GOT262218 GYN262218:GYP262218 HIJ262218:HIL262218 HSF262218:HSH262218 ICB262218:ICD262218 ILX262218:ILZ262218 IVT262218:IVV262218 JFP262218:JFR262218 JPL262218:JPN262218 JZH262218:JZJ262218 KJD262218:KJF262218 KSZ262218:KTB262218 LCV262218:LCX262218 LMR262218:LMT262218 LWN262218:LWP262218 MGJ262218:MGL262218 MQF262218:MQH262218 NAB262218:NAD262218 NJX262218:NJZ262218 NTT262218:NTV262218 ODP262218:ODR262218 ONL262218:ONN262218 OXH262218:OXJ262218 PHD262218:PHF262218 PQZ262218:PRB262218 QAV262218:QAX262218 QKR262218:QKT262218 QUN262218:QUP262218 REJ262218:REL262218 ROF262218:ROH262218 RYB262218:RYD262218 SHX262218:SHZ262218 SRT262218:SRV262218 TBP262218:TBR262218 TLL262218:TLN262218 TVH262218:TVJ262218 UFD262218:UFF262218 UOZ262218:UPB262218 UYV262218:UYX262218 VIR262218:VIT262218 VSN262218:VSP262218 WCJ262218:WCL262218 WMF262218:WMH262218 WWB262218:WWD262218 T327754:V327754 JP327754:JR327754 TL327754:TN327754 ADH327754:ADJ327754 AND327754:ANF327754 AWZ327754:AXB327754 BGV327754:BGX327754 BQR327754:BQT327754 CAN327754:CAP327754 CKJ327754:CKL327754 CUF327754:CUH327754 DEB327754:DED327754 DNX327754:DNZ327754 DXT327754:DXV327754 EHP327754:EHR327754 ERL327754:ERN327754 FBH327754:FBJ327754 FLD327754:FLF327754 FUZ327754:FVB327754 GEV327754:GEX327754 GOR327754:GOT327754 GYN327754:GYP327754 HIJ327754:HIL327754 HSF327754:HSH327754 ICB327754:ICD327754 ILX327754:ILZ327754 IVT327754:IVV327754 JFP327754:JFR327754 JPL327754:JPN327754 JZH327754:JZJ327754 KJD327754:KJF327754 KSZ327754:KTB327754 LCV327754:LCX327754 LMR327754:LMT327754 LWN327754:LWP327754 MGJ327754:MGL327754 MQF327754:MQH327754 NAB327754:NAD327754 NJX327754:NJZ327754 NTT327754:NTV327754 ODP327754:ODR327754 ONL327754:ONN327754 OXH327754:OXJ327754 PHD327754:PHF327754 PQZ327754:PRB327754 QAV327754:QAX327754 QKR327754:QKT327754 QUN327754:QUP327754 REJ327754:REL327754 ROF327754:ROH327754 RYB327754:RYD327754 SHX327754:SHZ327754 SRT327754:SRV327754 TBP327754:TBR327754 TLL327754:TLN327754 TVH327754:TVJ327754 UFD327754:UFF327754 UOZ327754:UPB327754 UYV327754:UYX327754 VIR327754:VIT327754 VSN327754:VSP327754 WCJ327754:WCL327754 WMF327754:WMH327754 WWB327754:WWD327754 T393290:V393290 JP393290:JR393290 TL393290:TN393290 ADH393290:ADJ393290 AND393290:ANF393290 AWZ393290:AXB393290 BGV393290:BGX393290 BQR393290:BQT393290 CAN393290:CAP393290 CKJ393290:CKL393290 CUF393290:CUH393290 DEB393290:DED393290 DNX393290:DNZ393290 DXT393290:DXV393290 EHP393290:EHR393290 ERL393290:ERN393290 FBH393290:FBJ393290 FLD393290:FLF393290 FUZ393290:FVB393290 GEV393290:GEX393290 GOR393290:GOT393290 GYN393290:GYP393290 HIJ393290:HIL393290 HSF393290:HSH393290 ICB393290:ICD393290 ILX393290:ILZ393290 IVT393290:IVV393290 JFP393290:JFR393290 JPL393290:JPN393290 JZH393290:JZJ393290 KJD393290:KJF393290 KSZ393290:KTB393290 LCV393290:LCX393290 LMR393290:LMT393290 LWN393290:LWP393290 MGJ393290:MGL393290 MQF393290:MQH393290 NAB393290:NAD393290 NJX393290:NJZ393290 NTT393290:NTV393290 ODP393290:ODR393290 ONL393290:ONN393290 OXH393290:OXJ393290 PHD393290:PHF393290 PQZ393290:PRB393290 QAV393290:QAX393290 QKR393290:QKT393290 QUN393290:QUP393290 REJ393290:REL393290 ROF393290:ROH393290 RYB393290:RYD393290 SHX393290:SHZ393290 SRT393290:SRV393290 TBP393290:TBR393290 TLL393290:TLN393290 TVH393290:TVJ393290 UFD393290:UFF393290 UOZ393290:UPB393290 UYV393290:UYX393290 VIR393290:VIT393290 VSN393290:VSP393290 WCJ393290:WCL393290 WMF393290:WMH393290 WWB393290:WWD393290 T458826:V458826 JP458826:JR458826 TL458826:TN458826 ADH458826:ADJ458826 AND458826:ANF458826 AWZ458826:AXB458826 BGV458826:BGX458826 BQR458826:BQT458826 CAN458826:CAP458826 CKJ458826:CKL458826 CUF458826:CUH458826 DEB458826:DED458826 DNX458826:DNZ458826 DXT458826:DXV458826 EHP458826:EHR458826 ERL458826:ERN458826 FBH458826:FBJ458826 FLD458826:FLF458826 FUZ458826:FVB458826 GEV458826:GEX458826 GOR458826:GOT458826 GYN458826:GYP458826 HIJ458826:HIL458826 HSF458826:HSH458826 ICB458826:ICD458826 ILX458826:ILZ458826 IVT458826:IVV458826 JFP458826:JFR458826 JPL458826:JPN458826 JZH458826:JZJ458826 KJD458826:KJF458826 KSZ458826:KTB458826 LCV458826:LCX458826 LMR458826:LMT458826 LWN458826:LWP458826 MGJ458826:MGL458826 MQF458826:MQH458826 NAB458826:NAD458826 NJX458826:NJZ458826 NTT458826:NTV458826 ODP458826:ODR458826 ONL458826:ONN458826 OXH458826:OXJ458826 PHD458826:PHF458826 PQZ458826:PRB458826 QAV458826:QAX458826 QKR458826:QKT458826 QUN458826:QUP458826 REJ458826:REL458826 ROF458826:ROH458826 RYB458826:RYD458826 SHX458826:SHZ458826 SRT458826:SRV458826 TBP458826:TBR458826 TLL458826:TLN458826 TVH458826:TVJ458826 UFD458826:UFF458826 UOZ458826:UPB458826 UYV458826:UYX458826 VIR458826:VIT458826 VSN458826:VSP458826 WCJ458826:WCL458826 WMF458826:WMH458826 WWB458826:WWD458826 T524362:V524362 JP524362:JR524362 TL524362:TN524362 ADH524362:ADJ524362 AND524362:ANF524362 AWZ524362:AXB524362 BGV524362:BGX524362 BQR524362:BQT524362 CAN524362:CAP524362 CKJ524362:CKL524362 CUF524362:CUH524362 DEB524362:DED524362 DNX524362:DNZ524362 DXT524362:DXV524362 EHP524362:EHR524362 ERL524362:ERN524362 FBH524362:FBJ524362 FLD524362:FLF524362 FUZ524362:FVB524362 GEV524362:GEX524362 GOR524362:GOT524362 GYN524362:GYP524362 HIJ524362:HIL524362 HSF524362:HSH524362 ICB524362:ICD524362 ILX524362:ILZ524362 IVT524362:IVV524362 JFP524362:JFR524362 JPL524362:JPN524362 JZH524362:JZJ524362 KJD524362:KJF524362 KSZ524362:KTB524362 LCV524362:LCX524362 LMR524362:LMT524362 LWN524362:LWP524362 MGJ524362:MGL524362 MQF524362:MQH524362 NAB524362:NAD524362 NJX524362:NJZ524362 NTT524362:NTV524362 ODP524362:ODR524362 ONL524362:ONN524362 OXH524362:OXJ524362 PHD524362:PHF524362 PQZ524362:PRB524362 QAV524362:QAX524362 QKR524362:QKT524362 QUN524362:QUP524362 REJ524362:REL524362 ROF524362:ROH524362 RYB524362:RYD524362 SHX524362:SHZ524362 SRT524362:SRV524362 TBP524362:TBR524362 TLL524362:TLN524362 TVH524362:TVJ524362 UFD524362:UFF524362 UOZ524362:UPB524362 UYV524362:UYX524362 VIR524362:VIT524362 VSN524362:VSP524362 WCJ524362:WCL524362 WMF524362:WMH524362 WWB524362:WWD524362 T589898:V589898 JP589898:JR589898 TL589898:TN589898 ADH589898:ADJ589898 AND589898:ANF589898 AWZ589898:AXB589898 BGV589898:BGX589898 BQR589898:BQT589898 CAN589898:CAP589898 CKJ589898:CKL589898 CUF589898:CUH589898 DEB589898:DED589898 DNX589898:DNZ589898 DXT589898:DXV589898 EHP589898:EHR589898 ERL589898:ERN589898 FBH589898:FBJ589898 FLD589898:FLF589898 FUZ589898:FVB589898 GEV589898:GEX589898 GOR589898:GOT589898 GYN589898:GYP589898 HIJ589898:HIL589898 HSF589898:HSH589898 ICB589898:ICD589898 ILX589898:ILZ589898 IVT589898:IVV589898 JFP589898:JFR589898 JPL589898:JPN589898 JZH589898:JZJ589898 KJD589898:KJF589898 KSZ589898:KTB589898 LCV589898:LCX589898 LMR589898:LMT589898 LWN589898:LWP589898 MGJ589898:MGL589898 MQF589898:MQH589898 NAB589898:NAD589898 NJX589898:NJZ589898 NTT589898:NTV589898 ODP589898:ODR589898 ONL589898:ONN589898 OXH589898:OXJ589898 PHD589898:PHF589898 PQZ589898:PRB589898 QAV589898:QAX589898 QKR589898:QKT589898 QUN589898:QUP589898 REJ589898:REL589898 ROF589898:ROH589898 RYB589898:RYD589898 SHX589898:SHZ589898 SRT589898:SRV589898 TBP589898:TBR589898 TLL589898:TLN589898 TVH589898:TVJ589898 UFD589898:UFF589898 UOZ589898:UPB589898 UYV589898:UYX589898 VIR589898:VIT589898 VSN589898:VSP589898 WCJ589898:WCL589898 WMF589898:WMH589898 WWB589898:WWD589898 T655434:V655434 JP655434:JR655434 TL655434:TN655434 ADH655434:ADJ655434 AND655434:ANF655434 AWZ655434:AXB655434 BGV655434:BGX655434 BQR655434:BQT655434 CAN655434:CAP655434 CKJ655434:CKL655434 CUF655434:CUH655434 DEB655434:DED655434 DNX655434:DNZ655434 DXT655434:DXV655434 EHP655434:EHR655434 ERL655434:ERN655434 FBH655434:FBJ655434 FLD655434:FLF655434 FUZ655434:FVB655434 GEV655434:GEX655434 GOR655434:GOT655434 GYN655434:GYP655434 HIJ655434:HIL655434 HSF655434:HSH655434 ICB655434:ICD655434 ILX655434:ILZ655434 IVT655434:IVV655434 JFP655434:JFR655434 JPL655434:JPN655434 JZH655434:JZJ655434 KJD655434:KJF655434 KSZ655434:KTB655434 LCV655434:LCX655434 LMR655434:LMT655434 LWN655434:LWP655434 MGJ655434:MGL655434 MQF655434:MQH655434 NAB655434:NAD655434 NJX655434:NJZ655434 NTT655434:NTV655434 ODP655434:ODR655434 ONL655434:ONN655434 OXH655434:OXJ655434 PHD655434:PHF655434 PQZ655434:PRB655434 QAV655434:QAX655434 QKR655434:QKT655434 QUN655434:QUP655434 REJ655434:REL655434 ROF655434:ROH655434 RYB655434:RYD655434 SHX655434:SHZ655434 SRT655434:SRV655434 TBP655434:TBR655434 TLL655434:TLN655434 TVH655434:TVJ655434 UFD655434:UFF655434 UOZ655434:UPB655434 UYV655434:UYX655434 VIR655434:VIT655434 VSN655434:VSP655434 WCJ655434:WCL655434 WMF655434:WMH655434 WWB655434:WWD655434 T720970:V720970 JP720970:JR720970 TL720970:TN720970 ADH720970:ADJ720970 AND720970:ANF720970 AWZ720970:AXB720970 BGV720970:BGX720970 BQR720970:BQT720970 CAN720970:CAP720970 CKJ720970:CKL720970 CUF720970:CUH720970 DEB720970:DED720970 DNX720970:DNZ720970 DXT720970:DXV720970 EHP720970:EHR720970 ERL720970:ERN720970 FBH720970:FBJ720970 FLD720970:FLF720970 FUZ720970:FVB720970 GEV720970:GEX720970 GOR720970:GOT720970 GYN720970:GYP720970 HIJ720970:HIL720970 HSF720970:HSH720970 ICB720970:ICD720970 ILX720970:ILZ720970 IVT720970:IVV720970 JFP720970:JFR720970 JPL720970:JPN720970 JZH720970:JZJ720970 KJD720970:KJF720970 KSZ720970:KTB720970 LCV720970:LCX720970 LMR720970:LMT720970 LWN720970:LWP720970 MGJ720970:MGL720970 MQF720970:MQH720970 NAB720970:NAD720970 NJX720970:NJZ720970 NTT720970:NTV720970 ODP720970:ODR720970 ONL720970:ONN720970 OXH720970:OXJ720970 PHD720970:PHF720970 PQZ720970:PRB720970 QAV720970:QAX720970 QKR720970:QKT720970 QUN720970:QUP720970 REJ720970:REL720970 ROF720970:ROH720970 RYB720970:RYD720970 SHX720970:SHZ720970 SRT720970:SRV720970 TBP720970:TBR720970 TLL720970:TLN720970 TVH720970:TVJ720970 UFD720970:UFF720970 UOZ720970:UPB720970 UYV720970:UYX720970 VIR720970:VIT720970 VSN720970:VSP720970 WCJ720970:WCL720970 WMF720970:WMH720970 WWB720970:WWD720970 T786506:V786506 JP786506:JR786506 TL786506:TN786506 ADH786506:ADJ786506 AND786506:ANF786506 AWZ786506:AXB786506 BGV786506:BGX786506 BQR786506:BQT786506 CAN786506:CAP786506 CKJ786506:CKL786506 CUF786506:CUH786506 DEB786506:DED786506 DNX786506:DNZ786506 DXT786506:DXV786506 EHP786506:EHR786506 ERL786506:ERN786506 FBH786506:FBJ786506 FLD786506:FLF786506 FUZ786506:FVB786506 GEV786506:GEX786506 GOR786506:GOT786506 GYN786506:GYP786506 HIJ786506:HIL786506 HSF786506:HSH786506 ICB786506:ICD786506 ILX786506:ILZ786506 IVT786506:IVV786506 JFP786506:JFR786506 JPL786506:JPN786506 JZH786506:JZJ786506 KJD786506:KJF786506 KSZ786506:KTB786506 LCV786506:LCX786506 LMR786506:LMT786506 LWN786506:LWP786506 MGJ786506:MGL786506 MQF786506:MQH786506 NAB786506:NAD786506 NJX786506:NJZ786506 NTT786506:NTV786506 ODP786506:ODR786506 ONL786506:ONN786506 OXH786506:OXJ786506 PHD786506:PHF786506 PQZ786506:PRB786506 QAV786506:QAX786506 QKR786506:QKT786506 QUN786506:QUP786506 REJ786506:REL786506 ROF786506:ROH786506 RYB786506:RYD786506 SHX786506:SHZ786506 SRT786506:SRV786506 TBP786506:TBR786506 TLL786506:TLN786506 TVH786506:TVJ786506 UFD786506:UFF786506 UOZ786506:UPB786506 UYV786506:UYX786506 VIR786506:VIT786506 VSN786506:VSP786506 WCJ786506:WCL786506 WMF786506:WMH786506 WWB786506:WWD786506 T852042:V852042 JP852042:JR852042 TL852042:TN852042 ADH852042:ADJ852042 AND852042:ANF852042 AWZ852042:AXB852042 BGV852042:BGX852042 BQR852042:BQT852042 CAN852042:CAP852042 CKJ852042:CKL852042 CUF852042:CUH852042 DEB852042:DED852042 DNX852042:DNZ852042 DXT852042:DXV852042 EHP852042:EHR852042 ERL852042:ERN852042 FBH852042:FBJ852042 FLD852042:FLF852042 FUZ852042:FVB852042 GEV852042:GEX852042 GOR852042:GOT852042 GYN852042:GYP852042 HIJ852042:HIL852042 HSF852042:HSH852042 ICB852042:ICD852042 ILX852042:ILZ852042 IVT852042:IVV852042 JFP852042:JFR852042 JPL852042:JPN852042 JZH852042:JZJ852042 KJD852042:KJF852042 KSZ852042:KTB852042 LCV852042:LCX852042 LMR852042:LMT852042 LWN852042:LWP852042 MGJ852042:MGL852042 MQF852042:MQH852042 NAB852042:NAD852042 NJX852042:NJZ852042 NTT852042:NTV852042 ODP852042:ODR852042 ONL852042:ONN852042 OXH852042:OXJ852042 PHD852042:PHF852042 PQZ852042:PRB852042 QAV852042:QAX852042 QKR852042:QKT852042 QUN852042:QUP852042 REJ852042:REL852042 ROF852042:ROH852042 RYB852042:RYD852042 SHX852042:SHZ852042 SRT852042:SRV852042 TBP852042:TBR852042 TLL852042:TLN852042 TVH852042:TVJ852042 UFD852042:UFF852042 UOZ852042:UPB852042 UYV852042:UYX852042 VIR852042:VIT852042 VSN852042:VSP852042 WCJ852042:WCL852042 WMF852042:WMH852042 WWB852042:WWD852042 T917578:V917578 JP917578:JR917578 TL917578:TN917578 ADH917578:ADJ917578 AND917578:ANF917578 AWZ917578:AXB917578 BGV917578:BGX917578 BQR917578:BQT917578 CAN917578:CAP917578 CKJ917578:CKL917578 CUF917578:CUH917578 DEB917578:DED917578 DNX917578:DNZ917578 DXT917578:DXV917578 EHP917578:EHR917578 ERL917578:ERN917578 FBH917578:FBJ917578 FLD917578:FLF917578 FUZ917578:FVB917578 GEV917578:GEX917578 GOR917578:GOT917578 GYN917578:GYP917578 HIJ917578:HIL917578 HSF917578:HSH917578 ICB917578:ICD917578 ILX917578:ILZ917578 IVT917578:IVV917578 JFP917578:JFR917578 JPL917578:JPN917578 JZH917578:JZJ917578 KJD917578:KJF917578 KSZ917578:KTB917578 LCV917578:LCX917578 LMR917578:LMT917578 LWN917578:LWP917578 MGJ917578:MGL917578 MQF917578:MQH917578 NAB917578:NAD917578 NJX917578:NJZ917578 NTT917578:NTV917578 ODP917578:ODR917578 ONL917578:ONN917578 OXH917578:OXJ917578 PHD917578:PHF917578 PQZ917578:PRB917578 QAV917578:QAX917578 QKR917578:QKT917578 QUN917578:QUP917578 REJ917578:REL917578 ROF917578:ROH917578 RYB917578:RYD917578 SHX917578:SHZ917578 SRT917578:SRV917578 TBP917578:TBR917578 TLL917578:TLN917578 TVH917578:TVJ917578 UFD917578:UFF917578 UOZ917578:UPB917578 UYV917578:UYX917578 VIR917578:VIT917578 VSN917578:VSP917578 WCJ917578:WCL917578 WMF917578:WMH917578 WWB917578:WWD917578 T983114:V983114 JP983114:JR983114 TL983114:TN983114 ADH983114:ADJ983114 AND983114:ANF983114 AWZ983114:AXB983114 BGV983114:BGX983114 BQR983114:BQT983114 CAN983114:CAP983114 CKJ983114:CKL983114 CUF983114:CUH983114 DEB983114:DED983114 DNX983114:DNZ983114 DXT983114:DXV983114 EHP983114:EHR983114 ERL983114:ERN983114 FBH983114:FBJ983114 FLD983114:FLF983114 FUZ983114:FVB983114 GEV983114:GEX983114 GOR983114:GOT983114 GYN983114:GYP983114 HIJ983114:HIL983114 HSF983114:HSH983114 ICB983114:ICD983114 ILX983114:ILZ983114 IVT983114:IVV983114 JFP983114:JFR983114 JPL983114:JPN983114 JZH983114:JZJ983114 KJD983114:KJF983114 KSZ983114:KTB983114 LCV983114:LCX983114 LMR983114:LMT983114 LWN983114:LWP983114 MGJ983114:MGL983114 MQF983114:MQH983114 NAB983114:NAD983114 NJX983114:NJZ983114 NTT983114:NTV983114 ODP983114:ODR983114 ONL983114:ONN983114 OXH983114:OXJ983114 PHD983114:PHF983114 PQZ983114:PRB983114 QAV983114:QAX983114 QKR983114:QKT983114 QUN983114:QUP983114 REJ983114:REL983114 ROF983114:ROH983114 RYB983114:RYD983114 SHX983114:SHZ983114 SRT983114:SRV983114 TBP983114:TBR983114 TLL983114:TLN983114 TVH983114:TVJ983114 UFD983114:UFF983114 UOZ983114:UPB983114 UYV983114:UYX983114 VIR983114:VIT983114 VSN983114:VSP983114 WCJ983114:WCL983114 WMF983114:WMH983114 WWB983114:WWD983114 T34:V34 JP34:JR34 TL34:TN34 ADH34:ADJ34 AND34:ANF34 AWZ34:AXB34 BGV34:BGX34 BQR34:BQT34 CAN34:CAP34 CKJ34:CKL34 CUF34:CUH34 DEB34:DED34 DNX34:DNZ34 DXT34:DXV34 EHP34:EHR34 ERL34:ERN34 FBH34:FBJ34 FLD34:FLF34 FUZ34:FVB34 GEV34:GEX34 GOR34:GOT34 GYN34:GYP34 HIJ34:HIL34 HSF34:HSH34 ICB34:ICD34 ILX34:ILZ34 IVT34:IVV34 JFP34:JFR34 JPL34:JPN34 JZH34:JZJ34 KJD34:KJF34 KSZ34:KTB34 LCV34:LCX34 LMR34:LMT34 LWN34:LWP34 MGJ34:MGL34 MQF34:MQH34 NAB34:NAD34 NJX34:NJZ34 NTT34:NTV34 ODP34:ODR34 ONL34:ONN34 OXH34:OXJ34 PHD34:PHF34 PQZ34:PRB34 QAV34:QAX34 QKR34:QKT34 QUN34:QUP34 REJ34:REL34 ROF34:ROH34 RYB34:RYD34 SHX34:SHZ34 SRT34:SRV34 TBP34:TBR34 TLL34:TLN34 TVH34:TVJ34 UFD34:UFF34 UOZ34:UPB34 UYV34:UYX34 VIR34:VIT34 VSN34:VSP34 WCJ34:WCL34 WMF34:WMH34 WWB34:WWD34 T65570:V65570 JP65570:JR65570 TL65570:TN65570 ADH65570:ADJ65570 AND65570:ANF65570 AWZ65570:AXB65570 BGV65570:BGX65570 BQR65570:BQT65570 CAN65570:CAP65570 CKJ65570:CKL65570 CUF65570:CUH65570 DEB65570:DED65570 DNX65570:DNZ65570 DXT65570:DXV65570 EHP65570:EHR65570 ERL65570:ERN65570 FBH65570:FBJ65570 FLD65570:FLF65570 FUZ65570:FVB65570 GEV65570:GEX65570 GOR65570:GOT65570 GYN65570:GYP65570 HIJ65570:HIL65570 HSF65570:HSH65570 ICB65570:ICD65570 ILX65570:ILZ65570 IVT65570:IVV65570 JFP65570:JFR65570 JPL65570:JPN65570 JZH65570:JZJ65570 KJD65570:KJF65570 KSZ65570:KTB65570 LCV65570:LCX65570 LMR65570:LMT65570 LWN65570:LWP65570 MGJ65570:MGL65570 MQF65570:MQH65570 NAB65570:NAD65570 NJX65570:NJZ65570 NTT65570:NTV65570 ODP65570:ODR65570 ONL65570:ONN65570 OXH65570:OXJ65570 PHD65570:PHF65570 PQZ65570:PRB65570 QAV65570:QAX65570 QKR65570:QKT65570 QUN65570:QUP65570 REJ65570:REL65570 ROF65570:ROH65570 RYB65570:RYD65570 SHX65570:SHZ65570 SRT65570:SRV65570 TBP65570:TBR65570 TLL65570:TLN65570 TVH65570:TVJ65570 UFD65570:UFF65570 UOZ65570:UPB65570 UYV65570:UYX65570 VIR65570:VIT65570 VSN65570:VSP65570 WCJ65570:WCL65570 WMF65570:WMH65570 WWB65570:WWD65570 T131106:V131106 JP131106:JR131106 TL131106:TN131106 ADH131106:ADJ131106 AND131106:ANF131106 AWZ131106:AXB131106 BGV131106:BGX131106 BQR131106:BQT131106 CAN131106:CAP131106 CKJ131106:CKL131106 CUF131106:CUH131106 DEB131106:DED131106 DNX131106:DNZ131106 DXT131106:DXV131106 EHP131106:EHR131106 ERL131106:ERN131106 FBH131106:FBJ131106 FLD131106:FLF131106 FUZ131106:FVB131106 GEV131106:GEX131106 GOR131106:GOT131106 GYN131106:GYP131106 HIJ131106:HIL131106 HSF131106:HSH131106 ICB131106:ICD131106 ILX131106:ILZ131106 IVT131106:IVV131106 JFP131106:JFR131106 JPL131106:JPN131106 JZH131106:JZJ131106 KJD131106:KJF131106 KSZ131106:KTB131106 LCV131106:LCX131106 LMR131106:LMT131106 LWN131106:LWP131106 MGJ131106:MGL131106 MQF131106:MQH131106 NAB131106:NAD131106 NJX131106:NJZ131106 NTT131106:NTV131106 ODP131106:ODR131106 ONL131106:ONN131106 OXH131106:OXJ131106 PHD131106:PHF131106 PQZ131106:PRB131106 QAV131106:QAX131106 QKR131106:QKT131106 QUN131106:QUP131106 REJ131106:REL131106 ROF131106:ROH131106 RYB131106:RYD131106 SHX131106:SHZ131106 SRT131106:SRV131106 TBP131106:TBR131106 TLL131106:TLN131106 TVH131106:TVJ131106 UFD131106:UFF131106 UOZ131106:UPB131106 UYV131106:UYX131106 VIR131106:VIT131106 VSN131106:VSP131106 WCJ131106:WCL131106 WMF131106:WMH131106 WWB131106:WWD131106 T196642:V196642 JP196642:JR196642 TL196642:TN196642 ADH196642:ADJ196642 AND196642:ANF196642 AWZ196642:AXB196642 BGV196642:BGX196642 BQR196642:BQT196642 CAN196642:CAP196642 CKJ196642:CKL196642 CUF196642:CUH196642 DEB196642:DED196642 DNX196642:DNZ196642 DXT196642:DXV196642 EHP196642:EHR196642 ERL196642:ERN196642 FBH196642:FBJ196642 FLD196642:FLF196642 FUZ196642:FVB196642 GEV196642:GEX196642 GOR196642:GOT196642 GYN196642:GYP196642 HIJ196642:HIL196642 HSF196642:HSH196642 ICB196642:ICD196642 ILX196642:ILZ196642 IVT196642:IVV196642 JFP196642:JFR196642 JPL196642:JPN196642 JZH196642:JZJ196642 KJD196642:KJF196642 KSZ196642:KTB196642 LCV196642:LCX196642 LMR196642:LMT196642 LWN196642:LWP196642 MGJ196642:MGL196642 MQF196642:MQH196642 NAB196642:NAD196642 NJX196642:NJZ196642 NTT196642:NTV196642 ODP196642:ODR196642 ONL196642:ONN196642 OXH196642:OXJ196642 PHD196642:PHF196642 PQZ196642:PRB196642 QAV196642:QAX196642 QKR196642:QKT196642 QUN196642:QUP196642 REJ196642:REL196642 ROF196642:ROH196642 RYB196642:RYD196642 SHX196642:SHZ196642 SRT196642:SRV196642 TBP196642:TBR196642 TLL196642:TLN196642 TVH196642:TVJ196642 UFD196642:UFF196642 UOZ196642:UPB196642 UYV196642:UYX196642 VIR196642:VIT196642 VSN196642:VSP196642 WCJ196642:WCL196642 WMF196642:WMH196642 WWB196642:WWD196642 T262178:V262178 JP262178:JR262178 TL262178:TN262178 ADH262178:ADJ262178 AND262178:ANF262178 AWZ262178:AXB262178 BGV262178:BGX262178 BQR262178:BQT262178 CAN262178:CAP262178 CKJ262178:CKL262178 CUF262178:CUH262178 DEB262178:DED262178 DNX262178:DNZ262178 DXT262178:DXV262178 EHP262178:EHR262178 ERL262178:ERN262178 FBH262178:FBJ262178 FLD262178:FLF262178 FUZ262178:FVB262178 GEV262178:GEX262178 GOR262178:GOT262178 GYN262178:GYP262178 HIJ262178:HIL262178 HSF262178:HSH262178 ICB262178:ICD262178 ILX262178:ILZ262178 IVT262178:IVV262178 JFP262178:JFR262178 JPL262178:JPN262178 JZH262178:JZJ262178 KJD262178:KJF262178 KSZ262178:KTB262178 LCV262178:LCX262178 LMR262178:LMT262178 LWN262178:LWP262178 MGJ262178:MGL262178 MQF262178:MQH262178 NAB262178:NAD262178 NJX262178:NJZ262178 NTT262178:NTV262178 ODP262178:ODR262178 ONL262178:ONN262178 OXH262178:OXJ262178 PHD262178:PHF262178 PQZ262178:PRB262178 QAV262178:QAX262178 QKR262178:QKT262178 QUN262178:QUP262178 REJ262178:REL262178 ROF262178:ROH262178 RYB262178:RYD262178 SHX262178:SHZ262178 SRT262178:SRV262178 TBP262178:TBR262178 TLL262178:TLN262178 TVH262178:TVJ262178 UFD262178:UFF262178 UOZ262178:UPB262178 UYV262178:UYX262178 VIR262178:VIT262178 VSN262178:VSP262178 WCJ262178:WCL262178 WMF262178:WMH262178 WWB262178:WWD262178 T327714:V327714 JP327714:JR327714 TL327714:TN327714 ADH327714:ADJ327714 AND327714:ANF327714 AWZ327714:AXB327714 BGV327714:BGX327714 BQR327714:BQT327714 CAN327714:CAP327714 CKJ327714:CKL327714 CUF327714:CUH327714 DEB327714:DED327714 DNX327714:DNZ327714 DXT327714:DXV327714 EHP327714:EHR327714 ERL327714:ERN327714 FBH327714:FBJ327714 FLD327714:FLF327714 FUZ327714:FVB327714 GEV327714:GEX327714 GOR327714:GOT327714 GYN327714:GYP327714 HIJ327714:HIL327714 HSF327714:HSH327714 ICB327714:ICD327714 ILX327714:ILZ327714 IVT327714:IVV327714 JFP327714:JFR327714 JPL327714:JPN327714 JZH327714:JZJ327714 KJD327714:KJF327714 KSZ327714:KTB327714 LCV327714:LCX327714 LMR327714:LMT327714 LWN327714:LWP327714 MGJ327714:MGL327714 MQF327714:MQH327714 NAB327714:NAD327714 NJX327714:NJZ327714 NTT327714:NTV327714 ODP327714:ODR327714 ONL327714:ONN327714 OXH327714:OXJ327714 PHD327714:PHF327714 PQZ327714:PRB327714 QAV327714:QAX327714 QKR327714:QKT327714 QUN327714:QUP327714 REJ327714:REL327714 ROF327714:ROH327714 RYB327714:RYD327714 SHX327714:SHZ327714 SRT327714:SRV327714 TBP327714:TBR327714 TLL327714:TLN327714 TVH327714:TVJ327714 UFD327714:UFF327714 UOZ327714:UPB327714 UYV327714:UYX327714 VIR327714:VIT327714 VSN327714:VSP327714 WCJ327714:WCL327714 WMF327714:WMH327714 WWB327714:WWD327714 T393250:V393250 JP393250:JR393250 TL393250:TN393250 ADH393250:ADJ393250 AND393250:ANF393250 AWZ393250:AXB393250 BGV393250:BGX393250 BQR393250:BQT393250 CAN393250:CAP393250 CKJ393250:CKL393250 CUF393250:CUH393250 DEB393250:DED393250 DNX393250:DNZ393250 DXT393250:DXV393250 EHP393250:EHR393250 ERL393250:ERN393250 FBH393250:FBJ393250 FLD393250:FLF393250 FUZ393250:FVB393250 GEV393250:GEX393250 GOR393250:GOT393250 GYN393250:GYP393250 HIJ393250:HIL393250 HSF393250:HSH393250 ICB393250:ICD393250 ILX393250:ILZ393250 IVT393250:IVV393250 JFP393250:JFR393250 JPL393250:JPN393250 JZH393250:JZJ393250 KJD393250:KJF393250 KSZ393250:KTB393250 LCV393250:LCX393250 LMR393250:LMT393250 LWN393250:LWP393250 MGJ393250:MGL393250 MQF393250:MQH393250 NAB393250:NAD393250 NJX393250:NJZ393250 NTT393250:NTV393250 ODP393250:ODR393250 ONL393250:ONN393250 OXH393250:OXJ393250 PHD393250:PHF393250 PQZ393250:PRB393250 QAV393250:QAX393250 QKR393250:QKT393250 QUN393250:QUP393250 REJ393250:REL393250 ROF393250:ROH393250 RYB393250:RYD393250 SHX393250:SHZ393250 SRT393250:SRV393250 TBP393250:TBR393250 TLL393250:TLN393250 TVH393250:TVJ393250 UFD393250:UFF393250 UOZ393250:UPB393250 UYV393250:UYX393250 VIR393250:VIT393250 VSN393250:VSP393250 WCJ393250:WCL393250 WMF393250:WMH393250 WWB393250:WWD393250 T458786:V458786 JP458786:JR458786 TL458786:TN458786 ADH458786:ADJ458786 AND458786:ANF458786 AWZ458786:AXB458786 BGV458786:BGX458786 BQR458786:BQT458786 CAN458786:CAP458786 CKJ458786:CKL458786 CUF458786:CUH458786 DEB458786:DED458786 DNX458786:DNZ458786 DXT458786:DXV458786 EHP458786:EHR458786 ERL458786:ERN458786 FBH458786:FBJ458786 FLD458786:FLF458786 FUZ458786:FVB458786 GEV458786:GEX458786 GOR458786:GOT458786 GYN458786:GYP458786 HIJ458786:HIL458786 HSF458786:HSH458786 ICB458786:ICD458786 ILX458786:ILZ458786 IVT458786:IVV458786 JFP458786:JFR458786 JPL458786:JPN458786 JZH458786:JZJ458786 KJD458786:KJF458786 KSZ458786:KTB458786 LCV458786:LCX458786 LMR458786:LMT458786 LWN458786:LWP458786 MGJ458786:MGL458786 MQF458786:MQH458786 NAB458786:NAD458786 NJX458786:NJZ458786 NTT458786:NTV458786 ODP458786:ODR458786 ONL458786:ONN458786 OXH458786:OXJ458786 PHD458786:PHF458786 PQZ458786:PRB458786 QAV458786:QAX458786 QKR458786:QKT458786 QUN458786:QUP458786 REJ458786:REL458786 ROF458786:ROH458786 RYB458786:RYD458786 SHX458786:SHZ458786 SRT458786:SRV458786 TBP458786:TBR458786 TLL458786:TLN458786 TVH458786:TVJ458786 UFD458786:UFF458786 UOZ458786:UPB458786 UYV458786:UYX458786 VIR458786:VIT458786 VSN458786:VSP458786 WCJ458786:WCL458786 WMF458786:WMH458786 WWB458786:WWD458786 T524322:V524322 JP524322:JR524322 TL524322:TN524322 ADH524322:ADJ524322 AND524322:ANF524322 AWZ524322:AXB524322 BGV524322:BGX524322 BQR524322:BQT524322 CAN524322:CAP524322 CKJ524322:CKL524322 CUF524322:CUH524322 DEB524322:DED524322 DNX524322:DNZ524322 DXT524322:DXV524322 EHP524322:EHR524322 ERL524322:ERN524322 FBH524322:FBJ524322 FLD524322:FLF524322 FUZ524322:FVB524322 GEV524322:GEX524322 GOR524322:GOT524322 GYN524322:GYP524322 HIJ524322:HIL524322 HSF524322:HSH524322 ICB524322:ICD524322 ILX524322:ILZ524322 IVT524322:IVV524322 JFP524322:JFR524322 JPL524322:JPN524322 JZH524322:JZJ524322 KJD524322:KJF524322 KSZ524322:KTB524322 LCV524322:LCX524322 LMR524322:LMT524322 LWN524322:LWP524322 MGJ524322:MGL524322 MQF524322:MQH524322 NAB524322:NAD524322 NJX524322:NJZ524322 NTT524322:NTV524322 ODP524322:ODR524322 ONL524322:ONN524322 OXH524322:OXJ524322 PHD524322:PHF524322 PQZ524322:PRB524322 QAV524322:QAX524322 QKR524322:QKT524322 QUN524322:QUP524322 REJ524322:REL524322 ROF524322:ROH524322 RYB524322:RYD524322 SHX524322:SHZ524322 SRT524322:SRV524322 TBP524322:TBR524322 TLL524322:TLN524322 TVH524322:TVJ524322 UFD524322:UFF524322 UOZ524322:UPB524322 UYV524322:UYX524322 VIR524322:VIT524322 VSN524322:VSP524322 WCJ524322:WCL524322 WMF524322:WMH524322 WWB524322:WWD524322 T589858:V589858 JP589858:JR589858 TL589858:TN589858 ADH589858:ADJ589858 AND589858:ANF589858 AWZ589858:AXB589858 BGV589858:BGX589858 BQR589858:BQT589858 CAN589858:CAP589858 CKJ589858:CKL589858 CUF589858:CUH589858 DEB589858:DED589858 DNX589858:DNZ589858 DXT589858:DXV589858 EHP589858:EHR589858 ERL589858:ERN589858 FBH589858:FBJ589858 FLD589858:FLF589858 FUZ589858:FVB589858 GEV589858:GEX589858 GOR589858:GOT589858 GYN589858:GYP589858 HIJ589858:HIL589858 HSF589858:HSH589858 ICB589858:ICD589858 ILX589858:ILZ589858 IVT589858:IVV589858 JFP589858:JFR589858 JPL589858:JPN589858 JZH589858:JZJ589858 KJD589858:KJF589858 KSZ589858:KTB589858 LCV589858:LCX589858 LMR589858:LMT589858 LWN589858:LWP589858 MGJ589858:MGL589858 MQF589858:MQH589858 NAB589858:NAD589858 NJX589858:NJZ589858 NTT589858:NTV589858 ODP589858:ODR589858 ONL589858:ONN589858 OXH589858:OXJ589858 PHD589858:PHF589858 PQZ589858:PRB589858 QAV589858:QAX589858 QKR589858:QKT589858 QUN589858:QUP589858 REJ589858:REL589858 ROF589858:ROH589858 RYB589858:RYD589858 SHX589858:SHZ589858 SRT589858:SRV589858 TBP589858:TBR589858 TLL589858:TLN589858 TVH589858:TVJ589858 UFD589858:UFF589858 UOZ589858:UPB589858 UYV589858:UYX589858 VIR589858:VIT589858 VSN589858:VSP589858 WCJ589858:WCL589858 WMF589858:WMH589858 WWB589858:WWD589858 T655394:V655394 JP655394:JR655394 TL655394:TN655394 ADH655394:ADJ655394 AND655394:ANF655394 AWZ655394:AXB655394 BGV655394:BGX655394 BQR655394:BQT655394 CAN655394:CAP655394 CKJ655394:CKL655394 CUF655394:CUH655394 DEB655394:DED655394 DNX655394:DNZ655394 DXT655394:DXV655394 EHP655394:EHR655394 ERL655394:ERN655394 FBH655394:FBJ655394 FLD655394:FLF655394 FUZ655394:FVB655394 GEV655394:GEX655394 GOR655394:GOT655394 GYN655394:GYP655394 HIJ655394:HIL655394 HSF655394:HSH655394 ICB655394:ICD655394 ILX655394:ILZ655394 IVT655394:IVV655394 JFP655394:JFR655394 JPL655394:JPN655394 JZH655394:JZJ655394 KJD655394:KJF655394 KSZ655394:KTB655394 LCV655394:LCX655394 LMR655394:LMT655394 LWN655394:LWP655394 MGJ655394:MGL655394 MQF655394:MQH655394 NAB655394:NAD655394 NJX655394:NJZ655394 NTT655394:NTV655394 ODP655394:ODR655394 ONL655394:ONN655394 OXH655394:OXJ655394 PHD655394:PHF655394 PQZ655394:PRB655394 QAV655394:QAX655394 QKR655394:QKT655394 QUN655394:QUP655394 REJ655394:REL655394 ROF655394:ROH655394 RYB655394:RYD655394 SHX655394:SHZ655394 SRT655394:SRV655394 TBP655394:TBR655394 TLL655394:TLN655394 TVH655394:TVJ655394 UFD655394:UFF655394 UOZ655394:UPB655394 UYV655394:UYX655394 VIR655394:VIT655394 VSN655394:VSP655394 WCJ655394:WCL655394 WMF655394:WMH655394 WWB655394:WWD655394 T720930:V720930 JP720930:JR720930 TL720930:TN720930 ADH720930:ADJ720930 AND720930:ANF720930 AWZ720930:AXB720930 BGV720930:BGX720930 BQR720930:BQT720930 CAN720930:CAP720930 CKJ720930:CKL720930 CUF720930:CUH720930 DEB720930:DED720930 DNX720930:DNZ720930 DXT720930:DXV720930 EHP720930:EHR720930 ERL720930:ERN720930 FBH720930:FBJ720930 FLD720930:FLF720930 FUZ720930:FVB720930 GEV720930:GEX720930 GOR720930:GOT720930 GYN720930:GYP720930 HIJ720930:HIL720930 HSF720930:HSH720930 ICB720930:ICD720930 ILX720930:ILZ720930 IVT720930:IVV720930 JFP720930:JFR720930 JPL720930:JPN720930 JZH720930:JZJ720930 KJD720930:KJF720930 KSZ720930:KTB720930 LCV720930:LCX720930 LMR720930:LMT720930 LWN720930:LWP720930 MGJ720930:MGL720930 MQF720930:MQH720930 NAB720930:NAD720930 NJX720930:NJZ720930 NTT720930:NTV720930 ODP720930:ODR720930 ONL720930:ONN720930 OXH720930:OXJ720930 PHD720930:PHF720930 PQZ720930:PRB720930 QAV720930:QAX720930 QKR720930:QKT720930 QUN720930:QUP720930 REJ720930:REL720930 ROF720930:ROH720930 RYB720930:RYD720930 SHX720930:SHZ720930 SRT720930:SRV720930 TBP720930:TBR720930 TLL720930:TLN720930 TVH720930:TVJ720930 UFD720930:UFF720930 UOZ720930:UPB720930 UYV720930:UYX720930 VIR720930:VIT720930 VSN720930:VSP720930 WCJ720930:WCL720930 WMF720930:WMH720930 WWB720930:WWD720930 T786466:V786466 JP786466:JR786466 TL786466:TN786466 ADH786466:ADJ786466 AND786466:ANF786466 AWZ786466:AXB786466 BGV786466:BGX786466 BQR786466:BQT786466 CAN786466:CAP786466 CKJ786466:CKL786466 CUF786466:CUH786466 DEB786466:DED786466 DNX786466:DNZ786466 DXT786466:DXV786466 EHP786466:EHR786466 ERL786466:ERN786466 FBH786466:FBJ786466 FLD786466:FLF786466 FUZ786466:FVB786466 GEV786466:GEX786466 GOR786466:GOT786466 GYN786466:GYP786466 HIJ786466:HIL786466 HSF786466:HSH786466 ICB786466:ICD786466 ILX786466:ILZ786466 IVT786466:IVV786466 JFP786466:JFR786466 JPL786466:JPN786466 JZH786466:JZJ786466 KJD786466:KJF786466 KSZ786466:KTB786466 LCV786466:LCX786466 LMR786466:LMT786466 LWN786466:LWP786466 MGJ786466:MGL786466 MQF786466:MQH786466 NAB786466:NAD786466 NJX786466:NJZ786466 NTT786466:NTV786466 ODP786466:ODR786466 ONL786466:ONN786466 OXH786466:OXJ786466 PHD786466:PHF786466 PQZ786466:PRB786466 QAV786466:QAX786466 QKR786466:QKT786466 QUN786466:QUP786466 REJ786466:REL786466 ROF786466:ROH786466 RYB786466:RYD786466 SHX786466:SHZ786466 SRT786466:SRV786466 TBP786466:TBR786466 TLL786466:TLN786466 TVH786466:TVJ786466 UFD786466:UFF786466 UOZ786466:UPB786466 UYV786466:UYX786466 VIR786466:VIT786466 VSN786466:VSP786466 WCJ786466:WCL786466 WMF786466:WMH786466 WWB786466:WWD786466 T852002:V852002 JP852002:JR852002 TL852002:TN852002 ADH852002:ADJ852002 AND852002:ANF852002 AWZ852002:AXB852002 BGV852002:BGX852002 BQR852002:BQT852002 CAN852002:CAP852002 CKJ852002:CKL852002 CUF852002:CUH852002 DEB852002:DED852002 DNX852002:DNZ852002 DXT852002:DXV852002 EHP852002:EHR852002 ERL852002:ERN852002 FBH852002:FBJ852002 FLD852002:FLF852002 FUZ852002:FVB852002 GEV852002:GEX852002 GOR852002:GOT852002 GYN852002:GYP852002 HIJ852002:HIL852002 HSF852002:HSH852002 ICB852002:ICD852002 ILX852002:ILZ852002 IVT852002:IVV852002 JFP852002:JFR852002 JPL852002:JPN852002 JZH852002:JZJ852002 KJD852002:KJF852002 KSZ852002:KTB852002 LCV852002:LCX852002 LMR852002:LMT852002 LWN852002:LWP852002 MGJ852002:MGL852002 MQF852002:MQH852002 NAB852002:NAD852002 NJX852002:NJZ852002 NTT852002:NTV852002 ODP852002:ODR852002 ONL852002:ONN852002 OXH852002:OXJ852002 PHD852002:PHF852002 PQZ852002:PRB852002 QAV852002:QAX852002 QKR852002:QKT852002 QUN852002:QUP852002 REJ852002:REL852002 ROF852002:ROH852002 RYB852002:RYD852002 SHX852002:SHZ852002 SRT852002:SRV852002 TBP852002:TBR852002 TLL852002:TLN852002 TVH852002:TVJ852002 UFD852002:UFF852002 UOZ852002:UPB852002 UYV852002:UYX852002 VIR852002:VIT852002 VSN852002:VSP852002 WCJ852002:WCL852002 WMF852002:WMH852002 WWB852002:WWD852002 T917538:V917538 JP917538:JR917538 TL917538:TN917538 ADH917538:ADJ917538 AND917538:ANF917538 AWZ917538:AXB917538 BGV917538:BGX917538 BQR917538:BQT917538 CAN917538:CAP917538 CKJ917538:CKL917538 CUF917538:CUH917538 DEB917538:DED917538 DNX917538:DNZ917538 DXT917538:DXV917538 EHP917538:EHR917538 ERL917538:ERN917538 FBH917538:FBJ917538 FLD917538:FLF917538 FUZ917538:FVB917538 GEV917538:GEX917538 GOR917538:GOT917538 GYN917538:GYP917538 HIJ917538:HIL917538 HSF917538:HSH917538 ICB917538:ICD917538 ILX917538:ILZ917538 IVT917538:IVV917538 JFP917538:JFR917538 JPL917538:JPN917538 JZH917538:JZJ917538 KJD917538:KJF917538 KSZ917538:KTB917538 LCV917538:LCX917538 LMR917538:LMT917538 LWN917538:LWP917538 MGJ917538:MGL917538 MQF917538:MQH917538 NAB917538:NAD917538 NJX917538:NJZ917538 NTT917538:NTV917538 ODP917538:ODR917538 ONL917538:ONN917538 OXH917538:OXJ917538 PHD917538:PHF917538 PQZ917538:PRB917538 QAV917538:QAX917538 QKR917538:QKT917538 QUN917538:QUP917538 REJ917538:REL917538 ROF917538:ROH917538 RYB917538:RYD917538 SHX917538:SHZ917538 SRT917538:SRV917538 TBP917538:TBR917538 TLL917538:TLN917538 TVH917538:TVJ917538 UFD917538:UFF917538 UOZ917538:UPB917538 UYV917538:UYX917538 VIR917538:VIT917538 VSN917538:VSP917538 WCJ917538:WCL917538 WMF917538:WMH917538 WWB917538:WWD917538 T983074:V983074 JP983074:JR983074 TL983074:TN983074 ADH983074:ADJ983074 AND983074:ANF983074 AWZ983074:AXB983074 BGV983074:BGX983074 BQR983074:BQT983074 CAN983074:CAP983074 CKJ983074:CKL983074 CUF983074:CUH983074 DEB983074:DED983074 DNX983074:DNZ983074 DXT983074:DXV983074 EHP983074:EHR983074 ERL983074:ERN983074 FBH983074:FBJ983074 FLD983074:FLF983074 FUZ983074:FVB983074 GEV983074:GEX983074 GOR983074:GOT983074 GYN983074:GYP983074 HIJ983074:HIL983074 HSF983074:HSH983074 ICB983074:ICD983074 ILX983074:ILZ983074 IVT983074:IVV983074 JFP983074:JFR983074 JPL983074:JPN983074 JZH983074:JZJ983074 KJD983074:KJF983074 KSZ983074:KTB983074 LCV983074:LCX983074 LMR983074:LMT983074 LWN983074:LWP983074 MGJ983074:MGL983074 MQF983074:MQH983074 NAB983074:NAD983074 NJX983074:NJZ983074 NTT983074:NTV983074 ODP983074:ODR983074 ONL983074:ONN983074 OXH983074:OXJ983074 PHD983074:PHF983074 PQZ983074:PRB983074 QAV983074:QAX983074 QKR983074:QKT983074 QUN983074:QUP983074 REJ983074:REL983074 ROF983074:ROH983074 RYB983074:RYD983074 SHX983074:SHZ983074 SRT983074:SRV983074 TBP983074:TBR983074 TLL983074:TLN983074 TVH983074:TVJ983074 UFD983074:UFF983074 UOZ983074:UPB983074 UYV983074:UYX983074 VIR983074:VIT983074 VSN983074:VSP983074 WCJ983074:WCL983074 WMF983074:WMH983074 WWB983074:WWD983074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4ECCE-4DF9-41CA-B164-FF0F15E7ED38}">
  <sheetPr>
    <tabColor rgb="FFCCFFFF"/>
  </sheetPr>
  <dimension ref="A1:AT49"/>
  <sheetViews>
    <sheetView view="pageBreakPreview" zoomScaleNormal="100" workbookViewId="0">
      <selection activeCell="AI18" sqref="AI18:AJ18"/>
    </sheetView>
  </sheetViews>
  <sheetFormatPr defaultRowHeight="12"/>
  <cols>
    <col min="1" max="33" width="3" style="337" customWidth="1"/>
    <col min="34" max="40" width="9" style="337"/>
    <col min="41" max="41" width="9" style="337" customWidth="1"/>
    <col min="42" max="44" width="9" style="337"/>
    <col min="45" max="45" width="15.875" style="337" customWidth="1"/>
    <col min="46" max="46" width="9.375" style="337" bestFit="1" customWidth="1"/>
    <col min="47" max="47" width="15.625" style="337" customWidth="1"/>
    <col min="48" max="256" width="9" style="337"/>
    <col min="257" max="289" width="3" style="337" customWidth="1"/>
    <col min="290" max="300" width="9" style="337"/>
    <col min="301" max="301" width="15.875" style="337" customWidth="1"/>
    <col min="302" max="302" width="9.375" style="337" bestFit="1" customWidth="1"/>
    <col min="303" max="303" width="15.625" style="337" customWidth="1"/>
    <col min="304" max="512" width="9" style="337"/>
    <col min="513" max="545" width="3" style="337" customWidth="1"/>
    <col min="546" max="556" width="9" style="337"/>
    <col min="557" max="557" width="15.875" style="337" customWidth="1"/>
    <col min="558" max="558" width="9.375" style="337" bestFit="1" customWidth="1"/>
    <col min="559" max="559" width="15.625" style="337" customWidth="1"/>
    <col min="560" max="768" width="9" style="337"/>
    <col min="769" max="801" width="3" style="337" customWidth="1"/>
    <col min="802" max="812" width="9" style="337"/>
    <col min="813" max="813" width="15.875" style="337" customWidth="1"/>
    <col min="814" max="814" width="9.375" style="337" bestFit="1" customWidth="1"/>
    <col min="815" max="815" width="15.625" style="337" customWidth="1"/>
    <col min="816" max="1024" width="9" style="337"/>
    <col min="1025" max="1057" width="3" style="337" customWidth="1"/>
    <col min="1058" max="1068" width="9" style="337"/>
    <col min="1069" max="1069" width="15.875" style="337" customWidth="1"/>
    <col min="1070" max="1070" width="9.375" style="337" bestFit="1" customWidth="1"/>
    <col min="1071" max="1071" width="15.625" style="337" customWidth="1"/>
    <col min="1072" max="1280" width="9" style="337"/>
    <col min="1281" max="1313" width="3" style="337" customWidth="1"/>
    <col min="1314" max="1324" width="9" style="337"/>
    <col min="1325" max="1325" width="15.875" style="337" customWidth="1"/>
    <col min="1326" max="1326" width="9.375" style="337" bestFit="1" customWidth="1"/>
    <col min="1327" max="1327" width="15.625" style="337" customWidth="1"/>
    <col min="1328" max="1536" width="9" style="337"/>
    <col min="1537" max="1569" width="3" style="337" customWidth="1"/>
    <col min="1570" max="1580" width="9" style="337"/>
    <col min="1581" max="1581" width="15.875" style="337" customWidth="1"/>
    <col min="1582" max="1582" width="9.375" style="337" bestFit="1" customWidth="1"/>
    <col min="1583" max="1583" width="15.625" style="337" customWidth="1"/>
    <col min="1584" max="1792" width="9" style="337"/>
    <col min="1793" max="1825" width="3" style="337" customWidth="1"/>
    <col min="1826" max="1836" width="9" style="337"/>
    <col min="1837" max="1837" width="15.875" style="337" customWidth="1"/>
    <col min="1838" max="1838" width="9.375" style="337" bestFit="1" customWidth="1"/>
    <col min="1839" max="1839" width="15.625" style="337" customWidth="1"/>
    <col min="1840" max="2048" width="9" style="337"/>
    <col min="2049" max="2081" width="3" style="337" customWidth="1"/>
    <col min="2082" max="2092" width="9" style="337"/>
    <col min="2093" max="2093" width="15.875" style="337" customWidth="1"/>
    <col min="2094" max="2094" width="9.375" style="337" bestFit="1" customWidth="1"/>
    <col min="2095" max="2095" width="15.625" style="337" customWidth="1"/>
    <col min="2096" max="2304" width="9" style="337"/>
    <col min="2305" max="2337" width="3" style="337" customWidth="1"/>
    <col min="2338" max="2348" width="9" style="337"/>
    <col min="2349" max="2349" width="15.875" style="337" customWidth="1"/>
    <col min="2350" max="2350" width="9.375" style="337" bestFit="1" customWidth="1"/>
    <col min="2351" max="2351" width="15.625" style="337" customWidth="1"/>
    <col min="2352" max="2560" width="9" style="337"/>
    <col min="2561" max="2593" width="3" style="337" customWidth="1"/>
    <col min="2594" max="2604" width="9" style="337"/>
    <col min="2605" max="2605" width="15.875" style="337" customWidth="1"/>
    <col min="2606" max="2606" width="9.375" style="337" bestFit="1" customWidth="1"/>
    <col min="2607" max="2607" width="15.625" style="337" customWidth="1"/>
    <col min="2608" max="2816" width="9" style="337"/>
    <col min="2817" max="2849" width="3" style="337" customWidth="1"/>
    <col min="2850" max="2860" width="9" style="337"/>
    <col min="2861" max="2861" width="15.875" style="337" customWidth="1"/>
    <col min="2862" max="2862" width="9.375" style="337" bestFit="1" customWidth="1"/>
    <col min="2863" max="2863" width="15.625" style="337" customWidth="1"/>
    <col min="2864" max="3072" width="9" style="337"/>
    <col min="3073" max="3105" width="3" style="337" customWidth="1"/>
    <col min="3106" max="3116" width="9" style="337"/>
    <col min="3117" max="3117" width="15.875" style="337" customWidth="1"/>
    <col min="3118" max="3118" width="9.375" style="337" bestFit="1" customWidth="1"/>
    <col min="3119" max="3119" width="15.625" style="337" customWidth="1"/>
    <col min="3120" max="3328" width="9" style="337"/>
    <col min="3329" max="3361" width="3" style="337" customWidth="1"/>
    <col min="3362" max="3372" width="9" style="337"/>
    <col min="3373" max="3373" width="15.875" style="337" customWidth="1"/>
    <col min="3374" max="3374" width="9.375" style="337" bestFit="1" customWidth="1"/>
    <col min="3375" max="3375" width="15.625" style="337" customWidth="1"/>
    <col min="3376" max="3584" width="9" style="337"/>
    <col min="3585" max="3617" width="3" style="337" customWidth="1"/>
    <col min="3618" max="3628" width="9" style="337"/>
    <col min="3629" max="3629" width="15.875" style="337" customWidth="1"/>
    <col min="3630" max="3630" width="9.375" style="337" bestFit="1" customWidth="1"/>
    <col min="3631" max="3631" width="15.625" style="337" customWidth="1"/>
    <col min="3632" max="3840" width="9" style="337"/>
    <col min="3841" max="3873" width="3" style="337" customWidth="1"/>
    <col min="3874" max="3884" width="9" style="337"/>
    <col min="3885" max="3885" width="15.875" style="337" customWidth="1"/>
    <col min="3886" max="3886" width="9.375" style="337" bestFit="1" customWidth="1"/>
    <col min="3887" max="3887" width="15.625" style="337" customWidth="1"/>
    <col min="3888" max="4096" width="9" style="337"/>
    <col min="4097" max="4129" width="3" style="337" customWidth="1"/>
    <col min="4130" max="4140" width="9" style="337"/>
    <col min="4141" max="4141" width="15.875" style="337" customWidth="1"/>
    <col min="4142" max="4142" width="9.375" style="337" bestFit="1" customWidth="1"/>
    <col min="4143" max="4143" width="15.625" style="337" customWidth="1"/>
    <col min="4144" max="4352" width="9" style="337"/>
    <col min="4353" max="4385" width="3" style="337" customWidth="1"/>
    <col min="4386" max="4396" width="9" style="337"/>
    <col min="4397" max="4397" width="15.875" style="337" customWidth="1"/>
    <col min="4398" max="4398" width="9.375" style="337" bestFit="1" customWidth="1"/>
    <col min="4399" max="4399" width="15.625" style="337" customWidth="1"/>
    <col min="4400" max="4608" width="9" style="337"/>
    <col min="4609" max="4641" width="3" style="337" customWidth="1"/>
    <col min="4642" max="4652" width="9" style="337"/>
    <col min="4653" max="4653" width="15.875" style="337" customWidth="1"/>
    <col min="4654" max="4654" width="9.375" style="337" bestFit="1" customWidth="1"/>
    <col min="4655" max="4655" width="15.625" style="337" customWidth="1"/>
    <col min="4656" max="4864" width="9" style="337"/>
    <col min="4865" max="4897" width="3" style="337" customWidth="1"/>
    <col min="4898" max="4908" width="9" style="337"/>
    <col min="4909" max="4909" width="15.875" style="337" customWidth="1"/>
    <col min="4910" max="4910" width="9.375" style="337" bestFit="1" customWidth="1"/>
    <col min="4911" max="4911" width="15.625" style="337" customWidth="1"/>
    <col min="4912" max="5120" width="9" style="337"/>
    <col min="5121" max="5153" width="3" style="337" customWidth="1"/>
    <col min="5154" max="5164" width="9" style="337"/>
    <col min="5165" max="5165" width="15.875" style="337" customWidth="1"/>
    <col min="5166" max="5166" width="9.375" style="337" bestFit="1" customWidth="1"/>
    <col min="5167" max="5167" width="15.625" style="337" customWidth="1"/>
    <col min="5168" max="5376" width="9" style="337"/>
    <col min="5377" max="5409" width="3" style="337" customWidth="1"/>
    <col min="5410" max="5420" width="9" style="337"/>
    <col min="5421" max="5421" width="15.875" style="337" customWidth="1"/>
    <col min="5422" max="5422" width="9.375" style="337" bestFit="1" customWidth="1"/>
    <col min="5423" max="5423" width="15.625" style="337" customWidth="1"/>
    <col min="5424" max="5632" width="9" style="337"/>
    <col min="5633" max="5665" width="3" style="337" customWidth="1"/>
    <col min="5666" max="5676" width="9" style="337"/>
    <col min="5677" max="5677" width="15.875" style="337" customWidth="1"/>
    <col min="5678" max="5678" width="9.375" style="337" bestFit="1" customWidth="1"/>
    <col min="5679" max="5679" width="15.625" style="337" customWidth="1"/>
    <col min="5680" max="5888" width="9" style="337"/>
    <col min="5889" max="5921" width="3" style="337" customWidth="1"/>
    <col min="5922" max="5932" width="9" style="337"/>
    <col min="5933" max="5933" width="15.875" style="337" customWidth="1"/>
    <col min="5934" max="5934" width="9.375" style="337" bestFit="1" customWidth="1"/>
    <col min="5935" max="5935" width="15.625" style="337" customWidth="1"/>
    <col min="5936" max="6144" width="9" style="337"/>
    <col min="6145" max="6177" width="3" style="337" customWidth="1"/>
    <col min="6178" max="6188" width="9" style="337"/>
    <col min="6189" max="6189" width="15.875" style="337" customWidth="1"/>
    <col min="6190" max="6190" width="9.375" style="337" bestFit="1" customWidth="1"/>
    <col min="6191" max="6191" width="15.625" style="337" customWidth="1"/>
    <col min="6192" max="6400" width="9" style="337"/>
    <col min="6401" max="6433" width="3" style="337" customWidth="1"/>
    <col min="6434" max="6444" width="9" style="337"/>
    <col min="6445" max="6445" width="15.875" style="337" customWidth="1"/>
    <col min="6446" max="6446" width="9.375" style="337" bestFit="1" customWidth="1"/>
    <col min="6447" max="6447" width="15.625" style="337" customWidth="1"/>
    <col min="6448" max="6656" width="9" style="337"/>
    <col min="6657" max="6689" width="3" style="337" customWidth="1"/>
    <col min="6690" max="6700" width="9" style="337"/>
    <col min="6701" max="6701" width="15.875" style="337" customWidth="1"/>
    <col min="6702" max="6702" width="9.375" style="337" bestFit="1" customWidth="1"/>
    <col min="6703" max="6703" width="15.625" style="337" customWidth="1"/>
    <col min="6704" max="6912" width="9" style="337"/>
    <col min="6913" max="6945" width="3" style="337" customWidth="1"/>
    <col min="6946" max="6956" width="9" style="337"/>
    <col min="6957" max="6957" width="15.875" style="337" customWidth="1"/>
    <col min="6958" max="6958" width="9.375" style="337" bestFit="1" customWidth="1"/>
    <col min="6959" max="6959" width="15.625" style="337" customWidth="1"/>
    <col min="6960" max="7168" width="9" style="337"/>
    <col min="7169" max="7201" width="3" style="337" customWidth="1"/>
    <col min="7202" max="7212" width="9" style="337"/>
    <col min="7213" max="7213" width="15.875" style="337" customWidth="1"/>
    <col min="7214" max="7214" width="9.375" style="337" bestFit="1" customWidth="1"/>
    <col min="7215" max="7215" width="15.625" style="337" customWidth="1"/>
    <col min="7216" max="7424" width="9" style="337"/>
    <col min="7425" max="7457" width="3" style="337" customWidth="1"/>
    <col min="7458" max="7468" width="9" style="337"/>
    <col min="7469" max="7469" width="15.875" style="337" customWidth="1"/>
    <col min="7470" max="7470" width="9.375" style="337" bestFit="1" customWidth="1"/>
    <col min="7471" max="7471" width="15.625" style="337" customWidth="1"/>
    <col min="7472" max="7680" width="9" style="337"/>
    <col min="7681" max="7713" width="3" style="337" customWidth="1"/>
    <col min="7714" max="7724" width="9" style="337"/>
    <col min="7725" max="7725" width="15.875" style="337" customWidth="1"/>
    <col min="7726" max="7726" width="9.375" style="337" bestFit="1" customWidth="1"/>
    <col min="7727" max="7727" width="15.625" style="337" customWidth="1"/>
    <col min="7728" max="7936" width="9" style="337"/>
    <col min="7937" max="7969" width="3" style="337" customWidth="1"/>
    <col min="7970" max="7980" width="9" style="337"/>
    <col min="7981" max="7981" width="15.875" style="337" customWidth="1"/>
    <col min="7982" max="7982" width="9.375" style="337" bestFit="1" customWidth="1"/>
    <col min="7983" max="7983" width="15.625" style="337" customWidth="1"/>
    <col min="7984" max="8192" width="9" style="337"/>
    <col min="8193" max="8225" width="3" style="337" customWidth="1"/>
    <col min="8226" max="8236" width="9" style="337"/>
    <col min="8237" max="8237" width="15.875" style="337" customWidth="1"/>
    <col min="8238" max="8238" width="9.375" style="337" bestFit="1" customWidth="1"/>
    <col min="8239" max="8239" width="15.625" style="337" customWidth="1"/>
    <col min="8240" max="8448" width="9" style="337"/>
    <col min="8449" max="8481" width="3" style="337" customWidth="1"/>
    <col min="8482" max="8492" width="9" style="337"/>
    <col min="8493" max="8493" width="15.875" style="337" customWidth="1"/>
    <col min="8494" max="8494" width="9.375" style="337" bestFit="1" customWidth="1"/>
    <col min="8495" max="8495" width="15.625" style="337" customWidth="1"/>
    <col min="8496" max="8704" width="9" style="337"/>
    <col min="8705" max="8737" width="3" style="337" customWidth="1"/>
    <col min="8738" max="8748" width="9" style="337"/>
    <col min="8749" max="8749" width="15.875" style="337" customWidth="1"/>
    <col min="8750" max="8750" width="9.375" style="337" bestFit="1" customWidth="1"/>
    <col min="8751" max="8751" width="15.625" style="337" customWidth="1"/>
    <col min="8752" max="8960" width="9" style="337"/>
    <col min="8961" max="8993" width="3" style="337" customWidth="1"/>
    <col min="8994" max="9004" width="9" style="337"/>
    <col min="9005" max="9005" width="15.875" style="337" customWidth="1"/>
    <col min="9006" max="9006" width="9.375" style="337" bestFit="1" customWidth="1"/>
    <col min="9007" max="9007" width="15.625" style="337" customWidth="1"/>
    <col min="9008" max="9216" width="9" style="337"/>
    <col min="9217" max="9249" width="3" style="337" customWidth="1"/>
    <col min="9250" max="9260" width="9" style="337"/>
    <col min="9261" max="9261" width="15.875" style="337" customWidth="1"/>
    <col min="9262" max="9262" width="9.375" style="337" bestFit="1" customWidth="1"/>
    <col min="9263" max="9263" width="15.625" style="337" customWidth="1"/>
    <col min="9264" max="9472" width="9" style="337"/>
    <col min="9473" max="9505" width="3" style="337" customWidth="1"/>
    <col min="9506" max="9516" width="9" style="337"/>
    <col min="9517" max="9517" width="15.875" style="337" customWidth="1"/>
    <col min="9518" max="9518" width="9.375" style="337" bestFit="1" customWidth="1"/>
    <col min="9519" max="9519" width="15.625" style="337" customWidth="1"/>
    <col min="9520" max="9728" width="9" style="337"/>
    <col min="9729" max="9761" width="3" style="337" customWidth="1"/>
    <col min="9762" max="9772" width="9" style="337"/>
    <col min="9773" max="9773" width="15.875" style="337" customWidth="1"/>
    <col min="9774" max="9774" width="9.375" style="337" bestFit="1" customWidth="1"/>
    <col min="9775" max="9775" width="15.625" style="337" customWidth="1"/>
    <col min="9776" max="9984" width="9" style="337"/>
    <col min="9985" max="10017" width="3" style="337" customWidth="1"/>
    <col min="10018" max="10028" width="9" style="337"/>
    <col min="10029" max="10029" width="15.875" style="337" customWidth="1"/>
    <col min="10030" max="10030" width="9.375" style="337" bestFit="1" customWidth="1"/>
    <col min="10031" max="10031" width="15.625" style="337" customWidth="1"/>
    <col min="10032" max="10240" width="9" style="337"/>
    <col min="10241" max="10273" width="3" style="337" customWidth="1"/>
    <col min="10274" max="10284" width="9" style="337"/>
    <col min="10285" max="10285" width="15.875" style="337" customWidth="1"/>
    <col min="10286" max="10286" width="9.375" style="337" bestFit="1" customWidth="1"/>
    <col min="10287" max="10287" width="15.625" style="337" customWidth="1"/>
    <col min="10288" max="10496" width="9" style="337"/>
    <col min="10497" max="10529" width="3" style="337" customWidth="1"/>
    <col min="10530" max="10540" width="9" style="337"/>
    <col min="10541" max="10541" width="15.875" style="337" customWidth="1"/>
    <col min="10542" max="10542" width="9.375" style="337" bestFit="1" customWidth="1"/>
    <col min="10543" max="10543" width="15.625" style="337" customWidth="1"/>
    <col min="10544" max="10752" width="9" style="337"/>
    <col min="10753" max="10785" width="3" style="337" customWidth="1"/>
    <col min="10786" max="10796" width="9" style="337"/>
    <col min="10797" max="10797" width="15.875" style="337" customWidth="1"/>
    <col min="10798" max="10798" width="9.375" style="337" bestFit="1" customWidth="1"/>
    <col min="10799" max="10799" width="15.625" style="337" customWidth="1"/>
    <col min="10800" max="11008" width="9" style="337"/>
    <col min="11009" max="11041" width="3" style="337" customWidth="1"/>
    <col min="11042" max="11052" width="9" style="337"/>
    <col min="11053" max="11053" width="15.875" style="337" customWidth="1"/>
    <col min="11054" max="11054" width="9.375" style="337" bestFit="1" customWidth="1"/>
    <col min="11055" max="11055" width="15.625" style="337" customWidth="1"/>
    <col min="11056" max="11264" width="9" style="337"/>
    <col min="11265" max="11297" width="3" style="337" customWidth="1"/>
    <col min="11298" max="11308" width="9" style="337"/>
    <col min="11309" max="11309" width="15.875" style="337" customWidth="1"/>
    <col min="11310" max="11310" width="9.375" style="337" bestFit="1" customWidth="1"/>
    <col min="11311" max="11311" width="15.625" style="337" customWidth="1"/>
    <col min="11312" max="11520" width="9" style="337"/>
    <col min="11521" max="11553" width="3" style="337" customWidth="1"/>
    <col min="11554" max="11564" width="9" style="337"/>
    <col min="11565" max="11565" width="15.875" style="337" customWidth="1"/>
    <col min="11566" max="11566" width="9.375" style="337" bestFit="1" customWidth="1"/>
    <col min="11567" max="11567" width="15.625" style="337" customWidth="1"/>
    <col min="11568" max="11776" width="9" style="337"/>
    <col min="11777" max="11809" width="3" style="337" customWidth="1"/>
    <col min="11810" max="11820" width="9" style="337"/>
    <col min="11821" max="11821" width="15.875" style="337" customWidth="1"/>
    <col min="11822" max="11822" width="9.375" style="337" bestFit="1" customWidth="1"/>
    <col min="11823" max="11823" width="15.625" style="337" customWidth="1"/>
    <col min="11824" max="12032" width="9" style="337"/>
    <col min="12033" max="12065" width="3" style="337" customWidth="1"/>
    <col min="12066" max="12076" width="9" style="337"/>
    <col min="12077" max="12077" width="15.875" style="337" customWidth="1"/>
    <col min="12078" max="12078" width="9.375" style="337" bestFit="1" customWidth="1"/>
    <col min="12079" max="12079" width="15.625" style="337" customWidth="1"/>
    <col min="12080" max="12288" width="9" style="337"/>
    <col min="12289" max="12321" width="3" style="337" customWidth="1"/>
    <col min="12322" max="12332" width="9" style="337"/>
    <col min="12333" max="12333" width="15.875" style="337" customWidth="1"/>
    <col min="12334" max="12334" width="9.375" style="337" bestFit="1" customWidth="1"/>
    <col min="12335" max="12335" width="15.625" style="337" customWidth="1"/>
    <col min="12336" max="12544" width="9" style="337"/>
    <col min="12545" max="12577" width="3" style="337" customWidth="1"/>
    <col min="12578" max="12588" width="9" style="337"/>
    <col min="12589" max="12589" width="15.875" style="337" customWidth="1"/>
    <col min="12590" max="12590" width="9.375" style="337" bestFit="1" customWidth="1"/>
    <col min="12591" max="12591" width="15.625" style="337" customWidth="1"/>
    <col min="12592" max="12800" width="9" style="337"/>
    <col min="12801" max="12833" width="3" style="337" customWidth="1"/>
    <col min="12834" max="12844" width="9" style="337"/>
    <col min="12845" max="12845" width="15.875" style="337" customWidth="1"/>
    <col min="12846" max="12846" width="9.375" style="337" bestFit="1" customWidth="1"/>
    <col min="12847" max="12847" width="15.625" style="337" customWidth="1"/>
    <col min="12848" max="13056" width="9" style="337"/>
    <col min="13057" max="13089" width="3" style="337" customWidth="1"/>
    <col min="13090" max="13100" width="9" style="337"/>
    <col min="13101" max="13101" width="15.875" style="337" customWidth="1"/>
    <col min="13102" max="13102" width="9.375" style="337" bestFit="1" customWidth="1"/>
    <col min="13103" max="13103" width="15.625" style="337" customWidth="1"/>
    <col min="13104" max="13312" width="9" style="337"/>
    <col min="13313" max="13345" width="3" style="337" customWidth="1"/>
    <col min="13346" max="13356" width="9" style="337"/>
    <col min="13357" max="13357" width="15.875" style="337" customWidth="1"/>
    <col min="13358" max="13358" width="9.375" style="337" bestFit="1" customWidth="1"/>
    <col min="13359" max="13359" width="15.625" style="337" customWidth="1"/>
    <col min="13360" max="13568" width="9" style="337"/>
    <col min="13569" max="13601" width="3" style="337" customWidth="1"/>
    <col min="13602" max="13612" width="9" style="337"/>
    <col min="13613" max="13613" width="15.875" style="337" customWidth="1"/>
    <col min="13614" max="13614" width="9.375" style="337" bestFit="1" customWidth="1"/>
    <col min="13615" max="13615" width="15.625" style="337" customWidth="1"/>
    <col min="13616" max="13824" width="9" style="337"/>
    <col min="13825" max="13857" width="3" style="337" customWidth="1"/>
    <col min="13858" max="13868" width="9" style="337"/>
    <col min="13869" max="13869" width="15.875" style="337" customWidth="1"/>
    <col min="13870" max="13870" width="9.375" style="337" bestFit="1" customWidth="1"/>
    <col min="13871" max="13871" width="15.625" style="337" customWidth="1"/>
    <col min="13872" max="14080" width="9" style="337"/>
    <col min="14081" max="14113" width="3" style="337" customWidth="1"/>
    <col min="14114" max="14124" width="9" style="337"/>
    <col min="14125" max="14125" width="15.875" style="337" customWidth="1"/>
    <col min="14126" max="14126" width="9.375" style="337" bestFit="1" customWidth="1"/>
    <col min="14127" max="14127" width="15.625" style="337" customWidth="1"/>
    <col min="14128" max="14336" width="9" style="337"/>
    <col min="14337" max="14369" width="3" style="337" customWidth="1"/>
    <col min="14370" max="14380" width="9" style="337"/>
    <col min="14381" max="14381" width="15.875" style="337" customWidth="1"/>
    <col min="14382" max="14382" width="9.375" style="337" bestFit="1" customWidth="1"/>
    <col min="14383" max="14383" width="15.625" style="337" customWidth="1"/>
    <col min="14384" max="14592" width="9" style="337"/>
    <col min="14593" max="14625" width="3" style="337" customWidth="1"/>
    <col min="14626" max="14636" width="9" style="337"/>
    <col min="14637" max="14637" width="15.875" style="337" customWidth="1"/>
    <col min="14638" max="14638" width="9.375" style="337" bestFit="1" customWidth="1"/>
    <col min="14639" max="14639" width="15.625" style="337" customWidth="1"/>
    <col min="14640" max="14848" width="9" style="337"/>
    <col min="14849" max="14881" width="3" style="337" customWidth="1"/>
    <col min="14882" max="14892" width="9" style="337"/>
    <col min="14893" max="14893" width="15.875" style="337" customWidth="1"/>
    <col min="14894" max="14894" width="9.375" style="337" bestFit="1" customWidth="1"/>
    <col min="14895" max="14895" width="15.625" style="337" customWidth="1"/>
    <col min="14896" max="15104" width="9" style="337"/>
    <col min="15105" max="15137" width="3" style="337" customWidth="1"/>
    <col min="15138" max="15148" width="9" style="337"/>
    <col min="15149" max="15149" width="15.875" style="337" customWidth="1"/>
    <col min="15150" max="15150" width="9.375" style="337" bestFit="1" customWidth="1"/>
    <col min="15151" max="15151" width="15.625" style="337" customWidth="1"/>
    <col min="15152" max="15360" width="9" style="337"/>
    <col min="15361" max="15393" width="3" style="337" customWidth="1"/>
    <col min="15394" max="15404" width="9" style="337"/>
    <col min="15405" max="15405" width="15.875" style="337" customWidth="1"/>
    <col min="15406" max="15406" width="9.375" style="337" bestFit="1" customWidth="1"/>
    <col min="15407" max="15407" width="15.625" style="337" customWidth="1"/>
    <col min="15408" max="15616" width="9" style="337"/>
    <col min="15617" max="15649" width="3" style="337" customWidth="1"/>
    <col min="15650" max="15660" width="9" style="337"/>
    <col min="15661" max="15661" width="15.875" style="337" customWidth="1"/>
    <col min="15662" max="15662" width="9.375" style="337" bestFit="1" customWidth="1"/>
    <col min="15663" max="15663" width="15.625" style="337" customWidth="1"/>
    <col min="15664" max="15872" width="9" style="337"/>
    <col min="15873" max="15905" width="3" style="337" customWidth="1"/>
    <col min="15906" max="15916" width="9" style="337"/>
    <col min="15917" max="15917" width="15.875" style="337" customWidth="1"/>
    <col min="15918" max="15918" width="9.375" style="337" bestFit="1" customWidth="1"/>
    <col min="15919" max="15919" width="15.625" style="337" customWidth="1"/>
    <col min="15920" max="16128" width="9" style="337"/>
    <col min="16129" max="16161" width="3" style="337" customWidth="1"/>
    <col min="16162" max="16172" width="9" style="337"/>
    <col min="16173" max="16173" width="15.875" style="337" customWidth="1"/>
    <col min="16174" max="16174" width="9.375" style="337" bestFit="1" customWidth="1"/>
    <col min="16175" max="16175" width="15.625" style="337" customWidth="1"/>
    <col min="16176" max="16384" width="9" style="337"/>
  </cols>
  <sheetData>
    <row r="1" spans="1:46" ht="17.100000000000001" customHeight="1" thickBot="1">
      <c r="A1" s="1190" t="s">
        <v>2700</v>
      </c>
      <c r="B1" s="1190"/>
      <c r="C1" s="1190"/>
      <c r="D1" s="1190"/>
      <c r="E1" s="1190"/>
      <c r="F1" s="1190"/>
      <c r="G1" s="1190"/>
      <c r="H1" s="1190"/>
      <c r="I1" s="1190"/>
      <c r="J1" s="1191"/>
      <c r="K1" s="1191"/>
      <c r="L1" s="1191"/>
      <c r="M1" s="1191"/>
      <c r="N1" s="1191"/>
      <c r="O1" s="1191"/>
      <c r="P1" s="1191"/>
      <c r="Q1" s="1191"/>
      <c r="R1" s="1191"/>
      <c r="S1" s="1191"/>
      <c r="T1" s="1191"/>
      <c r="U1" s="1191"/>
      <c r="V1" s="1191"/>
      <c r="W1" s="1191"/>
      <c r="X1" s="1191"/>
      <c r="Y1" s="1191"/>
      <c r="Z1" s="1191"/>
      <c r="AA1" s="1191"/>
      <c r="AB1" s="1191"/>
      <c r="AC1" s="1191"/>
      <c r="AD1" s="1191"/>
      <c r="AE1" s="1191"/>
      <c r="AF1" s="1191"/>
      <c r="AG1" s="1191"/>
      <c r="AR1" s="338" t="s">
        <v>2701</v>
      </c>
      <c r="AS1" s="339"/>
      <c r="AT1" s="338"/>
    </row>
    <row r="2" spans="1:46" ht="17.100000000000001" customHeight="1" thickBot="1">
      <c r="A2" s="335"/>
      <c r="B2" s="335"/>
      <c r="C2" s="335"/>
      <c r="D2" s="335"/>
      <c r="E2" s="335"/>
      <c r="F2" s="335"/>
      <c r="G2" s="335"/>
      <c r="H2" s="335"/>
      <c r="I2" s="335"/>
      <c r="J2" s="336"/>
      <c r="K2" s="336"/>
      <c r="L2" s="336"/>
      <c r="M2" s="336"/>
      <c r="N2" s="336"/>
      <c r="O2" s="336"/>
      <c r="P2" s="336"/>
      <c r="Q2" s="336"/>
      <c r="R2" s="336"/>
      <c r="S2" s="336"/>
      <c r="T2" s="336"/>
      <c r="U2" s="336"/>
      <c r="V2" s="336"/>
      <c r="W2" s="336"/>
      <c r="X2" s="336"/>
      <c r="Y2" s="336"/>
      <c r="Z2" s="336"/>
      <c r="AA2" s="336"/>
      <c r="AB2" s="336"/>
      <c r="AC2" s="336"/>
      <c r="AD2" s="336"/>
      <c r="AE2" s="336"/>
      <c r="AF2" s="336"/>
      <c r="AG2" s="336"/>
      <c r="AR2" s="338" t="s">
        <v>2702</v>
      </c>
      <c r="AS2" s="339"/>
    </row>
    <row r="3" spans="1:46" ht="17.100000000000001" customHeight="1" thickBot="1">
      <c r="A3" s="335"/>
      <c r="B3" s="335"/>
      <c r="C3" s="335"/>
      <c r="D3" s="335"/>
      <c r="E3" s="335"/>
      <c r="F3" s="335"/>
      <c r="G3" s="335"/>
      <c r="H3" s="335"/>
      <c r="I3" s="335"/>
      <c r="J3" s="336"/>
      <c r="K3" s="336"/>
      <c r="L3" s="336"/>
      <c r="M3" s="336"/>
      <c r="N3" s="336"/>
      <c r="O3" s="336"/>
      <c r="P3" s="336"/>
      <c r="Q3" s="336"/>
      <c r="R3" s="336"/>
      <c r="S3" s="336"/>
      <c r="T3" s="336"/>
      <c r="U3" s="336"/>
      <c r="V3" s="336"/>
      <c r="W3" s="336"/>
      <c r="X3" s="336"/>
      <c r="Y3" s="336"/>
      <c r="Z3" s="336"/>
      <c r="AA3" s="336"/>
      <c r="AB3" s="336"/>
      <c r="AC3" s="336"/>
      <c r="AD3" s="336"/>
      <c r="AE3" s="336"/>
      <c r="AF3" s="336"/>
      <c r="AG3" s="336"/>
      <c r="AR3" s="338" t="s">
        <v>2703</v>
      </c>
      <c r="AS3" s="340"/>
    </row>
    <row r="4" spans="1:46" ht="17.100000000000001" customHeight="1" thickBot="1">
      <c r="A4" s="341"/>
      <c r="B4" s="341"/>
      <c r="C4" s="341"/>
      <c r="D4" s="341"/>
      <c r="E4" s="341"/>
      <c r="F4" s="341"/>
      <c r="G4" s="341"/>
      <c r="H4" s="341"/>
      <c r="I4" s="341"/>
      <c r="J4" s="342"/>
      <c r="K4" s="342"/>
      <c r="L4" s="342"/>
      <c r="M4" s="342"/>
      <c r="N4" s="342"/>
      <c r="O4" s="342"/>
      <c r="P4" s="342"/>
      <c r="Q4" s="342"/>
      <c r="R4" s="342"/>
      <c r="S4" s="342"/>
      <c r="T4" s="342"/>
      <c r="U4" s="342"/>
      <c r="V4" s="342"/>
      <c r="W4" s="342"/>
      <c r="X4" s="342"/>
      <c r="Y4" s="342"/>
      <c r="Z4" s="342"/>
      <c r="AA4" s="342"/>
      <c r="AB4" s="342"/>
      <c r="AC4" s="342"/>
      <c r="AD4" s="342"/>
      <c r="AE4" s="342"/>
      <c r="AF4" s="342"/>
      <c r="AG4" s="342"/>
      <c r="AR4" s="338" t="s">
        <v>2704</v>
      </c>
      <c r="AS4" s="343"/>
    </row>
    <row r="5" spans="1:46" ht="33.950000000000003" customHeight="1" thickBot="1">
      <c r="A5" s="1192" t="s">
        <v>2705</v>
      </c>
      <c r="B5" s="1192"/>
      <c r="C5" s="1192"/>
      <c r="D5" s="1192"/>
      <c r="E5" s="1192"/>
      <c r="F5" s="1192"/>
      <c r="G5" s="1192"/>
      <c r="H5" s="1192"/>
      <c r="I5" s="1192"/>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row>
    <row r="6" spans="1:46" ht="17.100000000000001" customHeight="1" thickBot="1">
      <c r="A6" s="344"/>
      <c r="B6" s="344"/>
      <c r="C6" s="344"/>
      <c r="D6" s="344"/>
      <c r="E6" s="344"/>
      <c r="F6" s="344"/>
      <c r="G6" s="344"/>
      <c r="H6" s="344"/>
      <c r="I6" s="344"/>
      <c r="J6" s="342"/>
      <c r="K6" s="342"/>
      <c r="L6" s="342"/>
      <c r="M6" s="342"/>
      <c r="N6" s="342"/>
      <c r="O6" s="342"/>
      <c r="P6" s="342"/>
      <c r="Q6" s="342"/>
      <c r="R6" s="342"/>
      <c r="S6" s="342"/>
      <c r="T6" s="342"/>
      <c r="U6" s="342"/>
      <c r="V6" s="342"/>
      <c r="W6" s="342"/>
      <c r="X6" s="342"/>
      <c r="Y6" s="342"/>
      <c r="Z6" s="342"/>
      <c r="AA6" s="342"/>
      <c r="AB6" s="342"/>
      <c r="AC6" s="342"/>
      <c r="AD6" s="342"/>
      <c r="AE6" s="342"/>
      <c r="AF6" s="342"/>
      <c r="AG6" s="342"/>
      <c r="AR6" s="345" t="s">
        <v>2706</v>
      </c>
      <c r="AS6" s="339" t="str">
        <f>IF('第三面-2'!AF20&lt;&gt;"",'第三面-2'!AF20,"")</f>
        <v/>
      </c>
      <c r="AT6" s="346" t="str">
        <f ca="1">IF(AS6&lt;TODAY(),"NG","")</f>
        <v/>
      </c>
    </row>
    <row r="7" spans="1:46" ht="17.100000000000001" customHeight="1">
      <c r="A7" s="344"/>
      <c r="B7" s="344"/>
      <c r="C7" s="344"/>
      <c r="D7" s="344"/>
      <c r="E7" s="344"/>
      <c r="F7" s="344"/>
      <c r="G7" s="344"/>
      <c r="H7" s="344"/>
      <c r="I7" s="344"/>
      <c r="J7" s="342"/>
      <c r="K7" s="342"/>
      <c r="L7" s="342"/>
      <c r="M7" s="342"/>
      <c r="N7" s="342"/>
      <c r="O7" s="342"/>
      <c r="P7" s="342"/>
      <c r="Q7" s="342"/>
      <c r="R7" s="342"/>
      <c r="S7" s="342"/>
      <c r="T7" s="342"/>
      <c r="U7" s="342"/>
      <c r="V7" s="342"/>
      <c r="W7" s="342"/>
      <c r="X7" s="342"/>
      <c r="Y7" s="342"/>
      <c r="Z7" s="342"/>
      <c r="AA7" s="342"/>
      <c r="AB7" s="342"/>
      <c r="AC7" s="342"/>
      <c r="AD7" s="342"/>
      <c r="AE7" s="342"/>
      <c r="AF7" s="342"/>
      <c r="AG7" s="342"/>
    </row>
    <row r="8" spans="1:46" ht="17.100000000000001" customHeight="1">
      <c r="A8" s="1125" t="s">
        <v>2707</v>
      </c>
      <c r="B8" s="1125"/>
      <c r="C8" s="1125"/>
      <c r="D8" s="1125"/>
      <c r="E8" s="1125"/>
      <c r="F8" s="1125"/>
      <c r="G8" s="1125"/>
      <c r="H8" s="1125"/>
      <c r="I8" s="1125"/>
      <c r="J8" s="1189"/>
      <c r="K8" s="1189"/>
      <c r="L8" s="1189"/>
      <c r="M8" s="1189"/>
      <c r="N8" s="1189"/>
      <c r="O8" s="1189"/>
      <c r="P8" s="1189"/>
      <c r="Q8" s="1189"/>
      <c r="R8" s="1189"/>
      <c r="S8" s="1189"/>
      <c r="T8" s="1189"/>
      <c r="U8" s="1189"/>
      <c r="V8" s="1189"/>
      <c r="W8" s="1189"/>
      <c r="X8" s="1189"/>
      <c r="Y8" s="1189"/>
      <c r="Z8" s="1189"/>
      <c r="AA8" s="1189"/>
      <c r="AB8" s="1189"/>
      <c r="AC8" s="1189"/>
      <c r="AD8" s="1189"/>
      <c r="AE8" s="1189"/>
      <c r="AF8" s="1189"/>
      <c r="AG8" s="1189"/>
    </row>
    <row r="9" spans="1:46" ht="17.100000000000001" customHeight="1">
      <c r="A9" s="341"/>
      <c r="B9" s="341"/>
      <c r="C9" s="341"/>
      <c r="D9" s="341"/>
      <c r="E9" s="341"/>
      <c r="F9" s="341"/>
      <c r="G9" s="341"/>
      <c r="H9" s="341"/>
      <c r="I9" s="341"/>
      <c r="J9" s="342"/>
      <c r="K9" s="342"/>
      <c r="L9" s="342"/>
      <c r="M9" s="342"/>
      <c r="N9" s="342"/>
      <c r="O9" s="342"/>
      <c r="P9" s="342"/>
      <c r="Q9" s="342"/>
      <c r="R9" s="342"/>
      <c r="S9" s="342"/>
      <c r="T9" s="342"/>
      <c r="U9" s="342"/>
      <c r="V9" s="342"/>
      <c r="W9" s="342"/>
      <c r="X9" s="342"/>
      <c r="Y9" s="342"/>
      <c r="Z9" s="342"/>
      <c r="AA9" s="342"/>
      <c r="AB9" s="342"/>
      <c r="AC9" s="342"/>
      <c r="AD9" s="342"/>
      <c r="AE9" s="342"/>
      <c r="AF9" s="342"/>
      <c r="AG9" s="342"/>
    </row>
    <row r="10" spans="1:46" ht="17.100000000000001" customHeight="1">
      <c r="A10" s="341"/>
      <c r="B10" s="341"/>
      <c r="C10" s="341"/>
      <c r="D10" s="341"/>
      <c r="E10" s="341"/>
      <c r="F10" s="341"/>
      <c r="G10" s="341"/>
      <c r="H10" s="341"/>
      <c r="I10" s="341"/>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row>
    <row r="11" spans="1:46" ht="17.100000000000001" customHeight="1">
      <c r="A11" s="1194" t="s">
        <v>2708</v>
      </c>
      <c r="B11" s="1194"/>
      <c r="C11" s="1194"/>
      <c r="D11" s="1194"/>
      <c r="E11" s="1194"/>
      <c r="F11" s="1194"/>
      <c r="G11" s="1194"/>
      <c r="H11" s="1194"/>
      <c r="I11" s="1194"/>
      <c r="J11" s="1194"/>
      <c r="K11" s="1194"/>
      <c r="L11" s="1194"/>
      <c r="M11" s="1194"/>
      <c r="N11" s="1194"/>
      <c r="O11" s="1194"/>
      <c r="P11" s="1194"/>
      <c r="Q11" s="1194"/>
      <c r="R11" s="1194"/>
      <c r="S11" s="1194"/>
      <c r="T11" s="1194"/>
      <c r="U11" s="1194"/>
      <c r="V11" s="1194"/>
      <c r="W11" s="1194"/>
      <c r="X11" s="1194"/>
      <c r="Y11" s="1194"/>
      <c r="Z11" s="1194"/>
      <c r="AA11" s="1194"/>
      <c r="AB11" s="1194"/>
      <c r="AC11" s="1194"/>
      <c r="AD11" s="1194"/>
      <c r="AE11" s="1194"/>
      <c r="AF11" s="1194"/>
      <c r="AG11" s="1194"/>
    </row>
    <row r="12" spans="1:46" ht="17.100000000000001" customHeight="1">
      <c r="A12" s="1194"/>
      <c r="B12" s="1194"/>
      <c r="C12" s="1194"/>
      <c r="D12" s="1194"/>
      <c r="E12" s="1194"/>
      <c r="F12" s="1194"/>
      <c r="G12" s="1194"/>
      <c r="H12" s="1194"/>
      <c r="I12" s="1194"/>
      <c r="J12" s="1194"/>
      <c r="K12" s="1194"/>
      <c r="L12" s="1194"/>
      <c r="M12" s="1194"/>
      <c r="N12" s="1194"/>
      <c r="O12" s="1194"/>
      <c r="P12" s="1194"/>
      <c r="Q12" s="1194"/>
      <c r="R12" s="1194"/>
      <c r="S12" s="1194"/>
      <c r="T12" s="1194"/>
      <c r="U12" s="1194"/>
      <c r="V12" s="1194"/>
      <c r="W12" s="1194"/>
      <c r="X12" s="1194"/>
      <c r="Y12" s="1194"/>
      <c r="Z12" s="1194"/>
      <c r="AA12" s="1194"/>
      <c r="AB12" s="1194"/>
      <c r="AC12" s="1194"/>
      <c r="AD12" s="1194"/>
      <c r="AE12" s="1194"/>
      <c r="AF12" s="1194"/>
      <c r="AG12" s="1194"/>
    </row>
    <row r="13" spans="1:46" ht="17.100000000000001" customHeight="1">
      <c r="A13" s="1194"/>
      <c r="B13" s="1194"/>
      <c r="C13" s="1194"/>
      <c r="D13" s="1194"/>
      <c r="E13" s="1194"/>
      <c r="F13" s="1194"/>
      <c r="G13" s="1194"/>
      <c r="H13" s="1194"/>
      <c r="I13" s="1194"/>
      <c r="J13" s="1194"/>
      <c r="K13" s="1194"/>
      <c r="L13" s="1194"/>
      <c r="M13" s="1194"/>
      <c r="N13" s="1194"/>
      <c r="O13" s="1194"/>
      <c r="P13" s="1194"/>
      <c r="Q13" s="1194"/>
      <c r="R13" s="1194"/>
      <c r="S13" s="1194"/>
      <c r="T13" s="1194"/>
      <c r="U13" s="1194"/>
      <c r="V13" s="1194"/>
      <c r="W13" s="1194"/>
      <c r="X13" s="1194"/>
      <c r="Y13" s="1194"/>
      <c r="Z13" s="1194"/>
      <c r="AA13" s="1194"/>
      <c r="AB13" s="1194"/>
      <c r="AC13" s="1194"/>
      <c r="AD13" s="1194"/>
      <c r="AE13" s="1194"/>
      <c r="AF13" s="1194"/>
      <c r="AG13" s="1194"/>
    </row>
    <row r="14" spans="1:46" ht="17.100000000000001"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row>
    <row r="15" spans="1:46" ht="17.100000000000001" customHeight="1">
      <c r="A15" s="1147" t="s">
        <v>4208</v>
      </c>
      <c r="B15" s="1188"/>
      <c r="C15" s="1188"/>
      <c r="D15" s="1188"/>
      <c r="E15" s="1188"/>
      <c r="F15" s="1188"/>
      <c r="G15" s="1188"/>
      <c r="H15" s="1188"/>
      <c r="I15" s="1188"/>
      <c r="J15" s="1189"/>
      <c r="K15" s="1189"/>
      <c r="L15" s="1189"/>
      <c r="M15" s="1189"/>
      <c r="N15" s="1189"/>
      <c r="O15" s="1189"/>
      <c r="P15" s="1189"/>
      <c r="Q15" s="1189"/>
      <c r="R15" s="1189"/>
      <c r="S15" s="1189"/>
      <c r="T15" s="1189"/>
      <c r="U15" s="1189"/>
      <c r="V15" s="1189"/>
      <c r="W15" s="1189"/>
      <c r="X15" s="1189"/>
      <c r="Y15" s="1189"/>
      <c r="Z15" s="1189"/>
      <c r="AA15" s="1189"/>
      <c r="AB15" s="1189"/>
      <c r="AC15" s="1189"/>
      <c r="AD15" s="1189"/>
      <c r="AE15" s="1189"/>
      <c r="AF15" s="1189"/>
      <c r="AG15" s="1189"/>
    </row>
    <row r="16" spans="1:46" ht="17.100000000000001" customHeight="1">
      <c r="A16" s="1147"/>
      <c r="B16" s="1188"/>
      <c r="C16" s="1188"/>
      <c r="D16" s="1188"/>
      <c r="E16" s="1188"/>
      <c r="F16" s="1188"/>
      <c r="G16" s="1188"/>
      <c r="H16" s="1188"/>
      <c r="I16" s="1188"/>
      <c r="J16" s="1189"/>
      <c r="K16" s="1189"/>
      <c r="L16" s="1189"/>
      <c r="M16" s="1189"/>
      <c r="N16" s="1189"/>
      <c r="O16" s="1189"/>
      <c r="P16" s="1189"/>
      <c r="Q16" s="1189"/>
      <c r="R16" s="1189"/>
      <c r="S16" s="1189"/>
      <c r="T16" s="1189"/>
      <c r="U16" s="1189"/>
      <c r="V16" s="1189"/>
      <c r="W16" s="1189"/>
      <c r="X16" s="1189"/>
      <c r="Y16" s="1189"/>
      <c r="Z16" s="1189"/>
      <c r="AA16" s="1189"/>
      <c r="AB16" s="1189"/>
      <c r="AC16" s="1189"/>
      <c r="AD16" s="1189"/>
      <c r="AE16" s="1189"/>
      <c r="AF16" s="1189"/>
      <c r="AG16" s="1189"/>
    </row>
    <row r="17" spans="1:37" ht="17.100000000000001" customHeight="1" thickBot="1">
      <c r="A17" s="341"/>
      <c r="B17" s="341"/>
      <c r="C17" s="341"/>
      <c r="D17" s="341"/>
      <c r="E17" s="341"/>
      <c r="F17" s="341"/>
      <c r="G17" s="341"/>
      <c r="H17" s="341"/>
      <c r="I17" s="341"/>
      <c r="J17" s="342"/>
      <c r="K17" s="342"/>
      <c r="L17" s="342"/>
      <c r="M17" s="342"/>
      <c r="N17" s="342"/>
      <c r="O17" s="342"/>
      <c r="P17" s="342"/>
      <c r="Q17" s="342"/>
      <c r="R17" s="342"/>
      <c r="S17" s="342"/>
      <c r="T17" s="342"/>
      <c r="U17" s="342"/>
      <c r="V17" s="342"/>
      <c r="W17" s="342"/>
      <c r="X17" s="342"/>
      <c r="Y17" s="342"/>
      <c r="Z17" s="347"/>
      <c r="AA17" s="347"/>
      <c r="AB17" s="342"/>
      <c r="AC17" s="342"/>
      <c r="AD17" s="342"/>
      <c r="AE17" s="342"/>
      <c r="AF17" s="342"/>
      <c r="AG17" s="342"/>
    </row>
    <row r="18" spans="1:37" ht="17.100000000000001" customHeight="1" thickBot="1">
      <c r="A18" s="320"/>
      <c r="B18" s="320"/>
      <c r="C18" s="320"/>
      <c r="D18" s="320"/>
      <c r="E18" s="320"/>
      <c r="F18" s="320"/>
      <c r="G18" s="320"/>
      <c r="H18" s="320"/>
      <c r="I18" s="320"/>
      <c r="J18" s="320"/>
      <c r="K18" s="320"/>
      <c r="L18" s="320"/>
      <c r="M18" s="320"/>
      <c r="N18" s="320"/>
      <c r="O18" s="320"/>
      <c r="P18" s="320"/>
      <c r="Q18" s="320"/>
      <c r="R18" s="320"/>
      <c r="S18" s="320"/>
      <c r="T18" s="320"/>
      <c r="U18" s="320"/>
      <c r="V18" s="320"/>
      <c r="W18" s="320"/>
      <c r="X18" s="322"/>
      <c r="Y18" s="347"/>
      <c r="Z18" s="1125" t="s">
        <v>2709</v>
      </c>
      <c r="AA18" s="1125"/>
      <c r="AB18" s="348" t="str">
        <f>IF(AI18="","",(YEAR(AI18)-2018))</f>
        <v/>
      </c>
      <c r="AC18" s="322" t="s">
        <v>5</v>
      </c>
      <c r="AD18" s="348" t="str">
        <f>IF(AI18="","",MONTH(AI18))</f>
        <v/>
      </c>
      <c r="AE18" s="322" t="s">
        <v>2710</v>
      </c>
      <c r="AF18" s="348" t="str">
        <f>IF(AI18="","",DAY(AI18))</f>
        <v/>
      </c>
      <c r="AG18" s="322" t="s">
        <v>2711</v>
      </c>
      <c r="AI18" s="1180"/>
      <c r="AJ18" s="1181"/>
      <c r="AK18" s="349"/>
    </row>
    <row r="19" spans="1:37" ht="17.100000000000001" customHeight="1">
      <c r="A19" s="341"/>
      <c r="B19" s="341"/>
      <c r="C19" s="341"/>
      <c r="D19" s="341"/>
      <c r="E19" s="341"/>
      <c r="F19" s="341"/>
      <c r="G19" s="341"/>
      <c r="H19" s="341"/>
      <c r="I19" s="341"/>
      <c r="J19" s="342"/>
      <c r="K19" s="342"/>
      <c r="L19" s="342"/>
      <c r="M19" s="342"/>
      <c r="N19" s="1125" t="s">
        <v>2712</v>
      </c>
      <c r="O19" s="1125"/>
      <c r="P19" s="1125"/>
      <c r="Q19" s="322"/>
      <c r="R19" s="350"/>
      <c r="S19" s="350"/>
      <c r="T19" s="1182"/>
      <c r="U19" s="1182"/>
      <c r="V19" s="1182"/>
      <c r="W19" s="1182"/>
      <c r="X19" s="1182"/>
      <c r="Y19" s="1182"/>
      <c r="Z19" s="1182"/>
      <c r="AA19" s="1182"/>
      <c r="AB19" s="1182"/>
      <c r="AC19" s="1182"/>
      <c r="AD19" s="1182"/>
      <c r="AE19" s="1182"/>
      <c r="AF19" s="1182"/>
      <c r="AG19" s="342"/>
    </row>
    <row r="20" spans="1:37" ht="16.5" customHeight="1">
      <c r="A20" s="330"/>
      <c r="B20" s="330"/>
      <c r="C20" s="330"/>
      <c r="D20" s="330"/>
      <c r="E20" s="330"/>
      <c r="F20" s="330"/>
      <c r="G20" s="330"/>
      <c r="H20" s="330"/>
      <c r="I20" s="330"/>
      <c r="J20" s="320"/>
      <c r="K20" s="320"/>
      <c r="L20" s="320"/>
      <c r="M20" s="320"/>
      <c r="N20" s="342"/>
      <c r="O20" s="342"/>
      <c r="P20" s="342"/>
      <c r="Q20" s="342"/>
      <c r="R20" s="350"/>
      <c r="S20" s="350"/>
      <c r="T20" s="1182"/>
      <c r="U20" s="1182"/>
      <c r="V20" s="1182"/>
      <c r="W20" s="1182"/>
      <c r="X20" s="1182"/>
      <c r="Y20" s="1182"/>
      <c r="Z20" s="1182"/>
      <c r="AA20" s="1182"/>
      <c r="AB20" s="1182"/>
      <c r="AC20" s="1182"/>
      <c r="AD20" s="1182"/>
      <c r="AE20" s="1182"/>
      <c r="AF20" s="1182"/>
      <c r="AG20" s="322"/>
    </row>
    <row r="21" spans="1:37" ht="5.0999999999999996" customHeight="1">
      <c r="A21" s="330"/>
      <c r="B21" s="330"/>
      <c r="C21" s="330"/>
      <c r="D21" s="330"/>
      <c r="E21" s="330"/>
      <c r="F21" s="330"/>
      <c r="G21" s="330"/>
      <c r="H21" s="330"/>
      <c r="I21" s="330"/>
      <c r="J21" s="320"/>
      <c r="K21" s="320"/>
      <c r="L21" s="320"/>
      <c r="M21" s="320"/>
      <c r="N21" s="342"/>
      <c r="O21" s="342"/>
      <c r="P21" s="342"/>
      <c r="Q21" s="342"/>
      <c r="R21" s="350"/>
      <c r="S21" s="350"/>
      <c r="T21" s="352"/>
      <c r="U21" s="352"/>
      <c r="V21" s="352"/>
      <c r="W21" s="352"/>
      <c r="X21" s="352"/>
      <c r="Y21" s="352"/>
      <c r="Z21" s="352"/>
      <c r="AA21" s="352"/>
      <c r="AB21" s="352"/>
      <c r="AC21" s="352"/>
      <c r="AD21" s="352"/>
      <c r="AE21" s="352"/>
      <c r="AF21" s="352"/>
      <c r="AG21" s="322"/>
    </row>
    <row r="22" spans="1:37" ht="16.5" customHeight="1">
      <c r="A22" s="341"/>
      <c r="B22" s="341"/>
      <c r="C22" s="341"/>
      <c r="D22" s="341"/>
      <c r="E22" s="341"/>
      <c r="F22" s="341"/>
      <c r="G22" s="341"/>
      <c r="H22" s="341"/>
      <c r="I22" s="341"/>
      <c r="J22" s="342"/>
      <c r="K22" s="342"/>
      <c r="L22" s="342"/>
      <c r="M22" s="342"/>
      <c r="N22" s="342"/>
      <c r="O22" s="342"/>
      <c r="P22" s="342"/>
      <c r="Q22" s="342"/>
      <c r="R22" s="342"/>
      <c r="S22" s="342"/>
      <c r="T22" s="1183"/>
      <c r="U22" s="1183"/>
      <c r="V22" s="1183"/>
      <c r="W22" s="1183"/>
      <c r="X22" s="1183"/>
      <c r="Y22" s="1183"/>
      <c r="Z22" s="1183"/>
      <c r="AA22" s="1183"/>
      <c r="AB22" s="1183"/>
      <c r="AC22" s="1183"/>
      <c r="AD22" s="1183"/>
      <c r="AE22" s="1183"/>
      <c r="AF22" s="1183"/>
      <c r="AG22" s="342"/>
    </row>
    <row r="23" spans="1:37" ht="16.5" customHeight="1">
      <c r="A23" s="342"/>
      <c r="B23" s="342"/>
      <c r="C23" s="342"/>
      <c r="D23" s="342"/>
      <c r="E23" s="342"/>
      <c r="F23" s="342"/>
      <c r="G23" s="342"/>
      <c r="H23" s="342"/>
      <c r="I23" s="342"/>
      <c r="J23" s="342"/>
      <c r="K23" s="342"/>
      <c r="L23" s="342"/>
      <c r="M23" s="342"/>
      <c r="N23" s="342"/>
      <c r="O23" s="342"/>
      <c r="P23" s="342"/>
      <c r="Q23" s="342"/>
      <c r="R23" s="342"/>
      <c r="S23" s="342"/>
      <c r="T23" s="1183"/>
      <c r="U23" s="1183"/>
      <c r="V23" s="1183"/>
      <c r="W23" s="1183"/>
      <c r="X23" s="1183"/>
      <c r="Y23" s="1183"/>
      <c r="Z23" s="1183"/>
      <c r="AA23" s="1183"/>
      <c r="AB23" s="1183"/>
      <c r="AC23" s="1183"/>
      <c r="AD23" s="1183"/>
      <c r="AE23" s="1183"/>
      <c r="AF23" s="1183"/>
      <c r="AG23" s="342"/>
    </row>
    <row r="24" spans="1:37" ht="5.0999999999999996" customHeight="1">
      <c r="A24" s="342"/>
      <c r="B24" s="342"/>
      <c r="C24" s="342"/>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row>
    <row r="25" spans="1:37" ht="17.100000000000001" customHeight="1">
      <c r="A25" s="342"/>
      <c r="B25" s="342"/>
      <c r="C25" s="342"/>
      <c r="D25" s="342"/>
      <c r="E25" s="342"/>
      <c r="F25" s="342"/>
      <c r="G25" s="342"/>
      <c r="H25" s="342"/>
      <c r="I25" s="342"/>
      <c r="J25" s="342"/>
      <c r="K25" s="342"/>
      <c r="L25" s="342"/>
      <c r="M25" s="342"/>
      <c r="N25" s="1125" t="s">
        <v>2713</v>
      </c>
      <c r="O25" s="1125"/>
      <c r="P25" s="1125"/>
      <c r="Q25" s="322"/>
      <c r="R25" s="350"/>
      <c r="S25" s="350"/>
      <c r="T25" s="1184" t="str">
        <f>IF(第二面!K24="","",第二面!K24)</f>
        <v/>
      </c>
      <c r="U25" s="1184"/>
      <c r="V25" s="1184"/>
      <c r="W25" s="1184"/>
      <c r="X25" s="1184"/>
      <c r="Y25" s="1184"/>
      <c r="Z25" s="1184"/>
      <c r="AA25" s="1184"/>
      <c r="AB25" s="1184"/>
      <c r="AC25" s="1184"/>
      <c r="AD25" s="1184"/>
      <c r="AE25" s="1184"/>
      <c r="AF25" s="1184"/>
      <c r="AG25" s="1184"/>
    </row>
    <row r="26" spans="1:37" ht="17.100000000000001" customHeight="1">
      <c r="A26" s="330"/>
      <c r="B26" s="330"/>
      <c r="C26" s="330"/>
      <c r="D26" s="330"/>
      <c r="E26" s="330"/>
      <c r="F26" s="330"/>
      <c r="G26" s="330"/>
      <c r="H26" s="330"/>
      <c r="I26" s="330"/>
      <c r="J26" s="320"/>
      <c r="K26" s="320"/>
      <c r="L26" s="320"/>
      <c r="M26" s="320"/>
      <c r="N26" s="342"/>
      <c r="O26" s="342"/>
      <c r="P26" s="342"/>
      <c r="Q26" s="342"/>
      <c r="R26" s="350"/>
      <c r="S26" s="350"/>
      <c r="T26" s="1185" t="str">
        <f>IF(第二面!K22="","",第二面!K22)</f>
        <v/>
      </c>
      <c r="U26" s="1185"/>
      <c r="V26" s="1185"/>
      <c r="W26" s="1185"/>
      <c r="X26" s="1185"/>
      <c r="Y26" s="1185"/>
      <c r="Z26" s="1185"/>
      <c r="AA26" s="1185"/>
      <c r="AB26" s="1185"/>
      <c r="AC26" s="1185"/>
      <c r="AD26" s="1185"/>
      <c r="AE26" s="1185"/>
      <c r="AF26" s="1185"/>
      <c r="AG26" s="1185"/>
    </row>
    <row r="27" spans="1:37" ht="17.100000000000001" customHeight="1">
      <c r="A27" s="341"/>
      <c r="B27" s="341"/>
      <c r="C27" s="341"/>
      <c r="D27" s="341"/>
      <c r="E27" s="341"/>
      <c r="F27" s="341"/>
      <c r="G27" s="341"/>
      <c r="H27" s="341"/>
      <c r="I27" s="341"/>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row>
    <row r="28" spans="1:37" ht="17.100000000000001" customHeight="1">
      <c r="A28" s="341"/>
      <c r="B28" s="341"/>
      <c r="C28" s="341"/>
      <c r="D28" s="341"/>
      <c r="E28" s="341"/>
      <c r="F28" s="341"/>
      <c r="G28" s="341"/>
      <c r="H28" s="341"/>
      <c r="I28" s="341"/>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row>
    <row r="29" spans="1:37" ht="17.100000000000001" customHeight="1">
      <c r="A29" s="341"/>
      <c r="B29" s="341"/>
      <c r="C29" s="341"/>
      <c r="D29" s="341"/>
      <c r="E29" s="341"/>
      <c r="F29" s="341"/>
      <c r="G29" s="341"/>
      <c r="H29" s="341"/>
      <c r="I29" s="341"/>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row>
    <row r="30" spans="1:37" ht="17.100000000000001" customHeight="1">
      <c r="A30" s="341"/>
      <c r="B30" s="341"/>
      <c r="C30" s="341"/>
      <c r="D30" s="341"/>
      <c r="E30" s="341"/>
      <c r="F30" s="341"/>
      <c r="G30" s="341"/>
      <c r="H30" s="341"/>
      <c r="I30" s="341"/>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row>
    <row r="31" spans="1:37" ht="17.100000000000001" customHeight="1">
      <c r="A31" s="341"/>
      <c r="B31" s="341"/>
      <c r="C31" s="341"/>
      <c r="D31" s="341"/>
      <c r="E31" s="341"/>
      <c r="F31" s="341"/>
      <c r="G31" s="341"/>
      <c r="H31" s="341"/>
      <c r="I31" s="341"/>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row>
    <row r="32" spans="1:37" ht="17.100000000000001" customHeight="1">
      <c r="A32" s="341"/>
      <c r="B32" s="341"/>
      <c r="C32" s="341"/>
      <c r="D32" s="341"/>
      <c r="E32" s="341"/>
      <c r="F32" s="341"/>
      <c r="G32" s="341"/>
      <c r="H32" s="341"/>
      <c r="I32" s="341"/>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row>
    <row r="33" spans="1:33" ht="17.100000000000001" customHeight="1">
      <c r="A33" s="341"/>
      <c r="B33" s="341"/>
      <c r="C33" s="341"/>
      <c r="D33" s="341"/>
      <c r="E33" s="341"/>
      <c r="F33" s="341"/>
      <c r="G33" s="341"/>
      <c r="H33" s="341"/>
      <c r="I33" s="341"/>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row>
    <row r="34" spans="1:33" ht="17.100000000000001" customHeight="1">
      <c r="A34" s="1186" t="s">
        <v>2714</v>
      </c>
      <c r="B34" s="1187"/>
      <c r="C34" s="1187"/>
      <c r="D34" s="1187"/>
      <c r="E34" s="1187"/>
      <c r="F34" s="353"/>
      <c r="G34" s="353"/>
      <c r="H34" s="353"/>
      <c r="I34" s="353"/>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5"/>
    </row>
    <row r="35" spans="1:33" ht="17.100000000000001" customHeight="1">
      <c r="A35" s="1177"/>
      <c r="B35" s="1178"/>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c r="Z35" s="1178"/>
      <c r="AA35" s="1178"/>
      <c r="AB35" s="1178"/>
      <c r="AC35" s="1178"/>
      <c r="AD35" s="1178"/>
      <c r="AE35" s="1178"/>
      <c r="AF35" s="1178"/>
      <c r="AG35" s="1179"/>
    </row>
    <row r="36" spans="1:33" ht="17.100000000000001" customHeight="1">
      <c r="A36" s="1149" t="s">
        <v>2715</v>
      </c>
      <c r="B36" s="1146"/>
      <c r="C36" s="1146"/>
      <c r="D36" s="1146"/>
      <c r="E36" s="1146"/>
      <c r="F36" s="1146"/>
      <c r="G36" s="1146"/>
      <c r="H36" s="1146"/>
      <c r="I36" s="1131"/>
      <c r="J36" s="1134" t="s">
        <v>2716</v>
      </c>
      <c r="K36" s="1135"/>
      <c r="L36" s="1135"/>
      <c r="M36" s="1135"/>
      <c r="N36" s="1135"/>
      <c r="O36" s="1135"/>
      <c r="P36" s="1135"/>
      <c r="Q36" s="1140"/>
      <c r="R36" s="1134" t="s">
        <v>2717</v>
      </c>
      <c r="S36" s="1135"/>
      <c r="T36" s="1135"/>
      <c r="U36" s="1135"/>
      <c r="V36" s="1135"/>
      <c r="W36" s="1135"/>
      <c r="X36" s="1152"/>
      <c r="Y36" s="1157" t="s">
        <v>2718</v>
      </c>
      <c r="Z36" s="1158"/>
      <c r="AA36" s="1158"/>
      <c r="AB36" s="1158"/>
      <c r="AC36" s="1158"/>
      <c r="AD36" s="1159"/>
      <c r="AE36" s="1159"/>
      <c r="AF36" s="1159"/>
      <c r="AG36" s="1160"/>
    </row>
    <row r="37" spans="1:33" ht="17.100000000000001" customHeight="1">
      <c r="A37" s="1150"/>
      <c r="B37" s="1147"/>
      <c r="C37" s="1147"/>
      <c r="D37" s="1147"/>
      <c r="E37" s="1147"/>
      <c r="F37" s="1147"/>
      <c r="G37" s="1147"/>
      <c r="H37" s="1147"/>
      <c r="I37" s="1132"/>
      <c r="J37" s="1136"/>
      <c r="K37" s="1137"/>
      <c r="L37" s="1137"/>
      <c r="M37" s="1137"/>
      <c r="N37" s="1137"/>
      <c r="O37" s="1137"/>
      <c r="P37" s="1137"/>
      <c r="Q37" s="1141"/>
      <c r="R37" s="1136"/>
      <c r="S37" s="1137"/>
      <c r="T37" s="1137"/>
      <c r="U37" s="1137"/>
      <c r="V37" s="1137"/>
      <c r="W37" s="1137"/>
      <c r="X37" s="1153"/>
      <c r="Y37" s="1157"/>
      <c r="Z37" s="1158"/>
      <c r="AA37" s="1158"/>
      <c r="AB37" s="1158"/>
      <c r="AC37" s="1158"/>
      <c r="AD37" s="1159"/>
      <c r="AE37" s="1159"/>
      <c r="AF37" s="1159"/>
      <c r="AG37" s="1160"/>
    </row>
    <row r="38" spans="1:33" ht="17.100000000000001" customHeight="1">
      <c r="A38" s="1151"/>
      <c r="B38" s="1148"/>
      <c r="C38" s="1148"/>
      <c r="D38" s="1148"/>
      <c r="E38" s="1148"/>
      <c r="F38" s="1148"/>
      <c r="G38" s="1148"/>
      <c r="H38" s="1148"/>
      <c r="I38" s="1133"/>
      <c r="J38" s="1138"/>
      <c r="K38" s="1139"/>
      <c r="L38" s="1139"/>
      <c r="M38" s="1139"/>
      <c r="N38" s="1139"/>
      <c r="O38" s="1139"/>
      <c r="P38" s="1139"/>
      <c r="Q38" s="1142"/>
      <c r="R38" s="1154"/>
      <c r="S38" s="1155"/>
      <c r="T38" s="1155"/>
      <c r="U38" s="1155"/>
      <c r="V38" s="1155"/>
      <c r="W38" s="1155"/>
      <c r="X38" s="1156"/>
      <c r="Y38" s="1161"/>
      <c r="Z38" s="1159"/>
      <c r="AA38" s="1159"/>
      <c r="AB38" s="1159"/>
      <c r="AC38" s="1159"/>
      <c r="AD38" s="1159"/>
      <c r="AE38" s="1159"/>
      <c r="AF38" s="1159"/>
      <c r="AG38" s="1160"/>
    </row>
    <row r="39" spans="1:33" ht="17.100000000000001" customHeight="1">
      <c r="A39" s="1162" t="s">
        <v>2719</v>
      </c>
      <c r="B39" s="1163"/>
      <c r="C39" s="1135" t="str">
        <f>IF(AS1="","",TEXT(AS1,"e"))</f>
        <v/>
      </c>
      <c r="D39" s="1135"/>
      <c r="E39" s="1146" t="s">
        <v>5</v>
      </c>
      <c r="F39" s="1135" t="str">
        <f>IF(AS1="","",TEXT(AS1,"m"))</f>
        <v/>
      </c>
      <c r="G39" s="1146" t="s">
        <v>2710</v>
      </c>
      <c r="H39" s="1135" t="str">
        <f>IF(AS1="","",TEXT(AS1,"d"))</f>
        <v/>
      </c>
      <c r="I39" s="1146" t="s">
        <v>2711</v>
      </c>
      <c r="J39" s="1134"/>
      <c r="K39" s="1135"/>
      <c r="L39" s="1135"/>
      <c r="M39" s="1135"/>
      <c r="N39" s="1135"/>
      <c r="O39" s="1135"/>
      <c r="P39" s="1135"/>
      <c r="Q39" s="1140"/>
      <c r="R39" s="1168"/>
      <c r="S39" s="1169"/>
      <c r="T39" s="1169"/>
      <c r="U39" s="1169"/>
      <c r="V39" s="1169"/>
      <c r="W39" s="1169"/>
      <c r="X39" s="1170"/>
      <c r="Y39" s="1162" t="s">
        <v>2719</v>
      </c>
      <c r="Z39" s="1163"/>
      <c r="AA39" s="1135" t="str">
        <f>IF(AS2="","",TEXT(AS2,"e"))</f>
        <v/>
      </c>
      <c r="AB39" s="1135"/>
      <c r="AC39" s="1146" t="s">
        <v>5</v>
      </c>
      <c r="AD39" s="1135" t="str">
        <f>IF(AS2="","",TEXT(AS2,"m"))</f>
        <v/>
      </c>
      <c r="AE39" s="1146" t="s">
        <v>2710</v>
      </c>
      <c r="AF39" s="1135" t="str">
        <f>IF(AS2="","",TEXT(AS2,"d"))</f>
        <v/>
      </c>
      <c r="AG39" s="1131" t="s">
        <v>2711</v>
      </c>
    </row>
    <row r="40" spans="1:33" ht="17.100000000000001" customHeight="1">
      <c r="A40" s="1164"/>
      <c r="B40" s="1165"/>
      <c r="C40" s="1137"/>
      <c r="D40" s="1137"/>
      <c r="E40" s="1147"/>
      <c r="F40" s="1137"/>
      <c r="G40" s="1147"/>
      <c r="H40" s="1137"/>
      <c r="I40" s="1147"/>
      <c r="J40" s="1136"/>
      <c r="K40" s="1137"/>
      <c r="L40" s="1137"/>
      <c r="M40" s="1137"/>
      <c r="N40" s="1137"/>
      <c r="O40" s="1137"/>
      <c r="P40" s="1137"/>
      <c r="Q40" s="1141"/>
      <c r="R40" s="1171"/>
      <c r="S40" s="1172"/>
      <c r="T40" s="1172"/>
      <c r="U40" s="1172"/>
      <c r="V40" s="1172"/>
      <c r="W40" s="1172"/>
      <c r="X40" s="1173"/>
      <c r="Y40" s="1164"/>
      <c r="Z40" s="1165"/>
      <c r="AA40" s="1137"/>
      <c r="AB40" s="1137"/>
      <c r="AC40" s="1147"/>
      <c r="AD40" s="1137"/>
      <c r="AE40" s="1147"/>
      <c r="AF40" s="1137"/>
      <c r="AG40" s="1132"/>
    </row>
    <row r="41" spans="1:33" ht="17.100000000000001" customHeight="1">
      <c r="A41" s="1166"/>
      <c r="B41" s="1167"/>
      <c r="C41" s="1139"/>
      <c r="D41" s="1139"/>
      <c r="E41" s="1148"/>
      <c r="F41" s="1139"/>
      <c r="G41" s="1148"/>
      <c r="H41" s="1139"/>
      <c r="I41" s="1148"/>
      <c r="J41" s="1136"/>
      <c r="K41" s="1137"/>
      <c r="L41" s="1137"/>
      <c r="M41" s="1137"/>
      <c r="N41" s="1137"/>
      <c r="O41" s="1137"/>
      <c r="P41" s="1137"/>
      <c r="Q41" s="1141"/>
      <c r="R41" s="1171"/>
      <c r="S41" s="1172"/>
      <c r="T41" s="1172"/>
      <c r="U41" s="1172"/>
      <c r="V41" s="1172"/>
      <c r="W41" s="1172"/>
      <c r="X41" s="1173"/>
      <c r="Y41" s="1166"/>
      <c r="Z41" s="1167"/>
      <c r="AA41" s="1139"/>
      <c r="AB41" s="1139"/>
      <c r="AC41" s="1148"/>
      <c r="AD41" s="1139"/>
      <c r="AE41" s="1148"/>
      <c r="AF41" s="1139"/>
      <c r="AG41" s="1133"/>
    </row>
    <row r="42" spans="1:33" ht="17.100000000000001" customHeight="1">
      <c r="A42" s="1134" t="s">
        <v>2720</v>
      </c>
      <c r="B42" s="1143" t="str">
        <f>IF(AS1&lt;&gt;"","TKC"&amp;TEXT(AS1,"yy")&amp;"建確"&amp;IF(LEFT(第三面!F4,1)="山","梨",LEFT(第三面!F4,1))&amp;AS4,"TKC"&amp;"  　"&amp;"建確"&amp;IF(LEFT(第三面!F4,1)="山","梨",LEFT(第三面!F4,1)))</f>
        <v>TKC  　建確</v>
      </c>
      <c r="C42" s="1143"/>
      <c r="D42" s="1143"/>
      <c r="E42" s="1143"/>
      <c r="F42" s="1143"/>
      <c r="G42" s="1143"/>
      <c r="H42" s="1143"/>
      <c r="I42" s="1131" t="s">
        <v>17</v>
      </c>
      <c r="J42" s="1136"/>
      <c r="K42" s="1137"/>
      <c r="L42" s="1137"/>
      <c r="M42" s="1137"/>
      <c r="N42" s="1137"/>
      <c r="O42" s="1137"/>
      <c r="P42" s="1137"/>
      <c r="Q42" s="1141"/>
      <c r="R42" s="1171"/>
      <c r="S42" s="1172"/>
      <c r="T42" s="1172"/>
      <c r="U42" s="1172"/>
      <c r="V42" s="1172"/>
      <c r="W42" s="1172"/>
      <c r="X42" s="1173"/>
      <c r="Y42" s="1134" t="s">
        <v>2720</v>
      </c>
      <c r="Z42" s="1143" t="str">
        <f>IF(AS2="","TKC"&amp;"  　"&amp;"建確"&amp;IF(LEFT(第三面!F4,1)="山","梨",LEFT(第三面!F4,1)),B42)</f>
        <v>TKC  　建確</v>
      </c>
      <c r="AA42" s="1143"/>
      <c r="AB42" s="1143"/>
      <c r="AC42" s="1143"/>
      <c r="AD42" s="1143"/>
      <c r="AE42" s="1143"/>
      <c r="AF42" s="1143"/>
      <c r="AG42" s="1131" t="s">
        <v>17</v>
      </c>
    </row>
    <row r="43" spans="1:33" ht="17.100000000000001" customHeight="1">
      <c r="A43" s="1136"/>
      <c r="B43" s="1144"/>
      <c r="C43" s="1144"/>
      <c r="D43" s="1144"/>
      <c r="E43" s="1144"/>
      <c r="F43" s="1144"/>
      <c r="G43" s="1144"/>
      <c r="H43" s="1144"/>
      <c r="I43" s="1132"/>
      <c r="J43" s="1136"/>
      <c r="K43" s="1137"/>
      <c r="L43" s="1137"/>
      <c r="M43" s="1137"/>
      <c r="N43" s="1137"/>
      <c r="O43" s="1137"/>
      <c r="P43" s="1137"/>
      <c r="Q43" s="1141"/>
      <c r="R43" s="1171"/>
      <c r="S43" s="1172"/>
      <c r="T43" s="1172"/>
      <c r="U43" s="1172"/>
      <c r="V43" s="1172"/>
      <c r="W43" s="1172"/>
      <c r="X43" s="1173"/>
      <c r="Y43" s="1136"/>
      <c r="Z43" s="1144"/>
      <c r="AA43" s="1144"/>
      <c r="AB43" s="1144"/>
      <c r="AC43" s="1144"/>
      <c r="AD43" s="1144"/>
      <c r="AE43" s="1144"/>
      <c r="AF43" s="1144"/>
      <c r="AG43" s="1132"/>
    </row>
    <row r="44" spans="1:33" ht="17.100000000000001" customHeight="1">
      <c r="A44" s="1138"/>
      <c r="B44" s="1145"/>
      <c r="C44" s="1145"/>
      <c r="D44" s="1145"/>
      <c r="E44" s="1145"/>
      <c r="F44" s="1145"/>
      <c r="G44" s="1145"/>
      <c r="H44" s="1145"/>
      <c r="I44" s="1133"/>
      <c r="J44" s="1136"/>
      <c r="K44" s="1137"/>
      <c r="L44" s="1137"/>
      <c r="M44" s="1137"/>
      <c r="N44" s="1137"/>
      <c r="O44" s="1137"/>
      <c r="P44" s="1137"/>
      <c r="Q44" s="1141"/>
      <c r="R44" s="1171"/>
      <c r="S44" s="1172"/>
      <c r="T44" s="1172"/>
      <c r="U44" s="1172"/>
      <c r="V44" s="1172"/>
      <c r="W44" s="1172"/>
      <c r="X44" s="1173"/>
      <c r="Y44" s="1138"/>
      <c r="Z44" s="1145"/>
      <c r="AA44" s="1145"/>
      <c r="AB44" s="1145"/>
      <c r="AC44" s="1145"/>
      <c r="AD44" s="1145"/>
      <c r="AE44" s="1145"/>
      <c r="AF44" s="1145"/>
      <c r="AG44" s="1133"/>
    </row>
    <row r="45" spans="1:33" ht="17.100000000000001" customHeight="1">
      <c r="A45" s="1134" t="s">
        <v>2721</v>
      </c>
      <c r="B45" s="1135"/>
      <c r="C45" s="1135"/>
      <c r="D45" s="1135" t="str">
        <f>IF(AS3="","",AS3)</f>
        <v/>
      </c>
      <c r="E45" s="1135"/>
      <c r="F45" s="1135"/>
      <c r="G45" s="1135"/>
      <c r="H45" s="1135"/>
      <c r="I45" s="1140"/>
      <c r="J45" s="1136"/>
      <c r="K45" s="1137"/>
      <c r="L45" s="1137"/>
      <c r="M45" s="1137"/>
      <c r="N45" s="1137"/>
      <c r="O45" s="1137"/>
      <c r="P45" s="1137"/>
      <c r="Q45" s="1141"/>
      <c r="R45" s="1171"/>
      <c r="S45" s="1172"/>
      <c r="T45" s="1172"/>
      <c r="U45" s="1172"/>
      <c r="V45" s="1172"/>
      <c r="W45" s="1172"/>
      <c r="X45" s="1173"/>
      <c r="Y45" s="1134" t="s">
        <v>2721</v>
      </c>
      <c r="Z45" s="1135"/>
      <c r="AA45" s="1135"/>
      <c r="AB45" s="1135" t="str">
        <f>IF(AS2="","",D45)</f>
        <v/>
      </c>
      <c r="AC45" s="1135"/>
      <c r="AD45" s="1135"/>
      <c r="AE45" s="1135"/>
      <c r="AF45" s="1135"/>
      <c r="AG45" s="1140"/>
    </row>
    <row r="46" spans="1:33" ht="17.100000000000001" customHeight="1">
      <c r="A46" s="1136"/>
      <c r="B46" s="1137"/>
      <c r="C46" s="1137"/>
      <c r="D46" s="1137"/>
      <c r="E46" s="1137"/>
      <c r="F46" s="1137"/>
      <c r="G46" s="1137"/>
      <c r="H46" s="1137"/>
      <c r="I46" s="1141"/>
      <c r="J46" s="1136"/>
      <c r="K46" s="1137"/>
      <c r="L46" s="1137"/>
      <c r="M46" s="1137"/>
      <c r="N46" s="1137"/>
      <c r="O46" s="1137"/>
      <c r="P46" s="1137"/>
      <c r="Q46" s="1141"/>
      <c r="R46" s="1171"/>
      <c r="S46" s="1172"/>
      <c r="T46" s="1172"/>
      <c r="U46" s="1172"/>
      <c r="V46" s="1172"/>
      <c r="W46" s="1172"/>
      <c r="X46" s="1173"/>
      <c r="Y46" s="1136"/>
      <c r="Z46" s="1137"/>
      <c r="AA46" s="1137"/>
      <c r="AB46" s="1137"/>
      <c r="AC46" s="1137"/>
      <c r="AD46" s="1137"/>
      <c r="AE46" s="1137"/>
      <c r="AF46" s="1137"/>
      <c r="AG46" s="1141"/>
    </row>
    <row r="47" spans="1:33" ht="17.100000000000001" customHeight="1">
      <c r="A47" s="1138"/>
      <c r="B47" s="1139"/>
      <c r="C47" s="1139"/>
      <c r="D47" s="1139"/>
      <c r="E47" s="1139"/>
      <c r="F47" s="1139"/>
      <c r="G47" s="1139"/>
      <c r="H47" s="1139"/>
      <c r="I47" s="1142"/>
      <c r="J47" s="1138"/>
      <c r="K47" s="1139"/>
      <c r="L47" s="1139"/>
      <c r="M47" s="1139"/>
      <c r="N47" s="1139"/>
      <c r="O47" s="1139"/>
      <c r="P47" s="1139"/>
      <c r="Q47" s="1142"/>
      <c r="R47" s="1174"/>
      <c r="S47" s="1175"/>
      <c r="T47" s="1175"/>
      <c r="U47" s="1175"/>
      <c r="V47" s="1175"/>
      <c r="W47" s="1175"/>
      <c r="X47" s="1176"/>
      <c r="Y47" s="1138"/>
      <c r="Z47" s="1139"/>
      <c r="AA47" s="1139"/>
      <c r="AB47" s="1139"/>
      <c r="AC47" s="1139"/>
      <c r="AD47" s="1139"/>
      <c r="AE47" s="1139"/>
      <c r="AF47" s="1139"/>
      <c r="AG47" s="1142"/>
    </row>
    <row r="48" spans="1:33">
      <c r="A48" s="357"/>
      <c r="B48" s="357"/>
      <c r="C48" s="357"/>
      <c r="D48" s="357"/>
      <c r="E48" s="357"/>
      <c r="F48" s="357"/>
      <c r="G48" s="357"/>
      <c r="H48" s="357"/>
      <c r="I48" s="357"/>
    </row>
    <row r="49" spans="1:9">
      <c r="A49" s="357"/>
      <c r="B49" s="357"/>
      <c r="C49" s="357"/>
      <c r="D49" s="357"/>
      <c r="E49" s="357"/>
      <c r="F49" s="357"/>
      <c r="G49" s="357"/>
      <c r="H49" s="357"/>
      <c r="I49" s="357"/>
    </row>
  </sheetData>
  <mergeCells count="49">
    <mergeCell ref="A16:AG16"/>
    <mergeCell ref="A1:AG1"/>
    <mergeCell ref="A5:AG5"/>
    <mergeCell ref="A8:AG8"/>
    <mergeCell ref="A11:AG13"/>
    <mergeCell ref="A15:AG15"/>
    <mergeCell ref="A35:AG35"/>
    <mergeCell ref="Z18:AA18"/>
    <mergeCell ref="AI18:AJ18"/>
    <mergeCell ref="N19:P19"/>
    <mergeCell ref="T19:AF19"/>
    <mergeCell ref="T20:AF20"/>
    <mergeCell ref="T22:AF22"/>
    <mergeCell ref="T23:AF23"/>
    <mergeCell ref="N25:P25"/>
    <mergeCell ref="T25:AG25"/>
    <mergeCell ref="T26:AG26"/>
    <mergeCell ref="A34:E34"/>
    <mergeCell ref="AA39:AB41"/>
    <mergeCell ref="A36:E38"/>
    <mergeCell ref="F36:I38"/>
    <mergeCell ref="J36:Q38"/>
    <mergeCell ref="R36:X38"/>
    <mergeCell ref="Y36:AG38"/>
    <mergeCell ref="A39:B41"/>
    <mergeCell ref="C39:D41"/>
    <mergeCell ref="E39:E41"/>
    <mergeCell ref="F39:F41"/>
    <mergeCell ref="G39:G41"/>
    <mergeCell ref="H39:H41"/>
    <mergeCell ref="I39:I41"/>
    <mergeCell ref="J39:Q47"/>
    <mergeCell ref="R39:X47"/>
    <mergeCell ref="Y39:Z41"/>
    <mergeCell ref="AC39:AC41"/>
    <mergeCell ref="AD39:AD41"/>
    <mergeCell ref="AE39:AE41"/>
    <mergeCell ref="AF39:AF41"/>
    <mergeCell ref="AG39:AG41"/>
    <mergeCell ref="AG42:AG44"/>
    <mergeCell ref="A45:C47"/>
    <mergeCell ref="D45:I47"/>
    <mergeCell ref="Y45:AA47"/>
    <mergeCell ref="AB45:AG47"/>
    <mergeCell ref="A42:A44"/>
    <mergeCell ref="B42:H44"/>
    <mergeCell ref="I42:I44"/>
    <mergeCell ref="Y42:Y44"/>
    <mergeCell ref="Z42:AF44"/>
  </mergeCells>
  <phoneticPr fontId="1"/>
  <dataValidations count="1">
    <dataValidation imeMode="hiragana" allowBlank="1" showInputMessage="1" showErrorMessage="1" sqref="T19:AF20 JP19:KB20 TL19:TX20 ADH19:ADT20 AND19:ANP20 AWZ19:AXL20 BGV19:BHH20 BQR19:BRD20 CAN19:CAZ20 CKJ19:CKV20 CUF19:CUR20 DEB19:DEN20 DNX19:DOJ20 DXT19:DYF20 EHP19:EIB20 ERL19:ERX20 FBH19:FBT20 FLD19:FLP20 FUZ19:FVL20 GEV19:GFH20 GOR19:GPD20 GYN19:GYZ20 HIJ19:HIV20 HSF19:HSR20 ICB19:ICN20 ILX19:IMJ20 IVT19:IWF20 JFP19:JGB20 JPL19:JPX20 JZH19:JZT20 KJD19:KJP20 KSZ19:KTL20 LCV19:LDH20 LMR19:LND20 LWN19:LWZ20 MGJ19:MGV20 MQF19:MQR20 NAB19:NAN20 NJX19:NKJ20 NTT19:NUF20 ODP19:OEB20 ONL19:ONX20 OXH19:OXT20 PHD19:PHP20 PQZ19:PRL20 QAV19:QBH20 QKR19:QLD20 QUN19:QUZ20 REJ19:REV20 ROF19:ROR20 RYB19:RYN20 SHX19:SIJ20 SRT19:SSF20 TBP19:TCB20 TLL19:TLX20 TVH19:TVT20 UFD19:UFP20 UOZ19:UPL20 UYV19:UZH20 VIR19:VJD20 VSN19:VSZ20 WCJ19:WCV20 WMF19:WMR20 WWB19:WWN20 T65555:AF65556 JP65555:KB65556 TL65555:TX65556 ADH65555:ADT65556 AND65555:ANP65556 AWZ65555:AXL65556 BGV65555:BHH65556 BQR65555:BRD65556 CAN65555:CAZ65556 CKJ65555:CKV65556 CUF65555:CUR65556 DEB65555:DEN65556 DNX65555:DOJ65556 DXT65555:DYF65556 EHP65555:EIB65556 ERL65555:ERX65556 FBH65555:FBT65556 FLD65555:FLP65556 FUZ65555:FVL65556 GEV65555:GFH65556 GOR65555:GPD65556 GYN65555:GYZ65556 HIJ65555:HIV65556 HSF65555:HSR65556 ICB65555:ICN65556 ILX65555:IMJ65556 IVT65555:IWF65556 JFP65555:JGB65556 JPL65555:JPX65556 JZH65555:JZT65556 KJD65555:KJP65556 KSZ65555:KTL65556 LCV65555:LDH65556 LMR65555:LND65556 LWN65555:LWZ65556 MGJ65555:MGV65556 MQF65555:MQR65556 NAB65555:NAN65556 NJX65555:NKJ65556 NTT65555:NUF65556 ODP65555:OEB65556 ONL65555:ONX65556 OXH65555:OXT65556 PHD65555:PHP65556 PQZ65555:PRL65556 QAV65555:QBH65556 QKR65555:QLD65556 QUN65555:QUZ65556 REJ65555:REV65556 ROF65555:ROR65556 RYB65555:RYN65556 SHX65555:SIJ65556 SRT65555:SSF65556 TBP65555:TCB65556 TLL65555:TLX65556 TVH65555:TVT65556 UFD65555:UFP65556 UOZ65555:UPL65556 UYV65555:UZH65556 VIR65555:VJD65556 VSN65555:VSZ65556 WCJ65555:WCV65556 WMF65555:WMR65556 WWB65555:WWN65556 T131091:AF131092 JP131091:KB131092 TL131091:TX131092 ADH131091:ADT131092 AND131091:ANP131092 AWZ131091:AXL131092 BGV131091:BHH131092 BQR131091:BRD131092 CAN131091:CAZ131092 CKJ131091:CKV131092 CUF131091:CUR131092 DEB131091:DEN131092 DNX131091:DOJ131092 DXT131091:DYF131092 EHP131091:EIB131092 ERL131091:ERX131092 FBH131091:FBT131092 FLD131091:FLP131092 FUZ131091:FVL131092 GEV131091:GFH131092 GOR131091:GPD131092 GYN131091:GYZ131092 HIJ131091:HIV131092 HSF131091:HSR131092 ICB131091:ICN131092 ILX131091:IMJ131092 IVT131091:IWF131092 JFP131091:JGB131092 JPL131091:JPX131092 JZH131091:JZT131092 KJD131091:KJP131092 KSZ131091:KTL131092 LCV131091:LDH131092 LMR131091:LND131092 LWN131091:LWZ131092 MGJ131091:MGV131092 MQF131091:MQR131092 NAB131091:NAN131092 NJX131091:NKJ131092 NTT131091:NUF131092 ODP131091:OEB131092 ONL131091:ONX131092 OXH131091:OXT131092 PHD131091:PHP131092 PQZ131091:PRL131092 QAV131091:QBH131092 QKR131091:QLD131092 QUN131091:QUZ131092 REJ131091:REV131092 ROF131091:ROR131092 RYB131091:RYN131092 SHX131091:SIJ131092 SRT131091:SSF131092 TBP131091:TCB131092 TLL131091:TLX131092 TVH131091:TVT131092 UFD131091:UFP131092 UOZ131091:UPL131092 UYV131091:UZH131092 VIR131091:VJD131092 VSN131091:VSZ131092 WCJ131091:WCV131092 WMF131091:WMR131092 WWB131091:WWN131092 T196627:AF196628 JP196627:KB196628 TL196627:TX196628 ADH196627:ADT196628 AND196627:ANP196628 AWZ196627:AXL196628 BGV196627:BHH196628 BQR196627:BRD196628 CAN196627:CAZ196628 CKJ196627:CKV196628 CUF196627:CUR196628 DEB196627:DEN196628 DNX196627:DOJ196628 DXT196627:DYF196628 EHP196627:EIB196628 ERL196627:ERX196628 FBH196627:FBT196628 FLD196627:FLP196628 FUZ196627:FVL196628 GEV196627:GFH196628 GOR196627:GPD196628 GYN196627:GYZ196628 HIJ196627:HIV196628 HSF196627:HSR196628 ICB196627:ICN196628 ILX196627:IMJ196628 IVT196627:IWF196628 JFP196627:JGB196628 JPL196627:JPX196628 JZH196627:JZT196628 KJD196627:KJP196628 KSZ196627:KTL196628 LCV196627:LDH196628 LMR196627:LND196628 LWN196627:LWZ196628 MGJ196627:MGV196628 MQF196627:MQR196628 NAB196627:NAN196628 NJX196627:NKJ196628 NTT196627:NUF196628 ODP196627:OEB196628 ONL196627:ONX196628 OXH196627:OXT196628 PHD196627:PHP196628 PQZ196627:PRL196628 QAV196627:QBH196628 QKR196627:QLD196628 QUN196627:QUZ196628 REJ196627:REV196628 ROF196627:ROR196628 RYB196627:RYN196628 SHX196627:SIJ196628 SRT196627:SSF196628 TBP196627:TCB196628 TLL196627:TLX196628 TVH196627:TVT196628 UFD196627:UFP196628 UOZ196627:UPL196628 UYV196627:UZH196628 VIR196627:VJD196628 VSN196627:VSZ196628 WCJ196627:WCV196628 WMF196627:WMR196628 WWB196627:WWN196628 T262163:AF262164 JP262163:KB262164 TL262163:TX262164 ADH262163:ADT262164 AND262163:ANP262164 AWZ262163:AXL262164 BGV262163:BHH262164 BQR262163:BRD262164 CAN262163:CAZ262164 CKJ262163:CKV262164 CUF262163:CUR262164 DEB262163:DEN262164 DNX262163:DOJ262164 DXT262163:DYF262164 EHP262163:EIB262164 ERL262163:ERX262164 FBH262163:FBT262164 FLD262163:FLP262164 FUZ262163:FVL262164 GEV262163:GFH262164 GOR262163:GPD262164 GYN262163:GYZ262164 HIJ262163:HIV262164 HSF262163:HSR262164 ICB262163:ICN262164 ILX262163:IMJ262164 IVT262163:IWF262164 JFP262163:JGB262164 JPL262163:JPX262164 JZH262163:JZT262164 KJD262163:KJP262164 KSZ262163:KTL262164 LCV262163:LDH262164 LMR262163:LND262164 LWN262163:LWZ262164 MGJ262163:MGV262164 MQF262163:MQR262164 NAB262163:NAN262164 NJX262163:NKJ262164 NTT262163:NUF262164 ODP262163:OEB262164 ONL262163:ONX262164 OXH262163:OXT262164 PHD262163:PHP262164 PQZ262163:PRL262164 QAV262163:QBH262164 QKR262163:QLD262164 QUN262163:QUZ262164 REJ262163:REV262164 ROF262163:ROR262164 RYB262163:RYN262164 SHX262163:SIJ262164 SRT262163:SSF262164 TBP262163:TCB262164 TLL262163:TLX262164 TVH262163:TVT262164 UFD262163:UFP262164 UOZ262163:UPL262164 UYV262163:UZH262164 VIR262163:VJD262164 VSN262163:VSZ262164 WCJ262163:WCV262164 WMF262163:WMR262164 WWB262163:WWN262164 T327699:AF327700 JP327699:KB327700 TL327699:TX327700 ADH327699:ADT327700 AND327699:ANP327700 AWZ327699:AXL327700 BGV327699:BHH327700 BQR327699:BRD327700 CAN327699:CAZ327700 CKJ327699:CKV327700 CUF327699:CUR327700 DEB327699:DEN327700 DNX327699:DOJ327700 DXT327699:DYF327700 EHP327699:EIB327700 ERL327699:ERX327700 FBH327699:FBT327700 FLD327699:FLP327700 FUZ327699:FVL327700 GEV327699:GFH327700 GOR327699:GPD327700 GYN327699:GYZ327700 HIJ327699:HIV327700 HSF327699:HSR327700 ICB327699:ICN327700 ILX327699:IMJ327700 IVT327699:IWF327700 JFP327699:JGB327700 JPL327699:JPX327700 JZH327699:JZT327700 KJD327699:KJP327700 KSZ327699:KTL327700 LCV327699:LDH327700 LMR327699:LND327700 LWN327699:LWZ327700 MGJ327699:MGV327700 MQF327699:MQR327700 NAB327699:NAN327700 NJX327699:NKJ327700 NTT327699:NUF327700 ODP327699:OEB327700 ONL327699:ONX327700 OXH327699:OXT327700 PHD327699:PHP327700 PQZ327699:PRL327700 QAV327699:QBH327700 QKR327699:QLD327700 QUN327699:QUZ327700 REJ327699:REV327700 ROF327699:ROR327700 RYB327699:RYN327700 SHX327699:SIJ327700 SRT327699:SSF327700 TBP327699:TCB327700 TLL327699:TLX327700 TVH327699:TVT327700 UFD327699:UFP327700 UOZ327699:UPL327700 UYV327699:UZH327700 VIR327699:VJD327700 VSN327699:VSZ327700 WCJ327699:WCV327700 WMF327699:WMR327700 WWB327699:WWN327700 T393235:AF393236 JP393235:KB393236 TL393235:TX393236 ADH393235:ADT393236 AND393235:ANP393236 AWZ393235:AXL393236 BGV393235:BHH393236 BQR393235:BRD393236 CAN393235:CAZ393236 CKJ393235:CKV393236 CUF393235:CUR393236 DEB393235:DEN393236 DNX393235:DOJ393236 DXT393235:DYF393236 EHP393235:EIB393236 ERL393235:ERX393236 FBH393235:FBT393236 FLD393235:FLP393236 FUZ393235:FVL393236 GEV393235:GFH393236 GOR393235:GPD393236 GYN393235:GYZ393236 HIJ393235:HIV393236 HSF393235:HSR393236 ICB393235:ICN393236 ILX393235:IMJ393236 IVT393235:IWF393236 JFP393235:JGB393236 JPL393235:JPX393236 JZH393235:JZT393236 KJD393235:KJP393236 KSZ393235:KTL393236 LCV393235:LDH393236 LMR393235:LND393236 LWN393235:LWZ393236 MGJ393235:MGV393236 MQF393235:MQR393236 NAB393235:NAN393236 NJX393235:NKJ393236 NTT393235:NUF393236 ODP393235:OEB393236 ONL393235:ONX393236 OXH393235:OXT393236 PHD393235:PHP393236 PQZ393235:PRL393236 QAV393235:QBH393236 QKR393235:QLD393236 QUN393235:QUZ393236 REJ393235:REV393236 ROF393235:ROR393236 RYB393235:RYN393236 SHX393235:SIJ393236 SRT393235:SSF393236 TBP393235:TCB393236 TLL393235:TLX393236 TVH393235:TVT393236 UFD393235:UFP393236 UOZ393235:UPL393236 UYV393235:UZH393236 VIR393235:VJD393236 VSN393235:VSZ393236 WCJ393235:WCV393236 WMF393235:WMR393236 WWB393235:WWN393236 T458771:AF458772 JP458771:KB458772 TL458771:TX458772 ADH458771:ADT458772 AND458771:ANP458772 AWZ458771:AXL458772 BGV458771:BHH458772 BQR458771:BRD458772 CAN458771:CAZ458772 CKJ458771:CKV458772 CUF458771:CUR458772 DEB458771:DEN458772 DNX458771:DOJ458772 DXT458771:DYF458772 EHP458771:EIB458772 ERL458771:ERX458772 FBH458771:FBT458772 FLD458771:FLP458772 FUZ458771:FVL458772 GEV458771:GFH458772 GOR458771:GPD458772 GYN458771:GYZ458772 HIJ458771:HIV458772 HSF458771:HSR458772 ICB458771:ICN458772 ILX458771:IMJ458772 IVT458771:IWF458772 JFP458771:JGB458772 JPL458771:JPX458772 JZH458771:JZT458772 KJD458771:KJP458772 KSZ458771:KTL458772 LCV458771:LDH458772 LMR458771:LND458772 LWN458771:LWZ458772 MGJ458771:MGV458772 MQF458771:MQR458772 NAB458771:NAN458772 NJX458771:NKJ458772 NTT458771:NUF458772 ODP458771:OEB458772 ONL458771:ONX458772 OXH458771:OXT458772 PHD458771:PHP458772 PQZ458771:PRL458772 QAV458771:QBH458772 QKR458771:QLD458772 QUN458771:QUZ458772 REJ458771:REV458772 ROF458771:ROR458772 RYB458771:RYN458772 SHX458771:SIJ458772 SRT458771:SSF458772 TBP458771:TCB458772 TLL458771:TLX458772 TVH458771:TVT458772 UFD458771:UFP458772 UOZ458771:UPL458772 UYV458771:UZH458772 VIR458771:VJD458772 VSN458771:VSZ458772 WCJ458771:WCV458772 WMF458771:WMR458772 WWB458771:WWN458772 T524307:AF524308 JP524307:KB524308 TL524307:TX524308 ADH524307:ADT524308 AND524307:ANP524308 AWZ524307:AXL524308 BGV524307:BHH524308 BQR524307:BRD524308 CAN524307:CAZ524308 CKJ524307:CKV524308 CUF524307:CUR524308 DEB524307:DEN524308 DNX524307:DOJ524308 DXT524307:DYF524308 EHP524307:EIB524308 ERL524307:ERX524308 FBH524307:FBT524308 FLD524307:FLP524308 FUZ524307:FVL524308 GEV524307:GFH524308 GOR524307:GPD524308 GYN524307:GYZ524308 HIJ524307:HIV524308 HSF524307:HSR524308 ICB524307:ICN524308 ILX524307:IMJ524308 IVT524307:IWF524308 JFP524307:JGB524308 JPL524307:JPX524308 JZH524307:JZT524308 KJD524307:KJP524308 KSZ524307:KTL524308 LCV524307:LDH524308 LMR524307:LND524308 LWN524307:LWZ524308 MGJ524307:MGV524308 MQF524307:MQR524308 NAB524307:NAN524308 NJX524307:NKJ524308 NTT524307:NUF524308 ODP524307:OEB524308 ONL524307:ONX524308 OXH524307:OXT524308 PHD524307:PHP524308 PQZ524307:PRL524308 QAV524307:QBH524308 QKR524307:QLD524308 QUN524307:QUZ524308 REJ524307:REV524308 ROF524307:ROR524308 RYB524307:RYN524308 SHX524307:SIJ524308 SRT524307:SSF524308 TBP524307:TCB524308 TLL524307:TLX524308 TVH524307:TVT524308 UFD524307:UFP524308 UOZ524307:UPL524308 UYV524307:UZH524308 VIR524307:VJD524308 VSN524307:VSZ524308 WCJ524307:WCV524308 WMF524307:WMR524308 WWB524307:WWN524308 T589843:AF589844 JP589843:KB589844 TL589843:TX589844 ADH589843:ADT589844 AND589843:ANP589844 AWZ589843:AXL589844 BGV589843:BHH589844 BQR589843:BRD589844 CAN589843:CAZ589844 CKJ589843:CKV589844 CUF589843:CUR589844 DEB589843:DEN589844 DNX589843:DOJ589844 DXT589843:DYF589844 EHP589843:EIB589844 ERL589843:ERX589844 FBH589843:FBT589844 FLD589843:FLP589844 FUZ589843:FVL589844 GEV589843:GFH589844 GOR589843:GPD589844 GYN589843:GYZ589844 HIJ589843:HIV589844 HSF589843:HSR589844 ICB589843:ICN589844 ILX589843:IMJ589844 IVT589843:IWF589844 JFP589843:JGB589844 JPL589843:JPX589844 JZH589843:JZT589844 KJD589843:KJP589844 KSZ589843:KTL589844 LCV589843:LDH589844 LMR589843:LND589844 LWN589843:LWZ589844 MGJ589843:MGV589844 MQF589843:MQR589844 NAB589843:NAN589844 NJX589843:NKJ589844 NTT589843:NUF589844 ODP589843:OEB589844 ONL589843:ONX589844 OXH589843:OXT589844 PHD589843:PHP589844 PQZ589843:PRL589844 QAV589843:QBH589844 QKR589843:QLD589844 QUN589843:QUZ589844 REJ589843:REV589844 ROF589843:ROR589844 RYB589843:RYN589844 SHX589843:SIJ589844 SRT589843:SSF589844 TBP589843:TCB589844 TLL589843:TLX589844 TVH589843:TVT589844 UFD589843:UFP589844 UOZ589843:UPL589844 UYV589843:UZH589844 VIR589843:VJD589844 VSN589843:VSZ589844 WCJ589843:WCV589844 WMF589843:WMR589844 WWB589843:WWN589844 T655379:AF655380 JP655379:KB655380 TL655379:TX655380 ADH655379:ADT655380 AND655379:ANP655380 AWZ655379:AXL655380 BGV655379:BHH655380 BQR655379:BRD655380 CAN655379:CAZ655380 CKJ655379:CKV655380 CUF655379:CUR655380 DEB655379:DEN655380 DNX655379:DOJ655380 DXT655379:DYF655380 EHP655379:EIB655380 ERL655379:ERX655380 FBH655379:FBT655380 FLD655379:FLP655380 FUZ655379:FVL655380 GEV655379:GFH655380 GOR655379:GPD655380 GYN655379:GYZ655380 HIJ655379:HIV655380 HSF655379:HSR655380 ICB655379:ICN655380 ILX655379:IMJ655380 IVT655379:IWF655380 JFP655379:JGB655380 JPL655379:JPX655380 JZH655379:JZT655380 KJD655379:KJP655380 KSZ655379:KTL655380 LCV655379:LDH655380 LMR655379:LND655380 LWN655379:LWZ655380 MGJ655379:MGV655380 MQF655379:MQR655380 NAB655379:NAN655380 NJX655379:NKJ655380 NTT655379:NUF655380 ODP655379:OEB655380 ONL655379:ONX655380 OXH655379:OXT655380 PHD655379:PHP655380 PQZ655379:PRL655380 QAV655379:QBH655380 QKR655379:QLD655380 QUN655379:QUZ655380 REJ655379:REV655380 ROF655379:ROR655380 RYB655379:RYN655380 SHX655379:SIJ655380 SRT655379:SSF655380 TBP655379:TCB655380 TLL655379:TLX655380 TVH655379:TVT655380 UFD655379:UFP655380 UOZ655379:UPL655380 UYV655379:UZH655380 VIR655379:VJD655380 VSN655379:VSZ655380 WCJ655379:WCV655380 WMF655379:WMR655380 WWB655379:WWN655380 T720915:AF720916 JP720915:KB720916 TL720915:TX720916 ADH720915:ADT720916 AND720915:ANP720916 AWZ720915:AXL720916 BGV720915:BHH720916 BQR720915:BRD720916 CAN720915:CAZ720916 CKJ720915:CKV720916 CUF720915:CUR720916 DEB720915:DEN720916 DNX720915:DOJ720916 DXT720915:DYF720916 EHP720915:EIB720916 ERL720915:ERX720916 FBH720915:FBT720916 FLD720915:FLP720916 FUZ720915:FVL720916 GEV720915:GFH720916 GOR720915:GPD720916 GYN720915:GYZ720916 HIJ720915:HIV720916 HSF720915:HSR720916 ICB720915:ICN720916 ILX720915:IMJ720916 IVT720915:IWF720916 JFP720915:JGB720916 JPL720915:JPX720916 JZH720915:JZT720916 KJD720915:KJP720916 KSZ720915:KTL720916 LCV720915:LDH720916 LMR720915:LND720916 LWN720915:LWZ720916 MGJ720915:MGV720916 MQF720915:MQR720916 NAB720915:NAN720916 NJX720915:NKJ720916 NTT720915:NUF720916 ODP720915:OEB720916 ONL720915:ONX720916 OXH720915:OXT720916 PHD720915:PHP720916 PQZ720915:PRL720916 QAV720915:QBH720916 QKR720915:QLD720916 QUN720915:QUZ720916 REJ720915:REV720916 ROF720915:ROR720916 RYB720915:RYN720916 SHX720915:SIJ720916 SRT720915:SSF720916 TBP720915:TCB720916 TLL720915:TLX720916 TVH720915:TVT720916 UFD720915:UFP720916 UOZ720915:UPL720916 UYV720915:UZH720916 VIR720915:VJD720916 VSN720915:VSZ720916 WCJ720915:WCV720916 WMF720915:WMR720916 WWB720915:WWN720916 T786451:AF786452 JP786451:KB786452 TL786451:TX786452 ADH786451:ADT786452 AND786451:ANP786452 AWZ786451:AXL786452 BGV786451:BHH786452 BQR786451:BRD786452 CAN786451:CAZ786452 CKJ786451:CKV786452 CUF786451:CUR786452 DEB786451:DEN786452 DNX786451:DOJ786452 DXT786451:DYF786452 EHP786451:EIB786452 ERL786451:ERX786452 FBH786451:FBT786452 FLD786451:FLP786452 FUZ786451:FVL786452 GEV786451:GFH786452 GOR786451:GPD786452 GYN786451:GYZ786452 HIJ786451:HIV786452 HSF786451:HSR786452 ICB786451:ICN786452 ILX786451:IMJ786452 IVT786451:IWF786452 JFP786451:JGB786452 JPL786451:JPX786452 JZH786451:JZT786452 KJD786451:KJP786452 KSZ786451:KTL786452 LCV786451:LDH786452 LMR786451:LND786452 LWN786451:LWZ786452 MGJ786451:MGV786452 MQF786451:MQR786452 NAB786451:NAN786452 NJX786451:NKJ786452 NTT786451:NUF786452 ODP786451:OEB786452 ONL786451:ONX786452 OXH786451:OXT786452 PHD786451:PHP786452 PQZ786451:PRL786452 QAV786451:QBH786452 QKR786451:QLD786452 QUN786451:QUZ786452 REJ786451:REV786452 ROF786451:ROR786452 RYB786451:RYN786452 SHX786451:SIJ786452 SRT786451:SSF786452 TBP786451:TCB786452 TLL786451:TLX786452 TVH786451:TVT786452 UFD786451:UFP786452 UOZ786451:UPL786452 UYV786451:UZH786452 VIR786451:VJD786452 VSN786451:VSZ786452 WCJ786451:WCV786452 WMF786451:WMR786452 WWB786451:WWN786452 T851987:AF851988 JP851987:KB851988 TL851987:TX851988 ADH851987:ADT851988 AND851987:ANP851988 AWZ851987:AXL851988 BGV851987:BHH851988 BQR851987:BRD851988 CAN851987:CAZ851988 CKJ851987:CKV851988 CUF851987:CUR851988 DEB851987:DEN851988 DNX851987:DOJ851988 DXT851987:DYF851988 EHP851987:EIB851988 ERL851987:ERX851988 FBH851987:FBT851988 FLD851987:FLP851988 FUZ851987:FVL851988 GEV851987:GFH851988 GOR851987:GPD851988 GYN851987:GYZ851988 HIJ851987:HIV851988 HSF851987:HSR851988 ICB851987:ICN851988 ILX851987:IMJ851988 IVT851987:IWF851988 JFP851987:JGB851988 JPL851987:JPX851988 JZH851987:JZT851988 KJD851987:KJP851988 KSZ851987:KTL851988 LCV851987:LDH851988 LMR851987:LND851988 LWN851987:LWZ851988 MGJ851987:MGV851988 MQF851987:MQR851988 NAB851987:NAN851988 NJX851987:NKJ851988 NTT851987:NUF851988 ODP851987:OEB851988 ONL851987:ONX851988 OXH851987:OXT851988 PHD851987:PHP851988 PQZ851987:PRL851988 QAV851987:QBH851988 QKR851987:QLD851988 QUN851987:QUZ851988 REJ851987:REV851988 ROF851987:ROR851988 RYB851987:RYN851988 SHX851987:SIJ851988 SRT851987:SSF851988 TBP851987:TCB851988 TLL851987:TLX851988 TVH851987:TVT851988 UFD851987:UFP851988 UOZ851987:UPL851988 UYV851987:UZH851988 VIR851987:VJD851988 VSN851987:VSZ851988 WCJ851987:WCV851988 WMF851987:WMR851988 WWB851987:WWN851988 T917523:AF917524 JP917523:KB917524 TL917523:TX917524 ADH917523:ADT917524 AND917523:ANP917524 AWZ917523:AXL917524 BGV917523:BHH917524 BQR917523:BRD917524 CAN917523:CAZ917524 CKJ917523:CKV917524 CUF917523:CUR917524 DEB917523:DEN917524 DNX917523:DOJ917524 DXT917523:DYF917524 EHP917523:EIB917524 ERL917523:ERX917524 FBH917523:FBT917524 FLD917523:FLP917524 FUZ917523:FVL917524 GEV917523:GFH917524 GOR917523:GPD917524 GYN917523:GYZ917524 HIJ917523:HIV917524 HSF917523:HSR917524 ICB917523:ICN917524 ILX917523:IMJ917524 IVT917523:IWF917524 JFP917523:JGB917524 JPL917523:JPX917524 JZH917523:JZT917524 KJD917523:KJP917524 KSZ917523:KTL917524 LCV917523:LDH917524 LMR917523:LND917524 LWN917523:LWZ917524 MGJ917523:MGV917524 MQF917523:MQR917524 NAB917523:NAN917524 NJX917523:NKJ917524 NTT917523:NUF917524 ODP917523:OEB917524 ONL917523:ONX917524 OXH917523:OXT917524 PHD917523:PHP917524 PQZ917523:PRL917524 QAV917523:QBH917524 QKR917523:QLD917524 QUN917523:QUZ917524 REJ917523:REV917524 ROF917523:ROR917524 RYB917523:RYN917524 SHX917523:SIJ917524 SRT917523:SSF917524 TBP917523:TCB917524 TLL917523:TLX917524 TVH917523:TVT917524 UFD917523:UFP917524 UOZ917523:UPL917524 UYV917523:UZH917524 VIR917523:VJD917524 VSN917523:VSZ917524 WCJ917523:WCV917524 WMF917523:WMR917524 WWB917523:WWN917524 T983059:AF983060 JP983059:KB983060 TL983059:TX983060 ADH983059:ADT983060 AND983059:ANP983060 AWZ983059:AXL983060 BGV983059:BHH983060 BQR983059:BRD983060 CAN983059:CAZ983060 CKJ983059:CKV983060 CUF983059:CUR983060 DEB983059:DEN983060 DNX983059:DOJ983060 DXT983059:DYF983060 EHP983059:EIB983060 ERL983059:ERX983060 FBH983059:FBT983060 FLD983059:FLP983060 FUZ983059:FVL983060 GEV983059:GFH983060 GOR983059:GPD983060 GYN983059:GYZ983060 HIJ983059:HIV983060 HSF983059:HSR983060 ICB983059:ICN983060 ILX983059:IMJ983060 IVT983059:IWF983060 JFP983059:JGB983060 JPL983059:JPX983060 JZH983059:JZT983060 KJD983059:KJP983060 KSZ983059:KTL983060 LCV983059:LDH983060 LMR983059:LND983060 LWN983059:LWZ983060 MGJ983059:MGV983060 MQF983059:MQR983060 NAB983059:NAN983060 NJX983059:NKJ983060 NTT983059:NUF983060 ODP983059:OEB983060 ONL983059:ONX983060 OXH983059:OXT983060 PHD983059:PHP983060 PQZ983059:PRL983060 QAV983059:QBH983060 QKR983059:QLD983060 QUN983059:QUZ983060 REJ983059:REV983060 ROF983059:ROR983060 RYB983059:RYN983060 SHX983059:SIJ983060 SRT983059:SSF983060 TBP983059:TCB983060 TLL983059:TLX983060 TVH983059:TVT983060 UFD983059:UFP983060 UOZ983059:UPL983060 UYV983059:UZH983060 VIR983059:VJD983060 VSN983059:VSZ983060 WCJ983059:WCV983060 WMF983059:WMR983060 WWB983059:WWN983060 T22:AF23 JP22:KB23 TL22:TX23 ADH22:ADT23 AND22:ANP23 AWZ22:AXL23 BGV22:BHH23 BQR22:BRD23 CAN22:CAZ23 CKJ22:CKV23 CUF22:CUR23 DEB22:DEN23 DNX22:DOJ23 DXT22:DYF23 EHP22:EIB23 ERL22:ERX23 FBH22:FBT23 FLD22:FLP23 FUZ22:FVL23 GEV22:GFH23 GOR22:GPD23 GYN22:GYZ23 HIJ22:HIV23 HSF22:HSR23 ICB22:ICN23 ILX22:IMJ23 IVT22:IWF23 JFP22:JGB23 JPL22:JPX23 JZH22:JZT23 KJD22:KJP23 KSZ22:KTL23 LCV22:LDH23 LMR22:LND23 LWN22:LWZ23 MGJ22:MGV23 MQF22:MQR23 NAB22:NAN23 NJX22:NKJ23 NTT22:NUF23 ODP22:OEB23 ONL22:ONX23 OXH22:OXT23 PHD22:PHP23 PQZ22:PRL23 QAV22:QBH23 QKR22:QLD23 QUN22:QUZ23 REJ22:REV23 ROF22:ROR23 RYB22:RYN23 SHX22:SIJ23 SRT22:SSF23 TBP22:TCB23 TLL22:TLX23 TVH22:TVT23 UFD22:UFP23 UOZ22:UPL23 UYV22:UZH23 VIR22:VJD23 VSN22:VSZ23 WCJ22:WCV23 WMF22:WMR23 WWB22:WWN23 T65558:AF65559 JP65558:KB65559 TL65558:TX65559 ADH65558:ADT65559 AND65558:ANP65559 AWZ65558:AXL65559 BGV65558:BHH65559 BQR65558:BRD65559 CAN65558:CAZ65559 CKJ65558:CKV65559 CUF65558:CUR65559 DEB65558:DEN65559 DNX65558:DOJ65559 DXT65558:DYF65559 EHP65558:EIB65559 ERL65558:ERX65559 FBH65558:FBT65559 FLD65558:FLP65559 FUZ65558:FVL65559 GEV65558:GFH65559 GOR65558:GPD65559 GYN65558:GYZ65559 HIJ65558:HIV65559 HSF65558:HSR65559 ICB65558:ICN65559 ILX65558:IMJ65559 IVT65558:IWF65559 JFP65558:JGB65559 JPL65558:JPX65559 JZH65558:JZT65559 KJD65558:KJP65559 KSZ65558:KTL65559 LCV65558:LDH65559 LMR65558:LND65559 LWN65558:LWZ65559 MGJ65558:MGV65559 MQF65558:MQR65559 NAB65558:NAN65559 NJX65558:NKJ65559 NTT65558:NUF65559 ODP65558:OEB65559 ONL65558:ONX65559 OXH65558:OXT65559 PHD65558:PHP65559 PQZ65558:PRL65559 QAV65558:QBH65559 QKR65558:QLD65559 QUN65558:QUZ65559 REJ65558:REV65559 ROF65558:ROR65559 RYB65558:RYN65559 SHX65558:SIJ65559 SRT65558:SSF65559 TBP65558:TCB65559 TLL65558:TLX65559 TVH65558:TVT65559 UFD65558:UFP65559 UOZ65558:UPL65559 UYV65558:UZH65559 VIR65558:VJD65559 VSN65558:VSZ65559 WCJ65558:WCV65559 WMF65558:WMR65559 WWB65558:WWN65559 T131094:AF131095 JP131094:KB131095 TL131094:TX131095 ADH131094:ADT131095 AND131094:ANP131095 AWZ131094:AXL131095 BGV131094:BHH131095 BQR131094:BRD131095 CAN131094:CAZ131095 CKJ131094:CKV131095 CUF131094:CUR131095 DEB131094:DEN131095 DNX131094:DOJ131095 DXT131094:DYF131095 EHP131094:EIB131095 ERL131094:ERX131095 FBH131094:FBT131095 FLD131094:FLP131095 FUZ131094:FVL131095 GEV131094:GFH131095 GOR131094:GPD131095 GYN131094:GYZ131095 HIJ131094:HIV131095 HSF131094:HSR131095 ICB131094:ICN131095 ILX131094:IMJ131095 IVT131094:IWF131095 JFP131094:JGB131095 JPL131094:JPX131095 JZH131094:JZT131095 KJD131094:KJP131095 KSZ131094:KTL131095 LCV131094:LDH131095 LMR131094:LND131095 LWN131094:LWZ131095 MGJ131094:MGV131095 MQF131094:MQR131095 NAB131094:NAN131095 NJX131094:NKJ131095 NTT131094:NUF131095 ODP131094:OEB131095 ONL131094:ONX131095 OXH131094:OXT131095 PHD131094:PHP131095 PQZ131094:PRL131095 QAV131094:QBH131095 QKR131094:QLD131095 QUN131094:QUZ131095 REJ131094:REV131095 ROF131094:ROR131095 RYB131094:RYN131095 SHX131094:SIJ131095 SRT131094:SSF131095 TBP131094:TCB131095 TLL131094:TLX131095 TVH131094:TVT131095 UFD131094:UFP131095 UOZ131094:UPL131095 UYV131094:UZH131095 VIR131094:VJD131095 VSN131094:VSZ131095 WCJ131094:WCV131095 WMF131094:WMR131095 WWB131094:WWN131095 T196630:AF196631 JP196630:KB196631 TL196630:TX196631 ADH196630:ADT196631 AND196630:ANP196631 AWZ196630:AXL196631 BGV196630:BHH196631 BQR196630:BRD196631 CAN196630:CAZ196631 CKJ196630:CKV196631 CUF196630:CUR196631 DEB196630:DEN196631 DNX196630:DOJ196631 DXT196630:DYF196631 EHP196630:EIB196631 ERL196630:ERX196631 FBH196630:FBT196631 FLD196630:FLP196631 FUZ196630:FVL196631 GEV196630:GFH196631 GOR196630:GPD196631 GYN196630:GYZ196631 HIJ196630:HIV196631 HSF196630:HSR196631 ICB196630:ICN196631 ILX196630:IMJ196631 IVT196630:IWF196631 JFP196630:JGB196631 JPL196630:JPX196631 JZH196630:JZT196631 KJD196630:KJP196631 KSZ196630:KTL196631 LCV196630:LDH196631 LMR196630:LND196631 LWN196630:LWZ196631 MGJ196630:MGV196631 MQF196630:MQR196631 NAB196630:NAN196631 NJX196630:NKJ196631 NTT196630:NUF196631 ODP196630:OEB196631 ONL196630:ONX196631 OXH196630:OXT196631 PHD196630:PHP196631 PQZ196630:PRL196631 QAV196630:QBH196631 QKR196630:QLD196631 QUN196630:QUZ196631 REJ196630:REV196631 ROF196630:ROR196631 RYB196630:RYN196631 SHX196630:SIJ196631 SRT196630:SSF196631 TBP196630:TCB196631 TLL196630:TLX196631 TVH196630:TVT196631 UFD196630:UFP196631 UOZ196630:UPL196631 UYV196630:UZH196631 VIR196630:VJD196631 VSN196630:VSZ196631 WCJ196630:WCV196631 WMF196630:WMR196631 WWB196630:WWN196631 T262166:AF262167 JP262166:KB262167 TL262166:TX262167 ADH262166:ADT262167 AND262166:ANP262167 AWZ262166:AXL262167 BGV262166:BHH262167 BQR262166:BRD262167 CAN262166:CAZ262167 CKJ262166:CKV262167 CUF262166:CUR262167 DEB262166:DEN262167 DNX262166:DOJ262167 DXT262166:DYF262167 EHP262166:EIB262167 ERL262166:ERX262167 FBH262166:FBT262167 FLD262166:FLP262167 FUZ262166:FVL262167 GEV262166:GFH262167 GOR262166:GPD262167 GYN262166:GYZ262167 HIJ262166:HIV262167 HSF262166:HSR262167 ICB262166:ICN262167 ILX262166:IMJ262167 IVT262166:IWF262167 JFP262166:JGB262167 JPL262166:JPX262167 JZH262166:JZT262167 KJD262166:KJP262167 KSZ262166:KTL262167 LCV262166:LDH262167 LMR262166:LND262167 LWN262166:LWZ262167 MGJ262166:MGV262167 MQF262166:MQR262167 NAB262166:NAN262167 NJX262166:NKJ262167 NTT262166:NUF262167 ODP262166:OEB262167 ONL262166:ONX262167 OXH262166:OXT262167 PHD262166:PHP262167 PQZ262166:PRL262167 QAV262166:QBH262167 QKR262166:QLD262167 QUN262166:QUZ262167 REJ262166:REV262167 ROF262166:ROR262167 RYB262166:RYN262167 SHX262166:SIJ262167 SRT262166:SSF262167 TBP262166:TCB262167 TLL262166:TLX262167 TVH262166:TVT262167 UFD262166:UFP262167 UOZ262166:UPL262167 UYV262166:UZH262167 VIR262166:VJD262167 VSN262166:VSZ262167 WCJ262166:WCV262167 WMF262166:WMR262167 WWB262166:WWN262167 T327702:AF327703 JP327702:KB327703 TL327702:TX327703 ADH327702:ADT327703 AND327702:ANP327703 AWZ327702:AXL327703 BGV327702:BHH327703 BQR327702:BRD327703 CAN327702:CAZ327703 CKJ327702:CKV327703 CUF327702:CUR327703 DEB327702:DEN327703 DNX327702:DOJ327703 DXT327702:DYF327703 EHP327702:EIB327703 ERL327702:ERX327703 FBH327702:FBT327703 FLD327702:FLP327703 FUZ327702:FVL327703 GEV327702:GFH327703 GOR327702:GPD327703 GYN327702:GYZ327703 HIJ327702:HIV327703 HSF327702:HSR327703 ICB327702:ICN327703 ILX327702:IMJ327703 IVT327702:IWF327703 JFP327702:JGB327703 JPL327702:JPX327703 JZH327702:JZT327703 KJD327702:KJP327703 KSZ327702:KTL327703 LCV327702:LDH327703 LMR327702:LND327703 LWN327702:LWZ327703 MGJ327702:MGV327703 MQF327702:MQR327703 NAB327702:NAN327703 NJX327702:NKJ327703 NTT327702:NUF327703 ODP327702:OEB327703 ONL327702:ONX327703 OXH327702:OXT327703 PHD327702:PHP327703 PQZ327702:PRL327703 QAV327702:QBH327703 QKR327702:QLD327703 QUN327702:QUZ327703 REJ327702:REV327703 ROF327702:ROR327703 RYB327702:RYN327703 SHX327702:SIJ327703 SRT327702:SSF327703 TBP327702:TCB327703 TLL327702:TLX327703 TVH327702:TVT327703 UFD327702:UFP327703 UOZ327702:UPL327703 UYV327702:UZH327703 VIR327702:VJD327703 VSN327702:VSZ327703 WCJ327702:WCV327703 WMF327702:WMR327703 WWB327702:WWN327703 T393238:AF393239 JP393238:KB393239 TL393238:TX393239 ADH393238:ADT393239 AND393238:ANP393239 AWZ393238:AXL393239 BGV393238:BHH393239 BQR393238:BRD393239 CAN393238:CAZ393239 CKJ393238:CKV393239 CUF393238:CUR393239 DEB393238:DEN393239 DNX393238:DOJ393239 DXT393238:DYF393239 EHP393238:EIB393239 ERL393238:ERX393239 FBH393238:FBT393239 FLD393238:FLP393239 FUZ393238:FVL393239 GEV393238:GFH393239 GOR393238:GPD393239 GYN393238:GYZ393239 HIJ393238:HIV393239 HSF393238:HSR393239 ICB393238:ICN393239 ILX393238:IMJ393239 IVT393238:IWF393239 JFP393238:JGB393239 JPL393238:JPX393239 JZH393238:JZT393239 KJD393238:KJP393239 KSZ393238:KTL393239 LCV393238:LDH393239 LMR393238:LND393239 LWN393238:LWZ393239 MGJ393238:MGV393239 MQF393238:MQR393239 NAB393238:NAN393239 NJX393238:NKJ393239 NTT393238:NUF393239 ODP393238:OEB393239 ONL393238:ONX393239 OXH393238:OXT393239 PHD393238:PHP393239 PQZ393238:PRL393239 QAV393238:QBH393239 QKR393238:QLD393239 QUN393238:QUZ393239 REJ393238:REV393239 ROF393238:ROR393239 RYB393238:RYN393239 SHX393238:SIJ393239 SRT393238:SSF393239 TBP393238:TCB393239 TLL393238:TLX393239 TVH393238:TVT393239 UFD393238:UFP393239 UOZ393238:UPL393239 UYV393238:UZH393239 VIR393238:VJD393239 VSN393238:VSZ393239 WCJ393238:WCV393239 WMF393238:WMR393239 WWB393238:WWN393239 T458774:AF458775 JP458774:KB458775 TL458774:TX458775 ADH458774:ADT458775 AND458774:ANP458775 AWZ458774:AXL458775 BGV458774:BHH458775 BQR458774:BRD458775 CAN458774:CAZ458775 CKJ458774:CKV458775 CUF458774:CUR458775 DEB458774:DEN458775 DNX458774:DOJ458775 DXT458774:DYF458775 EHP458774:EIB458775 ERL458774:ERX458775 FBH458774:FBT458775 FLD458774:FLP458775 FUZ458774:FVL458775 GEV458774:GFH458775 GOR458774:GPD458775 GYN458774:GYZ458775 HIJ458774:HIV458775 HSF458774:HSR458775 ICB458774:ICN458775 ILX458774:IMJ458775 IVT458774:IWF458775 JFP458774:JGB458775 JPL458774:JPX458775 JZH458774:JZT458775 KJD458774:KJP458775 KSZ458774:KTL458775 LCV458774:LDH458775 LMR458774:LND458775 LWN458774:LWZ458775 MGJ458774:MGV458775 MQF458774:MQR458775 NAB458774:NAN458775 NJX458774:NKJ458775 NTT458774:NUF458775 ODP458774:OEB458775 ONL458774:ONX458775 OXH458774:OXT458775 PHD458774:PHP458775 PQZ458774:PRL458775 QAV458774:QBH458775 QKR458774:QLD458775 QUN458774:QUZ458775 REJ458774:REV458775 ROF458774:ROR458775 RYB458774:RYN458775 SHX458774:SIJ458775 SRT458774:SSF458775 TBP458774:TCB458775 TLL458774:TLX458775 TVH458774:TVT458775 UFD458774:UFP458775 UOZ458774:UPL458775 UYV458774:UZH458775 VIR458774:VJD458775 VSN458774:VSZ458775 WCJ458774:WCV458775 WMF458774:WMR458775 WWB458774:WWN458775 T524310:AF524311 JP524310:KB524311 TL524310:TX524311 ADH524310:ADT524311 AND524310:ANP524311 AWZ524310:AXL524311 BGV524310:BHH524311 BQR524310:BRD524311 CAN524310:CAZ524311 CKJ524310:CKV524311 CUF524310:CUR524311 DEB524310:DEN524311 DNX524310:DOJ524311 DXT524310:DYF524311 EHP524310:EIB524311 ERL524310:ERX524311 FBH524310:FBT524311 FLD524310:FLP524311 FUZ524310:FVL524311 GEV524310:GFH524311 GOR524310:GPD524311 GYN524310:GYZ524311 HIJ524310:HIV524311 HSF524310:HSR524311 ICB524310:ICN524311 ILX524310:IMJ524311 IVT524310:IWF524311 JFP524310:JGB524311 JPL524310:JPX524311 JZH524310:JZT524311 KJD524310:KJP524311 KSZ524310:KTL524311 LCV524310:LDH524311 LMR524310:LND524311 LWN524310:LWZ524311 MGJ524310:MGV524311 MQF524310:MQR524311 NAB524310:NAN524311 NJX524310:NKJ524311 NTT524310:NUF524311 ODP524310:OEB524311 ONL524310:ONX524311 OXH524310:OXT524311 PHD524310:PHP524311 PQZ524310:PRL524311 QAV524310:QBH524311 QKR524310:QLD524311 QUN524310:QUZ524311 REJ524310:REV524311 ROF524310:ROR524311 RYB524310:RYN524311 SHX524310:SIJ524311 SRT524310:SSF524311 TBP524310:TCB524311 TLL524310:TLX524311 TVH524310:TVT524311 UFD524310:UFP524311 UOZ524310:UPL524311 UYV524310:UZH524311 VIR524310:VJD524311 VSN524310:VSZ524311 WCJ524310:WCV524311 WMF524310:WMR524311 WWB524310:WWN524311 T589846:AF589847 JP589846:KB589847 TL589846:TX589847 ADH589846:ADT589847 AND589846:ANP589847 AWZ589846:AXL589847 BGV589846:BHH589847 BQR589846:BRD589847 CAN589846:CAZ589847 CKJ589846:CKV589847 CUF589846:CUR589847 DEB589846:DEN589847 DNX589846:DOJ589847 DXT589846:DYF589847 EHP589846:EIB589847 ERL589846:ERX589847 FBH589846:FBT589847 FLD589846:FLP589847 FUZ589846:FVL589847 GEV589846:GFH589847 GOR589846:GPD589847 GYN589846:GYZ589847 HIJ589846:HIV589847 HSF589846:HSR589847 ICB589846:ICN589847 ILX589846:IMJ589847 IVT589846:IWF589847 JFP589846:JGB589847 JPL589846:JPX589847 JZH589846:JZT589847 KJD589846:KJP589847 KSZ589846:KTL589847 LCV589846:LDH589847 LMR589846:LND589847 LWN589846:LWZ589847 MGJ589846:MGV589847 MQF589846:MQR589847 NAB589846:NAN589847 NJX589846:NKJ589847 NTT589846:NUF589847 ODP589846:OEB589847 ONL589846:ONX589847 OXH589846:OXT589847 PHD589846:PHP589847 PQZ589846:PRL589847 QAV589846:QBH589847 QKR589846:QLD589847 QUN589846:QUZ589847 REJ589846:REV589847 ROF589846:ROR589847 RYB589846:RYN589847 SHX589846:SIJ589847 SRT589846:SSF589847 TBP589846:TCB589847 TLL589846:TLX589847 TVH589846:TVT589847 UFD589846:UFP589847 UOZ589846:UPL589847 UYV589846:UZH589847 VIR589846:VJD589847 VSN589846:VSZ589847 WCJ589846:WCV589847 WMF589846:WMR589847 WWB589846:WWN589847 T655382:AF655383 JP655382:KB655383 TL655382:TX655383 ADH655382:ADT655383 AND655382:ANP655383 AWZ655382:AXL655383 BGV655382:BHH655383 BQR655382:BRD655383 CAN655382:CAZ655383 CKJ655382:CKV655383 CUF655382:CUR655383 DEB655382:DEN655383 DNX655382:DOJ655383 DXT655382:DYF655383 EHP655382:EIB655383 ERL655382:ERX655383 FBH655382:FBT655383 FLD655382:FLP655383 FUZ655382:FVL655383 GEV655382:GFH655383 GOR655382:GPD655383 GYN655382:GYZ655383 HIJ655382:HIV655383 HSF655382:HSR655383 ICB655382:ICN655383 ILX655382:IMJ655383 IVT655382:IWF655383 JFP655382:JGB655383 JPL655382:JPX655383 JZH655382:JZT655383 KJD655382:KJP655383 KSZ655382:KTL655383 LCV655382:LDH655383 LMR655382:LND655383 LWN655382:LWZ655383 MGJ655382:MGV655383 MQF655382:MQR655383 NAB655382:NAN655383 NJX655382:NKJ655383 NTT655382:NUF655383 ODP655382:OEB655383 ONL655382:ONX655383 OXH655382:OXT655383 PHD655382:PHP655383 PQZ655382:PRL655383 QAV655382:QBH655383 QKR655382:QLD655383 QUN655382:QUZ655383 REJ655382:REV655383 ROF655382:ROR655383 RYB655382:RYN655383 SHX655382:SIJ655383 SRT655382:SSF655383 TBP655382:TCB655383 TLL655382:TLX655383 TVH655382:TVT655383 UFD655382:UFP655383 UOZ655382:UPL655383 UYV655382:UZH655383 VIR655382:VJD655383 VSN655382:VSZ655383 WCJ655382:WCV655383 WMF655382:WMR655383 WWB655382:WWN655383 T720918:AF720919 JP720918:KB720919 TL720918:TX720919 ADH720918:ADT720919 AND720918:ANP720919 AWZ720918:AXL720919 BGV720918:BHH720919 BQR720918:BRD720919 CAN720918:CAZ720919 CKJ720918:CKV720919 CUF720918:CUR720919 DEB720918:DEN720919 DNX720918:DOJ720919 DXT720918:DYF720919 EHP720918:EIB720919 ERL720918:ERX720919 FBH720918:FBT720919 FLD720918:FLP720919 FUZ720918:FVL720919 GEV720918:GFH720919 GOR720918:GPD720919 GYN720918:GYZ720919 HIJ720918:HIV720919 HSF720918:HSR720919 ICB720918:ICN720919 ILX720918:IMJ720919 IVT720918:IWF720919 JFP720918:JGB720919 JPL720918:JPX720919 JZH720918:JZT720919 KJD720918:KJP720919 KSZ720918:KTL720919 LCV720918:LDH720919 LMR720918:LND720919 LWN720918:LWZ720919 MGJ720918:MGV720919 MQF720918:MQR720919 NAB720918:NAN720919 NJX720918:NKJ720919 NTT720918:NUF720919 ODP720918:OEB720919 ONL720918:ONX720919 OXH720918:OXT720919 PHD720918:PHP720919 PQZ720918:PRL720919 QAV720918:QBH720919 QKR720918:QLD720919 QUN720918:QUZ720919 REJ720918:REV720919 ROF720918:ROR720919 RYB720918:RYN720919 SHX720918:SIJ720919 SRT720918:SSF720919 TBP720918:TCB720919 TLL720918:TLX720919 TVH720918:TVT720919 UFD720918:UFP720919 UOZ720918:UPL720919 UYV720918:UZH720919 VIR720918:VJD720919 VSN720918:VSZ720919 WCJ720918:WCV720919 WMF720918:WMR720919 WWB720918:WWN720919 T786454:AF786455 JP786454:KB786455 TL786454:TX786455 ADH786454:ADT786455 AND786454:ANP786455 AWZ786454:AXL786455 BGV786454:BHH786455 BQR786454:BRD786455 CAN786454:CAZ786455 CKJ786454:CKV786455 CUF786454:CUR786455 DEB786454:DEN786455 DNX786454:DOJ786455 DXT786454:DYF786455 EHP786454:EIB786455 ERL786454:ERX786455 FBH786454:FBT786455 FLD786454:FLP786455 FUZ786454:FVL786455 GEV786454:GFH786455 GOR786454:GPD786455 GYN786454:GYZ786455 HIJ786454:HIV786455 HSF786454:HSR786455 ICB786454:ICN786455 ILX786454:IMJ786455 IVT786454:IWF786455 JFP786454:JGB786455 JPL786454:JPX786455 JZH786454:JZT786455 KJD786454:KJP786455 KSZ786454:KTL786455 LCV786454:LDH786455 LMR786454:LND786455 LWN786454:LWZ786455 MGJ786454:MGV786455 MQF786454:MQR786455 NAB786454:NAN786455 NJX786454:NKJ786455 NTT786454:NUF786455 ODP786454:OEB786455 ONL786454:ONX786455 OXH786454:OXT786455 PHD786454:PHP786455 PQZ786454:PRL786455 QAV786454:QBH786455 QKR786454:QLD786455 QUN786454:QUZ786455 REJ786454:REV786455 ROF786454:ROR786455 RYB786454:RYN786455 SHX786454:SIJ786455 SRT786454:SSF786455 TBP786454:TCB786455 TLL786454:TLX786455 TVH786454:TVT786455 UFD786454:UFP786455 UOZ786454:UPL786455 UYV786454:UZH786455 VIR786454:VJD786455 VSN786454:VSZ786455 WCJ786454:WCV786455 WMF786454:WMR786455 WWB786454:WWN786455 T851990:AF851991 JP851990:KB851991 TL851990:TX851991 ADH851990:ADT851991 AND851990:ANP851991 AWZ851990:AXL851991 BGV851990:BHH851991 BQR851990:BRD851991 CAN851990:CAZ851991 CKJ851990:CKV851991 CUF851990:CUR851991 DEB851990:DEN851991 DNX851990:DOJ851991 DXT851990:DYF851991 EHP851990:EIB851991 ERL851990:ERX851991 FBH851990:FBT851991 FLD851990:FLP851991 FUZ851990:FVL851991 GEV851990:GFH851991 GOR851990:GPD851991 GYN851990:GYZ851991 HIJ851990:HIV851991 HSF851990:HSR851991 ICB851990:ICN851991 ILX851990:IMJ851991 IVT851990:IWF851991 JFP851990:JGB851991 JPL851990:JPX851991 JZH851990:JZT851991 KJD851990:KJP851991 KSZ851990:KTL851991 LCV851990:LDH851991 LMR851990:LND851991 LWN851990:LWZ851991 MGJ851990:MGV851991 MQF851990:MQR851991 NAB851990:NAN851991 NJX851990:NKJ851991 NTT851990:NUF851991 ODP851990:OEB851991 ONL851990:ONX851991 OXH851990:OXT851991 PHD851990:PHP851991 PQZ851990:PRL851991 QAV851990:QBH851991 QKR851990:QLD851991 QUN851990:QUZ851991 REJ851990:REV851991 ROF851990:ROR851991 RYB851990:RYN851991 SHX851990:SIJ851991 SRT851990:SSF851991 TBP851990:TCB851991 TLL851990:TLX851991 TVH851990:TVT851991 UFD851990:UFP851991 UOZ851990:UPL851991 UYV851990:UZH851991 VIR851990:VJD851991 VSN851990:VSZ851991 WCJ851990:WCV851991 WMF851990:WMR851991 WWB851990:WWN851991 T917526:AF917527 JP917526:KB917527 TL917526:TX917527 ADH917526:ADT917527 AND917526:ANP917527 AWZ917526:AXL917527 BGV917526:BHH917527 BQR917526:BRD917527 CAN917526:CAZ917527 CKJ917526:CKV917527 CUF917526:CUR917527 DEB917526:DEN917527 DNX917526:DOJ917527 DXT917526:DYF917527 EHP917526:EIB917527 ERL917526:ERX917527 FBH917526:FBT917527 FLD917526:FLP917527 FUZ917526:FVL917527 GEV917526:GFH917527 GOR917526:GPD917527 GYN917526:GYZ917527 HIJ917526:HIV917527 HSF917526:HSR917527 ICB917526:ICN917527 ILX917526:IMJ917527 IVT917526:IWF917527 JFP917526:JGB917527 JPL917526:JPX917527 JZH917526:JZT917527 KJD917526:KJP917527 KSZ917526:KTL917527 LCV917526:LDH917527 LMR917526:LND917527 LWN917526:LWZ917527 MGJ917526:MGV917527 MQF917526:MQR917527 NAB917526:NAN917527 NJX917526:NKJ917527 NTT917526:NUF917527 ODP917526:OEB917527 ONL917526:ONX917527 OXH917526:OXT917527 PHD917526:PHP917527 PQZ917526:PRL917527 QAV917526:QBH917527 QKR917526:QLD917527 QUN917526:QUZ917527 REJ917526:REV917527 ROF917526:ROR917527 RYB917526:RYN917527 SHX917526:SIJ917527 SRT917526:SSF917527 TBP917526:TCB917527 TLL917526:TLX917527 TVH917526:TVT917527 UFD917526:UFP917527 UOZ917526:UPL917527 UYV917526:UZH917527 VIR917526:VJD917527 VSN917526:VSZ917527 WCJ917526:WCV917527 WMF917526:WMR917527 WWB917526:WWN917527 T983062:AF983063 JP983062:KB983063 TL983062:TX983063 ADH983062:ADT983063 AND983062:ANP983063 AWZ983062:AXL983063 BGV983062:BHH983063 BQR983062:BRD983063 CAN983062:CAZ983063 CKJ983062:CKV983063 CUF983062:CUR983063 DEB983062:DEN983063 DNX983062:DOJ983063 DXT983062:DYF983063 EHP983062:EIB983063 ERL983062:ERX983063 FBH983062:FBT983063 FLD983062:FLP983063 FUZ983062:FVL983063 GEV983062:GFH983063 GOR983062:GPD983063 GYN983062:GYZ983063 HIJ983062:HIV983063 HSF983062:HSR983063 ICB983062:ICN983063 ILX983062:IMJ983063 IVT983062:IWF983063 JFP983062:JGB983063 JPL983062:JPX983063 JZH983062:JZT983063 KJD983062:KJP983063 KSZ983062:KTL983063 LCV983062:LDH983063 LMR983062:LND983063 LWN983062:LWZ983063 MGJ983062:MGV983063 MQF983062:MQR983063 NAB983062:NAN983063 NJX983062:NKJ983063 NTT983062:NUF983063 ODP983062:OEB983063 ONL983062:ONX983063 OXH983062:OXT983063 PHD983062:PHP983063 PQZ983062:PRL983063 QAV983062:QBH983063 QKR983062:QLD983063 QUN983062:QUZ983063 REJ983062:REV983063 ROF983062:ROR983063 RYB983062:RYN983063 SHX983062:SIJ983063 SRT983062:SSF983063 TBP983062:TCB983063 TLL983062:TLX983063 TVH983062:TVT983063 UFD983062:UFP983063 UOZ983062:UPL983063 UYV983062:UZH983063 VIR983062:VJD983063 VSN983062:VSZ983063 WCJ983062:WCV983063 WMF983062:WMR983063 WWB983062:WWN983063" xr:uid="{8E8BE085-0D7C-4C1E-BF08-D3B90CC69392}"/>
  </dataValidations>
  <printOptions horizontalCentered="1"/>
  <pageMargins left="0.23622047244094491" right="0.23622047244094491" top="0.74803149606299213" bottom="0.74803149606299213" header="0.31496062992125984" footer="0.31496062992125984"/>
  <pageSetup paperSize="9"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15B5-F62B-48E2-9ACB-96E7DBBB1462}">
  <sheetPr>
    <tabColor rgb="FFCCFFFF"/>
  </sheetPr>
  <dimension ref="A1:AT50"/>
  <sheetViews>
    <sheetView view="pageBreakPreview" zoomScaleNormal="100" workbookViewId="0">
      <selection activeCell="AI18" sqref="AI18:AJ18"/>
    </sheetView>
  </sheetViews>
  <sheetFormatPr defaultRowHeight="12"/>
  <cols>
    <col min="1" max="33" width="3" style="337" customWidth="1"/>
    <col min="34" max="44" width="9" style="337"/>
    <col min="45" max="45" width="15.625" style="337" customWidth="1"/>
    <col min="46" max="256" width="9" style="337"/>
    <col min="257" max="289" width="3" style="337" customWidth="1"/>
    <col min="290" max="300" width="9" style="337"/>
    <col min="301" max="301" width="15.625" style="337" customWidth="1"/>
    <col min="302" max="512" width="9" style="337"/>
    <col min="513" max="545" width="3" style="337" customWidth="1"/>
    <col min="546" max="556" width="9" style="337"/>
    <col min="557" max="557" width="15.625" style="337" customWidth="1"/>
    <col min="558" max="768" width="9" style="337"/>
    <col min="769" max="801" width="3" style="337" customWidth="1"/>
    <col min="802" max="812" width="9" style="337"/>
    <col min="813" max="813" width="15.625" style="337" customWidth="1"/>
    <col min="814" max="1024" width="9" style="337"/>
    <col min="1025" max="1057" width="3" style="337" customWidth="1"/>
    <col min="1058" max="1068" width="9" style="337"/>
    <col min="1069" max="1069" width="15.625" style="337" customWidth="1"/>
    <col min="1070" max="1280" width="9" style="337"/>
    <col min="1281" max="1313" width="3" style="337" customWidth="1"/>
    <col min="1314" max="1324" width="9" style="337"/>
    <col min="1325" max="1325" width="15.625" style="337" customWidth="1"/>
    <col min="1326" max="1536" width="9" style="337"/>
    <col min="1537" max="1569" width="3" style="337" customWidth="1"/>
    <col min="1570" max="1580" width="9" style="337"/>
    <col min="1581" max="1581" width="15.625" style="337" customWidth="1"/>
    <col min="1582" max="1792" width="9" style="337"/>
    <col min="1793" max="1825" width="3" style="337" customWidth="1"/>
    <col min="1826" max="1836" width="9" style="337"/>
    <col min="1837" max="1837" width="15.625" style="337" customWidth="1"/>
    <col min="1838" max="2048" width="9" style="337"/>
    <col min="2049" max="2081" width="3" style="337" customWidth="1"/>
    <col min="2082" max="2092" width="9" style="337"/>
    <col min="2093" max="2093" width="15.625" style="337" customWidth="1"/>
    <col min="2094" max="2304" width="9" style="337"/>
    <col min="2305" max="2337" width="3" style="337" customWidth="1"/>
    <col min="2338" max="2348" width="9" style="337"/>
    <col min="2349" max="2349" width="15.625" style="337" customWidth="1"/>
    <col min="2350" max="2560" width="9" style="337"/>
    <col min="2561" max="2593" width="3" style="337" customWidth="1"/>
    <col min="2594" max="2604" width="9" style="337"/>
    <col min="2605" max="2605" width="15.625" style="337" customWidth="1"/>
    <col min="2606" max="2816" width="9" style="337"/>
    <col min="2817" max="2849" width="3" style="337" customWidth="1"/>
    <col min="2850" max="2860" width="9" style="337"/>
    <col min="2861" max="2861" width="15.625" style="337" customWidth="1"/>
    <col min="2862" max="3072" width="9" style="337"/>
    <col min="3073" max="3105" width="3" style="337" customWidth="1"/>
    <col min="3106" max="3116" width="9" style="337"/>
    <col min="3117" max="3117" width="15.625" style="337" customWidth="1"/>
    <col min="3118" max="3328" width="9" style="337"/>
    <col min="3329" max="3361" width="3" style="337" customWidth="1"/>
    <col min="3362" max="3372" width="9" style="337"/>
    <col min="3373" max="3373" width="15.625" style="337" customWidth="1"/>
    <col min="3374" max="3584" width="9" style="337"/>
    <col min="3585" max="3617" width="3" style="337" customWidth="1"/>
    <col min="3618" max="3628" width="9" style="337"/>
    <col min="3629" max="3629" width="15.625" style="337" customWidth="1"/>
    <col min="3630" max="3840" width="9" style="337"/>
    <col min="3841" max="3873" width="3" style="337" customWidth="1"/>
    <col min="3874" max="3884" width="9" style="337"/>
    <col min="3885" max="3885" width="15.625" style="337" customWidth="1"/>
    <col min="3886" max="4096" width="9" style="337"/>
    <col min="4097" max="4129" width="3" style="337" customWidth="1"/>
    <col min="4130" max="4140" width="9" style="337"/>
    <col min="4141" max="4141" width="15.625" style="337" customWidth="1"/>
    <col min="4142" max="4352" width="9" style="337"/>
    <col min="4353" max="4385" width="3" style="337" customWidth="1"/>
    <col min="4386" max="4396" width="9" style="337"/>
    <col min="4397" max="4397" width="15.625" style="337" customWidth="1"/>
    <col min="4398" max="4608" width="9" style="337"/>
    <col min="4609" max="4641" width="3" style="337" customWidth="1"/>
    <col min="4642" max="4652" width="9" style="337"/>
    <col min="4653" max="4653" width="15.625" style="337" customWidth="1"/>
    <col min="4654" max="4864" width="9" style="337"/>
    <col min="4865" max="4897" width="3" style="337" customWidth="1"/>
    <col min="4898" max="4908" width="9" style="337"/>
    <col min="4909" max="4909" width="15.625" style="337" customWidth="1"/>
    <col min="4910" max="5120" width="9" style="337"/>
    <col min="5121" max="5153" width="3" style="337" customWidth="1"/>
    <col min="5154" max="5164" width="9" style="337"/>
    <col min="5165" max="5165" width="15.625" style="337" customWidth="1"/>
    <col min="5166" max="5376" width="9" style="337"/>
    <col min="5377" max="5409" width="3" style="337" customWidth="1"/>
    <col min="5410" max="5420" width="9" style="337"/>
    <col min="5421" max="5421" width="15.625" style="337" customWidth="1"/>
    <col min="5422" max="5632" width="9" style="337"/>
    <col min="5633" max="5665" width="3" style="337" customWidth="1"/>
    <col min="5666" max="5676" width="9" style="337"/>
    <col min="5677" max="5677" width="15.625" style="337" customWidth="1"/>
    <col min="5678" max="5888" width="9" style="337"/>
    <col min="5889" max="5921" width="3" style="337" customWidth="1"/>
    <col min="5922" max="5932" width="9" style="337"/>
    <col min="5933" max="5933" width="15.625" style="337" customWidth="1"/>
    <col min="5934" max="6144" width="9" style="337"/>
    <col min="6145" max="6177" width="3" style="337" customWidth="1"/>
    <col min="6178" max="6188" width="9" style="337"/>
    <col min="6189" max="6189" width="15.625" style="337" customWidth="1"/>
    <col min="6190" max="6400" width="9" style="337"/>
    <col min="6401" max="6433" width="3" style="337" customWidth="1"/>
    <col min="6434" max="6444" width="9" style="337"/>
    <col min="6445" max="6445" width="15.625" style="337" customWidth="1"/>
    <col min="6446" max="6656" width="9" style="337"/>
    <col min="6657" max="6689" width="3" style="337" customWidth="1"/>
    <col min="6690" max="6700" width="9" style="337"/>
    <col min="6701" max="6701" width="15.625" style="337" customWidth="1"/>
    <col min="6702" max="6912" width="9" style="337"/>
    <col min="6913" max="6945" width="3" style="337" customWidth="1"/>
    <col min="6946" max="6956" width="9" style="337"/>
    <col min="6957" max="6957" width="15.625" style="337" customWidth="1"/>
    <col min="6958" max="7168" width="9" style="337"/>
    <col min="7169" max="7201" width="3" style="337" customWidth="1"/>
    <col min="7202" max="7212" width="9" style="337"/>
    <col min="7213" max="7213" width="15.625" style="337" customWidth="1"/>
    <col min="7214" max="7424" width="9" style="337"/>
    <col min="7425" max="7457" width="3" style="337" customWidth="1"/>
    <col min="7458" max="7468" width="9" style="337"/>
    <col min="7469" max="7469" width="15.625" style="337" customWidth="1"/>
    <col min="7470" max="7680" width="9" style="337"/>
    <col min="7681" max="7713" width="3" style="337" customWidth="1"/>
    <col min="7714" max="7724" width="9" style="337"/>
    <col min="7725" max="7725" width="15.625" style="337" customWidth="1"/>
    <col min="7726" max="7936" width="9" style="337"/>
    <col min="7937" max="7969" width="3" style="337" customWidth="1"/>
    <col min="7970" max="7980" width="9" style="337"/>
    <col min="7981" max="7981" width="15.625" style="337" customWidth="1"/>
    <col min="7982" max="8192" width="9" style="337"/>
    <col min="8193" max="8225" width="3" style="337" customWidth="1"/>
    <col min="8226" max="8236" width="9" style="337"/>
    <col min="8237" max="8237" width="15.625" style="337" customWidth="1"/>
    <col min="8238" max="8448" width="9" style="337"/>
    <col min="8449" max="8481" width="3" style="337" customWidth="1"/>
    <col min="8482" max="8492" width="9" style="337"/>
    <col min="8493" max="8493" width="15.625" style="337" customWidth="1"/>
    <col min="8494" max="8704" width="9" style="337"/>
    <col min="8705" max="8737" width="3" style="337" customWidth="1"/>
    <col min="8738" max="8748" width="9" style="337"/>
    <col min="8749" max="8749" width="15.625" style="337" customWidth="1"/>
    <col min="8750" max="8960" width="9" style="337"/>
    <col min="8961" max="8993" width="3" style="337" customWidth="1"/>
    <col min="8994" max="9004" width="9" style="337"/>
    <col min="9005" max="9005" width="15.625" style="337" customWidth="1"/>
    <col min="9006" max="9216" width="9" style="337"/>
    <col min="9217" max="9249" width="3" style="337" customWidth="1"/>
    <col min="9250" max="9260" width="9" style="337"/>
    <col min="9261" max="9261" width="15.625" style="337" customWidth="1"/>
    <col min="9262" max="9472" width="9" style="337"/>
    <col min="9473" max="9505" width="3" style="337" customWidth="1"/>
    <col min="9506" max="9516" width="9" style="337"/>
    <col min="9517" max="9517" width="15.625" style="337" customWidth="1"/>
    <col min="9518" max="9728" width="9" style="337"/>
    <col min="9729" max="9761" width="3" style="337" customWidth="1"/>
    <col min="9762" max="9772" width="9" style="337"/>
    <col min="9773" max="9773" width="15.625" style="337" customWidth="1"/>
    <col min="9774" max="9984" width="9" style="337"/>
    <col min="9985" max="10017" width="3" style="337" customWidth="1"/>
    <col min="10018" max="10028" width="9" style="337"/>
    <col min="10029" max="10029" width="15.625" style="337" customWidth="1"/>
    <col min="10030" max="10240" width="9" style="337"/>
    <col min="10241" max="10273" width="3" style="337" customWidth="1"/>
    <col min="10274" max="10284" width="9" style="337"/>
    <col min="10285" max="10285" width="15.625" style="337" customWidth="1"/>
    <col min="10286" max="10496" width="9" style="337"/>
    <col min="10497" max="10529" width="3" style="337" customWidth="1"/>
    <col min="10530" max="10540" width="9" style="337"/>
    <col min="10541" max="10541" width="15.625" style="337" customWidth="1"/>
    <col min="10542" max="10752" width="9" style="337"/>
    <col min="10753" max="10785" width="3" style="337" customWidth="1"/>
    <col min="10786" max="10796" width="9" style="337"/>
    <col min="10797" max="10797" width="15.625" style="337" customWidth="1"/>
    <col min="10798" max="11008" width="9" style="337"/>
    <col min="11009" max="11041" width="3" style="337" customWidth="1"/>
    <col min="11042" max="11052" width="9" style="337"/>
    <col min="11053" max="11053" width="15.625" style="337" customWidth="1"/>
    <col min="11054" max="11264" width="9" style="337"/>
    <col min="11265" max="11297" width="3" style="337" customWidth="1"/>
    <col min="11298" max="11308" width="9" style="337"/>
    <col min="11309" max="11309" width="15.625" style="337" customWidth="1"/>
    <col min="11310" max="11520" width="9" style="337"/>
    <col min="11521" max="11553" width="3" style="337" customWidth="1"/>
    <col min="11554" max="11564" width="9" style="337"/>
    <col min="11565" max="11565" width="15.625" style="337" customWidth="1"/>
    <col min="11566" max="11776" width="9" style="337"/>
    <col min="11777" max="11809" width="3" style="337" customWidth="1"/>
    <col min="11810" max="11820" width="9" style="337"/>
    <col min="11821" max="11821" width="15.625" style="337" customWidth="1"/>
    <col min="11822" max="12032" width="9" style="337"/>
    <col min="12033" max="12065" width="3" style="337" customWidth="1"/>
    <col min="12066" max="12076" width="9" style="337"/>
    <col min="12077" max="12077" width="15.625" style="337" customWidth="1"/>
    <col min="12078" max="12288" width="9" style="337"/>
    <col min="12289" max="12321" width="3" style="337" customWidth="1"/>
    <col min="12322" max="12332" width="9" style="337"/>
    <col min="12333" max="12333" width="15.625" style="337" customWidth="1"/>
    <col min="12334" max="12544" width="9" style="337"/>
    <col min="12545" max="12577" width="3" style="337" customWidth="1"/>
    <col min="12578" max="12588" width="9" style="337"/>
    <col min="12589" max="12589" width="15.625" style="337" customWidth="1"/>
    <col min="12590" max="12800" width="9" style="337"/>
    <col min="12801" max="12833" width="3" style="337" customWidth="1"/>
    <col min="12834" max="12844" width="9" style="337"/>
    <col min="12845" max="12845" width="15.625" style="337" customWidth="1"/>
    <col min="12846" max="13056" width="9" style="337"/>
    <col min="13057" max="13089" width="3" style="337" customWidth="1"/>
    <col min="13090" max="13100" width="9" style="337"/>
    <col min="13101" max="13101" width="15.625" style="337" customWidth="1"/>
    <col min="13102" max="13312" width="9" style="337"/>
    <col min="13313" max="13345" width="3" style="337" customWidth="1"/>
    <col min="13346" max="13356" width="9" style="337"/>
    <col min="13357" max="13357" width="15.625" style="337" customWidth="1"/>
    <col min="13358" max="13568" width="9" style="337"/>
    <col min="13569" max="13601" width="3" style="337" customWidth="1"/>
    <col min="13602" max="13612" width="9" style="337"/>
    <col min="13613" max="13613" width="15.625" style="337" customWidth="1"/>
    <col min="13614" max="13824" width="9" style="337"/>
    <col min="13825" max="13857" width="3" style="337" customWidth="1"/>
    <col min="13858" max="13868" width="9" style="337"/>
    <col min="13869" max="13869" width="15.625" style="337" customWidth="1"/>
    <col min="13870" max="14080" width="9" style="337"/>
    <col min="14081" max="14113" width="3" style="337" customWidth="1"/>
    <col min="14114" max="14124" width="9" style="337"/>
    <col min="14125" max="14125" width="15.625" style="337" customWidth="1"/>
    <col min="14126" max="14336" width="9" style="337"/>
    <col min="14337" max="14369" width="3" style="337" customWidth="1"/>
    <col min="14370" max="14380" width="9" style="337"/>
    <col min="14381" max="14381" width="15.625" style="337" customWidth="1"/>
    <col min="14382" max="14592" width="9" style="337"/>
    <col min="14593" max="14625" width="3" style="337" customWidth="1"/>
    <col min="14626" max="14636" width="9" style="337"/>
    <col min="14637" max="14637" width="15.625" style="337" customWidth="1"/>
    <col min="14638" max="14848" width="9" style="337"/>
    <col min="14849" max="14881" width="3" style="337" customWidth="1"/>
    <col min="14882" max="14892" width="9" style="337"/>
    <col min="14893" max="14893" width="15.625" style="337" customWidth="1"/>
    <col min="14894" max="15104" width="9" style="337"/>
    <col min="15105" max="15137" width="3" style="337" customWidth="1"/>
    <col min="15138" max="15148" width="9" style="337"/>
    <col min="15149" max="15149" width="15.625" style="337" customWidth="1"/>
    <col min="15150" max="15360" width="9" style="337"/>
    <col min="15361" max="15393" width="3" style="337" customWidth="1"/>
    <col min="15394" max="15404" width="9" style="337"/>
    <col min="15405" max="15405" width="15.625" style="337" customWidth="1"/>
    <col min="15406" max="15616" width="9" style="337"/>
    <col min="15617" max="15649" width="3" style="337" customWidth="1"/>
    <col min="15650" max="15660" width="9" style="337"/>
    <col min="15661" max="15661" width="15.625" style="337" customWidth="1"/>
    <col min="15662" max="15872" width="9" style="337"/>
    <col min="15873" max="15905" width="3" style="337" customWidth="1"/>
    <col min="15906" max="15916" width="9" style="337"/>
    <col min="15917" max="15917" width="15.625" style="337" customWidth="1"/>
    <col min="15918" max="16128" width="9" style="337"/>
    <col min="16129" max="16161" width="3" style="337" customWidth="1"/>
    <col min="16162" max="16172" width="9" style="337"/>
    <col min="16173" max="16173" width="15.625" style="337" customWidth="1"/>
    <col min="16174" max="16384" width="9" style="337"/>
  </cols>
  <sheetData>
    <row r="1" spans="1:46" ht="17.100000000000001" customHeight="1" thickBot="1">
      <c r="A1" s="1190" t="s">
        <v>2722</v>
      </c>
      <c r="B1" s="1190"/>
      <c r="C1" s="1190"/>
      <c r="D1" s="1190"/>
      <c r="E1" s="1190"/>
      <c r="F1" s="1190"/>
      <c r="G1" s="1190"/>
      <c r="H1" s="1190"/>
      <c r="I1" s="1190"/>
      <c r="J1" s="1191"/>
      <c r="K1" s="1191"/>
      <c r="L1" s="1191"/>
      <c r="M1" s="1191"/>
      <c r="N1" s="1191"/>
      <c r="O1" s="1191"/>
      <c r="P1" s="1191"/>
      <c r="Q1" s="1191"/>
      <c r="R1" s="1191"/>
      <c r="S1" s="1191"/>
      <c r="T1" s="1191"/>
      <c r="U1" s="1191"/>
      <c r="V1" s="1191"/>
      <c r="W1" s="1191"/>
      <c r="X1" s="1191"/>
      <c r="Y1" s="1191"/>
      <c r="Z1" s="1191"/>
      <c r="AA1" s="1191"/>
      <c r="AB1" s="1191"/>
      <c r="AC1" s="1191"/>
      <c r="AD1" s="1191"/>
      <c r="AE1" s="1191"/>
      <c r="AF1" s="1191"/>
      <c r="AG1" s="1191"/>
      <c r="AR1" s="338" t="s">
        <v>2701</v>
      </c>
      <c r="AS1" s="339"/>
      <c r="AT1" s="338"/>
    </row>
    <row r="2" spans="1:46" ht="17.100000000000001" customHeight="1" thickBot="1">
      <c r="A2" s="335"/>
      <c r="B2" s="335"/>
      <c r="C2" s="335"/>
      <c r="D2" s="335"/>
      <c r="E2" s="335"/>
      <c r="F2" s="335"/>
      <c r="G2" s="335"/>
      <c r="H2" s="335"/>
      <c r="I2" s="335"/>
      <c r="J2" s="336"/>
      <c r="K2" s="336"/>
      <c r="L2" s="336"/>
      <c r="M2" s="336"/>
      <c r="N2" s="336"/>
      <c r="O2" s="336"/>
      <c r="P2" s="336"/>
      <c r="Q2" s="336"/>
      <c r="R2" s="336"/>
      <c r="S2" s="336"/>
      <c r="T2" s="336"/>
      <c r="U2" s="336"/>
      <c r="V2" s="336"/>
      <c r="W2" s="336"/>
      <c r="X2" s="336"/>
      <c r="Y2" s="336"/>
      <c r="Z2" s="336"/>
      <c r="AA2" s="336"/>
      <c r="AB2" s="336"/>
      <c r="AC2" s="336"/>
      <c r="AD2" s="336"/>
      <c r="AE2" s="336"/>
      <c r="AF2" s="336"/>
      <c r="AG2" s="336"/>
      <c r="AR2" s="338" t="s">
        <v>2702</v>
      </c>
      <c r="AS2" s="339"/>
    </row>
    <row r="3" spans="1:46" ht="17.100000000000001" customHeight="1" thickBot="1">
      <c r="A3" s="335"/>
      <c r="B3" s="335"/>
      <c r="C3" s="335"/>
      <c r="D3" s="335"/>
      <c r="E3" s="335"/>
      <c r="F3" s="335"/>
      <c r="G3" s="335"/>
      <c r="H3" s="335"/>
      <c r="I3" s="335"/>
      <c r="J3" s="336"/>
      <c r="K3" s="336"/>
      <c r="L3" s="336"/>
      <c r="M3" s="336"/>
      <c r="N3" s="336"/>
      <c r="O3" s="336"/>
      <c r="P3" s="336"/>
      <c r="Q3" s="336"/>
      <c r="R3" s="336"/>
      <c r="S3" s="336"/>
      <c r="T3" s="336"/>
      <c r="U3" s="336"/>
      <c r="V3" s="336"/>
      <c r="W3" s="336"/>
      <c r="X3" s="336"/>
      <c r="Y3" s="336"/>
      <c r="Z3" s="336"/>
      <c r="AA3" s="336"/>
      <c r="AB3" s="336"/>
      <c r="AC3" s="336"/>
      <c r="AD3" s="336"/>
      <c r="AE3" s="336"/>
      <c r="AF3" s="336"/>
      <c r="AG3" s="336"/>
      <c r="AR3" s="338" t="s">
        <v>2703</v>
      </c>
      <c r="AS3" s="340"/>
    </row>
    <row r="4" spans="1:46" ht="17.100000000000001" customHeight="1" thickBot="1">
      <c r="A4" s="341"/>
      <c r="B4" s="341"/>
      <c r="C4" s="341"/>
      <c r="D4" s="341"/>
      <c r="E4" s="341"/>
      <c r="F4" s="341"/>
      <c r="G4" s="341"/>
      <c r="H4" s="341"/>
      <c r="I4" s="341"/>
      <c r="J4" s="342"/>
      <c r="K4" s="342"/>
      <c r="L4" s="342"/>
      <c r="M4" s="342"/>
      <c r="N4" s="342"/>
      <c r="O4" s="342"/>
      <c r="P4" s="342"/>
      <c r="Q4" s="342"/>
      <c r="R4" s="342"/>
      <c r="S4" s="342"/>
      <c r="T4" s="342"/>
      <c r="U4" s="342"/>
      <c r="V4" s="342"/>
      <c r="W4" s="342"/>
      <c r="X4" s="342"/>
      <c r="Y4" s="342"/>
      <c r="Z4" s="342"/>
      <c r="AA4" s="342"/>
      <c r="AB4" s="342"/>
      <c r="AC4" s="342"/>
      <c r="AD4" s="342"/>
      <c r="AE4" s="342"/>
      <c r="AF4" s="342"/>
      <c r="AG4" s="342"/>
      <c r="AR4" s="338" t="s">
        <v>2704</v>
      </c>
      <c r="AS4" s="343"/>
    </row>
    <row r="5" spans="1:46" ht="33.950000000000003" customHeight="1">
      <c r="A5" s="1192" t="s">
        <v>2723</v>
      </c>
      <c r="B5" s="1192"/>
      <c r="C5" s="1192"/>
      <c r="D5" s="1192"/>
      <c r="E5" s="1192"/>
      <c r="F5" s="1192"/>
      <c r="G5" s="1192"/>
      <c r="H5" s="1192"/>
      <c r="I5" s="1192"/>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row>
    <row r="6" spans="1:46" ht="17.100000000000001" customHeight="1">
      <c r="A6" s="344"/>
      <c r="B6" s="344"/>
      <c r="C6" s="344"/>
      <c r="D6" s="344"/>
      <c r="E6" s="344"/>
      <c r="F6" s="344"/>
      <c r="G6" s="344"/>
      <c r="H6" s="344"/>
      <c r="I6" s="344"/>
      <c r="J6" s="342"/>
      <c r="K6" s="342"/>
      <c r="L6" s="342"/>
      <c r="M6" s="342"/>
      <c r="N6" s="342"/>
      <c r="O6" s="342"/>
      <c r="P6" s="342"/>
      <c r="Q6" s="342"/>
      <c r="R6" s="342"/>
      <c r="S6" s="342"/>
      <c r="T6" s="342"/>
      <c r="U6" s="342"/>
      <c r="V6" s="342"/>
      <c r="W6" s="342"/>
      <c r="X6" s="342"/>
      <c r="Y6" s="342"/>
      <c r="Z6" s="342"/>
      <c r="AA6" s="342"/>
      <c r="AB6" s="342"/>
      <c r="AC6" s="342"/>
      <c r="AD6" s="342"/>
      <c r="AE6" s="342"/>
      <c r="AF6" s="342"/>
      <c r="AG6" s="342"/>
    </row>
    <row r="7" spans="1:46" ht="17.100000000000001" customHeight="1">
      <c r="A7" s="344"/>
      <c r="B7" s="344"/>
      <c r="C7" s="344"/>
      <c r="D7" s="344"/>
      <c r="E7" s="344"/>
      <c r="F7" s="344"/>
      <c r="G7" s="344"/>
      <c r="H7" s="344"/>
      <c r="I7" s="344"/>
      <c r="J7" s="342"/>
      <c r="K7" s="342"/>
      <c r="L7" s="342"/>
      <c r="M7" s="342"/>
      <c r="N7" s="342"/>
      <c r="O7" s="342"/>
      <c r="P7" s="342"/>
      <c r="Q7" s="342"/>
      <c r="R7" s="342"/>
      <c r="S7" s="342"/>
      <c r="T7" s="342"/>
      <c r="U7" s="342"/>
      <c r="V7" s="342"/>
      <c r="W7" s="342"/>
      <c r="X7" s="342"/>
      <c r="Y7" s="342"/>
      <c r="Z7" s="342"/>
      <c r="AA7" s="342"/>
      <c r="AB7" s="342"/>
      <c r="AC7" s="342"/>
      <c r="AD7" s="342"/>
      <c r="AE7" s="342"/>
      <c r="AF7" s="342"/>
      <c r="AG7" s="342"/>
    </row>
    <row r="8" spans="1:46" ht="17.100000000000001" customHeight="1">
      <c r="A8" s="1125" t="s">
        <v>2707</v>
      </c>
      <c r="B8" s="1125"/>
      <c r="C8" s="1125"/>
      <c r="D8" s="1125"/>
      <c r="E8" s="1125"/>
      <c r="F8" s="1125"/>
      <c r="G8" s="1125"/>
      <c r="H8" s="1125"/>
      <c r="I8" s="1125"/>
      <c r="J8" s="1189"/>
      <c r="K8" s="1189"/>
      <c r="L8" s="1189"/>
      <c r="M8" s="1189"/>
      <c r="N8" s="1189"/>
      <c r="O8" s="1189"/>
      <c r="P8" s="1189"/>
      <c r="Q8" s="1189"/>
      <c r="R8" s="1189"/>
      <c r="S8" s="1189"/>
      <c r="T8" s="1189"/>
      <c r="U8" s="1189"/>
      <c r="V8" s="1189"/>
      <c r="W8" s="1189"/>
      <c r="X8" s="1189"/>
      <c r="Y8" s="1189"/>
      <c r="Z8" s="1189"/>
      <c r="AA8" s="1189"/>
      <c r="AB8" s="1189"/>
      <c r="AC8" s="1189"/>
      <c r="AD8" s="1189"/>
      <c r="AE8" s="1189"/>
      <c r="AF8" s="1189"/>
      <c r="AG8" s="1189"/>
    </row>
    <row r="9" spans="1:46" ht="17.100000000000001" customHeight="1">
      <c r="A9" s="341"/>
      <c r="B9" s="341"/>
      <c r="C9" s="341"/>
      <c r="D9" s="341"/>
      <c r="E9" s="341"/>
      <c r="F9" s="341"/>
      <c r="G9" s="341"/>
      <c r="H9" s="341"/>
      <c r="I9" s="341"/>
      <c r="J9" s="342"/>
      <c r="K9" s="342"/>
      <c r="L9" s="342"/>
      <c r="M9" s="342"/>
      <c r="N9" s="342"/>
      <c r="O9" s="342"/>
      <c r="P9" s="342"/>
      <c r="Q9" s="342"/>
      <c r="R9" s="342"/>
      <c r="S9" s="342"/>
      <c r="T9" s="342"/>
      <c r="U9" s="342"/>
      <c r="V9" s="342"/>
      <c r="W9" s="342"/>
      <c r="X9" s="342"/>
      <c r="Y9" s="342"/>
      <c r="Z9" s="342"/>
      <c r="AA9" s="342"/>
      <c r="AB9" s="342"/>
      <c r="AC9" s="342"/>
      <c r="AD9" s="342"/>
      <c r="AE9" s="342"/>
      <c r="AF9" s="342"/>
      <c r="AG9" s="342"/>
    </row>
    <row r="10" spans="1:46" ht="17.100000000000001" customHeight="1">
      <c r="A10" s="341"/>
      <c r="B10" s="341"/>
      <c r="C10" s="341"/>
      <c r="D10" s="341"/>
      <c r="E10" s="341"/>
      <c r="F10" s="341"/>
      <c r="G10" s="341"/>
      <c r="H10" s="341"/>
      <c r="I10" s="341"/>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row>
    <row r="11" spans="1:46" ht="17.100000000000001" customHeight="1">
      <c r="A11" s="1194" t="s">
        <v>2724</v>
      </c>
      <c r="B11" s="1194"/>
      <c r="C11" s="1194"/>
      <c r="D11" s="1194"/>
      <c r="E11" s="1194"/>
      <c r="F11" s="1194"/>
      <c r="G11" s="1194"/>
      <c r="H11" s="1194"/>
      <c r="I11" s="1194"/>
      <c r="J11" s="1194"/>
      <c r="K11" s="1194"/>
      <c r="L11" s="1194"/>
      <c r="M11" s="1194"/>
      <c r="N11" s="1194"/>
      <c r="O11" s="1194"/>
      <c r="P11" s="1194"/>
      <c r="Q11" s="1194"/>
      <c r="R11" s="1194"/>
      <c r="S11" s="1194"/>
      <c r="T11" s="1194"/>
      <c r="U11" s="1194"/>
      <c r="V11" s="1194"/>
      <c r="W11" s="1194"/>
      <c r="X11" s="1194"/>
      <c r="Y11" s="1194"/>
      <c r="Z11" s="1194"/>
      <c r="AA11" s="1194"/>
      <c r="AB11" s="1194"/>
      <c r="AC11" s="1194"/>
      <c r="AD11" s="1194"/>
      <c r="AE11" s="1194"/>
      <c r="AF11" s="1194"/>
      <c r="AG11" s="1194"/>
    </row>
    <row r="12" spans="1:46" ht="17.100000000000001" customHeight="1">
      <c r="A12" s="1194"/>
      <c r="B12" s="1194"/>
      <c r="C12" s="1194"/>
      <c r="D12" s="1194"/>
      <c r="E12" s="1194"/>
      <c r="F12" s="1194"/>
      <c r="G12" s="1194"/>
      <c r="H12" s="1194"/>
      <c r="I12" s="1194"/>
      <c r="J12" s="1194"/>
      <c r="K12" s="1194"/>
      <c r="L12" s="1194"/>
      <c r="M12" s="1194"/>
      <c r="N12" s="1194"/>
      <c r="O12" s="1194"/>
      <c r="P12" s="1194"/>
      <c r="Q12" s="1194"/>
      <c r="R12" s="1194"/>
      <c r="S12" s="1194"/>
      <c r="T12" s="1194"/>
      <c r="U12" s="1194"/>
      <c r="V12" s="1194"/>
      <c r="W12" s="1194"/>
      <c r="X12" s="1194"/>
      <c r="Y12" s="1194"/>
      <c r="Z12" s="1194"/>
      <c r="AA12" s="1194"/>
      <c r="AB12" s="1194"/>
      <c r="AC12" s="1194"/>
      <c r="AD12" s="1194"/>
      <c r="AE12" s="1194"/>
      <c r="AF12" s="1194"/>
      <c r="AG12" s="1194"/>
    </row>
    <row r="13" spans="1:46" ht="17.100000000000001" customHeight="1">
      <c r="A13" s="1194"/>
      <c r="B13" s="1194"/>
      <c r="C13" s="1194"/>
      <c r="D13" s="1194"/>
      <c r="E13" s="1194"/>
      <c r="F13" s="1194"/>
      <c r="G13" s="1194"/>
      <c r="H13" s="1194"/>
      <c r="I13" s="1194"/>
      <c r="J13" s="1194"/>
      <c r="K13" s="1194"/>
      <c r="L13" s="1194"/>
      <c r="M13" s="1194"/>
      <c r="N13" s="1194"/>
      <c r="O13" s="1194"/>
      <c r="P13" s="1194"/>
      <c r="Q13" s="1194"/>
      <c r="R13" s="1194"/>
      <c r="S13" s="1194"/>
      <c r="T13" s="1194"/>
      <c r="U13" s="1194"/>
      <c r="V13" s="1194"/>
      <c r="W13" s="1194"/>
      <c r="X13" s="1194"/>
      <c r="Y13" s="1194"/>
      <c r="Z13" s="1194"/>
      <c r="AA13" s="1194"/>
      <c r="AB13" s="1194"/>
      <c r="AC13" s="1194"/>
      <c r="AD13" s="1194"/>
      <c r="AE13" s="1194"/>
      <c r="AF13" s="1194"/>
      <c r="AG13" s="1194"/>
    </row>
    <row r="14" spans="1:46" ht="17.100000000000001"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row>
    <row r="15" spans="1:46" ht="17.100000000000001" customHeight="1">
      <c r="A15" s="1147" t="s">
        <v>4208</v>
      </c>
      <c r="B15" s="1188"/>
      <c r="C15" s="1188"/>
      <c r="D15" s="1188"/>
      <c r="E15" s="1188"/>
      <c r="F15" s="1188"/>
      <c r="G15" s="1188"/>
      <c r="H15" s="1188"/>
      <c r="I15" s="1188"/>
      <c r="J15" s="1189"/>
      <c r="K15" s="1189"/>
      <c r="L15" s="1189"/>
      <c r="M15" s="1189"/>
      <c r="N15" s="1189"/>
      <c r="O15" s="1189"/>
      <c r="P15" s="1189"/>
      <c r="Q15" s="1189"/>
      <c r="R15" s="1189"/>
      <c r="S15" s="1189"/>
      <c r="T15" s="1189"/>
      <c r="U15" s="1189"/>
      <c r="V15" s="1189"/>
      <c r="W15" s="1189"/>
      <c r="X15" s="1189"/>
      <c r="Y15" s="1189"/>
      <c r="Z15" s="1189"/>
      <c r="AA15" s="1189"/>
      <c r="AB15" s="1189"/>
      <c r="AC15" s="1189"/>
      <c r="AD15" s="1189"/>
      <c r="AE15" s="1189"/>
      <c r="AF15" s="1189"/>
      <c r="AG15" s="1189"/>
    </row>
    <row r="16" spans="1:46" ht="17.100000000000001" customHeight="1">
      <c r="A16" s="1147"/>
      <c r="B16" s="1188"/>
      <c r="C16" s="1188"/>
      <c r="D16" s="1188"/>
      <c r="E16" s="1188"/>
      <c r="F16" s="1188"/>
      <c r="G16" s="1188"/>
      <c r="H16" s="1188"/>
      <c r="I16" s="1188"/>
      <c r="J16" s="1189"/>
      <c r="K16" s="1189"/>
      <c r="L16" s="1189"/>
      <c r="M16" s="1189"/>
      <c r="N16" s="1189"/>
      <c r="O16" s="1189"/>
      <c r="P16" s="1189"/>
      <c r="Q16" s="1189"/>
      <c r="R16" s="1189"/>
      <c r="S16" s="1189"/>
      <c r="T16" s="1189"/>
      <c r="U16" s="1189"/>
      <c r="V16" s="1189"/>
      <c r="W16" s="1189"/>
      <c r="X16" s="1189"/>
      <c r="Y16" s="1189"/>
      <c r="Z16" s="1189"/>
      <c r="AA16" s="1189"/>
      <c r="AB16" s="1189"/>
      <c r="AC16" s="1189"/>
      <c r="AD16" s="1189"/>
      <c r="AE16" s="1189"/>
      <c r="AF16" s="1189"/>
      <c r="AG16" s="1189"/>
    </row>
    <row r="17" spans="1:41" ht="17.100000000000001" customHeight="1" thickBot="1">
      <c r="A17" s="341"/>
      <c r="B17" s="341"/>
      <c r="C17" s="341"/>
      <c r="D17" s="341"/>
      <c r="E17" s="341"/>
      <c r="F17" s="341"/>
      <c r="G17" s="341"/>
      <c r="H17" s="341"/>
      <c r="I17" s="341"/>
      <c r="J17" s="342"/>
      <c r="K17" s="342"/>
      <c r="L17" s="342"/>
      <c r="M17" s="342"/>
      <c r="N17" s="342"/>
      <c r="O17" s="342"/>
      <c r="P17" s="342"/>
      <c r="Q17" s="342"/>
      <c r="R17" s="342"/>
      <c r="S17" s="342"/>
      <c r="T17" s="342"/>
      <c r="U17" s="342"/>
      <c r="V17" s="342"/>
      <c r="W17" s="342"/>
      <c r="X17" s="342"/>
      <c r="Y17" s="342"/>
      <c r="Z17" s="347"/>
      <c r="AA17" s="347"/>
      <c r="AB17" s="342"/>
      <c r="AC17" s="342"/>
      <c r="AD17" s="342"/>
      <c r="AE17" s="342"/>
      <c r="AF17" s="342"/>
      <c r="AG17" s="342"/>
    </row>
    <row r="18" spans="1:41" ht="17.100000000000001" customHeight="1" thickBot="1">
      <c r="A18" s="320"/>
      <c r="B18" s="320"/>
      <c r="C18" s="320"/>
      <c r="D18" s="320"/>
      <c r="E18" s="320"/>
      <c r="F18" s="320"/>
      <c r="G18" s="320"/>
      <c r="H18" s="320"/>
      <c r="I18" s="320"/>
      <c r="J18" s="320"/>
      <c r="K18" s="320"/>
      <c r="L18" s="320"/>
      <c r="M18" s="320"/>
      <c r="N18" s="320"/>
      <c r="O18" s="320"/>
      <c r="P18" s="320"/>
      <c r="Q18" s="320"/>
      <c r="R18" s="320"/>
      <c r="S18" s="320"/>
      <c r="T18" s="320"/>
      <c r="U18" s="320"/>
      <c r="V18" s="320"/>
      <c r="W18" s="320"/>
      <c r="X18" s="322"/>
      <c r="Y18" s="347"/>
      <c r="Z18" s="1125" t="s">
        <v>2709</v>
      </c>
      <c r="AA18" s="1125"/>
      <c r="AB18" s="348" t="str">
        <f>IF(AI18="","",(YEAR(AI18)-2018))</f>
        <v/>
      </c>
      <c r="AC18" s="322" t="s">
        <v>5</v>
      </c>
      <c r="AD18" s="348" t="str">
        <f>IF(AI18="","",MONTH(AI18))</f>
        <v/>
      </c>
      <c r="AE18" s="322" t="s">
        <v>2710</v>
      </c>
      <c r="AF18" s="348" t="str">
        <f>IF(AI18="","",DAY(AI18))</f>
        <v/>
      </c>
      <c r="AG18" s="322" t="s">
        <v>2711</v>
      </c>
      <c r="AI18" s="1202"/>
      <c r="AJ18" s="1203"/>
      <c r="AK18" s="349"/>
    </row>
    <row r="19" spans="1:41" ht="17.100000000000001" customHeight="1">
      <c r="A19" s="341"/>
      <c r="B19" s="341"/>
      <c r="C19" s="341"/>
      <c r="D19" s="341"/>
      <c r="E19" s="341"/>
      <c r="F19" s="341"/>
      <c r="G19" s="341"/>
      <c r="H19" s="341"/>
      <c r="I19" s="341"/>
      <c r="J19" s="342"/>
      <c r="K19" s="342"/>
      <c r="L19" s="342"/>
      <c r="M19" s="342"/>
      <c r="N19" s="1125" t="s">
        <v>2712</v>
      </c>
      <c r="O19" s="1125"/>
      <c r="P19" s="1125"/>
      <c r="Q19" s="350"/>
      <c r="R19" s="350"/>
      <c r="S19" s="350"/>
      <c r="T19" s="1182"/>
      <c r="U19" s="1182"/>
      <c r="V19" s="1182"/>
      <c r="W19" s="1182"/>
      <c r="X19" s="1182"/>
      <c r="Y19" s="1182"/>
      <c r="Z19" s="1182"/>
      <c r="AA19" s="1182"/>
      <c r="AB19" s="1182"/>
      <c r="AC19" s="1182"/>
      <c r="AD19" s="1182"/>
      <c r="AE19" s="1182"/>
      <c r="AF19" s="1182"/>
      <c r="AG19" s="342"/>
    </row>
    <row r="20" spans="1:41" ht="16.5" customHeight="1">
      <c r="A20" s="330"/>
      <c r="B20" s="330"/>
      <c r="C20" s="330"/>
      <c r="D20" s="330"/>
      <c r="E20" s="330"/>
      <c r="F20" s="330"/>
      <c r="G20" s="330"/>
      <c r="H20" s="330"/>
      <c r="I20" s="330"/>
      <c r="J20" s="320"/>
      <c r="K20" s="320"/>
      <c r="L20" s="320"/>
      <c r="M20" s="320"/>
      <c r="N20" s="342"/>
      <c r="O20" s="342"/>
      <c r="P20" s="342"/>
      <c r="Q20" s="350"/>
      <c r="R20" s="350"/>
      <c r="S20" s="350"/>
      <c r="T20" s="1182"/>
      <c r="U20" s="1182"/>
      <c r="V20" s="1182"/>
      <c r="W20" s="1182"/>
      <c r="X20" s="1182"/>
      <c r="Y20" s="1182"/>
      <c r="Z20" s="1182"/>
      <c r="AA20" s="1182"/>
      <c r="AB20" s="1182"/>
      <c r="AC20" s="1182"/>
      <c r="AD20" s="1182"/>
      <c r="AE20" s="1182"/>
      <c r="AF20" s="1182"/>
      <c r="AG20" s="322"/>
    </row>
    <row r="21" spans="1:41" ht="5.0999999999999996" customHeight="1">
      <c r="A21" s="330"/>
      <c r="B21" s="330"/>
      <c r="C21" s="330"/>
      <c r="D21" s="330"/>
      <c r="E21" s="330"/>
      <c r="F21" s="330"/>
      <c r="G21" s="330"/>
      <c r="H21" s="330"/>
      <c r="I21" s="330"/>
      <c r="J21" s="320"/>
      <c r="K21" s="320"/>
      <c r="L21" s="320"/>
      <c r="M21" s="320"/>
      <c r="N21" s="342"/>
      <c r="O21" s="342"/>
      <c r="P21" s="342"/>
      <c r="Q21" s="350"/>
      <c r="R21" s="352"/>
      <c r="S21" s="352"/>
      <c r="T21" s="352"/>
      <c r="U21" s="352"/>
      <c r="V21" s="352"/>
      <c r="W21" s="352"/>
      <c r="X21" s="352"/>
      <c r="Y21" s="352"/>
      <c r="Z21" s="352"/>
      <c r="AA21" s="352"/>
      <c r="AB21" s="352"/>
      <c r="AC21" s="352"/>
      <c r="AD21" s="352"/>
      <c r="AE21" s="352"/>
      <c r="AF21" s="352"/>
      <c r="AG21" s="322"/>
    </row>
    <row r="22" spans="1:41" ht="16.5" customHeight="1">
      <c r="A22" s="341"/>
      <c r="B22" s="341"/>
      <c r="C22" s="341"/>
      <c r="D22" s="341"/>
      <c r="E22" s="341"/>
      <c r="F22" s="341"/>
      <c r="G22" s="341"/>
      <c r="H22" s="341"/>
      <c r="I22" s="341"/>
      <c r="J22" s="342"/>
      <c r="K22" s="342"/>
      <c r="L22" s="342"/>
      <c r="M22" s="342"/>
      <c r="N22" s="342"/>
      <c r="O22" s="342"/>
      <c r="P22" s="342"/>
      <c r="Q22" s="342"/>
      <c r="R22" s="347"/>
      <c r="S22" s="347"/>
      <c r="T22" s="1183"/>
      <c r="U22" s="1183"/>
      <c r="V22" s="1183"/>
      <c r="W22" s="1183"/>
      <c r="X22" s="1183"/>
      <c r="Y22" s="1183"/>
      <c r="Z22" s="1183"/>
      <c r="AA22" s="1183"/>
      <c r="AB22" s="1183"/>
      <c r="AC22" s="1183"/>
      <c r="AD22" s="1183"/>
      <c r="AE22" s="1183"/>
      <c r="AF22" s="1183"/>
      <c r="AG22" s="342"/>
    </row>
    <row r="23" spans="1:41" ht="16.5" customHeight="1">
      <c r="A23" s="342"/>
      <c r="B23" s="342"/>
      <c r="C23" s="342"/>
      <c r="D23" s="342"/>
      <c r="E23" s="342"/>
      <c r="F23" s="342"/>
      <c r="G23" s="342"/>
      <c r="H23" s="342"/>
      <c r="I23" s="342"/>
      <c r="J23" s="342"/>
      <c r="K23" s="342"/>
      <c r="L23" s="342"/>
      <c r="M23" s="342"/>
      <c r="N23" s="342"/>
      <c r="O23" s="342"/>
      <c r="P23" s="342"/>
      <c r="Q23" s="342"/>
      <c r="R23" s="347"/>
      <c r="S23" s="347"/>
      <c r="T23" s="1183"/>
      <c r="U23" s="1183"/>
      <c r="V23" s="1183"/>
      <c r="W23" s="1183"/>
      <c r="X23" s="1183"/>
      <c r="Y23" s="1183"/>
      <c r="Z23" s="1183"/>
      <c r="AA23" s="1183"/>
      <c r="AB23" s="1183"/>
      <c r="AC23" s="1183"/>
      <c r="AD23" s="1183"/>
      <c r="AE23" s="1183"/>
      <c r="AF23" s="1183"/>
      <c r="AG23" s="342" t="str">
        <f>IF(R22&lt;&gt;"","印","")</f>
        <v/>
      </c>
    </row>
    <row r="24" spans="1:41" ht="5.0999999999999996" customHeight="1">
      <c r="A24" s="342"/>
      <c r="B24" s="342"/>
      <c r="C24" s="342"/>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row>
    <row r="25" spans="1:41" ht="17.100000000000001" customHeight="1">
      <c r="A25" s="342"/>
      <c r="B25" s="342"/>
      <c r="C25" s="342"/>
      <c r="D25" s="342"/>
      <c r="E25" s="342"/>
      <c r="F25" s="342"/>
      <c r="G25" s="342"/>
      <c r="H25" s="342"/>
      <c r="I25" s="342"/>
      <c r="J25" s="342"/>
      <c r="K25" s="342"/>
      <c r="L25" s="342"/>
      <c r="M25" s="342"/>
      <c r="N25" s="1125" t="s">
        <v>2713</v>
      </c>
      <c r="O25" s="1125"/>
      <c r="P25" s="1125"/>
      <c r="Q25" s="350"/>
      <c r="R25" s="1185" t="str">
        <f>IF(第二面!K24="","",第二面!K24)</f>
        <v/>
      </c>
      <c r="S25" s="1185"/>
      <c r="T25" s="1185"/>
      <c r="U25" s="1185"/>
      <c r="V25" s="1185"/>
      <c r="W25" s="1185"/>
      <c r="X25" s="1185"/>
      <c r="Y25" s="1185"/>
      <c r="Z25" s="1185"/>
      <c r="AA25" s="1185"/>
      <c r="AB25" s="1185"/>
      <c r="AC25" s="1185"/>
      <c r="AD25" s="1185"/>
      <c r="AE25" s="1185"/>
      <c r="AF25" s="1185"/>
      <c r="AG25" s="342"/>
    </row>
    <row r="26" spans="1:41" ht="17.100000000000001" customHeight="1" thickBot="1">
      <c r="A26" s="330"/>
      <c r="B26" s="330"/>
      <c r="C26" s="330"/>
      <c r="D26" s="330"/>
      <c r="E26" s="330"/>
      <c r="F26" s="330"/>
      <c r="G26" s="330"/>
      <c r="H26" s="330"/>
      <c r="I26" s="330"/>
      <c r="J26" s="320"/>
      <c r="K26" s="320"/>
      <c r="L26" s="320"/>
      <c r="M26" s="320"/>
      <c r="N26" s="342"/>
      <c r="O26" s="342"/>
      <c r="P26" s="342"/>
      <c r="Q26" s="350"/>
      <c r="R26" s="1185" t="str">
        <f>IF(第二面!K22="","",第二面!K22)</f>
        <v/>
      </c>
      <c r="S26" s="1185"/>
      <c r="T26" s="1185"/>
      <c r="U26" s="1185"/>
      <c r="V26" s="1185"/>
      <c r="W26" s="1185"/>
      <c r="X26" s="1185"/>
      <c r="Y26" s="1185"/>
      <c r="Z26" s="1185"/>
      <c r="AA26" s="1185"/>
      <c r="AB26" s="1185"/>
      <c r="AC26" s="1185"/>
      <c r="AD26" s="1185"/>
      <c r="AE26" s="1185"/>
      <c r="AF26" s="1185"/>
      <c r="AG26" s="322"/>
      <c r="AI26" s="317" t="s">
        <v>4185</v>
      </c>
    </row>
    <row r="27" spans="1:41" ht="17.100000000000001" customHeight="1" thickBot="1">
      <c r="A27" s="341"/>
      <c r="B27" s="341"/>
      <c r="C27" s="341"/>
      <c r="D27" s="341"/>
      <c r="E27" s="341"/>
      <c r="F27" s="341"/>
      <c r="G27" s="341"/>
      <c r="H27" s="341"/>
      <c r="I27" s="341"/>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I27" s="1195"/>
      <c r="AJ27" s="1196"/>
      <c r="AK27" s="1196"/>
      <c r="AL27" s="1196"/>
      <c r="AM27" s="1197"/>
    </row>
    <row r="28" spans="1:41" ht="17.100000000000001" customHeight="1" thickBot="1">
      <c r="A28" s="341"/>
      <c r="B28" s="358" t="s">
        <v>2725</v>
      </c>
      <c r="C28" s="341"/>
      <c r="D28" s="341"/>
      <c r="E28" s="341"/>
      <c r="F28" s="341"/>
      <c r="G28" s="341"/>
      <c r="H28" s="341"/>
      <c r="I28" s="341"/>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I28" s="1196" t="s">
        <v>4186</v>
      </c>
      <c r="AJ28" s="1196"/>
      <c r="AK28" s="1196"/>
      <c r="AL28" s="1196"/>
      <c r="AM28" s="1196"/>
    </row>
    <row r="29" spans="1:41" ht="17.100000000000001" customHeight="1" thickBot="1">
      <c r="A29" s="341"/>
      <c r="B29" s="359"/>
      <c r="C29" s="358" t="s">
        <v>2726</v>
      </c>
      <c r="D29" s="341"/>
      <c r="E29" s="341"/>
      <c r="F29" s="341"/>
      <c r="G29" s="341"/>
      <c r="H29" s="341"/>
      <c r="I29" s="341"/>
      <c r="J29" s="1207" t="str">
        <f>IF(AI27&lt;&gt;"",AI27,IF(AI29&lt;&gt;"",DBCS("第TKC"&amp;AI29&amp;"建"&amp;AJ29&amp;AK29&amp;AL29&amp;AM29&amp;"号"),""))</f>
        <v/>
      </c>
      <c r="K29" s="1207"/>
      <c r="L29" s="1207"/>
      <c r="M29" s="1207"/>
      <c r="N29" s="1207"/>
      <c r="O29" s="1207"/>
      <c r="P29" s="1207"/>
      <c r="Q29" s="1207"/>
      <c r="R29" s="1207"/>
      <c r="S29" s="1207"/>
      <c r="T29" s="1207"/>
      <c r="U29" s="1207"/>
      <c r="V29" s="1207"/>
      <c r="W29" s="1207"/>
      <c r="X29" s="1207"/>
      <c r="Y29" s="1207"/>
      <c r="Z29" s="1207"/>
      <c r="AA29" s="1207"/>
      <c r="AB29" s="1207"/>
      <c r="AC29" s="1207"/>
      <c r="AD29" s="1207"/>
      <c r="AE29" s="1207"/>
      <c r="AF29" s="1207"/>
      <c r="AG29" s="1207"/>
      <c r="AI29" s="340"/>
      <c r="AJ29" s="340"/>
      <c r="AK29" s="340"/>
      <c r="AL29" s="343"/>
      <c r="AM29" s="340"/>
    </row>
    <row r="30" spans="1:41" ht="17.100000000000001" customHeight="1" thickBot="1">
      <c r="A30" s="341"/>
      <c r="B30" s="359"/>
      <c r="C30" s="358" t="s">
        <v>2727</v>
      </c>
      <c r="D30" s="341"/>
      <c r="E30" s="341"/>
      <c r="F30" s="341"/>
      <c r="G30" s="341"/>
      <c r="H30" s="341"/>
      <c r="I30" s="341"/>
      <c r="J30" s="1200" t="str">
        <f>IF(AO30&lt;43586,"平成","令和")</f>
        <v>平成</v>
      </c>
      <c r="K30" s="1200"/>
      <c r="L30" s="322" t="str">
        <f>IF(AI30="","",IF(AO30&lt;43586,YEAR(AI30)-1988,IF(YEAR(AI30)-2018=1,"元",YEAR(AI30)-2018)))</f>
        <v/>
      </c>
      <c r="M30" s="322" t="s">
        <v>5</v>
      </c>
      <c r="N30" s="322" t="str">
        <f>IF(AI30="","",MONTH(AI30))</f>
        <v/>
      </c>
      <c r="O30" s="322" t="s">
        <v>2710</v>
      </c>
      <c r="P30" s="322" t="str">
        <f>IF(AI30="","",DAY(AI30))</f>
        <v/>
      </c>
      <c r="Q30" s="322" t="s">
        <v>3</v>
      </c>
      <c r="R30" s="347"/>
      <c r="S30" s="342"/>
      <c r="T30" s="342"/>
      <c r="U30" s="342"/>
      <c r="V30" s="342"/>
      <c r="W30" s="342"/>
      <c r="X30" s="342"/>
      <c r="Y30" s="342"/>
      <c r="Z30" s="342"/>
      <c r="AA30" s="342"/>
      <c r="AB30" s="342"/>
      <c r="AC30" s="342"/>
      <c r="AD30" s="342"/>
      <c r="AE30" s="342"/>
      <c r="AF30" s="342"/>
      <c r="AG30" s="342"/>
      <c r="AI30" s="1202"/>
      <c r="AJ30" s="1203"/>
      <c r="AO30" s="337">
        <f>AI30</f>
        <v>0</v>
      </c>
    </row>
    <row r="31" spans="1:41" ht="16.5" customHeight="1">
      <c r="A31" s="341"/>
      <c r="B31" s="359"/>
      <c r="C31" s="358" t="s">
        <v>2728</v>
      </c>
      <c r="D31" s="341"/>
      <c r="E31" s="341"/>
      <c r="F31" s="341"/>
      <c r="G31" s="341"/>
      <c r="H31" s="341"/>
      <c r="I31" s="341"/>
      <c r="J31" s="1204"/>
      <c r="K31" s="1204"/>
      <c r="L31" s="1204"/>
      <c r="M31" s="1204"/>
      <c r="N31" s="1204"/>
      <c r="O31" s="1204"/>
      <c r="P31" s="1204"/>
      <c r="Q31" s="1204"/>
      <c r="R31" s="1204"/>
      <c r="S31" s="1204"/>
      <c r="T31" s="1204"/>
      <c r="U31" s="1204"/>
      <c r="V31" s="1204"/>
      <c r="W31" s="1204"/>
      <c r="X31" s="1204"/>
      <c r="Y31" s="1204"/>
      <c r="Z31" s="1204"/>
      <c r="AA31" s="1204"/>
      <c r="AB31" s="1204"/>
      <c r="AC31" s="1204"/>
      <c r="AD31" s="1204"/>
      <c r="AE31" s="1204"/>
      <c r="AF31" s="1204"/>
      <c r="AG31" s="1204"/>
    </row>
    <row r="32" spans="1:41" ht="2.1" customHeight="1">
      <c r="A32" s="341"/>
      <c r="B32" s="359"/>
      <c r="C32" s="358"/>
      <c r="D32" s="341"/>
      <c r="E32" s="341"/>
      <c r="F32" s="341"/>
      <c r="G32" s="341"/>
      <c r="H32" s="361"/>
      <c r="I32" s="361"/>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47"/>
    </row>
    <row r="33" spans="1:33" ht="17.100000000000001" customHeight="1">
      <c r="A33" s="341"/>
      <c r="B33" s="359"/>
      <c r="C33" s="358" t="s">
        <v>2729</v>
      </c>
      <c r="D33" s="341"/>
      <c r="E33" s="341"/>
      <c r="F33" s="341"/>
      <c r="G33" s="341"/>
      <c r="H33" s="341"/>
      <c r="I33" s="341"/>
      <c r="J33" s="1205"/>
      <c r="K33" s="1205"/>
      <c r="L33" s="1205"/>
      <c r="M33" s="1205"/>
      <c r="N33" s="1205"/>
      <c r="O33" s="1205"/>
      <c r="P33" s="1205"/>
      <c r="Q33" s="1205"/>
      <c r="R33" s="1205"/>
      <c r="S33" s="1205"/>
      <c r="T33" s="1205"/>
      <c r="U33" s="1205"/>
      <c r="V33" s="1205"/>
      <c r="W33" s="1205"/>
      <c r="X33" s="1205"/>
      <c r="Y33" s="1205"/>
      <c r="Z33" s="1205"/>
      <c r="AA33" s="1205"/>
      <c r="AB33" s="1205"/>
      <c r="AC33" s="1205"/>
      <c r="AD33" s="1205"/>
      <c r="AE33" s="1205"/>
      <c r="AF33" s="1205"/>
      <c r="AG33" s="1205"/>
    </row>
    <row r="34" spans="1:33" ht="17.100000000000001" customHeight="1">
      <c r="A34" s="341"/>
      <c r="B34" s="341"/>
      <c r="C34" s="341"/>
      <c r="D34" s="341"/>
      <c r="E34" s="341"/>
      <c r="F34" s="341"/>
      <c r="G34" s="341"/>
      <c r="H34" s="341"/>
      <c r="I34" s="341"/>
      <c r="J34" s="1206"/>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row>
    <row r="35" spans="1:33" ht="17.100000000000001" customHeight="1">
      <c r="A35" s="1186" t="s">
        <v>2714</v>
      </c>
      <c r="B35" s="1187"/>
      <c r="C35" s="1187"/>
      <c r="D35" s="1187"/>
      <c r="E35" s="1187"/>
      <c r="F35" s="353"/>
      <c r="G35" s="353"/>
      <c r="H35" s="353"/>
      <c r="I35" s="353"/>
      <c r="J35" s="354"/>
      <c r="K35" s="354"/>
      <c r="L35" s="354"/>
      <c r="M35" s="354"/>
      <c r="N35" s="354"/>
      <c r="O35" s="354"/>
      <c r="P35" s="354"/>
      <c r="Q35" s="354"/>
      <c r="R35" s="354"/>
      <c r="S35" s="354"/>
      <c r="T35" s="354"/>
      <c r="U35" s="354"/>
      <c r="V35" s="354"/>
      <c r="W35" s="354"/>
      <c r="X35" s="354"/>
      <c r="Y35" s="354"/>
      <c r="Z35" s="354"/>
      <c r="AA35" s="354"/>
      <c r="AB35" s="354"/>
      <c r="AC35" s="354"/>
      <c r="AD35" s="354"/>
      <c r="AE35" s="354"/>
      <c r="AF35" s="354"/>
      <c r="AG35" s="355"/>
    </row>
    <row r="36" spans="1:33" ht="17.100000000000001" customHeight="1">
      <c r="A36" s="1177"/>
      <c r="B36" s="1178"/>
      <c r="C36" s="1178"/>
      <c r="D36" s="1178"/>
      <c r="E36" s="1178"/>
      <c r="F36" s="1178"/>
      <c r="G36" s="1178"/>
      <c r="H36" s="1178"/>
      <c r="I36" s="1178"/>
      <c r="J36" s="1178"/>
      <c r="K36" s="1178"/>
      <c r="L36" s="1178"/>
      <c r="M36" s="1178"/>
      <c r="N36" s="1178"/>
      <c r="O36" s="1178"/>
      <c r="P36" s="1178"/>
      <c r="Q36" s="1178"/>
      <c r="R36" s="1178"/>
      <c r="S36" s="1178"/>
      <c r="T36" s="1178"/>
      <c r="U36" s="1178"/>
      <c r="V36" s="1178"/>
      <c r="W36" s="1178"/>
      <c r="X36" s="1178"/>
      <c r="Y36" s="1178"/>
      <c r="Z36" s="1178"/>
      <c r="AA36" s="1178"/>
      <c r="AB36" s="1178"/>
      <c r="AC36" s="1178"/>
      <c r="AD36" s="1178"/>
      <c r="AE36" s="1178"/>
      <c r="AF36" s="1178"/>
      <c r="AG36" s="1179"/>
    </row>
    <row r="37" spans="1:33" ht="17.100000000000001" customHeight="1">
      <c r="A37" s="1149" t="s">
        <v>2715</v>
      </c>
      <c r="B37" s="1146"/>
      <c r="C37" s="1146"/>
      <c r="D37" s="1146"/>
      <c r="E37" s="1146"/>
      <c r="F37" s="1146"/>
      <c r="G37" s="1146"/>
      <c r="H37" s="1146"/>
      <c r="I37" s="1131"/>
      <c r="J37" s="1134" t="s">
        <v>2716</v>
      </c>
      <c r="K37" s="1135"/>
      <c r="L37" s="1135"/>
      <c r="M37" s="1135"/>
      <c r="N37" s="1135"/>
      <c r="O37" s="1135"/>
      <c r="P37" s="1135"/>
      <c r="Q37" s="1140"/>
      <c r="R37" s="1135" t="s">
        <v>2717</v>
      </c>
      <c r="S37" s="1135"/>
      <c r="T37" s="1135"/>
      <c r="U37" s="1135"/>
      <c r="V37" s="1135"/>
      <c r="W37" s="1135"/>
      <c r="X37" s="1140"/>
      <c r="Y37" s="1157" t="s">
        <v>2718</v>
      </c>
      <c r="Z37" s="1158"/>
      <c r="AA37" s="1158"/>
      <c r="AB37" s="1158"/>
      <c r="AC37" s="1158"/>
      <c r="AD37" s="1159"/>
      <c r="AE37" s="1159"/>
      <c r="AF37" s="1159"/>
      <c r="AG37" s="1160"/>
    </row>
    <row r="38" spans="1:33" ht="17.100000000000001" customHeight="1">
      <c r="A38" s="1150"/>
      <c r="B38" s="1147"/>
      <c r="C38" s="1147"/>
      <c r="D38" s="1147"/>
      <c r="E38" s="1147"/>
      <c r="F38" s="1147"/>
      <c r="G38" s="1147"/>
      <c r="H38" s="1147"/>
      <c r="I38" s="1132"/>
      <c r="J38" s="1136"/>
      <c r="K38" s="1137"/>
      <c r="L38" s="1137"/>
      <c r="M38" s="1137"/>
      <c r="N38" s="1137"/>
      <c r="O38" s="1137"/>
      <c r="P38" s="1137"/>
      <c r="Q38" s="1141"/>
      <c r="R38" s="1137"/>
      <c r="S38" s="1137"/>
      <c r="T38" s="1137"/>
      <c r="U38" s="1137"/>
      <c r="V38" s="1137"/>
      <c r="W38" s="1137"/>
      <c r="X38" s="1141"/>
      <c r="Y38" s="1157"/>
      <c r="Z38" s="1158"/>
      <c r="AA38" s="1158"/>
      <c r="AB38" s="1158"/>
      <c r="AC38" s="1158"/>
      <c r="AD38" s="1159"/>
      <c r="AE38" s="1159"/>
      <c r="AF38" s="1159"/>
      <c r="AG38" s="1160"/>
    </row>
    <row r="39" spans="1:33" ht="17.100000000000001" customHeight="1">
      <c r="A39" s="1151"/>
      <c r="B39" s="1148"/>
      <c r="C39" s="1148"/>
      <c r="D39" s="1148"/>
      <c r="E39" s="1148"/>
      <c r="F39" s="1148"/>
      <c r="G39" s="1148"/>
      <c r="H39" s="1148"/>
      <c r="I39" s="1133"/>
      <c r="J39" s="1138"/>
      <c r="K39" s="1139"/>
      <c r="L39" s="1139"/>
      <c r="M39" s="1139"/>
      <c r="N39" s="1139"/>
      <c r="O39" s="1139"/>
      <c r="P39" s="1139"/>
      <c r="Q39" s="1142"/>
      <c r="R39" s="1139"/>
      <c r="S39" s="1139"/>
      <c r="T39" s="1139"/>
      <c r="U39" s="1139"/>
      <c r="V39" s="1139"/>
      <c r="W39" s="1139"/>
      <c r="X39" s="1142"/>
      <c r="Y39" s="1161"/>
      <c r="Z39" s="1159"/>
      <c r="AA39" s="1159"/>
      <c r="AB39" s="1159"/>
      <c r="AC39" s="1159"/>
      <c r="AD39" s="1159"/>
      <c r="AE39" s="1159"/>
      <c r="AF39" s="1159"/>
      <c r="AG39" s="1160"/>
    </row>
    <row r="40" spans="1:33" ht="17.100000000000001" customHeight="1">
      <c r="A40" s="1162" t="s">
        <v>2719</v>
      </c>
      <c r="B40" s="1163"/>
      <c r="C40" s="1135" t="str">
        <f>IF(AS1="","",TEXT(AS1,"e"))</f>
        <v/>
      </c>
      <c r="D40" s="1135"/>
      <c r="E40" s="1146" t="s">
        <v>5</v>
      </c>
      <c r="F40" s="1135" t="str">
        <f>IF(AS1="","",TEXT(AS1,"m"))</f>
        <v/>
      </c>
      <c r="G40" s="1146" t="s">
        <v>2710</v>
      </c>
      <c r="H40" s="1135" t="str">
        <f>IF(AS1="","",TEXT(AS1,"d"))</f>
        <v/>
      </c>
      <c r="I40" s="1146" t="s">
        <v>2711</v>
      </c>
      <c r="J40" s="1134"/>
      <c r="K40" s="1135"/>
      <c r="L40" s="1135"/>
      <c r="M40" s="1135"/>
      <c r="N40" s="1135"/>
      <c r="O40" s="1135"/>
      <c r="P40" s="1135"/>
      <c r="Q40" s="1140"/>
      <c r="R40" s="1135"/>
      <c r="S40" s="1135"/>
      <c r="T40" s="1135"/>
      <c r="U40" s="1135"/>
      <c r="V40" s="1135"/>
      <c r="W40" s="1135"/>
      <c r="X40" s="1140"/>
      <c r="Y40" s="1162" t="s">
        <v>2719</v>
      </c>
      <c r="Z40" s="1163"/>
      <c r="AA40" s="1135" t="str">
        <f>IF(AS2="","",TEXT(AS2,"e"))</f>
        <v/>
      </c>
      <c r="AB40" s="1135"/>
      <c r="AC40" s="1146" t="s">
        <v>5</v>
      </c>
      <c r="AD40" s="1135" t="str">
        <f>IF(AS2="","",TEXT(AS2,"m"))</f>
        <v/>
      </c>
      <c r="AE40" s="1146" t="s">
        <v>2710</v>
      </c>
      <c r="AF40" s="1135" t="str">
        <f>IF(AS2="","",TEXT(AS2,"d"))</f>
        <v/>
      </c>
      <c r="AG40" s="1131" t="s">
        <v>2711</v>
      </c>
    </row>
    <row r="41" spans="1:33" ht="17.100000000000001" customHeight="1">
      <c r="A41" s="1164"/>
      <c r="B41" s="1165"/>
      <c r="C41" s="1137"/>
      <c r="D41" s="1137"/>
      <c r="E41" s="1147"/>
      <c r="F41" s="1137"/>
      <c r="G41" s="1147"/>
      <c r="H41" s="1137"/>
      <c r="I41" s="1147"/>
      <c r="J41" s="1136"/>
      <c r="K41" s="1137"/>
      <c r="L41" s="1137"/>
      <c r="M41" s="1137"/>
      <c r="N41" s="1137"/>
      <c r="O41" s="1137"/>
      <c r="P41" s="1137"/>
      <c r="Q41" s="1141"/>
      <c r="R41" s="1137"/>
      <c r="S41" s="1137"/>
      <c r="T41" s="1137"/>
      <c r="U41" s="1137"/>
      <c r="V41" s="1137"/>
      <c r="W41" s="1137"/>
      <c r="X41" s="1141"/>
      <c r="Y41" s="1164"/>
      <c r="Z41" s="1165"/>
      <c r="AA41" s="1137"/>
      <c r="AB41" s="1137"/>
      <c r="AC41" s="1147"/>
      <c r="AD41" s="1137"/>
      <c r="AE41" s="1147"/>
      <c r="AF41" s="1137"/>
      <c r="AG41" s="1132"/>
    </row>
    <row r="42" spans="1:33" ht="17.100000000000001" customHeight="1">
      <c r="A42" s="1166"/>
      <c r="B42" s="1199"/>
      <c r="C42" s="1145"/>
      <c r="D42" s="1145"/>
      <c r="E42" s="1198"/>
      <c r="F42" s="1145"/>
      <c r="G42" s="1198"/>
      <c r="H42" s="1145"/>
      <c r="I42" s="1148"/>
      <c r="J42" s="1136"/>
      <c r="K42" s="1137"/>
      <c r="L42" s="1137"/>
      <c r="M42" s="1137"/>
      <c r="N42" s="1137"/>
      <c r="O42" s="1137"/>
      <c r="P42" s="1137"/>
      <c r="Q42" s="1141"/>
      <c r="R42" s="1137"/>
      <c r="S42" s="1137"/>
      <c r="T42" s="1137"/>
      <c r="U42" s="1137"/>
      <c r="V42" s="1137"/>
      <c r="W42" s="1137"/>
      <c r="X42" s="1141"/>
      <c r="Y42" s="1166"/>
      <c r="Z42" s="1199"/>
      <c r="AA42" s="1145"/>
      <c r="AB42" s="1145"/>
      <c r="AC42" s="1198"/>
      <c r="AD42" s="1145"/>
      <c r="AE42" s="1198"/>
      <c r="AF42" s="1145"/>
      <c r="AG42" s="1133"/>
    </row>
    <row r="43" spans="1:33" ht="17.100000000000001" customHeight="1">
      <c r="A43" s="1134" t="s">
        <v>2720</v>
      </c>
      <c r="B43" s="1143" t="str">
        <f>IF(AS1&lt;&gt;"","TKC"&amp;TEXT(AS1,"yy")&amp;"建更"&amp;IF(LEFT(第三面!F4,1)="山","梨",LEFT(第三面!F4,1))&amp;AS4,"TKC"&amp;"  　"&amp;"建更"&amp;IF(LEFT(第三面!F4,1)="山","梨",LEFT(第三面!F4,1)))</f>
        <v>TKC  　建更</v>
      </c>
      <c r="C43" s="1143"/>
      <c r="D43" s="1143"/>
      <c r="E43" s="1143"/>
      <c r="F43" s="1143"/>
      <c r="G43" s="1143"/>
      <c r="H43" s="1143"/>
      <c r="I43" s="1131" t="s">
        <v>17</v>
      </c>
      <c r="J43" s="1136"/>
      <c r="K43" s="1137"/>
      <c r="L43" s="1137"/>
      <c r="M43" s="1137"/>
      <c r="N43" s="1137"/>
      <c r="O43" s="1137"/>
      <c r="P43" s="1137"/>
      <c r="Q43" s="1141"/>
      <c r="R43" s="1137"/>
      <c r="S43" s="1137"/>
      <c r="T43" s="1137"/>
      <c r="U43" s="1137"/>
      <c r="V43" s="1137"/>
      <c r="W43" s="1137"/>
      <c r="X43" s="1141"/>
      <c r="Y43" s="1134" t="s">
        <v>2720</v>
      </c>
      <c r="Z43" s="1143" t="str">
        <f>IF(AS2="","TKC"&amp;"  　"&amp;"建更"&amp;IF(LEFT(第三面!F4,1)="山","梨",LEFT(第三面!F4,1)),B43)</f>
        <v>TKC  　建更</v>
      </c>
      <c r="AA43" s="1143"/>
      <c r="AB43" s="1143"/>
      <c r="AC43" s="1143"/>
      <c r="AD43" s="1143"/>
      <c r="AE43" s="1143"/>
      <c r="AF43" s="1143"/>
      <c r="AG43" s="1131" t="s">
        <v>17</v>
      </c>
    </row>
    <row r="44" spans="1:33" ht="17.100000000000001" customHeight="1">
      <c r="A44" s="1136"/>
      <c r="B44" s="1144"/>
      <c r="C44" s="1144"/>
      <c r="D44" s="1144"/>
      <c r="E44" s="1144"/>
      <c r="F44" s="1144"/>
      <c r="G44" s="1144"/>
      <c r="H44" s="1144"/>
      <c r="I44" s="1132"/>
      <c r="J44" s="1136"/>
      <c r="K44" s="1137"/>
      <c r="L44" s="1137"/>
      <c r="M44" s="1137"/>
      <c r="N44" s="1137"/>
      <c r="O44" s="1137"/>
      <c r="P44" s="1137"/>
      <c r="Q44" s="1141"/>
      <c r="R44" s="1137"/>
      <c r="S44" s="1137"/>
      <c r="T44" s="1137"/>
      <c r="U44" s="1137"/>
      <c r="V44" s="1137"/>
      <c r="W44" s="1137"/>
      <c r="X44" s="1141"/>
      <c r="Y44" s="1136"/>
      <c r="Z44" s="1144"/>
      <c r="AA44" s="1144"/>
      <c r="AB44" s="1144"/>
      <c r="AC44" s="1144"/>
      <c r="AD44" s="1144"/>
      <c r="AE44" s="1144"/>
      <c r="AF44" s="1144"/>
      <c r="AG44" s="1132"/>
    </row>
    <row r="45" spans="1:33" ht="17.100000000000001" customHeight="1">
      <c r="A45" s="1138"/>
      <c r="B45" s="1201"/>
      <c r="C45" s="1201"/>
      <c r="D45" s="1201"/>
      <c r="E45" s="1201"/>
      <c r="F45" s="1201"/>
      <c r="G45" s="1201"/>
      <c r="H45" s="1201"/>
      <c r="I45" s="1133"/>
      <c r="J45" s="1136"/>
      <c r="K45" s="1137"/>
      <c r="L45" s="1137"/>
      <c r="M45" s="1137"/>
      <c r="N45" s="1137"/>
      <c r="O45" s="1137"/>
      <c r="P45" s="1137"/>
      <c r="Q45" s="1141"/>
      <c r="R45" s="1137"/>
      <c r="S45" s="1137"/>
      <c r="T45" s="1137"/>
      <c r="U45" s="1137"/>
      <c r="V45" s="1137"/>
      <c r="W45" s="1137"/>
      <c r="X45" s="1141"/>
      <c r="Y45" s="1138"/>
      <c r="Z45" s="1201"/>
      <c r="AA45" s="1201"/>
      <c r="AB45" s="1201"/>
      <c r="AC45" s="1201"/>
      <c r="AD45" s="1201"/>
      <c r="AE45" s="1201"/>
      <c r="AF45" s="1201"/>
      <c r="AG45" s="1133"/>
    </row>
    <row r="46" spans="1:33" ht="17.100000000000001" customHeight="1">
      <c r="A46" s="1134" t="s">
        <v>2730</v>
      </c>
      <c r="B46" s="1135"/>
      <c r="C46" s="1135"/>
      <c r="D46" s="1135" t="str">
        <f>IF(AS3="","",AS3)</f>
        <v/>
      </c>
      <c r="E46" s="1135"/>
      <c r="F46" s="1135"/>
      <c r="G46" s="1135"/>
      <c r="H46" s="1135"/>
      <c r="I46" s="1140"/>
      <c r="J46" s="1136"/>
      <c r="K46" s="1137"/>
      <c r="L46" s="1137"/>
      <c r="M46" s="1137"/>
      <c r="N46" s="1137"/>
      <c r="O46" s="1137"/>
      <c r="P46" s="1137"/>
      <c r="Q46" s="1141"/>
      <c r="R46" s="1137"/>
      <c r="S46" s="1137"/>
      <c r="T46" s="1137"/>
      <c r="U46" s="1137"/>
      <c r="V46" s="1137"/>
      <c r="W46" s="1137"/>
      <c r="X46" s="1141"/>
      <c r="Y46" s="1134" t="s">
        <v>2721</v>
      </c>
      <c r="Z46" s="1135"/>
      <c r="AA46" s="1135"/>
      <c r="AB46" s="1135" t="str">
        <f>IF(AS2="","",D46)</f>
        <v/>
      </c>
      <c r="AC46" s="1135"/>
      <c r="AD46" s="1135"/>
      <c r="AE46" s="1135"/>
      <c r="AF46" s="1135"/>
      <c r="AG46" s="1140"/>
    </row>
    <row r="47" spans="1:33" ht="17.100000000000001" customHeight="1">
      <c r="A47" s="1136"/>
      <c r="B47" s="1137"/>
      <c r="C47" s="1137"/>
      <c r="D47" s="1137"/>
      <c r="E47" s="1137"/>
      <c r="F47" s="1137"/>
      <c r="G47" s="1137"/>
      <c r="H47" s="1137"/>
      <c r="I47" s="1141"/>
      <c r="J47" s="1136"/>
      <c r="K47" s="1137"/>
      <c r="L47" s="1137"/>
      <c r="M47" s="1137"/>
      <c r="N47" s="1137"/>
      <c r="O47" s="1137"/>
      <c r="P47" s="1137"/>
      <c r="Q47" s="1141"/>
      <c r="R47" s="1137"/>
      <c r="S47" s="1137"/>
      <c r="T47" s="1137"/>
      <c r="U47" s="1137"/>
      <c r="V47" s="1137"/>
      <c r="W47" s="1137"/>
      <c r="X47" s="1141"/>
      <c r="Y47" s="1136"/>
      <c r="Z47" s="1137"/>
      <c r="AA47" s="1137"/>
      <c r="AB47" s="1137"/>
      <c r="AC47" s="1137"/>
      <c r="AD47" s="1137"/>
      <c r="AE47" s="1137"/>
      <c r="AF47" s="1137"/>
      <c r="AG47" s="1141"/>
    </row>
    <row r="48" spans="1:33" ht="17.100000000000001" customHeight="1">
      <c r="A48" s="1138"/>
      <c r="B48" s="1139"/>
      <c r="C48" s="1139"/>
      <c r="D48" s="1139"/>
      <c r="E48" s="1139"/>
      <c r="F48" s="1139"/>
      <c r="G48" s="1139"/>
      <c r="H48" s="1139"/>
      <c r="I48" s="1142"/>
      <c r="J48" s="1138"/>
      <c r="K48" s="1139"/>
      <c r="L48" s="1139"/>
      <c r="M48" s="1139"/>
      <c r="N48" s="1139"/>
      <c r="O48" s="1139"/>
      <c r="P48" s="1139"/>
      <c r="Q48" s="1142"/>
      <c r="R48" s="1139"/>
      <c r="S48" s="1139"/>
      <c r="T48" s="1139"/>
      <c r="U48" s="1139"/>
      <c r="V48" s="1139"/>
      <c r="W48" s="1139"/>
      <c r="X48" s="1142"/>
      <c r="Y48" s="1138"/>
      <c r="Z48" s="1139"/>
      <c r="AA48" s="1139"/>
      <c r="AB48" s="1139"/>
      <c r="AC48" s="1139"/>
      <c r="AD48" s="1139"/>
      <c r="AE48" s="1139"/>
      <c r="AF48" s="1139"/>
      <c r="AG48" s="1142"/>
    </row>
    <row r="49" spans="1:9">
      <c r="A49" s="357"/>
      <c r="B49" s="357"/>
      <c r="C49" s="357"/>
      <c r="D49" s="357"/>
      <c r="E49" s="357"/>
      <c r="F49" s="357"/>
      <c r="G49" s="357"/>
      <c r="H49" s="357"/>
      <c r="I49" s="357"/>
    </row>
    <row r="50" spans="1:9">
      <c r="A50" s="357"/>
      <c r="B50" s="357"/>
      <c r="C50" s="357"/>
      <c r="D50" s="357"/>
      <c r="E50" s="357"/>
      <c r="F50" s="357"/>
      <c r="G50" s="357"/>
      <c r="H50" s="357"/>
      <c r="I50" s="357"/>
    </row>
  </sheetData>
  <mergeCells count="56">
    <mergeCell ref="A16:AG16"/>
    <mergeCell ref="Z18:AA18"/>
    <mergeCell ref="A1:AG1"/>
    <mergeCell ref="A5:AG5"/>
    <mergeCell ref="A8:AG8"/>
    <mergeCell ref="A11:AG13"/>
    <mergeCell ref="A15:AG15"/>
    <mergeCell ref="AI18:AJ18"/>
    <mergeCell ref="N19:P19"/>
    <mergeCell ref="T19:AF19"/>
    <mergeCell ref="T20:AF20"/>
    <mergeCell ref="T23:AF23"/>
    <mergeCell ref="T22:AF22"/>
    <mergeCell ref="N25:P25"/>
    <mergeCell ref="R25:AF25"/>
    <mergeCell ref="R26:AF26"/>
    <mergeCell ref="J29:AG29"/>
    <mergeCell ref="A37:E39"/>
    <mergeCell ref="F37:I39"/>
    <mergeCell ref="J37:Q39"/>
    <mergeCell ref="R37:X39"/>
    <mergeCell ref="Y37:AG39"/>
    <mergeCell ref="Y46:AA48"/>
    <mergeCell ref="AB46:AG48"/>
    <mergeCell ref="AD40:AD42"/>
    <mergeCell ref="AE40:AE42"/>
    <mergeCell ref="AI30:AJ30"/>
    <mergeCell ref="J31:AG31"/>
    <mergeCell ref="J33:AG34"/>
    <mergeCell ref="AF40:AF42"/>
    <mergeCell ref="AG40:AG42"/>
    <mergeCell ref="Y43:Y45"/>
    <mergeCell ref="Z43:AF45"/>
    <mergeCell ref="AG43:AG45"/>
    <mergeCell ref="J40:Q48"/>
    <mergeCell ref="R40:X48"/>
    <mergeCell ref="Y40:Z42"/>
    <mergeCell ref="AA40:AB42"/>
    <mergeCell ref="A46:C48"/>
    <mergeCell ref="D46:I48"/>
    <mergeCell ref="A43:A45"/>
    <mergeCell ref="B43:H45"/>
    <mergeCell ref="I43:I45"/>
    <mergeCell ref="AI27:AM27"/>
    <mergeCell ref="AI28:AM28"/>
    <mergeCell ref="AC40:AC42"/>
    <mergeCell ref="A40:B42"/>
    <mergeCell ref="C40:D42"/>
    <mergeCell ref="E40:E42"/>
    <mergeCell ref="F40:F42"/>
    <mergeCell ref="G40:G42"/>
    <mergeCell ref="H40:H42"/>
    <mergeCell ref="I40:I42"/>
    <mergeCell ref="A35:E35"/>
    <mergeCell ref="A36:AG36"/>
    <mergeCell ref="J30:K30"/>
  </mergeCells>
  <phoneticPr fontId="1"/>
  <dataValidations count="5">
    <dataValidation imeMode="hiragana" allowBlank="1" showInputMessage="1" showErrorMessage="1" sqref="R19:T20 JN19:JP20 TJ19:TL20 ADF19:ADH20 ANB19:AND20 AWX19:AWZ20 BGT19:BGV20 BQP19:BQR20 CAL19:CAN20 CKH19:CKJ20 CUD19:CUF20 DDZ19:DEB20 DNV19:DNX20 DXR19:DXT20 EHN19:EHP20 ERJ19:ERL20 FBF19:FBH20 FLB19:FLD20 FUX19:FUZ20 GET19:GEV20 GOP19:GOR20 GYL19:GYN20 HIH19:HIJ20 HSD19:HSF20 IBZ19:ICB20 ILV19:ILX20 IVR19:IVT20 JFN19:JFP20 JPJ19:JPL20 JZF19:JZH20 KJB19:KJD20 KSX19:KSZ20 LCT19:LCV20 LMP19:LMR20 LWL19:LWN20 MGH19:MGJ20 MQD19:MQF20 MZZ19:NAB20 NJV19:NJX20 NTR19:NTT20 ODN19:ODP20 ONJ19:ONL20 OXF19:OXH20 PHB19:PHD20 PQX19:PQZ20 QAT19:QAV20 QKP19:QKR20 QUL19:QUN20 REH19:REJ20 ROD19:ROF20 RXZ19:RYB20 SHV19:SHX20 SRR19:SRT20 TBN19:TBP20 TLJ19:TLL20 TVF19:TVH20 UFB19:UFD20 UOX19:UOZ20 UYT19:UYV20 VIP19:VIR20 VSL19:VSN20 WCH19:WCJ20 WMD19:WMF20 WVZ19:WWB20 R65555:T65556 JN65555:JP65556 TJ65555:TL65556 ADF65555:ADH65556 ANB65555:AND65556 AWX65555:AWZ65556 BGT65555:BGV65556 BQP65555:BQR65556 CAL65555:CAN65556 CKH65555:CKJ65556 CUD65555:CUF65556 DDZ65555:DEB65556 DNV65555:DNX65556 DXR65555:DXT65556 EHN65555:EHP65556 ERJ65555:ERL65556 FBF65555:FBH65556 FLB65555:FLD65556 FUX65555:FUZ65556 GET65555:GEV65556 GOP65555:GOR65556 GYL65555:GYN65556 HIH65555:HIJ65556 HSD65555:HSF65556 IBZ65555:ICB65556 ILV65555:ILX65556 IVR65555:IVT65556 JFN65555:JFP65556 JPJ65555:JPL65556 JZF65555:JZH65556 KJB65555:KJD65556 KSX65555:KSZ65556 LCT65555:LCV65556 LMP65555:LMR65556 LWL65555:LWN65556 MGH65555:MGJ65556 MQD65555:MQF65556 MZZ65555:NAB65556 NJV65555:NJX65556 NTR65555:NTT65556 ODN65555:ODP65556 ONJ65555:ONL65556 OXF65555:OXH65556 PHB65555:PHD65556 PQX65555:PQZ65556 QAT65555:QAV65556 QKP65555:QKR65556 QUL65555:QUN65556 REH65555:REJ65556 ROD65555:ROF65556 RXZ65555:RYB65556 SHV65555:SHX65556 SRR65555:SRT65556 TBN65555:TBP65556 TLJ65555:TLL65556 TVF65555:TVH65556 UFB65555:UFD65556 UOX65555:UOZ65556 UYT65555:UYV65556 VIP65555:VIR65556 VSL65555:VSN65556 WCH65555:WCJ65556 WMD65555:WMF65556 WVZ65555:WWB65556 R131091:T131092 JN131091:JP131092 TJ131091:TL131092 ADF131091:ADH131092 ANB131091:AND131092 AWX131091:AWZ131092 BGT131091:BGV131092 BQP131091:BQR131092 CAL131091:CAN131092 CKH131091:CKJ131092 CUD131091:CUF131092 DDZ131091:DEB131092 DNV131091:DNX131092 DXR131091:DXT131092 EHN131091:EHP131092 ERJ131091:ERL131092 FBF131091:FBH131092 FLB131091:FLD131092 FUX131091:FUZ131092 GET131091:GEV131092 GOP131091:GOR131092 GYL131091:GYN131092 HIH131091:HIJ131092 HSD131091:HSF131092 IBZ131091:ICB131092 ILV131091:ILX131092 IVR131091:IVT131092 JFN131091:JFP131092 JPJ131091:JPL131092 JZF131091:JZH131092 KJB131091:KJD131092 KSX131091:KSZ131092 LCT131091:LCV131092 LMP131091:LMR131092 LWL131091:LWN131092 MGH131091:MGJ131092 MQD131091:MQF131092 MZZ131091:NAB131092 NJV131091:NJX131092 NTR131091:NTT131092 ODN131091:ODP131092 ONJ131091:ONL131092 OXF131091:OXH131092 PHB131091:PHD131092 PQX131091:PQZ131092 QAT131091:QAV131092 QKP131091:QKR131092 QUL131091:QUN131092 REH131091:REJ131092 ROD131091:ROF131092 RXZ131091:RYB131092 SHV131091:SHX131092 SRR131091:SRT131092 TBN131091:TBP131092 TLJ131091:TLL131092 TVF131091:TVH131092 UFB131091:UFD131092 UOX131091:UOZ131092 UYT131091:UYV131092 VIP131091:VIR131092 VSL131091:VSN131092 WCH131091:WCJ131092 WMD131091:WMF131092 WVZ131091:WWB131092 R196627:T196628 JN196627:JP196628 TJ196627:TL196628 ADF196627:ADH196628 ANB196627:AND196628 AWX196627:AWZ196628 BGT196627:BGV196628 BQP196627:BQR196628 CAL196627:CAN196628 CKH196627:CKJ196628 CUD196627:CUF196628 DDZ196627:DEB196628 DNV196627:DNX196628 DXR196627:DXT196628 EHN196627:EHP196628 ERJ196627:ERL196628 FBF196627:FBH196628 FLB196627:FLD196628 FUX196627:FUZ196628 GET196627:GEV196628 GOP196627:GOR196628 GYL196627:GYN196628 HIH196627:HIJ196628 HSD196627:HSF196628 IBZ196627:ICB196628 ILV196627:ILX196628 IVR196627:IVT196628 JFN196627:JFP196628 JPJ196627:JPL196628 JZF196627:JZH196628 KJB196627:KJD196628 KSX196627:KSZ196628 LCT196627:LCV196628 LMP196627:LMR196628 LWL196627:LWN196628 MGH196627:MGJ196628 MQD196627:MQF196628 MZZ196627:NAB196628 NJV196627:NJX196628 NTR196627:NTT196628 ODN196627:ODP196628 ONJ196627:ONL196628 OXF196627:OXH196628 PHB196627:PHD196628 PQX196627:PQZ196628 QAT196627:QAV196628 QKP196627:QKR196628 QUL196627:QUN196628 REH196627:REJ196628 ROD196627:ROF196628 RXZ196627:RYB196628 SHV196627:SHX196628 SRR196627:SRT196628 TBN196627:TBP196628 TLJ196627:TLL196628 TVF196627:TVH196628 UFB196627:UFD196628 UOX196627:UOZ196628 UYT196627:UYV196628 VIP196627:VIR196628 VSL196627:VSN196628 WCH196627:WCJ196628 WMD196627:WMF196628 WVZ196627:WWB196628 R262163:T262164 JN262163:JP262164 TJ262163:TL262164 ADF262163:ADH262164 ANB262163:AND262164 AWX262163:AWZ262164 BGT262163:BGV262164 BQP262163:BQR262164 CAL262163:CAN262164 CKH262163:CKJ262164 CUD262163:CUF262164 DDZ262163:DEB262164 DNV262163:DNX262164 DXR262163:DXT262164 EHN262163:EHP262164 ERJ262163:ERL262164 FBF262163:FBH262164 FLB262163:FLD262164 FUX262163:FUZ262164 GET262163:GEV262164 GOP262163:GOR262164 GYL262163:GYN262164 HIH262163:HIJ262164 HSD262163:HSF262164 IBZ262163:ICB262164 ILV262163:ILX262164 IVR262163:IVT262164 JFN262163:JFP262164 JPJ262163:JPL262164 JZF262163:JZH262164 KJB262163:KJD262164 KSX262163:KSZ262164 LCT262163:LCV262164 LMP262163:LMR262164 LWL262163:LWN262164 MGH262163:MGJ262164 MQD262163:MQF262164 MZZ262163:NAB262164 NJV262163:NJX262164 NTR262163:NTT262164 ODN262163:ODP262164 ONJ262163:ONL262164 OXF262163:OXH262164 PHB262163:PHD262164 PQX262163:PQZ262164 QAT262163:QAV262164 QKP262163:QKR262164 QUL262163:QUN262164 REH262163:REJ262164 ROD262163:ROF262164 RXZ262163:RYB262164 SHV262163:SHX262164 SRR262163:SRT262164 TBN262163:TBP262164 TLJ262163:TLL262164 TVF262163:TVH262164 UFB262163:UFD262164 UOX262163:UOZ262164 UYT262163:UYV262164 VIP262163:VIR262164 VSL262163:VSN262164 WCH262163:WCJ262164 WMD262163:WMF262164 WVZ262163:WWB262164 R327699:T327700 JN327699:JP327700 TJ327699:TL327700 ADF327699:ADH327700 ANB327699:AND327700 AWX327699:AWZ327700 BGT327699:BGV327700 BQP327699:BQR327700 CAL327699:CAN327700 CKH327699:CKJ327700 CUD327699:CUF327700 DDZ327699:DEB327700 DNV327699:DNX327700 DXR327699:DXT327700 EHN327699:EHP327700 ERJ327699:ERL327700 FBF327699:FBH327700 FLB327699:FLD327700 FUX327699:FUZ327700 GET327699:GEV327700 GOP327699:GOR327700 GYL327699:GYN327700 HIH327699:HIJ327700 HSD327699:HSF327700 IBZ327699:ICB327700 ILV327699:ILX327700 IVR327699:IVT327700 JFN327699:JFP327700 JPJ327699:JPL327700 JZF327699:JZH327700 KJB327699:KJD327700 KSX327699:KSZ327700 LCT327699:LCV327700 LMP327699:LMR327700 LWL327699:LWN327700 MGH327699:MGJ327700 MQD327699:MQF327700 MZZ327699:NAB327700 NJV327699:NJX327700 NTR327699:NTT327700 ODN327699:ODP327700 ONJ327699:ONL327700 OXF327699:OXH327700 PHB327699:PHD327700 PQX327699:PQZ327700 QAT327699:QAV327700 QKP327699:QKR327700 QUL327699:QUN327700 REH327699:REJ327700 ROD327699:ROF327700 RXZ327699:RYB327700 SHV327699:SHX327700 SRR327699:SRT327700 TBN327699:TBP327700 TLJ327699:TLL327700 TVF327699:TVH327700 UFB327699:UFD327700 UOX327699:UOZ327700 UYT327699:UYV327700 VIP327699:VIR327700 VSL327699:VSN327700 WCH327699:WCJ327700 WMD327699:WMF327700 WVZ327699:WWB327700 R393235:T393236 JN393235:JP393236 TJ393235:TL393236 ADF393235:ADH393236 ANB393235:AND393236 AWX393235:AWZ393236 BGT393235:BGV393236 BQP393235:BQR393236 CAL393235:CAN393236 CKH393235:CKJ393236 CUD393235:CUF393236 DDZ393235:DEB393236 DNV393235:DNX393236 DXR393235:DXT393236 EHN393235:EHP393236 ERJ393235:ERL393236 FBF393235:FBH393236 FLB393235:FLD393236 FUX393235:FUZ393236 GET393235:GEV393236 GOP393235:GOR393236 GYL393235:GYN393236 HIH393235:HIJ393236 HSD393235:HSF393236 IBZ393235:ICB393236 ILV393235:ILX393236 IVR393235:IVT393236 JFN393235:JFP393236 JPJ393235:JPL393236 JZF393235:JZH393236 KJB393235:KJD393236 KSX393235:KSZ393236 LCT393235:LCV393236 LMP393235:LMR393236 LWL393235:LWN393236 MGH393235:MGJ393236 MQD393235:MQF393236 MZZ393235:NAB393236 NJV393235:NJX393236 NTR393235:NTT393236 ODN393235:ODP393236 ONJ393235:ONL393236 OXF393235:OXH393236 PHB393235:PHD393236 PQX393235:PQZ393236 QAT393235:QAV393236 QKP393235:QKR393236 QUL393235:QUN393236 REH393235:REJ393236 ROD393235:ROF393236 RXZ393235:RYB393236 SHV393235:SHX393236 SRR393235:SRT393236 TBN393235:TBP393236 TLJ393235:TLL393236 TVF393235:TVH393236 UFB393235:UFD393236 UOX393235:UOZ393236 UYT393235:UYV393236 VIP393235:VIR393236 VSL393235:VSN393236 WCH393235:WCJ393236 WMD393235:WMF393236 WVZ393235:WWB393236 R458771:T458772 JN458771:JP458772 TJ458771:TL458772 ADF458771:ADH458772 ANB458771:AND458772 AWX458771:AWZ458772 BGT458771:BGV458772 BQP458771:BQR458772 CAL458771:CAN458772 CKH458771:CKJ458772 CUD458771:CUF458772 DDZ458771:DEB458772 DNV458771:DNX458772 DXR458771:DXT458772 EHN458771:EHP458772 ERJ458771:ERL458772 FBF458771:FBH458772 FLB458771:FLD458772 FUX458771:FUZ458772 GET458771:GEV458772 GOP458771:GOR458772 GYL458771:GYN458772 HIH458771:HIJ458772 HSD458771:HSF458772 IBZ458771:ICB458772 ILV458771:ILX458772 IVR458771:IVT458772 JFN458771:JFP458772 JPJ458771:JPL458772 JZF458771:JZH458772 KJB458771:KJD458772 KSX458771:KSZ458772 LCT458771:LCV458772 LMP458771:LMR458772 LWL458771:LWN458772 MGH458771:MGJ458772 MQD458771:MQF458772 MZZ458771:NAB458772 NJV458771:NJX458772 NTR458771:NTT458772 ODN458771:ODP458772 ONJ458771:ONL458772 OXF458771:OXH458772 PHB458771:PHD458772 PQX458771:PQZ458772 QAT458771:QAV458772 QKP458771:QKR458772 QUL458771:QUN458772 REH458771:REJ458772 ROD458771:ROF458772 RXZ458771:RYB458772 SHV458771:SHX458772 SRR458771:SRT458772 TBN458771:TBP458772 TLJ458771:TLL458772 TVF458771:TVH458772 UFB458771:UFD458772 UOX458771:UOZ458772 UYT458771:UYV458772 VIP458771:VIR458772 VSL458771:VSN458772 WCH458771:WCJ458772 WMD458771:WMF458772 WVZ458771:WWB458772 R524307:T524308 JN524307:JP524308 TJ524307:TL524308 ADF524307:ADH524308 ANB524307:AND524308 AWX524307:AWZ524308 BGT524307:BGV524308 BQP524307:BQR524308 CAL524307:CAN524308 CKH524307:CKJ524308 CUD524307:CUF524308 DDZ524307:DEB524308 DNV524307:DNX524308 DXR524307:DXT524308 EHN524307:EHP524308 ERJ524307:ERL524308 FBF524307:FBH524308 FLB524307:FLD524308 FUX524307:FUZ524308 GET524307:GEV524308 GOP524307:GOR524308 GYL524307:GYN524308 HIH524307:HIJ524308 HSD524307:HSF524308 IBZ524307:ICB524308 ILV524307:ILX524308 IVR524307:IVT524308 JFN524307:JFP524308 JPJ524307:JPL524308 JZF524307:JZH524308 KJB524307:KJD524308 KSX524307:KSZ524308 LCT524307:LCV524308 LMP524307:LMR524308 LWL524307:LWN524308 MGH524307:MGJ524308 MQD524307:MQF524308 MZZ524307:NAB524308 NJV524307:NJX524308 NTR524307:NTT524308 ODN524307:ODP524308 ONJ524307:ONL524308 OXF524307:OXH524308 PHB524307:PHD524308 PQX524307:PQZ524308 QAT524307:QAV524308 QKP524307:QKR524308 QUL524307:QUN524308 REH524307:REJ524308 ROD524307:ROF524308 RXZ524307:RYB524308 SHV524307:SHX524308 SRR524307:SRT524308 TBN524307:TBP524308 TLJ524307:TLL524308 TVF524307:TVH524308 UFB524307:UFD524308 UOX524307:UOZ524308 UYT524307:UYV524308 VIP524307:VIR524308 VSL524307:VSN524308 WCH524307:WCJ524308 WMD524307:WMF524308 WVZ524307:WWB524308 R589843:T589844 JN589843:JP589844 TJ589843:TL589844 ADF589843:ADH589844 ANB589843:AND589844 AWX589843:AWZ589844 BGT589843:BGV589844 BQP589843:BQR589844 CAL589843:CAN589844 CKH589843:CKJ589844 CUD589843:CUF589844 DDZ589843:DEB589844 DNV589843:DNX589844 DXR589843:DXT589844 EHN589843:EHP589844 ERJ589843:ERL589844 FBF589843:FBH589844 FLB589843:FLD589844 FUX589843:FUZ589844 GET589843:GEV589844 GOP589843:GOR589844 GYL589843:GYN589844 HIH589843:HIJ589844 HSD589843:HSF589844 IBZ589843:ICB589844 ILV589843:ILX589844 IVR589843:IVT589844 JFN589843:JFP589844 JPJ589843:JPL589844 JZF589843:JZH589844 KJB589843:KJD589844 KSX589843:KSZ589844 LCT589843:LCV589844 LMP589843:LMR589844 LWL589843:LWN589844 MGH589843:MGJ589844 MQD589843:MQF589844 MZZ589843:NAB589844 NJV589843:NJX589844 NTR589843:NTT589844 ODN589843:ODP589844 ONJ589843:ONL589844 OXF589843:OXH589844 PHB589843:PHD589844 PQX589843:PQZ589844 QAT589843:QAV589844 QKP589843:QKR589844 QUL589843:QUN589844 REH589843:REJ589844 ROD589843:ROF589844 RXZ589843:RYB589844 SHV589843:SHX589844 SRR589843:SRT589844 TBN589843:TBP589844 TLJ589843:TLL589844 TVF589843:TVH589844 UFB589843:UFD589844 UOX589843:UOZ589844 UYT589843:UYV589844 VIP589843:VIR589844 VSL589843:VSN589844 WCH589843:WCJ589844 WMD589843:WMF589844 WVZ589843:WWB589844 R655379:T655380 JN655379:JP655380 TJ655379:TL655380 ADF655379:ADH655380 ANB655379:AND655380 AWX655379:AWZ655380 BGT655379:BGV655380 BQP655379:BQR655380 CAL655379:CAN655380 CKH655379:CKJ655380 CUD655379:CUF655380 DDZ655379:DEB655380 DNV655379:DNX655380 DXR655379:DXT655380 EHN655379:EHP655380 ERJ655379:ERL655380 FBF655379:FBH655380 FLB655379:FLD655380 FUX655379:FUZ655380 GET655379:GEV655380 GOP655379:GOR655380 GYL655379:GYN655380 HIH655379:HIJ655380 HSD655379:HSF655380 IBZ655379:ICB655380 ILV655379:ILX655380 IVR655379:IVT655380 JFN655379:JFP655380 JPJ655379:JPL655380 JZF655379:JZH655380 KJB655379:KJD655380 KSX655379:KSZ655380 LCT655379:LCV655380 LMP655379:LMR655380 LWL655379:LWN655380 MGH655379:MGJ655380 MQD655379:MQF655380 MZZ655379:NAB655380 NJV655379:NJX655380 NTR655379:NTT655380 ODN655379:ODP655380 ONJ655379:ONL655380 OXF655379:OXH655380 PHB655379:PHD655380 PQX655379:PQZ655380 QAT655379:QAV655380 QKP655379:QKR655380 QUL655379:QUN655380 REH655379:REJ655380 ROD655379:ROF655380 RXZ655379:RYB655380 SHV655379:SHX655380 SRR655379:SRT655380 TBN655379:TBP655380 TLJ655379:TLL655380 TVF655379:TVH655380 UFB655379:UFD655380 UOX655379:UOZ655380 UYT655379:UYV655380 VIP655379:VIR655380 VSL655379:VSN655380 WCH655379:WCJ655380 WMD655379:WMF655380 WVZ655379:WWB655380 R720915:T720916 JN720915:JP720916 TJ720915:TL720916 ADF720915:ADH720916 ANB720915:AND720916 AWX720915:AWZ720916 BGT720915:BGV720916 BQP720915:BQR720916 CAL720915:CAN720916 CKH720915:CKJ720916 CUD720915:CUF720916 DDZ720915:DEB720916 DNV720915:DNX720916 DXR720915:DXT720916 EHN720915:EHP720916 ERJ720915:ERL720916 FBF720915:FBH720916 FLB720915:FLD720916 FUX720915:FUZ720916 GET720915:GEV720916 GOP720915:GOR720916 GYL720915:GYN720916 HIH720915:HIJ720916 HSD720915:HSF720916 IBZ720915:ICB720916 ILV720915:ILX720916 IVR720915:IVT720916 JFN720915:JFP720916 JPJ720915:JPL720916 JZF720915:JZH720916 KJB720915:KJD720916 KSX720915:KSZ720916 LCT720915:LCV720916 LMP720915:LMR720916 LWL720915:LWN720916 MGH720915:MGJ720916 MQD720915:MQF720916 MZZ720915:NAB720916 NJV720915:NJX720916 NTR720915:NTT720916 ODN720915:ODP720916 ONJ720915:ONL720916 OXF720915:OXH720916 PHB720915:PHD720916 PQX720915:PQZ720916 QAT720915:QAV720916 QKP720915:QKR720916 QUL720915:QUN720916 REH720915:REJ720916 ROD720915:ROF720916 RXZ720915:RYB720916 SHV720915:SHX720916 SRR720915:SRT720916 TBN720915:TBP720916 TLJ720915:TLL720916 TVF720915:TVH720916 UFB720915:UFD720916 UOX720915:UOZ720916 UYT720915:UYV720916 VIP720915:VIR720916 VSL720915:VSN720916 WCH720915:WCJ720916 WMD720915:WMF720916 WVZ720915:WWB720916 R786451:T786452 JN786451:JP786452 TJ786451:TL786452 ADF786451:ADH786452 ANB786451:AND786452 AWX786451:AWZ786452 BGT786451:BGV786452 BQP786451:BQR786452 CAL786451:CAN786452 CKH786451:CKJ786452 CUD786451:CUF786452 DDZ786451:DEB786452 DNV786451:DNX786452 DXR786451:DXT786452 EHN786451:EHP786452 ERJ786451:ERL786452 FBF786451:FBH786452 FLB786451:FLD786452 FUX786451:FUZ786452 GET786451:GEV786452 GOP786451:GOR786452 GYL786451:GYN786452 HIH786451:HIJ786452 HSD786451:HSF786452 IBZ786451:ICB786452 ILV786451:ILX786452 IVR786451:IVT786452 JFN786451:JFP786452 JPJ786451:JPL786452 JZF786451:JZH786452 KJB786451:KJD786452 KSX786451:KSZ786452 LCT786451:LCV786452 LMP786451:LMR786452 LWL786451:LWN786452 MGH786451:MGJ786452 MQD786451:MQF786452 MZZ786451:NAB786452 NJV786451:NJX786452 NTR786451:NTT786452 ODN786451:ODP786452 ONJ786451:ONL786452 OXF786451:OXH786452 PHB786451:PHD786452 PQX786451:PQZ786452 QAT786451:QAV786452 QKP786451:QKR786452 QUL786451:QUN786452 REH786451:REJ786452 ROD786451:ROF786452 RXZ786451:RYB786452 SHV786451:SHX786452 SRR786451:SRT786452 TBN786451:TBP786452 TLJ786451:TLL786452 TVF786451:TVH786452 UFB786451:UFD786452 UOX786451:UOZ786452 UYT786451:UYV786452 VIP786451:VIR786452 VSL786451:VSN786452 WCH786451:WCJ786452 WMD786451:WMF786452 WVZ786451:WWB786452 R851987:T851988 JN851987:JP851988 TJ851987:TL851988 ADF851987:ADH851988 ANB851987:AND851988 AWX851987:AWZ851988 BGT851987:BGV851988 BQP851987:BQR851988 CAL851987:CAN851988 CKH851987:CKJ851988 CUD851987:CUF851988 DDZ851987:DEB851988 DNV851987:DNX851988 DXR851987:DXT851988 EHN851987:EHP851988 ERJ851987:ERL851988 FBF851987:FBH851988 FLB851987:FLD851988 FUX851987:FUZ851988 GET851987:GEV851988 GOP851987:GOR851988 GYL851987:GYN851988 HIH851987:HIJ851988 HSD851987:HSF851988 IBZ851987:ICB851988 ILV851987:ILX851988 IVR851987:IVT851988 JFN851987:JFP851988 JPJ851987:JPL851988 JZF851987:JZH851988 KJB851987:KJD851988 KSX851987:KSZ851988 LCT851987:LCV851988 LMP851987:LMR851988 LWL851987:LWN851988 MGH851987:MGJ851988 MQD851987:MQF851988 MZZ851987:NAB851988 NJV851987:NJX851988 NTR851987:NTT851988 ODN851987:ODP851988 ONJ851987:ONL851988 OXF851987:OXH851988 PHB851987:PHD851988 PQX851987:PQZ851988 QAT851987:QAV851988 QKP851987:QKR851988 QUL851987:QUN851988 REH851987:REJ851988 ROD851987:ROF851988 RXZ851987:RYB851988 SHV851987:SHX851988 SRR851987:SRT851988 TBN851987:TBP851988 TLJ851987:TLL851988 TVF851987:TVH851988 UFB851987:UFD851988 UOX851987:UOZ851988 UYT851987:UYV851988 VIP851987:VIR851988 VSL851987:VSN851988 WCH851987:WCJ851988 WMD851987:WMF851988 WVZ851987:WWB851988 R917523:T917524 JN917523:JP917524 TJ917523:TL917524 ADF917523:ADH917524 ANB917523:AND917524 AWX917523:AWZ917524 BGT917523:BGV917524 BQP917523:BQR917524 CAL917523:CAN917524 CKH917523:CKJ917524 CUD917523:CUF917524 DDZ917523:DEB917524 DNV917523:DNX917524 DXR917523:DXT917524 EHN917523:EHP917524 ERJ917523:ERL917524 FBF917523:FBH917524 FLB917523:FLD917524 FUX917523:FUZ917524 GET917523:GEV917524 GOP917523:GOR917524 GYL917523:GYN917524 HIH917523:HIJ917524 HSD917523:HSF917524 IBZ917523:ICB917524 ILV917523:ILX917524 IVR917523:IVT917524 JFN917523:JFP917524 JPJ917523:JPL917524 JZF917523:JZH917524 KJB917523:KJD917524 KSX917523:KSZ917524 LCT917523:LCV917524 LMP917523:LMR917524 LWL917523:LWN917524 MGH917523:MGJ917524 MQD917523:MQF917524 MZZ917523:NAB917524 NJV917523:NJX917524 NTR917523:NTT917524 ODN917523:ODP917524 ONJ917523:ONL917524 OXF917523:OXH917524 PHB917523:PHD917524 PQX917523:PQZ917524 QAT917523:QAV917524 QKP917523:QKR917524 QUL917523:QUN917524 REH917523:REJ917524 ROD917523:ROF917524 RXZ917523:RYB917524 SHV917523:SHX917524 SRR917523:SRT917524 TBN917523:TBP917524 TLJ917523:TLL917524 TVF917523:TVH917524 UFB917523:UFD917524 UOX917523:UOZ917524 UYT917523:UYV917524 VIP917523:VIR917524 VSL917523:VSN917524 WCH917523:WCJ917524 WMD917523:WMF917524 WVZ917523:WWB917524 R983059:T983060 JN983059:JP983060 TJ983059:TL983060 ADF983059:ADH983060 ANB983059:AND983060 AWX983059:AWZ983060 BGT983059:BGV983060 BQP983059:BQR983060 CAL983059:CAN983060 CKH983059:CKJ983060 CUD983059:CUF983060 DDZ983059:DEB983060 DNV983059:DNX983060 DXR983059:DXT983060 EHN983059:EHP983060 ERJ983059:ERL983060 FBF983059:FBH983060 FLB983059:FLD983060 FUX983059:FUZ983060 GET983059:GEV983060 GOP983059:GOR983060 GYL983059:GYN983060 HIH983059:HIJ983060 HSD983059:HSF983060 IBZ983059:ICB983060 ILV983059:ILX983060 IVR983059:IVT983060 JFN983059:JFP983060 JPJ983059:JPL983060 JZF983059:JZH983060 KJB983059:KJD983060 KSX983059:KSZ983060 LCT983059:LCV983060 LMP983059:LMR983060 LWL983059:LWN983060 MGH983059:MGJ983060 MQD983059:MQF983060 MZZ983059:NAB983060 NJV983059:NJX983060 NTR983059:NTT983060 ODN983059:ODP983060 ONJ983059:ONL983060 OXF983059:OXH983060 PHB983059:PHD983060 PQX983059:PQZ983060 QAT983059:QAV983060 QKP983059:QKR983060 QUL983059:QUN983060 REH983059:REJ983060 ROD983059:ROF983060 RXZ983059:RYB983060 SHV983059:SHX983060 SRR983059:SRT983060 TBN983059:TBP983060 TLJ983059:TLL983060 TVF983059:TVH983060 UFB983059:UFD983060 UOX983059:UOZ983060 UYT983059:UYV983060 VIP983059:VIR983060 VSL983059:VSN983060 WCH983059:WCJ983060 WMD983059:WMF983060 WVZ983059:WWB983060 R22:T23 JN22:JP23 TJ22:TL23 ADF22:ADH23 ANB22:AND23 AWX22:AWZ23 BGT22:BGV23 BQP22:BQR23 CAL22:CAN23 CKH22:CKJ23 CUD22:CUF23 DDZ22:DEB23 DNV22:DNX23 DXR22:DXT23 EHN22:EHP23 ERJ22:ERL23 FBF22:FBH23 FLB22:FLD23 FUX22:FUZ23 GET22:GEV23 GOP22:GOR23 GYL22:GYN23 HIH22:HIJ23 HSD22:HSF23 IBZ22:ICB23 ILV22:ILX23 IVR22:IVT23 JFN22:JFP23 JPJ22:JPL23 JZF22:JZH23 KJB22:KJD23 KSX22:KSZ23 LCT22:LCV23 LMP22:LMR23 LWL22:LWN23 MGH22:MGJ23 MQD22:MQF23 MZZ22:NAB23 NJV22:NJX23 NTR22:NTT23 ODN22:ODP23 ONJ22:ONL23 OXF22:OXH23 PHB22:PHD23 PQX22:PQZ23 QAT22:QAV23 QKP22:QKR23 QUL22:QUN23 REH22:REJ23 ROD22:ROF23 RXZ22:RYB23 SHV22:SHX23 SRR22:SRT23 TBN22:TBP23 TLJ22:TLL23 TVF22:TVH23 UFB22:UFD23 UOX22:UOZ23 UYT22:UYV23 VIP22:VIR23 VSL22:VSN23 WCH22:WCJ23 WMD22:WMF23 WVZ22:WWB23 R65558:T65559 JN65558:JP65559 TJ65558:TL65559 ADF65558:ADH65559 ANB65558:AND65559 AWX65558:AWZ65559 BGT65558:BGV65559 BQP65558:BQR65559 CAL65558:CAN65559 CKH65558:CKJ65559 CUD65558:CUF65559 DDZ65558:DEB65559 DNV65558:DNX65559 DXR65558:DXT65559 EHN65558:EHP65559 ERJ65558:ERL65559 FBF65558:FBH65559 FLB65558:FLD65559 FUX65558:FUZ65559 GET65558:GEV65559 GOP65558:GOR65559 GYL65558:GYN65559 HIH65558:HIJ65559 HSD65558:HSF65559 IBZ65558:ICB65559 ILV65558:ILX65559 IVR65558:IVT65559 JFN65558:JFP65559 JPJ65558:JPL65559 JZF65558:JZH65559 KJB65558:KJD65559 KSX65558:KSZ65559 LCT65558:LCV65559 LMP65558:LMR65559 LWL65558:LWN65559 MGH65558:MGJ65559 MQD65558:MQF65559 MZZ65558:NAB65559 NJV65558:NJX65559 NTR65558:NTT65559 ODN65558:ODP65559 ONJ65558:ONL65559 OXF65558:OXH65559 PHB65558:PHD65559 PQX65558:PQZ65559 QAT65558:QAV65559 QKP65558:QKR65559 QUL65558:QUN65559 REH65558:REJ65559 ROD65558:ROF65559 RXZ65558:RYB65559 SHV65558:SHX65559 SRR65558:SRT65559 TBN65558:TBP65559 TLJ65558:TLL65559 TVF65558:TVH65559 UFB65558:UFD65559 UOX65558:UOZ65559 UYT65558:UYV65559 VIP65558:VIR65559 VSL65558:VSN65559 WCH65558:WCJ65559 WMD65558:WMF65559 WVZ65558:WWB65559 R131094:T131095 JN131094:JP131095 TJ131094:TL131095 ADF131094:ADH131095 ANB131094:AND131095 AWX131094:AWZ131095 BGT131094:BGV131095 BQP131094:BQR131095 CAL131094:CAN131095 CKH131094:CKJ131095 CUD131094:CUF131095 DDZ131094:DEB131095 DNV131094:DNX131095 DXR131094:DXT131095 EHN131094:EHP131095 ERJ131094:ERL131095 FBF131094:FBH131095 FLB131094:FLD131095 FUX131094:FUZ131095 GET131094:GEV131095 GOP131094:GOR131095 GYL131094:GYN131095 HIH131094:HIJ131095 HSD131094:HSF131095 IBZ131094:ICB131095 ILV131094:ILX131095 IVR131094:IVT131095 JFN131094:JFP131095 JPJ131094:JPL131095 JZF131094:JZH131095 KJB131094:KJD131095 KSX131094:KSZ131095 LCT131094:LCV131095 LMP131094:LMR131095 LWL131094:LWN131095 MGH131094:MGJ131095 MQD131094:MQF131095 MZZ131094:NAB131095 NJV131094:NJX131095 NTR131094:NTT131095 ODN131094:ODP131095 ONJ131094:ONL131095 OXF131094:OXH131095 PHB131094:PHD131095 PQX131094:PQZ131095 QAT131094:QAV131095 QKP131094:QKR131095 QUL131094:QUN131095 REH131094:REJ131095 ROD131094:ROF131095 RXZ131094:RYB131095 SHV131094:SHX131095 SRR131094:SRT131095 TBN131094:TBP131095 TLJ131094:TLL131095 TVF131094:TVH131095 UFB131094:UFD131095 UOX131094:UOZ131095 UYT131094:UYV131095 VIP131094:VIR131095 VSL131094:VSN131095 WCH131094:WCJ131095 WMD131094:WMF131095 WVZ131094:WWB131095 R196630:T196631 JN196630:JP196631 TJ196630:TL196631 ADF196630:ADH196631 ANB196630:AND196631 AWX196630:AWZ196631 BGT196630:BGV196631 BQP196630:BQR196631 CAL196630:CAN196631 CKH196630:CKJ196631 CUD196630:CUF196631 DDZ196630:DEB196631 DNV196630:DNX196631 DXR196630:DXT196631 EHN196630:EHP196631 ERJ196630:ERL196631 FBF196630:FBH196631 FLB196630:FLD196631 FUX196630:FUZ196631 GET196630:GEV196631 GOP196630:GOR196631 GYL196630:GYN196631 HIH196630:HIJ196631 HSD196630:HSF196631 IBZ196630:ICB196631 ILV196630:ILX196631 IVR196630:IVT196631 JFN196630:JFP196631 JPJ196630:JPL196631 JZF196630:JZH196631 KJB196630:KJD196631 KSX196630:KSZ196631 LCT196630:LCV196631 LMP196630:LMR196631 LWL196630:LWN196631 MGH196630:MGJ196631 MQD196630:MQF196631 MZZ196630:NAB196631 NJV196630:NJX196631 NTR196630:NTT196631 ODN196630:ODP196631 ONJ196630:ONL196631 OXF196630:OXH196631 PHB196630:PHD196631 PQX196630:PQZ196631 QAT196630:QAV196631 QKP196630:QKR196631 QUL196630:QUN196631 REH196630:REJ196631 ROD196630:ROF196631 RXZ196630:RYB196631 SHV196630:SHX196631 SRR196630:SRT196631 TBN196630:TBP196631 TLJ196630:TLL196631 TVF196630:TVH196631 UFB196630:UFD196631 UOX196630:UOZ196631 UYT196630:UYV196631 VIP196630:VIR196631 VSL196630:VSN196631 WCH196630:WCJ196631 WMD196630:WMF196631 WVZ196630:WWB196631 R262166:T262167 JN262166:JP262167 TJ262166:TL262167 ADF262166:ADH262167 ANB262166:AND262167 AWX262166:AWZ262167 BGT262166:BGV262167 BQP262166:BQR262167 CAL262166:CAN262167 CKH262166:CKJ262167 CUD262166:CUF262167 DDZ262166:DEB262167 DNV262166:DNX262167 DXR262166:DXT262167 EHN262166:EHP262167 ERJ262166:ERL262167 FBF262166:FBH262167 FLB262166:FLD262167 FUX262166:FUZ262167 GET262166:GEV262167 GOP262166:GOR262167 GYL262166:GYN262167 HIH262166:HIJ262167 HSD262166:HSF262167 IBZ262166:ICB262167 ILV262166:ILX262167 IVR262166:IVT262167 JFN262166:JFP262167 JPJ262166:JPL262167 JZF262166:JZH262167 KJB262166:KJD262167 KSX262166:KSZ262167 LCT262166:LCV262167 LMP262166:LMR262167 LWL262166:LWN262167 MGH262166:MGJ262167 MQD262166:MQF262167 MZZ262166:NAB262167 NJV262166:NJX262167 NTR262166:NTT262167 ODN262166:ODP262167 ONJ262166:ONL262167 OXF262166:OXH262167 PHB262166:PHD262167 PQX262166:PQZ262167 QAT262166:QAV262167 QKP262166:QKR262167 QUL262166:QUN262167 REH262166:REJ262167 ROD262166:ROF262167 RXZ262166:RYB262167 SHV262166:SHX262167 SRR262166:SRT262167 TBN262166:TBP262167 TLJ262166:TLL262167 TVF262166:TVH262167 UFB262166:UFD262167 UOX262166:UOZ262167 UYT262166:UYV262167 VIP262166:VIR262167 VSL262166:VSN262167 WCH262166:WCJ262167 WMD262166:WMF262167 WVZ262166:WWB262167 R327702:T327703 JN327702:JP327703 TJ327702:TL327703 ADF327702:ADH327703 ANB327702:AND327703 AWX327702:AWZ327703 BGT327702:BGV327703 BQP327702:BQR327703 CAL327702:CAN327703 CKH327702:CKJ327703 CUD327702:CUF327703 DDZ327702:DEB327703 DNV327702:DNX327703 DXR327702:DXT327703 EHN327702:EHP327703 ERJ327702:ERL327703 FBF327702:FBH327703 FLB327702:FLD327703 FUX327702:FUZ327703 GET327702:GEV327703 GOP327702:GOR327703 GYL327702:GYN327703 HIH327702:HIJ327703 HSD327702:HSF327703 IBZ327702:ICB327703 ILV327702:ILX327703 IVR327702:IVT327703 JFN327702:JFP327703 JPJ327702:JPL327703 JZF327702:JZH327703 KJB327702:KJD327703 KSX327702:KSZ327703 LCT327702:LCV327703 LMP327702:LMR327703 LWL327702:LWN327703 MGH327702:MGJ327703 MQD327702:MQF327703 MZZ327702:NAB327703 NJV327702:NJX327703 NTR327702:NTT327703 ODN327702:ODP327703 ONJ327702:ONL327703 OXF327702:OXH327703 PHB327702:PHD327703 PQX327702:PQZ327703 QAT327702:QAV327703 QKP327702:QKR327703 QUL327702:QUN327703 REH327702:REJ327703 ROD327702:ROF327703 RXZ327702:RYB327703 SHV327702:SHX327703 SRR327702:SRT327703 TBN327702:TBP327703 TLJ327702:TLL327703 TVF327702:TVH327703 UFB327702:UFD327703 UOX327702:UOZ327703 UYT327702:UYV327703 VIP327702:VIR327703 VSL327702:VSN327703 WCH327702:WCJ327703 WMD327702:WMF327703 WVZ327702:WWB327703 R393238:T393239 JN393238:JP393239 TJ393238:TL393239 ADF393238:ADH393239 ANB393238:AND393239 AWX393238:AWZ393239 BGT393238:BGV393239 BQP393238:BQR393239 CAL393238:CAN393239 CKH393238:CKJ393239 CUD393238:CUF393239 DDZ393238:DEB393239 DNV393238:DNX393239 DXR393238:DXT393239 EHN393238:EHP393239 ERJ393238:ERL393239 FBF393238:FBH393239 FLB393238:FLD393239 FUX393238:FUZ393239 GET393238:GEV393239 GOP393238:GOR393239 GYL393238:GYN393239 HIH393238:HIJ393239 HSD393238:HSF393239 IBZ393238:ICB393239 ILV393238:ILX393239 IVR393238:IVT393239 JFN393238:JFP393239 JPJ393238:JPL393239 JZF393238:JZH393239 KJB393238:KJD393239 KSX393238:KSZ393239 LCT393238:LCV393239 LMP393238:LMR393239 LWL393238:LWN393239 MGH393238:MGJ393239 MQD393238:MQF393239 MZZ393238:NAB393239 NJV393238:NJX393239 NTR393238:NTT393239 ODN393238:ODP393239 ONJ393238:ONL393239 OXF393238:OXH393239 PHB393238:PHD393239 PQX393238:PQZ393239 QAT393238:QAV393239 QKP393238:QKR393239 QUL393238:QUN393239 REH393238:REJ393239 ROD393238:ROF393239 RXZ393238:RYB393239 SHV393238:SHX393239 SRR393238:SRT393239 TBN393238:TBP393239 TLJ393238:TLL393239 TVF393238:TVH393239 UFB393238:UFD393239 UOX393238:UOZ393239 UYT393238:UYV393239 VIP393238:VIR393239 VSL393238:VSN393239 WCH393238:WCJ393239 WMD393238:WMF393239 WVZ393238:WWB393239 R458774:T458775 JN458774:JP458775 TJ458774:TL458775 ADF458774:ADH458775 ANB458774:AND458775 AWX458774:AWZ458775 BGT458774:BGV458775 BQP458774:BQR458775 CAL458774:CAN458775 CKH458774:CKJ458775 CUD458774:CUF458775 DDZ458774:DEB458775 DNV458774:DNX458775 DXR458774:DXT458775 EHN458774:EHP458775 ERJ458774:ERL458775 FBF458774:FBH458775 FLB458774:FLD458775 FUX458774:FUZ458775 GET458774:GEV458775 GOP458774:GOR458775 GYL458774:GYN458775 HIH458774:HIJ458775 HSD458774:HSF458775 IBZ458774:ICB458775 ILV458774:ILX458775 IVR458774:IVT458775 JFN458774:JFP458775 JPJ458774:JPL458775 JZF458774:JZH458775 KJB458774:KJD458775 KSX458774:KSZ458775 LCT458774:LCV458775 LMP458774:LMR458775 LWL458774:LWN458775 MGH458774:MGJ458775 MQD458774:MQF458775 MZZ458774:NAB458775 NJV458774:NJX458775 NTR458774:NTT458775 ODN458774:ODP458775 ONJ458774:ONL458775 OXF458774:OXH458775 PHB458774:PHD458775 PQX458774:PQZ458775 QAT458774:QAV458775 QKP458774:QKR458775 QUL458774:QUN458775 REH458774:REJ458775 ROD458774:ROF458775 RXZ458774:RYB458775 SHV458774:SHX458775 SRR458774:SRT458775 TBN458774:TBP458775 TLJ458774:TLL458775 TVF458774:TVH458775 UFB458774:UFD458775 UOX458774:UOZ458775 UYT458774:UYV458775 VIP458774:VIR458775 VSL458774:VSN458775 WCH458774:WCJ458775 WMD458774:WMF458775 WVZ458774:WWB458775 R524310:T524311 JN524310:JP524311 TJ524310:TL524311 ADF524310:ADH524311 ANB524310:AND524311 AWX524310:AWZ524311 BGT524310:BGV524311 BQP524310:BQR524311 CAL524310:CAN524311 CKH524310:CKJ524311 CUD524310:CUF524311 DDZ524310:DEB524311 DNV524310:DNX524311 DXR524310:DXT524311 EHN524310:EHP524311 ERJ524310:ERL524311 FBF524310:FBH524311 FLB524310:FLD524311 FUX524310:FUZ524311 GET524310:GEV524311 GOP524310:GOR524311 GYL524310:GYN524311 HIH524310:HIJ524311 HSD524310:HSF524311 IBZ524310:ICB524311 ILV524310:ILX524311 IVR524310:IVT524311 JFN524310:JFP524311 JPJ524310:JPL524311 JZF524310:JZH524311 KJB524310:KJD524311 KSX524310:KSZ524311 LCT524310:LCV524311 LMP524310:LMR524311 LWL524310:LWN524311 MGH524310:MGJ524311 MQD524310:MQF524311 MZZ524310:NAB524311 NJV524310:NJX524311 NTR524310:NTT524311 ODN524310:ODP524311 ONJ524310:ONL524311 OXF524310:OXH524311 PHB524310:PHD524311 PQX524310:PQZ524311 QAT524310:QAV524311 QKP524310:QKR524311 QUL524310:QUN524311 REH524310:REJ524311 ROD524310:ROF524311 RXZ524310:RYB524311 SHV524310:SHX524311 SRR524310:SRT524311 TBN524310:TBP524311 TLJ524310:TLL524311 TVF524310:TVH524311 UFB524310:UFD524311 UOX524310:UOZ524311 UYT524310:UYV524311 VIP524310:VIR524311 VSL524310:VSN524311 WCH524310:WCJ524311 WMD524310:WMF524311 WVZ524310:WWB524311 R589846:T589847 JN589846:JP589847 TJ589846:TL589847 ADF589846:ADH589847 ANB589846:AND589847 AWX589846:AWZ589847 BGT589846:BGV589847 BQP589846:BQR589847 CAL589846:CAN589847 CKH589846:CKJ589847 CUD589846:CUF589847 DDZ589846:DEB589847 DNV589846:DNX589847 DXR589846:DXT589847 EHN589846:EHP589847 ERJ589846:ERL589847 FBF589846:FBH589847 FLB589846:FLD589847 FUX589846:FUZ589847 GET589846:GEV589847 GOP589846:GOR589847 GYL589846:GYN589847 HIH589846:HIJ589847 HSD589846:HSF589847 IBZ589846:ICB589847 ILV589846:ILX589847 IVR589846:IVT589847 JFN589846:JFP589847 JPJ589846:JPL589847 JZF589846:JZH589847 KJB589846:KJD589847 KSX589846:KSZ589847 LCT589846:LCV589847 LMP589846:LMR589847 LWL589846:LWN589847 MGH589846:MGJ589847 MQD589846:MQF589847 MZZ589846:NAB589847 NJV589846:NJX589847 NTR589846:NTT589847 ODN589846:ODP589847 ONJ589846:ONL589847 OXF589846:OXH589847 PHB589846:PHD589847 PQX589846:PQZ589847 QAT589846:QAV589847 QKP589846:QKR589847 QUL589846:QUN589847 REH589846:REJ589847 ROD589846:ROF589847 RXZ589846:RYB589847 SHV589846:SHX589847 SRR589846:SRT589847 TBN589846:TBP589847 TLJ589846:TLL589847 TVF589846:TVH589847 UFB589846:UFD589847 UOX589846:UOZ589847 UYT589846:UYV589847 VIP589846:VIR589847 VSL589846:VSN589847 WCH589846:WCJ589847 WMD589846:WMF589847 WVZ589846:WWB589847 R655382:T655383 JN655382:JP655383 TJ655382:TL655383 ADF655382:ADH655383 ANB655382:AND655383 AWX655382:AWZ655383 BGT655382:BGV655383 BQP655382:BQR655383 CAL655382:CAN655383 CKH655382:CKJ655383 CUD655382:CUF655383 DDZ655382:DEB655383 DNV655382:DNX655383 DXR655382:DXT655383 EHN655382:EHP655383 ERJ655382:ERL655383 FBF655382:FBH655383 FLB655382:FLD655383 FUX655382:FUZ655383 GET655382:GEV655383 GOP655382:GOR655383 GYL655382:GYN655383 HIH655382:HIJ655383 HSD655382:HSF655383 IBZ655382:ICB655383 ILV655382:ILX655383 IVR655382:IVT655383 JFN655382:JFP655383 JPJ655382:JPL655383 JZF655382:JZH655383 KJB655382:KJD655383 KSX655382:KSZ655383 LCT655382:LCV655383 LMP655382:LMR655383 LWL655382:LWN655383 MGH655382:MGJ655383 MQD655382:MQF655383 MZZ655382:NAB655383 NJV655382:NJX655383 NTR655382:NTT655383 ODN655382:ODP655383 ONJ655382:ONL655383 OXF655382:OXH655383 PHB655382:PHD655383 PQX655382:PQZ655383 QAT655382:QAV655383 QKP655382:QKR655383 QUL655382:QUN655383 REH655382:REJ655383 ROD655382:ROF655383 RXZ655382:RYB655383 SHV655382:SHX655383 SRR655382:SRT655383 TBN655382:TBP655383 TLJ655382:TLL655383 TVF655382:TVH655383 UFB655382:UFD655383 UOX655382:UOZ655383 UYT655382:UYV655383 VIP655382:VIR655383 VSL655382:VSN655383 WCH655382:WCJ655383 WMD655382:WMF655383 WVZ655382:WWB655383 R720918:T720919 JN720918:JP720919 TJ720918:TL720919 ADF720918:ADH720919 ANB720918:AND720919 AWX720918:AWZ720919 BGT720918:BGV720919 BQP720918:BQR720919 CAL720918:CAN720919 CKH720918:CKJ720919 CUD720918:CUF720919 DDZ720918:DEB720919 DNV720918:DNX720919 DXR720918:DXT720919 EHN720918:EHP720919 ERJ720918:ERL720919 FBF720918:FBH720919 FLB720918:FLD720919 FUX720918:FUZ720919 GET720918:GEV720919 GOP720918:GOR720919 GYL720918:GYN720919 HIH720918:HIJ720919 HSD720918:HSF720919 IBZ720918:ICB720919 ILV720918:ILX720919 IVR720918:IVT720919 JFN720918:JFP720919 JPJ720918:JPL720919 JZF720918:JZH720919 KJB720918:KJD720919 KSX720918:KSZ720919 LCT720918:LCV720919 LMP720918:LMR720919 LWL720918:LWN720919 MGH720918:MGJ720919 MQD720918:MQF720919 MZZ720918:NAB720919 NJV720918:NJX720919 NTR720918:NTT720919 ODN720918:ODP720919 ONJ720918:ONL720919 OXF720918:OXH720919 PHB720918:PHD720919 PQX720918:PQZ720919 QAT720918:QAV720919 QKP720918:QKR720919 QUL720918:QUN720919 REH720918:REJ720919 ROD720918:ROF720919 RXZ720918:RYB720919 SHV720918:SHX720919 SRR720918:SRT720919 TBN720918:TBP720919 TLJ720918:TLL720919 TVF720918:TVH720919 UFB720918:UFD720919 UOX720918:UOZ720919 UYT720918:UYV720919 VIP720918:VIR720919 VSL720918:VSN720919 WCH720918:WCJ720919 WMD720918:WMF720919 WVZ720918:WWB720919 R786454:T786455 JN786454:JP786455 TJ786454:TL786455 ADF786454:ADH786455 ANB786454:AND786455 AWX786454:AWZ786455 BGT786454:BGV786455 BQP786454:BQR786455 CAL786454:CAN786455 CKH786454:CKJ786455 CUD786454:CUF786455 DDZ786454:DEB786455 DNV786454:DNX786455 DXR786454:DXT786455 EHN786454:EHP786455 ERJ786454:ERL786455 FBF786454:FBH786455 FLB786454:FLD786455 FUX786454:FUZ786455 GET786454:GEV786455 GOP786454:GOR786455 GYL786454:GYN786455 HIH786454:HIJ786455 HSD786454:HSF786455 IBZ786454:ICB786455 ILV786454:ILX786455 IVR786454:IVT786455 JFN786454:JFP786455 JPJ786454:JPL786455 JZF786454:JZH786455 KJB786454:KJD786455 KSX786454:KSZ786455 LCT786454:LCV786455 LMP786454:LMR786455 LWL786454:LWN786455 MGH786454:MGJ786455 MQD786454:MQF786455 MZZ786454:NAB786455 NJV786454:NJX786455 NTR786454:NTT786455 ODN786454:ODP786455 ONJ786454:ONL786455 OXF786454:OXH786455 PHB786454:PHD786455 PQX786454:PQZ786455 QAT786454:QAV786455 QKP786454:QKR786455 QUL786454:QUN786455 REH786454:REJ786455 ROD786454:ROF786455 RXZ786454:RYB786455 SHV786454:SHX786455 SRR786454:SRT786455 TBN786454:TBP786455 TLJ786454:TLL786455 TVF786454:TVH786455 UFB786454:UFD786455 UOX786454:UOZ786455 UYT786454:UYV786455 VIP786454:VIR786455 VSL786454:VSN786455 WCH786454:WCJ786455 WMD786454:WMF786455 WVZ786454:WWB786455 R851990:T851991 JN851990:JP851991 TJ851990:TL851991 ADF851990:ADH851991 ANB851990:AND851991 AWX851990:AWZ851991 BGT851990:BGV851991 BQP851990:BQR851991 CAL851990:CAN851991 CKH851990:CKJ851991 CUD851990:CUF851991 DDZ851990:DEB851991 DNV851990:DNX851991 DXR851990:DXT851991 EHN851990:EHP851991 ERJ851990:ERL851991 FBF851990:FBH851991 FLB851990:FLD851991 FUX851990:FUZ851991 GET851990:GEV851991 GOP851990:GOR851991 GYL851990:GYN851991 HIH851990:HIJ851991 HSD851990:HSF851991 IBZ851990:ICB851991 ILV851990:ILX851991 IVR851990:IVT851991 JFN851990:JFP851991 JPJ851990:JPL851991 JZF851990:JZH851991 KJB851990:KJD851991 KSX851990:KSZ851991 LCT851990:LCV851991 LMP851990:LMR851991 LWL851990:LWN851991 MGH851990:MGJ851991 MQD851990:MQF851991 MZZ851990:NAB851991 NJV851990:NJX851991 NTR851990:NTT851991 ODN851990:ODP851991 ONJ851990:ONL851991 OXF851990:OXH851991 PHB851990:PHD851991 PQX851990:PQZ851991 QAT851990:QAV851991 QKP851990:QKR851991 QUL851990:QUN851991 REH851990:REJ851991 ROD851990:ROF851991 RXZ851990:RYB851991 SHV851990:SHX851991 SRR851990:SRT851991 TBN851990:TBP851991 TLJ851990:TLL851991 TVF851990:TVH851991 UFB851990:UFD851991 UOX851990:UOZ851991 UYT851990:UYV851991 VIP851990:VIR851991 VSL851990:VSN851991 WCH851990:WCJ851991 WMD851990:WMF851991 WVZ851990:WWB851991 R917526:T917527 JN917526:JP917527 TJ917526:TL917527 ADF917526:ADH917527 ANB917526:AND917527 AWX917526:AWZ917527 BGT917526:BGV917527 BQP917526:BQR917527 CAL917526:CAN917527 CKH917526:CKJ917527 CUD917526:CUF917527 DDZ917526:DEB917527 DNV917526:DNX917527 DXR917526:DXT917527 EHN917526:EHP917527 ERJ917526:ERL917527 FBF917526:FBH917527 FLB917526:FLD917527 FUX917526:FUZ917527 GET917526:GEV917527 GOP917526:GOR917527 GYL917526:GYN917527 HIH917526:HIJ917527 HSD917526:HSF917527 IBZ917526:ICB917527 ILV917526:ILX917527 IVR917526:IVT917527 JFN917526:JFP917527 JPJ917526:JPL917527 JZF917526:JZH917527 KJB917526:KJD917527 KSX917526:KSZ917527 LCT917526:LCV917527 LMP917526:LMR917527 LWL917526:LWN917527 MGH917526:MGJ917527 MQD917526:MQF917527 MZZ917526:NAB917527 NJV917526:NJX917527 NTR917526:NTT917527 ODN917526:ODP917527 ONJ917526:ONL917527 OXF917526:OXH917527 PHB917526:PHD917527 PQX917526:PQZ917527 QAT917526:QAV917527 QKP917526:QKR917527 QUL917526:QUN917527 REH917526:REJ917527 ROD917526:ROF917527 RXZ917526:RYB917527 SHV917526:SHX917527 SRR917526:SRT917527 TBN917526:TBP917527 TLJ917526:TLL917527 TVF917526:TVH917527 UFB917526:UFD917527 UOX917526:UOZ917527 UYT917526:UYV917527 VIP917526:VIR917527 VSL917526:VSN917527 WCH917526:WCJ917527 WMD917526:WMF917527 WVZ917526:WWB917527 R983062:T983063 JN983062:JP983063 TJ983062:TL983063 ADF983062:ADH983063 ANB983062:AND983063 AWX983062:AWZ983063 BGT983062:BGV983063 BQP983062:BQR983063 CAL983062:CAN983063 CKH983062:CKJ983063 CUD983062:CUF983063 DDZ983062:DEB983063 DNV983062:DNX983063 DXR983062:DXT983063 EHN983062:EHP983063 ERJ983062:ERL983063 FBF983062:FBH983063 FLB983062:FLD983063 FUX983062:FUZ983063 GET983062:GEV983063 GOP983062:GOR983063 GYL983062:GYN983063 HIH983062:HIJ983063 HSD983062:HSF983063 IBZ983062:ICB983063 ILV983062:ILX983063 IVR983062:IVT983063 JFN983062:JFP983063 JPJ983062:JPL983063 JZF983062:JZH983063 KJB983062:KJD983063 KSX983062:KSZ983063 LCT983062:LCV983063 LMP983062:LMR983063 LWL983062:LWN983063 MGH983062:MGJ983063 MQD983062:MQF983063 MZZ983062:NAB983063 NJV983062:NJX983063 NTR983062:NTT983063 ODN983062:ODP983063 ONJ983062:ONL983063 OXF983062:OXH983063 PHB983062:PHD983063 PQX983062:PQZ983063 QAT983062:QAV983063 QKP983062:QKR983063 QUL983062:QUN983063 REH983062:REJ983063 ROD983062:ROF983063 RXZ983062:RYB983063 SHV983062:SHX983063 SRR983062:SRT983063 TBN983062:TBP983063 TLJ983062:TLL983063 TVF983062:TVH983063 UFB983062:UFD983063 UOX983062:UOZ983063 UYT983062:UYV983063 VIP983062:VIR983063 VSL983062:VSN983063 WCH983062:WCJ983063 WMD983062:WMF983063 WVZ983062:WWB983063" xr:uid="{4993CC68-7A55-464B-9A04-621301683D73}"/>
    <dataValidation type="list" allowBlank="1" showInputMessage="1" showErrorMessage="1" sqref="AJ29" xr:uid="{9AE57DB6-6B06-46C6-BDBC-216CD3D1D8DA}">
      <formula1>"確,更"</formula1>
    </dataValidation>
    <dataValidation type="list" allowBlank="1" showInputMessage="1" showErrorMessage="1" sqref="AK29" xr:uid="{12B68814-E3B3-493A-97E0-F93784DDE9B9}">
      <formula1>"東,神,埼,千,群,茨,栃,長,梨"</formula1>
    </dataValidation>
    <dataValidation type="list" allowBlank="1" showInputMessage="1" showErrorMessage="1" sqref="AM29" xr:uid="{AC85783A-B2D7-43D2-BAF6-706FF7191A03}">
      <formula1>",－２,－３,－４,－５,－６,－７,－８"</formula1>
    </dataValidation>
    <dataValidation type="list" allowBlank="1" showInputMessage="1" showErrorMessage="1" sqref="AI29" xr:uid="{9BDF73D9-8D10-4E82-A255-46F996F5BCB5}">
      <formula1>"20,21,22,23,24,25,26,27,28,29,30"</formula1>
    </dataValidation>
  </dataValidations>
  <printOptions horizontalCentered="1"/>
  <pageMargins left="0.23622047244094491" right="0.23622047244094491" top="0.74803149606299213" bottom="0.74803149606299213" header="0.31496062992125984" footer="0.31496062992125984"/>
  <pageSetup paperSize="9" orientation="portrait" blackAndWhite="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E1E3-81D5-4BAF-9793-107ED26D0ABA}">
  <sheetPr>
    <tabColor rgb="FFCCFFFF"/>
  </sheetPr>
  <dimension ref="A1:AS130"/>
  <sheetViews>
    <sheetView view="pageBreakPreview" zoomScaleNormal="70" zoomScaleSheetLayoutView="100" workbookViewId="0">
      <selection activeCell="K4" sqref="K4:AC4"/>
    </sheetView>
  </sheetViews>
  <sheetFormatPr defaultRowHeight="12"/>
  <cols>
    <col min="1" max="9" width="3" style="333" customWidth="1"/>
    <col min="10" max="10" width="3.125" style="333" customWidth="1"/>
    <col min="11" max="29" width="3" style="333" customWidth="1"/>
    <col min="30" max="30" width="4.625" style="333" customWidth="1"/>
    <col min="31" max="33" width="9" style="333"/>
    <col min="34" max="34" width="12.25" style="333" bestFit="1" customWidth="1"/>
    <col min="35" max="35" width="6.75" style="333" bestFit="1" customWidth="1"/>
    <col min="36" max="36" width="10.25" style="333" bestFit="1" customWidth="1"/>
    <col min="37" max="38" width="9" style="333"/>
    <col min="39" max="39" width="8.5" style="333" bestFit="1" customWidth="1"/>
    <col min="40" max="40" width="33.625" style="333" bestFit="1" customWidth="1"/>
    <col min="41" max="41" width="7.625" style="333" bestFit="1" customWidth="1"/>
    <col min="42" max="42" width="35.5" style="333" bestFit="1" customWidth="1"/>
    <col min="43" max="43" width="12.25" style="333" bestFit="1" customWidth="1"/>
    <col min="44" max="44" width="25.75" style="333" bestFit="1" customWidth="1"/>
    <col min="45" max="256" width="9" style="333"/>
    <col min="257" max="265" width="3" style="333" customWidth="1"/>
    <col min="266" max="266" width="3.125" style="333" customWidth="1"/>
    <col min="267" max="285" width="3" style="333" customWidth="1"/>
    <col min="286" max="286" width="4.625" style="333" customWidth="1"/>
    <col min="287" max="289" width="9" style="333"/>
    <col min="290" max="290" width="12.25" style="333" bestFit="1" customWidth="1"/>
    <col min="291" max="291" width="6.75" style="333" bestFit="1" customWidth="1"/>
    <col min="292" max="292" width="10.25" style="333" bestFit="1" customWidth="1"/>
    <col min="293" max="294" width="9" style="333"/>
    <col min="295" max="295" width="8.5" style="333" bestFit="1" customWidth="1"/>
    <col min="296" max="296" width="33.625" style="333" bestFit="1" customWidth="1"/>
    <col min="297" max="297" width="7.625" style="333" bestFit="1" customWidth="1"/>
    <col min="298" max="298" width="35.5" style="333" bestFit="1" customWidth="1"/>
    <col min="299" max="299" width="12.25" style="333" bestFit="1" customWidth="1"/>
    <col min="300" max="300" width="25.75" style="333" bestFit="1" customWidth="1"/>
    <col min="301" max="512" width="9" style="333"/>
    <col min="513" max="521" width="3" style="333" customWidth="1"/>
    <col min="522" max="522" width="3.125" style="333" customWidth="1"/>
    <col min="523" max="541" width="3" style="333" customWidth="1"/>
    <col min="542" max="542" width="4.625" style="333" customWidth="1"/>
    <col min="543" max="545" width="9" style="333"/>
    <col min="546" max="546" width="12.25" style="333" bestFit="1" customWidth="1"/>
    <col min="547" max="547" width="6.75" style="333" bestFit="1" customWidth="1"/>
    <col min="548" max="548" width="10.25" style="333" bestFit="1" customWidth="1"/>
    <col min="549" max="550" width="9" style="333"/>
    <col min="551" max="551" width="8.5" style="333" bestFit="1" customWidth="1"/>
    <col min="552" max="552" width="33.625" style="333" bestFit="1" customWidth="1"/>
    <col min="553" max="553" width="7.625" style="333" bestFit="1" customWidth="1"/>
    <col min="554" max="554" width="35.5" style="333" bestFit="1" customWidth="1"/>
    <col min="555" max="555" width="12.25" style="333" bestFit="1" customWidth="1"/>
    <col min="556" max="556" width="25.75" style="333" bestFit="1" customWidth="1"/>
    <col min="557" max="768" width="9" style="333"/>
    <col min="769" max="777" width="3" style="333" customWidth="1"/>
    <col min="778" max="778" width="3.125" style="333" customWidth="1"/>
    <col min="779" max="797" width="3" style="333" customWidth="1"/>
    <col min="798" max="798" width="4.625" style="333" customWidth="1"/>
    <col min="799" max="801" width="9" style="333"/>
    <col min="802" max="802" width="12.25" style="333" bestFit="1" customWidth="1"/>
    <col min="803" max="803" width="6.75" style="333" bestFit="1" customWidth="1"/>
    <col min="804" max="804" width="10.25" style="333" bestFit="1" customWidth="1"/>
    <col min="805" max="806" width="9" style="333"/>
    <col min="807" max="807" width="8.5" style="333" bestFit="1" customWidth="1"/>
    <col min="808" max="808" width="33.625" style="333" bestFit="1" customWidth="1"/>
    <col min="809" max="809" width="7.625" style="333" bestFit="1" customWidth="1"/>
    <col min="810" max="810" width="35.5" style="333" bestFit="1" customWidth="1"/>
    <col min="811" max="811" width="12.25" style="333" bestFit="1" customWidth="1"/>
    <col min="812" max="812" width="25.75" style="333" bestFit="1" customWidth="1"/>
    <col min="813" max="1024" width="9" style="333"/>
    <col min="1025" max="1033" width="3" style="333" customWidth="1"/>
    <col min="1034" max="1034" width="3.125" style="333" customWidth="1"/>
    <col min="1035" max="1053" width="3" style="333" customWidth="1"/>
    <col min="1054" max="1054" width="4.625" style="333" customWidth="1"/>
    <col min="1055" max="1057" width="9" style="333"/>
    <col min="1058" max="1058" width="12.25" style="333" bestFit="1" customWidth="1"/>
    <col min="1059" max="1059" width="6.75" style="333" bestFit="1" customWidth="1"/>
    <col min="1060" max="1060" width="10.25" style="333" bestFit="1" customWidth="1"/>
    <col min="1061" max="1062" width="9" style="333"/>
    <col min="1063" max="1063" width="8.5" style="333" bestFit="1" customWidth="1"/>
    <col min="1064" max="1064" width="33.625" style="333" bestFit="1" customWidth="1"/>
    <col min="1065" max="1065" width="7.625" style="333" bestFit="1" customWidth="1"/>
    <col min="1066" max="1066" width="35.5" style="333" bestFit="1" customWidth="1"/>
    <col min="1067" max="1067" width="12.25" style="333" bestFit="1" customWidth="1"/>
    <col min="1068" max="1068" width="25.75" style="333" bestFit="1" customWidth="1"/>
    <col min="1069" max="1280" width="9" style="333"/>
    <col min="1281" max="1289" width="3" style="333" customWidth="1"/>
    <col min="1290" max="1290" width="3.125" style="333" customWidth="1"/>
    <col min="1291" max="1309" width="3" style="333" customWidth="1"/>
    <col min="1310" max="1310" width="4.625" style="333" customWidth="1"/>
    <col min="1311" max="1313" width="9" style="333"/>
    <col min="1314" max="1314" width="12.25" style="333" bestFit="1" customWidth="1"/>
    <col min="1315" max="1315" width="6.75" style="333" bestFit="1" customWidth="1"/>
    <col min="1316" max="1316" width="10.25" style="333" bestFit="1" customWidth="1"/>
    <col min="1317" max="1318" width="9" style="333"/>
    <col min="1319" max="1319" width="8.5" style="333" bestFit="1" customWidth="1"/>
    <col min="1320" max="1320" width="33.625" style="333" bestFit="1" customWidth="1"/>
    <col min="1321" max="1321" width="7.625" style="333" bestFit="1" customWidth="1"/>
    <col min="1322" max="1322" width="35.5" style="333" bestFit="1" customWidth="1"/>
    <col min="1323" max="1323" width="12.25" style="333" bestFit="1" customWidth="1"/>
    <col min="1324" max="1324" width="25.75" style="333" bestFit="1" customWidth="1"/>
    <col min="1325" max="1536" width="9" style="333"/>
    <col min="1537" max="1545" width="3" style="333" customWidth="1"/>
    <col min="1546" max="1546" width="3.125" style="333" customWidth="1"/>
    <col min="1547" max="1565" width="3" style="333" customWidth="1"/>
    <col min="1566" max="1566" width="4.625" style="333" customWidth="1"/>
    <col min="1567" max="1569" width="9" style="333"/>
    <col min="1570" max="1570" width="12.25" style="333" bestFit="1" customWidth="1"/>
    <col min="1571" max="1571" width="6.75" style="333" bestFit="1" customWidth="1"/>
    <col min="1572" max="1572" width="10.25" style="333" bestFit="1" customWidth="1"/>
    <col min="1573" max="1574" width="9" style="333"/>
    <col min="1575" max="1575" width="8.5" style="333" bestFit="1" customWidth="1"/>
    <col min="1576" max="1576" width="33.625" style="333" bestFit="1" customWidth="1"/>
    <col min="1577" max="1577" width="7.625" style="333" bestFit="1" customWidth="1"/>
    <col min="1578" max="1578" width="35.5" style="333" bestFit="1" customWidth="1"/>
    <col min="1579" max="1579" width="12.25" style="333" bestFit="1" customWidth="1"/>
    <col min="1580" max="1580" width="25.75" style="333" bestFit="1" customWidth="1"/>
    <col min="1581" max="1792" width="9" style="333"/>
    <col min="1793" max="1801" width="3" style="333" customWidth="1"/>
    <col min="1802" max="1802" width="3.125" style="333" customWidth="1"/>
    <col min="1803" max="1821" width="3" style="333" customWidth="1"/>
    <col min="1822" max="1822" width="4.625" style="333" customWidth="1"/>
    <col min="1823" max="1825" width="9" style="333"/>
    <col min="1826" max="1826" width="12.25" style="333" bestFit="1" customWidth="1"/>
    <col min="1827" max="1827" width="6.75" style="333" bestFit="1" customWidth="1"/>
    <col min="1828" max="1828" width="10.25" style="333" bestFit="1" customWidth="1"/>
    <col min="1829" max="1830" width="9" style="333"/>
    <col min="1831" max="1831" width="8.5" style="333" bestFit="1" customWidth="1"/>
    <col min="1832" max="1832" width="33.625" style="333" bestFit="1" customWidth="1"/>
    <col min="1833" max="1833" width="7.625" style="333" bestFit="1" customWidth="1"/>
    <col min="1834" max="1834" width="35.5" style="333" bestFit="1" customWidth="1"/>
    <col min="1835" max="1835" width="12.25" style="333" bestFit="1" customWidth="1"/>
    <col min="1836" max="1836" width="25.75" style="333" bestFit="1" customWidth="1"/>
    <col min="1837" max="2048" width="9" style="333"/>
    <col min="2049" max="2057" width="3" style="333" customWidth="1"/>
    <col min="2058" max="2058" width="3.125" style="333" customWidth="1"/>
    <col min="2059" max="2077" width="3" style="333" customWidth="1"/>
    <col min="2078" max="2078" width="4.625" style="333" customWidth="1"/>
    <col min="2079" max="2081" width="9" style="333"/>
    <col min="2082" max="2082" width="12.25" style="333" bestFit="1" customWidth="1"/>
    <col min="2083" max="2083" width="6.75" style="333" bestFit="1" customWidth="1"/>
    <col min="2084" max="2084" width="10.25" style="333" bestFit="1" customWidth="1"/>
    <col min="2085" max="2086" width="9" style="333"/>
    <col min="2087" max="2087" width="8.5" style="333" bestFit="1" customWidth="1"/>
    <col min="2088" max="2088" width="33.625" style="333" bestFit="1" customWidth="1"/>
    <col min="2089" max="2089" width="7.625" style="333" bestFit="1" customWidth="1"/>
    <col min="2090" max="2090" width="35.5" style="333" bestFit="1" customWidth="1"/>
    <col min="2091" max="2091" width="12.25" style="333" bestFit="1" customWidth="1"/>
    <col min="2092" max="2092" width="25.75" style="333" bestFit="1" customWidth="1"/>
    <col min="2093" max="2304" width="9" style="333"/>
    <col min="2305" max="2313" width="3" style="333" customWidth="1"/>
    <col min="2314" max="2314" width="3.125" style="333" customWidth="1"/>
    <col min="2315" max="2333" width="3" style="333" customWidth="1"/>
    <col min="2334" max="2334" width="4.625" style="333" customWidth="1"/>
    <col min="2335" max="2337" width="9" style="333"/>
    <col min="2338" max="2338" width="12.25" style="333" bestFit="1" customWidth="1"/>
    <col min="2339" max="2339" width="6.75" style="333" bestFit="1" customWidth="1"/>
    <col min="2340" max="2340" width="10.25" style="333" bestFit="1" customWidth="1"/>
    <col min="2341" max="2342" width="9" style="333"/>
    <col min="2343" max="2343" width="8.5" style="333" bestFit="1" customWidth="1"/>
    <col min="2344" max="2344" width="33.625" style="333" bestFit="1" customWidth="1"/>
    <col min="2345" max="2345" width="7.625" style="333" bestFit="1" customWidth="1"/>
    <col min="2346" max="2346" width="35.5" style="333" bestFit="1" customWidth="1"/>
    <col min="2347" max="2347" width="12.25" style="333" bestFit="1" customWidth="1"/>
    <col min="2348" max="2348" width="25.75" style="333" bestFit="1" customWidth="1"/>
    <col min="2349" max="2560" width="9" style="333"/>
    <col min="2561" max="2569" width="3" style="333" customWidth="1"/>
    <col min="2570" max="2570" width="3.125" style="333" customWidth="1"/>
    <col min="2571" max="2589" width="3" style="333" customWidth="1"/>
    <col min="2590" max="2590" width="4.625" style="333" customWidth="1"/>
    <col min="2591" max="2593" width="9" style="333"/>
    <col min="2594" max="2594" width="12.25" style="333" bestFit="1" customWidth="1"/>
    <col min="2595" max="2595" width="6.75" style="333" bestFit="1" customWidth="1"/>
    <col min="2596" max="2596" width="10.25" style="333" bestFit="1" customWidth="1"/>
    <col min="2597" max="2598" width="9" style="333"/>
    <col min="2599" max="2599" width="8.5" style="333" bestFit="1" customWidth="1"/>
    <col min="2600" max="2600" width="33.625" style="333" bestFit="1" customWidth="1"/>
    <col min="2601" max="2601" width="7.625" style="333" bestFit="1" customWidth="1"/>
    <col min="2602" max="2602" width="35.5" style="333" bestFit="1" customWidth="1"/>
    <col min="2603" max="2603" width="12.25" style="333" bestFit="1" customWidth="1"/>
    <col min="2604" max="2604" width="25.75" style="333" bestFit="1" customWidth="1"/>
    <col min="2605" max="2816" width="9" style="333"/>
    <col min="2817" max="2825" width="3" style="333" customWidth="1"/>
    <col min="2826" max="2826" width="3.125" style="333" customWidth="1"/>
    <col min="2827" max="2845" width="3" style="333" customWidth="1"/>
    <col min="2846" max="2846" width="4.625" style="333" customWidth="1"/>
    <col min="2847" max="2849" width="9" style="333"/>
    <col min="2850" max="2850" width="12.25" style="333" bestFit="1" customWidth="1"/>
    <col min="2851" max="2851" width="6.75" style="333" bestFit="1" customWidth="1"/>
    <col min="2852" max="2852" width="10.25" style="333" bestFit="1" customWidth="1"/>
    <col min="2853" max="2854" width="9" style="333"/>
    <col min="2855" max="2855" width="8.5" style="333" bestFit="1" customWidth="1"/>
    <col min="2856" max="2856" width="33.625" style="333" bestFit="1" customWidth="1"/>
    <col min="2857" max="2857" width="7.625" style="333" bestFit="1" customWidth="1"/>
    <col min="2858" max="2858" width="35.5" style="333" bestFit="1" customWidth="1"/>
    <col min="2859" max="2859" width="12.25" style="333" bestFit="1" customWidth="1"/>
    <col min="2860" max="2860" width="25.75" style="333" bestFit="1" customWidth="1"/>
    <col min="2861" max="3072" width="9" style="333"/>
    <col min="3073" max="3081" width="3" style="333" customWidth="1"/>
    <col min="3082" max="3082" width="3.125" style="333" customWidth="1"/>
    <col min="3083" max="3101" width="3" style="333" customWidth="1"/>
    <col min="3102" max="3102" width="4.625" style="333" customWidth="1"/>
    <col min="3103" max="3105" width="9" style="333"/>
    <col min="3106" max="3106" width="12.25" style="333" bestFit="1" customWidth="1"/>
    <col min="3107" max="3107" width="6.75" style="333" bestFit="1" customWidth="1"/>
    <col min="3108" max="3108" width="10.25" style="333" bestFit="1" customWidth="1"/>
    <col min="3109" max="3110" width="9" style="333"/>
    <col min="3111" max="3111" width="8.5" style="333" bestFit="1" customWidth="1"/>
    <col min="3112" max="3112" width="33.625" style="333" bestFit="1" customWidth="1"/>
    <col min="3113" max="3113" width="7.625" style="333" bestFit="1" customWidth="1"/>
    <col min="3114" max="3114" width="35.5" style="333" bestFit="1" customWidth="1"/>
    <col min="3115" max="3115" width="12.25" style="333" bestFit="1" customWidth="1"/>
    <col min="3116" max="3116" width="25.75" style="333" bestFit="1" customWidth="1"/>
    <col min="3117" max="3328" width="9" style="333"/>
    <col min="3329" max="3337" width="3" style="333" customWidth="1"/>
    <col min="3338" max="3338" width="3.125" style="333" customWidth="1"/>
    <col min="3339" max="3357" width="3" style="333" customWidth="1"/>
    <col min="3358" max="3358" width="4.625" style="333" customWidth="1"/>
    <col min="3359" max="3361" width="9" style="333"/>
    <col min="3362" max="3362" width="12.25" style="333" bestFit="1" customWidth="1"/>
    <col min="3363" max="3363" width="6.75" style="333" bestFit="1" customWidth="1"/>
    <col min="3364" max="3364" width="10.25" style="333" bestFit="1" customWidth="1"/>
    <col min="3365" max="3366" width="9" style="333"/>
    <col min="3367" max="3367" width="8.5" style="333" bestFit="1" customWidth="1"/>
    <col min="3368" max="3368" width="33.625" style="333" bestFit="1" customWidth="1"/>
    <col min="3369" max="3369" width="7.625" style="333" bestFit="1" customWidth="1"/>
    <col min="3370" max="3370" width="35.5" style="333" bestFit="1" customWidth="1"/>
    <col min="3371" max="3371" width="12.25" style="333" bestFit="1" customWidth="1"/>
    <col min="3372" max="3372" width="25.75" style="333" bestFit="1" customWidth="1"/>
    <col min="3373" max="3584" width="9" style="333"/>
    <col min="3585" max="3593" width="3" style="333" customWidth="1"/>
    <col min="3594" max="3594" width="3.125" style="333" customWidth="1"/>
    <col min="3595" max="3613" width="3" style="333" customWidth="1"/>
    <col min="3614" max="3614" width="4.625" style="333" customWidth="1"/>
    <col min="3615" max="3617" width="9" style="333"/>
    <col min="3618" max="3618" width="12.25" style="333" bestFit="1" customWidth="1"/>
    <col min="3619" max="3619" width="6.75" style="333" bestFit="1" customWidth="1"/>
    <col min="3620" max="3620" width="10.25" style="333" bestFit="1" customWidth="1"/>
    <col min="3621" max="3622" width="9" style="333"/>
    <col min="3623" max="3623" width="8.5" style="333" bestFit="1" customWidth="1"/>
    <col min="3624" max="3624" width="33.625" style="333" bestFit="1" customWidth="1"/>
    <col min="3625" max="3625" width="7.625" style="333" bestFit="1" customWidth="1"/>
    <col min="3626" max="3626" width="35.5" style="333" bestFit="1" customWidth="1"/>
    <col min="3627" max="3627" width="12.25" style="333" bestFit="1" customWidth="1"/>
    <col min="3628" max="3628" width="25.75" style="333" bestFit="1" customWidth="1"/>
    <col min="3629" max="3840" width="9" style="333"/>
    <col min="3841" max="3849" width="3" style="333" customWidth="1"/>
    <col min="3850" max="3850" width="3.125" style="333" customWidth="1"/>
    <col min="3851" max="3869" width="3" style="333" customWidth="1"/>
    <col min="3870" max="3870" width="4.625" style="333" customWidth="1"/>
    <col min="3871" max="3873" width="9" style="333"/>
    <col min="3874" max="3874" width="12.25" style="333" bestFit="1" customWidth="1"/>
    <col min="3875" max="3875" width="6.75" style="333" bestFit="1" customWidth="1"/>
    <col min="3876" max="3876" width="10.25" style="333" bestFit="1" customWidth="1"/>
    <col min="3877" max="3878" width="9" style="333"/>
    <col min="3879" max="3879" width="8.5" style="333" bestFit="1" customWidth="1"/>
    <col min="3880" max="3880" width="33.625" style="333" bestFit="1" customWidth="1"/>
    <col min="3881" max="3881" width="7.625" style="333" bestFit="1" customWidth="1"/>
    <col min="3882" max="3882" width="35.5" style="333" bestFit="1" customWidth="1"/>
    <col min="3883" max="3883" width="12.25" style="333" bestFit="1" customWidth="1"/>
    <col min="3884" max="3884" width="25.75" style="333" bestFit="1" customWidth="1"/>
    <col min="3885" max="4096" width="9" style="333"/>
    <col min="4097" max="4105" width="3" style="333" customWidth="1"/>
    <col min="4106" max="4106" width="3.125" style="333" customWidth="1"/>
    <col min="4107" max="4125" width="3" style="333" customWidth="1"/>
    <col min="4126" max="4126" width="4.625" style="333" customWidth="1"/>
    <col min="4127" max="4129" width="9" style="333"/>
    <col min="4130" max="4130" width="12.25" style="333" bestFit="1" customWidth="1"/>
    <col min="4131" max="4131" width="6.75" style="333" bestFit="1" customWidth="1"/>
    <col min="4132" max="4132" width="10.25" style="333" bestFit="1" customWidth="1"/>
    <col min="4133" max="4134" width="9" style="333"/>
    <col min="4135" max="4135" width="8.5" style="333" bestFit="1" customWidth="1"/>
    <col min="4136" max="4136" width="33.625" style="333" bestFit="1" customWidth="1"/>
    <col min="4137" max="4137" width="7.625" style="333" bestFit="1" customWidth="1"/>
    <col min="4138" max="4138" width="35.5" style="333" bestFit="1" customWidth="1"/>
    <col min="4139" max="4139" width="12.25" style="333" bestFit="1" customWidth="1"/>
    <col min="4140" max="4140" width="25.75" style="333" bestFit="1" customWidth="1"/>
    <col min="4141" max="4352" width="9" style="333"/>
    <col min="4353" max="4361" width="3" style="333" customWidth="1"/>
    <col min="4362" max="4362" width="3.125" style="333" customWidth="1"/>
    <col min="4363" max="4381" width="3" style="333" customWidth="1"/>
    <col min="4382" max="4382" width="4.625" style="333" customWidth="1"/>
    <col min="4383" max="4385" width="9" style="333"/>
    <col min="4386" max="4386" width="12.25" style="333" bestFit="1" customWidth="1"/>
    <col min="4387" max="4387" width="6.75" style="333" bestFit="1" customWidth="1"/>
    <col min="4388" max="4388" width="10.25" style="333" bestFit="1" customWidth="1"/>
    <col min="4389" max="4390" width="9" style="333"/>
    <col min="4391" max="4391" width="8.5" style="333" bestFit="1" customWidth="1"/>
    <col min="4392" max="4392" width="33.625" style="333" bestFit="1" customWidth="1"/>
    <col min="4393" max="4393" width="7.625" style="333" bestFit="1" customWidth="1"/>
    <col min="4394" max="4394" width="35.5" style="333" bestFit="1" customWidth="1"/>
    <col min="4395" max="4395" width="12.25" style="333" bestFit="1" customWidth="1"/>
    <col min="4396" max="4396" width="25.75" style="333" bestFit="1" customWidth="1"/>
    <col min="4397" max="4608" width="9" style="333"/>
    <col min="4609" max="4617" width="3" style="333" customWidth="1"/>
    <col min="4618" max="4618" width="3.125" style="333" customWidth="1"/>
    <col min="4619" max="4637" width="3" style="333" customWidth="1"/>
    <col min="4638" max="4638" width="4.625" style="333" customWidth="1"/>
    <col min="4639" max="4641" width="9" style="333"/>
    <col min="4642" max="4642" width="12.25" style="333" bestFit="1" customWidth="1"/>
    <col min="4643" max="4643" width="6.75" style="333" bestFit="1" customWidth="1"/>
    <col min="4644" max="4644" width="10.25" style="333" bestFit="1" customWidth="1"/>
    <col min="4645" max="4646" width="9" style="333"/>
    <col min="4647" max="4647" width="8.5" style="333" bestFit="1" customWidth="1"/>
    <col min="4648" max="4648" width="33.625" style="333" bestFit="1" customWidth="1"/>
    <col min="4649" max="4649" width="7.625" style="333" bestFit="1" customWidth="1"/>
    <col min="4650" max="4650" width="35.5" style="333" bestFit="1" customWidth="1"/>
    <col min="4651" max="4651" width="12.25" style="333" bestFit="1" customWidth="1"/>
    <col min="4652" max="4652" width="25.75" style="333" bestFit="1" customWidth="1"/>
    <col min="4653" max="4864" width="9" style="333"/>
    <col min="4865" max="4873" width="3" style="333" customWidth="1"/>
    <col min="4874" max="4874" width="3.125" style="333" customWidth="1"/>
    <col min="4875" max="4893" width="3" style="333" customWidth="1"/>
    <col min="4894" max="4894" width="4.625" style="333" customWidth="1"/>
    <col min="4895" max="4897" width="9" style="333"/>
    <col min="4898" max="4898" width="12.25" style="333" bestFit="1" customWidth="1"/>
    <col min="4899" max="4899" width="6.75" style="333" bestFit="1" customWidth="1"/>
    <col min="4900" max="4900" width="10.25" style="333" bestFit="1" customWidth="1"/>
    <col min="4901" max="4902" width="9" style="333"/>
    <col min="4903" max="4903" width="8.5" style="333" bestFit="1" customWidth="1"/>
    <col min="4904" max="4904" width="33.625" style="333" bestFit="1" customWidth="1"/>
    <col min="4905" max="4905" width="7.625" style="333" bestFit="1" customWidth="1"/>
    <col min="4906" max="4906" width="35.5" style="333" bestFit="1" customWidth="1"/>
    <col min="4907" max="4907" width="12.25" style="333" bestFit="1" customWidth="1"/>
    <col min="4908" max="4908" width="25.75" style="333" bestFit="1" customWidth="1"/>
    <col min="4909" max="5120" width="9" style="333"/>
    <col min="5121" max="5129" width="3" style="333" customWidth="1"/>
    <col min="5130" max="5130" width="3.125" style="333" customWidth="1"/>
    <col min="5131" max="5149" width="3" style="333" customWidth="1"/>
    <col min="5150" max="5150" width="4.625" style="333" customWidth="1"/>
    <col min="5151" max="5153" width="9" style="333"/>
    <col min="5154" max="5154" width="12.25" style="333" bestFit="1" customWidth="1"/>
    <col min="5155" max="5155" width="6.75" style="333" bestFit="1" customWidth="1"/>
    <col min="5156" max="5156" width="10.25" style="333" bestFit="1" customWidth="1"/>
    <col min="5157" max="5158" width="9" style="333"/>
    <col min="5159" max="5159" width="8.5" style="333" bestFit="1" customWidth="1"/>
    <col min="5160" max="5160" width="33.625" style="333" bestFit="1" customWidth="1"/>
    <col min="5161" max="5161" width="7.625" style="333" bestFit="1" customWidth="1"/>
    <col min="5162" max="5162" width="35.5" style="333" bestFit="1" customWidth="1"/>
    <col min="5163" max="5163" width="12.25" style="333" bestFit="1" customWidth="1"/>
    <col min="5164" max="5164" width="25.75" style="333" bestFit="1" customWidth="1"/>
    <col min="5165" max="5376" width="9" style="333"/>
    <col min="5377" max="5385" width="3" style="333" customWidth="1"/>
    <col min="5386" max="5386" width="3.125" style="333" customWidth="1"/>
    <col min="5387" max="5405" width="3" style="333" customWidth="1"/>
    <col min="5406" max="5406" width="4.625" style="333" customWidth="1"/>
    <col min="5407" max="5409" width="9" style="333"/>
    <col min="5410" max="5410" width="12.25" style="333" bestFit="1" customWidth="1"/>
    <col min="5411" max="5411" width="6.75" style="333" bestFit="1" customWidth="1"/>
    <col min="5412" max="5412" width="10.25" style="333" bestFit="1" customWidth="1"/>
    <col min="5413" max="5414" width="9" style="333"/>
    <col min="5415" max="5415" width="8.5" style="333" bestFit="1" customWidth="1"/>
    <col min="5416" max="5416" width="33.625" style="333" bestFit="1" customWidth="1"/>
    <col min="5417" max="5417" width="7.625" style="333" bestFit="1" customWidth="1"/>
    <col min="5418" max="5418" width="35.5" style="333" bestFit="1" customWidth="1"/>
    <col min="5419" max="5419" width="12.25" style="333" bestFit="1" customWidth="1"/>
    <col min="5420" max="5420" width="25.75" style="333" bestFit="1" customWidth="1"/>
    <col min="5421" max="5632" width="9" style="333"/>
    <col min="5633" max="5641" width="3" style="333" customWidth="1"/>
    <col min="5642" max="5642" width="3.125" style="333" customWidth="1"/>
    <col min="5643" max="5661" width="3" style="333" customWidth="1"/>
    <col min="5662" max="5662" width="4.625" style="333" customWidth="1"/>
    <col min="5663" max="5665" width="9" style="333"/>
    <col min="5666" max="5666" width="12.25" style="333" bestFit="1" customWidth="1"/>
    <col min="5667" max="5667" width="6.75" style="333" bestFit="1" customWidth="1"/>
    <col min="5668" max="5668" width="10.25" style="333" bestFit="1" customWidth="1"/>
    <col min="5669" max="5670" width="9" style="333"/>
    <col min="5671" max="5671" width="8.5" style="333" bestFit="1" customWidth="1"/>
    <col min="5672" max="5672" width="33.625" style="333" bestFit="1" customWidth="1"/>
    <col min="5673" max="5673" width="7.625" style="333" bestFit="1" customWidth="1"/>
    <col min="5674" max="5674" width="35.5" style="333" bestFit="1" customWidth="1"/>
    <col min="5675" max="5675" width="12.25" style="333" bestFit="1" customWidth="1"/>
    <col min="5676" max="5676" width="25.75" style="333" bestFit="1" customWidth="1"/>
    <col min="5677" max="5888" width="9" style="333"/>
    <col min="5889" max="5897" width="3" style="333" customWidth="1"/>
    <col min="5898" max="5898" width="3.125" style="333" customWidth="1"/>
    <col min="5899" max="5917" width="3" style="333" customWidth="1"/>
    <col min="5918" max="5918" width="4.625" style="333" customWidth="1"/>
    <col min="5919" max="5921" width="9" style="333"/>
    <col min="5922" max="5922" width="12.25" style="333" bestFit="1" customWidth="1"/>
    <col min="5923" max="5923" width="6.75" style="333" bestFit="1" customWidth="1"/>
    <col min="5924" max="5924" width="10.25" style="333" bestFit="1" customWidth="1"/>
    <col min="5925" max="5926" width="9" style="333"/>
    <col min="5927" max="5927" width="8.5" style="333" bestFit="1" customWidth="1"/>
    <col min="5928" max="5928" width="33.625" style="333" bestFit="1" customWidth="1"/>
    <col min="5929" max="5929" width="7.625" style="333" bestFit="1" customWidth="1"/>
    <col min="5930" max="5930" width="35.5" style="333" bestFit="1" customWidth="1"/>
    <col min="5931" max="5931" width="12.25" style="333" bestFit="1" customWidth="1"/>
    <col min="5932" max="5932" width="25.75" style="333" bestFit="1" customWidth="1"/>
    <col min="5933" max="6144" width="9" style="333"/>
    <col min="6145" max="6153" width="3" style="333" customWidth="1"/>
    <col min="6154" max="6154" width="3.125" style="333" customWidth="1"/>
    <col min="6155" max="6173" width="3" style="333" customWidth="1"/>
    <col min="6174" max="6174" width="4.625" style="333" customWidth="1"/>
    <col min="6175" max="6177" width="9" style="333"/>
    <col min="6178" max="6178" width="12.25" style="333" bestFit="1" customWidth="1"/>
    <col min="6179" max="6179" width="6.75" style="333" bestFit="1" customWidth="1"/>
    <col min="6180" max="6180" width="10.25" style="333" bestFit="1" customWidth="1"/>
    <col min="6181" max="6182" width="9" style="333"/>
    <col min="6183" max="6183" width="8.5" style="333" bestFit="1" customWidth="1"/>
    <col min="6184" max="6184" width="33.625" style="333" bestFit="1" customWidth="1"/>
    <col min="6185" max="6185" width="7.625" style="333" bestFit="1" customWidth="1"/>
    <col min="6186" max="6186" width="35.5" style="333" bestFit="1" customWidth="1"/>
    <col min="6187" max="6187" width="12.25" style="333" bestFit="1" customWidth="1"/>
    <col min="6188" max="6188" width="25.75" style="333" bestFit="1" customWidth="1"/>
    <col min="6189" max="6400" width="9" style="333"/>
    <col min="6401" max="6409" width="3" style="333" customWidth="1"/>
    <col min="6410" max="6410" width="3.125" style="333" customWidth="1"/>
    <col min="6411" max="6429" width="3" style="333" customWidth="1"/>
    <col min="6430" max="6430" width="4.625" style="333" customWidth="1"/>
    <col min="6431" max="6433" width="9" style="333"/>
    <col min="6434" max="6434" width="12.25" style="333" bestFit="1" customWidth="1"/>
    <col min="6435" max="6435" width="6.75" style="333" bestFit="1" customWidth="1"/>
    <col min="6436" max="6436" width="10.25" style="333" bestFit="1" customWidth="1"/>
    <col min="6437" max="6438" width="9" style="333"/>
    <col min="6439" max="6439" width="8.5" style="333" bestFit="1" customWidth="1"/>
    <col min="6440" max="6440" width="33.625" style="333" bestFit="1" customWidth="1"/>
    <col min="6441" max="6441" width="7.625" style="333" bestFit="1" customWidth="1"/>
    <col min="6442" max="6442" width="35.5" style="333" bestFit="1" customWidth="1"/>
    <col min="6443" max="6443" width="12.25" style="333" bestFit="1" customWidth="1"/>
    <col min="6444" max="6444" width="25.75" style="333" bestFit="1" customWidth="1"/>
    <col min="6445" max="6656" width="9" style="333"/>
    <col min="6657" max="6665" width="3" style="333" customWidth="1"/>
    <col min="6666" max="6666" width="3.125" style="333" customWidth="1"/>
    <col min="6667" max="6685" width="3" style="333" customWidth="1"/>
    <col min="6686" max="6686" width="4.625" style="333" customWidth="1"/>
    <col min="6687" max="6689" width="9" style="333"/>
    <col min="6690" max="6690" width="12.25" style="333" bestFit="1" customWidth="1"/>
    <col min="6691" max="6691" width="6.75" style="333" bestFit="1" customWidth="1"/>
    <col min="6692" max="6692" width="10.25" style="333" bestFit="1" customWidth="1"/>
    <col min="6693" max="6694" width="9" style="333"/>
    <col min="6695" max="6695" width="8.5" style="333" bestFit="1" customWidth="1"/>
    <col min="6696" max="6696" width="33.625" style="333" bestFit="1" customWidth="1"/>
    <col min="6697" max="6697" width="7.625" style="333" bestFit="1" customWidth="1"/>
    <col min="6698" max="6698" width="35.5" style="333" bestFit="1" customWidth="1"/>
    <col min="6699" max="6699" width="12.25" style="333" bestFit="1" customWidth="1"/>
    <col min="6700" max="6700" width="25.75" style="333" bestFit="1" customWidth="1"/>
    <col min="6701" max="6912" width="9" style="333"/>
    <col min="6913" max="6921" width="3" style="333" customWidth="1"/>
    <col min="6922" max="6922" width="3.125" style="333" customWidth="1"/>
    <col min="6923" max="6941" width="3" style="333" customWidth="1"/>
    <col min="6942" max="6942" width="4.625" style="333" customWidth="1"/>
    <col min="6943" max="6945" width="9" style="333"/>
    <col min="6946" max="6946" width="12.25" style="333" bestFit="1" customWidth="1"/>
    <col min="6947" max="6947" width="6.75" style="333" bestFit="1" customWidth="1"/>
    <col min="6948" max="6948" width="10.25" style="333" bestFit="1" customWidth="1"/>
    <col min="6949" max="6950" width="9" style="333"/>
    <col min="6951" max="6951" width="8.5" style="333" bestFit="1" customWidth="1"/>
    <col min="6952" max="6952" width="33.625" style="333" bestFit="1" customWidth="1"/>
    <col min="6953" max="6953" width="7.625" style="333" bestFit="1" customWidth="1"/>
    <col min="6954" max="6954" width="35.5" style="333" bestFit="1" customWidth="1"/>
    <col min="6955" max="6955" width="12.25" style="333" bestFit="1" customWidth="1"/>
    <col min="6956" max="6956" width="25.75" style="333" bestFit="1" customWidth="1"/>
    <col min="6957" max="7168" width="9" style="333"/>
    <col min="7169" max="7177" width="3" style="333" customWidth="1"/>
    <col min="7178" max="7178" width="3.125" style="333" customWidth="1"/>
    <col min="7179" max="7197" width="3" style="333" customWidth="1"/>
    <col min="7198" max="7198" width="4.625" style="333" customWidth="1"/>
    <col min="7199" max="7201" width="9" style="333"/>
    <col min="7202" max="7202" width="12.25" style="333" bestFit="1" customWidth="1"/>
    <col min="7203" max="7203" width="6.75" style="333" bestFit="1" customWidth="1"/>
    <col min="7204" max="7204" width="10.25" style="333" bestFit="1" customWidth="1"/>
    <col min="7205" max="7206" width="9" style="333"/>
    <col min="7207" max="7207" width="8.5" style="333" bestFit="1" customWidth="1"/>
    <col min="7208" max="7208" width="33.625" style="333" bestFit="1" customWidth="1"/>
    <col min="7209" max="7209" width="7.625" style="333" bestFit="1" customWidth="1"/>
    <col min="7210" max="7210" width="35.5" style="333" bestFit="1" customWidth="1"/>
    <col min="7211" max="7211" width="12.25" style="333" bestFit="1" customWidth="1"/>
    <col min="7212" max="7212" width="25.75" style="333" bestFit="1" customWidth="1"/>
    <col min="7213" max="7424" width="9" style="333"/>
    <col min="7425" max="7433" width="3" style="333" customWidth="1"/>
    <col min="7434" max="7434" width="3.125" style="333" customWidth="1"/>
    <col min="7435" max="7453" width="3" style="333" customWidth="1"/>
    <col min="7454" max="7454" width="4.625" style="333" customWidth="1"/>
    <col min="7455" max="7457" width="9" style="333"/>
    <col min="7458" max="7458" width="12.25" style="333" bestFit="1" customWidth="1"/>
    <col min="7459" max="7459" width="6.75" style="333" bestFit="1" customWidth="1"/>
    <col min="7460" max="7460" width="10.25" style="333" bestFit="1" customWidth="1"/>
    <col min="7461" max="7462" width="9" style="333"/>
    <col min="7463" max="7463" width="8.5" style="333" bestFit="1" customWidth="1"/>
    <col min="7464" max="7464" width="33.625" style="333" bestFit="1" customWidth="1"/>
    <col min="7465" max="7465" width="7.625" style="333" bestFit="1" customWidth="1"/>
    <col min="7466" max="7466" width="35.5" style="333" bestFit="1" customWidth="1"/>
    <col min="7467" max="7467" width="12.25" style="333" bestFit="1" customWidth="1"/>
    <col min="7468" max="7468" width="25.75" style="333" bestFit="1" customWidth="1"/>
    <col min="7469" max="7680" width="9" style="333"/>
    <col min="7681" max="7689" width="3" style="333" customWidth="1"/>
    <col min="7690" max="7690" width="3.125" style="333" customWidth="1"/>
    <col min="7691" max="7709" width="3" style="333" customWidth="1"/>
    <col min="7710" max="7710" width="4.625" style="333" customWidth="1"/>
    <col min="7711" max="7713" width="9" style="333"/>
    <col min="7714" max="7714" width="12.25" style="333" bestFit="1" customWidth="1"/>
    <col min="7715" max="7715" width="6.75" style="333" bestFit="1" customWidth="1"/>
    <col min="7716" max="7716" width="10.25" style="333" bestFit="1" customWidth="1"/>
    <col min="7717" max="7718" width="9" style="333"/>
    <col min="7719" max="7719" width="8.5" style="333" bestFit="1" customWidth="1"/>
    <col min="7720" max="7720" width="33.625" style="333" bestFit="1" customWidth="1"/>
    <col min="7721" max="7721" width="7.625" style="333" bestFit="1" customWidth="1"/>
    <col min="7722" max="7722" width="35.5" style="333" bestFit="1" customWidth="1"/>
    <col min="7723" max="7723" width="12.25" style="333" bestFit="1" customWidth="1"/>
    <col min="7724" max="7724" width="25.75" style="333" bestFit="1" customWidth="1"/>
    <col min="7725" max="7936" width="9" style="333"/>
    <col min="7937" max="7945" width="3" style="333" customWidth="1"/>
    <col min="7946" max="7946" width="3.125" style="333" customWidth="1"/>
    <col min="7947" max="7965" width="3" style="333" customWidth="1"/>
    <col min="7966" max="7966" width="4.625" style="333" customWidth="1"/>
    <col min="7967" max="7969" width="9" style="333"/>
    <col min="7970" max="7970" width="12.25" style="333" bestFit="1" customWidth="1"/>
    <col min="7971" max="7971" width="6.75" style="333" bestFit="1" customWidth="1"/>
    <col min="7972" max="7972" width="10.25" style="333" bestFit="1" customWidth="1"/>
    <col min="7973" max="7974" width="9" style="333"/>
    <col min="7975" max="7975" width="8.5" style="333" bestFit="1" customWidth="1"/>
    <col min="7976" max="7976" width="33.625" style="333" bestFit="1" customWidth="1"/>
    <col min="7977" max="7977" width="7.625" style="333" bestFit="1" customWidth="1"/>
    <col min="7978" max="7978" width="35.5" style="333" bestFit="1" customWidth="1"/>
    <col min="7979" max="7979" width="12.25" style="333" bestFit="1" customWidth="1"/>
    <col min="7980" max="7980" width="25.75" style="333" bestFit="1" customWidth="1"/>
    <col min="7981" max="8192" width="9" style="333"/>
    <col min="8193" max="8201" width="3" style="333" customWidth="1"/>
    <col min="8202" max="8202" width="3.125" style="333" customWidth="1"/>
    <col min="8203" max="8221" width="3" style="333" customWidth="1"/>
    <col min="8222" max="8222" width="4.625" style="333" customWidth="1"/>
    <col min="8223" max="8225" width="9" style="333"/>
    <col min="8226" max="8226" width="12.25" style="333" bestFit="1" customWidth="1"/>
    <col min="8227" max="8227" width="6.75" style="333" bestFit="1" customWidth="1"/>
    <col min="8228" max="8228" width="10.25" style="333" bestFit="1" customWidth="1"/>
    <col min="8229" max="8230" width="9" style="333"/>
    <col min="8231" max="8231" width="8.5" style="333" bestFit="1" customWidth="1"/>
    <col min="8232" max="8232" width="33.625" style="333" bestFit="1" customWidth="1"/>
    <col min="8233" max="8233" width="7.625" style="333" bestFit="1" customWidth="1"/>
    <col min="8234" max="8234" width="35.5" style="333" bestFit="1" customWidth="1"/>
    <col min="8235" max="8235" width="12.25" style="333" bestFit="1" customWidth="1"/>
    <col min="8236" max="8236" width="25.75" style="333" bestFit="1" customWidth="1"/>
    <col min="8237" max="8448" width="9" style="333"/>
    <col min="8449" max="8457" width="3" style="333" customWidth="1"/>
    <col min="8458" max="8458" width="3.125" style="333" customWidth="1"/>
    <col min="8459" max="8477" width="3" style="333" customWidth="1"/>
    <col min="8478" max="8478" width="4.625" style="333" customWidth="1"/>
    <col min="8479" max="8481" width="9" style="333"/>
    <col min="8482" max="8482" width="12.25" style="333" bestFit="1" customWidth="1"/>
    <col min="8483" max="8483" width="6.75" style="333" bestFit="1" customWidth="1"/>
    <col min="8484" max="8484" width="10.25" style="333" bestFit="1" customWidth="1"/>
    <col min="8485" max="8486" width="9" style="333"/>
    <col min="8487" max="8487" width="8.5" style="333" bestFit="1" customWidth="1"/>
    <col min="8488" max="8488" width="33.625" style="333" bestFit="1" customWidth="1"/>
    <col min="8489" max="8489" width="7.625" style="333" bestFit="1" customWidth="1"/>
    <col min="8490" max="8490" width="35.5" style="333" bestFit="1" customWidth="1"/>
    <col min="8491" max="8491" width="12.25" style="333" bestFit="1" customWidth="1"/>
    <col min="8492" max="8492" width="25.75" style="333" bestFit="1" customWidth="1"/>
    <col min="8493" max="8704" width="9" style="333"/>
    <col min="8705" max="8713" width="3" style="333" customWidth="1"/>
    <col min="8714" max="8714" width="3.125" style="333" customWidth="1"/>
    <col min="8715" max="8733" width="3" style="333" customWidth="1"/>
    <col min="8734" max="8734" width="4.625" style="333" customWidth="1"/>
    <col min="8735" max="8737" width="9" style="333"/>
    <col min="8738" max="8738" width="12.25" style="333" bestFit="1" customWidth="1"/>
    <col min="8739" max="8739" width="6.75" style="333" bestFit="1" customWidth="1"/>
    <col min="8740" max="8740" width="10.25" style="333" bestFit="1" customWidth="1"/>
    <col min="8741" max="8742" width="9" style="333"/>
    <col min="8743" max="8743" width="8.5" style="333" bestFit="1" customWidth="1"/>
    <col min="8744" max="8744" width="33.625" style="333" bestFit="1" customWidth="1"/>
    <col min="8745" max="8745" width="7.625" style="333" bestFit="1" customWidth="1"/>
    <col min="8746" max="8746" width="35.5" style="333" bestFit="1" customWidth="1"/>
    <col min="8747" max="8747" width="12.25" style="333" bestFit="1" customWidth="1"/>
    <col min="8748" max="8748" width="25.75" style="333" bestFit="1" customWidth="1"/>
    <col min="8749" max="8960" width="9" style="333"/>
    <col min="8961" max="8969" width="3" style="333" customWidth="1"/>
    <col min="8970" max="8970" width="3.125" style="333" customWidth="1"/>
    <col min="8971" max="8989" width="3" style="333" customWidth="1"/>
    <col min="8990" max="8990" width="4.625" style="333" customWidth="1"/>
    <col min="8991" max="8993" width="9" style="333"/>
    <col min="8994" max="8994" width="12.25" style="333" bestFit="1" customWidth="1"/>
    <col min="8995" max="8995" width="6.75" style="333" bestFit="1" customWidth="1"/>
    <col min="8996" max="8996" width="10.25" style="333" bestFit="1" customWidth="1"/>
    <col min="8997" max="8998" width="9" style="333"/>
    <col min="8999" max="8999" width="8.5" style="333" bestFit="1" customWidth="1"/>
    <col min="9000" max="9000" width="33.625" style="333" bestFit="1" customWidth="1"/>
    <col min="9001" max="9001" width="7.625" style="333" bestFit="1" customWidth="1"/>
    <col min="9002" max="9002" width="35.5" style="333" bestFit="1" customWidth="1"/>
    <col min="9003" max="9003" width="12.25" style="333" bestFit="1" customWidth="1"/>
    <col min="9004" max="9004" width="25.75" style="333" bestFit="1" customWidth="1"/>
    <col min="9005" max="9216" width="9" style="333"/>
    <col min="9217" max="9225" width="3" style="333" customWidth="1"/>
    <col min="9226" max="9226" width="3.125" style="333" customWidth="1"/>
    <col min="9227" max="9245" width="3" style="333" customWidth="1"/>
    <col min="9246" max="9246" width="4.625" style="333" customWidth="1"/>
    <col min="9247" max="9249" width="9" style="333"/>
    <col min="9250" max="9250" width="12.25" style="333" bestFit="1" customWidth="1"/>
    <col min="9251" max="9251" width="6.75" style="333" bestFit="1" customWidth="1"/>
    <col min="9252" max="9252" width="10.25" style="333" bestFit="1" customWidth="1"/>
    <col min="9253" max="9254" width="9" style="333"/>
    <col min="9255" max="9255" width="8.5" style="333" bestFit="1" customWidth="1"/>
    <col min="9256" max="9256" width="33.625" style="333" bestFit="1" customWidth="1"/>
    <col min="9257" max="9257" width="7.625" style="333" bestFit="1" customWidth="1"/>
    <col min="9258" max="9258" width="35.5" style="333" bestFit="1" customWidth="1"/>
    <col min="9259" max="9259" width="12.25" style="333" bestFit="1" customWidth="1"/>
    <col min="9260" max="9260" width="25.75" style="333" bestFit="1" customWidth="1"/>
    <col min="9261" max="9472" width="9" style="333"/>
    <col min="9473" max="9481" width="3" style="333" customWidth="1"/>
    <col min="9482" max="9482" width="3.125" style="333" customWidth="1"/>
    <col min="9483" max="9501" width="3" style="333" customWidth="1"/>
    <col min="9502" max="9502" width="4.625" style="333" customWidth="1"/>
    <col min="9503" max="9505" width="9" style="333"/>
    <col min="9506" max="9506" width="12.25" style="333" bestFit="1" customWidth="1"/>
    <col min="9507" max="9507" width="6.75" style="333" bestFit="1" customWidth="1"/>
    <col min="9508" max="9508" width="10.25" style="333" bestFit="1" customWidth="1"/>
    <col min="9509" max="9510" width="9" style="333"/>
    <col min="9511" max="9511" width="8.5" style="333" bestFit="1" customWidth="1"/>
    <col min="9512" max="9512" width="33.625" style="333" bestFit="1" customWidth="1"/>
    <col min="9513" max="9513" width="7.625" style="333" bestFit="1" customWidth="1"/>
    <col min="9514" max="9514" width="35.5" style="333" bestFit="1" customWidth="1"/>
    <col min="9515" max="9515" width="12.25" style="333" bestFit="1" customWidth="1"/>
    <col min="9516" max="9516" width="25.75" style="333" bestFit="1" customWidth="1"/>
    <col min="9517" max="9728" width="9" style="333"/>
    <col min="9729" max="9737" width="3" style="333" customWidth="1"/>
    <col min="9738" max="9738" width="3.125" style="333" customWidth="1"/>
    <col min="9739" max="9757" width="3" style="333" customWidth="1"/>
    <col min="9758" max="9758" width="4.625" style="333" customWidth="1"/>
    <col min="9759" max="9761" width="9" style="333"/>
    <col min="9762" max="9762" width="12.25" style="333" bestFit="1" customWidth="1"/>
    <col min="9763" max="9763" width="6.75" style="333" bestFit="1" customWidth="1"/>
    <col min="9764" max="9764" width="10.25" style="333" bestFit="1" customWidth="1"/>
    <col min="9765" max="9766" width="9" style="333"/>
    <col min="9767" max="9767" width="8.5" style="333" bestFit="1" customWidth="1"/>
    <col min="9768" max="9768" width="33.625" style="333" bestFit="1" customWidth="1"/>
    <col min="9769" max="9769" width="7.625" style="333" bestFit="1" customWidth="1"/>
    <col min="9770" max="9770" width="35.5" style="333" bestFit="1" customWidth="1"/>
    <col min="9771" max="9771" width="12.25" style="333" bestFit="1" customWidth="1"/>
    <col min="9772" max="9772" width="25.75" style="333" bestFit="1" customWidth="1"/>
    <col min="9773" max="9984" width="9" style="333"/>
    <col min="9985" max="9993" width="3" style="333" customWidth="1"/>
    <col min="9994" max="9994" width="3.125" style="333" customWidth="1"/>
    <col min="9995" max="10013" width="3" style="333" customWidth="1"/>
    <col min="10014" max="10014" width="4.625" style="333" customWidth="1"/>
    <col min="10015" max="10017" width="9" style="333"/>
    <col min="10018" max="10018" width="12.25" style="333" bestFit="1" customWidth="1"/>
    <col min="10019" max="10019" width="6.75" style="333" bestFit="1" customWidth="1"/>
    <col min="10020" max="10020" width="10.25" style="333" bestFit="1" customWidth="1"/>
    <col min="10021" max="10022" width="9" style="333"/>
    <col min="10023" max="10023" width="8.5" style="333" bestFit="1" customWidth="1"/>
    <col min="10024" max="10024" width="33.625" style="333" bestFit="1" customWidth="1"/>
    <col min="10025" max="10025" width="7.625" style="333" bestFit="1" customWidth="1"/>
    <col min="10026" max="10026" width="35.5" style="333" bestFit="1" customWidth="1"/>
    <col min="10027" max="10027" width="12.25" style="333" bestFit="1" customWidth="1"/>
    <col min="10028" max="10028" width="25.75" style="333" bestFit="1" customWidth="1"/>
    <col min="10029" max="10240" width="9" style="333"/>
    <col min="10241" max="10249" width="3" style="333" customWidth="1"/>
    <col min="10250" max="10250" width="3.125" style="333" customWidth="1"/>
    <col min="10251" max="10269" width="3" style="333" customWidth="1"/>
    <col min="10270" max="10270" width="4.625" style="333" customWidth="1"/>
    <col min="10271" max="10273" width="9" style="333"/>
    <col min="10274" max="10274" width="12.25" style="333" bestFit="1" customWidth="1"/>
    <col min="10275" max="10275" width="6.75" style="333" bestFit="1" customWidth="1"/>
    <col min="10276" max="10276" width="10.25" style="333" bestFit="1" customWidth="1"/>
    <col min="10277" max="10278" width="9" style="333"/>
    <col min="10279" max="10279" width="8.5" style="333" bestFit="1" customWidth="1"/>
    <col min="10280" max="10280" width="33.625" style="333" bestFit="1" customWidth="1"/>
    <col min="10281" max="10281" width="7.625" style="333" bestFit="1" customWidth="1"/>
    <col min="10282" max="10282" width="35.5" style="333" bestFit="1" customWidth="1"/>
    <col min="10283" max="10283" width="12.25" style="333" bestFit="1" customWidth="1"/>
    <col min="10284" max="10284" width="25.75" style="333" bestFit="1" customWidth="1"/>
    <col min="10285" max="10496" width="9" style="333"/>
    <col min="10497" max="10505" width="3" style="333" customWidth="1"/>
    <col min="10506" max="10506" width="3.125" style="333" customWidth="1"/>
    <col min="10507" max="10525" width="3" style="333" customWidth="1"/>
    <col min="10526" max="10526" width="4.625" style="333" customWidth="1"/>
    <col min="10527" max="10529" width="9" style="333"/>
    <col min="10530" max="10530" width="12.25" style="333" bestFit="1" customWidth="1"/>
    <col min="10531" max="10531" width="6.75" style="333" bestFit="1" customWidth="1"/>
    <col min="10532" max="10532" width="10.25" style="333" bestFit="1" customWidth="1"/>
    <col min="10533" max="10534" width="9" style="333"/>
    <col min="10535" max="10535" width="8.5" style="333" bestFit="1" customWidth="1"/>
    <col min="10536" max="10536" width="33.625" style="333" bestFit="1" customWidth="1"/>
    <col min="10537" max="10537" width="7.625" style="333" bestFit="1" customWidth="1"/>
    <col min="10538" max="10538" width="35.5" style="333" bestFit="1" customWidth="1"/>
    <col min="10539" max="10539" width="12.25" style="333" bestFit="1" customWidth="1"/>
    <col min="10540" max="10540" width="25.75" style="333" bestFit="1" customWidth="1"/>
    <col min="10541" max="10752" width="9" style="333"/>
    <col min="10753" max="10761" width="3" style="333" customWidth="1"/>
    <col min="10762" max="10762" width="3.125" style="333" customWidth="1"/>
    <col min="10763" max="10781" width="3" style="333" customWidth="1"/>
    <col min="10782" max="10782" width="4.625" style="333" customWidth="1"/>
    <col min="10783" max="10785" width="9" style="333"/>
    <col min="10786" max="10786" width="12.25" style="333" bestFit="1" customWidth="1"/>
    <col min="10787" max="10787" width="6.75" style="333" bestFit="1" customWidth="1"/>
    <col min="10788" max="10788" width="10.25" style="333" bestFit="1" customWidth="1"/>
    <col min="10789" max="10790" width="9" style="333"/>
    <col min="10791" max="10791" width="8.5" style="333" bestFit="1" customWidth="1"/>
    <col min="10792" max="10792" width="33.625" style="333" bestFit="1" customWidth="1"/>
    <col min="10793" max="10793" width="7.625" style="333" bestFit="1" customWidth="1"/>
    <col min="10794" max="10794" width="35.5" style="333" bestFit="1" customWidth="1"/>
    <col min="10795" max="10795" width="12.25" style="333" bestFit="1" customWidth="1"/>
    <col min="10796" max="10796" width="25.75" style="333" bestFit="1" customWidth="1"/>
    <col min="10797" max="11008" width="9" style="333"/>
    <col min="11009" max="11017" width="3" style="333" customWidth="1"/>
    <col min="11018" max="11018" width="3.125" style="333" customWidth="1"/>
    <col min="11019" max="11037" width="3" style="333" customWidth="1"/>
    <col min="11038" max="11038" width="4.625" style="333" customWidth="1"/>
    <col min="11039" max="11041" width="9" style="333"/>
    <col min="11042" max="11042" width="12.25" style="333" bestFit="1" customWidth="1"/>
    <col min="11043" max="11043" width="6.75" style="333" bestFit="1" customWidth="1"/>
    <col min="11044" max="11044" width="10.25" style="333" bestFit="1" customWidth="1"/>
    <col min="11045" max="11046" width="9" style="333"/>
    <col min="11047" max="11047" width="8.5" style="333" bestFit="1" customWidth="1"/>
    <col min="11048" max="11048" width="33.625" style="333" bestFit="1" customWidth="1"/>
    <col min="11049" max="11049" width="7.625" style="333" bestFit="1" customWidth="1"/>
    <col min="11050" max="11050" width="35.5" style="333" bestFit="1" customWidth="1"/>
    <col min="11051" max="11051" width="12.25" style="333" bestFit="1" customWidth="1"/>
    <col min="11052" max="11052" width="25.75" style="333" bestFit="1" customWidth="1"/>
    <col min="11053" max="11264" width="9" style="333"/>
    <col min="11265" max="11273" width="3" style="333" customWidth="1"/>
    <col min="11274" max="11274" width="3.125" style="333" customWidth="1"/>
    <col min="11275" max="11293" width="3" style="333" customWidth="1"/>
    <col min="11294" max="11294" width="4.625" style="333" customWidth="1"/>
    <col min="11295" max="11297" width="9" style="333"/>
    <col min="11298" max="11298" width="12.25" style="333" bestFit="1" customWidth="1"/>
    <col min="11299" max="11299" width="6.75" style="333" bestFit="1" customWidth="1"/>
    <col min="11300" max="11300" width="10.25" style="333" bestFit="1" customWidth="1"/>
    <col min="11301" max="11302" width="9" style="333"/>
    <col min="11303" max="11303" width="8.5" style="333" bestFit="1" customWidth="1"/>
    <col min="11304" max="11304" width="33.625" style="333" bestFit="1" customWidth="1"/>
    <col min="11305" max="11305" width="7.625" style="333" bestFit="1" customWidth="1"/>
    <col min="11306" max="11306" width="35.5" style="333" bestFit="1" customWidth="1"/>
    <col min="11307" max="11307" width="12.25" style="333" bestFit="1" customWidth="1"/>
    <col min="11308" max="11308" width="25.75" style="333" bestFit="1" customWidth="1"/>
    <col min="11309" max="11520" width="9" style="333"/>
    <col min="11521" max="11529" width="3" style="333" customWidth="1"/>
    <col min="11530" max="11530" width="3.125" style="333" customWidth="1"/>
    <col min="11531" max="11549" width="3" style="333" customWidth="1"/>
    <col min="11550" max="11550" width="4.625" style="333" customWidth="1"/>
    <col min="11551" max="11553" width="9" style="333"/>
    <col min="11554" max="11554" width="12.25" style="333" bestFit="1" customWidth="1"/>
    <col min="11555" max="11555" width="6.75" style="333" bestFit="1" customWidth="1"/>
    <col min="11556" max="11556" width="10.25" style="333" bestFit="1" customWidth="1"/>
    <col min="11557" max="11558" width="9" style="333"/>
    <col min="11559" max="11559" width="8.5" style="333" bestFit="1" customWidth="1"/>
    <col min="11560" max="11560" width="33.625" style="333" bestFit="1" customWidth="1"/>
    <col min="11561" max="11561" width="7.625" style="333" bestFit="1" customWidth="1"/>
    <col min="11562" max="11562" width="35.5" style="333" bestFit="1" customWidth="1"/>
    <col min="11563" max="11563" width="12.25" style="333" bestFit="1" customWidth="1"/>
    <col min="11564" max="11564" width="25.75" style="333" bestFit="1" customWidth="1"/>
    <col min="11565" max="11776" width="9" style="333"/>
    <col min="11777" max="11785" width="3" style="333" customWidth="1"/>
    <col min="11786" max="11786" width="3.125" style="333" customWidth="1"/>
    <col min="11787" max="11805" width="3" style="333" customWidth="1"/>
    <col min="11806" max="11806" width="4.625" style="333" customWidth="1"/>
    <col min="11807" max="11809" width="9" style="333"/>
    <col min="11810" max="11810" width="12.25" style="333" bestFit="1" customWidth="1"/>
    <col min="11811" max="11811" width="6.75" style="333" bestFit="1" customWidth="1"/>
    <col min="11812" max="11812" width="10.25" style="333" bestFit="1" customWidth="1"/>
    <col min="11813" max="11814" width="9" style="333"/>
    <col min="11815" max="11815" width="8.5" style="333" bestFit="1" customWidth="1"/>
    <col min="11816" max="11816" width="33.625" style="333" bestFit="1" customWidth="1"/>
    <col min="11817" max="11817" width="7.625" style="333" bestFit="1" customWidth="1"/>
    <col min="11818" max="11818" width="35.5" style="333" bestFit="1" customWidth="1"/>
    <col min="11819" max="11819" width="12.25" style="333" bestFit="1" customWidth="1"/>
    <col min="11820" max="11820" width="25.75" style="333" bestFit="1" customWidth="1"/>
    <col min="11821" max="12032" width="9" style="333"/>
    <col min="12033" max="12041" width="3" style="333" customWidth="1"/>
    <col min="12042" max="12042" width="3.125" style="333" customWidth="1"/>
    <col min="12043" max="12061" width="3" style="333" customWidth="1"/>
    <col min="12062" max="12062" width="4.625" style="333" customWidth="1"/>
    <col min="12063" max="12065" width="9" style="333"/>
    <col min="12066" max="12066" width="12.25" style="333" bestFit="1" customWidth="1"/>
    <col min="12067" max="12067" width="6.75" style="333" bestFit="1" customWidth="1"/>
    <col min="12068" max="12068" width="10.25" style="333" bestFit="1" customWidth="1"/>
    <col min="12069" max="12070" width="9" style="333"/>
    <col min="12071" max="12071" width="8.5" style="333" bestFit="1" customWidth="1"/>
    <col min="12072" max="12072" width="33.625" style="333" bestFit="1" customWidth="1"/>
    <col min="12073" max="12073" width="7.625" style="333" bestFit="1" customWidth="1"/>
    <col min="12074" max="12074" width="35.5" style="333" bestFit="1" customWidth="1"/>
    <col min="12075" max="12075" width="12.25" style="333" bestFit="1" customWidth="1"/>
    <col min="12076" max="12076" width="25.75" style="333" bestFit="1" customWidth="1"/>
    <col min="12077" max="12288" width="9" style="333"/>
    <col min="12289" max="12297" width="3" style="333" customWidth="1"/>
    <col min="12298" max="12298" width="3.125" style="333" customWidth="1"/>
    <col min="12299" max="12317" width="3" style="333" customWidth="1"/>
    <col min="12318" max="12318" width="4.625" style="333" customWidth="1"/>
    <col min="12319" max="12321" width="9" style="333"/>
    <col min="12322" max="12322" width="12.25" style="333" bestFit="1" customWidth="1"/>
    <col min="12323" max="12323" width="6.75" style="333" bestFit="1" customWidth="1"/>
    <col min="12324" max="12324" width="10.25" style="333" bestFit="1" customWidth="1"/>
    <col min="12325" max="12326" width="9" style="333"/>
    <col min="12327" max="12327" width="8.5" style="333" bestFit="1" customWidth="1"/>
    <col min="12328" max="12328" width="33.625" style="333" bestFit="1" customWidth="1"/>
    <col min="12329" max="12329" width="7.625" style="333" bestFit="1" customWidth="1"/>
    <col min="12330" max="12330" width="35.5" style="333" bestFit="1" customWidth="1"/>
    <col min="12331" max="12331" width="12.25" style="333" bestFit="1" customWidth="1"/>
    <col min="12332" max="12332" width="25.75" style="333" bestFit="1" customWidth="1"/>
    <col min="12333" max="12544" width="9" style="333"/>
    <col min="12545" max="12553" width="3" style="333" customWidth="1"/>
    <col min="12554" max="12554" width="3.125" style="333" customWidth="1"/>
    <col min="12555" max="12573" width="3" style="333" customWidth="1"/>
    <col min="12574" max="12574" width="4.625" style="333" customWidth="1"/>
    <col min="12575" max="12577" width="9" style="333"/>
    <col min="12578" max="12578" width="12.25" style="333" bestFit="1" customWidth="1"/>
    <col min="12579" max="12579" width="6.75" style="333" bestFit="1" customWidth="1"/>
    <col min="12580" max="12580" width="10.25" style="333" bestFit="1" customWidth="1"/>
    <col min="12581" max="12582" width="9" style="333"/>
    <col min="12583" max="12583" width="8.5" style="333" bestFit="1" customWidth="1"/>
    <col min="12584" max="12584" width="33.625" style="333" bestFit="1" customWidth="1"/>
    <col min="12585" max="12585" width="7.625" style="333" bestFit="1" customWidth="1"/>
    <col min="12586" max="12586" width="35.5" style="333" bestFit="1" customWidth="1"/>
    <col min="12587" max="12587" width="12.25" style="333" bestFit="1" customWidth="1"/>
    <col min="12588" max="12588" width="25.75" style="333" bestFit="1" customWidth="1"/>
    <col min="12589" max="12800" width="9" style="333"/>
    <col min="12801" max="12809" width="3" style="333" customWidth="1"/>
    <col min="12810" max="12810" width="3.125" style="333" customWidth="1"/>
    <col min="12811" max="12829" width="3" style="333" customWidth="1"/>
    <col min="12830" max="12830" width="4.625" style="333" customWidth="1"/>
    <col min="12831" max="12833" width="9" style="333"/>
    <col min="12834" max="12834" width="12.25" style="333" bestFit="1" customWidth="1"/>
    <col min="12835" max="12835" width="6.75" style="333" bestFit="1" customWidth="1"/>
    <col min="12836" max="12836" width="10.25" style="333" bestFit="1" customWidth="1"/>
    <col min="12837" max="12838" width="9" style="333"/>
    <col min="12839" max="12839" width="8.5" style="333" bestFit="1" customWidth="1"/>
    <col min="12840" max="12840" width="33.625" style="333" bestFit="1" customWidth="1"/>
    <col min="12841" max="12841" width="7.625" style="333" bestFit="1" customWidth="1"/>
    <col min="12842" max="12842" width="35.5" style="333" bestFit="1" customWidth="1"/>
    <col min="12843" max="12843" width="12.25" style="333" bestFit="1" customWidth="1"/>
    <col min="12844" max="12844" width="25.75" style="333" bestFit="1" customWidth="1"/>
    <col min="12845" max="13056" width="9" style="333"/>
    <col min="13057" max="13065" width="3" style="333" customWidth="1"/>
    <col min="13066" max="13066" width="3.125" style="333" customWidth="1"/>
    <col min="13067" max="13085" width="3" style="333" customWidth="1"/>
    <col min="13086" max="13086" width="4.625" style="333" customWidth="1"/>
    <col min="13087" max="13089" width="9" style="333"/>
    <col min="13090" max="13090" width="12.25" style="333" bestFit="1" customWidth="1"/>
    <col min="13091" max="13091" width="6.75" style="333" bestFit="1" customWidth="1"/>
    <col min="13092" max="13092" width="10.25" style="333" bestFit="1" customWidth="1"/>
    <col min="13093" max="13094" width="9" style="333"/>
    <col min="13095" max="13095" width="8.5" style="333" bestFit="1" customWidth="1"/>
    <col min="13096" max="13096" width="33.625" style="333" bestFit="1" customWidth="1"/>
    <col min="13097" max="13097" width="7.625" style="333" bestFit="1" customWidth="1"/>
    <col min="13098" max="13098" width="35.5" style="333" bestFit="1" customWidth="1"/>
    <col min="13099" max="13099" width="12.25" style="333" bestFit="1" customWidth="1"/>
    <col min="13100" max="13100" width="25.75" style="333" bestFit="1" customWidth="1"/>
    <col min="13101" max="13312" width="9" style="333"/>
    <col min="13313" max="13321" width="3" style="333" customWidth="1"/>
    <col min="13322" max="13322" width="3.125" style="333" customWidth="1"/>
    <col min="13323" max="13341" width="3" style="333" customWidth="1"/>
    <col min="13342" max="13342" width="4.625" style="333" customWidth="1"/>
    <col min="13343" max="13345" width="9" style="333"/>
    <col min="13346" max="13346" width="12.25" style="333" bestFit="1" customWidth="1"/>
    <col min="13347" max="13347" width="6.75" style="333" bestFit="1" customWidth="1"/>
    <col min="13348" max="13348" width="10.25" style="333" bestFit="1" customWidth="1"/>
    <col min="13349" max="13350" width="9" style="333"/>
    <col min="13351" max="13351" width="8.5" style="333" bestFit="1" customWidth="1"/>
    <col min="13352" max="13352" width="33.625" style="333" bestFit="1" customWidth="1"/>
    <col min="13353" max="13353" width="7.625" style="333" bestFit="1" customWidth="1"/>
    <col min="13354" max="13354" width="35.5" style="333" bestFit="1" customWidth="1"/>
    <col min="13355" max="13355" width="12.25" style="333" bestFit="1" customWidth="1"/>
    <col min="13356" max="13356" width="25.75" style="333" bestFit="1" customWidth="1"/>
    <col min="13357" max="13568" width="9" style="333"/>
    <col min="13569" max="13577" width="3" style="333" customWidth="1"/>
    <col min="13578" max="13578" width="3.125" style="333" customWidth="1"/>
    <col min="13579" max="13597" width="3" style="333" customWidth="1"/>
    <col min="13598" max="13598" width="4.625" style="333" customWidth="1"/>
    <col min="13599" max="13601" width="9" style="333"/>
    <col min="13602" max="13602" width="12.25" style="333" bestFit="1" customWidth="1"/>
    <col min="13603" max="13603" width="6.75" style="333" bestFit="1" customWidth="1"/>
    <col min="13604" max="13604" width="10.25" style="333" bestFit="1" customWidth="1"/>
    <col min="13605" max="13606" width="9" style="333"/>
    <col min="13607" max="13607" width="8.5" style="333" bestFit="1" customWidth="1"/>
    <col min="13608" max="13608" width="33.625" style="333" bestFit="1" customWidth="1"/>
    <col min="13609" max="13609" width="7.625" style="333" bestFit="1" customWidth="1"/>
    <col min="13610" max="13610" width="35.5" style="333" bestFit="1" customWidth="1"/>
    <col min="13611" max="13611" width="12.25" style="333" bestFit="1" customWidth="1"/>
    <col min="13612" max="13612" width="25.75" style="333" bestFit="1" customWidth="1"/>
    <col min="13613" max="13824" width="9" style="333"/>
    <col min="13825" max="13833" width="3" style="333" customWidth="1"/>
    <col min="13834" max="13834" width="3.125" style="333" customWidth="1"/>
    <col min="13835" max="13853" width="3" style="333" customWidth="1"/>
    <col min="13854" max="13854" width="4.625" style="333" customWidth="1"/>
    <col min="13855" max="13857" width="9" style="333"/>
    <col min="13858" max="13858" width="12.25" style="333" bestFit="1" customWidth="1"/>
    <col min="13859" max="13859" width="6.75" style="333" bestFit="1" customWidth="1"/>
    <col min="13860" max="13860" width="10.25" style="333" bestFit="1" customWidth="1"/>
    <col min="13861" max="13862" width="9" style="333"/>
    <col min="13863" max="13863" width="8.5" style="333" bestFit="1" customWidth="1"/>
    <col min="13864" max="13864" width="33.625" style="333" bestFit="1" customWidth="1"/>
    <col min="13865" max="13865" width="7.625" style="333" bestFit="1" customWidth="1"/>
    <col min="13866" max="13866" width="35.5" style="333" bestFit="1" customWidth="1"/>
    <col min="13867" max="13867" width="12.25" style="333" bestFit="1" customWidth="1"/>
    <col min="13868" max="13868" width="25.75" style="333" bestFit="1" customWidth="1"/>
    <col min="13869" max="14080" width="9" style="333"/>
    <col min="14081" max="14089" width="3" style="333" customWidth="1"/>
    <col min="14090" max="14090" width="3.125" style="333" customWidth="1"/>
    <col min="14091" max="14109" width="3" style="333" customWidth="1"/>
    <col min="14110" max="14110" width="4.625" style="333" customWidth="1"/>
    <col min="14111" max="14113" width="9" style="333"/>
    <col min="14114" max="14114" width="12.25" style="333" bestFit="1" customWidth="1"/>
    <col min="14115" max="14115" width="6.75" style="333" bestFit="1" customWidth="1"/>
    <col min="14116" max="14116" width="10.25" style="333" bestFit="1" customWidth="1"/>
    <col min="14117" max="14118" width="9" style="333"/>
    <col min="14119" max="14119" width="8.5" style="333" bestFit="1" customWidth="1"/>
    <col min="14120" max="14120" width="33.625" style="333" bestFit="1" customWidth="1"/>
    <col min="14121" max="14121" width="7.625" style="333" bestFit="1" customWidth="1"/>
    <col min="14122" max="14122" width="35.5" style="333" bestFit="1" customWidth="1"/>
    <col min="14123" max="14123" width="12.25" style="333" bestFit="1" customWidth="1"/>
    <col min="14124" max="14124" width="25.75" style="333" bestFit="1" customWidth="1"/>
    <col min="14125" max="14336" width="9" style="333"/>
    <col min="14337" max="14345" width="3" style="333" customWidth="1"/>
    <col min="14346" max="14346" width="3.125" style="333" customWidth="1"/>
    <col min="14347" max="14365" width="3" style="333" customWidth="1"/>
    <col min="14366" max="14366" width="4.625" style="333" customWidth="1"/>
    <col min="14367" max="14369" width="9" style="333"/>
    <col min="14370" max="14370" width="12.25" style="333" bestFit="1" customWidth="1"/>
    <col min="14371" max="14371" width="6.75" style="333" bestFit="1" customWidth="1"/>
    <col min="14372" max="14372" width="10.25" style="333" bestFit="1" customWidth="1"/>
    <col min="14373" max="14374" width="9" style="333"/>
    <col min="14375" max="14375" width="8.5" style="333" bestFit="1" customWidth="1"/>
    <col min="14376" max="14376" width="33.625" style="333" bestFit="1" customWidth="1"/>
    <col min="14377" max="14377" width="7.625" style="333" bestFit="1" customWidth="1"/>
    <col min="14378" max="14378" width="35.5" style="333" bestFit="1" customWidth="1"/>
    <col min="14379" max="14379" width="12.25" style="333" bestFit="1" customWidth="1"/>
    <col min="14380" max="14380" width="25.75" style="333" bestFit="1" customWidth="1"/>
    <col min="14381" max="14592" width="9" style="333"/>
    <col min="14593" max="14601" width="3" style="333" customWidth="1"/>
    <col min="14602" max="14602" width="3.125" style="333" customWidth="1"/>
    <col min="14603" max="14621" width="3" style="333" customWidth="1"/>
    <col min="14622" max="14622" width="4.625" style="333" customWidth="1"/>
    <col min="14623" max="14625" width="9" style="333"/>
    <col min="14626" max="14626" width="12.25" style="333" bestFit="1" customWidth="1"/>
    <col min="14627" max="14627" width="6.75" style="333" bestFit="1" customWidth="1"/>
    <col min="14628" max="14628" width="10.25" style="333" bestFit="1" customWidth="1"/>
    <col min="14629" max="14630" width="9" style="333"/>
    <col min="14631" max="14631" width="8.5" style="333" bestFit="1" customWidth="1"/>
    <col min="14632" max="14632" width="33.625" style="333" bestFit="1" customWidth="1"/>
    <col min="14633" max="14633" width="7.625" style="333" bestFit="1" customWidth="1"/>
    <col min="14634" max="14634" width="35.5" style="333" bestFit="1" customWidth="1"/>
    <col min="14635" max="14635" width="12.25" style="333" bestFit="1" customWidth="1"/>
    <col min="14636" max="14636" width="25.75" style="333" bestFit="1" customWidth="1"/>
    <col min="14637" max="14848" width="9" style="333"/>
    <col min="14849" max="14857" width="3" style="333" customWidth="1"/>
    <col min="14858" max="14858" width="3.125" style="333" customWidth="1"/>
    <col min="14859" max="14877" width="3" style="333" customWidth="1"/>
    <col min="14878" max="14878" width="4.625" style="333" customWidth="1"/>
    <col min="14879" max="14881" width="9" style="333"/>
    <col min="14882" max="14882" width="12.25" style="333" bestFit="1" customWidth="1"/>
    <col min="14883" max="14883" width="6.75" style="333" bestFit="1" customWidth="1"/>
    <col min="14884" max="14884" width="10.25" style="333" bestFit="1" customWidth="1"/>
    <col min="14885" max="14886" width="9" style="333"/>
    <col min="14887" max="14887" width="8.5" style="333" bestFit="1" customWidth="1"/>
    <col min="14888" max="14888" width="33.625" style="333" bestFit="1" customWidth="1"/>
    <col min="14889" max="14889" width="7.625" style="333" bestFit="1" customWidth="1"/>
    <col min="14890" max="14890" width="35.5" style="333" bestFit="1" customWidth="1"/>
    <col min="14891" max="14891" width="12.25" style="333" bestFit="1" customWidth="1"/>
    <col min="14892" max="14892" width="25.75" style="333" bestFit="1" customWidth="1"/>
    <col min="14893" max="15104" width="9" style="333"/>
    <col min="15105" max="15113" width="3" style="333" customWidth="1"/>
    <col min="15114" max="15114" width="3.125" style="333" customWidth="1"/>
    <col min="15115" max="15133" width="3" style="333" customWidth="1"/>
    <col min="15134" max="15134" width="4.625" style="333" customWidth="1"/>
    <col min="15135" max="15137" width="9" style="333"/>
    <col min="15138" max="15138" width="12.25" style="333" bestFit="1" customWidth="1"/>
    <col min="15139" max="15139" width="6.75" style="333" bestFit="1" customWidth="1"/>
    <col min="15140" max="15140" width="10.25" style="333" bestFit="1" customWidth="1"/>
    <col min="15141" max="15142" width="9" style="333"/>
    <col min="15143" max="15143" width="8.5" style="333" bestFit="1" customWidth="1"/>
    <col min="15144" max="15144" width="33.625" style="333" bestFit="1" customWidth="1"/>
    <col min="15145" max="15145" width="7.625" style="333" bestFit="1" customWidth="1"/>
    <col min="15146" max="15146" width="35.5" style="333" bestFit="1" customWidth="1"/>
    <col min="15147" max="15147" width="12.25" style="333" bestFit="1" customWidth="1"/>
    <col min="15148" max="15148" width="25.75" style="333" bestFit="1" customWidth="1"/>
    <col min="15149" max="15360" width="9" style="333"/>
    <col min="15361" max="15369" width="3" style="333" customWidth="1"/>
    <col min="15370" max="15370" width="3.125" style="333" customWidth="1"/>
    <col min="15371" max="15389" width="3" style="333" customWidth="1"/>
    <col min="15390" max="15390" width="4.625" style="333" customWidth="1"/>
    <col min="15391" max="15393" width="9" style="333"/>
    <col min="15394" max="15394" width="12.25" style="333" bestFit="1" customWidth="1"/>
    <col min="15395" max="15395" width="6.75" style="333" bestFit="1" customWidth="1"/>
    <col min="15396" max="15396" width="10.25" style="333" bestFit="1" customWidth="1"/>
    <col min="15397" max="15398" width="9" style="333"/>
    <col min="15399" max="15399" width="8.5" style="333" bestFit="1" customWidth="1"/>
    <col min="15400" max="15400" width="33.625" style="333" bestFit="1" customWidth="1"/>
    <col min="15401" max="15401" width="7.625" style="333" bestFit="1" customWidth="1"/>
    <col min="15402" max="15402" width="35.5" style="333" bestFit="1" customWidth="1"/>
    <col min="15403" max="15403" width="12.25" style="333" bestFit="1" customWidth="1"/>
    <col min="15404" max="15404" width="25.75" style="333" bestFit="1" customWidth="1"/>
    <col min="15405" max="15616" width="9" style="333"/>
    <col min="15617" max="15625" width="3" style="333" customWidth="1"/>
    <col min="15626" max="15626" width="3.125" style="333" customWidth="1"/>
    <col min="15627" max="15645" width="3" style="333" customWidth="1"/>
    <col min="15646" max="15646" width="4.625" style="333" customWidth="1"/>
    <col min="15647" max="15649" width="9" style="333"/>
    <col min="15650" max="15650" width="12.25" style="333" bestFit="1" customWidth="1"/>
    <col min="15651" max="15651" width="6.75" style="333" bestFit="1" customWidth="1"/>
    <col min="15652" max="15652" width="10.25" style="333" bestFit="1" customWidth="1"/>
    <col min="15653" max="15654" width="9" style="333"/>
    <col min="15655" max="15655" width="8.5" style="333" bestFit="1" customWidth="1"/>
    <col min="15656" max="15656" width="33.625" style="333" bestFit="1" customWidth="1"/>
    <col min="15657" max="15657" width="7.625" style="333" bestFit="1" customWidth="1"/>
    <col min="15658" max="15658" width="35.5" style="333" bestFit="1" customWidth="1"/>
    <col min="15659" max="15659" width="12.25" style="333" bestFit="1" customWidth="1"/>
    <col min="15660" max="15660" width="25.75" style="333" bestFit="1" customWidth="1"/>
    <col min="15661" max="15872" width="9" style="333"/>
    <col min="15873" max="15881" width="3" style="333" customWidth="1"/>
    <col min="15882" max="15882" width="3.125" style="333" customWidth="1"/>
    <col min="15883" max="15901" width="3" style="333" customWidth="1"/>
    <col min="15902" max="15902" width="4.625" style="333" customWidth="1"/>
    <col min="15903" max="15905" width="9" style="333"/>
    <col min="15906" max="15906" width="12.25" style="333" bestFit="1" customWidth="1"/>
    <col min="15907" max="15907" width="6.75" style="333" bestFit="1" customWidth="1"/>
    <col min="15908" max="15908" width="10.25" style="333" bestFit="1" customWidth="1"/>
    <col min="15909" max="15910" width="9" style="333"/>
    <col min="15911" max="15911" width="8.5" style="333" bestFit="1" customWidth="1"/>
    <col min="15912" max="15912" width="33.625" style="333" bestFit="1" customWidth="1"/>
    <col min="15913" max="15913" width="7.625" style="333" bestFit="1" customWidth="1"/>
    <col min="15914" max="15914" width="35.5" style="333" bestFit="1" customWidth="1"/>
    <col min="15915" max="15915" width="12.25" style="333" bestFit="1" customWidth="1"/>
    <col min="15916" max="15916" width="25.75" style="333" bestFit="1" customWidth="1"/>
    <col min="15917" max="16128" width="9" style="333"/>
    <col min="16129" max="16137" width="3" style="333" customWidth="1"/>
    <col min="16138" max="16138" width="3.125" style="333" customWidth="1"/>
    <col min="16139" max="16157" width="3" style="333" customWidth="1"/>
    <col min="16158" max="16158" width="4.625" style="333" customWidth="1"/>
    <col min="16159" max="16161" width="9" style="333"/>
    <col min="16162" max="16162" width="12.25" style="333" bestFit="1" customWidth="1"/>
    <col min="16163" max="16163" width="6.75" style="333" bestFit="1" customWidth="1"/>
    <col min="16164" max="16164" width="10.25" style="333" bestFit="1" customWidth="1"/>
    <col min="16165" max="16166" width="9" style="333"/>
    <col min="16167" max="16167" width="8.5" style="333" bestFit="1" customWidth="1"/>
    <col min="16168" max="16168" width="33.625" style="333" bestFit="1" customWidth="1"/>
    <col min="16169" max="16169" width="7.625" style="333" bestFit="1" customWidth="1"/>
    <col min="16170" max="16170" width="35.5" style="333" bestFit="1" customWidth="1"/>
    <col min="16171" max="16171" width="12.25" style="333" bestFit="1" customWidth="1"/>
    <col min="16172" max="16172" width="25.75" style="333" bestFit="1" customWidth="1"/>
    <col min="16173" max="16384" width="9" style="333"/>
  </cols>
  <sheetData>
    <row r="1" spans="1:31" ht="15.75" customHeight="1">
      <c r="A1" s="1219" t="s">
        <v>2475</v>
      </c>
      <c r="B1" s="1219"/>
      <c r="C1" s="1219"/>
      <c r="D1" s="1219"/>
      <c r="E1" s="1220"/>
      <c r="F1" s="1220"/>
      <c r="G1" s="1220"/>
      <c r="H1" s="1220"/>
      <c r="I1" s="1220"/>
      <c r="J1" s="1220"/>
      <c r="K1" s="1220"/>
      <c r="L1" s="1220"/>
      <c r="M1" s="1220"/>
      <c r="N1" s="1220"/>
      <c r="O1" s="1220"/>
      <c r="P1" s="1220"/>
      <c r="Q1" s="1220"/>
      <c r="R1" s="1220"/>
      <c r="S1" s="1220"/>
      <c r="T1" s="1220"/>
      <c r="U1" s="1220"/>
      <c r="V1" s="1220"/>
      <c r="W1" s="1220"/>
      <c r="X1" s="1220"/>
      <c r="Y1" s="1220"/>
      <c r="Z1" s="1220"/>
      <c r="AA1" s="1220"/>
      <c r="AB1" s="1220"/>
      <c r="AC1" s="1220"/>
    </row>
    <row r="2" spans="1:31" ht="15.75" customHeight="1">
      <c r="A2" s="1221" t="s">
        <v>2731</v>
      </c>
      <c r="B2" s="1221"/>
      <c r="C2" s="1221"/>
      <c r="D2" s="1221"/>
      <c r="E2" s="1220"/>
      <c r="F2" s="1220"/>
      <c r="G2" s="1220"/>
      <c r="H2" s="1220"/>
      <c r="I2" s="1220"/>
      <c r="J2" s="1220"/>
      <c r="K2" s="1220"/>
      <c r="L2" s="1220"/>
      <c r="M2" s="1220"/>
      <c r="N2" s="1220"/>
      <c r="O2" s="1220"/>
      <c r="P2" s="1220"/>
      <c r="Q2" s="1220"/>
      <c r="R2" s="1220"/>
      <c r="S2" s="1220"/>
      <c r="T2" s="1220"/>
      <c r="U2" s="1220"/>
      <c r="V2" s="1220"/>
      <c r="W2" s="1220"/>
      <c r="X2" s="1220"/>
      <c r="Y2" s="1220"/>
      <c r="Z2" s="1220"/>
      <c r="AA2" s="1220"/>
      <c r="AB2" s="1220"/>
      <c r="AC2" s="1220"/>
    </row>
    <row r="3" spans="1:31" s="318" customFormat="1" ht="15" customHeight="1">
      <c r="A3" s="363" t="s">
        <v>2732</v>
      </c>
      <c r="B3" s="363"/>
      <c r="C3" s="363"/>
      <c r="D3" s="363"/>
      <c r="E3" s="363"/>
      <c r="F3" s="363"/>
      <c r="G3" s="363"/>
      <c r="H3" s="363"/>
      <c r="I3" s="363"/>
      <c r="J3" s="363"/>
      <c r="K3" s="1222"/>
      <c r="L3" s="1222"/>
      <c r="M3" s="1222"/>
      <c r="N3" s="1222"/>
      <c r="O3" s="1222"/>
      <c r="P3" s="1222"/>
      <c r="Q3" s="1222"/>
      <c r="R3" s="1222"/>
      <c r="S3" s="1222"/>
      <c r="T3" s="1222"/>
      <c r="U3" s="1222"/>
      <c r="V3" s="1222"/>
      <c r="W3" s="1222"/>
      <c r="X3" s="1222"/>
      <c r="Y3" s="1222"/>
      <c r="Z3" s="1222"/>
      <c r="AA3" s="1222"/>
      <c r="AB3" s="1222"/>
      <c r="AC3" s="1222"/>
    </row>
    <row r="4" spans="1:31" s="318" customFormat="1" ht="15" customHeight="1">
      <c r="A4" s="320" t="s">
        <v>2733</v>
      </c>
      <c r="B4" s="320"/>
      <c r="C4" s="320"/>
      <c r="D4" s="320"/>
      <c r="E4" s="320"/>
      <c r="F4" s="320"/>
      <c r="G4" s="320"/>
      <c r="H4" s="320"/>
      <c r="I4" s="320"/>
      <c r="J4" s="320"/>
      <c r="K4" s="1116"/>
      <c r="L4" s="1116"/>
      <c r="M4" s="1116"/>
      <c r="N4" s="1116"/>
      <c r="O4" s="1116"/>
      <c r="P4" s="1116"/>
      <c r="Q4" s="1116"/>
      <c r="R4" s="1116"/>
      <c r="S4" s="1116"/>
      <c r="T4" s="1116"/>
      <c r="U4" s="1116"/>
      <c r="V4" s="1116"/>
      <c r="W4" s="1116"/>
      <c r="X4" s="1116"/>
      <c r="Y4" s="1116"/>
      <c r="Z4" s="1116"/>
      <c r="AA4" s="1116"/>
      <c r="AB4" s="1116"/>
      <c r="AC4" s="1116"/>
      <c r="AD4" s="317"/>
    </row>
    <row r="5" spans="1:31" s="318" customFormat="1" ht="15" customHeight="1">
      <c r="A5" s="320" t="s">
        <v>2734</v>
      </c>
      <c r="B5" s="320"/>
      <c r="C5" s="320"/>
      <c r="D5" s="320"/>
      <c r="E5" s="320"/>
      <c r="F5" s="320"/>
      <c r="G5" s="320"/>
      <c r="H5" s="320"/>
      <c r="I5" s="320"/>
      <c r="J5" s="320"/>
      <c r="K5" s="1116"/>
      <c r="L5" s="1116"/>
      <c r="M5" s="1116"/>
      <c r="N5" s="1116"/>
      <c r="O5" s="1116"/>
      <c r="P5" s="1116"/>
      <c r="Q5" s="1116"/>
      <c r="R5" s="1116"/>
      <c r="S5" s="1116"/>
      <c r="T5" s="1116"/>
      <c r="U5" s="1116"/>
      <c r="V5" s="1116"/>
      <c r="W5" s="1116"/>
      <c r="X5" s="1116"/>
      <c r="Y5" s="1116"/>
      <c r="Z5" s="1116"/>
      <c r="AA5" s="1116"/>
      <c r="AB5" s="1116"/>
      <c r="AC5" s="1116"/>
      <c r="AD5" s="317"/>
    </row>
    <row r="6" spans="1:31" s="318" customFormat="1" ht="15" customHeight="1">
      <c r="A6" s="320" t="s">
        <v>2735</v>
      </c>
      <c r="B6" s="320"/>
      <c r="C6" s="320"/>
      <c r="D6" s="320"/>
      <c r="E6" s="320"/>
      <c r="F6" s="320"/>
      <c r="G6" s="320"/>
      <c r="H6" s="320"/>
      <c r="I6" s="320"/>
      <c r="J6" s="320"/>
      <c r="K6" s="1115"/>
      <c r="L6" s="1115"/>
      <c r="M6" s="1115"/>
      <c r="N6" s="322"/>
      <c r="O6" s="322"/>
      <c r="P6" s="322"/>
      <c r="Q6" s="320"/>
      <c r="R6" s="320"/>
      <c r="S6" s="320"/>
      <c r="T6" s="320"/>
      <c r="U6" s="320"/>
      <c r="V6" s="320"/>
      <c r="W6" s="320"/>
      <c r="X6" s="320"/>
      <c r="Y6" s="320"/>
      <c r="Z6" s="320"/>
      <c r="AA6" s="320"/>
      <c r="AB6" s="320"/>
      <c r="AC6" s="320"/>
      <c r="AD6" s="317"/>
    </row>
    <row r="7" spans="1:31" s="318" customFormat="1" ht="15" customHeight="1">
      <c r="A7" s="320" t="s">
        <v>2736</v>
      </c>
      <c r="B7" s="320"/>
      <c r="C7" s="320"/>
      <c r="D7" s="320"/>
      <c r="E7" s="320"/>
      <c r="F7" s="320"/>
      <c r="G7" s="320"/>
      <c r="H7" s="320"/>
      <c r="I7" s="320"/>
      <c r="J7" s="320"/>
      <c r="K7" s="1122"/>
      <c r="L7" s="1122"/>
      <c r="M7" s="1122"/>
      <c r="N7" s="1122"/>
      <c r="O7" s="1122"/>
      <c r="P7" s="1122"/>
      <c r="Q7" s="1122"/>
      <c r="R7" s="1122"/>
      <c r="S7" s="1122"/>
      <c r="T7" s="1122"/>
      <c r="U7" s="1122"/>
      <c r="V7" s="1122"/>
      <c r="W7" s="1122"/>
      <c r="X7" s="1122"/>
      <c r="Y7" s="1122"/>
      <c r="Z7" s="1122"/>
      <c r="AA7" s="1122"/>
      <c r="AB7" s="1122"/>
      <c r="AC7" s="1122"/>
      <c r="AD7" s="317"/>
    </row>
    <row r="8" spans="1:31" s="318" customFormat="1" ht="15" customHeight="1">
      <c r="A8" s="320" t="s">
        <v>2737</v>
      </c>
      <c r="B8" s="320"/>
      <c r="C8" s="320"/>
      <c r="D8" s="320"/>
      <c r="E8" s="320"/>
      <c r="F8" s="320"/>
      <c r="G8" s="320"/>
      <c r="H8" s="320"/>
      <c r="I8" s="320"/>
      <c r="J8" s="320"/>
      <c r="K8" s="1118"/>
      <c r="L8" s="1118"/>
      <c r="M8" s="1118"/>
      <c r="N8" s="1118"/>
      <c r="O8" s="1118"/>
      <c r="P8" s="1118"/>
      <c r="Q8" s="1118"/>
      <c r="R8" s="1118"/>
      <c r="S8" s="1118"/>
      <c r="T8" s="1118"/>
      <c r="U8" s="1118"/>
      <c r="V8" s="1118"/>
      <c r="W8" s="1118"/>
      <c r="X8" s="1118"/>
      <c r="Y8" s="1118"/>
      <c r="Z8" s="1118"/>
      <c r="AA8" s="1118"/>
      <c r="AB8" s="1118"/>
      <c r="AC8" s="1118"/>
      <c r="AD8" s="317"/>
    </row>
    <row r="9" spans="1:31" s="318" customFormat="1" ht="9.9499999999999993" customHeight="1">
      <c r="A9" s="320"/>
      <c r="B9" s="320"/>
      <c r="C9" s="320"/>
      <c r="D9" s="320"/>
      <c r="E9" s="320"/>
      <c r="F9" s="320"/>
      <c r="G9" s="320"/>
      <c r="H9" s="320"/>
      <c r="I9" s="320"/>
      <c r="J9" s="320"/>
      <c r="K9" s="364"/>
      <c r="L9" s="364"/>
      <c r="M9" s="364"/>
      <c r="N9" s="364"/>
      <c r="O9" s="365"/>
      <c r="P9" s="365"/>
      <c r="Q9" s="365"/>
      <c r="R9" s="365"/>
      <c r="S9" s="365"/>
      <c r="T9" s="365"/>
      <c r="U9" s="358"/>
      <c r="V9" s="358"/>
      <c r="W9" s="358"/>
      <c r="X9" s="358"/>
      <c r="Y9" s="358"/>
      <c r="Z9" s="358"/>
      <c r="AA9" s="358"/>
      <c r="AB9" s="358"/>
      <c r="AC9" s="358"/>
      <c r="AD9" s="317"/>
    </row>
    <row r="10" spans="1:31" s="318" customFormat="1" ht="15" customHeight="1" thickBot="1">
      <c r="A10" s="366" t="s">
        <v>2738</v>
      </c>
      <c r="B10" s="366"/>
      <c r="C10" s="366"/>
      <c r="D10" s="366"/>
      <c r="E10" s="366"/>
      <c r="F10" s="366"/>
      <c r="G10" s="366"/>
      <c r="H10" s="366"/>
      <c r="I10" s="366"/>
      <c r="J10" s="366"/>
      <c r="K10" s="366"/>
      <c r="L10" s="366"/>
      <c r="M10" s="366"/>
      <c r="N10" s="366"/>
      <c r="O10" s="366"/>
      <c r="P10" s="366"/>
      <c r="Q10" s="366"/>
      <c r="R10" s="366"/>
      <c r="S10" s="366"/>
      <c r="T10" s="366"/>
      <c r="U10" s="366"/>
      <c r="V10" s="366"/>
      <c r="W10" s="366"/>
      <c r="X10" s="366"/>
      <c r="Y10" s="366"/>
      <c r="Z10" s="366"/>
      <c r="AA10" s="366"/>
      <c r="AB10" s="366"/>
      <c r="AC10" s="366"/>
      <c r="AD10" s="317"/>
    </row>
    <row r="11" spans="1:31" s="318" customFormat="1" ht="15" customHeight="1" thickBot="1">
      <c r="A11" s="367" t="s">
        <v>2739</v>
      </c>
      <c r="B11" s="367"/>
      <c r="C11" s="367"/>
      <c r="D11" s="367"/>
      <c r="E11" s="367"/>
      <c r="F11" s="368"/>
      <c r="G11" s="368"/>
      <c r="H11" s="368"/>
      <c r="I11" s="368"/>
      <c r="J11" s="368"/>
      <c r="K11" s="368" t="s">
        <v>2565</v>
      </c>
      <c r="L11" s="1217" t="str">
        <f>IFERROR(VLOOKUP(AE11,AF84:AS93,2,FALSE),"")</f>
        <v/>
      </c>
      <c r="M11" s="1217"/>
      <c r="N11" s="1217"/>
      <c r="O11" s="1200" t="s">
        <v>2566</v>
      </c>
      <c r="P11" s="1200"/>
      <c r="Q11" s="1200"/>
      <c r="R11" s="1217" t="str">
        <f>IFERROR(VLOOKUP(AE11,AF84:AR93,3,FALSE),"")</f>
        <v/>
      </c>
      <c r="S11" s="1217"/>
      <c r="T11" s="1217"/>
      <c r="U11" s="1200" t="s">
        <v>2567</v>
      </c>
      <c r="V11" s="1200"/>
      <c r="W11" s="1200"/>
      <c r="X11" s="1210" t="str">
        <f>IFERROR(VLOOKUP(AE11,AF84:AR93,4,FALSE),"")</f>
        <v/>
      </c>
      <c r="Y11" s="1210"/>
      <c r="Z11" s="1210"/>
      <c r="AA11" s="1210"/>
      <c r="AB11" s="1210"/>
      <c r="AC11" s="367" t="s">
        <v>17</v>
      </c>
      <c r="AD11" s="317"/>
      <c r="AE11" s="370"/>
    </row>
    <row r="12" spans="1:31" s="318" customFormat="1" ht="15" customHeight="1">
      <c r="A12" s="367" t="s">
        <v>2734</v>
      </c>
      <c r="B12" s="367"/>
      <c r="C12" s="367"/>
      <c r="D12" s="367"/>
      <c r="E12" s="367"/>
      <c r="F12" s="371"/>
      <c r="G12" s="371"/>
      <c r="H12" s="371"/>
      <c r="I12" s="371"/>
      <c r="J12" s="371"/>
      <c r="K12" s="1212" t="str">
        <f>IFERROR(VLOOKUP(AE11,AF84:AR93,5,FALSE),"")</f>
        <v/>
      </c>
      <c r="L12" s="1212"/>
      <c r="M12" s="1212"/>
      <c r="N12" s="1212"/>
      <c r="O12" s="1212"/>
      <c r="P12" s="1212"/>
      <c r="Q12" s="1212"/>
      <c r="R12" s="1212"/>
      <c r="S12" s="1212"/>
      <c r="T12" s="1212"/>
      <c r="U12" s="1212"/>
      <c r="V12" s="1212"/>
      <c r="W12" s="1212"/>
      <c r="X12" s="1212"/>
      <c r="Y12" s="1212"/>
      <c r="Z12" s="1212"/>
      <c r="AA12" s="1212"/>
      <c r="AB12" s="1212"/>
      <c r="AC12" s="1212"/>
      <c r="AD12" s="317"/>
    </row>
    <row r="13" spans="1:31" s="318" customFormat="1" ht="15" customHeight="1">
      <c r="A13" s="367" t="s">
        <v>2740</v>
      </c>
      <c r="B13" s="367"/>
      <c r="C13" s="367"/>
      <c r="D13" s="367"/>
      <c r="E13" s="367"/>
      <c r="F13" s="367"/>
      <c r="G13" s="367"/>
      <c r="H13" s="367"/>
      <c r="I13" s="367"/>
      <c r="J13" s="367"/>
      <c r="K13" s="368" t="s">
        <v>2565</v>
      </c>
      <c r="L13" s="1217" t="str">
        <f>IFERROR(VLOOKUP(AE11,AF84:AS93,6,FALSE),"")</f>
        <v/>
      </c>
      <c r="M13" s="1217"/>
      <c r="N13" s="1200" t="s">
        <v>2570</v>
      </c>
      <c r="O13" s="1200"/>
      <c r="P13" s="1200"/>
      <c r="Q13" s="1200"/>
      <c r="R13" s="1200"/>
      <c r="S13" s="1210" t="str">
        <f>IFERROR(VLOOKUP(AE11,AF84:AR93,7,FALSE),"")</f>
        <v/>
      </c>
      <c r="T13" s="1210"/>
      <c r="U13" s="1200" t="s">
        <v>2571</v>
      </c>
      <c r="V13" s="1200"/>
      <c r="W13" s="1200"/>
      <c r="X13" s="1200"/>
      <c r="Y13" s="1210" t="str">
        <f>IFERROR(VLOOKUP(AE11,AF84:AR93,8,FALSE),"")</f>
        <v/>
      </c>
      <c r="Z13" s="1210"/>
      <c r="AA13" s="1210"/>
      <c r="AB13" s="1210"/>
      <c r="AC13" s="367" t="s">
        <v>17</v>
      </c>
      <c r="AD13" s="317"/>
    </row>
    <row r="14" spans="1:31" s="318" customFormat="1" ht="15" customHeight="1">
      <c r="A14" s="367"/>
      <c r="B14" s="367"/>
      <c r="C14" s="367"/>
      <c r="D14" s="367"/>
      <c r="E14" s="367"/>
      <c r="F14" s="367"/>
      <c r="G14" s="367"/>
      <c r="H14" s="367"/>
      <c r="I14" s="367"/>
      <c r="J14" s="367"/>
      <c r="K14" s="1212" t="str">
        <f>IFERROR(VLOOKUP(AE11,AF84:AR93,9,FALSE),"")</f>
        <v/>
      </c>
      <c r="L14" s="1212"/>
      <c r="M14" s="1212"/>
      <c r="N14" s="1212"/>
      <c r="O14" s="1212"/>
      <c r="P14" s="1212"/>
      <c r="Q14" s="1212"/>
      <c r="R14" s="1212"/>
      <c r="S14" s="1212"/>
      <c r="T14" s="1212"/>
      <c r="U14" s="1212"/>
      <c r="V14" s="1212"/>
      <c r="W14" s="1212"/>
      <c r="X14" s="1212"/>
      <c r="Y14" s="1212"/>
      <c r="Z14" s="1212"/>
      <c r="AA14" s="1212"/>
      <c r="AB14" s="1212"/>
      <c r="AC14" s="1212"/>
      <c r="AD14" s="317"/>
    </row>
    <row r="15" spans="1:31" s="318" customFormat="1" ht="15" customHeight="1">
      <c r="A15" s="367" t="s">
        <v>2741</v>
      </c>
      <c r="B15" s="367"/>
      <c r="C15" s="367"/>
      <c r="D15" s="367"/>
      <c r="E15" s="367"/>
      <c r="F15" s="367"/>
      <c r="G15" s="367"/>
      <c r="H15" s="367"/>
      <c r="I15" s="367"/>
      <c r="J15" s="367"/>
      <c r="K15" s="1208" t="str">
        <f>IFERROR(VLOOKUP(AE11,AF84:AR93,10,FALSE),"")</f>
        <v/>
      </c>
      <c r="L15" s="1208"/>
      <c r="M15" s="1208"/>
      <c r="N15" s="360"/>
      <c r="O15" s="360"/>
      <c r="P15" s="360"/>
      <c r="Q15" s="367"/>
      <c r="R15" s="367"/>
      <c r="S15" s="367"/>
      <c r="T15" s="367"/>
      <c r="U15" s="367"/>
      <c r="V15" s="367"/>
      <c r="W15" s="367"/>
      <c r="X15" s="367"/>
      <c r="Y15" s="367"/>
      <c r="Z15" s="367"/>
      <c r="AA15" s="367"/>
      <c r="AB15" s="367"/>
      <c r="AC15" s="367"/>
      <c r="AD15" s="317"/>
    </row>
    <row r="16" spans="1:31" s="318" customFormat="1" ht="15" customHeight="1">
      <c r="A16" s="367" t="s">
        <v>2742</v>
      </c>
      <c r="B16" s="367"/>
      <c r="C16" s="367"/>
      <c r="D16" s="367"/>
      <c r="E16" s="367"/>
      <c r="F16" s="367"/>
      <c r="G16" s="367"/>
      <c r="H16" s="367"/>
      <c r="I16" s="367"/>
      <c r="J16" s="367"/>
      <c r="K16" s="1184" t="str">
        <f>IFERROR(VLOOKUP(AE11,AF84:AR93,11,FALSE),"")</f>
        <v/>
      </c>
      <c r="L16" s="1184"/>
      <c r="M16" s="1184"/>
      <c r="N16" s="1184"/>
      <c r="O16" s="1184"/>
      <c r="P16" s="1184"/>
      <c r="Q16" s="1184"/>
      <c r="R16" s="1184"/>
      <c r="S16" s="1184"/>
      <c r="T16" s="1184"/>
      <c r="U16" s="1184"/>
      <c r="V16" s="1184"/>
      <c r="W16" s="1184"/>
      <c r="X16" s="1184"/>
      <c r="Y16" s="1184"/>
      <c r="Z16" s="1184"/>
      <c r="AA16" s="1184"/>
      <c r="AB16" s="1184"/>
      <c r="AC16" s="1184"/>
      <c r="AD16" s="317"/>
    </row>
    <row r="17" spans="1:31" s="318" customFormat="1" ht="15" customHeight="1">
      <c r="A17" s="367" t="s">
        <v>2743</v>
      </c>
      <c r="B17" s="367"/>
      <c r="C17" s="367"/>
      <c r="D17" s="367"/>
      <c r="E17" s="367"/>
      <c r="F17" s="367"/>
      <c r="G17" s="367"/>
      <c r="H17" s="367"/>
      <c r="I17" s="367"/>
      <c r="J17" s="367"/>
      <c r="K17" s="1185" t="str">
        <f>IFERROR(VLOOKUP(AE11,AF84:AR93,12,FALSE),"")</f>
        <v/>
      </c>
      <c r="L17" s="1185"/>
      <c r="M17" s="1185"/>
      <c r="N17" s="1185"/>
      <c r="O17" s="1185"/>
      <c r="P17" s="1185"/>
      <c r="Q17" s="1185"/>
      <c r="R17" s="1185"/>
      <c r="S17" s="1185"/>
      <c r="T17" s="1185"/>
      <c r="U17" s="1185"/>
      <c r="V17" s="1185"/>
      <c r="W17" s="1185"/>
      <c r="X17" s="1185"/>
      <c r="Y17" s="1185"/>
      <c r="Z17" s="1185"/>
      <c r="AA17" s="1185"/>
      <c r="AB17" s="1185"/>
      <c r="AC17" s="1185"/>
      <c r="AD17" s="317"/>
    </row>
    <row r="18" spans="1:31" s="318" customFormat="1" ht="9.9499999999999993" customHeight="1">
      <c r="A18" s="367"/>
      <c r="B18" s="367"/>
      <c r="C18" s="367"/>
      <c r="D18" s="367"/>
      <c r="E18" s="367"/>
      <c r="F18" s="367"/>
      <c r="G18" s="367"/>
      <c r="H18" s="367"/>
      <c r="I18" s="367"/>
      <c r="J18" s="367"/>
      <c r="K18" s="372"/>
      <c r="L18" s="372"/>
      <c r="M18" s="372"/>
      <c r="N18" s="372"/>
      <c r="O18" s="373"/>
      <c r="P18" s="373"/>
      <c r="Q18" s="373"/>
      <c r="R18" s="373"/>
      <c r="S18" s="373"/>
      <c r="T18" s="373"/>
      <c r="U18" s="367"/>
      <c r="V18" s="367"/>
      <c r="W18" s="367"/>
      <c r="X18" s="367"/>
      <c r="Y18" s="367"/>
      <c r="Z18" s="367"/>
      <c r="AA18" s="367"/>
      <c r="AB18" s="367"/>
      <c r="AC18" s="367"/>
      <c r="AD18" s="317"/>
    </row>
    <row r="19" spans="1:31" s="318" customFormat="1" ht="15" customHeight="1">
      <c r="A19" s="366" t="s">
        <v>2744</v>
      </c>
      <c r="B19" s="366"/>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17"/>
    </row>
    <row r="20" spans="1:31" s="318" customFormat="1" ht="15" customHeight="1" thickBot="1">
      <c r="A20" s="367" t="s">
        <v>2745</v>
      </c>
      <c r="B20" s="367"/>
      <c r="C20" s="367"/>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17"/>
    </row>
    <row r="21" spans="1:31" s="318" customFormat="1" ht="15" customHeight="1" thickBot="1">
      <c r="A21" s="367" t="s">
        <v>2739</v>
      </c>
      <c r="B21" s="367"/>
      <c r="C21" s="367"/>
      <c r="D21" s="367"/>
      <c r="E21" s="367"/>
      <c r="F21" s="368"/>
      <c r="G21" s="368"/>
      <c r="H21" s="368"/>
      <c r="I21" s="368"/>
      <c r="J21" s="368"/>
      <c r="K21" s="368" t="s">
        <v>2565</v>
      </c>
      <c r="L21" s="1217" t="str">
        <f>IFERROR(VLOOKUP(AE21,AF84:AS93,2,FALSE),"")</f>
        <v/>
      </c>
      <c r="M21" s="1217"/>
      <c r="N21" s="1217"/>
      <c r="O21" s="1200" t="s">
        <v>2566</v>
      </c>
      <c r="P21" s="1200"/>
      <c r="Q21" s="1200"/>
      <c r="R21" s="1217" t="str">
        <f>IFERROR(VLOOKUP(AE21,AF84:AR93,3,FALSE),"")</f>
        <v/>
      </c>
      <c r="S21" s="1217"/>
      <c r="T21" s="1217"/>
      <c r="U21" s="1200" t="s">
        <v>2567</v>
      </c>
      <c r="V21" s="1200"/>
      <c r="W21" s="1200"/>
      <c r="X21" s="1210" t="str">
        <f>IFERROR(VLOOKUP(AE21,AF84:AR93,4,FALSE),"")</f>
        <v/>
      </c>
      <c r="Y21" s="1210"/>
      <c r="Z21" s="1210"/>
      <c r="AA21" s="1210"/>
      <c r="AB21" s="369"/>
      <c r="AC21" s="367" t="s">
        <v>17</v>
      </c>
      <c r="AD21" s="317"/>
      <c r="AE21" s="370"/>
    </row>
    <row r="22" spans="1:31" s="318" customFormat="1" ht="15" customHeight="1">
      <c r="A22" s="367" t="s">
        <v>2746</v>
      </c>
      <c r="B22" s="367"/>
      <c r="C22" s="367"/>
      <c r="D22" s="367"/>
      <c r="E22" s="367"/>
      <c r="F22" s="371"/>
      <c r="G22" s="371"/>
      <c r="H22" s="371"/>
      <c r="I22" s="371"/>
      <c r="J22" s="371"/>
      <c r="K22" s="1212" t="str">
        <f>IFERROR(VLOOKUP(AE21,AF84:AR93,5,FALSE),"")</f>
        <v/>
      </c>
      <c r="L22" s="1212"/>
      <c r="M22" s="1212"/>
      <c r="N22" s="1212"/>
      <c r="O22" s="1212"/>
      <c r="P22" s="1212"/>
      <c r="Q22" s="1212"/>
      <c r="R22" s="1212"/>
      <c r="S22" s="1212"/>
      <c r="T22" s="1212"/>
      <c r="U22" s="1212"/>
      <c r="V22" s="1212"/>
      <c r="W22" s="1212"/>
      <c r="X22" s="1212"/>
      <c r="Y22" s="1212"/>
      <c r="Z22" s="1212"/>
      <c r="AA22" s="1212"/>
      <c r="AB22" s="1212"/>
      <c r="AC22" s="1212"/>
      <c r="AD22" s="317"/>
    </row>
    <row r="23" spans="1:31" s="318" customFormat="1" ht="15" customHeight="1">
      <c r="A23" s="367" t="s">
        <v>2740</v>
      </c>
      <c r="B23" s="367"/>
      <c r="C23" s="367"/>
      <c r="D23" s="367"/>
      <c r="E23" s="367"/>
      <c r="F23" s="367"/>
      <c r="G23" s="367"/>
      <c r="H23" s="367"/>
      <c r="I23" s="367"/>
      <c r="J23" s="367"/>
      <c r="K23" s="368" t="s">
        <v>2565</v>
      </c>
      <c r="L23" s="1210" t="str">
        <f>IFERROR(VLOOKUP(AE21,AF84:AS93,6,FALSE),"")</f>
        <v/>
      </c>
      <c r="M23" s="1210"/>
      <c r="N23" s="1200" t="s">
        <v>2570</v>
      </c>
      <c r="O23" s="1200"/>
      <c r="P23" s="1200"/>
      <c r="Q23" s="1200"/>
      <c r="R23" s="1200"/>
      <c r="S23" s="1210" t="str">
        <f>IFERROR(VLOOKUP(AE21,AF84:AR93,7,FALSE),"")</f>
        <v/>
      </c>
      <c r="T23" s="1210"/>
      <c r="U23" s="1200" t="s">
        <v>2571</v>
      </c>
      <c r="V23" s="1200"/>
      <c r="W23" s="1200"/>
      <c r="X23" s="1200"/>
      <c r="Y23" s="1210" t="str">
        <f>IFERROR(VLOOKUP(AE21,AF84:AR93,8,FALSE),"")</f>
        <v/>
      </c>
      <c r="Z23" s="1210"/>
      <c r="AA23" s="1210"/>
      <c r="AB23" s="369"/>
      <c r="AC23" s="367" t="s">
        <v>17</v>
      </c>
      <c r="AD23" s="317"/>
    </row>
    <row r="24" spans="1:31" s="318" customFormat="1" ht="15" customHeight="1">
      <c r="A24" s="367"/>
      <c r="B24" s="367"/>
      <c r="C24" s="367"/>
      <c r="D24" s="367"/>
      <c r="E24" s="367"/>
      <c r="F24" s="367"/>
      <c r="G24" s="367"/>
      <c r="H24" s="367"/>
      <c r="I24" s="367"/>
      <c r="J24" s="367"/>
      <c r="K24" s="1185" t="str">
        <f>IFERROR(VLOOKUP(AE21,AF84:AR93,9,FALSE),"")</f>
        <v/>
      </c>
      <c r="L24" s="1185"/>
      <c r="M24" s="1185"/>
      <c r="N24" s="1185"/>
      <c r="O24" s="1185"/>
      <c r="P24" s="1185"/>
      <c r="Q24" s="1185"/>
      <c r="R24" s="1185"/>
      <c r="S24" s="1185"/>
      <c r="T24" s="1185"/>
      <c r="U24" s="1185"/>
      <c r="V24" s="1185"/>
      <c r="W24" s="1185"/>
      <c r="X24" s="1185"/>
      <c r="Y24" s="1185"/>
      <c r="Z24" s="1185"/>
      <c r="AA24" s="1185"/>
      <c r="AB24" s="1185"/>
      <c r="AC24" s="1185"/>
      <c r="AD24" s="317"/>
    </row>
    <row r="25" spans="1:31" s="318" customFormat="1" ht="15" customHeight="1">
      <c r="A25" s="367" t="s">
        <v>2741</v>
      </c>
      <c r="B25" s="367"/>
      <c r="C25" s="367"/>
      <c r="D25" s="367"/>
      <c r="E25" s="367"/>
      <c r="F25" s="367"/>
      <c r="G25" s="367"/>
      <c r="H25" s="367"/>
      <c r="I25" s="367"/>
      <c r="J25" s="367"/>
      <c r="K25" s="1208" t="str">
        <f>IFERROR(VLOOKUP(AE21,AF84:AR93,10,FALSE),"")</f>
        <v/>
      </c>
      <c r="L25" s="1208"/>
      <c r="M25" s="1208"/>
      <c r="N25" s="360"/>
      <c r="O25" s="360"/>
      <c r="P25" s="360"/>
      <c r="Q25" s="367"/>
      <c r="R25" s="367"/>
      <c r="S25" s="367"/>
      <c r="T25" s="367"/>
      <c r="U25" s="367"/>
      <c r="V25" s="367"/>
      <c r="W25" s="367"/>
      <c r="X25" s="367"/>
      <c r="Y25" s="367"/>
      <c r="Z25" s="367"/>
      <c r="AA25" s="367"/>
      <c r="AB25" s="367"/>
      <c r="AC25" s="367"/>
      <c r="AD25" s="317"/>
    </row>
    <row r="26" spans="1:31" s="318" customFormat="1" ht="15" customHeight="1">
      <c r="A26" s="367" t="s">
        <v>2742</v>
      </c>
      <c r="B26" s="367"/>
      <c r="C26" s="367"/>
      <c r="D26" s="367"/>
      <c r="E26" s="367"/>
      <c r="F26" s="367"/>
      <c r="G26" s="367"/>
      <c r="H26" s="367"/>
      <c r="I26" s="367"/>
      <c r="J26" s="367"/>
      <c r="K26" s="1184" t="str">
        <f>IFERROR(VLOOKUP(AE21,AF84:AR93,11,FALSE),"")</f>
        <v/>
      </c>
      <c r="L26" s="1184"/>
      <c r="M26" s="1184"/>
      <c r="N26" s="1184"/>
      <c r="O26" s="1184"/>
      <c r="P26" s="1184"/>
      <c r="Q26" s="1184"/>
      <c r="R26" s="1184"/>
      <c r="S26" s="1184"/>
      <c r="T26" s="1184"/>
      <c r="U26" s="1184"/>
      <c r="V26" s="1184"/>
      <c r="W26" s="1184"/>
      <c r="X26" s="1184"/>
      <c r="Y26" s="1184"/>
      <c r="Z26" s="1184"/>
      <c r="AA26" s="1184"/>
      <c r="AB26" s="1184"/>
      <c r="AC26" s="1184"/>
      <c r="AD26" s="317"/>
    </row>
    <row r="27" spans="1:31" s="318" customFormat="1" ht="15" customHeight="1">
      <c r="A27" s="367" t="s">
        <v>2743</v>
      </c>
      <c r="B27" s="367"/>
      <c r="C27" s="367"/>
      <c r="D27" s="367"/>
      <c r="E27" s="367"/>
      <c r="F27" s="367"/>
      <c r="G27" s="367"/>
      <c r="H27" s="367"/>
      <c r="I27" s="367"/>
      <c r="J27" s="367"/>
      <c r="K27" s="1185" t="str">
        <f>IFERROR(VLOOKUP(AE21,AF84:AR93,12,FALSE),"")</f>
        <v/>
      </c>
      <c r="L27" s="1185"/>
      <c r="M27" s="1185"/>
      <c r="N27" s="1185"/>
      <c r="O27" s="1185"/>
      <c r="P27" s="1185"/>
      <c r="Q27" s="1185"/>
      <c r="R27" s="1185"/>
      <c r="S27" s="1185"/>
      <c r="T27" s="1185"/>
      <c r="U27" s="1185"/>
      <c r="V27" s="1185"/>
      <c r="W27" s="1185"/>
      <c r="X27" s="1185"/>
      <c r="Y27" s="1185"/>
      <c r="Z27" s="1185"/>
      <c r="AA27" s="1185"/>
      <c r="AB27" s="1185"/>
      <c r="AC27" s="1185"/>
      <c r="AD27" s="317"/>
    </row>
    <row r="28" spans="1:31" s="318" customFormat="1" ht="15" customHeight="1">
      <c r="A28" s="374" t="s">
        <v>2747</v>
      </c>
      <c r="B28" s="374"/>
      <c r="C28" s="374"/>
      <c r="D28" s="374"/>
      <c r="E28" s="374"/>
      <c r="F28" s="374"/>
      <c r="G28" s="374"/>
      <c r="H28" s="374"/>
      <c r="I28" s="374"/>
      <c r="J28" s="374"/>
      <c r="K28" s="1209" t="str">
        <f>IFERROR(VLOOKUP(AE21,AF84:AR93,13,FALSE),"")</f>
        <v/>
      </c>
      <c r="L28" s="1209"/>
      <c r="M28" s="1209"/>
      <c r="N28" s="1209"/>
      <c r="O28" s="1209"/>
      <c r="P28" s="1209"/>
      <c r="Q28" s="1209"/>
      <c r="R28" s="1209"/>
      <c r="S28" s="1209"/>
      <c r="T28" s="1209"/>
      <c r="U28" s="1209"/>
      <c r="V28" s="1209"/>
      <c r="W28" s="1209"/>
      <c r="X28" s="1209"/>
      <c r="Y28" s="1209"/>
      <c r="Z28" s="1209"/>
      <c r="AA28" s="1209"/>
      <c r="AB28" s="1209"/>
      <c r="AC28" s="1209"/>
      <c r="AD28" s="317"/>
    </row>
    <row r="29" spans="1:31" s="318" customFormat="1" ht="5.0999999999999996" customHeight="1">
      <c r="A29" s="367"/>
      <c r="B29" s="1213"/>
      <c r="C29" s="1213"/>
      <c r="D29" s="1213"/>
      <c r="E29" s="1213"/>
      <c r="F29" s="1213"/>
      <c r="G29" s="1213"/>
      <c r="H29" s="1213"/>
      <c r="I29" s="1213"/>
      <c r="J29" s="1213"/>
      <c r="K29" s="1214"/>
      <c r="L29" s="1214"/>
      <c r="M29" s="1214"/>
      <c r="N29" s="1214"/>
      <c r="O29" s="1214"/>
      <c r="P29" s="1214"/>
      <c r="Q29" s="1214"/>
      <c r="R29" s="1214"/>
      <c r="S29" s="1214"/>
      <c r="T29" s="1214"/>
      <c r="U29" s="1214"/>
      <c r="V29" s="1214"/>
      <c r="W29" s="1214"/>
      <c r="X29" s="1214"/>
      <c r="Y29" s="1214"/>
      <c r="Z29" s="1214"/>
      <c r="AA29" s="1214"/>
      <c r="AB29" s="1214"/>
      <c r="AC29" s="1214"/>
      <c r="AD29" s="317"/>
    </row>
    <row r="30" spans="1:31" s="318" customFormat="1" ht="15" customHeight="1" thickBot="1">
      <c r="A30" s="367" t="s">
        <v>2748</v>
      </c>
      <c r="B30" s="367"/>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17"/>
    </row>
    <row r="31" spans="1:31" s="318" customFormat="1" ht="15" customHeight="1" thickBot="1">
      <c r="A31" s="367" t="s">
        <v>2739</v>
      </c>
      <c r="B31" s="367"/>
      <c r="C31" s="367"/>
      <c r="D31" s="367"/>
      <c r="E31" s="367"/>
      <c r="F31" s="368"/>
      <c r="G31" s="368"/>
      <c r="H31" s="368"/>
      <c r="I31" s="368"/>
      <c r="J31" s="368"/>
      <c r="K31" s="368" t="s">
        <v>2565</v>
      </c>
      <c r="L31" s="1210" t="str">
        <f>IFERROR(VLOOKUP(AE31,AF84:AS93,2,FALSE),"")</f>
        <v/>
      </c>
      <c r="M31" s="1210"/>
      <c r="N31" s="1210"/>
      <c r="O31" s="1200" t="s">
        <v>2566</v>
      </c>
      <c r="P31" s="1200"/>
      <c r="Q31" s="1200"/>
      <c r="R31" s="1210" t="str">
        <f>IFERROR(VLOOKUP(AE31,AF84:AR93,3,FALSE),"")</f>
        <v/>
      </c>
      <c r="S31" s="1210"/>
      <c r="T31" s="1210"/>
      <c r="U31" s="1200" t="s">
        <v>2567</v>
      </c>
      <c r="V31" s="1200"/>
      <c r="W31" s="1200"/>
      <c r="X31" s="1210" t="str">
        <f>IFERROR(VLOOKUP(AE31,AF84:AR93,4,FALSE),"")</f>
        <v/>
      </c>
      <c r="Y31" s="1210"/>
      <c r="Z31" s="1210"/>
      <c r="AA31" s="1210"/>
      <c r="AB31" s="369"/>
      <c r="AC31" s="367" t="s">
        <v>17</v>
      </c>
      <c r="AD31" s="317"/>
      <c r="AE31" s="370"/>
    </row>
    <row r="32" spans="1:31" s="318" customFormat="1" ht="15" customHeight="1">
      <c r="A32" s="367" t="s">
        <v>2746</v>
      </c>
      <c r="B32" s="367"/>
      <c r="C32" s="367"/>
      <c r="D32" s="367"/>
      <c r="E32" s="367"/>
      <c r="F32" s="371"/>
      <c r="G32" s="371"/>
      <c r="H32" s="371"/>
      <c r="I32" s="371"/>
      <c r="J32" s="371"/>
      <c r="K32" s="1212" t="str">
        <f>IFERROR(VLOOKUP(AE31,AF84:AR93,5,FALSE),"")</f>
        <v/>
      </c>
      <c r="L32" s="1212"/>
      <c r="M32" s="1212"/>
      <c r="N32" s="1212"/>
      <c r="O32" s="1212"/>
      <c r="P32" s="1212"/>
      <c r="Q32" s="1212"/>
      <c r="R32" s="1212"/>
      <c r="S32" s="1212"/>
      <c r="T32" s="1212"/>
      <c r="U32" s="1212"/>
      <c r="V32" s="1212"/>
      <c r="W32" s="1212"/>
      <c r="X32" s="1212"/>
      <c r="Y32" s="1212"/>
      <c r="Z32" s="1212"/>
      <c r="AA32" s="1212"/>
      <c r="AB32" s="1212"/>
      <c r="AC32" s="1212"/>
      <c r="AD32" s="317"/>
    </row>
    <row r="33" spans="1:32" s="318" customFormat="1" ht="15" customHeight="1">
      <c r="A33" s="367" t="s">
        <v>2740</v>
      </c>
      <c r="B33" s="367"/>
      <c r="C33" s="367"/>
      <c r="D33" s="367"/>
      <c r="E33" s="367"/>
      <c r="F33" s="367"/>
      <c r="G33" s="367"/>
      <c r="H33" s="367"/>
      <c r="I33" s="367"/>
      <c r="J33" s="367"/>
      <c r="K33" s="368" t="s">
        <v>2565</v>
      </c>
      <c r="L33" s="1217" t="str">
        <f>IFERROR(VLOOKUP(AE31,AF84:AS93,6,FALSE),"")</f>
        <v/>
      </c>
      <c r="M33" s="1217"/>
      <c r="N33" s="1200" t="s">
        <v>2570</v>
      </c>
      <c r="O33" s="1200"/>
      <c r="P33" s="1200"/>
      <c r="Q33" s="1200"/>
      <c r="R33" s="1200"/>
      <c r="S33" s="1210" t="str">
        <f>IFERROR(VLOOKUP(AE31,AF84:AR93,7,FALSE),"")</f>
        <v/>
      </c>
      <c r="T33" s="1210"/>
      <c r="U33" s="1200" t="s">
        <v>2571</v>
      </c>
      <c r="V33" s="1200"/>
      <c r="W33" s="1200"/>
      <c r="X33" s="1200"/>
      <c r="Y33" s="1210" t="str">
        <f>IFERROR(VLOOKUP(AE31,AF84:AR93,8,FALSE),"")</f>
        <v/>
      </c>
      <c r="Z33" s="1210"/>
      <c r="AA33" s="1210"/>
      <c r="AB33" s="369"/>
      <c r="AC33" s="367" t="s">
        <v>17</v>
      </c>
      <c r="AD33" s="317"/>
    </row>
    <row r="34" spans="1:32" s="318" customFormat="1" ht="15" customHeight="1">
      <c r="A34" s="367"/>
      <c r="B34" s="1218"/>
      <c r="C34" s="1218"/>
      <c r="D34" s="1218"/>
      <c r="E34" s="1218"/>
      <c r="F34" s="1218"/>
      <c r="G34" s="1218"/>
      <c r="H34" s="1218"/>
      <c r="I34" s="1218"/>
      <c r="J34" s="1218"/>
      <c r="K34" s="1211" t="str">
        <f>IFERROR(VLOOKUP(AE31,AF84:AR93,9,FALSE),"")</f>
        <v/>
      </c>
      <c r="L34" s="1211"/>
      <c r="M34" s="1211"/>
      <c r="N34" s="1211"/>
      <c r="O34" s="1211"/>
      <c r="P34" s="1211"/>
      <c r="Q34" s="1211"/>
      <c r="R34" s="1211"/>
      <c r="S34" s="1211"/>
      <c r="T34" s="1211"/>
      <c r="U34" s="1211"/>
      <c r="V34" s="1211"/>
      <c r="W34" s="1211"/>
      <c r="X34" s="1211"/>
      <c r="Y34" s="1211"/>
      <c r="Z34" s="1211"/>
      <c r="AA34" s="1211"/>
      <c r="AB34" s="1211"/>
      <c r="AC34" s="1211"/>
      <c r="AD34" s="317"/>
    </row>
    <row r="35" spans="1:32" s="318" customFormat="1" ht="15" customHeight="1">
      <c r="A35" s="367" t="s">
        <v>2741</v>
      </c>
      <c r="B35" s="367"/>
      <c r="C35" s="367"/>
      <c r="D35" s="367"/>
      <c r="E35" s="367"/>
      <c r="F35" s="367"/>
      <c r="G35" s="367"/>
      <c r="H35" s="367"/>
      <c r="I35" s="367"/>
      <c r="J35" s="367"/>
      <c r="K35" s="1208" t="str">
        <f>IFERROR(VLOOKUP(AE31,AF84:AR93,10,FALSE),"")</f>
        <v/>
      </c>
      <c r="L35" s="1208"/>
      <c r="M35" s="1208"/>
      <c r="N35" s="360"/>
      <c r="O35" s="360"/>
      <c r="P35" s="360"/>
      <c r="Q35" s="367"/>
      <c r="R35" s="367"/>
      <c r="S35" s="367"/>
      <c r="T35" s="367"/>
      <c r="U35" s="367"/>
      <c r="V35" s="367"/>
      <c r="W35" s="367"/>
      <c r="X35" s="367"/>
      <c r="Y35" s="367"/>
      <c r="Z35" s="367"/>
      <c r="AA35" s="367"/>
      <c r="AB35" s="367"/>
      <c r="AC35" s="367"/>
      <c r="AD35" s="317"/>
    </row>
    <row r="36" spans="1:32" s="318" customFormat="1" ht="15" customHeight="1">
      <c r="A36" s="367" t="s">
        <v>2742</v>
      </c>
      <c r="B36" s="367"/>
      <c r="C36" s="367"/>
      <c r="D36" s="367"/>
      <c r="E36" s="367"/>
      <c r="F36" s="367"/>
      <c r="G36" s="367"/>
      <c r="H36" s="367"/>
      <c r="I36" s="367"/>
      <c r="J36" s="367"/>
      <c r="K36" s="1184" t="str">
        <f>IFERROR(VLOOKUP(AE31,AF84:AR93,11,FALSE),"")</f>
        <v/>
      </c>
      <c r="L36" s="1184"/>
      <c r="M36" s="1184"/>
      <c r="N36" s="1184"/>
      <c r="O36" s="1184"/>
      <c r="P36" s="1184"/>
      <c r="Q36" s="1184"/>
      <c r="R36" s="1184"/>
      <c r="S36" s="1184"/>
      <c r="T36" s="1184"/>
      <c r="U36" s="1184"/>
      <c r="V36" s="1184"/>
      <c r="W36" s="1184"/>
      <c r="X36" s="1184"/>
      <c r="Y36" s="1184"/>
      <c r="Z36" s="1184"/>
      <c r="AA36" s="1184"/>
      <c r="AB36" s="1184"/>
      <c r="AC36" s="1184"/>
      <c r="AD36" s="317"/>
    </row>
    <row r="37" spans="1:32" s="318" customFormat="1" ht="15" customHeight="1">
      <c r="A37" s="367" t="s">
        <v>2743</v>
      </c>
      <c r="B37" s="367"/>
      <c r="C37" s="367"/>
      <c r="D37" s="367"/>
      <c r="E37" s="367"/>
      <c r="F37" s="367"/>
      <c r="G37" s="367"/>
      <c r="H37" s="367"/>
      <c r="I37" s="367"/>
      <c r="J37" s="367"/>
      <c r="K37" s="1185" t="str">
        <f>IFERROR(VLOOKUP(AE31,AF84:AR93,12,FALSE),"")</f>
        <v/>
      </c>
      <c r="L37" s="1185"/>
      <c r="M37" s="1185"/>
      <c r="N37" s="1185"/>
      <c r="O37" s="1185"/>
      <c r="P37" s="1185"/>
      <c r="Q37" s="1185"/>
      <c r="R37" s="1185"/>
      <c r="S37" s="1185"/>
      <c r="T37" s="1185"/>
      <c r="U37" s="1185"/>
      <c r="V37" s="1185"/>
      <c r="W37" s="1185"/>
      <c r="X37" s="1185"/>
      <c r="Y37" s="1185"/>
      <c r="Z37" s="1185"/>
      <c r="AA37" s="1185"/>
      <c r="AB37" s="1185"/>
      <c r="AC37" s="1185"/>
      <c r="AD37" s="317"/>
    </row>
    <row r="38" spans="1:32" s="318" customFormat="1" ht="15" customHeight="1">
      <c r="A38" s="374" t="s">
        <v>2747</v>
      </c>
      <c r="B38" s="374"/>
      <c r="C38" s="374"/>
      <c r="D38" s="374"/>
      <c r="E38" s="374"/>
      <c r="F38" s="374"/>
      <c r="G38" s="374"/>
      <c r="H38" s="374"/>
      <c r="I38" s="374"/>
      <c r="J38" s="374"/>
      <c r="K38" s="1209" t="str">
        <f>IFERROR(VLOOKUP(AE31,AF84:AR93,13,FALSE),"")</f>
        <v/>
      </c>
      <c r="L38" s="1209"/>
      <c r="M38" s="1209"/>
      <c r="N38" s="1209"/>
      <c r="O38" s="1209"/>
      <c r="P38" s="1209"/>
      <c r="Q38" s="1209"/>
      <c r="R38" s="1209"/>
      <c r="S38" s="1209"/>
      <c r="T38" s="1209"/>
      <c r="U38" s="1209"/>
      <c r="V38" s="1209"/>
      <c r="W38" s="1209"/>
      <c r="X38" s="1209"/>
      <c r="Y38" s="1209"/>
      <c r="Z38" s="1209"/>
      <c r="AA38" s="1209"/>
      <c r="AB38" s="1209"/>
      <c r="AC38" s="1209"/>
      <c r="AD38" s="317"/>
    </row>
    <row r="39" spans="1:32" s="318" customFormat="1" ht="5.0999999999999996" customHeight="1" thickBot="1">
      <c r="A39" s="367"/>
      <c r="B39" s="1213"/>
      <c r="C39" s="1213"/>
      <c r="D39" s="1213"/>
      <c r="E39" s="1213"/>
      <c r="F39" s="1213"/>
      <c r="G39" s="1213"/>
      <c r="H39" s="1213"/>
      <c r="I39" s="1213"/>
      <c r="J39" s="1213"/>
      <c r="K39" s="1214"/>
      <c r="L39" s="1214"/>
      <c r="M39" s="1214"/>
      <c r="N39" s="1214"/>
      <c r="O39" s="1214"/>
      <c r="P39" s="1214"/>
      <c r="Q39" s="1214"/>
      <c r="R39" s="1214"/>
      <c r="S39" s="1214"/>
      <c r="T39" s="1214"/>
      <c r="U39" s="1214"/>
      <c r="V39" s="1214"/>
      <c r="W39" s="1214"/>
      <c r="X39" s="1214"/>
      <c r="Y39" s="1214"/>
      <c r="Z39" s="1214"/>
      <c r="AA39" s="1214"/>
      <c r="AB39" s="1214"/>
      <c r="AC39" s="1214"/>
      <c r="AD39" s="317"/>
    </row>
    <row r="40" spans="1:32" s="318" customFormat="1" ht="15" customHeight="1" thickBot="1">
      <c r="A40" s="367" t="s">
        <v>2739</v>
      </c>
      <c r="B40" s="367"/>
      <c r="C40" s="367"/>
      <c r="D40" s="367"/>
      <c r="E40" s="367"/>
      <c r="F40" s="368"/>
      <c r="G40" s="368"/>
      <c r="H40" s="368"/>
      <c r="I40" s="368"/>
      <c r="J40" s="368"/>
      <c r="K40" s="368" t="s">
        <v>2565</v>
      </c>
      <c r="L40" s="1210" t="str">
        <f>IFERROR(VLOOKUP(AE40,AF84:AS93,2,FALSE),"")</f>
        <v/>
      </c>
      <c r="M40" s="1210"/>
      <c r="N40" s="1210"/>
      <c r="O40" s="1200" t="s">
        <v>2566</v>
      </c>
      <c r="P40" s="1200"/>
      <c r="Q40" s="1200"/>
      <c r="R40" s="1210" t="str">
        <f>IFERROR(VLOOKUP(AE40,AF84:AR93,3,FALSE),"")</f>
        <v/>
      </c>
      <c r="S40" s="1210"/>
      <c r="T40" s="1210"/>
      <c r="U40" s="1200" t="s">
        <v>2567</v>
      </c>
      <c r="V40" s="1200"/>
      <c r="W40" s="1200"/>
      <c r="X40" s="1210" t="str">
        <f>IFERROR(VLOOKUP(AE40,AF84:AR93,4,FALSE),"")</f>
        <v/>
      </c>
      <c r="Y40" s="1210"/>
      <c r="Z40" s="1210"/>
      <c r="AA40" s="1210"/>
      <c r="AB40" s="369"/>
      <c r="AC40" s="367" t="s">
        <v>17</v>
      </c>
      <c r="AD40" s="317"/>
      <c r="AE40" s="370"/>
    </row>
    <row r="41" spans="1:32" s="318" customFormat="1" ht="15" customHeight="1">
      <c r="A41" s="367" t="s">
        <v>2746</v>
      </c>
      <c r="B41" s="367"/>
      <c r="C41" s="367"/>
      <c r="D41" s="367"/>
      <c r="E41" s="367"/>
      <c r="F41" s="371"/>
      <c r="G41" s="371"/>
      <c r="H41" s="371"/>
      <c r="I41" s="371"/>
      <c r="J41" s="371"/>
      <c r="K41" s="1212" t="str">
        <f>IFERROR(VLOOKUP(AE40,AF84:AR93,5,FALSE),"")</f>
        <v/>
      </c>
      <c r="L41" s="1212"/>
      <c r="M41" s="1212"/>
      <c r="N41" s="1212"/>
      <c r="O41" s="1212"/>
      <c r="P41" s="1212"/>
      <c r="Q41" s="1212"/>
      <c r="R41" s="1212"/>
      <c r="S41" s="1212"/>
      <c r="T41" s="1212"/>
      <c r="U41" s="1212"/>
      <c r="V41" s="1212"/>
      <c r="W41" s="1212"/>
      <c r="X41" s="1212"/>
      <c r="Y41" s="1212"/>
      <c r="Z41" s="1212"/>
      <c r="AA41" s="1212"/>
      <c r="AB41" s="1212"/>
      <c r="AC41" s="1212"/>
      <c r="AD41" s="317"/>
    </row>
    <row r="42" spans="1:32" s="318" customFormat="1" ht="15" customHeight="1">
      <c r="A42" s="367" t="s">
        <v>2740</v>
      </c>
      <c r="B42" s="376"/>
      <c r="C42" s="376"/>
      <c r="D42" s="376"/>
      <c r="E42" s="376"/>
      <c r="F42" s="376"/>
      <c r="G42" s="376"/>
      <c r="H42" s="376"/>
      <c r="I42" s="367"/>
      <c r="J42" s="367"/>
      <c r="K42" s="368" t="s">
        <v>2565</v>
      </c>
      <c r="L42" s="1210" t="str">
        <f>IFERROR(VLOOKUP(AE40,AF84:AS93,6,FALSE),"")</f>
        <v/>
      </c>
      <c r="M42" s="1210"/>
      <c r="N42" s="1200" t="s">
        <v>2570</v>
      </c>
      <c r="O42" s="1200"/>
      <c r="P42" s="1200"/>
      <c r="Q42" s="1200"/>
      <c r="R42" s="1200"/>
      <c r="S42" s="1210" t="str">
        <f>IFERROR(VLOOKUP(AE40,AF84:AR93,7,FALSE),"")</f>
        <v/>
      </c>
      <c r="T42" s="1210"/>
      <c r="U42" s="1200" t="s">
        <v>2571</v>
      </c>
      <c r="V42" s="1200"/>
      <c r="W42" s="1200"/>
      <c r="X42" s="1200"/>
      <c r="Y42" s="1210" t="str">
        <f>IFERROR(VLOOKUP(AE40,AF84:AR93,8,FALSE),"")</f>
        <v/>
      </c>
      <c r="Z42" s="1215"/>
      <c r="AA42" s="1215"/>
      <c r="AB42" s="377"/>
      <c r="AC42" s="376" t="s">
        <v>17</v>
      </c>
      <c r="AD42" s="378"/>
      <c r="AE42" s="379"/>
      <c r="AF42" s="379"/>
    </row>
    <row r="43" spans="1:32" s="318" customFormat="1" ht="15" customHeight="1">
      <c r="A43" s="367"/>
      <c r="B43" s="376"/>
      <c r="C43" s="376"/>
      <c r="D43" s="376"/>
      <c r="E43" s="376"/>
      <c r="F43" s="376"/>
      <c r="G43" s="376"/>
      <c r="H43" s="376"/>
      <c r="I43" s="367"/>
      <c r="J43" s="367"/>
      <c r="K43" s="1211" t="str">
        <f>IFERROR(VLOOKUP(AE40,AF84:AR93,9,FALSE),"")</f>
        <v/>
      </c>
      <c r="L43" s="1211"/>
      <c r="M43" s="1211"/>
      <c r="N43" s="1211"/>
      <c r="O43" s="1211"/>
      <c r="P43" s="1211"/>
      <c r="Q43" s="1211"/>
      <c r="R43" s="1211"/>
      <c r="S43" s="1211"/>
      <c r="T43" s="1211"/>
      <c r="U43" s="1211"/>
      <c r="V43" s="1211"/>
      <c r="W43" s="1211"/>
      <c r="X43" s="1211"/>
      <c r="Y43" s="1211"/>
      <c r="Z43" s="1216"/>
      <c r="AA43" s="1216"/>
      <c r="AB43" s="1216"/>
      <c r="AC43" s="1216"/>
      <c r="AD43" s="378"/>
      <c r="AE43" s="379"/>
      <c r="AF43" s="379"/>
    </row>
    <row r="44" spans="1:32" s="318" customFormat="1" ht="15" customHeight="1">
      <c r="A44" s="367" t="s">
        <v>2741</v>
      </c>
      <c r="B44" s="376"/>
      <c r="C44" s="376"/>
      <c r="D44" s="376"/>
      <c r="E44" s="376"/>
      <c r="F44" s="376"/>
      <c r="G44" s="376"/>
      <c r="H44" s="376"/>
      <c r="I44" s="367"/>
      <c r="J44" s="367"/>
      <c r="K44" s="1208" t="str">
        <f>IFERROR(VLOOKUP(AE40,AF84:AR93,10,FALSE),"")</f>
        <v/>
      </c>
      <c r="L44" s="1208"/>
      <c r="M44" s="1208"/>
      <c r="N44" s="360"/>
      <c r="O44" s="360"/>
      <c r="P44" s="360"/>
      <c r="Q44" s="367"/>
      <c r="R44" s="367"/>
      <c r="S44" s="367"/>
      <c r="T44" s="367"/>
      <c r="U44" s="367"/>
      <c r="V44" s="367"/>
      <c r="W44" s="367"/>
      <c r="X44" s="367"/>
      <c r="Y44" s="367"/>
      <c r="Z44" s="376"/>
      <c r="AA44" s="376"/>
      <c r="AB44" s="376"/>
      <c r="AC44" s="376"/>
      <c r="AD44" s="378"/>
      <c r="AE44" s="379"/>
      <c r="AF44" s="379"/>
    </row>
    <row r="45" spans="1:32" s="318" customFormat="1" ht="15" customHeight="1">
      <c r="A45" s="367" t="s">
        <v>2742</v>
      </c>
      <c r="B45" s="367"/>
      <c r="C45" s="367"/>
      <c r="D45" s="367"/>
      <c r="E45" s="367"/>
      <c r="F45" s="367"/>
      <c r="G45" s="367"/>
      <c r="H45" s="367"/>
      <c r="I45" s="367"/>
      <c r="J45" s="367"/>
      <c r="K45" s="1184" t="str">
        <f>IFERROR(VLOOKUP(AE40,AF84:AR93,11,FALSE),"")</f>
        <v/>
      </c>
      <c r="L45" s="1184"/>
      <c r="M45" s="1184"/>
      <c r="N45" s="1184"/>
      <c r="O45" s="1184"/>
      <c r="P45" s="1184"/>
      <c r="Q45" s="1184"/>
      <c r="R45" s="1184"/>
      <c r="S45" s="1184"/>
      <c r="T45" s="1184"/>
      <c r="U45" s="1184"/>
      <c r="V45" s="1184"/>
      <c r="W45" s="1184"/>
      <c r="X45" s="1184"/>
      <c r="Y45" s="1184"/>
      <c r="Z45" s="1184"/>
      <c r="AA45" s="1184"/>
      <c r="AB45" s="1184"/>
      <c r="AC45" s="1184"/>
      <c r="AD45" s="317"/>
    </row>
    <row r="46" spans="1:32" s="318" customFormat="1" ht="15" customHeight="1">
      <c r="A46" s="367" t="s">
        <v>2743</v>
      </c>
      <c r="B46" s="367"/>
      <c r="C46" s="367"/>
      <c r="D46" s="367"/>
      <c r="E46" s="367"/>
      <c r="F46" s="367"/>
      <c r="G46" s="367"/>
      <c r="H46" s="367"/>
      <c r="I46" s="367"/>
      <c r="J46" s="367"/>
      <c r="K46" s="1185" t="str">
        <f>IFERROR(VLOOKUP(AE40,AF84:AR93,12,FALSE),"")</f>
        <v/>
      </c>
      <c r="L46" s="1185"/>
      <c r="M46" s="1185"/>
      <c r="N46" s="1185"/>
      <c r="O46" s="1185"/>
      <c r="P46" s="1185"/>
      <c r="Q46" s="1185"/>
      <c r="R46" s="1185"/>
      <c r="S46" s="1185"/>
      <c r="T46" s="1185"/>
      <c r="U46" s="1185"/>
      <c r="V46" s="1185"/>
      <c r="W46" s="1185"/>
      <c r="X46" s="1185"/>
      <c r="Y46" s="1185"/>
      <c r="Z46" s="1185"/>
      <c r="AA46" s="1185"/>
      <c r="AB46" s="1185"/>
      <c r="AC46" s="1185"/>
      <c r="AD46" s="317"/>
    </row>
    <row r="47" spans="1:32" s="318" customFormat="1" ht="15" customHeight="1">
      <c r="A47" s="374" t="s">
        <v>2747</v>
      </c>
      <c r="B47" s="374"/>
      <c r="C47" s="374"/>
      <c r="D47" s="374"/>
      <c r="E47" s="374"/>
      <c r="F47" s="374"/>
      <c r="G47" s="374"/>
      <c r="H47" s="374"/>
      <c r="I47" s="374"/>
      <c r="J47" s="374"/>
      <c r="K47" s="1209" t="str">
        <f>IFERROR(VLOOKUP(AE40,AF84:AR93,13,FALSE),"")</f>
        <v/>
      </c>
      <c r="L47" s="1209"/>
      <c r="M47" s="1209"/>
      <c r="N47" s="1209"/>
      <c r="O47" s="1209"/>
      <c r="P47" s="1209"/>
      <c r="Q47" s="1209"/>
      <c r="R47" s="1209"/>
      <c r="S47" s="1209"/>
      <c r="T47" s="1209"/>
      <c r="U47" s="1209"/>
      <c r="V47" s="1209"/>
      <c r="W47" s="1209"/>
      <c r="X47" s="1209"/>
      <c r="Y47" s="1209"/>
      <c r="Z47" s="1209"/>
      <c r="AA47" s="1209"/>
      <c r="AB47" s="1209"/>
      <c r="AC47" s="1209"/>
      <c r="AD47" s="317"/>
    </row>
    <row r="48" spans="1:32" s="318" customFormat="1" ht="5.0999999999999996" customHeight="1" thickBot="1">
      <c r="A48" s="367"/>
      <c r="B48" s="1213"/>
      <c r="C48" s="1213"/>
      <c r="D48" s="1213"/>
      <c r="E48" s="1213"/>
      <c r="F48" s="1213"/>
      <c r="G48" s="1213"/>
      <c r="H48" s="1213"/>
      <c r="I48" s="1213"/>
      <c r="J48" s="1213"/>
      <c r="K48" s="1214"/>
      <c r="L48" s="1214"/>
      <c r="M48" s="1214"/>
      <c r="N48" s="1214"/>
      <c r="O48" s="1214"/>
      <c r="P48" s="1214"/>
      <c r="Q48" s="1214"/>
      <c r="R48" s="1214"/>
      <c r="S48" s="1214"/>
      <c r="T48" s="1214"/>
      <c r="U48" s="1214"/>
      <c r="V48" s="1214"/>
      <c r="W48" s="1214"/>
      <c r="X48" s="1214"/>
      <c r="Y48" s="1214"/>
      <c r="Z48" s="1214"/>
      <c r="AA48" s="1214"/>
      <c r="AB48" s="1214"/>
      <c r="AC48" s="1214"/>
      <c r="AD48" s="317"/>
    </row>
    <row r="49" spans="1:31" s="318" customFormat="1" ht="15" customHeight="1" thickBot="1">
      <c r="A49" s="367" t="s">
        <v>2739</v>
      </c>
      <c r="B49" s="367"/>
      <c r="C49" s="367"/>
      <c r="D49" s="367"/>
      <c r="E49" s="367"/>
      <c r="F49" s="368"/>
      <c r="G49" s="368"/>
      <c r="H49" s="368"/>
      <c r="I49" s="368"/>
      <c r="J49" s="368"/>
      <c r="K49" s="368" t="s">
        <v>2565</v>
      </c>
      <c r="L49" s="1210" t="str">
        <f>IFERROR(VLOOKUP(AE49,AF84:AS93,2,FALSE),"")</f>
        <v/>
      </c>
      <c r="M49" s="1210"/>
      <c r="N49" s="1210"/>
      <c r="O49" s="1200" t="s">
        <v>2566</v>
      </c>
      <c r="P49" s="1200"/>
      <c r="Q49" s="1200"/>
      <c r="R49" s="1210" t="str">
        <f>IFERROR(VLOOKUP(AE49,AF84:AR93,3,FALSE),"")</f>
        <v/>
      </c>
      <c r="S49" s="1210"/>
      <c r="T49" s="1210"/>
      <c r="U49" s="1200" t="s">
        <v>2567</v>
      </c>
      <c r="V49" s="1200"/>
      <c r="W49" s="1200"/>
      <c r="X49" s="1210" t="str">
        <f>IFERROR(VLOOKUP(AE49,AF84:AR93,4,FALSE),"")</f>
        <v/>
      </c>
      <c r="Y49" s="1210"/>
      <c r="Z49" s="1210"/>
      <c r="AA49" s="1210"/>
      <c r="AB49" s="369"/>
      <c r="AC49" s="367" t="s">
        <v>17</v>
      </c>
      <c r="AD49" s="317"/>
      <c r="AE49" s="370"/>
    </row>
    <row r="50" spans="1:31" s="318" customFormat="1" ht="15" customHeight="1">
      <c r="A50" s="367" t="s">
        <v>2746</v>
      </c>
      <c r="B50" s="367"/>
      <c r="C50" s="367"/>
      <c r="D50" s="367"/>
      <c r="E50" s="367"/>
      <c r="F50" s="371"/>
      <c r="G50" s="371"/>
      <c r="H50" s="371"/>
      <c r="I50" s="371"/>
      <c r="J50" s="371"/>
      <c r="K50" s="1212" t="str">
        <f>IFERROR(VLOOKUP(AE49,AF84:AR93,5,FALSE),"")</f>
        <v/>
      </c>
      <c r="L50" s="1212"/>
      <c r="M50" s="1212"/>
      <c r="N50" s="1212"/>
      <c r="O50" s="1212"/>
      <c r="P50" s="1212"/>
      <c r="Q50" s="1212"/>
      <c r="R50" s="1212"/>
      <c r="S50" s="1212"/>
      <c r="T50" s="1212"/>
      <c r="U50" s="1212"/>
      <c r="V50" s="1212"/>
      <c r="W50" s="1212"/>
      <c r="X50" s="1212"/>
      <c r="Y50" s="1212"/>
      <c r="Z50" s="1212"/>
      <c r="AA50" s="1212"/>
      <c r="AB50" s="1212"/>
      <c r="AC50" s="1212"/>
      <c r="AD50" s="317"/>
    </row>
    <row r="51" spans="1:31" s="318" customFormat="1" ht="15" customHeight="1">
      <c r="A51" s="367" t="s">
        <v>2740</v>
      </c>
      <c r="B51" s="367"/>
      <c r="C51" s="367"/>
      <c r="D51" s="367"/>
      <c r="E51" s="367"/>
      <c r="F51" s="367"/>
      <c r="G51" s="367"/>
      <c r="H51" s="367"/>
      <c r="I51" s="367"/>
      <c r="J51" s="367"/>
      <c r="K51" s="368" t="s">
        <v>2565</v>
      </c>
      <c r="L51" s="1210" t="str">
        <f>IFERROR(VLOOKUP(AE49,AF84:AS93,6,FALSE),"")</f>
        <v/>
      </c>
      <c r="M51" s="1210"/>
      <c r="N51" s="1200" t="s">
        <v>2570</v>
      </c>
      <c r="O51" s="1200"/>
      <c r="P51" s="1200"/>
      <c r="Q51" s="1200"/>
      <c r="R51" s="1200"/>
      <c r="S51" s="1210" t="str">
        <f>IFERROR(VLOOKUP(AE49,AF84:AR93,7,FALSE),"")</f>
        <v/>
      </c>
      <c r="T51" s="1210"/>
      <c r="U51" s="1200" t="s">
        <v>2571</v>
      </c>
      <c r="V51" s="1200"/>
      <c r="W51" s="1200"/>
      <c r="X51" s="1200"/>
      <c r="Y51" s="1210" t="str">
        <f>IFERROR(VLOOKUP(AE49,AF84:AR93,8,FALSE),"")</f>
        <v/>
      </c>
      <c r="Z51" s="1210"/>
      <c r="AA51" s="1210"/>
      <c r="AB51" s="369"/>
      <c r="AC51" s="367" t="s">
        <v>17</v>
      </c>
      <c r="AD51" s="317"/>
    </row>
    <row r="52" spans="1:31" s="318" customFormat="1" ht="15" customHeight="1">
      <c r="A52" s="367"/>
      <c r="B52" s="367"/>
      <c r="C52" s="367"/>
      <c r="D52" s="367"/>
      <c r="E52" s="367"/>
      <c r="F52" s="367"/>
      <c r="G52" s="367"/>
      <c r="H52" s="367"/>
      <c r="I52" s="367"/>
      <c r="J52" s="367"/>
      <c r="K52" s="1211" t="str">
        <f>IFERROR(VLOOKUP(AE49,AF84:AR93,9,FALSE),"")</f>
        <v/>
      </c>
      <c r="L52" s="1211"/>
      <c r="M52" s="1211"/>
      <c r="N52" s="1211"/>
      <c r="O52" s="1211"/>
      <c r="P52" s="1211"/>
      <c r="Q52" s="1211"/>
      <c r="R52" s="1211"/>
      <c r="S52" s="1211"/>
      <c r="T52" s="1211"/>
      <c r="U52" s="1211"/>
      <c r="V52" s="1211"/>
      <c r="W52" s="1211"/>
      <c r="X52" s="1211"/>
      <c r="Y52" s="1211"/>
      <c r="Z52" s="1211"/>
      <c r="AA52" s="1211"/>
      <c r="AB52" s="1211"/>
      <c r="AC52" s="1211"/>
      <c r="AD52" s="317"/>
    </row>
    <row r="53" spans="1:31" s="318" customFormat="1" ht="15" customHeight="1">
      <c r="A53" s="367" t="s">
        <v>2741</v>
      </c>
      <c r="B53" s="367"/>
      <c r="C53" s="367"/>
      <c r="D53" s="367"/>
      <c r="E53" s="367"/>
      <c r="F53" s="367"/>
      <c r="G53" s="367"/>
      <c r="H53" s="367"/>
      <c r="I53" s="367"/>
      <c r="J53" s="367"/>
      <c r="K53" s="1208" t="str">
        <f>IFERROR(VLOOKUP(AE49,AF84:AR93,10,FALSE),"")</f>
        <v/>
      </c>
      <c r="L53" s="1208"/>
      <c r="M53" s="1208"/>
      <c r="N53" s="360"/>
      <c r="O53" s="360"/>
      <c r="P53" s="360"/>
      <c r="Q53" s="367"/>
      <c r="R53" s="367"/>
      <c r="S53" s="367"/>
      <c r="T53" s="367"/>
      <c r="U53" s="367"/>
      <c r="V53" s="367"/>
      <c r="W53" s="367"/>
      <c r="X53" s="367"/>
      <c r="Y53" s="367"/>
      <c r="Z53" s="367"/>
      <c r="AA53" s="367"/>
      <c r="AB53" s="367"/>
      <c r="AC53" s="367"/>
      <c r="AD53" s="317"/>
    </row>
    <row r="54" spans="1:31" s="318" customFormat="1" ht="15" customHeight="1">
      <c r="A54" s="367" t="s">
        <v>2742</v>
      </c>
      <c r="B54" s="367"/>
      <c r="C54" s="367"/>
      <c r="D54" s="367"/>
      <c r="E54" s="367"/>
      <c r="F54" s="367"/>
      <c r="G54" s="367"/>
      <c r="H54" s="367"/>
      <c r="I54" s="367"/>
      <c r="J54" s="367"/>
      <c r="K54" s="1184" t="str">
        <f>IFERROR(VLOOKUP(AE49,AF84:AR93,11,FALSE),"")</f>
        <v/>
      </c>
      <c r="L54" s="1184"/>
      <c r="M54" s="1184"/>
      <c r="N54" s="1184"/>
      <c r="O54" s="1184"/>
      <c r="P54" s="1184"/>
      <c r="Q54" s="1184"/>
      <c r="R54" s="1184"/>
      <c r="S54" s="1184"/>
      <c r="T54" s="1184"/>
      <c r="U54" s="1184"/>
      <c r="V54" s="1184"/>
      <c r="W54" s="1184"/>
      <c r="X54" s="1184"/>
      <c r="Y54" s="1184"/>
      <c r="Z54" s="1184"/>
      <c r="AA54" s="1184"/>
      <c r="AB54" s="1184"/>
      <c r="AC54" s="1184"/>
      <c r="AD54" s="317"/>
    </row>
    <row r="55" spans="1:31" s="318" customFormat="1" ht="15" customHeight="1">
      <c r="A55" s="367" t="s">
        <v>2743</v>
      </c>
      <c r="B55" s="367"/>
      <c r="C55" s="367"/>
      <c r="D55" s="367"/>
      <c r="E55" s="367"/>
      <c r="F55" s="367"/>
      <c r="G55" s="367"/>
      <c r="H55" s="367"/>
      <c r="I55" s="367"/>
      <c r="J55" s="367"/>
      <c r="K55" s="1185" t="str">
        <f>IFERROR(VLOOKUP(AE49,AF84:AR93,12,FALSE),"")</f>
        <v/>
      </c>
      <c r="L55" s="1185"/>
      <c r="M55" s="1185"/>
      <c r="N55" s="1185"/>
      <c r="O55" s="1185"/>
      <c r="P55" s="1185"/>
      <c r="Q55" s="1185"/>
      <c r="R55" s="1185"/>
      <c r="S55" s="1185"/>
      <c r="T55" s="1185"/>
      <c r="U55" s="1185"/>
      <c r="V55" s="1185"/>
      <c r="W55" s="1185"/>
      <c r="X55" s="1185"/>
      <c r="Y55" s="1185"/>
      <c r="Z55" s="1185"/>
      <c r="AA55" s="1185"/>
      <c r="AB55" s="1185"/>
      <c r="AC55" s="1185"/>
      <c r="AD55" s="317"/>
    </row>
    <row r="56" spans="1:31" s="318" customFormat="1" ht="15" customHeight="1">
      <c r="A56" s="374" t="s">
        <v>2747</v>
      </c>
      <c r="B56" s="374"/>
      <c r="C56" s="374"/>
      <c r="D56" s="374"/>
      <c r="E56" s="374"/>
      <c r="F56" s="374"/>
      <c r="G56" s="374"/>
      <c r="H56" s="374"/>
      <c r="I56" s="374"/>
      <c r="J56" s="374"/>
      <c r="K56" s="1209" t="str">
        <f>IFERROR(VLOOKUP(AE49,AF84:AR93,13,FALSE),"")</f>
        <v/>
      </c>
      <c r="L56" s="1209"/>
      <c r="M56" s="1209"/>
      <c r="N56" s="1209"/>
      <c r="O56" s="1209"/>
      <c r="P56" s="1209"/>
      <c r="Q56" s="1209"/>
      <c r="R56" s="1209"/>
      <c r="S56" s="1209"/>
      <c r="T56" s="1209"/>
      <c r="U56" s="1209"/>
      <c r="V56" s="1209"/>
      <c r="W56" s="1209"/>
      <c r="X56" s="1209"/>
      <c r="Y56" s="1209"/>
      <c r="Z56" s="1209"/>
      <c r="AA56" s="1209"/>
      <c r="AB56" s="1209"/>
      <c r="AC56" s="1209"/>
      <c r="AD56" s="317"/>
    </row>
    <row r="82" spans="1:45">
      <c r="A82" s="333" t="s">
        <v>2586</v>
      </c>
    </row>
    <row r="83" spans="1:45" ht="13.5">
      <c r="A83" s="380" t="s">
        <v>2749</v>
      </c>
      <c r="Y83" s="333" t="s">
        <v>2588</v>
      </c>
      <c r="AC83" s="333" t="s">
        <v>2588</v>
      </c>
      <c r="AF83" s="333" t="s">
        <v>2750</v>
      </c>
      <c r="AJ83" s="333" t="s">
        <v>2750</v>
      </c>
    </row>
    <row r="84" spans="1:45" ht="13.5">
      <c r="A84" s="380" t="s">
        <v>2751</v>
      </c>
      <c r="Y84" s="333" t="s">
        <v>2590</v>
      </c>
      <c r="AC84" s="333" t="s">
        <v>2591</v>
      </c>
      <c r="AF84" s="333" t="s">
        <v>2563</v>
      </c>
      <c r="AG84" s="333">
        <f>'第二面（入力）'!L2</f>
        <v>0</v>
      </c>
      <c r="AH84" s="333">
        <f>'第二面（入力）'!S2</f>
        <v>0</v>
      </c>
      <c r="AI84" s="381">
        <f>'第二面（入力）'!Z2</f>
        <v>0</v>
      </c>
      <c r="AJ84" s="333">
        <f>'第二面（入力）'!K3</f>
        <v>0</v>
      </c>
      <c r="AK84" s="333">
        <f>'第二面（入力）'!L4</f>
        <v>0</v>
      </c>
      <c r="AL84" s="333">
        <f>'第二面（入力）'!T4</f>
        <v>0</v>
      </c>
      <c r="AM84" s="381">
        <f>'第二面（入力）'!AA4</f>
        <v>0</v>
      </c>
      <c r="AN84" s="333">
        <f>'第二面（入力）'!K5</f>
        <v>0</v>
      </c>
      <c r="AO84" s="333">
        <f>'第二面（入力）'!K6</f>
        <v>0</v>
      </c>
      <c r="AP84" s="333">
        <f>'第二面（入力）'!K7</f>
        <v>0</v>
      </c>
      <c r="AQ84" s="381">
        <f>'第二面（入力）'!K8</f>
        <v>0</v>
      </c>
      <c r="AR84" s="381">
        <f>'第二面（入力）'!K9</f>
        <v>0</v>
      </c>
      <c r="AS84" s="333" t="str">
        <f>IF('第二面（入力）'!$K$10="","",'第二面（入力）'!$K$10)</f>
        <v/>
      </c>
    </row>
    <row r="85" spans="1:45" ht="13.5">
      <c r="A85" s="380" t="s">
        <v>2752</v>
      </c>
      <c r="Y85" s="333" t="s">
        <v>2593</v>
      </c>
      <c r="AC85" s="333" t="s">
        <v>2594</v>
      </c>
      <c r="AF85" s="333" t="s">
        <v>2577</v>
      </c>
      <c r="AG85" s="333">
        <f>'第二面（入力）'!L12</f>
        <v>0</v>
      </c>
      <c r="AH85" s="333">
        <f>'第二面（入力）'!S12</f>
        <v>0</v>
      </c>
      <c r="AI85" s="381">
        <f>'第二面（入力）'!Z12</f>
        <v>0</v>
      </c>
      <c r="AJ85" s="333">
        <f>'第二面（入力）'!K13</f>
        <v>0</v>
      </c>
      <c r="AK85" s="333">
        <f>'第二面（入力）'!L14</f>
        <v>0</v>
      </c>
      <c r="AL85" s="333">
        <f>'第二面（入力）'!T14</f>
        <v>0</v>
      </c>
      <c r="AM85" s="381">
        <f>'第二面（入力）'!AA14</f>
        <v>0</v>
      </c>
      <c r="AN85" s="333">
        <f>'第二面（入力）'!K15</f>
        <v>0</v>
      </c>
      <c r="AO85" s="333">
        <f>'第二面（入力）'!K16</f>
        <v>0</v>
      </c>
      <c r="AP85" s="333">
        <f>'第二面（入力）'!K17</f>
        <v>0</v>
      </c>
      <c r="AQ85" s="381">
        <f>'第二面（入力）'!K18</f>
        <v>0</v>
      </c>
      <c r="AR85" s="381">
        <f>'第二面（入力）'!K19</f>
        <v>0</v>
      </c>
      <c r="AS85" s="333" t="str">
        <f>IF('第二面（入力）'!$K$20="","",'第二面（入力）'!$K$20)</f>
        <v/>
      </c>
    </row>
    <row r="86" spans="1:45" ht="13.5">
      <c r="A86" s="380" t="s">
        <v>2753</v>
      </c>
      <c r="Y86" s="333" t="s">
        <v>2596</v>
      </c>
      <c r="AC86" s="333" t="s">
        <v>2597</v>
      </c>
      <c r="AF86" s="333" t="s">
        <v>2578</v>
      </c>
      <c r="AG86" s="333">
        <f>'第二面（入力）'!L22</f>
        <v>0</v>
      </c>
      <c r="AH86" s="333">
        <f>'第二面（入力）'!S22</f>
        <v>0</v>
      </c>
      <c r="AI86" s="381">
        <f>'第二面（入力）'!Z22</f>
        <v>0</v>
      </c>
      <c r="AJ86" s="333">
        <f>'第二面（入力）'!K23</f>
        <v>0</v>
      </c>
      <c r="AK86" s="333">
        <f>'第二面（入力）'!L24</f>
        <v>0</v>
      </c>
      <c r="AL86" s="333">
        <f>'第二面（入力）'!T24</f>
        <v>0</v>
      </c>
      <c r="AM86" s="381">
        <f>'第二面（入力）'!AA24</f>
        <v>0</v>
      </c>
      <c r="AN86" s="333">
        <f>'第二面（入力）'!K25</f>
        <v>0</v>
      </c>
      <c r="AO86" s="333">
        <f>'第二面（入力）'!K26</f>
        <v>0</v>
      </c>
      <c r="AP86" s="333">
        <f>'第二面（入力）'!K27</f>
        <v>0</v>
      </c>
      <c r="AQ86" s="381">
        <f>'第二面（入力）'!K28</f>
        <v>0</v>
      </c>
      <c r="AR86" s="381">
        <f>'第二面（入力）'!K29</f>
        <v>0</v>
      </c>
      <c r="AS86" s="333" t="str">
        <f>IF('第二面（入力）'!$K$30="","",'第二面（入力）'!$K$30)</f>
        <v/>
      </c>
    </row>
    <row r="87" spans="1:45" ht="13.5">
      <c r="A87" s="380" t="s">
        <v>2754</v>
      </c>
      <c r="Y87" s="333" t="s">
        <v>2599</v>
      </c>
      <c r="AC87" s="333" t="s">
        <v>2600</v>
      </c>
      <c r="AF87" s="333" t="s">
        <v>2579</v>
      </c>
      <c r="AG87" s="333">
        <f>'第二面（入力）'!L32</f>
        <v>0</v>
      </c>
      <c r="AH87" s="333">
        <f>'第二面（入力）'!S32</f>
        <v>0</v>
      </c>
      <c r="AI87" s="381">
        <f>'第二面（入力）'!Z32</f>
        <v>0</v>
      </c>
      <c r="AJ87" s="333">
        <f>'第二面（入力）'!K33</f>
        <v>0</v>
      </c>
      <c r="AK87" s="333">
        <f>'第二面（入力）'!L34</f>
        <v>0</v>
      </c>
      <c r="AL87" s="333">
        <f>'第二面（入力）'!T34</f>
        <v>0</v>
      </c>
      <c r="AM87" s="381">
        <f>'第二面（入力）'!AA34</f>
        <v>0</v>
      </c>
      <c r="AN87" s="333">
        <f>'第二面（入力）'!K35</f>
        <v>0</v>
      </c>
      <c r="AO87" s="333">
        <f>'第二面（入力）'!K36</f>
        <v>0</v>
      </c>
      <c r="AP87" s="333">
        <f>'第二面（入力）'!K37</f>
        <v>0</v>
      </c>
      <c r="AQ87" s="381">
        <f>'第二面（入力）'!K38</f>
        <v>0</v>
      </c>
      <c r="AR87" s="381">
        <f>'第二面（入力）'!K39</f>
        <v>0</v>
      </c>
      <c r="AS87" s="333" t="str">
        <f>IF('第二面（入力）'!$K$40="","",'第二面（入力）'!$K$40)</f>
        <v/>
      </c>
    </row>
    <row r="88" spans="1:45" ht="13.5">
      <c r="A88" s="380" t="s">
        <v>2755</v>
      </c>
      <c r="Y88" s="333" t="s">
        <v>2602</v>
      </c>
      <c r="AC88" s="333" t="s">
        <v>2603</v>
      </c>
      <c r="AF88" s="333" t="s">
        <v>2580</v>
      </c>
      <c r="AG88" s="333">
        <f>'第二面（入力）'!L42</f>
        <v>0</v>
      </c>
      <c r="AH88" s="333">
        <f>'第二面（入力）'!S42</f>
        <v>0</v>
      </c>
      <c r="AI88" s="381">
        <f>'第二面（入力）'!Z42</f>
        <v>0</v>
      </c>
      <c r="AJ88" s="333">
        <f>'第二面（入力）'!K43</f>
        <v>0</v>
      </c>
      <c r="AK88" s="333">
        <f>'第二面（入力）'!L44</f>
        <v>0</v>
      </c>
      <c r="AL88" s="333">
        <f>'第二面（入力）'!T44</f>
        <v>0</v>
      </c>
      <c r="AM88" s="381">
        <f>'第二面（入力）'!AA44</f>
        <v>0</v>
      </c>
      <c r="AN88" s="333">
        <f>'第二面（入力）'!K45</f>
        <v>0</v>
      </c>
      <c r="AO88" s="333">
        <f>'第二面（入力）'!K46</f>
        <v>0</v>
      </c>
      <c r="AP88" s="333">
        <f>'第二面（入力）'!K47</f>
        <v>0</v>
      </c>
      <c r="AQ88" s="381">
        <f>'第二面（入力）'!K48</f>
        <v>0</v>
      </c>
      <c r="AR88" s="381">
        <f>'第二面（入力）'!K49</f>
        <v>0</v>
      </c>
      <c r="AS88" s="333" t="str">
        <f>IF('第二面（入力）'!$K$50="","",'第二面（入力）'!$K$50)</f>
        <v/>
      </c>
    </row>
    <row r="89" spans="1:45" ht="13.5">
      <c r="A89" s="380" t="s">
        <v>2756</v>
      </c>
      <c r="Y89" s="333" t="s">
        <v>2605</v>
      </c>
      <c r="AC89" s="333" t="s">
        <v>2606</v>
      </c>
      <c r="AF89" s="333" t="s">
        <v>2581</v>
      </c>
      <c r="AG89" s="333">
        <f>'第二面（入力）'!L52</f>
        <v>0</v>
      </c>
      <c r="AH89" s="333">
        <f>'第二面（入力）'!S52</f>
        <v>0</v>
      </c>
      <c r="AI89" s="381">
        <f>'第二面（入力）'!Z52</f>
        <v>0</v>
      </c>
      <c r="AJ89" s="333">
        <f>'第二面（入力）'!K53</f>
        <v>0</v>
      </c>
      <c r="AK89" s="333">
        <f>'第二面（入力）'!L54</f>
        <v>0</v>
      </c>
      <c r="AL89" s="333">
        <f>'第二面（入力）'!T54</f>
        <v>0</v>
      </c>
      <c r="AM89" s="381">
        <f>'第二面（入力）'!AA54</f>
        <v>0</v>
      </c>
      <c r="AN89" s="333">
        <f>'第二面（入力）'!K55</f>
        <v>0</v>
      </c>
      <c r="AO89" s="333">
        <f>'第二面（入力）'!K56</f>
        <v>0</v>
      </c>
      <c r="AP89" s="333">
        <f>'第二面（入力）'!K57</f>
        <v>0</v>
      </c>
      <c r="AQ89" s="381">
        <f>'第二面（入力）'!K58</f>
        <v>0</v>
      </c>
      <c r="AR89" s="381">
        <f>'第二面（入力）'!K59</f>
        <v>0</v>
      </c>
      <c r="AS89" s="333" t="str">
        <f>IF('第二面（入力）'!$K$60="","",'第二面（入力）'!$K$60)</f>
        <v/>
      </c>
    </row>
    <row r="90" spans="1:45" ht="13.5">
      <c r="A90" s="380" t="s">
        <v>2757</v>
      </c>
      <c r="Y90" s="333" t="s">
        <v>2608</v>
      </c>
      <c r="AC90" s="333" t="s">
        <v>2609</v>
      </c>
      <c r="AF90" s="333" t="s">
        <v>2582</v>
      </c>
      <c r="AG90" s="333">
        <f>'第二面（入力）'!L62</f>
        <v>0</v>
      </c>
      <c r="AH90" s="333">
        <f>'第二面（入力）'!S62</f>
        <v>0</v>
      </c>
      <c r="AI90" s="381">
        <f>'第二面（入力）'!Z62</f>
        <v>0</v>
      </c>
      <c r="AJ90" s="333">
        <f>'第二面（入力）'!K63</f>
        <v>0</v>
      </c>
      <c r="AK90" s="333">
        <f>'第二面（入力）'!L64</f>
        <v>0</v>
      </c>
      <c r="AL90" s="333">
        <f>'第二面（入力）'!T64</f>
        <v>0</v>
      </c>
      <c r="AM90" s="381">
        <f>'第二面（入力）'!AA64</f>
        <v>0</v>
      </c>
      <c r="AN90" s="333">
        <f>'第二面（入力）'!K65</f>
        <v>0</v>
      </c>
      <c r="AO90" s="333">
        <f>'第二面（入力）'!K66</f>
        <v>0</v>
      </c>
      <c r="AP90" s="333">
        <f>'第二面（入力）'!K67</f>
        <v>0</v>
      </c>
      <c r="AQ90" s="381">
        <f>'第二面（入力）'!K68</f>
        <v>0</v>
      </c>
      <c r="AR90" s="381">
        <f>'第二面（入力）'!K69</f>
        <v>0</v>
      </c>
      <c r="AS90" s="333" t="str">
        <f>IF('第二面（入力）'!$K$70="","",'第二面（入力）'!$K$70)</f>
        <v/>
      </c>
    </row>
    <row r="91" spans="1:45" ht="13.5">
      <c r="A91" s="380" t="s">
        <v>2758</v>
      </c>
      <c r="Y91" s="333" t="s">
        <v>2611</v>
      </c>
      <c r="AC91" s="333" t="s">
        <v>2612</v>
      </c>
      <c r="AF91" s="333" t="s">
        <v>2583</v>
      </c>
      <c r="AG91" s="333">
        <f>'第二面（入力）'!L72</f>
        <v>0</v>
      </c>
      <c r="AH91" s="333">
        <f>'第二面（入力）'!S72</f>
        <v>0</v>
      </c>
      <c r="AI91" s="381">
        <f>'第二面（入力）'!Z72</f>
        <v>0</v>
      </c>
      <c r="AJ91" s="333">
        <f>'第二面（入力）'!K73</f>
        <v>0</v>
      </c>
      <c r="AK91" s="333">
        <f>'第二面（入力）'!L74</f>
        <v>0</v>
      </c>
      <c r="AL91" s="333">
        <f>'第二面（入力）'!T74</f>
        <v>0</v>
      </c>
      <c r="AM91" s="381">
        <f>'第二面（入力）'!AA74</f>
        <v>0</v>
      </c>
      <c r="AN91" s="333">
        <f>'第二面（入力）'!K75</f>
        <v>0</v>
      </c>
      <c r="AO91" s="333">
        <f>'第二面（入力）'!K76</f>
        <v>0</v>
      </c>
      <c r="AP91" s="333">
        <f>'第二面（入力）'!K77</f>
        <v>0</v>
      </c>
      <c r="AQ91" s="381">
        <f>'第二面（入力）'!K78</f>
        <v>0</v>
      </c>
      <c r="AR91" s="381">
        <f>'第二面（入力）'!K79</f>
        <v>0</v>
      </c>
      <c r="AS91" s="333" t="str">
        <f>IF('第二面（入力）'!$K$80="","",'第二面（入力）'!$K$80)</f>
        <v/>
      </c>
    </row>
    <row r="92" spans="1:45" ht="13.5">
      <c r="A92" s="380" t="s">
        <v>2759</v>
      </c>
      <c r="Y92" s="333" t="s">
        <v>2614</v>
      </c>
      <c r="AC92" s="333" t="s">
        <v>2615</v>
      </c>
      <c r="AF92" s="333" t="s">
        <v>2584</v>
      </c>
      <c r="AG92" s="333">
        <f>'第二面（入力）'!L82</f>
        <v>0</v>
      </c>
      <c r="AH92" s="333">
        <f>'第二面（入力）'!S82</f>
        <v>0</v>
      </c>
      <c r="AI92" s="381">
        <f>'第二面（入力）'!Z82</f>
        <v>0</v>
      </c>
      <c r="AJ92" s="333">
        <f>'第二面（入力）'!K83</f>
        <v>0</v>
      </c>
      <c r="AK92" s="333">
        <f>'第二面（入力）'!L84</f>
        <v>0</v>
      </c>
      <c r="AL92" s="333">
        <f>'第二面（入力）'!T84</f>
        <v>0</v>
      </c>
      <c r="AM92" s="381">
        <f>'第二面（入力）'!AA84</f>
        <v>0</v>
      </c>
      <c r="AN92" s="333">
        <f>'第二面（入力）'!K85</f>
        <v>0</v>
      </c>
      <c r="AO92" s="333">
        <f>'第二面（入力）'!K86</f>
        <v>0</v>
      </c>
      <c r="AP92" s="333">
        <f>'第二面（入力）'!K87</f>
        <v>0</v>
      </c>
      <c r="AQ92" s="381">
        <f>'第二面（入力）'!K88</f>
        <v>0</v>
      </c>
      <c r="AR92" s="381">
        <f>'第二面（入力）'!K89</f>
        <v>0</v>
      </c>
      <c r="AS92" s="333" t="str">
        <f>IF('第二面（入力）'!$K$90="","",'第二面（入力）'!$K$90)</f>
        <v/>
      </c>
    </row>
    <row r="93" spans="1:45" ht="13.5">
      <c r="A93" s="380" t="s">
        <v>2760</v>
      </c>
      <c r="Y93" s="333" t="s">
        <v>2617</v>
      </c>
      <c r="AC93" s="333" t="s">
        <v>2618</v>
      </c>
      <c r="AF93" s="333" t="s">
        <v>2585</v>
      </c>
      <c r="AG93" s="333">
        <f>'第二面（入力）'!L92</f>
        <v>0</v>
      </c>
      <c r="AH93" s="333">
        <f>'第二面（入力）'!S92</f>
        <v>0</v>
      </c>
      <c r="AI93" s="381">
        <f>'第二面（入力）'!Z92</f>
        <v>0</v>
      </c>
      <c r="AJ93" s="333">
        <f>'第二面（入力）'!K93</f>
        <v>0</v>
      </c>
      <c r="AK93" s="333">
        <f>'第二面（入力）'!L94</f>
        <v>0</v>
      </c>
      <c r="AL93" s="333">
        <f>'第二面（入力）'!T94</f>
        <v>0</v>
      </c>
      <c r="AM93" s="381">
        <f>'第二面（入力）'!AA94</f>
        <v>0</v>
      </c>
      <c r="AN93" s="333">
        <f>'第二面（入力）'!K95</f>
        <v>0</v>
      </c>
      <c r="AO93" s="333">
        <f>'第二面（入力）'!K96</f>
        <v>0</v>
      </c>
      <c r="AP93" s="333">
        <f>'第二面（入力）'!K97</f>
        <v>0</v>
      </c>
      <c r="AQ93" s="381">
        <f>'第二面（入力）'!K98</f>
        <v>0</v>
      </c>
      <c r="AR93" s="381">
        <f>'第二面（入力）'!K99</f>
        <v>0</v>
      </c>
      <c r="AS93" s="333" t="str">
        <f>IF('第二面（入力）'!$K$100="","",'第二面（入力）'!$K$100)</f>
        <v/>
      </c>
    </row>
    <row r="94" spans="1:45" ht="13.5">
      <c r="A94" s="380" t="s">
        <v>2761</v>
      </c>
      <c r="Y94" s="333" t="s">
        <v>2620</v>
      </c>
      <c r="AC94" s="333" t="s">
        <v>2621</v>
      </c>
    </row>
    <row r="95" spans="1:45" ht="13.5">
      <c r="A95" s="380" t="s">
        <v>2762</v>
      </c>
      <c r="Y95" s="333" t="s">
        <v>2623</v>
      </c>
      <c r="AC95" s="333" t="s">
        <v>2624</v>
      </c>
    </row>
    <row r="96" spans="1:45" ht="13.5">
      <c r="A96" s="380" t="s">
        <v>2763</v>
      </c>
      <c r="Y96" s="333" t="s">
        <v>2626</v>
      </c>
      <c r="AC96" s="333" t="s">
        <v>2627</v>
      </c>
    </row>
    <row r="97" spans="1:29" ht="13.5">
      <c r="A97" s="380" t="s">
        <v>2764</v>
      </c>
      <c r="Y97" s="333" t="s">
        <v>2629</v>
      </c>
      <c r="AC97" s="333" t="s">
        <v>2630</v>
      </c>
    </row>
    <row r="98" spans="1:29" ht="13.5">
      <c r="A98" s="380" t="s">
        <v>2765</v>
      </c>
      <c r="Y98" s="333" t="s">
        <v>2632</v>
      </c>
      <c r="AC98" s="333" t="s">
        <v>2633</v>
      </c>
    </row>
    <row r="99" spans="1:29" ht="13.5">
      <c r="A99" s="380" t="s">
        <v>2766</v>
      </c>
      <c r="Y99" s="333" t="s">
        <v>2635</v>
      </c>
      <c r="AC99" s="333" t="s">
        <v>2636</v>
      </c>
    </row>
    <row r="100" spans="1:29">
      <c r="A100" s="333" t="s">
        <v>2767</v>
      </c>
      <c r="Y100" s="333" t="s">
        <v>2638</v>
      </c>
      <c r="AC100" s="333" t="s">
        <v>2639</v>
      </c>
    </row>
    <row r="101" spans="1:29">
      <c r="A101" s="333" t="s">
        <v>2768</v>
      </c>
      <c r="Y101" s="333" t="s">
        <v>2640</v>
      </c>
      <c r="AC101" s="333" t="s">
        <v>2641</v>
      </c>
    </row>
    <row r="102" spans="1:29" ht="13.5">
      <c r="A102" s="380" t="s">
        <v>2769</v>
      </c>
      <c r="Y102" s="333" t="s">
        <v>2642</v>
      </c>
      <c r="AC102" s="333" t="s">
        <v>2643</v>
      </c>
    </row>
    <row r="103" spans="1:29" ht="13.5">
      <c r="A103" s="380" t="s">
        <v>2770</v>
      </c>
      <c r="Y103" s="333" t="s">
        <v>2644</v>
      </c>
      <c r="AC103" s="333" t="s">
        <v>2645</v>
      </c>
    </row>
    <row r="104" spans="1:29" ht="13.5">
      <c r="A104" s="380" t="s">
        <v>2771</v>
      </c>
      <c r="Y104" s="333" t="s">
        <v>2646</v>
      </c>
      <c r="AC104" s="333" t="s">
        <v>2647</v>
      </c>
    </row>
    <row r="105" spans="1:29" ht="13.5">
      <c r="A105" s="380" t="s">
        <v>2772</v>
      </c>
      <c r="Y105" s="333" t="s">
        <v>2648</v>
      </c>
      <c r="AC105" s="333" t="s">
        <v>2649</v>
      </c>
    </row>
    <row r="106" spans="1:29" ht="13.5">
      <c r="A106" s="380" t="s">
        <v>2773</v>
      </c>
      <c r="Y106" s="333" t="s">
        <v>2650</v>
      </c>
      <c r="AC106" s="333" t="s">
        <v>2651</v>
      </c>
    </row>
    <row r="107" spans="1:29" ht="13.5">
      <c r="A107" s="380" t="s">
        <v>2774</v>
      </c>
      <c r="Y107" s="333" t="s">
        <v>2652</v>
      </c>
      <c r="AC107" s="333" t="s">
        <v>2653</v>
      </c>
    </row>
    <row r="108" spans="1:29">
      <c r="Y108" s="333" t="s">
        <v>2654</v>
      </c>
      <c r="AC108" s="333" t="s">
        <v>2655</v>
      </c>
    </row>
    <row r="109" spans="1:29">
      <c r="Y109" s="333" t="s">
        <v>2656</v>
      </c>
      <c r="AC109" s="333" t="s">
        <v>2657</v>
      </c>
    </row>
    <row r="110" spans="1:29">
      <c r="Y110" s="333" t="s">
        <v>2658</v>
      </c>
      <c r="AC110" s="333" t="s">
        <v>2659</v>
      </c>
    </row>
    <row r="111" spans="1:29">
      <c r="Y111" s="333" t="s">
        <v>2660</v>
      </c>
      <c r="AC111" s="333" t="s">
        <v>2661</v>
      </c>
    </row>
    <row r="112" spans="1:29">
      <c r="Y112" s="333" t="s">
        <v>2662</v>
      </c>
      <c r="AC112" s="333" t="s">
        <v>2663</v>
      </c>
    </row>
    <row r="113" spans="25:29">
      <c r="Y113" s="333" t="s">
        <v>2664</v>
      </c>
      <c r="AC113" s="333" t="s">
        <v>2665</v>
      </c>
    </row>
    <row r="114" spans="25:29">
      <c r="Y114" s="333" t="s">
        <v>2666</v>
      </c>
      <c r="AC114" s="333" t="s">
        <v>2667</v>
      </c>
    </row>
    <row r="115" spans="25:29">
      <c r="Y115" s="333" t="s">
        <v>2668</v>
      </c>
      <c r="AC115" s="333" t="s">
        <v>2669</v>
      </c>
    </row>
    <row r="116" spans="25:29">
      <c r="Y116" s="333" t="s">
        <v>2670</v>
      </c>
      <c r="AC116" s="333" t="s">
        <v>2671</v>
      </c>
    </row>
    <row r="117" spans="25:29">
      <c r="Y117" s="333" t="s">
        <v>2672</v>
      </c>
      <c r="AC117" s="333" t="s">
        <v>2673</v>
      </c>
    </row>
    <row r="118" spans="25:29">
      <c r="Y118" s="333" t="s">
        <v>2674</v>
      </c>
      <c r="AC118" s="333" t="s">
        <v>2675</v>
      </c>
    </row>
    <row r="119" spans="25:29">
      <c r="Y119" s="333" t="s">
        <v>2676</v>
      </c>
      <c r="AC119" s="333" t="s">
        <v>2677</v>
      </c>
    </row>
    <row r="120" spans="25:29">
      <c r="Y120" s="333" t="s">
        <v>2678</v>
      </c>
      <c r="AC120" s="333" t="s">
        <v>2679</v>
      </c>
    </row>
    <row r="121" spans="25:29">
      <c r="Y121" s="333" t="s">
        <v>2680</v>
      </c>
      <c r="AC121" s="333" t="s">
        <v>2681</v>
      </c>
    </row>
    <row r="122" spans="25:29">
      <c r="Y122" s="333" t="s">
        <v>2682</v>
      </c>
      <c r="AC122" s="333" t="s">
        <v>2683</v>
      </c>
    </row>
    <row r="123" spans="25:29">
      <c r="Y123" s="333" t="s">
        <v>2684</v>
      </c>
      <c r="AC123" s="333" t="s">
        <v>2685</v>
      </c>
    </row>
    <row r="124" spans="25:29">
      <c r="Y124" s="333" t="s">
        <v>2686</v>
      </c>
      <c r="AC124" s="333" t="s">
        <v>2687</v>
      </c>
    </row>
    <row r="125" spans="25:29">
      <c r="Y125" s="333" t="s">
        <v>2688</v>
      </c>
      <c r="AC125" s="333" t="s">
        <v>2689</v>
      </c>
    </row>
    <row r="126" spans="25:29">
      <c r="Y126" s="333" t="s">
        <v>2690</v>
      </c>
      <c r="AC126" s="333" t="s">
        <v>2691</v>
      </c>
    </row>
    <row r="127" spans="25:29">
      <c r="Y127" s="333" t="s">
        <v>2692</v>
      </c>
      <c r="AC127" s="333" t="s">
        <v>2693</v>
      </c>
    </row>
    <row r="128" spans="25:29">
      <c r="Y128" s="333" t="s">
        <v>2694</v>
      </c>
      <c r="AC128" s="333" t="s">
        <v>2695</v>
      </c>
    </row>
    <row r="129" spans="25:29">
      <c r="Y129" s="333" t="s">
        <v>2696</v>
      </c>
      <c r="AC129" s="333" t="s">
        <v>2697</v>
      </c>
    </row>
    <row r="130" spans="25:29">
      <c r="Y130" s="333" t="s">
        <v>2698</v>
      </c>
      <c r="AC130" s="333" t="s">
        <v>2699</v>
      </c>
    </row>
  </sheetData>
  <mergeCells count="94">
    <mergeCell ref="K6:M6"/>
    <mergeCell ref="A1:AC1"/>
    <mergeCell ref="A2:AC2"/>
    <mergeCell ref="K3:AC3"/>
    <mergeCell ref="K4:AC4"/>
    <mergeCell ref="K5:AC5"/>
    <mergeCell ref="K7:AC7"/>
    <mergeCell ref="K8:AC8"/>
    <mergeCell ref="L11:N11"/>
    <mergeCell ref="O11:Q11"/>
    <mergeCell ref="R11:T11"/>
    <mergeCell ref="U11:W11"/>
    <mergeCell ref="X11:AB11"/>
    <mergeCell ref="K12:AC12"/>
    <mergeCell ref="L13:M13"/>
    <mergeCell ref="N13:R13"/>
    <mergeCell ref="S13:T13"/>
    <mergeCell ref="U13:X13"/>
    <mergeCell ref="Y13:AB13"/>
    <mergeCell ref="K14:AC14"/>
    <mergeCell ref="K15:M15"/>
    <mergeCell ref="K16:AC16"/>
    <mergeCell ref="K17:AC17"/>
    <mergeCell ref="L21:N21"/>
    <mergeCell ref="O21:Q21"/>
    <mergeCell ref="R21:T21"/>
    <mergeCell ref="U21:W21"/>
    <mergeCell ref="X21:AA21"/>
    <mergeCell ref="B29:J29"/>
    <mergeCell ref="K29:AC29"/>
    <mergeCell ref="K22:AC22"/>
    <mergeCell ref="L23:M23"/>
    <mergeCell ref="N23:R23"/>
    <mergeCell ref="S23:T23"/>
    <mergeCell ref="U23:X23"/>
    <mergeCell ref="Y23:AA23"/>
    <mergeCell ref="K32:AC32"/>
    <mergeCell ref="K24:AC24"/>
    <mergeCell ref="K25:M25"/>
    <mergeCell ref="K26:AC26"/>
    <mergeCell ref="K27:AC27"/>
    <mergeCell ref="K28:AC28"/>
    <mergeCell ref="L31:N31"/>
    <mergeCell ref="O31:Q31"/>
    <mergeCell ref="R31:T31"/>
    <mergeCell ref="U31:W31"/>
    <mergeCell ref="X31:AA31"/>
    <mergeCell ref="B39:J39"/>
    <mergeCell ref="K39:AC39"/>
    <mergeCell ref="L33:M33"/>
    <mergeCell ref="N33:R33"/>
    <mergeCell ref="S33:T33"/>
    <mergeCell ref="U33:X33"/>
    <mergeCell ref="Y33:AA33"/>
    <mergeCell ref="B34:J34"/>
    <mergeCell ref="K34:AC34"/>
    <mergeCell ref="K41:AC41"/>
    <mergeCell ref="K35:M35"/>
    <mergeCell ref="K36:AC36"/>
    <mergeCell ref="K37:AC37"/>
    <mergeCell ref="K38:AC38"/>
    <mergeCell ref="L40:N40"/>
    <mergeCell ref="O40:Q40"/>
    <mergeCell ref="R40:T40"/>
    <mergeCell ref="U40:W40"/>
    <mergeCell ref="X40:AA40"/>
    <mergeCell ref="B48:J48"/>
    <mergeCell ref="K48:AC48"/>
    <mergeCell ref="L42:M42"/>
    <mergeCell ref="N42:R42"/>
    <mergeCell ref="S42:T42"/>
    <mergeCell ref="U42:X42"/>
    <mergeCell ref="Y42:AA42"/>
    <mergeCell ref="K43:AC43"/>
    <mergeCell ref="K50:AC50"/>
    <mergeCell ref="K44:M44"/>
    <mergeCell ref="K45:AC45"/>
    <mergeCell ref="K46:AC46"/>
    <mergeCell ref="K47:AC47"/>
    <mergeCell ref="L49:N49"/>
    <mergeCell ref="O49:Q49"/>
    <mergeCell ref="R49:T49"/>
    <mergeCell ref="U49:W49"/>
    <mergeCell ref="X49:AA49"/>
    <mergeCell ref="K53:M53"/>
    <mergeCell ref="K54:AC54"/>
    <mergeCell ref="K55:AC55"/>
    <mergeCell ref="K56:AC56"/>
    <mergeCell ref="L51:M51"/>
    <mergeCell ref="N51:R51"/>
    <mergeCell ref="S51:T51"/>
    <mergeCell ref="U51:X51"/>
    <mergeCell ref="Y51:AA51"/>
    <mergeCell ref="K52:AC52"/>
  </mergeCells>
  <phoneticPr fontId="1"/>
  <dataValidations count="2">
    <dataValidation imeMode="fullKatakana" allowBlank="1" showInputMessage="1" showErrorMessage="1" sqref="K4:AC4 JG4:JY4 TC4:TU4 ACY4:ADQ4 AMU4:ANM4 AWQ4:AXI4 BGM4:BHE4 BQI4:BRA4 CAE4:CAW4 CKA4:CKS4 CTW4:CUO4 DDS4:DEK4 DNO4:DOG4 DXK4:DYC4 EHG4:EHY4 ERC4:ERU4 FAY4:FBQ4 FKU4:FLM4 FUQ4:FVI4 GEM4:GFE4 GOI4:GPA4 GYE4:GYW4 HIA4:HIS4 HRW4:HSO4 IBS4:ICK4 ILO4:IMG4 IVK4:IWC4 JFG4:JFY4 JPC4:JPU4 JYY4:JZQ4 KIU4:KJM4 KSQ4:KTI4 LCM4:LDE4 LMI4:LNA4 LWE4:LWW4 MGA4:MGS4 MPW4:MQO4 MZS4:NAK4 NJO4:NKG4 NTK4:NUC4 ODG4:ODY4 ONC4:ONU4 OWY4:OXQ4 PGU4:PHM4 PQQ4:PRI4 QAM4:QBE4 QKI4:QLA4 QUE4:QUW4 REA4:RES4 RNW4:ROO4 RXS4:RYK4 SHO4:SIG4 SRK4:SSC4 TBG4:TBY4 TLC4:TLU4 TUY4:TVQ4 UEU4:UFM4 UOQ4:UPI4 UYM4:UZE4 VII4:VJA4 VSE4:VSW4 WCA4:WCS4 WLW4:WMO4 WVS4:WWK4 K65540:AC65540 JG65540:JY65540 TC65540:TU65540 ACY65540:ADQ65540 AMU65540:ANM65540 AWQ65540:AXI65540 BGM65540:BHE65540 BQI65540:BRA65540 CAE65540:CAW65540 CKA65540:CKS65540 CTW65540:CUO65540 DDS65540:DEK65540 DNO65540:DOG65540 DXK65540:DYC65540 EHG65540:EHY65540 ERC65540:ERU65540 FAY65540:FBQ65540 FKU65540:FLM65540 FUQ65540:FVI65540 GEM65540:GFE65540 GOI65540:GPA65540 GYE65540:GYW65540 HIA65540:HIS65540 HRW65540:HSO65540 IBS65540:ICK65540 ILO65540:IMG65540 IVK65540:IWC65540 JFG65540:JFY65540 JPC65540:JPU65540 JYY65540:JZQ65540 KIU65540:KJM65540 KSQ65540:KTI65540 LCM65540:LDE65540 LMI65540:LNA65540 LWE65540:LWW65540 MGA65540:MGS65540 MPW65540:MQO65540 MZS65540:NAK65540 NJO65540:NKG65540 NTK65540:NUC65540 ODG65540:ODY65540 ONC65540:ONU65540 OWY65540:OXQ65540 PGU65540:PHM65540 PQQ65540:PRI65540 QAM65540:QBE65540 QKI65540:QLA65540 QUE65540:QUW65540 REA65540:RES65540 RNW65540:ROO65540 RXS65540:RYK65540 SHO65540:SIG65540 SRK65540:SSC65540 TBG65540:TBY65540 TLC65540:TLU65540 TUY65540:TVQ65540 UEU65540:UFM65540 UOQ65540:UPI65540 UYM65540:UZE65540 VII65540:VJA65540 VSE65540:VSW65540 WCA65540:WCS65540 WLW65540:WMO65540 WVS65540:WWK65540 K131076:AC131076 JG131076:JY131076 TC131076:TU131076 ACY131076:ADQ131076 AMU131076:ANM131076 AWQ131076:AXI131076 BGM131076:BHE131076 BQI131076:BRA131076 CAE131076:CAW131076 CKA131076:CKS131076 CTW131076:CUO131076 DDS131076:DEK131076 DNO131076:DOG131076 DXK131076:DYC131076 EHG131076:EHY131076 ERC131076:ERU131076 FAY131076:FBQ131076 FKU131076:FLM131076 FUQ131076:FVI131076 GEM131076:GFE131076 GOI131076:GPA131076 GYE131076:GYW131076 HIA131076:HIS131076 HRW131076:HSO131076 IBS131076:ICK131076 ILO131076:IMG131076 IVK131076:IWC131076 JFG131076:JFY131076 JPC131076:JPU131076 JYY131076:JZQ131076 KIU131076:KJM131076 KSQ131076:KTI131076 LCM131076:LDE131076 LMI131076:LNA131076 LWE131076:LWW131076 MGA131076:MGS131076 MPW131076:MQO131076 MZS131076:NAK131076 NJO131076:NKG131076 NTK131076:NUC131076 ODG131076:ODY131076 ONC131076:ONU131076 OWY131076:OXQ131076 PGU131076:PHM131076 PQQ131076:PRI131076 QAM131076:QBE131076 QKI131076:QLA131076 QUE131076:QUW131076 REA131076:RES131076 RNW131076:ROO131076 RXS131076:RYK131076 SHO131076:SIG131076 SRK131076:SSC131076 TBG131076:TBY131076 TLC131076:TLU131076 TUY131076:TVQ131076 UEU131076:UFM131076 UOQ131076:UPI131076 UYM131076:UZE131076 VII131076:VJA131076 VSE131076:VSW131076 WCA131076:WCS131076 WLW131076:WMO131076 WVS131076:WWK131076 K196612:AC196612 JG196612:JY196612 TC196612:TU196612 ACY196612:ADQ196612 AMU196612:ANM196612 AWQ196612:AXI196612 BGM196612:BHE196612 BQI196612:BRA196612 CAE196612:CAW196612 CKA196612:CKS196612 CTW196612:CUO196612 DDS196612:DEK196612 DNO196612:DOG196612 DXK196612:DYC196612 EHG196612:EHY196612 ERC196612:ERU196612 FAY196612:FBQ196612 FKU196612:FLM196612 FUQ196612:FVI196612 GEM196612:GFE196612 GOI196612:GPA196612 GYE196612:GYW196612 HIA196612:HIS196612 HRW196612:HSO196612 IBS196612:ICK196612 ILO196612:IMG196612 IVK196612:IWC196612 JFG196612:JFY196612 JPC196612:JPU196612 JYY196612:JZQ196612 KIU196612:KJM196612 KSQ196612:KTI196612 LCM196612:LDE196612 LMI196612:LNA196612 LWE196612:LWW196612 MGA196612:MGS196612 MPW196612:MQO196612 MZS196612:NAK196612 NJO196612:NKG196612 NTK196612:NUC196612 ODG196612:ODY196612 ONC196612:ONU196612 OWY196612:OXQ196612 PGU196612:PHM196612 PQQ196612:PRI196612 QAM196612:QBE196612 QKI196612:QLA196612 QUE196612:QUW196612 REA196612:RES196612 RNW196612:ROO196612 RXS196612:RYK196612 SHO196612:SIG196612 SRK196612:SSC196612 TBG196612:TBY196612 TLC196612:TLU196612 TUY196612:TVQ196612 UEU196612:UFM196612 UOQ196612:UPI196612 UYM196612:UZE196612 VII196612:VJA196612 VSE196612:VSW196612 WCA196612:WCS196612 WLW196612:WMO196612 WVS196612:WWK196612 K262148:AC262148 JG262148:JY262148 TC262148:TU262148 ACY262148:ADQ262148 AMU262148:ANM262148 AWQ262148:AXI262148 BGM262148:BHE262148 BQI262148:BRA262148 CAE262148:CAW262148 CKA262148:CKS262148 CTW262148:CUO262148 DDS262148:DEK262148 DNO262148:DOG262148 DXK262148:DYC262148 EHG262148:EHY262148 ERC262148:ERU262148 FAY262148:FBQ262148 FKU262148:FLM262148 FUQ262148:FVI262148 GEM262148:GFE262148 GOI262148:GPA262148 GYE262148:GYW262148 HIA262148:HIS262148 HRW262148:HSO262148 IBS262148:ICK262148 ILO262148:IMG262148 IVK262148:IWC262148 JFG262148:JFY262148 JPC262148:JPU262148 JYY262148:JZQ262148 KIU262148:KJM262148 KSQ262148:KTI262148 LCM262148:LDE262148 LMI262148:LNA262148 LWE262148:LWW262148 MGA262148:MGS262148 MPW262148:MQO262148 MZS262148:NAK262148 NJO262148:NKG262148 NTK262148:NUC262148 ODG262148:ODY262148 ONC262148:ONU262148 OWY262148:OXQ262148 PGU262148:PHM262148 PQQ262148:PRI262148 QAM262148:QBE262148 QKI262148:QLA262148 QUE262148:QUW262148 REA262148:RES262148 RNW262148:ROO262148 RXS262148:RYK262148 SHO262148:SIG262148 SRK262148:SSC262148 TBG262148:TBY262148 TLC262148:TLU262148 TUY262148:TVQ262148 UEU262148:UFM262148 UOQ262148:UPI262148 UYM262148:UZE262148 VII262148:VJA262148 VSE262148:VSW262148 WCA262148:WCS262148 WLW262148:WMO262148 WVS262148:WWK262148 K327684:AC327684 JG327684:JY327684 TC327684:TU327684 ACY327684:ADQ327684 AMU327684:ANM327684 AWQ327684:AXI327684 BGM327684:BHE327684 BQI327684:BRA327684 CAE327684:CAW327684 CKA327684:CKS327684 CTW327684:CUO327684 DDS327684:DEK327684 DNO327684:DOG327684 DXK327684:DYC327684 EHG327684:EHY327684 ERC327684:ERU327684 FAY327684:FBQ327684 FKU327684:FLM327684 FUQ327684:FVI327684 GEM327684:GFE327684 GOI327684:GPA327684 GYE327684:GYW327684 HIA327684:HIS327684 HRW327684:HSO327684 IBS327684:ICK327684 ILO327684:IMG327684 IVK327684:IWC327684 JFG327684:JFY327684 JPC327684:JPU327684 JYY327684:JZQ327684 KIU327684:KJM327684 KSQ327684:KTI327684 LCM327684:LDE327684 LMI327684:LNA327684 LWE327684:LWW327684 MGA327684:MGS327684 MPW327684:MQO327684 MZS327684:NAK327684 NJO327684:NKG327684 NTK327684:NUC327684 ODG327684:ODY327684 ONC327684:ONU327684 OWY327684:OXQ327684 PGU327684:PHM327684 PQQ327684:PRI327684 QAM327684:QBE327684 QKI327684:QLA327684 QUE327684:QUW327684 REA327684:RES327684 RNW327684:ROO327684 RXS327684:RYK327684 SHO327684:SIG327684 SRK327684:SSC327684 TBG327684:TBY327684 TLC327684:TLU327684 TUY327684:TVQ327684 UEU327684:UFM327684 UOQ327684:UPI327684 UYM327684:UZE327684 VII327684:VJA327684 VSE327684:VSW327684 WCA327684:WCS327684 WLW327684:WMO327684 WVS327684:WWK327684 K393220:AC393220 JG393220:JY393220 TC393220:TU393220 ACY393220:ADQ393220 AMU393220:ANM393220 AWQ393220:AXI393220 BGM393220:BHE393220 BQI393220:BRA393220 CAE393220:CAW393220 CKA393220:CKS393220 CTW393220:CUO393220 DDS393220:DEK393220 DNO393220:DOG393220 DXK393220:DYC393220 EHG393220:EHY393220 ERC393220:ERU393220 FAY393220:FBQ393220 FKU393220:FLM393220 FUQ393220:FVI393220 GEM393220:GFE393220 GOI393220:GPA393220 GYE393220:GYW393220 HIA393220:HIS393220 HRW393220:HSO393220 IBS393220:ICK393220 ILO393220:IMG393220 IVK393220:IWC393220 JFG393220:JFY393220 JPC393220:JPU393220 JYY393220:JZQ393220 KIU393220:KJM393220 KSQ393220:KTI393220 LCM393220:LDE393220 LMI393220:LNA393220 LWE393220:LWW393220 MGA393220:MGS393220 MPW393220:MQO393220 MZS393220:NAK393220 NJO393220:NKG393220 NTK393220:NUC393220 ODG393220:ODY393220 ONC393220:ONU393220 OWY393220:OXQ393220 PGU393220:PHM393220 PQQ393220:PRI393220 QAM393220:QBE393220 QKI393220:QLA393220 QUE393220:QUW393220 REA393220:RES393220 RNW393220:ROO393220 RXS393220:RYK393220 SHO393220:SIG393220 SRK393220:SSC393220 TBG393220:TBY393220 TLC393220:TLU393220 TUY393220:TVQ393220 UEU393220:UFM393220 UOQ393220:UPI393220 UYM393220:UZE393220 VII393220:VJA393220 VSE393220:VSW393220 WCA393220:WCS393220 WLW393220:WMO393220 WVS393220:WWK393220 K458756:AC458756 JG458756:JY458756 TC458756:TU458756 ACY458756:ADQ458756 AMU458756:ANM458756 AWQ458756:AXI458756 BGM458756:BHE458756 BQI458756:BRA458756 CAE458756:CAW458756 CKA458756:CKS458756 CTW458756:CUO458756 DDS458756:DEK458756 DNO458756:DOG458756 DXK458756:DYC458756 EHG458756:EHY458756 ERC458756:ERU458756 FAY458756:FBQ458756 FKU458756:FLM458756 FUQ458756:FVI458756 GEM458756:GFE458756 GOI458756:GPA458756 GYE458756:GYW458756 HIA458756:HIS458756 HRW458756:HSO458756 IBS458756:ICK458756 ILO458756:IMG458756 IVK458756:IWC458756 JFG458756:JFY458756 JPC458756:JPU458756 JYY458756:JZQ458756 KIU458756:KJM458756 KSQ458756:KTI458756 LCM458756:LDE458756 LMI458756:LNA458756 LWE458756:LWW458756 MGA458756:MGS458756 MPW458756:MQO458756 MZS458756:NAK458756 NJO458756:NKG458756 NTK458756:NUC458756 ODG458756:ODY458756 ONC458756:ONU458756 OWY458756:OXQ458756 PGU458756:PHM458756 PQQ458756:PRI458756 QAM458756:QBE458756 QKI458756:QLA458756 QUE458756:QUW458756 REA458756:RES458756 RNW458756:ROO458756 RXS458756:RYK458756 SHO458756:SIG458756 SRK458756:SSC458756 TBG458756:TBY458756 TLC458756:TLU458756 TUY458756:TVQ458756 UEU458756:UFM458756 UOQ458756:UPI458756 UYM458756:UZE458756 VII458756:VJA458756 VSE458756:VSW458756 WCA458756:WCS458756 WLW458756:WMO458756 WVS458756:WWK458756 K524292:AC524292 JG524292:JY524292 TC524292:TU524292 ACY524292:ADQ524292 AMU524292:ANM524292 AWQ524292:AXI524292 BGM524292:BHE524292 BQI524292:BRA524292 CAE524292:CAW524292 CKA524292:CKS524292 CTW524292:CUO524292 DDS524292:DEK524292 DNO524292:DOG524292 DXK524292:DYC524292 EHG524292:EHY524292 ERC524292:ERU524292 FAY524292:FBQ524292 FKU524292:FLM524292 FUQ524292:FVI524292 GEM524292:GFE524292 GOI524292:GPA524292 GYE524292:GYW524292 HIA524292:HIS524292 HRW524292:HSO524292 IBS524292:ICK524292 ILO524292:IMG524292 IVK524292:IWC524292 JFG524292:JFY524292 JPC524292:JPU524292 JYY524292:JZQ524292 KIU524292:KJM524292 KSQ524292:KTI524292 LCM524292:LDE524292 LMI524292:LNA524292 LWE524292:LWW524292 MGA524292:MGS524292 MPW524292:MQO524292 MZS524292:NAK524292 NJO524292:NKG524292 NTK524292:NUC524292 ODG524292:ODY524292 ONC524292:ONU524292 OWY524292:OXQ524292 PGU524292:PHM524292 PQQ524292:PRI524292 QAM524292:QBE524292 QKI524292:QLA524292 QUE524292:QUW524292 REA524292:RES524292 RNW524292:ROO524292 RXS524292:RYK524292 SHO524292:SIG524292 SRK524292:SSC524292 TBG524292:TBY524292 TLC524292:TLU524292 TUY524292:TVQ524292 UEU524292:UFM524292 UOQ524292:UPI524292 UYM524292:UZE524292 VII524292:VJA524292 VSE524292:VSW524292 WCA524292:WCS524292 WLW524292:WMO524292 WVS524292:WWK524292 K589828:AC589828 JG589828:JY589828 TC589828:TU589828 ACY589828:ADQ589828 AMU589828:ANM589828 AWQ589828:AXI589828 BGM589828:BHE589828 BQI589828:BRA589828 CAE589828:CAW589828 CKA589828:CKS589828 CTW589828:CUO589828 DDS589828:DEK589828 DNO589828:DOG589828 DXK589828:DYC589828 EHG589828:EHY589828 ERC589828:ERU589828 FAY589828:FBQ589828 FKU589828:FLM589828 FUQ589828:FVI589828 GEM589828:GFE589828 GOI589828:GPA589828 GYE589828:GYW589828 HIA589828:HIS589828 HRW589828:HSO589828 IBS589828:ICK589828 ILO589828:IMG589828 IVK589828:IWC589828 JFG589828:JFY589828 JPC589828:JPU589828 JYY589828:JZQ589828 KIU589828:KJM589828 KSQ589828:KTI589828 LCM589828:LDE589828 LMI589828:LNA589828 LWE589828:LWW589828 MGA589828:MGS589828 MPW589828:MQO589828 MZS589828:NAK589828 NJO589828:NKG589828 NTK589828:NUC589828 ODG589828:ODY589828 ONC589828:ONU589828 OWY589828:OXQ589828 PGU589828:PHM589828 PQQ589828:PRI589828 QAM589828:QBE589828 QKI589828:QLA589828 QUE589828:QUW589828 REA589828:RES589828 RNW589828:ROO589828 RXS589828:RYK589828 SHO589828:SIG589828 SRK589828:SSC589828 TBG589828:TBY589828 TLC589828:TLU589828 TUY589828:TVQ589828 UEU589828:UFM589828 UOQ589828:UPI589828 UYM589828:UZE589828 VII589828:VJA589828 VSE589828:VSW589828 WCA589828:WCS589828 WLW589828:WMO589828 WVS589828:WWK589828 K655364:AC655364 JG655364:JY655364 TC655364:TU655364 ACY655364:ADQ655364 AMU655364:ANM655364 AWQ655364:AXI655364 BGM655364:BHE655364 BQI655364:BRA655364 CAE655364:CAW655364 CKA655364:CKS655364 CTW655364:CUO655364 DDS655364:DEK655364 DNO655364:DOG655364 DXK655364:DYC655364 EHG655364:EHY655364 ERC655364:ERU655364 FAY655364:FBQ655364 FKU655364:FLM655364 FUQ655364:FVI655364 GEM655364:GFE655364 GOI655364:GPA655364 GYE655364:GYW655364 HIA655364:HIS655364 HRW655364:HSO655364 IBS655364:ICK655364 ILO655364:IMG655364 IVK655364:IWC655364 JFG655364:JFY655364 JPC655364:JPU655364 JYY655364:JZQ655364 KIU655364:KJM655364 KSQ655364:KTI655364 LCM655364:LDE655364 LMI655364:LNA655364 LWE655364:LWW655364 MGA655364:MGS655364 MPW655364:MQO655364 MZS655364:NAK655364 NJO655364:NKG655364 NTK655364:NUC655364 ODG655364:ODY655364 ONC655364:ONU655364 OWY655364:OXQ655364 PGU655364:PHM655364 PQQ655364:PRI655364 QAM655364:QBE655364 QKI655364:QLA655364 QUE655364:QUW655364 REA655364:RES655364 RNW655364:ROO655364 RXS655364:RYK655364 SHO655364:SIG655364 SRK655364:SSC655364 TBG655364:TBY655364 TLC655364:TLU655364 TUY655364:TVQ655364 UEU655364:UFM655364 UOQ655364:UPI655364 UYM655364:UZE655364 VII655364:VJA655364 VSE655364:VSW655364 WCA655364:WCS655364 WLW655364:WMO655364 WVS655364:WWK655364 K720900:AC720900 JG720900:JY720900 TC720900:TU720900 ACY720900:ADQ720900 AMU720900:ANM720900 AWQ720900:AXI720900 BGM720900:BHE720900 BQI720900:BRA720900 CAE720900:CAW720900 CKA720900:CKS720900 CTW720900:CUO720900 DDS720900:DEK720900 DNO720900:DOG720900 DXK720900:DYC720900 EHG720900:EHY720900 ERC720900:ERU720900 FAY720900:FBQ720900 FKU720900:FLM720900 FUQ720900:FVI720900 GEM720900:GFE720900 GOI720900:GPA720900 GYE720900:GYW720900 HIA720900:HIS720900 HRW720900:HSO720900 IBS720900:ICK720900 ILO720900:IMG720900 IVK720900:IWC720900 JFG720900:JFY720900 JPC720900:JPU720900 JYY720900:JZQ720900 KIU720900:KJM720900 KSQ720900:KTI720900 LCM720900:LDE720900 LMI720900:LNA720900 LWE720900:LWW720900 MGA720900:MGS720900 MPW720900:MQO720900 MZS720900:NAK720900 NJO720900:NKG720900 NTK720900:NUC720900 ODG720900:ODY720900 ONC720900:ONU720900 OWY720900:OXQ720900 PGU720900:PHM720900 PQQ720900:PRI720900 QAM720900:QBE720900 QKI720900:QLA720900 QUE720900:QUW720900 REA720900:RES720900 RNW720900:ROO720900 RXS720900:RYK720900 SHO720900:SIG720900 SRK720900:SSC720900 TBG720900:TBY720900 TLC720900:TLU720900 TUY720900:TVQ720900 UEU720900:UFM720900 UOQ720900:UPI720900 UYM720900:UZE720900 VII720900:VJA720900 VSE720900:VSW720900 WCA720900:WCS720900 WLW720900:WMO720900 WVS720900:WWK720900 K786436:AC786436 JG786436:JY786436 TC786436:TU786436 ACY786436:ADQ786436 AMU786436:ANM786436 AWQ786436:AXI786436 BGM786436:BHE786436 BQI786436:BRA786436 CAE786436:CAW786436 CKA786436:CKS786436 CTW786436:CUO786436 DDS786436:DEK786436 DNO786436:DOG786436 DXK786436:DYC786436 EHG786436:EHY786436 ERC786436:ERU786436 FAY786436:FBQ786436 FKU786436:FLM786436 FUQ786436:FVI786436 GEM786436:GFE786436 GOI786436:GPA786436 GYE786436:GYW786436 HIA786436:HIS786436 HRW786436:HSO786436 IBS786436:ICK786436 ILO786436:IMG786436 IVK786436:IWC786436 JFG786436:JFY786436 JPC786436:JPU786436 JYY786436:JZQ786436 KIU786436:KJM786436 KSQ786436:KTI786436 LCM786436:LDE786436 LMI786436:LNA786436 LWE786436:LWW786436 MGA786436:MGS786436 MPW786436:MQO786436 MZS786436:NAK786436 NJO786436:NKG786436 NTK786436:NUC786436 ODG786436:ODY786436 ONC786436:ONU786436 OWY786436:OXQ786436 PGU786436:PHM786436 PQQ786436:PRI786436 QAM786436:QBE786436 QKI786436:QLA786436 QUE786436:QUW786436 REA786436:RES786436 RNW786436:ROO786436 RXS786436:RYK786436 SHO786436:SIG786436 SRK786436:SSC786436 TBG786436:TBY786436 TLC786436:TLU786436 TUY786436:TVQ786436 UEU786436:UFM786436 UOQ786436:UPI786436 UYM786436:UZE786436 VII786436:VJA786436 VSE786436:VSW786436 WCA786436:WCS786436 WLW786436:WMO786436 WVS786436:WWK786436 K851972:AC851972 JG851972:JY851972 TC851972:TU851972 ACY851972:ADQ851972 AMU851972:ANM851972 AWQ851972:AXI851972 BGM851972:BHE851972 BQI851972:BRA851972 CAE851972:CAW851972 CKA851972:CKS851972 CTW851972:CUO851972 DDS851972:DEK851972 DNO851972:DOG851972 DXK851972:DYC851972 EHG851972:EHY851972 ERC851972:ERU851972 FAY851972:FBQ851972 FKU851972:FLM851972 FUQ851972:FVI851972 GEM851972:GFE851972 GOI851972:GPA851972 GYE851972:GYW851972 HIA851972:HIS851972 HRW851972:HSO851972 IBS851972:ICK851972 ILO851972:IMG851972 IVK851972:IWC851972 JFG851972:JFY851972 JPC851972:JPU851972 JYY851972:JZQ851972 KIU851972:KJM851972 KSQ851972:KTI851972 LCM851972:LDE851972 LMI851972:LNA851972 LWE851972:LWW851972 MGA851972:MGS851972 MPW851972:MQO851972 MZS851972:NAK851972 NJO851972:NKG851972 NTK851972:NUC851972 ODG851972:ODY851972 ONC851972:ONU851972 OWY851972:OXQ851972 PGU851972:PHM851972 PQQ851972:PRI851972 QAM851972:QBE851972 QKI851972:QLA851972 QUE851972:QUW851972 REA851972:RES851972 RNW851972:ROO851972 RXS851972:RYK851972 SHO851972:SIG851972 SRK851972:SSC851972 TBG851972:TBY851972 TLC851972:TLU851972 TUY851972:TVQ851972 UEU851972:UFM851972 UOQ851972:UPI851972 UYM851972:UZE851972 VII851972:VJA851972 VSE851972:VSW851972 WCA851972:WCS851972 WLW851972:WMO851972 WVS851972:WWK851972 K917508:AC917508 JG917508:JY917508 TC917508:TU917508 ACY917508:ADQ917508 AMU917508:ANM917508 AWQ917508:AXI917508 BGM917508:BHE917508 BQI917508:BRA917508 CAE917508:CAW917508 CKA917508:CKS917508 CTW917508:CUO917508 DDS917508:DEK917508 DNO917508:DOG917508 DXK917508:DYC917508 EHG917508:EHY917508 ERC917508:ERU917508 FAY917508:FBQ917508 FKU917508:FLM917508 FUQ917508:FVI917508 GEM917508:GFE917508 GOI917508:GPA917508 GYE917508:GYW917508 HIA917508:HIS917508 HRW917508:HSO917508 IBS917508:ICK917508 ILO917508:IMG917508 IVK917508:IWC917508 JFG917508:JFY917508 JPC917508:JPU917508 JYY917508:JZQ917508 KIU917508:KJM917508 KSQ917508:KTI917508 LCM917508:LDE917508 LMI917508:LNA917508 LWE917508:LWW917508 MGA917508:MGS917508 MPW917508:MQO917508 MZS917508:NAK917508 NJO917508:NKG917508 NTK917508:NUC917508 ODG917508:ODY917508 ONC917508:ONU917508 OWY917508:OXQ917508 PGU917508:PHM917508 PQQ917508:PRI917508 QAM917508:QBE917508 QKI917508:QLA917508 QUE917508:QUW917508 REA917508:RES917508 RNW917508:ROO917508 RXS917508:RYK917508 SHO917508:SIG917508 SRK917508:SSC917508 TBG917508:TBY917508 TLC917508:TLU917508 TUY917508:TVQ917508 UEU917508:UFM917508 UOQ917508:UPI917508 UYM917508:UZE917508 VII917508:VJA917508 VSE917508:VSW917508 WCA917508:WCS917508 WLW917508:WMO917508 WVS917508:WWK917508 K983044:AC983044 JG983044:JY983044 TC983044:TU983044 ACY983044:ADQ983044 AMU983044:ANM983044 AWQ983044:AXI983044 BGM983044:BHE983044 BQI983044:BRA983044 CAE983044:CAW983044 CKA983044:CKS983044 CTW983044:CUO983044 DDS983044:DEK983044 DNO983044:DOG983044 DXK983044:DYC983044 EHG983044:EHY983044 ERC983044:ERU983044 FAY983044:FBQ983044 FKU983044:FLM983044 FUQ983044:FVI983044 GEM983044:GFE983044 GOI983044:GPA983044 GYE983044:GYW983044 HIA983044:HIS983044 HRW983044:HSO983044 IBS983044:ICK983044 ILO983044:IMG983044 IVK983044:IWC983044 JFG983044:JFY983044 JPC983044:JPU983044 JYY983044:JZQ983044 KIU983044:KJM983044 KSQ983044:KTI983044 LCM983044:LDE983044 LMI983044:LNA983044 LWE983044:LWW983044 MGA983044:MGS983044 MPW983044:MQO983044 MZS983044:NAK983044 NJO983044:NKG983044 NTK983044:NUC983044 ODG983044:ODY983044 ONC983044:ONU983044 OWY983044:OXQ983044 PGU983044:PHM983044 PQQ983044:PRI983044 QAM983044:QBE983044 QKI983044:QLA983044 QUE983044:QUW983044 REA983044:RES983044 RNW983044:ROO983044 RXS983044:RYK983044 SHO983044:SIG983044 SRK983044:SSC983044 TBG983044:TBY983044 TLC983044:TLU983044 TUY983044:TVQ983044 UEU983044:UFM983044 UOQ983044:UPI983044 UYM983044:UZE983044 VII983044:VJA983044 VSE983044:VSW983044 WCA983044:WCS983044 WLW983044:WMO983044 WVS983044:WWK983044" xr:uid="{0518351A-2629-4107-BAA5-5E2617FBEC49}"/>
    <dataValidation type="list" allowBlank="1" showInputMessage="1" showErrorMessage="1" sqref="AE11 KA11 TW11 ADS11 ANO11 AXK11 BHG11 BRC11 CAY11 CKU11 CUQ11 DEM11 DOI11 DYE11 EIA11 ERW11 FBS11 FLO11 FVK11 GFG11 GPC11 GYY11 HIU11 HSQ11 ICM11 IMI11 IWE11 JGA11 JPW11 JZS11 KJO11 KTK11 LDG11 LNC11 LWY11 MGU11 MQQ11 NAM11 NKI11 NUE11 OEA11 ONW11 OXS11 PHO11 PRK11 QBG11 QLC11 QUY11 REU11 ROQ11 RYM11 SII11 SSE11 TCA11 TLW11 TVS11 UFO11 UPK11 UZG11 VJC11 VSY11 WCU11 WMQ11 WWM11 AE65547 KA65547 TW65547 ADS65547 ANO65547 AXK65547 BHG65547 BRC65547 CAY65547 CKU65547 CUQ65547 DEM65547 DOI65547 DYE65547 EIA65547 ERW65547 FBS65547 FLO65547 FVK65547 GFG65547 GPC65547 GYY65547 HIU65547 HSQ65547 ICM65547 IMI65547 IWE65547 JGA65547 JPW65547 JZS65547 KJO65547 KTK65547 LDG65547 LNC65547 LWY65547 MGU65547 MQQ65547 NAM65547 NKI65547 NUE65547 OEA65547 ONW65547 OXS65547 PHO65547 PRK65547 QBG65547 QLC65547 QUY65547 REU65547 ROQ65547 RYM65547 SII65547 SSE65547 TCA65547 TLW65547 TVS65547 UFO65547 UPK65547 UZG65547 VJC65547 VSY65547 WCU65547 WMQ65547 WWM65547 AE131083 KA131083 TW131083 ADS131083 ANO131083 AXK131083 BHG131083 BRC131083 CAY131083 CKU131083 CUQ131083 DEM131083 DOI131083 DYE131083 EIA131083 ERW131083 FBS131083 FLO131083 FVK131083 GFG131083 GPC131083 GYY131083 HIU131083 HSQ131083 ICM131083 IMI131083 IWE131083 JGA131083 JPW131083 JZS131083 KJO131083 KTK131083 LDG131083 LNC131083 LWY131083 MGU131083 MQQ131083 NAM131083 NKI131083 NUE131083 OEA131083 ONW131083 OXS131083 PHO131083 PRK131083 QBG131083 QLC131083 QUY131083 REU131083 ROQ131083 RYM131083 SII131083 SSE131083 TCA131083 TLW131083 TVS131083 UFO131083 UPK131083 UZG131083 VJC131083 VSY131083 WCU131083 WMQ131083 WWM131083 AE196619 KA196619 TW196619 ADS196619 ANO196619 AXK196619 BHG196619 BRC196619 CAY196619 CKU196619 CUQ196619 DEM196619 DOI196619 DYE196619 EIA196619 ERW196619 FBS196619 FLO196619 FVK196619 GFG196619 GPC196619 GYY196619 HIU196619 HSQ196619 ICM196619 IMI196619 IWE196619 JGA196619 JPW196619 JZS196619 KJO196619 KTK196619 LDG196619 LNC196619 LWY196619 MGU196619 MQQ196619 NAM196619 NKI196619 NUE196619 OEA196619 ONW196619 OXS196619 PHO196619 PRK196619 QBG196619 QLC196619 QUY196619 REU196619 ROQ196619 RYM196619 SII196619 SSE196619 TCA196619 TLW196619 TVS196619 UFO196619 UPK196619 UZG196619 VJC196619 VSY196619 WCU196619 WMQ196619 WWM196619 AE262155 KA262155 TW262155 ADS262155 ANO262155 AXK262155 BHG262155 BRC262155 CAY262155 CKU262155 CUQ262155 DEM262155 DOI262155 DYE262155 EIA262155 ERW262155 FBS262155 FLO262155 FVK262155 GFG262155 GPC262155 GYY262155 HIU262155 HSQ262155 ICM262155 IMI262155 IWE262155 JGA262155 JPW262155 JZS262155 KJO262155 KTK262155 LDG262155 LNC262155 LWY262155 MGU262155 MQQ262155 NAM262155 NKI262155 NUE262155 OEA262155 ONW262155 OXS262155 PHO262155 PRK262155 QBG262155 QLC262155 QUY262155 REU262155 ROQ262155 RYM262155 SII262155 SSE262155 TCA262155 TLW262155 TVS262155 UFO262155 UPK262155 UZG262155 VJC262155 VSY262155 WCU262155 WMQ262155 WWM262155 AE327691 KA327691 TW327691 ADS327691 ANO327691 AXK327691 BHG327691 BRC327691 CAY327691 CKU327691 CUQ327691 DEM327691 DOI327691 DYE327691 EIA327691 ERW327691 FBS327691 FLO327691 FVK327691 GFG327691 GPC327691 GYY327691 HIU327691 HSQ327691 ICM327691 IMI327691 IWE327691 JGA327691 JPW327691 JZS327691 KJO327691 KTK327691 LDG327691 LNC327691 LWY327691 MGU327691 MQQ327691 NAM327691 NKI327691 NUE327691 OEA327691 ONW327691 OXS327691 PHO327691 PRK327691 QBG327691 QLC327691 QUY327691 REU327691 ROQ327691 RYM327691 SII327691 SSE327691 TCA327691 TLW327691 TVS327691 UFO327691 UPK327691 UZG327691 VJC327691 VSY327691 WCU327691 WMQ327691 WWM327691 AE393227 KA393227 TW393227 ADS393227 ANO393227 AXK393227 BHG393227 BRC393227 CAY393227 CKU393227 CUQ393227 DEM393227 DOI393227 DYE393227 EIA393227 ERW393227 FBS393227 FLO393227 FVK393227 GFG393227 GPC393227 GYY393227 HIU393227 HSQ393227 ICM393227 IMI393227 IWE393227 JGA393227 JPW393227 JZS393227 KJO393227 KTK393227 LDG393227 LNC393227 LWY393227 MGU393227 MQQ393227 NAM393227 NKI393227 NUE393227 OEA393227 ONW393227 OXS393227 PHO393227 PRK393227 QBG393227 QLC393227 QUY393227 REU393227 ROQ393227 RYM393227 SII393227 SSE393227 TCA393227 TLW393227 TVS393227 UFO393227 UPK393227 UZG393227 VJC393227 VSY393227 WCU393227 WMQ393227 WWM393227 AE458763 KA458763 TW458763 ADS458763 ANO458763 AXK458763 BHG458763 BRC458763 CAY458763 CKU458763 CUQ458763 DEM458763 DOI458763 DYE458763 EIA458763 ERW458763 FBS458763 FLO458763 FVK458763 GFG458763 GPC458763 GYY458763 HIU458763 HSQ458763 ICM458763 IMI458763 IWE458763 JGA458763 JPW458763 JZS458763 KJO458763 KTK458763 LDG458763 LNC458763 LWY458763 MGU458763 MQQ458763 NAM458763 NKI458763 NUE458763 OEA458763 ONW458763 OXS458763 PHO458763 PRK458763 QBG458763 QLC458763 QUY458763 REU458763 ROQ458763 RYM458763 SII458763 SSE458763 TCA458763 TLW458763 TVS458763 UFO458763 UPK458763 UZG458763 VJC458763 VSY458763 WCU458763 WMQ458763 WWM458763 AE524299 KA524299 TW524299 ADS524299 ANO524299 AXK524299 BHG524299 BRC524299 CAY524299 CKU524299 CUQ524299 DEM524299 DOI524299 DYE524299 EIA524299 ERW524299 FBS524299 FLO524299 FVK524299 GFG524299 GPC524299 GYY524299 HIU524299 HSQ524299 ICM524299 IMI524299 IWE524299 JGA524299 JPW524299 JZS524299 KJO524299 KTK524299 LDG524299 LNC524299 LWY524299 MGU524299 MQQ524299 NAM524299 NKI524299 NUE524299 OEA524299 ONW524299 OXS524299 PHO524299 PRK524299 QBG524299 QLC524299 QUY524299 REU524299 ROQ524299 RYM524299 SII524299 SSE524299 TCA524299 TLW524299 TVS524299 UFO524299 UPK524299 UZG524299 VJC524299 VSY524299 WCU524299 WMQ524299 WWM524299 AE589835 KA589835 TW589835 ADS589835 ANO589835 AXK589835 BHG589835 BRC589835 CAY589835 CKU589835 CUQ589835 DEM589835 DOI589835 DYE589835 EIA589835 ERW589835 FBS589835 FLO589835 FVK589835 GFG589835 GPC589835 GYY589835 HIU589835 HSQ589835 ICM589835 IMI589835 IWE589835 JGA589835 JPW589835 JZS589835 KJO589835 KTK589835 LDG589835 LNC589835 LWY589835 MGU589835 MQQ589835 NAM589835 NKI589835 NUE589835 OEA589835 ONW589835 OXS589835 PHO589835 PRK589835 QBG589835 QLC589835 QUY589835 REU589835 ROQ589835 RYM589835 SII589835 SSE589835 TCA589835 TLW589835 TVS589835 UFO589835 UPK589835 UZG589835 VJC589835 VSY589835 WCU589835 WMQ589835 WWM589835 AE655371 KA655371 TW655371 ADS655371 ANO655371 AXK655371 BHG655371 BRC655371 CAY655371 CKU655371 CUQ655371 DEM655371 DOI655371 DYE655371 EIA655371 ERW655371 FBS655371 FLO655371 FVK655371 GFG655371 GPC655371 GYY655371 HIU655371 HSQ655371 ICM655371 IMI655371 IWE655371 JGA655371 JPW655371 JZS655371 KJO655371 KTK655371 LDG655371 LNC655371 LWY655371 MGU655371 MQQ655371 NAM655371 NKI655371 NUE655371 OEA655371 ONW655371 OXS655371 PHO655371 PRK655371 QBG655371 QLC655371 QUY655371 REU655371 ROQ655371 RYM655371 SII655371 SSE655371 TCA655371 TLW655371 TVS655371 UFO655371 UPK655371 UZG655371 VJC655371 VSY655371 WCU655371 WMQ655371 WWM655371 AE720907 KA720907 TW720907 ADS720907 ANO720907 AXK720907 BHG720907 BRC720907 CAY720907 CKU720907 CUQ720907 DEM720907 DOI720907 DYE720907 EIA720907 ERW720907 FBS720907 FLO720907 FVK720907 GFG720907 GPC720907 GYY720907 HIU720907 HSQ720907 ICM720907 IMI720907 IWE720907 JGA720907 JPW720907 JZS720907 KJO720907 KTK720907 LDG720907 LNC720907 LWY720907 MGU720907 MQQ720907 NAM720907 NKI720907 NUE720907 OEA720907 ONW720907 OXS720907 PHO720907 PRK720907 QBG720907 QLC720907 QUY720907 REU720907 ROQ720907 RYM720907 SII720907 SSE720907 TCA720907 TLW720907 TVS720907 UFO720907 UPK720907 UZG720907 VJC720907 VSY720907 WCU720907 WMQ720907 WWM720907 AE786443 KA786443 TW786443 ADS786443 ANO786443 AXK786443 BHG786443 BRC786443 CAY786443 CKU786443 CUQ786443 DEM786443 DOI786443 DYE786443 EIA786443 ERW786443 FBS786443 FLO786443 FVK786443 GFG786443 GPC786443 GYY786443 HIU786443 HSQ786443 ICM786443 IMI786443 IWE786443 JGA786443 JPW786443 JZS786443 KJO786443 KTK786443 LDG786443 LNC786443 LWY786443 MGU786443 MQQ786443 NAM786443 NKI786443 NUE786443 OEA786443 ONW786443 OXS786443 PHO786443 PRK786443 QBG786443 QLC786443 QUY786443 REU786443 ROQ786443 RYM786443 SII786443 SSE786443 TCA786443 TLW786443 TVS786443 UFO786443 UPK786443 UZG786443 VJC786443 VSY786443 WCU786443 WMQ786443 WWM786443 AE851979 KA851979 TW851979 ADS851979 ANO851979 AXK851979 BHG851979 BRC851979 CAY851979 CKU851979 CUQ851979 DEM851979 DOI851979 DYE851979 EIA851979 ERW851979 FBS851979 FLO851979 FVK851979 GFG851979 GPC851979 GYY851979 HIU851979 HSQ851979 ICM851979 IMI851979 IWE851979 JGA851979 JPW851979 JZS851979 KJO851979 KTK851979 LDG851979 LNC851979 LWY851979 MGU851979 MQQ851979 NAM851979 NKI851979 NUE851979 OEA851979 ONW851979 OXS851979 PHO851979 PRK851979 QBG851979 QLC851979 QUY851979 REU851979 ROQ851979 RYM851979 SII851979 SSE851979 TCA851979 TLW851979 TVS851979 UFO851979 UPK851979 UZG851979 VJC851979 VSY851979 WCU851979 WMQ851979 WWM851979 AE917515 KA917515 TW917515 ADS917515 ANO917515 AXK917515 BHG917515 BRC917515 CAY917515 CKU917515 CUQ917515 DEM917515 DOI917515 DYE917515 EIA917515 ERW917515 FBS917515 FLO917515 FVK917515 GFG917515 GPC917515 GYY917515 HIU917515 HSQ917515 ICM917515 IMI917515 IWE917515 JGA917515 JPW917515 JZS917515 KJO917515 KTK917515 LDG917515 LNC917515 LWY917515 MGU917515 MQQ917515 NAM917515 NKI917515 NUE917515 OEA917515 ONW917515 OXS917515 PHO917515 PRK917515 QBG917515 QLC917515 QUY917515 REU917515 ROQ917515 RYM917515 SII917515 SSE917515 TCA917515 TLW917515 TVS917515 UFO917515 UPK917515 UZG917515 VJC917515 VSY917515 WCU917515 WMQ917515 WWM917515 AE983051 KA983051 TW983051 ADS983051 ANO983051 AXK983051 BHG983051 BRC983051 CAY983051 CKU983051 CUQ983051 DEM983051 DOI983051 DYE983051 EIA983051 ERW983051 FBS983051 FLO983051 FVK983051 GFG983051 GPC983051 GYY983051 HIU983051 HSQ983051 ICM983051 IMI983051 IWE983051 JGA983051 JPW983051 JZS983051 KJO983051 KTK983051 LDG983051 LNC983051 LWY983051 MGU983051 MQQ983051 NAM983051 NKI983051 NUE983051 OEA983051 ONW983051 OXS983051 PHO983051 PRK983051 QBG983051 QLC983051 QUY983051 REU983051 ROQ983051 RYM983051 SII983051 SSE983051 TCA983051 TLW983051 TVS983051 UFO983051 UPK983051 UZG983051 VJC983051 VSY983051 WCU983051 WMQ983051 WWM983051 AE21 KA21 TW21 ADS21 ANO21 AXK21 BHG21 BRC21 CAY21 CKU21 CUQ21 DEM21 DOI21 DYE21 EIA21 ERW21 FBS21 FLO21 FVK21 GFG21 GPC21 GYY21 HIU21 HSQ21 ICM21 IMI21 IWE21 JGA21 JPW21 JZS21 KJO21 KTK21 LDG21 LNC21 LWY21 MGU21 MQQ21 NAM21 NKI21 NUE21 OEA21 ONW21 OXS21 PHO21 PRK21 QBG21 QLC21 QUY21 REU21 ROQ21 RYM21 SII21 SSE21 TCA21 TLW21 TVS21 UFO21 UPK21 UZG21 VJC21 VSY21 WCU21 WMQ21 WWM21 AE65557 KA65557 TW65557 ADS65557 ANO65557 AXK65557 BHG65557 BRC65557 CAY65557 CKU65557 CUQ65557 DEM65557 DOI65557 DYE65557 EIA65557 ERW65557 FBS65557 FLO65557 FVK65557 GFG65557 GPC65557 GYY65557 HIU65557 HSQ65557 ICM65557 IMI65557 IWE65557 JGA65557 JPW65557 JZS65557 KJO65557 KTK65557 LDG65557 LNC65557 LWY65557 MGU65557 MQQ65557 NAM65557 NKI65557 NUE65557 OEA65557 ONW65557 OXS65557 PHO65557 PRK65557 QBG65557 QLC65557 QUY65557 REU65557 ROQ65557 RYM65557 SII65557 SSE65557 TCA65557 TLW65557 TVS65557 UFO65557 UPK65557 UZG65557 VJC65557 VSY65557 WCU65557 WMQ65557 WWM65557 AE131093 KA131093 TW131093 ADS131093 ANO131093 AXK131093 BHG131093 BRC131093 CAY131093 CKU131093 CUQ131093 DEM131093 DOI131093 DYE131093 EIA131093 ERW131093 FBS131093 FLO131093 FVK131093 GFG131093 GPC131093 GYY131093 HIU131093 HSQ131093 ICM131093 IMI131093 IWE131093 JGA131093 JPW131093 JZS131093 KJO131093 KTK131093 LDG131093 LNC131093 LWY131093 MGU131093 MQQ131093 NAM131093 NKI131093 NUE131093 OEA131093 ONW131093 OXS131093 PHO131093 PRK131093 QBG131093 QLC131093 QUY131093 REU131093 ROQ131093 RYM131093 SII131093 SSE131093 TCA131093 TLW131093 TVS131093 UFO131093 UPK131093 UZG131093 VJC131093 VSY131093 WCU131093 WMQ131093 WWM131093 AE196629 KA196629 TW196629 ADS196629 ANO196629 AXK196629 BHG196629 BRC196629 CAY196629 CKU196629 CUQ196629 DEM196629 DOI196629 DYE196629 EIA196629 ERW196629 FBS196629 FLO196629 FVK196629 GFG196629 GPC196629 GYY196629 HIU196629 HSQ196629 ICM196629 IMI196629 IWE196629 JGA196629 JPW196629 JZS196629 KJO196629 KTK196629 LDG196629 LNC196629 LWY196629 MGU196629 MQQ196629 NAM196629 NKI196629 NUE196629 OEA196629 ONW196629 OXS196629 PHO196629 PRK196629 QBG196629 QLC196629 QUY196629 REU196629 ROQ196629 RYM196629 SII196629 SSE196629 TCA196629 TLW196629 TVS196629 UFO196629 UPK196629 UZG196629 VJC196629 VSY196629 WCU196629 WMQ196629 WWM196629 AE262165 KA262165 TW262165 ADS262165 ANO262165 AXK262165 BHG262165 BRC262165 CAY262165 CKU262165 CUQ262165 DEM262165 DOI262165 DYE262165 EIA262165 ERW262165 FBS262165 FLO262165 FVK262165 GFG262165 GPC262165 GYY262165 HIU262165 HSQ262165 ICM262165 IMI262165 IWE262165 JGA262165 JPW262165 JZS262165 KJO262165 KTK262165 LDG262165 LNC262165 LWY262165 MGU262165 MQQ262165 NAM262165 NKI262165 NUE262165 OEA262165 ONW262165 OXS262165 PHO262165 PRK262165 QBG262165 QLC262165 QUY262165 REU262165 ROQ262165 RYM262165 SII262165 SSE262165 TCA262165 TLW262165 TVS262165 UFO262165 UPK262165 UZG262165 VJC262165 VSY262165 WCU262165 WMQ262165 WWM262165 AE327701 KA327701 TW327701 ADS327701 ANO327701 AXK327701 BHG327701 BRC327701 CAY327701 CKU327701 CUQ327701 DEM327701 DOI327701 DYE327701 EIA327701 ERW327701 FBS327701 FLO327701 FVK327701 GFG327701 GPC327701 GYY327701 HIU327701 HSQ327701 ICM327701 IMI327701 IWE327701 JGA327701 JPW327701 JZS327701 KJO327701 KTK327701 LDG327701 LNC327701 LWY327701 MGU327701 MQQ327701 NAM327701 NKI327701 NUE327701 OEA327701 ONW327701 OXS327701 PHO327701 PRK327701 QBG327701 QLC327701 QUY327701 REU327701 ROQ327701 RYM327701 SII327701 SSE327701 TCA327701 TLW327701 TVS327701 UFO327701 UPK327701 UZG327701 VJC327701 VSY327701 WCU327701 WMQ327701 WWM327701 AE393237 KA393237 TW393237 ADS393237 ANO393237 AXK393237 BHG393237 BRC393237 CAY393237 CKU393237 CUQ393237 DEM393237 DOI393237 DYE393237 EIA393237 ERW393237 FBS393237 FLO393237 FVK393237 GFG393237 GPC393237 GYY393237 HIU393237 HSQ393237 ICM393237 IMI393237 IWE393237 JGA393237 JPW393237 JZS393237 KJO393237 KTK393237 LDG393237 LNC393237 LWY393237 MGU393237 MQQ393237 NAM393237 NKI393237 NUE393237 OEA393237 ONW393237 OXS393237 PHO393237 PRK393237 QBG393237 QLC393237 QUY393237 REU393237 ROQ393237 RYM393237 SII393237 SSE393237 TCA393237 TLW393237 TVS393237 UFO393237 UPK393237 UZG393237 VJC393237 VSY393237 WCU393237 WMQ393237 WWM393237 AE458773 KA458773 TW458773 ADS458773 ANO458773 AXK458773 BHG458773 BRC458773 CAY458773 CKU458773 CUQ458773 DEM458773 DOI458773 DYE458773 EIA458773 ERW458773 FBS458773 FLO458773 FVK458773 GFG458773 GPC458773 GYY458773 HIU458773 HSQ458773 ICM458773 IMI458773 IWE458773 JGA458773 JPW458773 JZS458773 KJO458773 KTK458773 LDG458773 LNC458773 LWY458773 MGU458773 MQQ458773 NAM458773 NKI458773 NUE458773 OEA458773 ONW458773 OXS458773 PHO458773 PRK458773 QBG458773 QLC458773 QUY458773 REU458773 ROQ458773 RYM458773 SII458773 SSE458773 TCA458773 TLW458773 TVS458773 UFO458773 UPK458773 UZG458773 VJC458773 VSY458773 WCU458773 WMQ458773 WWM458773 AE524309 KA524309 TW524309 ADS524309 ANO524309 AXK524309 BHG524309 BRC524309 CAY524309 CKU524309 CUQ524309 DEM524309 DOI524309 DYE524309 EIA524309 ERW524309 FBS524309 FLO524309 FVK524309 GFG524309 GPC524309 GYY524309 HIU524309 HSQ524309 ICM524309 IMI524309 IWE524309 JGA524309 JPW524309 JZS524309 KJO524309 KTK524309 LDG524309 LNC524309 LWY524309 MGU524309 MQQ524309 NAM524309 NKI524309 NUE524309 OEA524309 ONW524309 OXS524309 PHO524309 PRK524309 QBG524309 QLC524309 QUY524309 REU524309 ROQ524309 RYM524309 SII524309 SSE524309 TCA524309 TLW524309 TVS524309 UFO524309 UPK524309 UZG524309 VJC524309 VSY524309 WCU524309 WMQ524309 WWM524309 AE589845 KA589845 TW589845 ADS589845 ANO589845 AXK589845 BHG589845 BRC589845 CAY589845 CKU589845 CUQ589845 DEM589845 DOI589845 DYE589845 EIA589845 ERW589845 FBS589845 FLO589845 FVK589845 GFG589845 GPC589845 GYY589845 HIU589845 HSQ589845 ICM589845 IMI589845 IWE589845 JGA589845 JPW589845 JZS589845 KJO589845 KTK589845 LDG589845 LNC589845 LWY589845 MGU589845 MQQ589845 NAM589845 NKI589845 NUE589845 OEA589845 ONW589845 OXS589845 PHO589845 PRK589845 QBG589845 QLC589845 QUY589845 REU589845 ROQ589845 RYM589845 SII589845 SSE589845 TCA589845 TLW589845 TVS589845 UFO589845 UPK589845 UZG589845 VJC589845 VSY589845 WCU589845 WMQ589845 WWM589845 AE655381 KA655381 TW655381 ADS655381 ANO655381 AXK655381 BHG655381 BRC655381 CAY655381 CKU655381 CUQ655381 DEM655381 DOI655381 DYE655381 EIA655381 ERW655381 FBS655381 FLO655381 FVK655381 GFG655381 GPC655381 GYY655381 HIU655381 HSQ655381 ICM655381 IMI655381 IWE655381 JGA655381 JPW655381 JZS655381 KJO655381 KTK655381 LDG655381 LNC655381 LWY655381 MGU655381 MQQ655381 NAM655381 NKI655381 NUE655381 OEA655381 ONW655381 OXS655381 PHO655381 PRK655381 QBG655381 QLC655381 QUY655381 REU655381 ROQ655381 RYM655381 SII655381 SSE655381 TCA655381 TLW655381 TVS655381 UFO655381 UPK655381 UZG655381 VJC655381 VSY655381 WCU655381 WMQ655381 WWM655381 AE720917 KA720917 TW720917 ADS720917 ANO720917 AXK720917 BHG720917 BRC720917 CAY720917 CKU720917 CUQ720917 DEM720917 DOI720917 DYE720917 EIA720917 ERW720917 FBS720917 FLO720917 FVK720917 GFG720917 GPC720917 GYY720917 HIU720917 HSQ720917 ICM720917 IMI720917 IWE720917 JGA720917 JPW720917 JZS720917 KJO720917 KTK720917 LDG720917 LNC720917 LWY720917 MGU720917 MQQ720917 NAM720917 NKI720917 NUE720917 OEA720917 ONW720917 OXS720917 PHO720917 PRK720917 QBG720917 QLC720917 QUY720917 REU720917 ROQ720917 RYM720917 SII720917 SSE720917 TCA720917 TLW720917 TVS720917 UFO720917 UPK720917 UZG720917 VJC720917 VSY720917 WCU720917 WMQ720917 WWM720917 AE786453 KA786453 TW786453 ADS786453 ANO786453 AXK786453 BHG786453 BRC786453 CAY786453 CKU786453 CUQ786453 DEM786453 DOI786453 DYE786453 EIA786453 ERW786453 FBS786453 FLO786453 FVK786453 GFG786453 GPC786453 GYY786453 HIU786453 HSQ786453 ICM786453 IMI786453 IWE786453 JGA786453 JPW786453 JZS786453 KJO786453 KTK786453 LDG786453 LNC786453 LWY786453 MGU786453 MQQ786453 NAM786453 NKI786453 NUE786453 OEA786453 ONW786453 OXS786453 PHO786453 PRK786453 QBG786453 QLC786453 QUY786453 REU786453 ROQ786453 RYM786453 SII786453 SSE786453 TCA786453 TLW786453 TVS786453 UFO786453 UPK786453 UZG786453 VJC786453 VSY786453 WCU786453 WMQ786453 WWM786453 AE851989 KA851989 TW851989 ADS851989 ANO851989 AXK851989 BHG851989 BRC851989 CAY851989 CKU851989 CUQ851989 DEM851989 DOI851989 DYE851989 EIA851989 ERW851989 FBS851989 FLO851989 FVK851989 GFG851989 GPC851989 GYY851989 HIU851989 HSQ851989 ICM851989 IMI851989 IWE851989 JGA851989 JPW851989 JZS851989 KJO851989 KTK851989 LDG851989 LNC851989 LWY851989 MGU851989 MQQ851989 NAM851989 NKI851989 NUE851989 OEA851989 ONW851989 OXS851989 PHO851989 PRK851989 QBG851989 QLC851989 QUY851989 REU851989 ROQ851989 RYM851989 SII851989 SSE851989 TCA851989 TLW851989 TVS851989 UFO851989 UPK851989 UZG851989 VJC851989 VSY851989 WCU851989 WMQ851989 WWM851989 AE917525 KA917525 TW917525 ADS917525 ANO917525 AXK917525 BHG917525 BRC917525 CAY917525 CKU917525 CUQ917525 DEM917525 DOI917525 DYE917525 EIA917525 ERW917525 FBS917525 FLO917525 FVK917525 GFG917525 GPC917525 GYY917525 HIU917525 HSQ917525 ICM917525 IMI917525 IWE917525 JGA917525 JPW917525 JZS917525 KJO917525 KTK917525 LDG917525 LNC917525 LWY917525 MGU917525 MQQ917525 NAM917525 NKI917525 NUE917525 OEA917525 ONW917525 OXS917525 PHO917525 PRK917525 QBG917525 QLC917525 QUY917525 REU917525 ROQ917525 RYM917525 SII917525 SSE917525 TCA917525 TLW917525 TVS917525 UFO917525 UPK917525 UZG917525 VJC917525 VSY917525 WCU917525 WMQ917525 WWM917525 AE983061 KA983061 TW983061 ADS983061 ANO983061 AXK983061 BHG983061 BRC983061 CAY983061 CKU983061 CUQ983061 DEM983061 DOI983061 DYE983061 EIA983061 ERW983061 FBS983061 FLO983061 FVK983061 GFG983061 GPC983061 GYY983061 HIU983061 HSQ983061 ICM983061 IMI983061 IWE983061 JGA983061 JPW983061 JZS983061 KJO983061 KTK983061 LDG983061 LNC983061 LWY983061 MGU983061 MQQ983061 NAM983061 NKI983061 NUE983061 OEA983061 ONW983061 OXS983061 PHO983061 PRK983061 QBG983061 QLC983061 QUY983061 REU983061 ROQ983061 RYM983061 SII983061 SSE983061 TCA983061 TLW983061 TVS983061 UFO983061 UPK983061 UZG983061 VJC983061 VSY983061 WCU983061 WMQ983061 WWM983061 AE31 KA31 TW31 ADS31 ANO31 AXK31 BHG31 BRC31 CAY31 CKU31 CUQ31 DEM31 DOI31 DYE31 EIA31 ERW31 FBS31 FLO31 FVK31 GFG31 GPC31 GYY31 HIU31 HSQ31 ICM31 IMI31 IWE31 JGA31 JPW31 JZS31 KJO31 KTK31 LDG31 LNC31 LWY31 MGU31 MQQ31 NAM31 NKI31 NUE31 OEA31 ONW31 OXS31 PHO31 PRK31 QBG31 QLC31 QUY31 REU31 ROQ31 RYM31 SII31 SSE31 TCA31 TLW31 TVS31 UFO31 UPK31 UZG31 VJC31 VSY31 WCU31 WMQ31 WWM31 AE65567 KA65567 TW65567 ADS65567 ANO65567 AXK65567 BHG65567 BRC65567 CAY65567 CKU65567 CUQ65567 DEM65567 DOI65567 DYE65567 EIA65567 ERW65567 FBS65567 FLO65567 FVK65567 GFG65567 GPC65567 GYY65567 HIU65567 HSQ65567 ICM65567 IMI65567 IWE65567 JGA65567 JPW65567 JZS65567 KJO65567 KTK65567 LDG65567 LNC65567 LWY65567 MGU65567 MQQ65567 NAM65567 NKI65567 NUE65567 OEA65567 ONW65567 OXS65567 PHO65567 PRK65567 QBG65567 QLC65567 QUY65567 REU65567 ROQ65567 RYM65567 SII65567 SSE65567 TCA65567 TLW65567 TVS65567 UFO65567 UPK65567 UZG65567 VJC65567 VSY65567 WCU65567 WMQ65567 WWM65567 AE131103 KA131103 TW131103 ADS131103 ANO131103 AXK131103 BHG131103 BRC131103 CAY131103 CKU131103 CUQ131103 DEM131103 DOI131103 DYE131103 EIA131103 ERW131103 FBS131103 FLO131103 FVK131103 GFG131103 GPC131103 GYY131103 HIU131103 HSQ131103 ICM131103 IMI131103 IWE131103 JGA131103 JPW131103 JZS131103 KJO131103 KTK131103 LDG131103 LNC131103 LWY131103 MGU131103 MQQ131103 NAM131103 NKI131103 NUE131103 OEA131103 ONW131103 OXS131103 PHO131103 PRK131103 QBG131103 QLC131103 QUY131103 REU131103 ROQ131103 RYM131103 SII131103 SSE131103 TCA131103 TLW131103 TVS131103 UFO131103 UPK131103 UZG131103 VJC131103 VSY131103 WCU131103 WMQ131103 WWM131103 AE196639 KA196639 TW196639 ADS196639 ANO196639 AXK196639 BHG196639 BRC196639 CAY196639 CKU196639 CUQ196639 DEM196639 DOI196639 DYE196639 EIA196639 ERW196639 FBS196639 FLO196639 FVK196639 GFG196639 GPC196639 GYY196639 HIU196639 HSQ196639 ICM196639 IMI196639 IWE196639 JGA196639 JPW196639 JZS196639 KJO196639 KTK196639 LDG196639 LNC196639 LWY196639 MGU196639 MQQ196639 NAM196639 NKI196639 NUE196639 OEA196639 ONW196639 OXS196639 PHO196639 PRK196639 QBG196639 QLC196639 QUY196639 REU196639 ROQ196639 RYM196639 SII196639 SSE196639 TCA196639 TLW196639 TVS196639 UFO196639 UPK196639 UZG196639 VJC196639 VSY196639 WCU196639 WMQ196639 WWM196639 AE262175 KA262175 TW262175 ADS262175 ANO262175 AXK262175 BHG262175 BRC262175 CAY262175 CKU262175 CUQ262175 DEM262175 DOI262175 DYE262175 EIA262175 ERW262175 FBS262175 FLO262175 FVK262175 GFG262175 GPC262175 GYY262175 HIU262175 HSQ262175 ICM262175 IMI262175 IWE262175 JGA262175 JPW262175 JZS262175 KJO262175 KTK262175 LDG262175 LNC262175 LWY262175 MGU262175 MQQ262175 NAM262175 NKI262175 NUE262175 OEA262175 ONW262175 OXS262175 PHO262175 PRK262175 QBG262175 QLC262175 QUY262175 REU262175 ROQ262175 RYM262175 SII262175 SSE262175 TCA262175 TLW262175 TVS262175 UFO262175 UPK262175 UZG262175 VJC262175 VSY262175 WCU262175 WMQ262175 WWM262175 AE327711 KA327711 TW327711 ADS327711 ANO327711 AXK327711 BHG327711 BRC327711 CAY327711 CKU327711 CUQ327711 DEM327711 DOI327711 DYE327711 EIA327711 ERW327711 FBS327711 FLO327711 FVK327711 GFG327711 GPC327711 GYY327711 HIU327711 HSQ327711 ICM327711 IMI327711 IWE327711 JGA327711 JPW327711 JZS327711 KJO327711 KTK327711 LDG327711 LNC327711 LWY327711 MGU327711 MQQ327711 NAM327711 NKI327711 NUE327711 OEA327711 ONW327711 OXS327711 PHO327711 PRK327711 QBG327711 QLC327711 QUY327711 REU327711 ROQ327711 RYM327711 SII327711 SSE327711 TCA327711 TLW327711 TVS327711 UFO327711 UPK327711 UZG327711 VJC327711 VSY327711 WCU327711 WMQ327711 WWM327711 AE393247 KA393247 TW393247 ADS393247 ANO393247 AXK393247 BHG393247 BRC393247 CAY393247 CKU393247 CUQ393247 DEM393247 DOI393247 DYE393247 EIA393247 ERW393247 FBS393247 FLO393247 FVK393247 GFG393247 GPC393247 GYY393247 HIU393247 HSQ393247 ICM393247 IMI393247 IWE393247 JGA393247 JPW393247 JZS393247 KJO393247 KTK393247 LDG393247 LNC393247 LWY393247 MGU393247 MQQ393247 NAM393247 NKI393247 NUE393247 OEA393247 ONW393247 OXS393247 PHO393247 PRK393247 QBG393247 QLC393247 QUY393247 REU393247 ROQ393247 RYM393247 SII393247 SSE393247 TCA393247 TLW393247 TVS393247 UFO393247 UPK393247 UZG393247 VJC393247 VSY393247 WCU393247 WMQ393247 WWM393247 AE458783 KA458783 TW458783 ADS458783 ANO458783 AXK458783 BHG458783 BRC458783 CAY458783 CKU458783 CUQ458783 DEM458783 DOI458783 DYE458783 EIA458783 ERW458783 FBS458783 FLO458783 FVK458783 GFG458783 GPC458783 GYY458783 HIU458783 HSQ458783 ICM458783 IMI458783 IWE458783 JGA458783 JPW458783 JZS458783 KJO458783 KTK458783 LDG458783 LNC458783 LWY458783 MGU458783 MQQ458783 NAM458783 NKI458783 NUE458783 OEA458783 ONW458783 OXS458783 PHO458783 PRK458783 QBG458783 QLC458783 QUY458783 REU458783 ROQ458783 RYM458783 SII458783 SSE458783 TCA458783 TLW458783 TVS458783 UFO458783 UPK458783 UZG458783 VJC458783 VSY458783 WCU458783 WMQ458783 WWM458783 AE524319 KA524319 TW524319 ADS524319 ANO524319 AXK524319 BHG524319 BRC524319 CAY524319 CKU524319 CUQ524319 DEM524319 DOI524319 DYE524319 EIA524319 ERW524319 FBS524319 FLO524319 FVK524319 GFG524319 GPC524319 GYY524319 HIU524319 HSQ524319 ICM524319 IMI524319 IWE524319 JGA524319 JPW524319 JZS524319 KJO524319 KTK524319 LDG524319 LNC524319 LWY524319 MGU524319 MQQ524319 NAM524319 NKI524319 NUE524319 OEA524319 ONW524319 OXS524319 PHO524319 PRK524319 QBG524319 QLC524319 QUY524319 REU524319 ROQ524319 RYM524319 SII524319 SSE524319 TCA524319 TLW524319 TVS524319 UFO524319 UPK524319 UZG524319 VJC524319 VSY524319 WCU524319 WMQ524319 WWM524319 AE589855 KA589855 TW589855 ADS589855 ANO589855 AXK589855 BHG589855 BRC589855 CAY589855 CKU589855 CUQ589855 DEM589855 DOI589855 DYE589855 EIA589855 ERW589855 FBS589855 FLO589855 FVK589855 GFG589855 GPC589855 GYY589855 HIU589855 HSQ589855 ICM589855 IMI589855 IWE589855 JGA589855 JPW589855 JZS589855 KJO589855 KTK589855 LDG589855 LNC589855 LWY589855 MGU589855 MQQ589855 NAM589855 NKI589855 NUE589855 OEA589855 ONW589855 OXS589855 PHO589855 PRK589855 QBG589855 QLC589855 QUY589855 REU589855 ROQ589855 RYM589855 SII589855 SSE589855 TCA589855 TLW589855 TVS589855 UFO589855 UPK589855 UZG589855 VJC589855 VSY589855 WCU589855 WMQ589855 WWM589855 AE655391 KA655391 TW655391 ADS655391 ANO655391 AXK655391 BHG655391 BRC655391 CAY655391 CKU655391 CUQ655391 DEM655391 DOI655391 DYE655391 EIA655391 ERW655391 FBS655391 FLO655391 FVK655391 GFG655391 GPC655391 GYY655391 HIU655391 HSQ655391 ICM655391 IMI655391 IWE655391 JGA655391 JPW655391 JZS655391 KJO655391 KTK655391 LDG655391 LNC655391 LWY655391 MGU655391 MQQ655391 NAM655391 NKI655391 NUE655391 OEA655391 ONW655391 OXS655391 PHO655391 PRK655391 QBG655391 QLC655391 QUY655391 REU655391 ROQ655391 RYM655391 SII655391 SSE655391 TCA655391 TLW655391 TVS655391 UFO655391 UPK655391 UZG655391 VJC655391 VSY655391 WCU655391 WMQ655391 WWM655391 AE720927 KA720927 TW720927 ADS720927 ANO720927 AXK720927 BHG720927 BRC720927 CAY720927 CKU720927 CUQ720927 DEM720927 DOI720927 DYE720927 EIA720927 ERW720927 FBS720927 FLO720927 FVK720927 GFG720927 GPC720927 GYY720927 HIU720927 HSQ720927 ICM720927 IMI720927 IWE720927 JGA720927 JPW720927 JZS720927 KJO720927 KTK720927 LDG720927 LNC720927 LWY720927 MGU720927 MQQ720927 NAM720927 NKI720927 NUE720927 OEA720927 ONW720927 OXS720927 PHO720927 PRK720927 QBG720927 QLC720927 QUY720927 REU720927 ROQ720927 RYM720927 SII720927 SSE720927 TCA720927 TLW720927 TVS720927 UFO720927 UPK720927 UZG720927 VJC720927 VSY720927 WCU720927 WMQ720927 WWM720927 AE786463 KA786463 TW786463 ADS786463 ANO786463 AXK786463 BHG786463 BRC786463 CAY786463 CKU786463 CUQ786463 DEM786463 DOI786463 DYE786463 EIA786463 ERW786463 FBS786463 FLO786463 FVK786463 GFG786463 GPC786463 GYY786463 HIU786463 HSQ786463 ICM786463 IMI786463 IWE786463 JGA786463 JPW786463 JZS786463 KJO786463 KTK786463 LDG786463 LNC786463 LWY786463 MGU786463 MQQ786463 NAM786463 NKI786463 NUE786463 OEA786463 ONW786463 OXS786463 PHO786463 PRK786463 QBG786463 QLC786463 QUY786463 REU786463 ROQ786463 RYM786463 SII786463 SSE786463 TCA786463 TLW786463 TVS786463 UFO786463 UPK786463 UZG786463 VJC786463 VSY786463 WCU786463 WMQ786463 WWM786463 AE851999 KA851999 TW851999 ADS851999 ANO851999 AXK851999 BHG851999 BRC851999 CAY851999 CKU851999 CUQ851999 DEM851999 DOI851999 DYE851999 EIA851999 ERW851999 FBS851999 FLO851999 FVK851999 GFG851999 GPC851999 GYY851999 HIU851999 HSQ851999 ICM851999 IMI851999 IWE851999 JGA851999 JPW851999 JZS851999 KJO851999 KTK851999 LDG851999 LNC851999 LWY851999 MGU851999 MQQ851999 NAM851999 NKI851999 NUE851999 OEA851999 ONW851999 OXS851999 PHO851999 PRK851999 QBG851999 QLC851999 QUY851999 REU851999 ROQ851999 RYM851999 SII851999 SSE851999 TCA851999 TLW851999 TVS851999 UFO851999 UPK851999 UZG851999 VJC851999 VSY851999 WCU851999 WMQ851999 WWM851999 AE917535 KA917535 TW917535 ADS917535 ANO917535 AXK917535 BHG917535 BRC917535 CAY917535 CKU917535 CUQ917535 DEM917535 DOI917535 DYE917535 EIA917535 ERW917535 FBS917535 FLO917535 FVK917535 GFG917535 GPC917535 GYY917535 HIU917535 HSQ917535 ICM917535 IMI917535 IWE917535 JGA917535 JPW917535 JZS917535 KJO917535 KTK917535 LDG917535 LNC917535 LWY917535 MGU917535 MQQ917535 NAM917535 NKI917535 NUE917535 OEA917535 ONW917535 OXS917535 PHO917535 PRK917535 QBG917535 QLC917535 QUY917535 REU917535 ROQ917535 RYM917535 SII917535 SSE917535 TCA917535 TLW917535 TVS917535 UFO917535 UPK917535 UZG917535 VJC917535 VSY917535 WCU917535 WMQ917535 WWM917535 AE983071 KA983071 TW983071 ADS983071 ANO983071 AXK983071 BHG983071 BRC983071 CAY983071 CKU983071 CUQ983071 DEM983071 DOI983071 DYE983071 EIA983071 ERW983071 FBS983071 FLO983071 FVK983071 GFG983071 GPC983071 GYY983071 HIU983071 HSQ983071 ICM983071 IMI983071 IWE983071 JGA983071 JPW983071 JZS983071 KJO983071 KTK983071 LDG983071 LNC983071 LWY983071 MGU983071 MQQ983071 NAM983071 NKI983071 NUE983071 OEA983071 ONW983071 OXS983071 PHO983071 PRK983071 QBG983071 QLC983071 QUY983071 REU983071 ROQ983071 RYM983071 SII983071 SSE983071 TCA983071 TLW983071 TVS983071 UFO983071 UPK983071 UZG983071 VJC983071 VSY983071 WCU983071 WMQ983071 WWM983071 AE40 KA40 TW40 ADS40 ANO40 AXK40 BHG40 BRC40 CAY40 CKU40 CUQ40 DEM40 DOI40 DYE40 EIA40 ERW40 FBS40 FLO40 FVK40 GFG40 GPC40 GYY40 HIU40 HSQ40 ICM40 IMI40 IWE40 JGA40 JPW40 JZS40 KJO40 KTK40 LDG40 LNC40 LWY40 MGU40 MQQ40 NAM40 NKI40 NUE40 OEA40 ONW40 OXS40 PHO40 PRK40 QBG40 QLC40 QUY40 REU40 ROQ40 RYM40 SII40 SSE40 TCA40 TLW40 TVS40 UFO40 UPK40 UZG40 VJC40 VSY40 WCU40 WMQ40 WWM40 AE65576 KA65576 TW65576 ADS65576 ANO65576 AXK65576 BHG65576 BRC65576 CAY65576 CKU65576 CUQ65576 DEM65576 DOI65576 DYE65576 EIA65576 ERW65576 FBS65576 FLO65576 FVK65576 GFG65576 GPC65576 GYY65576 HIU65576 HSQ65576 ICM65576 IMI65576 IWE65576 JGA65576 JPW65576 JZS65576 KJO65576 KTK65576 LDG65576 LNC65576 LWY65576 MGU65576 MQQ65576 NAM65576 NKI65576 NUE65576 OEA65576 ONW65576 OXS65576 PHO65576 PRK65576 QBG65576 QLC65576 QUY65576 REU65576 ROQ65576 RYM65576 SII65576 SSE65576 TCA65576 TLW65576 TVS65576 UFO65576 UPK65576 UZG65576 VJC65576 VSY65576 WCU65576 WMQ65576 WWM65576 AE131112 KA131112 TW131112 ADS131112 ANO131112 AXK131112 BHG131112 BRC131112 CAY131112 CKU131112 CUQ131112 DEM131112 DOI131112 DYE131112 EIA131112 ERW131112 FBS131112 FLO131112 FVK131112 GFG131112 GPC131112 GYY131112 HIU131112 HSQ131112 ICM131112 IMI131112 IWE131112 JGA131112 JPW131112 JZS131112 KJO131112 KTK131112 LDG131112 LNC131112 LWY131112 MGU131112 MQQ131112 NAM131112 NKI131112 NUE131112 OEA131112 ONW131112 OXS131112 PHO131112 PRK131112 QBG131112 QLC131112 QUY131112 REU131112 ROQ131112 RYM131112 SII131112 SSE131112 TCA131112 TLW131112 TVS131112 UFO131112 UPK131112 UZG131112 VJC131112 VSY131112 WCU131112 WMQ131112 WWM131112 AE196648 KA196648 TW196648 ADS196648 ANO196648 AXK196648 BHG196648 BRC196648 CAY196648 CKU196648 CUQ196648 DEM196648 DOI196648 DYE196648 EIA196648 ERW196648 FBS196648 FLO196648 FVK196648 GFG196648 GPC196648 GYY196648 HIU196648 HSQ196648 ICM196648 IMI196648 IWE196648 JGA196648 JPW196648 JZS196648 KJO196648 KTK196648 LDG196648 LNC196648 LWY196648 MGU196648 MQQ196648 NAM196648 NKI196648 NUE196648 OEA196648 ONW196648 OXS196648 PHO196648 PRK196648 QBG196648 QLC196648 QUY196648 REU196648 ROQ196648 RYM196648 SII196648 SSE196648 TCA196648 TLW196648 TVS196648 UFO196648 UPK196648 UZG196648 VJC196648 VSY196648 WCU196648 WMQ196648 WWM196648 AE262184 KA262184 TW262184 ADS262184 ANO262184 AXK262184 BHG262184 BRC262184 CAY262184 CKU262184 CUQ262184 DEM262184 DOI262184 DYE262184 EIA262184 ERW262184 FBS262184 FLO262184 FVK262184 GFG262184 GPC262184 GYY262184 HIU262184 HSQ262184 ICM262184 IMI262184 IWE262184 JGA262184 JPW262184 JZS262184 KJO262184 KTK262184 LDG262184 LNC262184 LWY262184 MGU262184 MQQ262184 NAM262184 NKI262184 NUE262184 OEA262184 ONW262184 OXS262184 PHO262184 PRK262184 QBG262184 QLC262184 QUY262184 REU262184 ROQ262184 RYM262184 SII262184 SSE262184 TCA262184 TLW262184 TVS262184 UFO262184 UPK262184 UZG262184 VJC262184 VSY262184 WCU262184 WMQ262184 WWM262184 AE327720 KA327720 TW327720 ADS327720 ANO327720 AXK327720 BHG327720 BRC327720 CAY327720 CKU327720 CUQ327720 DEM327720 DOI327720 DYE327720 EIA327720 ERW327720 FBS327720 FLO327720 FVK327720 GFG327720 GPC327720 GYY327720 HIU327720 HSQ327720 ICM327720 IMI327720 IWE327720 JGA327720 JPW327720 JZS327720 KJO327720 KTK327720 LDG327720 LNC327720 LWY327720 MGU327720 MQQ327720 NAM327720 NKI327720 NUE327720 OEA327720 ONW327720 OXS327720 PHO327720 PRK327720 QBG327720 QLC327720 QUY327720 REU327720 ROQ327720 RYM327720 SII327720 SSE327720 TCA327720 TLW327720 TVS327720 UFO327720 UPK327720 UZG327720 VJC327720 VSY327720 WCU327720 WMQ327720 WWM327720 AE393256 KA393256 TW393256 ADS393256 ANO393256 AXK393256 BHG393256 BRC393256 CAY393256 CKU393256 CUQ393256 DEM393256 DOI393256 DYE393256 EIA393256 ERW393256 FBS393256 FLO393256 FVK393256 GFG393256 GPC393256 GYY393256 HIU393256 HSQ393256 ICM393256 IMI393256 IWE393256 JGA393256 JPW393256 JZS393256 KJO393256 KTK393256 LDG393256 LNC393256 LWY393256 MGU393256 MQQ393256 NAM393256 NKI393256 NUE393256 OEA393256 ONW393256 OXS393256 PHO393256 PRK393256 QBG393256 QLC393256 QUY393256 REU393256 ROQ393256 RYM393256 SII393256 SSE393256 TCA393256 TLW393256 TVS393256 UFO393256 UPK393256 UZG393256 VJC393256 VSY393256 WCU393256 WMQ393256 WWM393256 AE458792 KA458792 TW458792 ADS458792 ANO458792 AXK458792 BHG458792 BRC458792 CAY458792 CKU458792 CUQ458792 DEM458792 DOI458792 DYE458792 EIA458792 ERW458792 FBS458792 FLO458792 FVK458792 GFG458792 GPC458792 GYY458792 HIU458792 HSQ458792 ICM458792 IMI458792 IWE458792 JGA458792 JPW458792 JZS458792 KJO458792 KTK458792 LDG458792 LNC458792 LWY458792 MGU458792 MQQ458792 NAM458792 NKI458792 NUE458792 OEA458792 ONW458792 OXS458792 PHO458792 PRK458792 QBG458792 QLC458792 QUY458792 REU458792 ROQ458792 RYM458792 SII458792 SSE458792 TCA458792 TLW458792 TVS458792 UFO458792 UPK458792 UZG458792 VJC458792 VSY458792 WCU458792 WMQ458792 WWM458792 AE524328 KA524328 TW524328 ADS524328 ANO524328 AXK524328 BHG524328 BRC524328 CAY524328 CKU524328 CUQ524328 DEM524328 DOI524328 DYE524328 EIA524328 ERW524328 FBS524328 FLO524328 FVK524328 GFG524328 GPC524328 GYY524328 HIU524328 HSQ524328 ICM524328 IMI524328 IWE524328 JGA524328 JPW524328 JZS524328 KJO524328 KTK524328 LDG524328 LNC524328 LWY524328 MGU524328 MQQ524328 NAM524328 NKI524328 NUE524328 OEA524328 ONW524328 OXS524328 PHO524328 PRK524328 QBG524328 QLC524328 QUY524328 REU524328 ROQ524328 RYM524328 SII524328 SSE524328 TCA524328 TLW524328 TVS524328 UFO524328 UPK524328 UZG524328 VJC524328 VSY524328 WCU524328 WMQ524328 WWM524328 AE589864 KA589864 TW589864 ADS589864 ANO589864 AXK589864 BHG589864 BRC589864 CAY589864 CKU589864 CUQ589864 DEM589864 DOI589864 DYE589864 EIA589864 ERW589864 FBS589864 FLO589864 FVK589864 GFG589864 GPC589864 GYY589864 HIU589864 HSQ589864 ICM589864 IMI589864 IWE589864 JGA589864 JPW589864 JZS589864 KJO589864 KTK589864 LDG589864 LNC589864 LWY589864 MGU589864 MQQ589864 NAM589864 NKI589864 NUE589864 OEA589864 ONW589864 OXS589864 PHO589864 PRK589864 QBG589864 QLC589864 QUY589864 REU589864 ROQ589864 RYM589864 SII589864 SSE589864 TCA589864 TLW589864 TVS589864 UFO589864 UPK589864 UZG589864 VJC589864 VSY589864 WCU589864 WMQ589864 WWM589864 AE655400 KA655400 TW655400 ADS655400 ANO655400 AXK655400 BHG655400 BRC655400 CAY655400 CKU655400 CUQ655400 DEM655400 DOI655400 DYE655400 EIA655400 ERW655400 FBS655400 FLO655400 FVK655400 GFG655400 GPC655400 GYY655400 HIU655400 HSQ655400 ICM655400 IMI655400 IWE655400 JGA655400 JPW655400 JZS655400 KJO655400 KTK655400 LDG655400 LNC655400 LWY655400 MGU655400 MQQ655400 NAM655400 NKI655400 NUE655400 OEA655400 ONW655400 OXS655400 PHO655400 PRK655400 QBG655400 QLC655400 QUY655400 REU655400 ROQ655400 RYM655400 SII655400 SSE655400 TCA655400 TLW655400 TVS655400 UFO655400 UPK655400 UZG655400 VJC655400 VSY655400 WCU655400 WMQ655400 WWM655400 AE720936 KA720936 TW720936 ADS720936 ANO720936 AXK720936 BHG720936 BRC720936 CAY720936 CKU720936 CUQ720936 DEM720936 DOI720936 DYE720936 EIA720936 ERW720936 FBS720936 FLO720936 FVK720936 GFG720936 GPC720936 GYY720936 HIU720936 HSQ720936 ICM720936 IMI720936 IWE720936 JGA720936 JPW720936 JZS720936 KJO720936 KTK720936 LDG720936 LNC720936 LWY720936 MGU720936 MQQ720936 NAM720936 NKI720936 NUE720936 OEA720936 ONW720936 OXS720936 PHO720936 PRK720936 QBG720936 QLC720936 QUY720936 REU720936 ROQ720936 RYM720936 SII720936 SSE720936 TCA720936 TLW720936 TVS720936 UFO720936 UPK720936 UZG720936 VJC720936 VSY720936 WCU720936 WMQ720936 WWM720936 AE786472 KA786472 TW786472 ADS786472 ANO786472 AXK786472 BHG786472 BRC786472 CAY786472 CKU786472 CUQ786472 DEM786472 DOI786472 DYE786472 EIA786472 ERW786472 FBS786472 FLO786472 FVK786472 GFG786472 GPC786472 GYY786472 HIU786472 HSQ786472 ICM786472 IMI786472 IWE786472 JGA786472 JPW786472 JZS786472 KJO786472 KTK786472 LDG786472 LNC786472 LWY786472 MGU786472 MQQ786472 NAM786472 NKI786472 NUE786472 OEA786472 ONW786472 OXS786472 PHO786472 PRK786472 QBG786472 QLC786472 QUY786472 REU786472 ROQ786472 RYM786472 SII786472 SSE786472 TCA786472 TLW786472 TVS786472 UFO786472 UPK786472 UZG786472 VJC786472 VSY786472 WCU786472 WMQ786472 WWM786472 AE852008 KA852008 TW852008 ADS852008 ANO852008 AXK852008 BHG852008 BRC852008 CAY852008 CKU852008 CUQ852008 DEM852008 DOI852008 DYE852008 EIA852008 ERW852008 FBS852008 FLO852008 FVK852008 GFG852008 GPC852008 GYY852008 HIU852008 HSQ852008 ICM852008 IMI852008 IWE852008 JGA852008 JPW852008 JZS852008 KJO852008 KTK852008 LDG852008 LNC852008 LWY852008 MGU852008 MQQ852008 NAM852008 NKI852008 NUE852008 OEA852008 ONW852008 OXS852008 PHO852008 PRK852008 QBG852008 QLC852008 QUY852008 REU852008 ROQ852008 RYM852008 SII852008 SSE852008 TCA852008 TLW852008 TVS852008 UFO852008 UPK852008 UZG852008 VJC852008 VSY852008 WCU852008 WMQ852008 WWM852008 AE917544 KA917544 TW917544 ADS917544 ANO917544 AXK917544 BHG917544 BRC917544 CAY917544 CKU917544 CUQ917544 DEM917544 DOI917544 DYE917544 EIA917544 ERW917544 FBS917544 FLO917544 FVK917544 GFG917544 GPC917544 GYY917544 HIU917544 HSQ917544 ICM917544 IMI917544 IWE917544 JGA917544 JPW917544 JZS917544 KJO917544 KTK917544 LDG917544 LNC917544 LWY917544 MGU917544 MQQ917544 NAM917544 NKI917544 NUE917544 OEA917544 ONW917544 OXS917544 PHO917544 PRK917544 QBG917544 QLC917544 QUY917544 REU917544 ROQ917544 RYM917544 SII917544 SSE917544 TCA917544 TLW917544 TVS917544 UFO917544 UPK917544 UZG917544 VJC917544 VSY917544 WCU917544 WMQ917544 WWM917544 AE983080 KA983080 TW983080 ADS983080 ANO983080 AXK983080 BHG983080 BRC983080 CAY983080 CKU983080 CUQ983080 DEM983080 DOI983080 DYE983080 EIA983080 ERW983080 FBS983080 FLO983080 FVK983080 GFG983080 GPC983080 GYY983080 HIU983080 HSQ983080 ICM983080 IMI983080 IWE983080 JGA983080 JPW983080 JZS983080 KJO983080 KTK983080 LDG983080 LNC983080 LWY983080 MGU983080 MQQ983080 NAM983080 NKI983080 NUE983080 OEA983080 ONW983080 OXS983080 PHO983080 PRK983080 QBG983080 QLC983080 QUY983080 REU983080 ROQ983080 RYM983080 SII983080 SSE983080 TCA983080 TLW983080 TVS983080 UFO983080 UPK983080 UZG983080 VJC983080 VSY983080 WCU983080 WMQ983080 WWM983080 AE49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AE65585 KA65585 TW65585 ADS65585 ANO65585 AXK65585 BHG65585 BRC65585 CAY65585 CKU65585 CUQ65585 DEM65585 DOI65585 DYE65585 EIA65585 ERW65585 FBS65585 FLO65585 FVK65585 GFG65585 GPC65585 GYY65585 HIU65585 HSQ65585 ICM65585 IMI65585 IWE65585 JGA65585 JPW65585 JZS65585 KJO65585 KTK65585 LDG65585 LNC65585 LWY65585 MGU65585 MQQ65585 NAM65585 NKI65585 NUE65585 OEA65585 ONW65585 OXS65585 PHO65585 PRK65585 QBG65585 QLC65585 QUY65585 REU65585 ROQ65585 RYM65585 SII65585 SSE65585 TCA65585 TLW65585 TVS65585 UFO65585 UPK65585 UZG65585 VJC65585 VSY65585 WCU65585 WMQ65585 WWM65585 AE131121 KA131121 TW131121 ADS131121 ANO131121 AXK131121 BHG131121 BRC131121 CAY131121 CKU131121 CUQ131121 DEM131121 DOI131121 DYE131121 EIA131121 ERW131121 FBS131121 FLO131121 FVK131121 GFG131121 GPC131121 GYY131121 HIU131121 HSQ131121 ICM131121 IMI131121 IWE131121 JGA131121 JPW131121 JZS131121 KJO131121 KTK131121 LDG131121 LNC131121 LWY131121 MGU131121 MQQ131121 NAM131121 NKI131121 NUE131121 OEA131121 ONW131121 OXS131121 PHO131121 PRK131121 QBG131121 QLC131121 QUY131121 REU131121 ROQ131121 RYM131121 SII131121 SSE131121 TCA131121 TLW131121 TVS131121 UFO131121 UPK131121 UZG131121 VJC131121 VSY131121 WCU131121 WMQ131121 WWM131121 AE196657 KA196657 TW196657 ADS196657 ANO196657 AXK196657 BHG196657 BRC196657 CAY196657 CKU196657 CUQ196657 DEM196657 DOI196657 DYE196657 EIA196657 ERW196657 FBS196657 FLO196657 FVK196657 GFG196657 GPC196657 GYY196657 HIU196657 HSQ196657 ICM196657 IMI196657 IWE196657 JGA196657 JPW196657 JZS196657 KJO196657 KTK196657 LDG196657 LNC196657 LWY196657 MGU196657 MQQ196657 NAM196657 NKI196657 NUE196657 OEA196657 ONW196657 OXS196657 PHO196657 PRK196657 QBG196657 QLC196657 QUY196657 REU196657 ROQ196657 RYM196657 SII196657 SSE196657 TCA196657 TLW196657 TVS196657 UFO196657 UPK196657 UZG196657 VJC196657 VSY196657 WCU196657 WMQ196657 WWM196657 AE262193 KA262193 TW262193 ADS262193 ANO262193 AXK262193 BHG262193 BRC262193 CAY262193 CKU262193 CUQ262193 DEM262193 DOI262193 DYE262193 EIA262193 ERW262193 FBS262193 FLO262193 FVK262193 GFG262193 GPC262193 GYY262193 HIU262193 HSQ262193 ICM262193 IMI262193 IWE262193 JGA262193 JPW262193 JZS262193 KJO262193 KTK262193 LDG262193 LNC262193 LWY262193 MGU262193 MQQ262193 NAM262193 NKI262193 NUE262193 OEA262193 ONW262193 OXS262193 PHO262193 PRK262193 QBG262193 QLC262193 QUY262193 REU262193 ROQ262193 RYM262193 SII262193 SSE262193 TCA262193 TLW262193 TVS262193 UFO262193 UPK262193 UZG262193 VJC262193 VSY262193 WCU262193 WMQ262193 WWM262193 AE327729 KA327729 TW327729 ADS327729 ANO327729 AXK327729 BHG327729 BRC327729 CAY327729 CKU327729 CUQ327729 DEM327729 DOI327729 DYE327729 EIA327729 ERW327729 FBS327729 FLO327729 FVK327729 GFG327729 GPC327729 GYY327729 HIU327729 HSQ327729 ICM327729 IMI327729 IWE327729 JGA327729 JPW327729 JZS327729 KJO327729 KTK327729 LDG327729 LNC327729 LWY327729 MGU327729 MQQ327729 NAM327729 NKI327729 NUE327729 OEA327729 ONW327729 OXS327729 PHO327729 PRK327729 QBG327729 QLC327729 QUY327729 REU327729 ROQ327729 RYM327729 SII327729 SSE327729 TCA327729 TLW327729 TVS327729 UFO327729 UPK327729 UZG327729 VJC327729 VSY327729 WCU327729 WMQ327729 WWM327729 AE393265 KA393265 TW393265 ADS393265 ANO393265 AXK393265 BHG393265 BRC393265 CAY393265 CKU393265 CUQ393265 DEM393265 DOI393265 DYE393265 EIA393265 ERW393265 FBS393265 FLO393265 FVK393265 GFG393265 GPC393265 GYY393265 HIU393265 HSQ393265 ICM393265 IMI393265 IWE393265 JGA393265 JPW393265 JZS393265 KJO393265 KTK393265 LDG393265 LNC393265 LWY393265 MGU393265 MQQ393265 NAM393265 NKI393265 NUE393265 OEA393265 ONW393265 OXS393265 PHO393265 PRK393265 QBG393265 QLC393265 QUY393265 REU393265 ROQ393265 RYM393265 SII393265 SSE393265 TCA393265 TLW393265 TVS393265 UFO393265 UPK393265 UZG393265 VJC393265 VSY393265 WCU393265 WMQ393265 WWM393265 AE458801 KA458801 TW458801 ADS458801 ANO458801 AXK458801 BHG458801 BRC458801 CAY458801 CKU458801 CUQ458801 DEM458801 DOI458801 DYE458801 EIA458801 ERW458801 FBS458801 FLO458801 FVK458801 GFG458801 GPC458801 GYY458801 HIU458801 HSQ458801 ICM458801 IMI458801 IWE458801 JGA458801 JPW458801 JZS458801 KJO458801 KTK458801 LDG458801 LNC458801 LWY458801 MGU458801 MQQ458801 NAM458801 NKI458801 NUE458801 OEA458801 ONW458801 OXS458801 PHO458801 PRK458801 QBG458801 QLC458801 QUY458801 REU458801 ROQ458801 RYM458801 SII458801 SSE458801 TCA458801 TLW458801 TVS458801 UFO458801 UPK458801 UZG458801 VJC458801 VSY458801 WCU458801 WMQ458801 WWM458801 AE524337 KA524337 TW524337 ADS524337 ANO524337 AXK524337 BHG524337 BRC524337 CAY524337 CKU524337 CUQ524337 DEM524337 DOI524337 DYE524337 EIA524337 ERW524337 FBS524337 FLO524337 FVK524337 GFG524337 GPC524337 GYY524337 HIU524337 HSQ524337 ICM524337 IMI524337 IWE524337 JGA524337 JPW524337 JZS524337 KJO524337 KTK524337 LDG524337 LNC524337 LWY524337 MGU524337 MQQ524337 NAM524337 NKI524337 NUE524337 OEA524337 ONW524337 OXS524337 PHO524337 PRK524337 QBG524337 QLC524337 QUY524337 REU524337 ROQ524337 RYM524337 SII524337 SSE524337 TCA524337 TLW524337 TVS524337 UFO524337 UPK524337 UZG524337 VJC524337 VSY524337 WCU524337 WMQ524337 WWM524337 AE589873 KA589873 TW589873 ADS589873 ANO589873 AXK589873 BHG589873 BRC589873 CAY589873 CKU589873 CUQ589873 DEM589873 DOI589873 DYE589873 EIA589873 ERW589873 FBS589873 FLO589873 FVK589873 GFG589873 GPC589873 GYY589873 HIU589873 HSQ589873 ICM589873 IMI589873 IWE589873 JGA589873 JPW589873 JZS589873 KJO589873 KTK589873 LDG589873 LNC589873 LWY589873 MGU589873 MQQ589873 NAM589873 NKI589873 NUE589873 OEA589873 ONW589873 OXS589873 PHO589873 PRK589873 QBG589873 QLC589873 QUY589873 REU589873 ROQ589873 RYM589873 SII589873 SSE589873 TCA589873 TLW589873 TVS589873 UFO589873 UPK589873 UZG589873 VJC589873 VSY589873 WCU589873 WMQ589873 WWM589873 AE655409 KA655409 TW655409 ADS655409 ANO655409 AXK655409 BHG655409 BRC655409 CAY655409 CKU655409 CUQ655409 DEM655409 DOI655409 DYE655409 EIA655409 ERW655409 FBS655409 FLO655409 FVK655409 GFG655409 GPC655409 GYY655409 HIU655409 HSQ655409 ICM655409 IMI655409 IWE655409 JGA655409 JPW655409 JZS655409 KJO655409 KTK655409 LDG655409 LNC655409 LWY655409 MGU655409 MQQ655409 NAM655409 NKI655409 NUE655409 OEA655409 ONW655409 OXS655409 PHO655409 PRK655409 QBG655409 QLC655409 QUY655409 REU655409 ROQ655409 RYM655409 SII655409 SSE655409 TCA655409 TLW655409 TVS655409 UFO655409 UPK655409 UZG655409 VJC655409 VSY655409 WCU655409 WMQ655409 WWM655409 AE720945 KA720945 TW720945 ADS720945 ANO720945 AXK720945 BHG720945 BRC720945 CAY720945 CKU720945 CUQ720945 DEM720945 DOI720945 DYE720945 EIA720945 ERW720945 FBS720945 FLO720945 FVK720945 GFG720945 GPC720945 GYY720945 HIU720945 HSQ720945 ICM720945 IMI720945 IWE720945 JGA720945 JPW720945 JZS720945 KJO720945 KTK720945 LDG720945 LNC720945 LWY720945 MGU720945 MQQ720945 NAM720945 NKI720945 NUE720945 OEA720945 ONW720945 OXS720945 PHO720945 PRK720945 QBG720945 QLC720945 QUY720945 REU720945 ROQ720945 RYM720945 SII720945 SSE720945 TCA720945 TLW720945 TVS720945 UFO720945 UPK720945 UZG720945 VJC720945 VSY720945 WCU720945 WMQ720945 WWM720945 AE786481 KA786481 TW786481 ADS786481 ANO786481 AXK786481 BHG786481 BRC786481 CAY786481 CKU786481 CUQ786481 DEM786481 DOI786481 DYE786481 EIA786481 ERW786481 FBS786481 FLO786481 FVK786481 GFG786481 GPC786481 GYY786481 HIU786481 HSQ786481 ICM786481 IMI786481 IWE786481 JGA786481 JPW786481 JZS786481 KJO786481 KTK786481 LDG786481 LNC786481 LWY786481 MGU786481 MQQ786481 NAM786481 NKI786481 NUE786481 OEA786481 ONW786481 OXS786481 PHO786481 PRK786481 QBG786481 QLC786481 QUY786481 REU786481 ROQ786481 RYM786481 SII786481 SSE786481 TCA786481 TLW786481 TVS786481 UFO786481 UPK786481 UZG786481 VJC786481 VSY786481 WCU786481 WMQ786481 WWM786481 AE852017 KA852017 TW852017 ADS852017 ANO852017 AXK852017 BHG852017 BRC852017 CAY852017 CKU852017 CUQ852017 DEM852017 DOI852017 DYE852017 EIA852017 ERW852017 FBS852017 FLO852017 FVK852017 GFG852017 GPC852017 GYY852017 HIU852017 HSQ852017 ICM852017 IMI852017 IWE852017 JGA852017 JPW852017 JZS852017 KJO852017 KTK852017 LDG852017 LNC852017 LWY852017 MGU852017 MQQ852017 NAM852017 NKI852017 NUE852017 OEA852017 ONW852017 OXS852017 PHO852017 PRK852017 QBG852017 QLC852017 QUY852017 REU852017 ROQ852017 RYM852017 SII852017 SSE852017 TCA852017 TLW852017 TVS852017 UFO852017 UPK852017 UZG852017 VJC852017 VSY852017 WCU852017 WMQ852017 WWM852017 AE917553 KA917553 TW917553 ADS917553 ANO917553 AXK917553 BHG917553 BRC917553 CAY917553 CKU917553 CUQ917553 DEM917553 DOI917553 DYE917553 EIA917553 ERW917553 FBS917553 FLO917553 FVK917553 GFG917553 GPC917553 GYY917553 HIU917553 HSQ917553 ICM917553 IMI917553 IWE917553 JGA917553 JPW917553 JZS917553 KJO917553 KTK917553 LDG917553 LNC917553 LWY917553 MGU917553 MQQ917553 NAM917553 NKI917553 NUE917553 OEA917553 ONW917553 OXS917553 PHO917553 PRK917553 QBG917553 QLC917553 QUY917553 REU917553 ROQ917553 RYM917553 SII917553 SSE917553 TCA917553 TLW917553 TVS917553 UFO917553 UPK917553 UZG917553 VJC917553 VSY917553 WCU917553 WMQ917553 WWM917553 AE983089 KA983089 TW983089 ADS983089 ANO983089 AXK983089 BHG983089 BRC983089 CAY983089 CKU983089 CUQ983089 DEM983089 DOI983089 DYE983089 EIA983089 ERW983089 FBS983089 FLO983089 FVK983089 GFG983089 GPC983089 GYY983089 HIU983089 HSQ983089 ICM983089 IMI983089 IWE983089 JGA983089 JPW983089 JZS983089 KJO983089 KTK983089 LDG983089 LNC983089 LWY983089 MGU983089 MQQ983089 NAM983089 NKI983089 NUE983089 OEA983089 ONW983089 OXS983089 PHO983089 PRK983089 QBG983089 QLC983089 QUY983089 REU983089 ROQ983089 RYM983089 SII983089 SSE983089 TCA983089 TLW983089 TVS983089 UFO983089 UPK983089 UZG983089 VJC983089 VSY983089 WCU983089 WMQ983089 WWM983089" xr:uid="{5CDF6DF1-4D5C-48E5-A61F-67C135051355}">
      <formula1>$AF$84:$AF$93</formula1>
    </dataValidation>
  </dataValidations>
  <printOptions horizontalCentered="1"/>
  <pageMargins left="0.23622047244094491" right="0.23622047244094491" top="0.74803149606299213" bottom="0.74803149606299213" header="0.31496062992125984" footer="0.31496062992125984"/>
  <pageSetup paperSize="9" fitToHeight="0" orientation="portrait" blackAndWhite="1"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19F7-B400-4AE4-9085-7289E3746CAA}">
  <sheetPr>
    <tabColor rgb="FFCCFFFF"/>
  </sheetPr>
  <dimension ref="A1:AS127"/>
  <sheetViews>
    <sheetView view="pageBreakPreview" zoomScaleNormal="70" zoomScaleSheetLayoutView="100" workbookViewId="0">
      <selection activeCell="AE4" sqref="AE4"/>
    </sheetView>
  </sheetViews>
  <sheetFormatPr defaultRowHeight="12"/>
  <cols>
    <col min="1" max="9" width="3" style="333" customWidth="1"/>
    <col min="10" max="10" width="3.125" style="333" customWidth="1"/>
    <col min="11" max="29" width="3" style="333" customWidth="1"/>
    <col min="30" max="30" width="4.625" style="333" customWidth="1"/>
    <col min="31" max="33" width="9" style="333"/>
    <col min="34" max="34" width="12.25" style="333" bestFit="1" customWidth="1"/>
    <col min="35" max="35" width="6.75" style="333" bestFit="1" customWidth="1"/>
    <col min="36" max="36" width="10.25" style="333" bestFit="1" customWidth="1"/>
    <col min="37" max="38" width="9" style="333"/>
    <col min="39" max="39" width="8.5" style="333" bestFit="1" customWidth="1"/>
    <col min="40" max="40" width="33.625" style="333" bestFit="1" customWidth="1"/>
    <col min="41" max="41" width="7.625" style="333" bestFit="1" customWidth="1"/>
    <col min="42" max="42" width="35.5" style="333" bestFit="1" customWidth="1"/>
    <col min="43" max="43" width="12.25" style="333" bestFit="1" customWidth="1"/>
    <col min="44" max="44" width="25.75" style="333" bestFit="1" customWidth="1"/>
    <col min="45" max="256" width="9" style="333"/>
    <col min="257" max="265" width="3" style="333" customWidth="1"/>
    <col min="266" max="266" width="3.125" style="333" customWidth="1"/>
    <col min="267" max="285" width="3" style="333" customWidth="1"/>
    <col min="286" max="286" width="4.625" style="333" customWidth="1"/>
    <col min="287" max="289" width="9" style="333"/>
    <col min="290" max="290" width="12.25" style="333" bestFit="1" customWidth="1"/>
    <col min="291" max="291" width="6.75" style="333" bestFit="1" customWidth="1"/>
    <col min="292" max="292" width="10.25" style="333" bestFit="1" customWidth="1"/>
    <col min="293" max="294" width="9" style="333"/>
    <col min="295" max="295" width="8.5" style="333" bestFit="1" customWidth="1"/>
    <col min="296" max="296" width="33.625" style="333" bestFit="1" customWidth="1"/>
    <col min="297" max="297" width="7.625" style="333" bestFit="1" customWidth="1"/>
    <col min="298" max="298" width="35.5" style="333" bestFit="1" customWidth="1"/>
    <col min="299" max="299" width="12.25" style="333" bestFit="1" customWidth="1"/>
    <col min="300" max="300" width="25.75" style="333" bestFit="1" customWidth="1"/>
    <col min="301" max="512" width="9" style="333"/>
    <col min="513" max="521" width="3" style="333" customWidth="1"/>
    <col min="522" max="522" width="3.125" style="333" customWidth="1"/>
    <col min="523" max="541" width="3" style="333" customWidth="1"/>
    <col min="542" max="542" width="4.625" style="333" customWidth="1"/>
    <col min="543" max="545" width="9" style="333"/>
    <col min="546" max="546" width="12.25" style="333" bestFit="1" customWidth="1"/>
    <col min="547" max="547" width="6.75" style="333" bestFit="1" customWidth="1"/>
    <col min="548" max="548" width="10.25" style="333" bestFit="1" customWidth="1"/>
    <col min="549" max="550" width="9" style="333"/>
    <col min="551" max="551" width="8.5" style="333" bestFit="1" customWidth="1"/>
    <col min="552" max="552" width="33.625" style="333" bestFit="1" customWidth="1"/>
    <col min="553" max="553" width="7.625" style="333" bestFit="1" customWidth="1"/>
    <col min="554" max="554" width="35.5" style="333" bestFit="1" customWidth="1"/>
    <col min="555" max="555" width="12.25" style="333" bestFit="1" customWidth="1"/>
    <col min="556" max="556" width="25.75" style="333" bestFit="1" customWidth="1"/>
    <col min="557" max="768" width="9" style="333"/>
    <col min="769" max="777" width="3" style="333" customWidth="1"/>
    <col min="778" max="778" width="3.125" style="333" customWidth="1"/>
    <col min="779" max="797" width="3" style="333" customWidth="1"/>
    <col min="798" max="798" width="4.625" style="333" customWidth="1"/>
    <col min="799" max="801" width="9" style="333"/>
    <col min="802" max="802" width="12.25" style="333" bestFit="1" customWidth="1"/>
    <col min="803" max="803" width="6.75" style="333" bestFit="1" customWidth="1"/>
    <col min="804" max="804" width="10.25" style="333" bestFit="1" customWidth="1"/>
    <col min="805" max="806" width="9" style="333"/>
    <col min="807" max="807" width="8.5" style="333" bestFit="1" customWidth="1"/>
    <col min="808" max="808" width="33.625" style="333" bestFit="1" customWidth="1"/>
    <col min="809" max="809" width="7.625" style="333" bestFit="1" customWidth="1"/>
    <col min="810" max="810" width="35.5" style="333" bestFit="1" customWidth="1"/>
    <col min="811" max="811" width="12.25" style="333" bestFit="1" customWidth="1"/>
    <col min="812" max="812" width="25.75" style="333" bestFit="1" customWidth="1"/>
    <col min="813" max="1024" width="9" style="333"/>
    <col min="1025" max="1033" width="3" style="333" customWidth="1"/>
    <col min="1034" max="1034" width="3.125" style="333" customWidth="1"/>
    <col min="1035" max="1053" width="3" style="333" customWidth="1"/>
    <col min="1054" max="1054" width="4.625" style="333" customWidth="1"/>
    <col min="1055" max="1057" width="9" style="333"/>
    <col min="1058" max="1058" width="12.25" style="333" bestFit="1" customWidth="1"/>
    <col min="1059" max="1059" width="6.75" style="333" bestFit="1" customWidth="1"/>
    <col min="1060" max="1060" width="10.25" style="333" bestFit="1" customWidth="1"/>
    <col min="1061" max="1062" width="9" style="333"/>
    <col min="1063" max="1063" width="8.5" style="333" bestFit="1" customWidth="1"/>
    <col min="1064" max="1064" width="33.625" style="333" bestFit="1" customWidth="1"/>
    <col min="1065" max="1065" width="7.625" style="333" bestFit="1" customWidth="1"/>
    <col min="1066" max="1066" width="35.5" style="333" bestFit="1" customWidth="1"/>
    <col min="1067" max="1067" width="12.25" style="333" bestFit="1" customWidth="1"/>
    <col min="1068" max="1068" width="25.75" style="333" bestFit="1" customWidth="1"/>
    <col min="1069" max="1280" width="9" style="333"/>
    <col min="1281" max="1289" width="3" style="333" customWidth="1"/>
    <col min="1290" max="1290" width="3.125" style="333" customWidth="1"/>
    <col min="1291" max="1309" width="3" style="333" customWidth="1"/>
    <col min="1310" max="1310" width="4.625" style="333" customWidth="1"/>
    <col min="1311" max="1313" width="9" style="333"/>
    <col min="1314" max="1314" width="12.25" style="333" bestFit="1" customWidth="1"/>
    <col min="1315" max="1315" width="6.75" style="333" bestFit="1" customWidth="1"/>
    <col min="1316" max="1316" width="10.25" style="333" bestFit="1" customWidth="1"/>
    <col min="1317" max="1318" width="9" style="333"/>
    <col min="1319" max="1319" width="8.5" style="333" bestFit="1" customWidth="1"/>
    <col min="1320" max="1320" width="33.625" style="333" bestFit="1" customWidth="1"/>
    <col min="1321" max="1321" width="7.625" style="333" bestFit="1" customWidth="1"/>
    <col min="1322" max="1322" width="35.5" style="333" bestFit="1" customWidth="1"/>
    <col min="1323" max="1323" width="12.25" style="333" bestFit="1" customWidth="1"/>
    <col min="1324" max="1324" width="25.75" style="333" bestFit="1" customWidth="1"/>
    <col min="1325" max="1536" width="9" style="333"/>
    <col min="1537" max="1545" width="3" style="333" customWidth="1"/>
    <col min="1546" max="1546" width="3.125" style="333" customWidth="1"/>
    <col min="1547" max="1565" width="3" style="333" customWidth="1"/>
    <col min="1566" max="1566" width="4.625" style="333" customWidth="1"/>
    <col min="1567" max="1569" width="9" style="333"/>
    <col min="1570" max="1570" width="12.25" style="333" bestFit="1" customWidth="1"/>
    <col min="1571" max="1571" width="6.75" style="333" bestFit="1" customWidth="1"/>
    <col min="1572" max="1572" width="10.25" style="333" bestFit="1" customWidth="1"/>
    <col min="1573" max="1574" width="9" style="333"/>
    <col min="1575" max="1575" width="8.5" style="333" bestFit="1" customWidth="1"/>
    <col min="1576" max="1576" width="33.625" style="333" bestFit="1" customWidth="1"/>
    <col min="1577" max="1577" width="7.625" style="333" bestFit="1" customWidth="1"/>
    <col min="1578" max="1578" width="35.5" style="333" bestFit="1" customWidth="1"/>
    <col min="1579" max="1579" width="12.25" style="333" bestFit="1" customWidth="1"/>
    <col min="1580" max="1580" width="25.75" style="333" bestFit="1" customWidth="1"/>
    <col min="1581" max="1792" width="9" style="333"/>
    <col min="1793" max="1801" width="3" style="333" customWidth="1"/>
    <col min="1802" max="1802" width="3.125" style="333" customWidth="1"/>
    <col min="1803" max="1821" width="3" style="333" customWidth="1"/>
    <col min="1822" max="1822" width="4.625" style="333" customWidth="1"/>
    <col min="1823" max="1825" width="9" style="333"/>
    <col min="1826" max="1826" width="12.25" style="333" bestFit="1" customWidth="1"/>
    <col min="1827" max="1827" width="6.75" style="333" bestFit="1" customWidth="1"/>
    <col min="1828" max="1828" width="10.25" style="333" bestFit="1" customWidth="1"/>
    <col min="1829" max="1830" width="9" style="333"/>
    <col min="1831" max="1831" width="8.5" style="333" bestFit="1" customWidth="1"/>
    <col min="1832" max="1832" width="33.625" style="333" bestFit="1" customWidth="1"/>
    <col min="1833" max="1833" width="7.625" style="333" bestFit="1" customWidth="1"/>
    <col min="1834" max="1834" width="35.5" style="333" bestFit="1" customWidth="1"/>
    <col min="1835" max="1835" width="12.25" style="333" bestFit="1" customWidth="1"/>
    <col min="1836" max="1836" width="25.75" style="333" bestFit="1" customWidth="1"/>
    <col min="1837" max="2048" width="9" style="333"/>
    <col min="2049" max="2057" width="3" style="333" customWidth="1"/>
    <col min="2058" max="2058" width="3.125" style="333" customWidth="1"/>
    <col min="2059" max="2077" width="3" style="333" customWidth="1"/>
    <col min="2078" max="2078" width="4.625" style="333" customWidth="1"/>
    <col min="2079" max="2081" width="9" style="333"/>
    <col min="2082" max="2082" width="12.25" style="333" bestFit="1" customWidth="1"/>
    <col min="2083" max="2083" width="6.75" style="333" bestFit="1" customWidth="1"/>
    <col min="2084" max="2084" width="10.25" style="333" bestFit="1" customWidth="1"/>
    <col min="2085" max="2086" width="9" style="333"/>
    <col min="2087" max="2087" width="8.5" style="333" bestFit="1" customWidth="1"/>
    <col min="2088" max="2088" width="33.625" style="333" bestFit="1" customWidth="1"/>
    <col min="2089" max="2089" width="7.625" style="333" bestFit="1" customWidth="1"/>
    <col min="2090" max="2090" width="35.5" style="333" bestFit="1" customWidth="1"/>
    <col min="2091" max="2091" width="12.25" style="333" bestFit="1" customWidth="1"/>
    <col min="2092" max="2092" width="25.75" style="333" bestFit="1" customWidth="1"/>
    <col min="2093" max="2304" width="9" style="333"/>
    <col min="2305" max="2313" width="3" style="333" customWidth="1"/>
    <col min="2314" max="2314" width="3.125" style="333" customWidth="1"/>
    <col min="2315" max="2333" width="3" style="333" customWidth="1"/>
    <col min="2334" max="2334" width="4.625" style="333" customWidth="1"/>
    <col min="2335" max="2337" width="9" style="333"/>
    <col min="2338" max="2338" width="12.25" style="333" bestFit="1" customWidth="1"/>
    <col min="2339" max="2339" width="6.75" style="333" bestFit="1" customWidth="1"/>
    <col min="2340" max="2340" width="10.25" style="333" bestFit="1" customWidth="1"/>
    <col min="2341" max="2342" width="9" style="333"/>
    <col min="2343" max="2343" width="8.5" style="333" bestFit="1" customWidth="1"/>
    <col min="2344" max="2344" width="33.625" style="333" bestFit="1" customWidth="1"/>
    <col min="2345" max="2345" width="7.625" style="333" bestFit="1" customWidth="1"/>
    <col min="2346" max="2346" width="35.5" style="333" bestFit="1" customWidth="1"/>
    <col min="2347" max="2347" width="12.25" style="333" bestFit="1" customWidth="1"/>
    <col min="2348" max="2348" width="25.75" style="333" bestFit="1" customWidth="1"/>
    <col min="2349" max="2560" width="9" style="333"/>
    <col min="2561" max="2569" width="3" style="333" customWidth="1"/>
    <col min="2570" max="2570" width="3.125" style="333" customWidth="1"/>
    <col min="2571" max="2589" width="3" style="333" customWidth="1"/>
    <col min="2590" max="2590" width="4.625" style="333" customWidth="1"/>
    <col min="2591" max="2593" width="9" style="333"/>
    <col min="2594" max="2594" width="12.25" style="333" bestFit="1" customWidth="1"/>
    <col min="2595" max="2595" width="6.75" style="333" bestFit="1" customWidth="1"/>
    <col min="2596" max="2596" width="10.25" style="333" bestFit="1" customWidth="1"/>
    <col min="2597" max="2598" width="9" style="333"/>
    <col min="2599" max="2599" width="8.5" style="333" bestFit="1" customWidth="1"/>
    <col min="2600" max="2600" width="33.625" style="333" bestFit="1" customWidth="1"/>
    <col min="2601" max="2601" width="7.625" style="333" bestFit="1" customWidth="1"/>
    <col min="2602" max="2602" width="35.5" style="333" bestFit="1" customWidth="1"/>
    <col min="2603" max="2603" width="12.25" style="333" bestFit="1" customWidth="1"/>
    <col min="2604" max="2604" width="25.75" style="333" bestFit="1" customWidth="1"/>
    <col min="2605" max="2816" width="9" style="333"/>
    <col min="2817" max="2825" width="3" style="333" customWidth="1"/>
    <col min="2826" max="2826" width="3.125" style="333" customWidth="1"/>
    <col min="2827" max="2845" width="3" style="333" customWidth="1"/>
    <col min="2846" max="2846" width="4.625" style="333" customWidth="1"/>
    <col min="2847" max="2849" width="9" style="333"/>
    <col min="2850" max="2850" width="12.25" style="333" bestFit="1" customWidth="1"/>
    <col min="2851" max="2851" width="6.75" style="333" bestFit="1" customWidth="1"/>
    <col min="2852" max="2852" width="10.25" style="333" bestFit="1" customWidth="1"/>
    <col min="2853" max="2854" width="9" style="333"/>
    <col min="2855" max="2855" width="8.5" style="333" bestFit="1" customWidth="1"/>
    <col min="2856" max="2856" width="33.625" style="333" bestFit="1" customWidth="1"/>
    <col min="2857" max="2857" width="7.625" style="333" bestFit="1" customWidth="1"/>
    <col min="2858" max="2858" width="35.5" style="333" bestFit="1" customWidth="1"/>
    <col min="2859" max="2859" width="12.25" style="333" bestFit="1" customWidth="1"/>
    <col min="2860" max="2860" width="25.75" style="333" bestFit="1" customWidth="1"/>
    <col min="2861" max="3072" width="9" style="333"/>
    <col min="3073" max="3081" width="3" style="333" customWidth="1"/>
    <col min="3082" max="3082" width="3.125" style="333" customWidth="1"/>
    <col min="3083" max="3101" width="3" style="333" customWidth="1"/>
    <col min="3102" max="3102" width="4.625" style="333" customWidth="1"/>
    <col min="3103" max="3105" width="9" style="333"/>
    <col min="3106" max="3106" width="12.25" style="333" bestFit="1" customWidth="1"/>
    <col min="3107" max="3107" width="6.75" style="333" bestFit="1" customWidth="1"/>
    <col min="3108" max="3108" width="10.25" style="333" bestFit="1" customWidth="1"/>
    <col min="3109" max="3110" width="9" style="333"/>
    <col min="3111" max="3111" width="8.5" style="333" bestFit="1" customWidth="1"/>
    <col min="3112" max="3112" width="33.625" style="333" bestFit="1" customWidth="1"/>
    <col min="3113" max="3113" width="7.625" style="333" bestFit="1" customWidth="1"/>
    <col min="3114" max="3114" width="35.5" style="333" bestFit="1" customWidth="1"/>
    <col min="3115" max="3115" width="12.25" style="333" bestFit="1" customWidth="1"/>
    <col min="3116" max="3116" width="25.75" style="333" bestFit="1" customWidth="1"/>
    <col min="3117" max="3328" width="9" style="333"/>
    <col min="3329" max="3337" width="3" style="333" customWidth="1"/>
    <col min="3338" max="3338" width="3.125" style="333" customWidth="1"/>
    <col min="3339" max="3357" width="3" style="333" customWidth="1"/>
    <col min="3358" max="3358" width="4.625" style="333" customWidth="1"/>
    <col min="3359" max="3361" width="9" style="333"/>
    <col min="3362" max="3362" width="12.25" style="333" bestFit="1" customWidth="1"/>
    <col min="3363" max="3363" width="6.75" style="333" bestFit="1" customWidth="1"/>
    <col min="3364" max="3364" width="10.25" style="333" bestFit="1" customWidth="1"/>
    <col min="3365" max="3366" width="9" style="333"/>
    <col min="3367" max="3367" width="8.5" style="333" bestFit="1" customWidth="1"/>
    <col min="3368" max="3368" width="33.625" style="333" bestFit="1" customWidth="1"/>
    <col min="3369" max="3369" width="7.625" style="333" bestFit="1" customWidth="1"/>
    <col min="3370" max="3370" width="35.5" style="333" bestFit="1" customWidth="1"/>
    <col min="3371" max="3371" width="12.25" style="333" bestFit="1" customWidth="1"/>
    <col min="3372" max="3372" width="25.75" style="333" bestFit="1" customWidth="1"/>
    <col min="3373" max="3584" width="9" style="333"/>
    <col min="3585" max="3593" width="3" style="333" customWidth="1"/>
    <col min="3594" max="3594" width="3.125" style="333" customWidth="1"/>
    <col min="3595" max="3613" width="3" style="333" customWidth="1"/>
    <col min="3614" max="3614" width="4.625" style="333" customWidth="1"/>
    <col min="3615" max="3617" width="9" style="333"/>
    <col min="3618" max="3618" width="12.25" style="333" bestFit="1" customWidth="1"/>
    <col min="3619" max="3619" width="6.75" style="333" bestFit="1" customWidth="1"/>
    <col min="3620" max="3620" width="10.25" style="333" bestFit="1" customWidth="1"/>
    <col min="3621" max="3622" width="9" style="333"/>
    <col min="3623" max="3623" width="8.5" style="333" bestFit="1" customWidth="1"/>
    <col min="3624" max="3624" width="33.625" style="333" bestFit="1" customWidth="1"/>
    <col min="3625" max="3625" width="7.625" style="333" bestFit="1" customWidth="1"/>
    <col min="3626" max="3626" width="35.5" style="333" bestFit="1" customWidth="1"/>
    <col min="3627" max="3627" width="12.25" style="333" bestFit="1" customWidth="1"/>
    <col min="3628" max="3628" width="25.75" style="333" bestFit="1" customWidth="1"/>
    <col min="3629" max="3840" width="9" style="333"/>
    <col min="3841" max="3849" width="3" style="333" customWidth="1"/>
    <col min="3850" max="3850" width="3.125" style="333" customWidth="1"/>
    <col min="3851" max="3869" width="3" style="333" customWidth="1"/>
    <col min="3870" max="3870" width="4.625" style="333" customWidth="1"/>
    <col min="3871" max="3873" width="9" style="333"/>
    <col min="3874" max="3874" width="12.25" style="333" bestFit="1" customWidth="1"/>
    <col min="3875" max="3875" width="6.75" style="333" bestFit="1" customWidth="1"/>
    <col min="3876" max="3876" width="10.25" style="333" bestFit="1" customWidth="1"/>
    <col min="3877" max="3878" width="9" style="333"/>
    <col min="3879" max="3879" width="8.5" style="333" bestFit="1" customWidth="1"/>
    <col min="3880" max="3880" width="33.625" style="333" bestFit="1" customWidth="1"/>
    <col min="3881" max="3881" width="7.625" style="333" bestFit="1" customWidth="1"/>
    <col min="3882" max="3882" width="35.5" style="333" bestFit="1" customWidth="1"/>
    <col min="3883" max="3883" width="12.25" style="333" bestFit="1" customWidth="1"/>
    <col min="3884" max="3884" width="25.75" style="333" bestFit="1" customWidth="1"/>
    <col min="3885" max="4096" width="9" style="333"/>
    <col min="4097" max="4105" width="3" style="333" customWidth="1"/>
    <col min="4106" max="4106" width="3.125" style="333" customWidth="1"/>
    <col min="4107" max="4125" width="3" style="333" customWidth="1"/>
    <col min="4126" max="4126" width="4.625" style="333" customWidth="1"/>
    <col min="4127" max="4129" width="9" style="333"/>
    <col min="4130" max="4130" width="12.25" style="333" bestFit="1" customWidth="1"/>
    <col min="4131" max="4131" width="6.75" style="333" bestFit="1" customWidth="1"/>
    <col min="4132" max="4132" width="10.25" style="333" bestFit="1" customWidth="1"/>
    <col min="4133" max="4134" width="9" style="333"/>
    <col min="4135" max="4135" width="8.5" style="333" bestFit="1" customWidth="1"/>
    <col min="4136" max="4136" width="33.625" style="333" bestFit="1" customWidth="1"/>
    <col min="4137" max="4137" width="7.625" style="333" bestFit="1" customWidth="1"/>
    <col min="4138" max="4138" width="35.5" style="333" bestFit="1" customWidth="1"/>
    <col min="4139" max="4139" width="12.25" style="333" bestFit="1" customWidth="1"/>
    <col min="4140" max="4140" width="25.75" style="333" bestFit="1" customWidth="1"/>
    <col min="4141" max="4352" width="9" style="333"/>
    <col min="4353" max="4361" width="3" style="333" customWidth="1"/>
    <col min="4362" max="4362" width="3.125" style="333" customWidth="1"/>
    <col min="4363" max="4381" width="3" style="333" customWidth="1"/>
    <col min="4382" max="4382" width="4.625" style="333" customWidth="1"/>
    <col min="4383" max="4385" width="9" style="333"/>
    <col min="4386" max="4386" width="12.25" style="333" bestFit="1" customWidth="1"/>
    <col min="4387" max="4387" width="6.75" style="333" bestFit="1" customWidth="1"/>
    <col min="4388" max="4388" width="10.25" style="333" bestFit="1" customWidth="1"/>
    <col min="4389" max="4390" width="9" style="333"/>
    <col min="4391" max="4391" width="8.5" style="333" bestFit="1" customWidth="1"/>
    <col min="4392" max="4392" width="33.625" style="333" bestFit="1" customWidth="1"/>
    <col min="4393" max="4393" width="7.625" style="333" bestFit="1" customWidth="1"/>
    <col min="4394" max="4394" width="35.5" style="333" bestFit="1" customWidth="1"/>
    <col min="4395" max="4395" width="12.25" style="333" bestFit="1" customWidth="1"/>
    <col min="4396" max="4396" width="25.75" style="333" bestFit="1" customWidth="1"/>
    <col min="4397" max="4608" width="9" style="333"/>
    <col min="4609" max="4617" width="3" style="333" customWidth="1"/>
    <col min="4618" max="4618" width="3.125" style="333" customWidth="1"/>
    <col min="4619" max="4637" width="3" style="333" customWidth="1"/>
    <col min="4638" max="4638" width="4.625" style="333" customWidth="1"/>
    <col min="4639" max="4641" width="9" style="333"/>
    <col min="4642" max="4642" width="12.25" style="333" bestFit="1" customWidth="1"/>
    <col min="4643" max="4643" width="6.75" style="333" bestFit="1" customWidth="1"/>
    <col min="4644" max="4644" width="10.25" style="333" bestFit="1" customWidth="1"/>
    <col min="4645" max="4646" width="9" style="333"/>
    <col min="4647" max="4647" width="8.5" style="333" bestFit="1" customWidth="1"/>
    <col min="4648" max="4648" width="33.625" style="333" bestFit="1" customWidth="1"/>
    <col min="4649" max="4649" width="7.625" style="333" bestFit="1" customWidth="1"/>
    <col min="4650" max="4650" width="35.5" style="333" bestFit="1" customWidth="1"/>
    <col min="4651" max="4651" width="12.25" style="333" bestFit="1" customWidth="1"/>
    <col min="4652" max="4652" width="25.75" style="333" bestFit="1" customWidth="1"/>
    <col min="4653" max="4864" width="9" style="333"/>
    <col min="4865" max="4873" width="3" style="333" customWidth="1"/>
    <col min="4874" max="4874" width="3.125" style="333" customWidth="1"/>
    <col min="4875" max="4893" width="3" style="333" customWidth="1"/>
    <col min="4894" max="4894" width="4.625" style="333" customWidth="1"/>
    <col min="4895" max="4897" width="9" style="333"/>
    <col min="4898" max="4898" width="12.25" style="333" bestFit="1" customWidth="1"/>
    <col min="4899" max="4899" width="6.75" style="333" bestFit="1" customWidth="1"/>
    <col min="4900" max="4900" width="10.25" style="333" bestFit="1" customWidth="1"/>
    <col min="4901" max="4902" width="9" style="333"/>
    <col min="4903" max="4903" width="8.5" style="333" bestFit="1" customWidth="1"/>
    <col min="4904" max="4904" width="33.625" style="333" bestFit="1" customWidth="1"/>
    <col min="4905" max="4905" width="7.625" style="333" bestFit="1" customWidth="1"/>
    <col min="4906" max="4906" width="35.5" style="333" bestFit="1" customWidth="1"/>
    <col min="4907" max="4907" width="12.25" style="333" bestFit="1" customWidth="1"/>
    <col min="4908" max="4908" width="25.75" style="333" bestFit="1" customWidth="1"/>
    <col min="4909" max="5120" width="9" style="333"/>
    <col min="5121" max="5129" width="3" style="333" customWidth="1"/>
    <col min="5130" max="5130" width="3.125" style="333" customWidth="1"/>
    <col min="5131" max="5149" width="3" style="333" customWidth="1"/>
    <col min="5150" max="5150" width="4.625" style="333" customWidth="1"/>
    <col min="5151" max="5153" width="9" style="333"/>
    <col min="5154" max="5154" width="12.25" style="333" bestFit="1" customWidth="1"/>
    <col min="5155" max="5155" width="6.75" style="333" bestFit="1" customWidth="1"/>
    <col min="5156" max="5156" width="10.25" style="333" bestFit="1" customWidth="1"/>
    <col min="5157" max="5158" width="9" style="333"/>
    <col min="5159" max="5159" width="8.5" style="333" bestFit="1" customWidth="1"/>
    <col min="5160" max="5160" width="33.625" style="333" bestFit="1" customWidth="1"/>
    <col min="5161" max="5161" width="7.625" style="333" bestFit="1" customWidth="1"/>
    <col min="5162" max="5162" width="35.5" style="333" bestFit="1" customWidth="1"/>
    <col min="5163" max="5163" width="12.25" style="333" bestFit="1" customWidth="1"/>
    <col min="5164" max="5164" width="25.75" style="333" bestFit="1" customWidth="1"/>
    <col min="5165" max="5376" width="9" style="333"/>
    <col min="5377" max="5385" width="3" style="333" customWidth="1"/>
    <col min="5386" max="5386" width="3.125" style="333" customWidth="1"/>
    <col min="5387" max="5405" width="3" style="333" customWidth="1"/>
    <col min="5406" max="5406" width="4.625" style="333" customWidth="1"/>
    <col min="5407" max="5409" width="9" style="333"/>
    <col min="5410" max="5410" width="12.25" style="333" bestFit="1" customWidth="1"/>
    <col min="5411" max="5411" width="6.75" style="333" bestFit="1" customWidth="1"/>
    <col min="5412" max="5412" width="10.25" style="333" bestFit="1" customWidth="1"/>
    <col min="5413" max="5414" width="9" style="333"/>
    <col min="5415" max="5415" width="8.5" style="333" bestFit="1" customWidth="1"/>
    <col min="5416" max="5416" width="33.625" style="333" bestFit="1" customWidth="1"/>
    <col min="5417" max="5417" width="7.625" style="333" bestFit="1" customWidth="1"/>
    <col min="5418" max="5418" width="35.5" style="333" bestFit="1" customWidth="1"/>
    <col min="5419" max="5419" width="12.25" style="333" bestFit="1" customWidth="1"/>
    <col min="5420" max="5420" width="25.75" style="333" bestFit="1" customWidth="1"/>
    <col min="5421" max="5632" width="9" style="333"/>
    <col min="5633" max="5641" width="3" style="333" customWidth="1"/>
    <col min="5642" max="5642" width="3.125" style="333" customWidth="1"/>
    <col min="5643" max="5661" width="3" style="333" customWidth="1"/>
    <col min="5662" max="5662" width="4.625" style="333" customWidth="1"/>
    <col min="5663" max="5665" width="9" style="333"/>
    <col min="5666" max="5666" width="12.25" style="333" bestFit="1" customWidth="1"/>
    <col min="5667" max="5667" width="6.75" style="333" bestFit="1" customWidth="1"/>
    <col min="5668" max="5668" width="10.25" style="333" bestFit="1" customWidth="1"/>
    <col min="5669" max="5670" width="9" style="333"/>
    <col min="5671" max="5671" width="8.5" style="333" bestFit="1" customWidth="1"/>
    <col min="5672" max="5672" width="33.625" style="333" bestFit="1" customWidth="1"/>
    <col min="5673" max="5673" width="7.625" style="333" bestFit="1" customWidth="1"/>
    <col min="5674" max="5674" width="35.5" style="333" bestFit="1" customWidth="1"/>
    <col min="5675" max="5675" width="12.25" style="333" bestFit="1" customWidth="1"/>
    <col min="5676" max="5676" width="25.75" style="333" bestFit="1" customWidth="1"/>
    <col min="5677" max="5888" width="9" style="333"/>
    <col min="5889" max="5897" width="3" style="333" customWidth="1"/>
    <col min="5898" max="5898" width="3.125" style="333" customWidth="1"/>
    <col min="5899" max="5917" width="3" style="333" customWidth="1"/>
    <col min="5918" max="5918" width="4.625" style="333" customWidth="1"/>
    <col min="5919" max="5921" width="9" style="333"/>
    <col min="5922" max="5922" width="12.25" style="333" bestFit="1" customWidth="1"/>
    <col min="5923" max="5923" width="6.75" style="333" bestFit="1" customWidth="1"/>
    <col min="5924" max="5924" width="10.25" style="333" bestFit="1" customWidth="1"/>
    <col min="5925" max="5926" width="9" style="333"/>
    <col min="5927" max="5927" width="8.5" style="333" bestFit="1" customWidth="1"/>
    <col min="5928" max="5928" width="33.625" style="333" bestFit="1" customWidth="1"/>
    <col min="5929" max="5929" width="7.625" style="333" bestFit="1" customWidth="1"/>
    <col min="5930" max="5930" width="35.5" style="333" bestFit="1" customWidth="1"/>
    <col min="5931" max="5931" width="12.25" style="333" bestFit="1" customWidth="1"/>
    <col min="5932" max="5932" width="25.75" style="333" bestFit="1" customWidth="1"/>
    <col min="5933" max="6144" width="9" style="333"/>
    <col min="6145" max="6153" width="3" style="333" customWidth="1"/>
    <col min="6154" max="6154" width="3.125" style="333" customWidth="1"/>
    <col min="6155" max="6173" width="3" style="333" customWidth="1"/>
    <col min="6174" max="6174" width="4.625" style="333" customWidth="1"/>
    <col min="6175" max="6177" width="9" style="333"/>
    <col min="6178" max="6178" width="12.25" style="333" bestFit="1" customWidth="1"/>
    <col min="6179" max="6179" width="6.75" style="333" bestFit="1" customWidth="1"/>
    <col min="6180" max="6180" width="10.25" style="333" bestFit="1" customWidth="1"/>
    <col min="6181" max="6182" width="9" style="333"/>
    <col min="6183" max="6183" width="8.5" style="333" bestFit="1" customWidth="1"/>
    <col min="6184" max="6184" width="33.625" style="333" bestFit="1" customWidth="1"/>
    <col min="6185" max="6185" width="7.625" style="333" bestFit="1" customWidth="1"/>
    <col min="6186" max="6186" width="35.5" style="333" bestFit="1" customWidth="1"/>
    <col min="6187" max="6187" width="12.25" style="333" bestFit="1" customWidth="1"/>
    <col min="6188" max="6188" width="25.75" style="333" bestFit="1" customWidth="1"/>
    <col min="6189" max="6400" width="9" style="333"/>
    <col min="6401" max="6409" width="3" style="333" customWidth="1"/>
    <col min="6410" max="6410" width="3.125" style="333" customWidth="1"/>
    <col min="6411" max="6429" width="3" style="333" customWidth="1"/>
    <col min="6430" max="6430" width="4.625" style="333" customWidth="1"/>
    <col min="6431" max="6433" width="9" style="333"/>
    <col min="6434" max="6434" width="12.25" style="333" bestFit="1" customWidth="1"/>
    <col min="6435" max="6435" width="6.75" style="333" bestFit="1" customWidth="1"/>
    <col min="6436" max="6436" width="10.25" style="333" bestFit="1" customWidth="1"/>
    <col min="6437" max="6438" width="9" style="333"/>
    <col min="6439" max="6439" width="8.5" style="333" bestFit="1" customWidth="1"/>
    <col min="6440" max="6440" width="33.625" style="333" bestFit="1" customWidth="1"/>
    <col min="6441" max="6441" width="7.625" style="333" bestFit="1" customWidth="1"/>
    <col min="6442" max="6442" width="35.5" style="333" bestFit="1" customWidth="1"/>
    <col min="6443" max="6443" width="12.25" style="333" bestFit="1" customWidth="1"/>
    <col min="6444" max="6444" width="25.75" style="333" bestFit="1" customWidth="1"/>
    <col min="6445" max="6656" width="9" style="333"/>
    <col min="6657" max="6665" width="3" style="333" customWidth="1"/>
    <col min="6666" max="6666" width="3.125" style="333" customWidth="1"/>
    <col min="6667" max="6685" width="3" style="333" customWidth="1"/>
    <col min="6686" max="6686" width="4.625" style="333" customWidth="1"/>
    <col min="6687" max="6689" width="9" style="333"/>
    <col min="6690" max="6690" width="12.25" style="333" bestFit="1" customWidth="1"/>
    <col min="6691" max="6691" width="6.75" style="333" bestFit="1" customWidth="1"/>
    <col min="6692" max="6692" width="10.25" style="333" bestFit="1" customWidth="1"/>
    <col min="6693" max="6694" width="9" style="333"/>
    <col min="6695" max="6695" width="8.5" style="333" bestFit="1" customWidth="1"/>
    <col min="6696" max="6696" width="33.625" style="333" bestFit="1" customWidth="1"/>
    <col min="6697" max="6697" width="7.625" style="333" bestFit="1" customWidth="1"/>
    <col min="6698" max="6698" width="35.5" style="333" bestFit="1" customWidth="1"/>
    <col min="6699" max="6699" width="12.25" style="333" bestFit="1" customWidth="1"/>
    <col min="6700" max="6700" width="25.75" style="333" bestFit="1" customWidth="1"/>
    <col min="6701" max="6912" width="9" style="333"/>
    <col min="6913" max="6921" width="3" style="333" customWidth="1"/>
    <col min="6922" max="6922" width="3.125" style="333" customWidth="1"/>
    <col min="6923" max="6941" width="3" style="333" customWidth="1"/>
    <col min="6942" max="6942" width="4.625" style="333" customWidth="1"/>
    <col min="6943" max="6945" width="9" style="333"/>
    <col min="6946" max="6946" width="12.25" style="333" bestFit="1" customWidth="1"/>
    <col min="6947" max="6947" width="6.75" style="333" bestFit="1" customWidth="1"/>
    <col min="6948" max="6948" width="10.25" style="333" bestFit="1" customWidth="1"/>
    <col min="6949" max="6950" width="9" style="333"/>
    <col min="6951" max="6951" width="8.5" style="333" bestFit="1" customWidth="1"/>
    <col min="6952" max="6952" width="33.625" style="333" bestFit="1" customWidth="1"/>
    <col min="6953" max="6953" width="7.625" style="333" bestFit="1" customWidth="1"/>
    <col min="6954" max="6954" width="35.5" style="333" bestFit="1" customWidth="1"/>
    <col min="6955" max="6955" width="12.25" style="333" bestFit="1" customWidth="1"/>
    <col min="6956" max="6956" width="25.75" style="333" bestFit="1" customWidth="1"/>
    <col min="6957" max="7168" width="9" style="333"/>
    <col min="7169" max="7177" width="3" style="333" customWidth="1"/>
    <col min="7178" max="7178" width="3.125" style="333" customWidth="1"/>
    <col min="7179" max="7197" width="3" style="333" customWidth="1"/>
    <col min="7198" max="7198" width="4.625" style="333" customWidth="1"/>
    <col min="7199" max="7201" width="9" style="333"/>
    <col min="7202" max="7202" width="12.25" style="333" bestFit="1" customWidth="1"/>
    <col min="7203" max="7203" width="6.75" style="333" bestFit="1" customWidth="1"/>
    <col min="7204" max="7204" width="10.25" style="333" bestFit="1" customWidth="1"/>
    <col min="7205" max="7206" width="9" style="333"/>
    <col min="7207" max="7207" width="8.5" style="333" bestFit="1" customWidth="1"/>
    <col min="7208" max="7208" width="33.625" style="333" bestFit="1" customWidth="1"/>
    <col min="7209" max="7209" width="7.625" style="333" bestFit="1" customWidth="1"/>
    <col min="7210" max="7210" width="35.5" style="333" bestFit="1" customWidth="1"/>
    <col min="7211" max="7211" width="12.25" style="333" bestFit="1" customWidth="1"/>
    <col min="7212" max="7212" width="25.75" style="333" bestFit="1" customWidth="1"/>
    <col min="7213" max="7424" width="9" style="333"/>
    <col min="7425" max="7433" width="3" style="333" customWidth="1"/>
    <col min="7434" max="7434" width="3.125" style="333" customWidth="1"/>
    <col min="7435" max="7453" width="3" style="333" customWidth="1"/>
    <col min="7454" max="7454" width="4.625" style="333" customWidth="1"/>
    <col min="7455" max="7457" width="9" style="333"/>
    <col min="7458" max="7458" width="12.25" style="333" bestFit="1" customWidth="1"/>
    <col min="7459" max="7459" width="6.75" style="333" bestFit="1" customWidth="1"/>
    <col min="7460" max="7460" width="10.25" style="333" bestFit="1" customWidth="1"/>
    <col min="7461" max="7462" width="9" style="333"/>
    <col min="7463" max="7463" width="8.5" style="333" bestFit="1" customWidth="1"/>
    <col min="7464" max="7464" width="33.625" style="333" bestFit="1" customWidth="1"/>
    <col min="7465" max="7465" width="7.625" style="333" bestFit="1" customWidth="1"/>
    <col min="7466" max="7466" width="35.5" style="333" bestFit="1" customWidth="1"/>
    <col min="7467" max="7467" width="12.25" style="333" bestFit="1" customWidth="1"/>
    <col min="7468" max="7468" width="25.75" style="333" bestFit="1" customWidth="1"/>
    <col min="7469" max="7680" width="9" style="333"/>
    <col min="7681" max="7689" width="3" style="333" customWidth="1"/>
    <col min="7690" max="7690" width="3.125" style="333" customWidth="1"/>
    <col min="7691" max="7709" width="3" style="333" customWidth="1"/>
    <col min="7710" max="7710" width="4.625" style="333" customWidth="1"/>
    <col min="7711" max="7713" width="9" style="333"/>
    <col min="7714" max="7714" width="12.25" style="333" bestFit="1" customWidth="1"/>
    <col min="7715" max="7715" width="6.75" style="333" bestFit="1" customWidth="1"/>
    <col min="7716" max="7716" width="10.25" style="333" bestFit="1" customWidth="1"/>
    <col min="7717" max="7718" width="9" style="333"/>
    <col min="7719" max="7719" width="8.5" style="333" bestFit="1" customWidth="1"/>
    <col min="7720" max="7720" width="33.625" style="333" bestFit="1" customWidth="1"/>
    <col min="7721" max="7721" width="7.625" style="333" bestFit="1" customWidth="1"/>
    <col min="7722" max="7722" width="35.5" style="333" bestFit="1" customWidth="1"/>
    <col min="7723" max="7723" width="12.25" style="333" bestFit="1" customWidth="1"/>
    <col min="7724" max="7724" width="25.75" style="333" bestFit="1" customWidth="1"/>
    <col min="7725" max="7936" width="9" style="333"/>
    <col min="7937" max="7945" width="3" style="333" customWidth="1"/>
    <col min="7946" max="7946" width="3.125" style="333" customWidth="1"/>
    <col min="7947" max="7965" width="3" style="333" customWidth="1"/>
    <col min="7966" max="7966" width="4.625" style="333" customWidth="1"/>
    <col min="7967" max="7969" width="9" style="333"/>
    <col min="7970" max="7970" width="12.25" style="333" bestFit="1" customWidth="1"/>
    <col min="7971" max="7971" width="6.75" style="333" bestFit="1" customWidth="1"/>
    <col min="7972" max="7972" width="10.25" style="333" bestFit="1" customWidth="1"/>
    <col min="7973" max="7974" width="9" style="333"/>
    <col min="7975" max="7975" width="8.5" style="333" bestFit="1" customWidth="1"/>
    <col min="7976" max="7976" width="33.625" style="333" bestFit="1" customWidth="1"/>
    <col min="7977" max="7977" width="7.625" style="333" bestFit="1" customWidth="1"/>
    <col min="7978" max="7978" width="35.5" style="333" bestFit="1" customWidth="1"/>
    <col min="7979" max="7979" width="12.25" style="333" bestFit="1" customWidth="1"/>
    <col min="7980" max="7980" width="25.75" style="333" bestFit="1" customWidth="1"/>
    <col min="7981" max="8192" width="9" style="333"/>
    <col min="8193" max="8201" width="3" style="333" customWidth="1"/>
    <col min="8202" max="8202" width="3.125" style="333" customWidth="1"/>
    <col min="8203" max="8221" width="3" style="333" customWidth="1"/>
    <col min="8222" max="8222" width="4.625" style="333" customWidth="1"/>
    <col min="8223" max="8225" width="9" style="333"/>
    <col min="8226" max="8226" width="12.25" style="333" bestFit="1" customWidth="1"/>
    <col min="8227" max="8227" width="6.75" style="333" bestFit="1" customWidth="1"/>
    <col min="8228" max="8228" width="10.25" style="333" bestFit="1" customWidth="1"/>
    <col min="8229" max="8230" width="9" style="333"/>
    <col min="8231" max="8231" width="8.5" style="333" bestFit="1" customWidth="1"/>
    <col min="8232" max="8232" width="33.625" style="333" bestFit="1" customWidth="1"/>
    <col min="8233" max="8233" width="7.625" style="333" bestFit="1" customWidth="1"/>
    <col min="8234" max="8234" width="35.5" style="333" bestFit="1" customWidth="1"/>
    <col min="8235" max="8235" width="12.25" style="333" bestFit="1" customWidth="1"/>
    <col min="8236" max="8236" width="25.75" style="333" bestFit="1" customWidth="1"/>
    <col min="8237" max="8448" width="9" style="333"/>
    <col min="8449" max="8457" width="3" style="333" customWidth="1"/>
    <col min="8458" max="8458" width="3.125" style="333" customWidth="1"/>
    <col min="8459" max="8477" width="3" style="333" customWidth="1"/>
    <col min="8478" max="8478" width="4.625" style="333" customWidth="1"/>
    <col min="8479" max="8481" width="9" style="333"/>
    <col min="8482" max="8482" width="12.25" style="333" bestFit="1" customWidth="1"/>
    <col min="8483" max="8483" width="6.75" style="333" bestFit="1" customWidth="1"/>
    <col min="8484" max="8484" width="10.25" style="333" bestFit="1" customWidth="1"/>
    <col min="8485" max="8486" width="9" style="333"/>
    <col min="8487" max="8487" width="8.5" style="333" bestFit="1" customWidth="1"/>
    <col min="8488" max="8488" width="33.625" style="333" bestFit="1" customWidth="1"/>
    <col min="8489" max="8489" width="7.625" style="333" bestFit="1" customWidth="1"/>
    <col min="8490" max="8490" width="35.5" style="333" bestFit="1" customWidth="1"/>
    <col min="8491" max="8491" width="12.25" style="333" bestFit="1" customWidth="1"/>
    <col min="8492" max="8492" width="25.75" style="333" bestFit="1" customWidth="1"/>
    <col min="8493" max="8704" width="9" style="333"/>
    <col min="8705" max="8713" width="3" style="333" customWidth="1"/>
    <col min="8714" max="8714" width="3.125" style="333" customWidth="1"/>
    <col min="8715" max="8733" width="3" style="333" customWidth="1"/>
    <col min="8734" max="8734" width="4.625" style="333" customWidth="1"/>
    <col min="8735" max="8737" width="9" style="333"/>
    <col min="8738" max="8738" width="12.25" style="333" bestFit="1" customWidth="1"/>
    <col min="8739" max="8739" width="6.75" style="333" bestFit="1" customWidth="1"/>
    <col min="8740" max="8740" width="10.25" style="333" bestFit="1" customWidth="1"/>
    <col min="8741" max="8742" width="9" style="333"/>
    <col min="8743" max="8743" width="8.5" style="333" bestFit="1" customWidth="1"/>
    <col min="8744" max="8744" width="33.625" style="333" bestFit="1" customWidth="1"/>
    <col min="8745" max="8745" width="7.625" style="333" bestFit="1" customWidth="1"/>
    <col min="8746" max="8746" width="35.5" style="333" bestFit="1" customWidth="1"/>
    <col min="8747" max="8747" width="12.25" style="333" bestFit="1" customWidth="1"/>
    <col min="8748" max="8748" width="25.75" style="333" bestFit="1" customWidth="1"/>
    <col min="8749" max="8960" width="9" style="333"/>
    <col min="8961" max="8969" width="3" style="333" customWidth="1"/>
    <col min="8970" max="8970" width="3.125" style="333" customWidth="1"/>
    <col min="8971" max="8989" width="3" style="333" customWidth="1"/>
    <col min="8990" max="8990" width="4.625" style="333" customWidth="1"/>
    <col min="8991" max="8993" width="9" style="333"/>
    <col min="8994" max="8994" width="12.25" style="333" bestFit="1" customWidth="1"/>
    <col min="8995" max="8995" width="6.75" style="333" bestFit="1" customWidth="1"/>
    <col min="8996" max="8996" width="10.25" style="333" bestFit="1" customWidth="1"/>
    <col min="8997" max="8998" width="9" style="333"/>
    <col min="8999" max="8999" width="8.5" style="333" bestFit="1" customWidth="1"/>
    <col min="9000" max="9000" width="33.625" style="333" bestFit="1" customWidth="1"/>
    <col min="9001" max="9001" width="7.625" style="333" bestFit="1" customWidth="1"/>
    <col min="9002" max="9002" width="35.5" style="333" bestFit="1" customWidth="1"/>
    <col min="9003" max="9003" width="12.25" style="333" bestFit="1" customWidth="1"/>
    <col min="9004" max="9004" width="25.75" style="333" bestFit="1" customWidth="1"/>
    <col min="9005" max="9216" width="9" style="333"/>
    <col min="9217" max="9225" width="3" style="333" customWidth="1"/>
    <col min="9226" max="9226" width="3.125" style="333" customWidth="1"/>
    <col min="9227" max="9245" width="3" style="333" customWidth="1"/>
    <col min="9246" max="9246" width="4.625" style="333" customWidth="1"/>
    <col min="9247" max="9249" width="9" style="333"/>
    <col min="9250" max="9250" width="12.25" style="333" bestFit="1" customWidth="1"/>
    <col min="9251" max="9251" width="6.75" style="333" bestFit="1" customWidth="1"/>
    <col min="9252" max="9252" width="10.25" style="333" bestFit="1" customWidth="1"/>
    <col min="9253" max="9254" width="9" style="333"/>
    <col min="9255" max="9255" width="8.5" style="333" bestFit="1" customWidth="1"/>
    <col min="9256" max="9256" width="33.625" style="333" bestFit="1" customWidth="1"/>
    <col min="9257" max="9257" width="7.625" style="333" bestFit="1" customWidth="1"/>
    <col min="9258" max="9258" width="35.5" style="333" bestFit="1" customWidth="1"/>
    <col min="9259" max="9259" width="12.25" style="333" bestFit="1" customWidth="1"/>
    <col min="9260" max="9260" width="25.75" style="333" bestFit="1" customWidth="1"/>
    <col min="9261" max="9472" width="9" style="333"/>
    <col min="9473" max="9481" width="3" style="333" customWidth="1"/>
    <col min="9482" max="9482" width="3.125" style="333" customWidth="1"/>
    <col min="9483" max="9501" width="3" style="333" customWidth="1"/>
    <col min="9502" max="9502" width="4.625" style="333" customWidth="1"/>
    <col min="9503" max="9505" width="9" style="333"/>
    <col min="9506" max="9506" width="12.25" style="333" bestFit="1" customWidth="1"/>
    <col min="9507" max="9507" width="6.75" style="333" bestFit="1" customWidth="1"/>
    <col min="9508" max="9508" width="10.25" style="333" bestFit="1" customWidth="1"/>
    <col min="9509" max="9510" width="9" style="333"/>
    <col min="9511" max="9511" width="8.5" style="333" bestFit="1" customWidth="1"/>
    <col min="9512" max="9512" width="33.625" style="333" bestFit="1" customWidth="1"/>
    <col min="9513" max="9513" width="7.625" style="333" bestFit="1" customWidth="1"/>
    <col min="9514" max="9514" width="35.5" style="333" bestFit="1" customWidth="1"/>
    <col min="9515" max="9515" width="12.25" style="333" bestFit="1" customWidth="1"/>
    <col min="9516" max="9516" width="25.75" style="333" bestFit="1" customWidth="1"/>
    <col min="9517" max="9728" width="9" style="333"/>
    <col min="9729" max="9737" width="3" style="333" customWidth="1"/>
    <col min="9738" max="9738" width="3.125" style="333" customWidth="1"/>
    <col min="9739" max="9757" width="3" style="333" customWidth="1"/>
    <col min="9758" max="9758" width="4.625" style="333" customWidth="1"/>
    <col min="9759" max="9761" width="9" style="333"/>
    <col min="9762" max="9762" width="12.25" style="333" bestFit="1" customWidth="1"/>
    <col min="9763" max="9763" width="6.75" style="333" bestFit="1" customWidth="1"/>
    <col min="9764" max="9764" width="10.25" style="333" bestFit="1" customWidth="1"/>
    <col min="9765" max="9766" width="9" style="333"/>
    <col min="9767" max="9767" width="8.5" style="333" bestFit="1" customWidth="1"/>
    <col min="9768" max="9768" width="33.625" style="333" bestFit="1" customWidth="1"/>
    <col min="9769" max="9769" width="7.625" style="333" bestFit="1" customWidth="1"/>
    <col min="9770" max="9770" width="35.5" style="333" bestFit="1" customWidth="1"/>
    <col min="9771" max="9771" width="12.25" style="333" bestFit="1" customWidth="1"/>
    <col min="9772" max="9772" width="25.75" style="333" bestFit="1" customWidth="1"/>
    <col min="9773" max="9984" width="9" style="333"/>
    <col min="9985" max="9993" width="3" style="333" customWidth="1"/>
    <col min="9994" max="9994" width="3.125" style="333" customWidth="1"/>
    <col min="9995" max="10013" width="3" style="333" customWidth="1"/>
    <col min="10014" max="10014" width="4.625" style="333" customWidth="1"/>
    <col min="10015" max="10017" width="9" style="333"/>
    <col min="10018" max="10018" width="12.25" style="333" bestFit="1" customWidth="1"/>
    <col min="10019" max="10019" width="6.75" style="333" bestFit="1" customWidth="1"/>
    <col min="10020" max="10020" width="10.25" style="333" bestFit="1" customWidth="1"/>
    <col min="10021" max="10022" width="9" style="333"/>
    <col min="10023" max="10023" width="8.5" style="333" bestFit="1" customWidth="1"/>
    <col min="10024" max="10024" width="33.625" style="333" bestFit="1" customWidth="1"/>
    <col min="10025" max="10025" width="7.625" style="333" bestFit="1" customWidth="1"/>
    <col min="10026" max="10026" width="35.5" style="333" bestFit="1" customWidth="1"/>
    <col min="10027" max="10027" width="12.25" style="333" bestFit="1" customWidth="1"/>
    <col min="10028" max="10028" width="25.75" style="333" bestFit="1" customWidth="1"/>
    <col min="10029" max="10240" width="9" style="333"/>
    <col min="10241" max="10249" width="3" style="333" customWidth="1"/>
    <col min="10250" max="10250" width="3.125" style="333" customWidth="1"/>
    <col min="10251" max="10269" width="3" style="333" customWidth="1"/>
    <col min="10270" max="10270" width="4.625" style="333" customWidth="1"/>
    <col min="10271" max="10273" width="9" style="333"/>
    <col min="10274" max="10274" width="12.25" style="333" bestFit="1" customWidth="1"/>
    <col min="10275" max="10275" width="6.75" style="333" bestFit="1" customWidth="1"/>
    <col min="10276" max="10276" width="10.25" style="333" bestFit="1" customWidth="1"/>
    <col min="10277" max="10278" width="9" style="333"/>
    <col min="10279" max="10279" width="8.5" style="333" bestFit="1" customWidth="1"/>
    <col min="10280" max="10280" width="33.625" style="333" bestFit="1" customWidth="1"/>
    <col min="10281" max="10281" width="7.625" style="333" bestFit="1" customWidth="1"/>
    <col min="10282" max="10282" width="35.5" style="333" bestFit="1" customWidth="1"/>
    <col min="10283" max="10283" width="12.25" style="333" bestFit="1" customWidth="1"/>
    <col min="10284" max="10284" width="25.75" style="333" bestFit="1" customWidth="1"/>
    <col min="10285" max="10496" width="9" style="333"/>
    <col min="10497" max="10505" width="3" style="333" customWidth="1"/>
    <col min="10506" max="10506" width="3.125" style="333" customWidth="1"/>
    <col min="10507" max="10525" width="3" style="333" customWidth="1"/>
    <col min="10526" max="10526" width="4.625" style="333" customWidth="1"/>
    <col min="10527" max="10529" width="9" style="333"/>
    <col min="10530" max="10530" width="12.25" style="333" bestFit="1" customWidth="1"/>
    <col min="10531" max="10531" width="6.75" style="333" bestFit="1" customWidth="1"/>
    <col min="10532" max="10532" width="10.25" style="333" bestFit="1" customWidth="1"/>
    <col min="10533" max="10534" width="9" style="333"/>
    <col min="10535" max="10535" width="8.5" style="333" bestFit="1" customWidth="1"/>
    <col min="10536" max="10536" width="33.625" style="333" bestFit="1" customWidth="1"/>
    <col min="10537" max="10537" width="7.625" style="333" bestFit="1" customWidth="1"/>
    <col min="10538" max="10538" width="35.5" style="333" bestFit="1" customWidth="1"/>
    <col min="10539" max="10539" width="12.25" style="333" bestFit="1" customWidth="1"/>
    <col min="10540" max="10540" width="25.75" style="333" bestFit="1" customWidth="1"/>
    <col min="10541" max="10752" width="9" style="333"/>
    <col min="10753" max="10761" width="3" style="333" customWidth="1"/>
    <col min="10762" max="10762" width="3.125" style="333" customWidth="1"/>
    <col min="10763" max="10781" width="3" style="333" customWidth="1"/>
    <col min="10782" max="10782" width="4.625" style="333" customWidth="1"/>
    <col min="10783" max="10785" width="9" style="333"/>
    <col min="10786" max="10786" width="12.25" style="333" bestFit="1" customWidth="1"/>
    <col min="10787" max="10787" width="6.75" style="333" bestFit="1" customWidth="1"/>
    <col min="10788" max="10788" width="10.25" style="333" bestFit="1" customWidth="1"/>
    <col min="10789" max="10790" width="9" style="333"/>
    <col min="10791" max="10791" width="8.5" style="333" bestFit="1" customWidth="1"/>
    <col min="10792" max="10792" width="33.625" style="333" bestFit="1" customWidth="1"/>
    <col min="10793" max="10793" width="7.625" style="333" bestFit="1" customWidth="1"/>
    <col min="10794" max="10794" width="35.5" style="333" bestFit="1" customWidth="1"/>
    <col min="10795" max="10795" width="12.25" style="333" bestFit="1" customWidth="1"/>
    <col min="10796" max="10796" width="25.75" style="333" bestFit="1" customWidth="1"/>
    <col min="10797" max="11008" width="9" style="333"/>
    <col min="11009" max="11017" width="3" style="333" customWidth="1"/>
    <col min="11018" max="11018" width="3.125" style="333" customWidth="1"/>
    <col min="11019" max="11037" width="3" style="333" customWidth="1"/>
    <col min="11038" max="11038" width="4.625" style="333" customWidth="1"/>
    <col min="11039" max="11041" width="9" style="333"/>
    <col min="11042" max="11042" width="12.25" style="333" bestFit="1" customWidth="1"/>
    <col min="11043" max="11043" width="6.75" style="333" bestFit="1" customWidth="1"/>
    <col min="11044" max="11044" width="10.25" style="333" bestFit="1" customWidth="1"/>
    <col min="11045" max="11046" width="9" style="333"/>
    <col min="11047" max="11047" width="8.5" style="333" bestFit="1" customWidth="1"/>
    <col min="11048" max="11048" width="33.625" style="333" bestFit="1" customWidth="1"/>
    <col min="11049" max="11049" width="7.625" style="333" bestFit="1" customWidth="1"/>
    <col min="11050" max="11050" width="35.5" style="333" bestFit="1" customWidth="1"/>
    <col min="11051" max="11051" width="12.25" style="333" bestFit="1" customWidth="1"/>
    <col min="11052" max="11052" width="25.75" style="333" bestFit="1" customWidth="1"/>
    <col min="11053" max="11264" width="9" style="333"/>
    <col min="11265" max="11273" width="3" style="333" customWidth="1"/>
    <col min="11274" max="11274" width="3.125" style="333" customWidth="1"/>
    <col min="11275" max="11293" width="3" style="333" customWidth="1"/>
    <col min="11294" max="11294" width="4.625" style="333" customWidth="1"/>
    <col min="11295" max="11297" width="9" style="333"/>
    <col min="11298" max="11298" width="12.25" style="333" bestFit="1" customWidth="1"/>
    <col min="11299" max="11299" width="6.75" style="333" bestFit="1" customWidth="1"/>
    <col min="11300" max="11300" width="10.25" style="333" bestFit="1" customWidth="1"/>
    <col min="11301" max="11302" width="9" style="333"/>
    <col min="11303" max="11303" width="8.5" style="333" bestFit="1" customWidth="1"/>
    <col min="11304" max="11304" width="33.625" style="333" bestFit="1" customWidth="1"/>
    <col min="11305" max="11305" width="7.625" style="333" bestFit="1" customWidth="1"/>
    <col min="11306" max="11306" width="35.5" style="333" bestFit="1" customWidth="1"/>
    <col min="11307" max="11307" width="12.25" style="333" bestFit="1" customWidth="1"/>
    <col min="11308" max="11308" width="25.75" style="333" bestFit="1" customWidth="1"/>
    <col min="11309" max="11520" width="9" style="333"/>
    <col min="11521" max="11529" width="3" style="333" customWidth="1"/>
    <col min="11530" max="11530" width="3.125" style="333" customWidth="1"/>
    <col min="11531" max="11549" width="3" style="333" customWidth="1"/>
    <col min="11550" max="11550" width="4.625" style="333" customWidth="1"/>
    <col min="11551" max="11553" width="9" style="333"/>
    <col min="11554" max="11554" width="12.25" style="333" bestFit="1" customWidth="1"/>
    <col min="11555" max="11555" width="6.75" style="333" bestFit="1" customWidth="1"/>
    <col min="11556" max="11556" width="10.25" style="333" bestFit="1" customWidth="1"/>
    <col min="11557" max="11558" width="9" style="333"/>
    <col min="11559" max="11559" width="8.5" style="333" bestFit="1" customWidth="1"/>
    <col min="11560" max="11560" width="33.625" style="333" bestFit="1" customWidth="1"/>
    <col min="11561" max="11561" width="7.625" style="333" bestFit="1" customWidth="1"/>
    <col min="11562" max="11562" width="35.5" style="333" bestFit="1" customWidth="1"/>
    <col min="11563" max="11563" width="12.25" style="333" bestFit="1" customWidth="1"/>
    <col min="11564" max="11564" width="25.75" style="333" bestFit="1" customWidth="1"/>
    <col min="11565" max="11776" width="9" style="333"/>
    <col min="11777" max="11785" width="3" style="333" customWidth="1"/>
    <col min="11786" max="11786" width="3.125" style="333" customWidth="1"/>
    <col min="11787" max="11805" width="3" style="333" customWidth="1"/>
    <col min="11806" max="11806" width="4.625" style="333" customWidth="1"/>
    <col min="11807" max="11809" width="9" style="333"/>
    <col min="11810" max="11810" width="12.25" style="333" bestFit="1" customWidth="1"/>
    <col min="11811" max="11811" width="6.75" style="333" bestFit="1" customWidth="1"/>
    <col min="11812" max="11812" width="10.25" style="333" bestFit="1" customWidth="1"/>
    <col min="11813" max="11814" width="9" style="333"/>
    <col min="11815" max="11815" width="8.5" style="333" bestFit="1" customWidth="1"/>
    <col min="11816" max="11816" width="33.625" style="333" bestFit="1" customWidth="1"/>
    <col min="11817" max="11817" width="7.625" style="333" bestFit="1" customWidth="1"/>
    <col min="11818" max="11818" width="35.5" style="333" bestFit="1" customWidth="1"/>
    <col min="11819" max="11819" width="12.25" style="333" bestFit="1" customWidth="1"/>
    <col min="11820" max="11820" width="25.75" style="333" bestFit="1" customWidth="1"/>
    <col min="11821" max="12032" width="9" style="333"/>
    <col min="12033" max="12041" width="3" style="333" customWidth="1"/>
    <col min="12042" max="12042" width="3.125" style="333" customWidth="1"/>
    <col min="12043" max="12061" width="3" style="333" customWidth="1"/>
    <col min="12062" max="12062" width="4.625" style="333" customWidth="1"/>
    <col min="12063" max="12065" width="9" style="333"/>
    <col min="12066" max="12066" width="12.25" style="333" bestFit="1" customWidth="1"/>
    <col min="12067" max="12067" width="6.75" style="333" bestFit="1" customWidth="1"/>
    <col min="12068" max="12068" width="10.25" style="333" bestFit="1" customWidth="1"/>
    <col min="12069" max="12070" width="9" style="333"/>
    <col min="12071" max="12071" width="8.5" style="333" bestFit="1" customWidth="1"/>
    <col min="12072" max="12072" width="33.625" style="333" bestFit="1" customWidth="1"/>
    <col min="12073" max="12073" width="7.625" style="333" bestFit="1" customWidth="1"/>
    <col min="12074" max="12074" width="35.5" style="333" bestFit="1" customWidth="1"/>
    <col min="12075" max="12075" width="12.25" style="333" bestFit="1" customWidth="1"/>
    <col min="12076" max="12076" width="25.75" style="333" bestFit="1" customWidth="1"/>
    <col min="12077" max="12288" width="9" style="333"/>
    <col min="12289" max="12297" width="3" style="333" customWidth="1"/>
    <col min="12298" max="12298" width="3.125" style="333" customWidth="1"/>
    <col min="12299" max="12317" width="3" style="333" customWidth="1"/>
    <col min="12318" max="12318" width="4.625" style="333" customWidth="1"/>
    <col min="12319" max="12321" width="9" style="333"/>
    <col min="12322" max="12322" width="12.25" style="333" bestFit="1" customWidth="1"/>
    <col min="12323" max="12323" width="6.75" style="333" bestFit="1" customWidth="1"/>
    <col min="12324" max="12324" width="10.25" style="333" bestFit="1" customWidth="1"/>
    <col min="12325" max="12326" width="9" style="333"/>
    <col min="12327" max="12327" width="8.5" style="333" bestFit="1" customWidth="1"/>
    <col min="12328" max="12328" width="33.625" style="333" bestFit="1" customWidth="1"/>
    <col min="12329" max="12329" width="7.625" style="333" bestFit="1" customWidth="1"/>
    <col min="12330" max="12330" width="35.5" style="333" bestFit="1" customWidth="1"/>
    <col min="12331" max="12331" width="12.25" style="333" bestFit="1" customWidth="1"/>
    <col min="12332" max="12332" width="25.75" style="333" bestFit="1" customWidth="1"/>
    <col min="12333" max="12544" width="9" style="333"/>
    <col min="12545" max="12553" width="3" style="333" customWidth="1"/>
    <col min="12554" max="12554" width="3.125" style="333" customWidth="1"/>
    <col min="12555" max="12573" width="3" style="333" customWidth="1"/>
    <col min="12574" max="12574" width="4.625" style="333" customWidth="1"/>
    <col min="12575" max="12577" width="9" style="333"/>
    <col min="12578" max="12578" width="12.25" style="333" bestFit="1" customWidth="1"/>
    <col min="12579" max="12579" width="6.75" style="333" bestFit="1" customWidth="1"/>
    <col min="12580" max="12580" width="10.25" style="333" bestFit="1" customWidth="1"/>
    <col min="12581" max="12582" width="9" style="333"/>
    <col min="12583" max="12583" width="8.5" style="333" bestFit="1" customWidth="1"/>
    <col min="12584" max="12584" width="33.625" style="333" bestFit="1" customWidth="1"/>
    <col min="12585" max="12585" width="7.625" style="333" bestFit="1" customWidth="1"/>
    <col min="12586" max="12586" width="35.5" style="333" bestFit="1" customWidth="1"/>
    <col min="12587" max="12587" width="12.25" style="333" bestFit="1" customWidth="1"/>
    <col min="12588" max="12588" width="25.75" style="333" bestFit="1" customWidth="1"/>
    <col min="12589" max="12800" width="9" style="333"/>
    <col min="12801" max="12809" width="3" style="333" customWidth="1"/>
    <col min="12810" max="12810" width="3.125" style="333" customWidth="1"/>
    <col min="12811" max="12829" width="3" style="333" customWidth="1"/>
    <col min="12830" max="12830" width="4.625" style="333" customWidth="1"/>
    <col min="12831" max="12833" width="9" style="333"/>
    <col min="12834" max="12834" width="12.25" style="333" bestFit="1" customWidth="1"/>
    <col min="12835" max="12835" width="6.75" style="333" bestFit="1" customWidth="1"/>
    <col min="12836" max="12836" width="10.25" style="333" bestFit="1" customWidth="1"/>
    <col min="12837" max="12838" width="9" style="333"/>
    <col min="12839" max="12839" width="8.5" style="333" bestFit="1" customWidth="1"/>
    <col min="12840" max="12840" width="33.625" style="333" bestFit="1" customWidth="1"/>
    <col min="12841" max="12841" width="7.625" style="333" bestFit="1" customWidth="1"/>
    <col min="12842" max="12842" width="35.5" style="333" bestFit="1" customWidth="1"/>
    <col min="12843" max="12843" width="12.25" style="333" bestFit="1" customWidth="1"/>
    <col min="12844" max="12844" width="25.75" style="333" bestFit="1" customWidth="1"/>
    <col min="12845" max="13056" width="9" style="333"/>
    <col min="13057" max="13065" width="3" style="333" customWidth="1"/>
    <col min="13066" max="13066" width="3.125" style="333" customWidth="1"/>
    <col min="13067" max="13085" width="3" style="333" customWidth="1"/>
    <col min="13086" max="13086" width="4.625" style="333" customWidth="1"/>
    <col min="13087" max="13089" width="9" style="333"/>
    <col min="13090" max="13090" width="12.25" style="333" bestFit="1" customWidth="1"/>
    <col min="13091" max="13091" width="6.75" style="333" bestFit="1" customWidth="1"/>
    <col min="13092" max="13092" width="10.25" style="333" bestFit="1" customWidth="1"/>
    <col min="13093" max="13094" width="9" style="333"/>
    <col min="13095" max="13095" width="8.5" style="333" bestFit="1" customWidth="1"/>
    <col min="13096" max="13096" width="33.625" style="333" bestFit="1" customWidth="1"/>
    <col min="13097" max="13097" width="7.625" style="333" bestFit="1" customWidth="1"/>
    <col min="13098" max="13098" width="35.5" style="333" bestFit="1" customWidth="1"/>
    <col min="13099" max="13099" width="12.25" style="333" bestFit="1" customWidth="1"/>
    <col min="13100" max="13100" width="25.75" style="333" bestFit="1" customWidth="1"/>
    <col min="13101" max="13312" width="9" style="333"/>
    <col min="13313" max="13321" width="3" style="333" customWidth="1"/>
    <col min="13322" max="13322" width="3.125" style="333" customWidth="1"/>
    <col min="13323" max="13341" width="3" style="333" customWidth="1"/>
    <col min="13342" max="13342" width="4.625" style="333" customWidth="1"/>
    <col min="13343" max="13345" width="9" style="333"/>
    <col min="13346" max="13346" width="12.25" style="333" bestFit="1" customWidth="1"/>
    <col min="13347" max="13347" width="6.75" style="333" bestFit="1" customWidth="1"/>
    <col min="13348" max="13348" width="10.25" style="333" bestFit="1" customWidth="1"/>
    <col min="13349" max="13350" width="9" style="333"/>
    <col min="13351" max="13351" width="8.5" style="333" bestFit="1" customWidth="1"/>
    <col min="13352" max="13352" width="33.625" style="333" bestFit="1" customWidth="1"/>
    <col min="13353" max="13353" width="7.625" style="333" bestFit="1" customWidth="1"/>
    <col min="13354" max="13354" width="35.5" style="333" bestFit="1" customWidth="1"/>
    <col min="13355" max="13355" width="12.25" style="333" bestFit="1" customWidth="1"/>
    <col min="13356" max="13356" width="25.75" style="333" bestFit="1" customWidth="1"/>
    <col min="13357" max="13568" width="9" style="333"/>
    <col min="13569" max="13577" width="3" style="333" customWidth="1"/>
    <col min="13578" max="13578" width="3.125" style="333" customWidth="1"/>
    <col min="13579" max="13597" width="3" style="333" customWidth="1"/>
    <col min="13598" max="13598" width="4.625" style="333" customWidth="1"/>
    <col min="13599" max="13601" width="9" style="333"/>
    <col min="13602" max="13602" width="12.25" style="333" bestFit="1" customWidth="1"/>
    <col min="13603" max="13603" width="6.75" style="333" bestFit="1" customWidth="1"/>
    <col min="13604" max="13604" width="10.25" style="333" bestFit="1" customWidth="1"/>
    <col min="13605" max="13606" width="9" style="333"/>
    <col min="13607" max="13607" width="8.5" style="333" bestFit="1" customWidth="1"/>
    <col min="13608" max="13608" width="33.625" style="333" bestFit="1" customWidth="1"/>
    <col min="13609" max="13609" width="7.625" style="333" bestFit="1" customWidth="1"/>
    <col min="13610" max="13610" width="35.5" style="333" bestFit="1" customWidth="1"/>
    <col min="13611" max="13611" width="12.25" style="333" bestFit="1" customWidth="1"/>
    <col min="13612" max="13612" width="25.75" style="333" bestFit="1" customWidth="1"/>
    <col min="13613" max="13824" width="9" style="333"/>
    <col min="13825" max="13833" width="3" style="333" customWidth="1"/>
    <col min="13834" max="13834" width="3.125" style="333" customWidth="1"/>
    <col min="13835" max="13853" width="3" style="333" customWidth="1"/>
    <col min="13854" max="13854" width="4.625" style="333" customWidth="1"/>
    <col min="13855" max="13857" width="9" style="333"/>
    <col min="13858" max="13858" width="12.25" style="333" bestFit="1" customWidth="1"/>
    <col min="13859" max="13859" width="6.75" style="333" bestFit="1" customWidth="1"/>
    <col min="13860" max="13860" width="10.25" style="333" bestFit="1" customWidth="1"/>
    <col min="13861" max="13862" width="9" style="333"/>
    <col min="13863" max="13863" width="8.5" style="333" bestFit="1" customWidth="1"/>
    <col min="13864" max="13864" width="33.625" style="333" bestFit="1" customWidth="1"/>
    <col min="13865" max="13865" width="7.625" style="333" bestFit="1" customWidth="1"/>
    <col min="13866" max="13866" width="35.5" style="333" bestFit="1" customWidth="1"/>
    <col min="13867" max="13867" width="12.25" style="333" bestFit="1" customWidth="1"/>
    <col min="13868" max="13868" width="25.75" style="333" bestFit="1" customWidth="1"/>
    <col min="13869" max="14080" width="9" style="333"/>
    <col min="14081" max="14089" width="3" style="333" customWidth="1"/>
    <col min="14090" max="14090" width="3.125" style="333" customWidth="1"/>
    <col min="14091" max="14109" width="3" style="333" customWidth="1"/>
    <col min="14110" max="14110" width="4.625" style="333" customWidth="1"/>
    <col min="14111" max="14113" width="9" style="333"/>
    <col min="14114" max="14114" width="12.25" style="333" bestFit="1" customWidth="1"/>
    <col min="14115" max="14115" width="6.75" style="333" bestFit="1" customWidth="1"/>
    <col min="14116" max="14116" width="10.25" style="333" bestFit="1" customWidth="1"/>
    <col min="14117" max="14118" width="9" style="333"/>
    <col min="14119" max="14119" width="8.5" style="333" bestFit="1" customWidth="1"/>
    <col min="14120" max="14120" width="33.625" style="333" bestFit="1" customWidth="1"/>
    <col min="14121" max="14121" width="7.625" style="333" bestFit="1" customWidth="1"/>
    <col min="14122" max="14122" width="35.5" style="333" bestFit="1" customWidth="1"/>
    <col min="14123" max="14123" width="12.25" style="333" bestFit="1" customWidth="1"/>
    <col min="14124" max="14124" width="25.75" style="333" bestFit="1" customWidth="1"/>
    <col min="14125" max="14336" width="9" style="333"/>
    <col min="14337" max="14345" width="3" style="333" customWidth="1"/>
    <col min="14346" max="14346" width="3.125" style="333" customWidth="1"/>
    <col min="14347" max="14365" width="3" style="333" customWidth="1"/>
    <col min="14366" max="14366" width="4.625" style="333" customWidth="1"/>
    <col min="14367" max="14369" width="9" style="333"/>
    <col min="14370" max="14370" width="12.25" style="333" bestFit="1" customWidth="1"/>
    <col min="14371" max="14371" width="6.75" style="333" bestFit="1" customWidth="1"/>
    <col min="14372" max="14372" width="10.25" style="333" bestFit="1" customWidth="1"/>
    <col min="14373" max="14374" width="9" style="333"/>
    <col min="14375" max="14375" width="8.5" style="333" bestFit="1" customWidth="1"/>
    <col min="14376" max="14376" width="33.625" style="333" bestFit="1" customWidth="1"/>
    <col min="14377" max="14377" width="7.625" style="333" bestFit="1" customWidth="1"/>
    <col min="14378" max="14378" width="35.5" style="333" bestFit="1" customWidth="1"/>
    <col min="14379" max="14379" width="12.25" style="333" bestFit="1" customWidth="1"/>
    <col min="14380" max="14380" width="25.75" style="333" bestFit="1" customWidth="1"/>
    <col min="14381" max="14592" width="9" style="333"/>
    <col min="14593" max="14601" width="3" style="333" customWidth="1"/>
    <col min="14602" max="14602" width="3.125" style="333" customWidth="1"/>
    <col min="14603" max="14621" width="3" style="333" customWidth="1"/>
    <col min="14622" max="14622" width="4.625" style="333" customWidth="1"/>
    <col min="14623" max="14625" width="9" style="333"/>
    <col min="14626" max="14626" width="12.25" style="333" bestFit="1" customWidth="1"/>
    <col min="14627" max="14627" width="6.75" style="333" bestFit="1" customWidth="1"/>
    <col min="14628" max="14628" width="10.25" style="333" bestFit="1" customWidth="1"/>
    <col min="14629" max="14630" width="9" style="333"/>
    <col min="14631" max="14631" width="8.5" style="333" bestFit="1" customWidth="1"/>
    <col min="14632" max="14632" width="33.625" style="333" bestFit="1" customWidth="1"/>
    <col min="14633" max="14633" width="7.625" style="333" bestFit="1" customWidth="1"/>
    <col min="14634" max="14634" width="35.5" style="333" bestFit="1" customWidth="1"/>
    <col min="14635" max="14635" width="12.25" style="333" bestFit="1" customWidth="1"/>
    <col min="14636" max="14636" width="25.75" style="333" bestFit="1" customWidth="1"/>
    <col min="14637" max="14848" width="9" style="333"/>
    <col min="14849" max="14857" width="3" style="333" customWidth="1"/>
    <col min="14858" max="14858" width="3.125" style="333" customWidth="1"/>
    <col min="14859" max="14877" width="3" style="333" customWidth="1"/>
    <col min="14878" max="14878" width="4.625" style="333" customWidth="1"/>
    <col min="14879" max="14881" width="9" style="333"/>
    <col min="14882" max="14882" width="12.25" style="333" bestFit="1" customWidth="1"/>
    <col min="14883" max="14883" width="6.75" style="333" bestFit="1" customWidth="1"/>
    <col min="14884" max="14884" width="10.25" style="333" bestFit="1" customWidth="1"/>
    <col min="14885" max="14886" width="9" style="333"/>
    <col min="14887" max="14887" width="8.5" style="333" bestFit="1" customWidth="1"/>
    <col min="14888" max="14888" width="33.625" style="333" bestFit="1" customWidth="1"/>
    <col min="14889" max="14889" width="7.625" style="333" bestFit="1" customWidth="1"/>
    <col min="14890" max="14890" width="35.5" style="333" bestFit="1" customWidth="1"/>
    <col min="14891" max="14891" width="12.25" style="333" bestFit="1" customWidth="1"/>
    <col min="14892" max="14892" width="25.75" style="333" bestFit="1" customWidth="1"/>
    <col min="14893" max="15104" width="9" style="333"/>
    <col min="15105" max="15113" width="3" style="333" customWidth="1"/>
    <col min="15114" max="15114" width="3.125" style="333" customWidth="1"/>
    <col min="15115" max="15133" width="3" style="333" customWidth="1"/>
    <col min="15134" max="15134" width="4.625" style="333" customWidth="1"/>
    <col min="15135" max="15137" width="9" style="333"/>
    <col min="15138" max="15138" width="12.25" style="333" bestFit="1" customWidth="1"/>
    <col min="15139" max="15139" width="6.75" style="333" bestFit="1" customWidth="1"/>
    <col min="15140" max="15140" width="10.25" style="333" bestFit="1" customWidth="1"/>
    <col min="15141" max="15142" width="9" style="333"/>
    <col min="15143" max="15143" width="8.5" style="333" bestFit="1" customWidth="1"/>
    <col min="15144" max="15144" width="33.625" style="333" bestFit="1" customWidth="1"/>
    <col min="15145" max="15145" width="7.625" style="333" bestFit="1" customWidth="1"/>
    <col min="15146" max="15146" width="35.5" style="333" bestFit="1" customWidth="1"/>
    <col min="15147" max="15147" width="12.25" style="333" bestFit="1" customWidth="1"/>
    <col min="15148" max="15148" width="25.75" style="333" bestFit="1" customWidth="1"/>
    <col min="15149" max="15360" width="9" style="333"/>
    <col min="15361" max="15369" width="3" style="333" customWidth="1"/>
    <col min="15370" max="15370" width="3.125" style="333" customWidth="1"/>
    <col min="15371" max="15389" width="3" style="333" customWidth="1"/>
    <col min="15390" max="15390" width="4.625" style="333" customWidth="1"/>
    <col min="15391" max="15393" width="9" style="333"/>
    <col min="15394" max="15394" width="12.25" style="333" bestFit="1" customWidth="1"/>
    <col min="15395" max="15395" width="6.75" style="333" bestFit="1" customWidth="1"/>
    <col min="15396" max="15396" width="10.25" style="333" bestFit="1" customWidth="1"/>
    <col min="15397" max="15398" width="9" style="333"/>
    <col min="15399" max="15399" width="8.5" style="333" bestFit="1" customWidth="1"/>
    <col min="15400" max="15400" width="33.625" style="333" bestFit="1" customWidth="1"/>
    <col min="15401" max="15401" width="7.625" style="333" bestFit="1" customWidth="1"/>
    <col min="15402" max="15402" width="35.5" style="333" bestFit="1" customWidth="1"/>
    <col min="15403" max="15403" width="12.25" style="333" bestFit="1" customWidth="1"/>
    <col min="15404" max="15404" width="25.75" style="333" bestFit="1" customWidth="1"/>
    <col min="15405" max="15616" width="9" style="333"/>
    <col min="15617" max="15625" width="3" style="333" customWidth="1"/>
    <col min="15626" max="15626" width="3.125" style="333" customWidth="1"/>
    <col min="15627" max="15645" width="3" style="333" customWidth="1"/>
    <col min="15646" max="15646" width="4.625" style="333" customWidth="1"/>
    <col min="15647" max="15649" width="9" style="333"/>
    <col min="15650" max="15650" width="12.25" style="333" bestFit="1" customWidth="1"/>
    <col min="15651" max="15651" width="6.75" style="333" bestFit="1" customWidth="1"/>
    <col min="15652" max="15652" width="10.25" style="333" bestFit="1" customWidth="1"/>
    <col min="15653" max="15654" width="9" style="333"/>
    <col min="15655" max="15655" width="8.5" style="333" bestFit="1" customWidth="1"/>
    <col min="15656" max="15656" width="33.625" style="333" bestFit="1" customWidth="1"/>
    <col min="15657" max="15657" width="7.625" style="333" bestFit="1" customWidth="1"/>
    <col min="15658" max="15658" width="35.5" style="333" bestFit="1" customWidth="1"/>
    <col min="15659" max="15659" width="12.25" style="333" bestFit="1" customWidth="1"/>
    <col min="15660" max="15660" width="25.75" style="333" bestFit="1" customWidth="1"/>
    <col min="15661" max="15872" width="9" style="333"/>
    <col min="15873" max="15881" width="3" style="333" customWidth="1"/>
    <col min="15882" max="15882" width="3.125" style="333" customWidth="1"/>
    <col min="15883" max="15901" width="3" style="333" customWidth="1"/>
    <col min="15902" max="15902" width="4.625" style="333" customWidth="1"/>
    <col min="15903" max="15905" width="9" style="333"/>
    <col min="15906" max="15906" width="12.25" style="333" bestFit="1" customWidth="1"/>
    <col min="15907" max="15907" width="6.75" style="333" bestFit="1" customWidth="1"/>
    <col min="15908" max="15908" width="10.25" style="333" bestFit="1" customWidth="1"/>
    <col min="15909" max="15910" width="9" style="333"/>
    <col min="15911" max="15911" width="8.5" style="333" bestFit="1" customWidth="1"/>
    <col min="15912" max="15912" width="33.625" style="333" bestFit="1" customWidth="1"/>
    <col min="15913" max="15913" width="7.625" style="333" bestFit="1" customWidth="1"/>
    <col min="15914" max="15914" width="35.5" style="333" bestFit="1" customWidth="1"/>
    <col min="15915" max="15915" width="12.25" style="333" bestFit="1" customWidth="1"/>
    <col min="15916" max="15916" width="25.75" style="333" bestFit="1" customWidth="1"/>
    <col min="15917" max="16128" width="9" style="333"/>
    <col min="16129" max="16137" width="3" style="333" customWidth="1"/>
    <col min="16138" max="16138" width="3.125" style="333" customWidth="1"/>
    <col min="16139" max="16157" width="3" style="333" customWidth="1"/>
    <col min="16158" max="16158" width="4.625" style="333" customWidth="1"/>
    <col min="16159" max="16161" width="9" style="333"/>
    <col min="16162" max="16162" width="12.25" style="333" bestFit="1" customWidth="1"/>
    <col min="16163" max="16163" width="6.75" style="333" bestFit="1" customWidth="1"/>
    <col min="16164" max="16164" width="10.25" style="333" bestFit="1" customWidth="1"/>
    <col min="16165" max="16166" width="9" style="333"/>
    <col min="16167" max="16167" width="8.5" style="333" bestFit="1" customWidth="1"/>
    <col min="16168" max="16168" width="33.625" style="333" bestFit="1" customWidth="1"/>
    <col min="16169" max="16169" width="7.625" style="333" bestFit="1" customWidth="1"/>
    <col min="16170" max="16170" width="35.5" style="333" bestFit="1" customWidth="1"/>
    <col min="16171" max="16171" width="12.25" style="333" bestFit="1" customWidth="1"/>
    <col min="16172" max="16172" width="25.75" style="333" bestFit="1" customWidth="1"/>
    <col min="16173" max="16384" width="9" style="333"/>
  </cols>
  <sheetData>
    <row r="1" spans="1:31" s="318" customFormat="1" ht="15" customHeight="1">
      <c r="A1" s="382" t="s">
        <v>2775</v>
      </c>
      <c r="B1" s="382"/>
      <c r="C1" s="382"/>
      <c r="D1" s="382"/>
      <c r="E1" s="382"/>
      <c r="F1" s="382"/>
      <c r="G1" s="382"/>
      <c r="H1" s="382"/>
      <c r="I1" s="382"/>
      <c r="J1" s="382"/>
      <c r="K1" s="383"/>
      <c r="L1" s="383"/>
      <c r="M1" s="383"/>
      <c r="N1" s="383"/>
      <c r="O1" s="383"/>
      <c r="P1" s="383"/>
      <c r="Q1" s="383"/>
      <c r="R1" s="383"/>
      <c r="S1" s="383"/>
      <c r="T1" s="383"/>
      <c r="U1" s="383"/>
      <c r="V1" s="383"/>
      <c r="W1" s="383"/>
      <c r="X1" s="383"/>
      <c r="Y1" s="383"/>
      <c r="Z1" s="383"/>
      <c r="AA1" s="383"/>
      <c r="AB1" s="383"/>
      <c r="AC1" s="383"/>
      <c r="AD1" s="317"/>
    </row>
    <row r="2" spans="1:31" s="318" customFormat="1" ht="15" customHeight="1">
      <c r="A2" s="320" t="s">
        <v>2776</v>
      </c>
      <c r="B2" s="320"/>
      <c r="C2" s="320"/>
      <c r="D2" s="320"/>
      <c r="E2" s="320"/>
      <c r="F2" s="320"/>
      <c r="G2" s="320"/>
      <c r="H2" s="320"/>
      <c r="I2" s="320"/>
      <c r="J2" s="320"/>
      <c r="K2" s="365"/>
      <c r="L2" s="365"/>
      <c r="M2" s="365"/>
      <c r="N2" s="365"/>
      <c r="O2" s="365"/>
      <c r="P2" s="365"/>
      <c r="Q2" s="365"/>
      <c r="R2" s="365"/>
      <c r="S2" s="365"/>
      <c r="T2" s="365"/>
      <c r="U2" s="358"/>
      <c r="V2" s="358"/>
      <c r="W2" s="358"/>
      <c r="X2" s="358"/>
      <c r="Y2" s="358"/>
      <c r="Z2" s="358"/>
      <c r="AA2" s="358"/>
      <c r="AB2" s="358"/>
      <c r="AC2" s="358"/>
      <c r="AD2" s="317"/>
    </row>
    <row r="3" spans="1:31" s="318" customFormat="1" ht="15" customHeight="1" thickBot="1">
      <c r="A3" s="384" t="str">
        <f>IF(M4&lt;&gt;"","■","□")</f>
        <v>□</v>
      </c>
      <c r="B3" s="320" t="s">
        <v>2777</v>
      </c>
      <c r="C3" s="320"/>
      <c r="D3" s="320"/>
      <c r="E3" s="320"/>
      <c r="F3" s="320"/>
      <c r="G3" s="320"/>
      <c r="H3" s="320"/>
      <c r="I3" s="320"/>
      <c r="J3" s="320"/>
      <c r="K3" s="365"/>
      <c r="L3" s="365"/>
      <c r="M3" s="365"/>
      <c r="N3" s="365"/>
      <c r="O3" s="365"/>
      <c r="P3" s="365"/>
      <c r="Q3" s="365"/>
      <c r="R3" s="365"/>
      <c r="S3" s="365"/>
      <c r="T3" s="365"/>
      <c r="U3" s="358"/>
      <c r="V3" s="358"/>
      <c r="W3" s="358"/>
      <c r="X3" s="358"/>
      <c r="Y3" s="358"/>
      <c r="Z3" s="358"/>
      <c r="AA3" s="358"/>
      <c r="AB3" s="358"/>
      <c r="AC3" s="358"/>
      <c r="AD3" s="317"/>
    </row>
    <row r="4" spans="1:31" s="318" customFormat="1" ht="15" customHeight="1" thickBot="1">
      <c r="A4" s="320" t="s">
        <v>2778</v>
      </c>
      <c r="B4" s="320"/>
      <c r="C4" s="320"/>
      <c r="D4" s="320"/>
      <c r="E4" s="320"/>
      <c r="F4" s="324"/>
      <c r="G4" s="324"/>
      <c r="H4" s="324"/>
      <c r="I4" s="324"/>
      <c r="J4" s="324"/>
      <c r="K4" s="324"/>
      <c r="L4" s="324"/>
      <c r="M4" s="1212" t="str">
        <f>IFERROR(VLOOKUP(AE4,AF81:AR90,5,FALSE),"")</f>
        <v/>
      </c>
      <c r="N4" s="1212"/>
      <c r="O4" s="1212"/>
      <c r="P4" s="1212"/>
      <c r="Q4" s="1212"/>
      <c r="R4" s="1212"/>
      <c r="S4" s="1212"/>
      <c r="T4" s="1212"/>
      <c r="U4" s="1212"/>
      <c r="V4" s="1212"/>
      <c r="W4" s="1212"/>
      <c r="X4" s="1212"/>
      <c r="Y4" s="1212"/>
      <c r="Z4" s="1212"/>
      <c r="AA4" s="1212"/>
      <c r="AB4" s="1212"/>
      <c r="AC4" s="1212"/>
      <c r="AD4" s="317"/>
      <c r="AE4" s="370"/>
    </row>
    <row r="5" spans="1:31" s="318" customFormat="1" ht="15" customHeight="1">
      <c r="A5" s="320" t="s">
        <v>2779</v>
      </c>
      <c r="B5" s="320"/>
      <c r="C5" s="320"/>
      <c r="D5" s="320"/>
      <c r="E5" s="320"/>
      <c r="F5" s="321"/>
      <c r="G5" s="321"/>
      <c r="H5" s="321"/>
      <c r="I5" s="321"/>
      <c r="J5" s="321"/>
      <c r="K5" s="322"/>
      <c r="L5" s="322"/>
      <c r="M5" s="322" t="s">
        <v>2780</v>
      </c>
      <c r="N5" s="1210" t="str">
        <f>IFERROR(VLOOKUP(AE4,AF81:AS90,14,FALSE),"")</f>
        <v/>
      </c>
      <c r="O5" s="1210"/>
      <c r="P5" s="1210"/>
      <c r="Q5" s="1210"/>
      <c r="R5" s="1210"/>
      <c r="S5" s="1210"/>
      <c r="T5" s="1210"/>
      <c r="U5" s="1210"/>
      <c r="V5" s="320" t="s">
        <v>17</v>
      </c>
      <c r="W5" s="322"/>
      <c r="X5" s="322"/>
      <c r="Y5" s="322"/>
      <c r="Z5" s="322"/>
      <c r="AA5" s="322"/>
      <c r="AB5" s="322"/>
      <c r="AC5" s="320"/>
      <c r="AD5" s="317"/>
    </row>
    <row r="6" spans="1:31" s="318" customFormat="1" ht="15" customHeight="1" thickBot="1">
      <c r="A6" s="384" t="str">
        <f>IF(M7&lt;&gt;"","■","□")</f>
        <v>□</v>
      </c>
      <c r="B6" s="320" t="s">
        <v>2781</v>
      </c>
      <c r="C6" s="320"/>
      <c r="D6" s="320"/>
      <c r="E6" s="320"/>
      <c r="F6" s="320"/>
      <c r="G6" s="320"/>
      <c r="H6" s="320"/>
      <c r="I6" s="320"/>
      <c r="J6" s="320"/>
      <c r="K6" s="365"/>
      <c r="L6" s="365"/>
      <c r="M6" s="365"/>
      <c r="N6" s="365"/>
      <c r="O6" s="365"/>
      <c r="P6" s="365"/>
      <c r="Q6" s="365"/>
      <c r="R6" s="365"/>
      <c r="S6" s="365"/>
      <c r="T6" s="365"/>
      <c r="U6" s="358"/>
      <c r="V6" s="358"/>
      <c r="W6" s="358"/>
      <c r="X6" s="358"/>
      <c r="Y6" s="358"/>
      <c r="Z6" s="358"/>
      <c r="AA6" s="358"/>
      <c r="AB6" s="358"/>
      <c r="AC6" s="358"/>
      <c r="AD6" s="317"/>
    </row>
    <row r="7" spans="1:31" s="318" customFormat="1" ht="15" customHeight="1" thickBot="1">
      <c r="A7" s="320" t="s">
        <v>2778</v>
      </c>
      <c r="B7" s="320"/>
      <c r="C7" s="320"/>
      <c r="D7" s="320"/>
      <c r="E7" s="320"/>
      <c r="F7" s="324"/>
      <c r="G7" s="324"/>
      <c r="H7" s="324"/>
      <c r="I7" s="324"/>
      <c r="J7" s="324"/>
      <c r="K7" s="324"/>
      <c r="L7" s="324"/>
      <c r="M7" s="1212" t="str">
        <f>IFERROR(VLOOKUP(AE7,AF81:AR90,5,FALSE),"")</f>
        <v/>
      </c>
      <c r="N7" s="1212"/>
      <c r="O7" s="1212"/>
      <c r="P7" s="1212"/>
      <c r="Q7" s="1212"/>
      <c r="R7" s="1212"/>
      <c r="S7" s="1212"/>
      <c r="T7" s="1212"/>
      <c r="U7" s="1212"/>
      <c r="V7" s="1212"/>
      <c r="W7" s="1212"/>
      <c r="X7" s="1212"/>
      <c r="Y7" s="1212"/>
      <c r="Z7" s="1212"/>
      <c r="AA7" s="1212"/>
      <c r="AB7" s="1212"/>
      <c r="AC7" s="1212"/>
      <c r="AD7" s="317"/>
      <c r="AE7" s="370"/>
    </row>
    <row r="8" spans="1:31" s="318" customFormat="1" ht="15" customHeight="1">
      <c r="A8" s="320" t="s">
        <v>2779</v>
      </c>
      <c r="B8" s="320"/>
      <c r="C8" s="320"/>
      <c r="D8" s="320"/>
      <c r="E8" s="320"/>
      <c r="F8" s="321"/>
      <c r="G8" s="321"/>
      <c r="H8" s="321"/>
      <c r="I8" s="321"/>
      <c r="J8" s="321"/>
      <c r="K8" s="322"/>
      <c r="L8" s="322"/>
      <c r="M8" s="360" t="s">
        <v>2780</v>
      </c>
      <c r="N8" s="1210" t="str">
        <f>IFERROR(VLOOKUP(AE7,AF81:AS90,14,FALSE),"")</f>
        <v/>
      </c>
      <c r="O8" s="1210"/>
      <c r="P8" s="1210"/>
      <c r="Q8" s="1210"/>
      <c r="R8" s="1210"/>
      <c r="S8" s="1210"/>
      <c r="T8" s="1210"/>
      <c r="U8" s="1210"/>
      <c r="V8" s="367" t="s">
        <v>17</v>
      </c>
      <c r="W8" s="360"/>
      <c r="X8" s="360"/>
      <c r="Y8" s="360"/>
      <c r="Z8" s="360"/>
      <c r="AA8" s="360"/>
      <c r="AB8" s="360"/>
      <c r="AC8" s="367"/>
      <c r="AD8" s="317"/>
    </row>
    <row r="9" spans="1:31" s="318" customFormat="1" ht="15" customHeight="1" thickBot="1">
      <c r="A9" s="384" t="str">
        <f>IF(OR(M10&lt;&gt;"",M12&lt;&gt;"",M14&lt;&gt;""),"■","□")</f>
        <v>□</v>
      </c>
      <c r="B9" s="320" t="s">
        <v>2782</v>
      </c>
      <c r="C9" s="320"/>
      <c r="D9" s="320"/>
      <c r="E9" s="320"/>
      <c r="F9" s="320"/>
      <c r="G9" s="320"/>
      <c r="H9" s="320"/>
      <c r="I9" s="320"/>
      <c r="J9" s="320"/>
      <c r="K9" s="365"/>
      <c r="L9" s="365"/>
      <c r="M9" s="373"/>
      <c r="N9" s="373"/>
      <c r="O9" s="373"/>
      <c r="P9" s="373"/>
      <c r="Q9" s="373"/>
      <c r="R9" s="373"/>
      <c r="S9" s="373"/>
      <c r="T9" s="373"/>
      <c r="U9" s="385"/>
      <c r="V9" s="385"/>
      <c r="W9" s="385"/>
      <c r="X9" s="385"/>
      <c r="Y9" s="385"/>
      <c r="Z9" s="385"/>
      <c r="AA9" s="385"/>
      <c r="AB9" s="385"/>
      <c r="AC9" s="385"/>
      <c r="AD9" s="317"/>
    </row>
    <row r="10" spans="1:31" s="318" customFormat="1" ht="15" customHeight="1" thickBot="1">
      <c r="A10" s="320" t="s">
        <v>2778</v>
      </c>
      <c r="B10" s="320"/>
      <c r="C10" s="320"/>
      <c r="D10" s="320"/>
      <c r="E10" s="320"/>
      <c r="F10" s="324"/>
      <c r="G10" s="324"/>
      <c r="H10" s="324"/>
      <c r="I10" s="324"/>
      <c r="J10" s="324"/>
      <c r="K10" s="324"/>
      <c r="L10" s="324"/>
      <c r="M10" s="1212" t="str">
        <f>IFERROR(VLOOKUP(AE10,AF81:AR90,5,FALSE),"")</f>
        <v/>
      </c>
      <c r="N10" s="1212"/>
      <c r="O10" s="1212"/>
      <c r="P10" s="1212"/>
      <c r="Q10" s="1212"/>
      <c r="R10" s="1212"/>
      <c r="S10" s="1212"/>
      <c r="T10" s="1212"/>
      <c r="U10" s="1212"/>
      <c r="V10" s="1212"/>
      <c r="W10" s="1212"/>
      <c r="X10" s="1212"/>
      <c r="Y10" s="1212"/>
      <c r="Z10" s="1212"/>
      <c r="AA10" s="1212"/>
      <c r="AB10" s="1212"/>
      <c r="AC10" s="1212"/>
      <c r="AD10" s="317"/>
      <c r="AE10" s="370"/>
    </row>
    <row r="11" spans="1:31" s="318" customFormat="1" ht="15" customHeight="1" thickBot="1">
      <c r="A11" s="320" t="s">
        <v>2783</v>
      </c>
      <c r="B11" s="320"/>
      <c r="C11" s="320"/>
      <c r="D11" s="320"/>
      <c r="E11" s="320"/>
      <c r="F11" s="321"/>
      <c r="G11" s="321"/>
      <c r="H11" s="321"/>
      <c r="I11" s="321"/>
      <c r="J11" s="321"/>
      <c r="K11" s="322"/>
      <c r="L11" s="322"/>
      <c r="M11" s="360" t="s">
        <v>2780</v>
      </c>
      <c r="N11" s="1210" t="str">
        <f>IFERROR(VLOOKUP(AE10,AF81:AS90,14,FALSE),"")</f>
        <v/>
      </c>
      <c r="O11" s="1210"/>
      <c r="P11" s="1210"/>
      <c r="Q11" s="1210"/>
      <c r="R11" s="1210"/>
      <c r="S11" s="1210"/>
      <c r="T11" s="1210"/>
      <c r="U11" s="1210"/>
      <c r="V11" s="367" t="s">
        <v>17</v>
      </c>
      <c r="W11" s="360"/>
      <c r="X11" s="360"/>
      <c r="Y11" s="360"/>
      <c r="Z11" s="360"/>
      <c r="AA11" s="360"/>
      <c r="AB11" s="360"/>
      <c r="AC11" s="367"/>
      <c r="AD11" s="317"/>
    </row>
    <row r="12" spans="1:31" s="318" customFormat="1" ht="15" customHeight="1" thickBot="1">
      <c r="A12" s="320" t="s">
        <v>2778</v>
      </c>
      <c r="B12" s="320"/>
      <c r="C12" s="320"/>
      <c r="D12" s="320"/>
      <c r="E12" s="320"/>
      <c r="F12" s="324"/>
      <c r="G12" s="324"/>
      <c r="H12" s="324"/>
      <c r="I12" s="324"/>
      <c r="J12" s="324"/>
      <c r="K12" s="324"/>
      <c r="L12" s="324"/>
      <c r="M12" s="1212" t="str">
        <f>IFERROR(VLOOKUP(AE12,AF81:AR90,5,FALSE),"")</f>
        <v/>
      </c>
      <c r="N12" s="1212"/>
      <c r="O12" s="1212"/>
      <c r="P12" s="1212"/>
      <c r="Q12" s="1212"/>
      <c r="R12" s="1212"/>
      <c r="S12" s="1212"/>
      <c r="T12" s="1212"/>
      <c r="U12" s="1212"/>
      <c r="V12" s="1212"/>
      <c r="W12" s="1212"/>
      <c r="X12" s="1212"/>
      <c r="Y12" s="1212"/>
      <c r="Z12" s="1212"/>
      <c r="AA12" s="1212"/>
      <c r="AB12" s="1212"/>
      <c r="AC12" s="1212"/>
      <c r="AD12" s="317"/>
      <c r="AE12" s="370"/>
    </row>
    <row r="13" spans="1:31" s="318" customFormat="1" ht="15" customHeight="1" thickBot="1">
      <c r="A13" s="320" t="s">
        <v>2783</v>
      </c>
      <c r="B13" s="320"/>
      <c r="C13" s="320"/>
      <c r="D13" s="320"/>
      <c r="E13" s="320"/>
      <c r="F13" s="321"/>
      <c r="G13" s="321"/>
      <c r="H13" s="321"/>
      <c r="I13" s="321"/>
      <c r="J13" s="321"/>
      <c r="K13" s="322"/>
      <c r="L13" s="322"/>
      <c r="M13" s="360" t="s">
        <v>2780</v>
      </c>
      <c r="N13" s="1210" t="str">
        <f>IFERROR(VLOOKUP(AE12,AF81:AS90,14,FALSE),"")</f>
        <v/>
      </c>
      <c r="O13" s="1210"/>
      <c r="P13" s="1210"/>
      <c r="Q13" s="1210"/>
      <c r="R13" s="1210"/>
      <c r="S13" s="1210"/>
      <c r="T13" s="1210"/>
      <c r="U13" s="1210"/>
      <c r="V13" s="367" t="s">
        <v>17</v>
      </c>
      <c r="W13" s="360"/>
      <c r="X13" s="360"/>
      <c r="Y13" s="360"/>
      <c r="Z13" s="360"/>
      <c r="AA13" s="360"/>
      <c r="AB13" s="360"/>
      <c r="AC13" s="367"/>
      <c r="AD13" s="317"/>
    </row>
    <row r="14" spans="1:31" s="318" customFormat="1" ht="15" customHeight="1" thickBot="1">
      <c r="A14" s="320" t="s">
        <v>2778</v>
      </c>
      <c r="B14" s="320"/>
      <c r="C14" s="320"/>
      <c r="D14" s="320"/>
      <c r="E14" s="320"/>
      <c r="F14" s="324"/>
      <c r="G14" s="324"/>
      <c r="H14" s="324"/>
      <c r="I14" s="324"/>
      <c r="J14" s="324"/>
      <c r="K14" s="324"/>
      <c r="L14" s="324"/>
      <c r="M14" s="1212" t="str">
        <f>IFERROR(VLOOKUP(AE14,AF81:AR90,5,FALSE),"")</f>
        <v/>
      </c>
      <c r="N14" s="1212"/>
      <c r="O14" s="1212"/>
      <c r="P14" s="1212"/>
      <c r="Q14" s="1212"/>
      <c r="R14" s="1212"/>
      <c r="S14" s="1212"/>
      <c r="T14" s="1212"/>
      <c r="U14" s="1212"/>
      <c r="V14" s="1212"/>
      <c r="W14" s="1212"/>
      <c r="X14" s="1212"/>
      <c r="Y14" s="1212"/>
      <c r="Z14" s="1212"/>
      <c r="AA14" s="1212"/>
      <c r="AB14" s="1212"/>
      <c r="AC14" s="1212"/>
      <c r="AD14" s="317"/>
      <c r="AE14" s="370"/>
    </row>
    <row r="15" spans="1:31" s="318" customFormat="1" ht="15" customHeight="1">
      <c r="A15" s="320" t="s">
        <v>2783</v>
      </c>
      <c r="B15" s="320"/>
      <c r="C15" s="320"/>
      <c r="D15" s="320"/>
      <c r="E15" s="320"/>
      <c r="F15" s="321"/>
      <c r="G15" s="321"/>
      <c r="H15" s="321"/>
      <c r="I15" s="321"/>
      <c r="J15" s="321"/>
      <c r="K15" s="322"/>
      <c r="L15" s="322"/>
      <c r="M15" s="360" t="s">
        <v>2780</v>
      </c>
      <c r="N15" s="1210" t="str">
        <f>IFERROR(VLOOKUP(AE14,AF81:AS90,14,FALSE),"")</f>
        <v/>
      </c>
      <c r="O15" s="1210"/>
      <c r="P15" s="1210"/>
      <c r="Q15" s="1210"/>
      <c r="R15" s="1210"/>
      <c r="S15" s="1210"/>
      <c r="T15" s="1210"/>
      <c r="U15" s="1210"/>
      <c r="V15" s="367" t="s">
        <v>17</v>
      </c>
      <c r="W15" s="360"/>
      <c r="X15" s="360"/>
      <c r="Y15" s="360"/>
      <c r="Z15" s="360"/>
      <c r="AA15" s="360"/>
      <c r="AB15" s="360"/>
      <c r="AC15" s="367"/>
      <c r="AD15" s="317"/>
    </row>
    <row r="16" spans="1:31" s="318" customFormat="1" ht="15" customHeight="1" thickBot="1">
      <c r="A16" s="384" t="str">
        <f>IF(OR(M17&lt;&gt;"",M19&lt;&gt;"",M21&lt;&gt;""),"■","□")</f>
        <v>□</v>
      </c>
      <c r="B16" s="320" t="s">
        <v>2784</v>
      </c>
      <c r="C16" s="320"/>
      <c r="D16" s="320"/>
      <c r="E16" s="320"/>
      <c r="F16" s="320"/>
      <c r="G16" s="320"/>
      <c r="H16" s="320"/>
      <c r="I16" s="320"/>
      <c r="J16" s="320"/>
      <c r="K16" s="365"/>
      <c r="L16" s="365"/>
      <c r="M16" s="373"/>
      <c r="N16" s="373"/>
      <c r="O16" s="373"/>
      <c r="P16" s="373"/>
      <c r="Q16" s="373"/>
      <c r="R16" s="373"/>
      <c r="S16" s="373"/>
      <c r="T16" s="373"/>
      <c r="U16" s="385"/>
      <c r="V16" s="385"/>
      <c r="W16" s="385"/>
      <c r="X16" s="385"/>
      <c r="Y16" s="385"/>
      <c r="Z16" s="385"/>
      <c r="AA16" s="385"/>
      <c r="AB16" s="385"/>
      <c r="AC16" s="385"/>
      <c r="AD16" s="317"/>
    </row>
    <row r="17" spans="1:31" s="318" customFormat="1" ht="15" customHeight="1" thickBot="1">
      <c r="A17" s="320" t="s">
        <v>2778</v>
      </c>
      <c r="B17" s="320"/>
      <c r="C17" s="320"/>
      <c r="D17" s="320"/>
      <c r="E17" s="320"/>
      <c r="F17" s="324"/>
      <c r="G17" s="324"/>
      <c r="H17" s="324"/>
      <c r="I17" s="324"/>
      <c r="J17" s="324"/>
      <c r="K17" s="324"/>
      <c r="L17" s="324"/>
      <c r="M17" s="1212" t="str">
        <f>IFERROR(VLOOKUP(AE17,AF81:AR90,5,FALSE),"")</f>
        <v/>
      </c>
      <c r="N17" s="1212"/>
      <c r="O17" s="1212"/>
      <c r="P17" s="1212"/>
      <c r="Q17" s="1212"/>
      <c r="R17" s="1212"/>
      <c r="S17" s="1212"/>
      <c r="T17" s="1212"/>
      <c r="U17" s="1212"/>
      <c r="V17" s="1212"/>
      <c r="W17" s="1212"/>
      <c r="X17" s="1212"/>
      <c r="Y17" s="1212"/>
      <c r="Z17" s="1212"/>
      <c r="AA17" s="1212"/>
      <c r="AB17" s="1212"/>
      <c r="AC17" s="1212"/>
      <c r="AD17" s="317"/>
      <c r="AE17" s="370"/>
    </row>
    <row r="18" spans="1:31" s="318" customFormat="1" ht="15" customHeight="1" thickBot="1">
      <c r="A18" s="320" t="s">
        <v>2783</v>
      </c>
      <c r="B18" s="320"/>
      <c r="C18" s="320"/>
      <c r="D18" s="320"/>
      <c r="E18" s="320"/>
      <c r="F18" s="321"/>
      <c r="G18" s="321"/>
      <c r="H18" s="321"/>
      <c r="I18" s="321"/>
      <c r="J18" s="321"/>
      <c r="K18" s="322"/>
      <c r="L18" s="322"/>
      <c r="M18" s="360" t="s">
        <v>2780</v>
      </c>
      <c r="N18" s="1210" t="str">
        <f>IFERROR(VLOOKUP(AE17,AF81:AS90,14,FALSE),"")</f>
        <v/>
      </c>
      <c r="O18" s="1210"/>
      <c r="P18" s="1210"/>
      <c r="Q18" s="1210"/>
      <c r="R18" s="1210"/>
      <c r="S18" s="1210"/>
      <c r="T18" s="1210"/>
      <c r="U18" s="1210"/>
      <c r="V18" s="367" t="s">
        <v>17</v>
      </c>
      <c r="W18" s="360"/>
      <c r="X18" s="360"/>
      <c r="Y18" s="360"/>
      <c r="Z18" s="360"/>
      <c r="AA18" s="360"/>
      <c r="AB18" s="360"/>
      <c r="AC18" s="367"/>
      <c r="AD18" s="317"/>
    </row>
    <row r="19" spans="1:31" s="318" customFormat="1" ht="15" customHeight="1" thickBot="1">
      <c r="A19" s="320" t="s">
        <v>2778</v>
      </c>
      <c r="B19" s="320"/>
      <c r="C19" s="320"/>
      <c r="D19" s="320"/>
      <c r="E19" s="320"/>
      <c r="F19" s="324"/>
      <c r="G19" s="324"/>
      <c r="H19" s="324"/>
      <c r="I19" s="324"/>
      <c r="J19" s="324"/>
      <c r="K19" s="324"/>
      <c r="L19" s="324"/>
      <c r="M19" s="1212" t="str">
        <f>IFERROR(VLOOKUP(AE19,AF81:AR90,5,FALSE),"")</f>
        <v/>
      </c>
      <c r="N19" s="1212"/>
      <c r="O19" s="1212"/>
      <c r="P19" s="1212"/>
      <c r="Q19" s="1212"/>
      <c r="R19" s="1212"/>
      <c r="S19" s="1212"/>
      <c r="T19" s="1212"/>
      <c r="U19" s="1212"/>
      <c r="V19" s="1212"/>
      <c r="W19" s="1212"/>
      <c r="X19" s="1212"/>
      <c r="Y19" s="1212"/>
      <c r="Z19" s="1212"/>
      <c r="AA19" s="1212"/>
      <c r="AB19" s="1212"/>
      <c r="AC19" s="1212"/>
      <c r="AD19" s="317"/>
      <c r="AE19" s="370"/>
    </row>
    <row r="20" spans="1:31" s="318" customFormat="1" ht="15" customHeight="1" thickBot="1">
      <c r="A20" s="320" t="s">
        <v>2783</v>
      </c>
      <c r="B20" s="320"/>
      <c r="C20" s="320"/>
      <c r="D20" s="320"/>
      <c r="E20" s="320"/>
      <c r="F20" s="321"/>
      <c r="G20" s="321"/>
      <c r="H20" s="321"/>
      <c r="I20" s="321"/>
      <c r="J20" s="321"/>
      <c r="K20" s="322"/>
      <c r="L20" s="322"/>
      <c r="M20" s="360" t="s">
        <v>2780</v>
      </c>
      <c r="N20" s="1210" t="str">
        <f>IFERROR(VLOOKUP(AE19,AF81:AS90,14,FALSE),"")</f>
        <v/>
      </c>
      <c r="O20" s="1210"/>
      <c r="P20" s="1210"/>
      <c r="Q20" s="1210"/>
      <c r="R20" s="1210"/>
      <c r="S20" s="1210"/>
      <c r="T20" s="1210"/>
      <c r="U20" s="1210"/>
      <c r="V20" s="367" t="s">
        <v>17</v>
      </c>
      <c r="W20" s="360"/>
      <c r="X20" s="360"/>
      <c r="Y20" s="360"/>
      <c r="Z20" s="360"/>
      <c r="AA20" s="360"/>
      <c r="AB20" s="360"/>
      <c r="AC20" s="367"/>
      <c r="AD20" s="317"/>
    </row>
    <row r="21" spans="1:31" s="318" customFormat="1" ht="15" customHeight="1" thickBot="1">
      <c r="A21" s="320" t="s">
        <v>2778</v>
      </c>
      <c r="B21" s="320"/>
      <c r="C21" s="320"/>
      <c r="D21" s="320"/>
      <c r="E21" s="320"/>
      <c r="F21" s="324"/>
      <c r="G21" s="324"/>
      <c r="H21" s="324"/>
      <c r="I21" s="324"/>
      <c r="J21" s="324"/>
      <c r="K21" s="324"/>
      <c r="L21" s="324"/>
      <c r="M21" s="1212" t="str">
        <f>IFERROR(VLOOKUP(AE21,AF81:AR90,5,FALSE),"")</f>
        <v/>
      </c>
      <c r="N21" s="1212"/>
      <c r="O21" s="1212"/>
      <c r="P21" s="1212"/>
      <c r="Q21" s="1212"/>
      <c r="R21" s="1212"/>
      <c r="S21" s="1212"/>
      <c r="T21" s="1212"/>
      <c r="U21" s="1212"/>
      <c r="V21" s="1212"/>
      <c r="W21" s="1212"/>
      <c r="X21" s="1212"/>
      <c r="Y21" s="1212"/>
      <c r="Z21" s="1212"/>
      <c r="AA21" s="1212"/>
      <c r="AB21" s="1212"/>
      <c r="AC21" s="1212"/>
      <c r="AD21" s="317"/>
      <c r="AE21" s="370"/>
    </row>
    <row r="22" spans="1:31" s="318" customFormat="1" ht="15" customHeight="1">
      <c r="A22" s="386" t="s">
        <v>2783</v>
      </c>
      <c r="B22" s="386"/>
      <c r="C22" s="386"/>
      <c r="D22" s="386"/>
      <c r="E22" s="386"/>
      <c r="F22" s="387"/>
      <c r="G22" s="387"/>
      <c r="H22" s="387"/>
      <c r="I22" s="387"/>
      <c r="J22" s="387"/>
      <c r="K22" s="356"/>
      <c r="L22" s="356"/>
      <c r="M22" s="388" t="s">
        <v>2780</v>
      </c>
      <c r="N22" s="1225" t="str">
        <f>IFERROR(VLOOKUP(AE21,AF81:AS90,14,FALSE),"")</f>
        <v/>
      </c>
      <c r="O22" s="1225"/>
      <c r="P22" s="1225"/>
      <c r="Q22" s="1225"/>
      <c r="R22" s="1225"/>
      <c r="S22" s="1225"/>
      <c r="T22" s="1225"/>
      <c r="U22" s="1225"/>
      <c r="V22" s="374" t="s">
        <v>17</v>
      </c>
      <c r="W22" s="388"/>
      <c r="X22" s="388"/>
      <c r="Y22" s="388"/>
      <c r="Z22" s="388"/>
      <c r="AA22" s="388"/>
      <c r="AB22" s="388"/>
      <c r="AC22" s="374"/>
      <c r="AD22" s="317"/>
    </row>
    <row r="23" spans="1:31" s="318" customFormat="1" ht="15" customHeight="1">
      <c r="A23" s="382" t="s">
        <v>2785</v>
      </c>
      <c r="B23" s="382"/>
      <c r="C23" s="382"/>
      <c r="D23" s="382"/>
      <c r="E23" s="382"/>
      <c r="F23" s="382"/>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17"/>
    </row>
    <row r="24" spans="1:31" ht="15" customHeight="1" thickBot="1">
      <c r="A24" s="320" t="s">
        <v>2786</v>
      </c>
      <c r="B24" s="367"/>
      <c r="C24" s="367"/>
      <c r="D24" s="367"/>
      <c r="E24" s="367"/>
      <c r="F24" s="367"/>
      <c r="G24" s="367"/>
      <c r="H24" s="367"/>
      <c r="I24" s="367"/>
      <c r="J24" s="367"/>
      <c r="K24" s="367"/>
      <c r="L24" s="367"/>
      <c r="M24" s="367"/>
      <c r="N24" s="367"/>
      <c r="O24" s="367"/>
      <c r="P24" s="367"/>
      <c r="Q24" s="367"/>
      <c r="R24" s="367"/>
      <c r="S24" s="367"/>
      <c r="T24" s="367"/>
      <c r="U24" s="367"/>
      <c r="V24" s="367"/>
      <c r="W24" s="367"/>
      <c r="X24" s="367"/>
      <c r="Y24" s="367"/>
      <c r="Z24" s="367"/>
      <c r="AA24" s="367"/>
      <c r="AB24" s="367"/>
      <c r="AC24" s="367"/>
      <c r="AD24" s="337"/>
    </row>
    <row r="25" spans="1:31" ht="15" customHeight="1" thickBot="1">
      <c r="A25" s="320" t="s">
        <v>2787</v>
      </c>
      <c r="B25" s="367"/>
      <c r="C25" s="367"/>
      <c r="D25" s="367"/>
      <c r="E25" s="367"/>
      <c r="F25" s="367"/>
      <c r="G25" s="367"/>
      <c r="H25" s="367"/>
      <c r="I25" s="367"/>
      <c r="J25" s="367"/>
      <c r="K25" s="1184" t="str">
        <f>IFERROR(VLOOKUP(AE25,AF81:AR90,5,FALSE),"")</f>
        <v/>
      </c>
      <c r="L25" s="1184"/>
      <c r="M25" s="1184"/>
      <c r="N25" s="1184"/>
      <c r="O25" s="1184"/>
      <c r="P25" s="1184"/>
      <c r="Q25" s="1184"/>
      <c r="R25" s="1184"/>
      <c r="S25" s="1184"/>
      <c r="T25" s="1184"/>
      <c r="U25" s="1184"/>
      <c r="V25" s="1184"/>
      <c r="W25" s="1184"/>
      <c r="X25" s="1184"/>
      <c r="Y25" s="1184"/>
      <c r="Z25" s="1184"/>
      <c r="AA25" s="1184"/>
      <c r="AB25" s="1184"/>
      <c r="AC25" s="1184"/>
      <c r="AD25" s="337"/>
      <c r="AE25" s="370"/>
    </row>
    <row r="26" spans="1:31" ht="15" customHeight="1">
      <c r="A26" s="320" t="s">
        <v>2788</v>
      </c>
      <c r="B26" s="367"/>
      <c r="C26" s="367"/>
      <c r="D26" s="367"/>
      <c r="E26" s="367"/>
      <c r="F26" s="367"/>
      <c r="G26" s="367"/>
      <c r="H26" s="367"/>
      <c r="I26" s="367"/>
      <c r="J26" s="367"/>
      <c r="K26" s="1184" t="str">
        <f>IFERROR(VLOOKUP(AE25,AF81:AR90,9,FALSE),"")</f>
        <v/>
      </c>
      <c r="L26" s="1184"/>
      <c r="M26" s="1184"/>
      <c r="N26" s="1184"/>
      <c r="O26" s="1184"/>
      <c r="P26" s="1184"/>
      <c r="Q26" s="1184"/>
      <c r="R26" s="1184"/>
      <c r="S26" s="1184"/>
      <c r="T26" s="1184"/>
      <c r="U26" s="1184"/>
      <c r="V26" s="1184"/>
      <c r="W26" s="1184"/>
      <c r="X26" s="1184"/>
      <c r="Y26" s="1184"/>
      <c r="Z26" s="1184"/>
      <c r="AA26" s="1184"/>
      <c r="AB26" s="1184"/>
      <c r="AC26" s="1184"/>
      <c r="AD26" s="337"/>
    </row>
    <row r="27" spans="1:31" ht="15" customHeight="1">
      <c r="A27" s="320" t="s">
        <v>2735</v>
      </c>
      <c r="B27" s="367"/>
      <c r="C27" s="367"/>
      <c r="D27" s="367"/>
      <c r="E27" s="367"/>
      <c r="F27" s="367"/>
      <c r="G27" s="367"/>
      <c r="H27" s="367"/>
      <c r="I27" s="367"/>
      <c r="J27" s="367"/>
      <c r="K27" s="1208" t="str">
        <f>IFERROR(VLOOKUP(AE25,AF81:AR90,10,FALSE),"")</f>
        <v/>
      </c>
      <c r="L27" s="1208"/>
      <c r="M27" s="1208"/>
      <c r="N27" s="360"/>
      <c r="O27" s="360"/>
      <c r="P27" s="360"/>
      <c r="Q27" s="367"/>
      <c r="R27" s="367"/>
      <c r="S27" s="367"/>
      <c r="T27" s="367"/>
      <c r="U27" s="367"/>
      <c r="V27" s="367"/>
      <c r="W27" s="367"/>
      <c r="X27" s="367"/>
      <c r="Y27" s="367"/>
      <c r="Z27" s="367"/>
      <c r="AA27" s="367"/>
      <c r="AB27" s="367"/>
      <c r="AC27" s="367"/>
      <c r="AD27" s="337"/>
    </row>
    <row r="28" spans="1:31" ht="15" customHeight="1">
      <c r="A28" s="320" t="s">
        <v>2789</v>
      </c>
      <c r="B28" s="367"/>
      <c r="C28" s="367"/>
      <c r="D28" s="367"/>
      <c r="E28" s="367"/>
      <c r="F28" s="367"/>
      <c r="G28" s="367"/>
      <c r="H28" s="367"/>
      <c r="I28" s="367"/>
      <c r="J28" s="367"/>
      <c r="K28" s="1184" t="str">
        <f>IFERROR(VLOOKUP(AE25,AF81:AR90,11,FALSE),"")</f>
        <v/>
      </c>
      <c r="L28" s="1184"/>
      <c r="M28" s="1184"/>
      <c r="N28" s="1184"/>
      <c r="O28" s="1184"/>
      <c r="P28" s="1184"/>
      <c r="Q28" s="1184"/>
      <c r="R28" s="1184"/>
      <c r="S28" s="1184"/>
      <c r="T28" s="1184"/>
      <c r="U28" s="1184"/>
      <c r="V28" s="1184"/>
      <c r="W28" s="1184"/>
      <c r="X28" s="1184"/>
      <c r="Y28" s="1184"/>
      <c r="Z28" s="1184"/>
      <c r="AA28" s="1184"/>
      <c r="AB28" s="1184"/>
      <c r="AC28" s="1184"/>
      <c r="AD28" s="337"/>
    </row>
    <row r="29" spans="1:31" ht="15" customHeight="1">
      <c r="A29" s="320" t="s">
        <v>2737</v>
      </c>
      <c r="B29" s="367"/>
      <c r="C29" s="367"/>
      <c r="D29" s="367"/>
      <c r="E29" s="367"/>
      <c r="F29" s="367"/>
      <c r="G29" s="367"/>
      <c r="H29" s="367"/>
      <c r="I29" s="367"/>
      <c r="J29" s="367"/>
      <c r="K29" s="1185" t="str">
        <f>IFERROR(VLOOKUP(AE25,AF81:AR90,12,FALSE),"")</f>
        <v/>
      </c>
      <c r="L29" s="1185"/>
      <c r="M29" s="1185"/>
      <c r="N29" s="1185"/>
      <c r="O29" s="1185"/>
      <c r="P29" s="1185"/>
      <c r="Q29" s="1185"/>
      <c r="R29" s="1185"/>
      <c r="S29" s="1185"/>
      <c r="T29" s="1185"/>
      <c r="U29" s="1185"/>
      <c r="V29" s="1185"/>
      <c r="W29" s="1185"/>
      <c r="X29" s="1185"/>
      <c r="Y29" s="1185"/>
      <c r="Z29" s="1185"/>
      <c r="AA29" s="1185"/>
      <c r="AB29" s="1185"/>
      <c r="AC29" s="1185"/>
      <c r="AD29" s="337"/>
    </row>
    <row r="30" spans="1:31" ht="15" customHeight="1">
      <c r="A30" s="320" t="s">
        <v>2790</v>
      </c>
      <c r="B30" s="367"/>
      <c r="C30" s="367"/>
      <c r="D30" s="367"/>
      <c r="E30" s="367"/>
      <c r="F30" s="367"/>
      <c r="G30" s="367"/>
      <c r="H30" s="367"/>
      <c r="I30" s="367"/>
      <c r="J30" s="367"/>
      <c r="K30" s="1185" t="str">
        <f>IFERROR(VLOOKUP(AE25,AF81:AS90,14,FALSE),"")</f>
        <v/>
      </c>
      <c r="L30" s="1185"/>
      <c r="M30" s="1185"/>
      <c r="N30" s="1185"/>
      <c r="O30" s="1185"/>
      <c r="P30" s="1185"/>
      <c r="Q30" s="1185"/>
      <c r="R30" s="1185"/>
      <c r="S30" s="1185"/>
      <c r="T30" s="1185"/>
      <c r="U30" s="1185"/>
      <c r="V30" s="1185"/>
      <c r="W30" s="1185"/>
      <c r="X30" s="1185"/>
      <c r="Y30" s="1185"/>
      <c r="Z30" s="1185"/>
      <c r="AA30" s="1185"/>
      <c r="AB30" s="1185"/>
      <c r="AC30" s="1185"/>
      <c r="AD30" s="337"/>
    </row>
    <row r="31" spans="1:31" ht="15" customHeight="1">
      <c r="A31" s="386" t="s">
        <v>2791</v>
      </c>
      <c r="B31" s="374"/>
      <c r="C31" s="374"/>
      <c r="D31" s="374"/>
      <c r="E31" s="374"/>
      <c r="F31" s="374"/>
      <c r="G31" s="374"/>
      <c r="H31" s="374"/>
      <c r="I31" s="374"/>
      <c r="J31" s="374"/>
      <c r="K31" s="1209" t="str">
        <f>IFERROR(VLOOKUP(AE25,AF81:AR90,13,FALSE),"")</f>
        <v/>
      </c>
      <c r="L31" s="1209"/>
      <c r="M31" s="1209"/>
      <c r="N31" s="1209"/>
      <c r="O31" s="1209"/>
      <c r="P31" s="1209"/>
      <c r="Q31" s="1209"/>
      <c r="R31" s="1209"/>
      <c r="S31" s="1209"/>
      <c r="T31" s="1209"/>
      <c r="U31" s="1209"/>
      <c r="V31" s="1209"/>
      <c r="W31" s="1209"/>
      <c r="X31" s="1209"/>
      <c r="Y31" s="1209"/>
      <c r="Z31" s="1209"/>
      <c r="AA31" s="1209"/>
      <c r="AB31" s="1209"/>
      <c r="AC31" s="1209"/>
      <c r="AD31" s="337"/>
    </row>
    <row r="32" spans="1:31" ht="15" customHeight="1" thickBot="1">
      <c r="A32" s="320" t="s">
        <v>2792</v>
      </c>
      <c r="B32" s="367"/>
      <c r="C32" s="367"/>
      <c r="D32" s="367"/>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7"/>
      <c r="AD32" s="337"/>
    </row>
    <row r="33" spans="1:32" ht="15" customHeight="1" thickBot="1">
      <c r="A33" s="320" t="s">
        <v>2787</v>
      </c>
      <c r="B33" s="367"/>
      <c r="C33" s="367"/>
      <c r="D33" s="367"/>
      <c r="E33" s="367"/>
      <c r="F33" s="367"/>
      <c r="G33" s="367"/>
      <c r="H33" s="367"/>
      <c r="I33" s="367"/>
      <c r="J33" s="367"/>
      <c r="K33" s="1184" t="str">
        <f>IFERROR(VLOOKUP(AE33,AF81:AR90,5,FALSE),"")</f>
        <v/>
      </c>
      <c r="L33" s="1184"/>
      <c r="M33" s="1184"/>
      <c r="N33" s="1184"/>
      <c r="O33" s="1184"/>
      <c r="P33" s="1184"/>
      <c r="Q33" s="1184"/>
      <c r="R33" s="1184"/>
      <c r="S33" s="1184"/>
      <c r="T33" s="1184"/>
      <c r="U33" s="1184"/>
      <c r="V33" s="1184"/>
      <c r="W33" s="1184"/>
      <c r="X33" s="1184"/>
      <c r="Y33" s="1184"/>
      <c r="Z33" s="1184"/>
      <c r="AA33" s="1184"/>
      <c r="AB33" s="1184"/>
      <c r="AC33" s="1184"/>
      <c r="AD33" s="337"/>
      <c r="AE33" s="370"/>
    </row>
    <row r="34" spans="1:32" ht="15" customHeight="1">
      <c r="A34" s="320" t="s">
        <v>2788</v>
      </c>
      <c r="B34" s="367"/>
      <c r="C34" s="367"/>
      <c r="D34" s="367"/>
      <c r="E34" s="367"/>
      <c r="F34" s="367"/>
      <c r="G34" s="367"/>
      <c r="H34" s="367"/>
      <c r="I34" s="367"/>
      <c r="J34" s="367"/>
      <c r="K34" s="1184" t="str">
        <f>IFERROR(VLOOKUP(AE33,AF81:AR90,9,FALSE),"")</f>
        <v/>
      </c>
      <c r="L34" s="1184"/>
      <c r="M34" s="1184"/>
      <c r="N34" s="1184"/>
      <c r="O34" s="1184"/>
      <c r="P34" s="1184"/>
      <c r="Q34" s="1184"/>
      <c r="R34" s="1184"/>
      <c r="S34" s="1184"/>
      <c r="T34" s="1184"/>
      <c r="U34" s="1184"/>
      <c r="V34" s="1184"/>
      <c r="W34" s="1184"/>
      <c r="X34" s="1184"/>
      <c r="Y34" s="1184"/>
      <c r="Z34" s="1184"/>
      <c r="AA34" s="1184"/>
      <c r="AB34" s="1184"/>
      <c r="AC34" s="1184"/>
      <c r="AD34" s="337"/>
    </row>
    <row r="35" spans="1:32" ht="15" customHeight="1">
      <c r="A35" s="320" t="s">
        <v>2735</v>
      </c>
      <c r="B35" s="367"/>
      <c r="C35" s="367"/>
      <c r="D35" s="367"/>
      <c r="E35" s="367"/>
      <c r="F35" s="367"/>
      <c r="G35" s="367"/>
      <c r="H35" s="367"/>
      <c r="I35" s="367"/>
      <c r="J35" s="367"/>
      <c r="K35" s="1208" t="str">
        <f>IFERROR(VLOOKUP(AE33,AF81:AR90,10,FALSE),"")</f>
        <v/>
      </c>
      <c r="L35" s="1208"/>
      <c r="M35" s="1208"/>
      <c r="N35" s="360"/>
      <c r="O35" s="360"/>
      <c r="P35" s="360"/>
      <c r="Q35" s="367"/>
      <c r="R35" s="367"/>
      <c r="S35" s="367"/>
      <c r="T35" s="367"/>
      <c r="U35" s="367"/>
      <c r="V35" s="367"/>
      <c r="W35" s="367"/>
      <c r="X35" s="367"/>
      <c r="Y35" s="367"/>
      <c r="Z35" s="367"/>
      <c r="AA35" s="367"/>
      <c r="AB35" s="367"/>
      <c r="AC35" s="367"/>
      <c r="AD35" s="337"/>
    </row>
    <row r="36" spans="1:32" ht="15" customHeight="1">
      <c r="A36" s="320" t="s">
        <v>2789</v>
      </c>
      <c r="B36" s="367"/>
      <c r="C36" s="367"/>
      <c r="D36" s="367"/>
      <c r="E36" s="367"/>
      <c r="F36" s="367"/>
      <c r="G36" s="367"/>
      <c r="H36" s="367"/>
      <c r="I36" s="367"/>
      <c r="J36" s="367"/>
      <c r="K36" s="1184" t="str">
        <f>IFERROR(VLOOKUP(AE33,AF81:AR90,11,FALSE),"")</f>
        <v/>
      </c>
      <c r="L36" s="1184"/>
      <c r="M36" s="1184"/>
      <c r="N36" s="1184"/>
      <c r="O36" s="1184"/>
      <c r="P36" s="1184"/>
      <c r="Q36" s="1184"/>
      <c r="R36" s="1184"/>
      <c r="S36" s="1184"/>
      <c r="T36" s="1184"/>
      <c r="U36" s="1184"/>
      <c r="V36" s="1184"/>
      <c r="W36" s="1184"/>
      <c r="X36" s="1184"/>
      <c r="Y36" s="1184"/>
      <c r="Z36" s="1184"/>
      <c r="AA36" s="1184"/>
      <c r="AB36" s="1184"/>
      <c r="AC36" s="1184"/>
      <c r="AD36" s="337"/>
    </row>
    <row r="37" spans="1:32" ht="15" customHeight="1">
      <c r="A37" s="320" t="s">
        <v>2737</v>
      </c>
      <c r="B37" s="367"/>
      <c r="C37" s="367"/>
      <c r="D37" s="367"/>
      <c r="E37" s="367"/>
      <c r="F37" s="367"/>
      <c r="G37" s="367"/>
      <c r="H37" s="367"/>
      <c r="I37" s="367"/>
      <c r="J37" s="367"/>
      <c r="K37" s="1185" t="str">
        <f>IFERROR(VLOOKUP(AE33,AF81:AR90,12,FALSE),"")</f>
        <v/>
      </c>
      <c r="L37" s="1185"/>
      <c r="M37" s="1185"/>
      <c r="N37" s="1185"/>
      <c r="O37" s="1185"/>
      <c r="P37" s="1185"/>
      <c r="Q37" s="1185"/>
      <c r="R37" s="1185"/>
      <c r="S37" s="1185"/>
      <c r="T37" s="1185"/>
      <c r="U37" s="1185"/>
      <c r="V37" s="1185"/>
      <c r="W37" s="1185"/>
      <c r="X37" s="1185"/>
      <c r="Y37" s="1185"/>
      <c r="Z37" s="1185"/>
      <c r="AA37" s="1185"/>
      <c r="AB37" s="1185"/>
      <c r="AC37" s="1185"/>
      <c r="AD37" s="337"/>
    </row>
    <row r="38" spans="1:32" ht="15" customHeight="1">
      <c r="A38" s="320" t="s">
        <v>2790</v>
      </c>
      <c r="B38" s="367"/>
      <c r="C38" s="367"/>
      <c r="D38" s="367"/>
      <c r="E38" s="367"/>
      <c r="F38" s="367"/>
      <c r="G38" s="367"/>
      <c r="H38" s="367"/>
      <c r="I38" s="367"/>
      <c r="J38" s="367"/>
      <c r="K38" s="1185" t="str">
        <f>IFERROR(VLOOKUP(AE33,AF81:AS90,14,FALSE),"")</f>
        <v/>
      </c>
      <c r="L38" s="1185"/>
      <c r="M38" s="1185"/>
      <c r="N38" s="1185"/>
      <c r="O38" s="1185"/>
      <c r="P38" s="1185"/>
      <c r="Q38" s="1185"/>
      <c r="R38" s="1185"/>
      <c r="S38" s="1185"/>
      <c r="T38" s="1185"/>
      <c r="U38" s="1185"/>
      <c r="V38" s="1185"/>
      <c r="W38" s="1185"/>
      <c r="X38" s="1185"/>
      <c r="Y38" s="1185"/>
      <c r="Z38" s="1185"/>
      <c r="AA38" s="1185"/>
      <c r="AB38" s="1185"/>
      <c r="AC38" s="1185"/>
      <c r="AD38" s="337"/>
    </row>
    <row r="39" spans="1:32" ht="15" customHeight="1" thickBot="1">
      <c r="A39" s="386" t="s">
        <v>2791</v>
      </c>
      <c r="B39" s="374"/>
      <c r="C39" s="374"/>
      <c r="D39" s="374"/>
      <c r="E39" s="374"/>
      <c r="F39" s="374"/>
      <c r="G39" s="374"/>
      <c r="H39" s="374"/>
      <c r="I39" s="374"/>
      <c r="J39" s="374"/>
      <c r="K39" s="1209" t="str">
        <f>IFERROR(VLOOKUP(AE33,AF81:AR90,13,FALSE),"")</f>
        <v/>
      </c>
      <c r="L39" s="1209"/>
      <c r="M39" s="1209"/>
      <c r="N39" s="1209"/>
      <c r="O39" s="1209"/>
      <c r="P39" s="1209"/>
      <c r="Q39" s="1209"/>
      <c r="R39" s="1209"/>
      <c r="S39" s="1209"/>
      <c r="T39" s="1209"/>
      <c r="U39" s="1209"/>
      <c r="V39" s="1209"/>
      <c r="W39" s="1209"/>
      <c r="X39" s="1209"/>
      <c r="Y39" s="1209"/>
      <c r="Z39" s="1209"/>
      <c r="AA39" s="1209"/>
      <c r="AB39" s="1209"/>
      <c r="AC39" s="1209"/>
      <c r="AD39" s="327"/>
    </row>
    <row r="40" spans="1:32" ht="15" customHeight="1" thickBot="1">
      <c r="A40" s="320" t="s">
        <v>2787</v>
      </c>
      <c r="B40" s="367"/>
      <c r="C40" s="367"/>
      <c r="D40" s="367"/>
      <c r="E40" s="367"/>
      <c r="F40" s="367"/>
      <c r="G40" s="367"/>
      <c r="H40" s="367"/>
      <c r="I40" s="367"/>
      <c r="J40" s="367"/>
      <c r="K40" s="1184" t="str">
        <f>IFERROR(VLOOKUP(AE40,AF81:AR90,5,FALSE),"")</f>
        <v/>
      </c>
      <c r="L40" s="1184"/>
      <c r="M40" s="1184"/>
      <c r="N40" s="1184"/>
      <c r="O40" s="1184"/>
      <c r="P40" s="1184"/>
      <c r="Q40" s="1184"/>
      <c r="R40" s="1184"/>
      <c r="S40" s="1184"/>
      <c r="T40" s="1184"/>
      <c r="U40" s="1184"/>
      <c r="V40" s="1184"/>
      <c r="W40" s="1184"/>
      <c r="X40" s="1184"/>
      <c r="Y40" s="1184"/>
      <c r="Z40" s="1184"/>
      <c r="AA40" s="1184"/>
      <c r="AB40" s="1184"/>
      <c r="AC40" s="1184"/>
      <c r="AD40" s="337"/>
      <c r="AE40" s="370"/>
    </row>
    <row r="41" spans="1:32" ht="15" customHeight="1">
      <c r="A41" s="320" t="s">
        <v>2788</v>
      </c>
      <c r="B41" s="367"/>
      <c r="C41" s="367"/>
      <c r="D41" s="367"/>
      <c r="E41" s="367"/>
      <c r="F41" s="367"/>
      <c r="G41" s="367"/>
      <c r="H41" s="367"/>
      <c r="I41" s="367"/>
      <c r="J41" s="367"/>
      <c r="K41" s="1184" t="str">
        <f>IFERROR(VLOOKUP(AE40,AF81:AR90,9,FALSE),"")</f>
        <v/>
      </c>
      <c r="L41" s="1184"/>
      <c r="M41" s="1184"/>
      <c r="N41" s="1184"/>
      <c r="O41" s="1184"/>
      <c r="P41" s="1184"/>
      <c r="Q41" s="1184"/>
      <c r="R41" s="1184"/>
      <c r="S41" s="1184"/>
      <c r="T41" s="1184"/>
      <c r="U41" s="1184"/>
      <c r="V41" s="1184"/>
      <c r="W41" s="1184"/>
      <c r="X41" s="1184"/>
      <c r="Y41" s="1184"/>
      <c r="Z41" s="1184"/>
      <c r="AA41" s="1184"/>
      <c r="AB41" s="1184"/>
      <c r="AC41" s="1184"/>
      <c r="AD41" s="337"/>
    </row>
    <row r="42" spans="1:32" ht="15" customHeight="1">
      <c r="A42" s="320" t="s">
        <v>2735</v>
      </c>
      <c r="B42" s="376"/>
      <c r="C42" s="376"/>
      <c r="D42" s="376"/>
      <c r="E42" s="376"/>
      <c r="F42" s="376"/>
      <c r="G42" s="376"/>
      <c r="H42" s="376"/>
      <c r="I42" s="367"/>
      <c r="J42" s="367"/>
      <c r="K42" s="1208" t="str">
        <f>IFERROR(VLOOKUP(AE40,AF81:AR90,10,FALSE),"")</f>
        <v/>
      </c>
      <c r="L42" s="1208"/>
      <c r="M42" s="1208"/>
      <c r="N42" s="360"/>
      <c r="O42" s="360"/>
      <c r="P42" s="360"/>
      <c r="Q42" s="367"/>
      <c r="R42" s="367"/>
      <c r="S42" s="367"/>
      <c r="T42" s="367"/>
      <c r="U42" s="367"/>
      <c r="V42" s="367"/>
      <c r="W42" s="367"/>
      <c r="X42" s="367"/>
      <c r="Y42" s="367"/>
      <c r="Z42" s="376"/>
      <c r="AA42" s="376"/>
      <c r="AB42" s="376"/>
      <c r="AC42" s="376"/>
      <c r="AD42" s="389"/>
      <c r="AE42" s="390"/>
      <c r="AF42" s="390"/>
    </row>
    <row r="43" spans="1:32" ht="15" customHeight="1">
      <c r="A43" s="320" t="s">
        <v>2789</v>
      </c>
      <c r="B43" s="376"/>
      <c r="C43" s="376"/>
      <c r="D43" s="376"/>
      <c r="E43" s="376"/>
      <c r="F43" s="376"/>
      <c r="G43" s="376"/>
      <c r="H43" s="376"/>
      <c r="I43" s="367"/>
      <c r="J43" s="367"/>
      <c r="K43" s="1184" t="str">
        <f>IFERROR(VLOOKUP(AE40,AF81:AR90,11,FALSE),"")</f>
        <v/>
      </c>
      <c r="L43" s="1184"/>
      <c r="M43" s="1184"/>
      <c r="N43" s="1184"/>
      <c r="O43" s="1184"/>
      <c r="P43" s="1184"/>
      <c r="Q43" s="1184"/>
      <c r="R43" s="1184"/>
      <c r="S43" s="1184"/>
      <c r="T43" s="1184"/>
      <c r="U43" s="1184"/>
      <c r="V43" s="1184"/>
      <c r="W43" s="1184"/>
      <c r="X43" s="1184"/>
      <c r="Y43" s="1184"/>
      <c r="Z43" s="1223"/>
      <c r="AA43" s="1223"/>
      <c r="AB43" s="1223"/>
      <c r="AC43" s="1223"/>
      <c r="AD43" s="389"/>
      <c r="AE43" s="390"/>
      <c r="AF43" s="390"/>
    </row>
    <row r="44" spans="1:32" ht="15" customHeight="1">
      <c r="A44" s="320" t="s">
        <v>2737</v>
      </c>
      <c r="B44" s="376"/>
      <c r="C44" s="376"/>
      <c r="D44" s="376"/>
      <c r="E44" s="376"/>
      <c r="F44" s="376"/>
      <c r="G44" s="376"/>
      <c r="H44" s="376"/>
      <c r="I44" s="367"/>
      <c r="J44" s="367"/>
      <c r="K44" s="1185" t="str">
        <f>IFERROR(VLOOKUP(AE40,AF81:AR90,12,FALSE),"")</f>
        <v/>
      </c>
      <c r="L44" s="1185"/>
      <c r="M44" s="1185"/>
      <c r="N44" s="1185"/>
      <c r="O44" s="1185"/>
      <c r="P44" s="1185"/>
      <c r="Q44" s="1185"/>
      <c r="R44" s="1185"/>
      <c r="S44" s="1185"/>
      <c r="T44" s="1185"/>
      <c r="U44" s="1185"/>
      <c r="V44" s="1185"/>
      <c r="W44" s="1185"/>
      <c r="X44" s="1185"/>
      <c r="Y44" s="1185"/>
      <c r="Z44" s="1224"/>
      <c r="AA44" s="1224"/>
      <c r="AB44" s="1224"/>
      <c r="AC44" s="1224"/>
      <c r="AD44" s="389"/>
      <c r="AE44" s="390"/>
      <c r="AF44" s="390"/>
    </row>
    <row r="45" spans="1:32" ht="15" customHeight="1">
      <c r="A45" s="320" t="s">
        <v>2790</v>
      </c>
      <c r="B45" s="367"/>
      <c r="C45" s="367"/>
      <c r="D45" s="367"/>
      <c r="E45" s="367"/>
      <c r="F45" s="367"/>
      <c r="G45" s="367"/>
      <c r="H45" s="367"/>
      <c r="I45" s="367"/>
      <c r="J45" s="367"/>
      <c r="K45" s="1185" t="str">
        <f>IFERROR(VLOOKUP(AE40,AF81:AS90,14,FALSE),"")</f>
        <v/>
      </c>
      <c r="L45" s="1185"/>
      <c r="M45" s="1185"/>
      <c r="N45" s="1185"/>
      <c r="O45" s="1185"/>
      <c r="P45" s="1185"/>
      <c r="Q45" s="1185"/>
      <c r="R45" s="1185"/>
      <c r="S45" s="1185"/>
      <c r="T45" s="1185"/>
      <c r="U45" s="1185"/>
      <c r="V45" s="1185"/>
      <c r="W45" s="1185"/>
      <c r="X45" s="1185"/>
      <c r="Y45" s="1185"/>
      <c r="Z45" s="1185"/>
      <c r="AA45" s="1185"/>
      <c r="AB45" s="1185"/>
      <c r="AC45" s="1185"/>
      <c r="AD45" s="337"/>
    </row>
    <row r="46" spans="1:32" ht="15" customHeight="1" thickBot="1">
      <c r="A46" s="386" t="s">
        <v>2791</v>
      </c>
      <c r="B46" s="374"/>
      <c r="C46" s="374"/>
      <c r="D46" s="374"/>
      <c r="E46" s="374"/>
      <c r="F46" s="374"/>
      <c r="G46" s="374"/>
      <c r="H46" s="374"/>
      <c r="I46" s="374"/>
      <c r="J46" s="374"/>
      <c r="K46" s="1209" t="str">
        <f>IFERROR(VLOOKUP(AE40,AF81:AR90,13,FALSE),"")</f>
        <v/>
      </c>
      <c r="L46" s="1209"/>
      <c r="M46" s="1209"/>
      <c r="N46" s="1209"/>
      <c r="O46" s="1209"/>
      <c r="P46" s="1209"/>
      <c r="Q46" s="1209"/>
      <c r="R46" s="1209"/>
      <c r="S46" s="1209"/>
      <c r="T46" s="1209"/>
      <c r="U46" s="1209"/>
      <c r="V46" s="1209"/>
      <c r="W46" s="1209"/>
      <c r="X46" s="1209"/>
      <c r="Y46" s="1209"/>
      <c r="Z46" s="1209"/>
      <c r="AA46" s="1209"/>
      <c r="AB46" s="1209"/>
      <c r="AC46" s="1209"/>
      <c r="AD46" s="327"/>
    </row>
    <row r="47" spans="1:32" ht="15" customHeight="1" thickBot="1">
      <c r="A47" s="320" t="s">
        <v>2787</v>
      </c>
      <c r="B47" s="367"/>
      <c r="C47" s="367"/>
      <c r="D47" s="367"/>
      <c r="E47" s="367"/>
      <c r="F47" s="367"/>
      <c r="G47" s="367"/>
      <c r="H47" s="367"/>
      <c r="I47" s="367"/>
      <c r="J47" s="367"/>
      <c r="K47" s="1184" t="str">
        <f>IFERROR(VLOOKUP(AE47,AF81:AR90,5,FALSE),"")</f>
        <v/>
      </c>
      <c r="L47" s="1184"/>
      <c r="M47" s="1184"/>
      <c r="N47" s="1184"/>
      <c r="O47" s="1184"/>
      <c r="P47" s="1184"/>
      <c r="Q47" s="1184"/>
      <c r="R47" s="1184"/>
      <c r="S47" s="1184"/>
      <c r="T47" s="1184"/>
      <c r="U47" s="1184"/>
      <c r="V47" s="1184"/>
      <c r="W47" s="1184"/>
      <c r="X47" s="1184"/>
      <c r="Y47" s="1184"/>
      <c r="Z47" s="1184"/>
      <c r="AA47" s="1184"/>
      <c r="AB47" s="1184"/>
      <c r="AC47" s="1184"/>
      <c r="AD47" s="337"/>
      <c r="AE47" s="370"/>
    </row>
    <row r="48" spans="1:32" ht="15" customHeight="1">
      <c r="A48" s="320" t="s">
        <v>2788</v>
      </c>
      <c r="B48" s="367"/>
      <c r="C48" s="367"/>
      <c r="D48" s="367"/>
      <c r="E48" s="367"/>
      <c r="F48" s="367"/>
      <c r="G48" s="367"/>
      <c r="H48" s="367"/>
      <c r="I48" s="367"/>
      <c r="J48" s="367"/>
      <c r="K48" s="1184" t="str">
        <f>IFERROR(VLOOKUP(AE47,AF81:AR90,9,FALSE),"")</f>
        <v/>
      </c>
      <c r="L48" s="1184"/>
      <c r="M48" s="1184"/>
      <c r="N48" s="1184"/>
      <c r="O48" s="1184"/>
      <c r="P48" s="1184"/>
      <c r="Q48" s="1184"/>
      <c r="R48" s="1184"/>
      <c r="S48" s="1184"/>
      <c r="T48" s="1184"/>
      <c r="U48" s="1184"/>
      <c r="V48" s="1184"/>
      <c r="W48" s="1184"/>
      <c r="X48" s="1184"/>
      <c r="Y48" s="1184"/>
      <c r="Z48" s="1184"/>
      <c r="AA48" s="1184"/>
      <c r="AB48" s="1184"/>
      <c r="AC48" s="1184"/>
      <c r="AD48" s="337"/>
    </row>
    <row r="49" spans="1:30" ht="15" customHeight="1">
      <c r="A49" s="320" t="s">
        <v>2735</v>
      </c>
      <c r="B49" s="367"/>
      <c r="C49" s="367"/>
      <c r="D49" s="367"/>
      <c r="E49" s="367"/>
      <c r="F49" s="367"/>
      <c r="G49" s="367"/>
      <c r="H49" s="367"/>
      <c r="I49" s="367"/>
      <c r="J49" s="367"/>
      <c r="K49" s="1208" t="str">
        <f>IFERROR(VLOOKUP(AE47,AF81:AR90,10,FALSE),"")</f>
        <v/>
      </c>
      <c r="L49" s="1208"/>
      <c r="M49" s="1208"/>
      <c r="N49" s="360"/>
      <c r="O49" s="360"/>
      <c r="P49" s="360"/>
      <c r="Q49" s="367"/>
      <c r="R49" s="367"/>
      <c r="S49" s="367"/>
      <c r="T49" s="367"/>
      <c r="U49" s="367"/>
      <c r="V49" s="367"/>
      <c r="W49" s="367"/>
      <c r="X49" s="367"/>
      <c r="Y49" s="367"/>
      <c r="Z49" s="367"/>
      <c r="AA49" s="367"/>
      <c r="AB49" s="367"/>
      <c r="AC49" s="367"/>
      <c r="AD49" s="337"/>
    </row>
    <row r="50" spans="1:30" ht="15" customHeight="1">
      <c r="A50" s="320" t="s">
        <v>2789</v>
      </c>
      <c r="B50" s="367"/>
      <c r="C50" s="367"/>
      <c r="D50" s="367"/>
      <c r="E50" s="367"/>
      <c r="F50" s="367"/>
      <c r="G50" s="367"/>
      <c r="H50" s="367"/>
      <c r="I50" s="367"/>
      <c r="J50" s="367"/>
      <c r="K50" s="1184" t="str">
        <f>IFERROR(VLOOKUP(AE47,AF81:AR90,11,FALSE),"")</f>
        <v/>
      </c>
      <c r="L50" s="1184"/>
      <c r="M50" s="1184"/>
      <c r="N50" s="1184"/>
      <c r="O50" s="1184"/>
      <c r="P50" s="1184"/>
      <c r="Q50" s="1184"/>
      <c r="R50" s="1184"/>
      <c r="S50" s="1184"/>
      <c r="T50" s="1184"/>
      <c r="U50" s="1184"/>
      <c r="V50" s="1184"/>
      <c r="W50" s="1184"/>
      <c r="X50" s="1184"/>
      <c r="Y50" s="1184"/>
      <c r="Z50" s="1184"/>
      <c r="AA50" s="1184"/>
      <c r="AB50" s="1184"/>
      <c r="AC50" s="1184"/>
      <c r="AD50" s="337"/>
    </row>
    <row r="51" spans="1:30" ht="15" customHeight="1">
      <c r="A51" s="320" t="s">
        <v>2737</v>
      </c>
      <c r="B51" s="367"/>
      <c r="C51" s="367"/>
      <c r="D51" s="367"/>
      <c r="E51" s="367"/>
      <c r="F51" s="367"/>
      <c r="G51" s="367"/>
      <c r="H51" s="367"/>
      <c r="I51" s="367"/>
      <c r="J51" s="367"/>
      <c r="K51" s="1185" t="str">
        <f>IFERROR(VLOOKUP(AE47,AF81:AR90,12,FALSE),"")</f>
        <v/>
      </c>
      <c r="L51" s="1185"/>
      <c r="M51" s="1185"/>
      <c r="N51" s="1185"/>
      <c r="O51" s="1185"/>
      <c r="P51" s="1185"/>
      <c r="Q51" s="1185"/>
      <c r="R51" s="1185"/>
      <c r="S51" s="1185"/>
      <c r="T51" s="1185"/>
      <c r="U51" s="1185"/>
      <c r="V51" s="1185"/>
      <c r="W51" s="1185"/>
      <c r="X51" s="1185"/>
      <c r="Y51" s="1185"/>
      <c r="Z51" s="1185"/>
      <c r="AA51" s="1185"/>
      <c r="AB51" s="1185"/>
      <c r="AC51" s="1185"/>
      <c r="AD51" s="337"/>
    </row>
    <row r="52" spans="1:30" ht="15" customHeight="1">
      <c r="A52" s="320" t="s">
        <v>2790</v>
      </c>
      <c r="B52" s="367"/>
      <c r="C52" s="367"/>
      <c r="D52" s="367"/>
      <c r="E52" s="367"/>
      <c r="F52" s="367"/>
      <c r="G52" s="367"/>
      <c r="H52" s="367"/>
      <c r="I52" s="367"/>
      <c r="J52" s="367"/>
      <c r="K52" s="1185" t="str">
        <f>IFERROR(VLOOKUP(AE47,AF81:AS90,14,FALSE),"")</f>
        <v/>
      </c>
      <c r="L52" s="1185"/>
      <c r="M52" s="1185"/>
      <c r="N52" s="1185"/>
      <c r="O52" s="1185"/>
      <c r="P52" s="1185"/>
      <c r="Q52" s="1185"/>
      <c r="R52" s="1185"/>
      <c r="S52" s="1185"/>
      <c r="T52" s="1185"/>
      <c r="U52" s="1185"/>
      <c r="V52" s="1185"/>
      <c r="W52" s="1185"/>
      <c r="X52" s="1185"/>
      <c r="Y52" s="1185"/>
      <c r="Z52" s="1185"/>
      <c r="AA52" s="1185"/>
      <c r="AB52" s="1185"/>
      <c r="AC52" s="1185"/>
      <c r="AD52" s="337"/>
    </row>
    <row r="53" spans="1:30" ht="15" customHeight="1">
      <c r="A53" s="386" t="s">
        <v>2791</v>
      </c>
      <c r="B53" s="374"/>
      <c r="C53" s="374"/>
      <c r="D53" s="374"/>
      <c r="E53" s="374"/>
      <c r="F53" s="374"/>
      <c r="G53" s="374"/>
      <c r="H53" s="374"/>
      <c r="I53" s="374"/>
      <c r="J53" s="374"/>
      <c r="K53" s="1209" t="str">
        <f>IFERROR(VLOOKUP(AE47,AF81:AR90,13,FALSE),"")</f>
        <v/>
      </c>
      <c r="L53" s="1209"/>
      <c r="M53" s="1209"/>
      <c r="N53" s="1209"/>
      <c r="O53" s="1209"/>
      <c r="P53" s="1209"/>
      <c r="Q53" s="1209"/>
      <c r="R53" s="1209"/>
      <c r="S53" s="1209"/>
      <c r="T53" s="1209"/>
      <c r="U53" s="1209"/>
      <c r="V53" s="1209"/>
      <c r="W53" s="1209"/>
      <c r="X53" s="1209"/>
      <c r="Y53" s="1209"/>
      <c r="Z53" s="1209"/>
      <c r="AA53" s="1209"/>
      <c r="AB53" s="1209"/>
      <c r="AC53" s="1209"/>
      <c r="AD53" s="327"/>
    </row>
    <row r="79" spans="1:36">
      <c r="A79" s="333" t="s">
        <v>2586</v>
      </c>
    </row>
    <row r="80" spans="1:36" ht="13.5">
      <c r="A80" s="380" t="s">
        <v>2749</v>
      </c>
      <c r="Y80" s="333" t="s">
        <v>2588</v>
      </c>
      <c r="AC80" s="333" t="s">
        <v>2588</v>
      </c>
      <c r="AF80" s="333" t="s">
        <v>2750</v>
      </c>
      <c r="AJ80" s="333" t="s">
        <v>2750</v>
      </c>
    </row>
    <row r="81" spans="1:45" ht="13.5">
      <c r="A81" s="380" t="s">
        <v>2751</v>
      </c>
      <c r="Y81" s="333" t="s">
        <v>2590</v>
      </c>
      <c r="AC81" s="333" t="s">
        <v>2591</v>
      </c>
      <c r="AF81" s="333" t="s">
        <v>2563</v>
      </c>
      <c r="AG81" s="333">
        <f>'第二面（入力）'!L2</f>
        <v>0</v>
      </c>
      <c r="AH81" s="333">
        <f>'第二面（入力）'!S2</f>
        <v>0</v>
      </c>
      <c r="AI81" s="381">
        <f>'第二面（入力）'!Z2</f>
        <v>0</v>
      </c>
      <c r="AJ81" s="333">
        <f>'第二面（入力）'!K3</f>
        <v>0</v>
      </c>
      <c r="AK81" s="333">
        <f>'第二面（入力）'!L4</f>
        <v>0</v>
      </c>
      <c r="AL81" s="333">
        <f>'第二面（入力）'!T4</f>
        <v>0</v>
      </c>
      <c r="AM81" s="381">
        <f>'第二面（入力）'!AA4</f>
        <v>0</v>
      </c>
      <c r="AN81" s="333">
        <f>'第二面（入力）'!K5</f>
        <v>0</v>
      </c>
      <c r="AO81" s="333">
        <f>'第二面（入力）'!K6</f>
        <v>0</v>
      </c>
      <c r="AP81" s="333">
        <f>'第二面（入力）'!K7</f>
        <v>0</v>
      </c>
      <c r="AQ81" s="381">
        <f>'第二面（入力）'!K8</f>
        <v>0</v>
      </c>
      <c r="AR81" s="381">
        <f>'第二面（入力）'!K9</f>
        <v>0</v>
      </c>
      <c r="AS81" s="333" t="str">
        <f>IF('第二面（入力）'!$K$10="","",'第二面（入力）'!$K$10)</f>
        <v/>
      </c>
    </row>
    <row r="82" spans="1:45" ht="13.5">
      <c r="A82" s="380" t="s">
        <v>2752</v>
      </c>
      <c r="Y82" s="333" t="s">
        <v>2593</v>
      </c>
      <c r="AC82" s="333" t="s">
        <v>2594</v>
      </c>
      <c r="AF82" s="333" t="s">
        <v>2577</v>
      </c>
      <c r="AG82" s="333">
        <f>'第二面（入力）'!L12</f>
        <v>0</v>
      </c>
      <c r="AH82" s="333">
        <f>'第二面（入力）'!S12</f>
        <v>0</v>
      </c>
      <c r="AI82" s="381">
        <f>'第二面（入力）'!Z12</f>
        <v>0</v>
      </c>
      <c r="AJ82" s="333">
        <f>'第二面（入力）'!K13</f>
        <v>0</v>
      </c>
      <c r="AK82" s="333">
        <f>'第二面（入力）'!L14</f>
        <v>0</v>
      </c>
      <c r="AL82" s="333">
        <f>'第二面（入力）'!T14</f>
        <v>0</v>
      </c>
      <c r="AM82" s="381">
        <f>'第二面（入力）'!AA14</f>
        <v>0</v>
      </c>
      <c r="AN82" s="333">
        <f>'第二面（入力）'!K15</f>
        <v>0</v>
      </c>
      <c r="AO82" s="333">
        <f>'第二面（入力）'!K16</f>
        <v>0</v>
      </c>
      <c r="AP82" s="333">
        <f>'第二面（入力）'!K17</f>
        <v>0</v>
      </c>
      <c r="AQ82" s="381">
        <f>'第二面（入力）'!K18</f>
        <v>0</v>
      </c>
      <c r="AR82" s="381">
        <f>'第二面（入力）'!K19</f>
        <v>0</v>
      </c>
      <c r="AS82" s="333" t="str">
        <f>IF('第二面（入力）'!$K$20="","",'第二面（入力）'!$K$20)</f>
        <v/>
      </c>
    </row>
    <row r="83" spans="1:45" ht="13.5">
      <c r="A83" s="380" t="s">
        <v>2753</v>
      </c>
      <c r="Y83" s="333" t="s">
        <v>2596</v>
      </c>
      <c r="AC83" s="333" t="s">
        <v>2597</v>
      </c>
      <c r="AF83" s="333" t="s">
        <v>2578</v>
      </c>
      <c r="AG83" s="333">
        <f>'第二面（入力）'!L22</f>
        <v>0</v>
      </c>
      <c r="AH83" s="333">
        <f>'第二面（入力）'!S22</f>
        <v>0</v>
      </c>
      <c r="AI83" s="381">
        <f>'第二面（入力）'!Z22</f>
        <v>0</v>
      </c>
      <c r="AJ83" s="333">
        <f>'第二面（入力）'!K23</f>
        <v>0</v>
      </c>
      <c r="AK83" s="333">
        <f>'第二面（入力）'!L24</f>
        <v>0</v>
      </c>
      <c r="AL83" s="333">
        <f>'第二面（入力）'!T24</f>
        <v>0</v>
      </c>
      <c r="AM83" s="381">
        <f>'第二面（入力）'!AA24</f>
        <v>0</v>
      </c>
      <c r="AN83" s="333">
        <f>'第二面（入力）'!K25</f>
        <v>0</v>
      </c>
      <c r="AO83" s="333">
        <f>'第二面（入力）'!K26</f>
        <v>0</v>
      </c>
      <c r="AP83" s="333">
        <f>'第二面（入力）'!K27</f>
        <v>0</v>
      </c>
      <c r="AQ83" s="381">
        <f>'第二面（入力）'!K28</f>
        <v>0</v>
      </c>
      <c r="AR83" s="381">
        <f>'第二面（入力）'!K29</f>
        <v>0</v>
      </c>
      <c r="AS83" s="333" t="str">
        <f>IF('第二面（入力）'!$K$30="","",'第二面（入力）'!$K$30)</f>
        <v/>
      </c>
    </row>
    <row r="84" spans="1:45" ht="13.5">
      <c r="A84" s="380" t="s">
        <v>2754</v>
      </c>
      <c r="Y84" s="333" t="s">
        <v>2599</v>
      </c>
      <c r="AC84" s="333" t="s">
        <v>2600</v>
      </c>
      <c r="AF84" s="333" t="s">
        <v>2579</v>
      </c>
      <c r="AG84" s="333">
        <f>'第二面（入力）'!L32</f>
        <v>0</v>
      </c>
      <c r="AH84" s="333">
        <f>'第二面（入力）'!S32</f>
        <v>0</v>
      </c>
      <c r="AI84" s="381">
        <f>'第二面（入力）'!Z32</f>
        <v>0</v>
      </c>
      <c r="AJ84" s="333">
        <f>'第二面（入力）'!K33</f>
        <v>0</v>
      </c>
      <c r="AK84" s="333">
        <f>'第二面（入力）'!L34</f>
        <v>0</v>
      </c>
      <c r="AL84" s="333">
        <f>'第二面（入力）'!T34</f>
        <v>0</v>
      </c>
      <c r="AM84" s="381">
        <f>'第二面（入力）'!AA34</f>
        <v>0</v>
      </c>
      <c r="AN84" s="333">
        <f>'第二面（入力）'!K35</f>
        <v>0</v>
      </c>
      <c r="AO84" s="333">
        <f>'第二面（入力）'!K36</f>
        <v>0</v>
      </c>
      <c r="AP84" s="333">
        <f>'第二面（入力）'!K37</f>
        <v>0</v>
      </c>
      <c r="AQ84" s="381">
        <f>'第二面（入力）'!K38</f>
        <v>0</v>
      </c>
      <c r="AR84" s="381">
        <f>'第二面（入力）'!K39</f>
        <v>0</v>
      </c>
      <c r="AS84" s="333" t="str">
        <f>IF('第二面（入力）'!$K$40="","",'第二面（入力）'!$K$40)</f>
        <v/>
      </c>
    </row>
    <row r="85" spans="1:45" ht="13.5">
      <c r="A85" s="380" t="s">
        <v>2755</v>
      </c>
      <c r="Y85" s="333" t="s">
        <v>2602</v>
      </c>
      <c r="AC85" s="333" t="s">
        <v>2603</v>
      </c>
      <c r="AF85" s="333" t="s">
        <v>2580</v>
      </c>
      <c r="AG85" s="333">
        <f>'第二面（入力）'!L42</f>
        <v>0</v>
      </c>
      <c r="AH85" s="333">
        <f>'第二面（入力）'!S42</f>
        <v>0</v>
      </c>
      <c r="AI85" s="381">
        <f>'第二面（入力）'!Z42</f>
        <v>0</v>
      </c>
      <c r="AJ85" s="333">
        <f>'第二面（入力）'!K43</f>
        <v>0</v>
      </c>
      <c r="AK85" s="333">
        <f>'第二面（入力）'!L44</f>
        <v>0</v>
      </c>
      <c r="AL85" s="333">
        <f>'第二面（入力）'!T44</f>
        <v>0</v>
      </c>
      <c r="AM85" s="381">
        <f>'第二面（入力）'!AA44</f>
        <v>0</v>
      </c>
      <c r="AN85" s="333">
        <f>'第二面（入力）'!K45</f>
        <v>0</v>
      </c>
      <c r="AO85" s="333">
        <f>'第二面（入力）'!K46</f>
        <v>0</v>
      </c>
      <c r="AP85" s="333">
        <f>'第二面（入力）'!K47</f>
        <v>0</v>
      </c>
      <c r="AQ85" s="381">
        <f>'第二面（入力）'!K48</f>
        <v>0</v>
      </c>
      <c r="AR85" s="381">
        <f>'第二面（入力）'!K49</f>
        <v>0</v>
      </c>
      <c r="AS85" s="333" t="str">
        <f>IF('第二面（入力）'!$K$50="","",'第二面（入力）'!$K$50)</f>
        <v/>
      </c>
    </row>
    <row r="86" spans="1:45" ht="13.5">
      <c r="A86" s="380" t="s">
        <v>2756</v>
      </c>
      <c r="Y86" s="333" t="s">
        <v>2605</v>
      </c>
      <c r="AC86" s="333" t="s">
        <v>2606</v>
      </c>
      <c r="AF86" s="333" t="s">
        <v>2581</v>
      </c>
      <c r="AG86" s="333">
        <f>'第二面（入力）'!L52</f>
        <v>0</v>
      </c>
      <c r="AH86" s="333">
        <f>'第二面（入力）'!S52</f>
        <v>0</v>
      </c>
      <c r="AI86" s="381">
        <f>'第二面（入力）'!Z52</f>
        <v>0</v>
      </c>
      <c r="AJ86" s="333">
        <f>'第二面（入力）'!K53</f>
        <v>0</v>
      </c>
      <c r="AK86" s="333">
        <f>'第二面（入力）'!L54</f>
        <v>0</v>
      </c>
      <c r="AL86" s="333">
        <f>'第二面（入力）'!T54</f>
        <v>0</v>
      </c>
      <c r="AM86" s="381">
        <f>'第二面（入力）'!AA54</f>
        <v>0</v>
      </c>
      <c r="AN86" s="333">
        <f>'第二面（入力）'!K55</f>
        <v>0</v>
      </c>
      <c r="AO86" s="333">
        <f>'第二面（入力）'!K56</f>
        <v>0</v>
      </c>
      <c r="AP86" s="333">
        <f>'第二面（入力）'!K57</f>
        <v>0</v>
      </c>
      <c r="AQ86" s="381">
        <f>'第二面（入力）'!K58</f>
        <v>0</v>
      </c>
      <c r="AR86" s="381">
        <f>'第二面（入力）'!K59</f>
        <v>0</v>
      </c>
      <c r="AS86" s="333" t="str">
        <f>IF('第二面（入力）'!$K$60="","",'第二面（入力）'!$K$60)</f>
        <v/>
      </c>
    </row>
    <row r="87" spans="1:45" ht="13.5">
      <c r="A87" s="380" t="s">
        <v>2757</v>
      </c>
      <c r="Y87" s="333" t="s">
        <v>2608</v>
      </c>
      <c r="AC87" s="333" t="s">
        <v>2609</v>
      </c>
      <c r="AF87" s="333" t="s">
        <v>2582</v>
      </c>
      <c r="AG87" s="333">
        <f>'第二面（入力）'!L62</f>
        <v>0</v>
      </c>
      <c r="AH87" s="333">
        <f>'第二面（入力）'!S62</f>
        <v>0</v>
      </c>
      <c r="AI87" s="381">
        <f>'第二面（入力）'!Z62</f>
        <v>0</v>
      </c>
      <c r="AJ87" s="333">
        <f>'第二面（入力）'!K63</f>
        <v>0</v>
      </c>
      <c r="AK87" s="333">
        <f>'第二面（入力）'!L64</f>
        <v>0</v>
      </c>
      <c r="AL87" s="333">
        <f>'第二面（入力）'!T64</f>
        <v>0</v>
      </c>
      <c r="AM87" s="381">
        <f>'第二面（入力）'!AA64</f>
        <v>0</v>
      </c>
      <c r="AN87" s="333">
        <f>'第二面（入力）'!K65</f>
        <v>0</v>
      </c>
      <c r="AO87" s="333">
        <f>'第二面（入力）'!K66</f>
        <v>0</v>
      </c>
      <c r="AP87" s="333">
        <f>'第二面（入力）'!K67</f>
        <v>0</v>
      </c>
      <c r="AQ87" s="381">
        <f>'第二面（入力）'!K68</f>
        <v>0</v>
      </c>
      <c r="AR87" s="381">
        <f>'第二面（入力）'!K69</f>
        <v>0</v>
      </c>
      <c r="AS87" s="333" t="str">
        <f>IF('第二面（入力）'!$K$70="","",'第二面（入力）'!$K$70)</f>
        <v/>
      </c>
    </row>
    <row r="88" spans="1:45" ht="13.5">
      <c r="A88" s="380" t="s">
        <v>2758</v>
      </c>
      <c r="Y88" s="333" t="s">
        <v>2611</v>
      </c>
      <c r="AC88" s="333" t="s">
        <v>2612</v>
      </c>
      <c r="AF88" s="333" t="s">
        <v>2583</v>
      </c>
      <c r="AG88" s="333">
        <f>'第二面（入力）'!L72</f>
        <v>0</v>
      </c>
      <c r="AH88" s="333">
        <f>'第二面（入力）'!S72</f>
        <v>0</v>
      </c>
      <c r="AI88" s="381">
        <f>'第二面（入力）'!Z72</f>
        <v>0</v>
      </c>
      <c r="AJ88" s="333">
        <f>'第二面（入力）'!K73</f>
        <v>0</v>
      </c>
      <c r="AK88" s="333">
        <f>'第二面（入力）'!L74</f>
        <v>0</v>
      </c>
      <c r="AL88" s="333">
        <f>'第二面（入力）'!T74</f>
        <v>0</v>
      </c>
      <c r="AM88" s="381">
        <f>'第二面（入力）'!AA74</f>
        <v>0</v>
      </c>
      <c r="AN88" s="333">
        <f>'第二面（入力）'!K75</f>
        <v>0</v>
      </c>
      <c r="AO88" s="333">
        <f>'第二面（入力）'!K76</f>
        <v>0</v>
      </c>
      <c r="AP88" s="333">
        <f>'第二面（入力）'!K77</f>
        <v>0</v>
      </c>
      <c r="AQ88" s="381">
        <f>'第二面（入力）'!K78</f>
        <v>0</v>
      </c>
      <c r="AR88" s="381">
        <f>'第二面（入力）'!K79</f>
        <v>0</v>
      </c>
      <c r="AS88" s="333" t="str">
        <f>IF('第二面（入力）'!$K$80="","",'第二面（入力）'!$K$80)</f>
        <v/>
      </c>
    </row>
    <row r="89" spans="1:45" ht="13.5">
      <c r="A89" s="380" t="s">
        <v>2759</v>
      </c>
      <c r="Y89" s="333" t="s">
        <v>2614</v>
      </c>
      <c r="AC89" s="333" t="s">
        <v>2615</v>
      </c>
      <c r="AF89" s="333" t="s">
        <v>2584</v>
      </c>
      <c r="AG89" s="333">
        <f>'第二面（入力）'!L82</f>
        <v>0</v>
      </c>
      <c r="AH89" s="333">
        <f>'第二面（入力）'!S82</f>
        <v>0</v>
      </c>
      <c r="AI89" s="381">
        <f>'第二面（入力）'!Z82</f>
        <v>0</v>
      </c>
      <c r="AJ89" s="333">
        <f>'第二面（入力）'!K83</f>
        <v>0</v>
      </c>
      <c r="AK89" s="333">
        <f>'第二面（入力）'!L84</f>
        <v>0</v>
      </c>
      <c r="AL89" s="333">
        <f>'第二面（入力）'!T84</f>
        <v>0</v>
      </c>
      <c r="AM89" s="381">
        <f>'第二面（入力）'!AA84</f>
        <v>0</v>
      </c>
      <c r="AN89" s="333">
        <f>'第二面（入力）'!K85</f>
        <v>0</v>
      </c>
      <c r="AO89" s="333">
        <f>'第二面（入力）'!K86</f>
        <v>0</v>
      </c>
      <c r="AP89" s="333">
        <f>'第二面（入力）'!K87</f>
        <v>0</v>
      </c>
      <c r="AQ89" s="381">
        <f>'第二面（入力）'!K88</f>
        <v>0</v>
      </c>
      <c r="AR89" s="381">
        <f>'第二面（入力）'!K89</f>
        <v>0</v>
      </c>
      <c r="AS89" s="333" t="str">
        <f>IF('第二面（入力）'!$K$90="","",'第二面（入力）'!$K$90)</f>
        <v/>
      </c>
    </row>
    <row r="90" spans="1:45" ht="13.5">
      <c r="A90" s="380" t="s">
        <v>2760</v>
      </c>
      <c r="Y90" s="333" t="s">
        <v>2617</v>
      </c>
      <c r="AC90" s="333" t="s">
        <v>2618</v>
      </c>
      <c r="AF90" s="333" t="s">
        <v>2585</v>
      </c>
      <c r="AG90" s="333">
        <f>'第二面（入力）'!L92</f>
        <v>0</v>
      </c>
      <c r="AH90" s="333">
        <f>'第二面（入力）'!S92</f>
        <v>0</v>
      </c>
      <c r="AI90" s="381">
        <f>'第二面（入力）'!Z92</f>
        <v>0</v>
      </c>
      <c r="AJ90" s="333">
        <f>'第二面（入力）'!K93</f>
        <v>0</v>
      </c>
      <c r="AK90" s="333">
        <f>'第二面（入力）'!L94</f>
        <v>0</v>
      </c>
      <c r="AL90" s="333">
        <f>'第二面（入力）'!T94</f>
        <v>0</v>
      </c>
      <c r="AM90" s="381">
        <f>'第二面（入力）'!AA94</f>
        <v>0</v>
      </c>
      <c r="AN90" s="333">
        <f>'第二面（入力）'!K95</f>
        <v>0</v>
      </c>
      <c r="AO90" s="333">
        <f>'第二面（入力）'!K96</f>
        <v>0</v>
      </c>
      <c r="AP90" s="333">
        <f>'第二面（入力）'!K97</f>
        <v>0</v>
      </c>
      <c r="AQ90" s="381">
        <f>'第二面（入力）'!K98</f>
        <v>0</v>
      </c>
      <c r="AR90" s="381">
        <f>'第二面（入力）'!K99</f>
        <v>0</v>
      </c>
      <c r="AS90" s="333" t="str">
        <f>IF('第二面（入力）'!$K$100="","",'第二面（入力）'!$K$100)</f>
        <v/>
      </c>
    </row>
    <row r="91" spans="1:45" ht="13.5">
      <c r="A91" s="380" t="s">
        <v>2761</v>
      </c>
      <c r="Y91" s="333" t="s">
        <v>2620</v>
      </c>
      <c r="AC91" s="333" t="s">
        <v>2621</v>
      </c>
    </row>
    <row r="92" spans="1:45" ht="13.5">
      <c r="A92" s="380" t="s">
        <v>2762</v>
      </c>
      <c r="Y92" s="333" t="s">
        <v>2623</v>
      </c>
      <c r="AC92" s="333" t="s">
        <v>2624</v>
      </c>
    </row>
    <row r="93" spans="1:45" ht="13.5">
      <c r="A93" s="380" t="s">
        <v>2763</v>
      </c>
      <c r="Y93" s="333" t="s">
        <v>2626</v>
      </c>
      <c r="AC93" s="333" t="s">
        <v>2627</v>
      </c>
    </row>
    <row r="94" spans="1:45" ht="13.5">
      <c r="A94" s="380" t="s">
        <v>2764</v>
      </c>
      <c r="Y94" s="333" t="s">
        <v>2629</v>
      </c>
      <c r="AC94" s="333" t="s">
        <v>2630</v>
      </c>
    </row>
    <row r="95" spans="1:45" ht="13.5">
      <c r="A95" s="380" t="s">
        <v>2765</v>
      </c>
      <c r="Y95" s="333" t="s">
        <v>2632</v>
      </c>
      <c r="AC95" s="333" t="s">
        <v>2633</v>
      </c>
    </row>
    <row r="96" spans="1:45" ht="13.5">
      <c r="A96" s="380" t="s">
        <v>2766</v>
      </c>
      <c r="Y96" s="333" t="s">
        <v>2635</v>
      </c>
      <c r="AC96" s="333" t="s">
        <v>2636</v>
      </c>
    </row>
    <row r="97" spans="1:29">
      <c r="A97" s="333" t="s">
        <v>2767</v>
      </c>
      <c r="Y97" s="333" t="s">
        <v>2638</v>
      </c>
      <c r="AC97" s="333" t="s">
        <v>2639</v>
      </c>
    </row>
    <row r="98" spans="1:29">
      <c r="A98" s="333" t="s">
        <v>2768</v>
      </c>
      <c r="Y98" s="333" t="s">
        <v>2640</v>
      </c>
      <c r="AC98" s="333" t="s">
        <v>2641</v>
      </c>
    </row>
    <row r="99" spans="1:29" ht="13.5">
      <c r="A99" s="380" t="s">
        <v>2769</v>
      </c>
      <c r="Y99" s="333" t="s">
        <v>2642</v>
      </c>
      <c r="AC99" s="333" t="s">
        <v>2643</v>
      </c>
    </row>
    <row r="100" spans="1:29" ht="13.5">
      <c r="A100" s="380" t="s">
        <v>2770</v>
      </c>
      <c r="Y100" s="333" t="s">
        <v>2644</v>
      </c>
      <c r="AC100" s="333" t="s">
        <v>2645</v>
      </c>
    </row>
    <row r="101" spans="1:29" ht="13.5">
      <c r="A101" s="380" t="s">
        <v>2771</v>
      </c>
      <c r="Y101" s="333" t="s">
        <v>2646</v>
      </c>
      <c r="AC101" s="333" t="s">
        <v>2647</v>
      </c>
    </row>
    <row r="102" spans="1:29" ht="13.5">
      <c r="A102" s="380" t="s">
        <v>2772</v>
      </c>
      <c r="Y102" s="333" t="s">
        <v>2648</v>
      </c>
      <c r="AC102" s="333" t="s">
        <v>2649</v>
      </c>
    </row>
    <row r="103" spans="1:29" ht="13.5">
      <c r="A103" s="380" t="s">
        <v>2773</v>
      </c>
      <c r="Y103" s="333" t="s">
        <v>2650</v>
      </c>
      <c r="AC103" s="333" t="s">
        <v>2651</v>
      </c>
    </row>
    <row r="104" spans="1:29" ht="13.5">
      <c r="A104" s="380" t="s">
        <v>2774</v>
      </c>
      <c r="Y104" s="333" t="s">
        <v>2652</v>
      </c>
      <c r="AC104" s="333" t="s">
        <v>2653</v>
      </c>
    </row>
    <row r="105" spans="1:29">
      <c r="Y105" s="333" t="s">
        <v>2654</v>
      </c>
      <c r="AC105" s="333" t="s">
        <v>2655</v>
      </c>
    </row>
    <row r="106" spans="1:29">
      <c r="Y106" s="333" t="s">
        <v>2656</v>
      </c>
      <c r="AC106" s="333" t="s">
        <v>2657</v>
      </c>
    </row>
    <row r="107" spans="1:29">
      <c r="Y107" s="333" t="s">
        <v>2658</v>
      </c>
      <c r="AC107" s="333" t="s">
        <v>2659</v>
      </c>
    </row>
    <row r="108" spans="1:29">
      <c r="Y108" s="333" t="s">
        <v>2660</v>
      </c>
      <c r="AC108" s="333" t="s">
        <v>2661</v>
      </c>
    </row>
    <row r="109" spans="1:29">
      <c r="Y109" s="333" t="s">
        <v>2662</v>
      </c>
      <c r="AC109" s="333" t="s">
        <v>2663</v>
      </c>
    </row>
    <row r="110" spans="1:29">
      <c r="Y110" s="333" t="s">
        <v>2664</v>
      </c>
      <c r="AC110" s="333" t="s">
        <v>2665</v>
      </c>
    </row>
    <row r="111" spans="1:29">
      <c r="Y111" s="333" t="s">
        <v>2666</v>
      </c>
      <c r="AC111" s="333" t="s">
        <v>2667</v>
      </c>
    </row>
    <row r="112" spans="1:29">
      <c r="Y112" s="333" t="s">
        <v>2668</v>
      </c>
      <c r="AC112" s="333" t="s">
        <v>2669</v>
      </c>
    </row>
    <row r="113" spans="25:29">
      <c r="Y113" s="333" t="s">
        <v>2670</v>
      </c>
      <c r="AC113" s="333" t="s">
        <v>2671</v>
      </c>
    </row>
    <row r="114" spans="25:29">
      <c r="Y114" s="333" t="s">
        <v>2672</v>
      </c>
      <c r="AC114" s="333" t="s">
        <v>2673</v>
      </c>
    </row>
    <row r="115" spans="25:29">
      <c r="Y115" s="333" t="s">
        <v>2674</v>
      </c>
      <c r="AC115" s="333" t="s">
        <v>2675</v>
      </c>
    </row>
    <row r="116" spans="25:29">
      <c r="Y116" s="333" t="s">
        <v>2676</v>
      </c>
      <c r="AC116" s="333" t="s">
        <v>2677</v>
      </c>
    </row>
    <row r="117" spans="25:29">
      <c r="Y117" s="333" t="s">
        <v>2678</v>
      </c>
      <c r="AC117" s="333" t="s">
        <v>2679</v>
      </c>
    </row>
    <row r="118" spans="25:29">
      <c r="Y118" s="333" t="s">
        <v>2680</v>
      </c>
      <c r="AC118" s="333" t="s">
        <v>2681</v>
      </c>
    </row>
    <row r="119" spans="25:29">
      <c r="Y119" s="333" t="s">
        <v>2682</v>
      </c>
      <c r="AC119" s="333" t="s">
        <v>2683</v>
      </c>
    </row>
    <row r="120" spans="25:29">
      <c r="Y120" s="333" t="s">
        <v>2684</v>
      </c>
      <c r="AC120" s="333" t="s">
        <v>2685</v>
      </c>
    </row>
    <row r="121" spans="25:29">
      <c r="Y121" s="333" t="s">
        <v>2686</v>
      </c>
      <c r="AC121" s="333" t="s">
        <v>2687</v>
      </c>
    </row>
    <row r="122" spans="25:29">
      <c r="Y122" s="333" t="s">
        <v>2688</v>
      </c>
      <c r="AC122" s="333" t="s">
        <v>2689</v>
      </c>
    </row>
    <row r="123" spans="25:29">
      <c r="Y123" s="333" t="s">
        <v>2690</v>
      </c>
      <c r="AC123" s="333" t="s">
        <v>2691</v>
      </c>
    </row>
    <row r="124" spans="25:29">
      <c r="Y124" s="333" t="s">
        <v>2692</v>
      </c>
      <c r="AC124" s="333" t="s">
        <v>2693</v>
      </c>
    </row>
    <row r="125" spans="25:29">
      <c r="Y125" s="333" t="s">
        <v>2694</v>
      </c>
      <c r="AC125" s="333" t="s">
        <v>2695</v>
      </c>
    </row>
    <row r="126" spans="25:29">
      <c r="Y126" s="333" t="s">
        <v>2696</v>
      </c>
      <c r="AC126" s="333" t="s">
        <v>2697</v>
      </c>
    </row>
    <row r="127" spans="25:29">
      <c r="Y127" s="333" t="s">
        <v>2698</v>
      </c>
      <c r="AC127" s="333" t="s">
        <v>2699</v>
      </c>
    </row>
  </sheetData>
  <mergeCells count="44">
    <mergeCell ref="N18:U18"/>
    <mergeCell ref="M4:AC4"/>
    <mergeCell ref="N5:U5"/>
    <mergeCell ref="M7:AC7"/>
    <mergeCell ref="N8:U8"/>
    <mergeCell ref="M10:AC10"/>
    <mergeCell ref="N11:U11"/>
    <mergeCell ref="M12:AC12"/>
    <mergeCell ref="N13:U13"/>
    <mergeCell ref="M14:AC14"/>
    <mergeCell ref="N15:U15"/>
    <mergeCell ref="M17:AC17"/>
    <mergeCell ref="K33:AC33"/>
    <mergeCell ref="M19:AC19"/>
    <mergeCell ref="N20:U20"/>
    <mergeCell ref="M21:AC21"/>
    <mergeCell ref="N22:U22"/>
    <mergeCell ref="K25:AC25"/>
    <mergeCell ref="K26:AC26"/>
    <mergeCell ref="K27:M27"/>
    <mergeCell ref="K28:AC28"/>
    <mergeCell ref="K29:AC29"/>
    <mergeCell ref="K30:AC30"/>
    <mergeCell ref="K31:AC31"/>
    <mergeCell ref="K45:AC45"/>
    <mergeCell ref="K34:AC34"/>
    <mergeCell ref="K35:M35"/>
    <mergeCell ref="K36:AC36"/>
    <mergeCell ref="K37:AC37"/>
    <mergeCell ref="K38:AC38"/>
    <mergeCell ref="K39:AC39"/>
    <mergeCell ref="K40:AC40"/>
    <mergeCell ref="K41:AC41"/>
    <mergeCell ref="K42:M42"/>
    <mergeCell ref="K43:AC43"/>
    <mergeCell ref="K44:AC44"/>
    <mergeCell ref="K52:AC52"/>
    <mergeCell ref="K53:AC53"/>
    <mergeCell ref="K46:AC46"/>
    <mergeCell ref="K47:AC47"/>
    <mergeCell ref="K48:AC48"/>
    <mergeCell ref="K49:M49"/>
    <mergeCell ref="K50:AC50"/>
    <mergeCell ref="K51:AC51"/>
  </mergeCells>
  <phoneticPr fontId="1"/>
  <printOptions horizontalCentered="1"/>
  <pageMargins left="0.23622047244094491" right="0.23622047244094491" top="0.74803149606299213" bottom="0.74803149606299213" header="0.31496062992125984" footer="0.31496062992125984"/>
  <pageSetup paperSize="9" fitToHeight="0" orientation="portrait" blackAndWhite="1"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C363D8F-B568-4583-9788-DF4AFA3677C7}">
          <x14:formula1>
            <xm:f>$AF$81:$AF$90</xm:f>
          </x14:formula1>
          <xm:sqref>AE47 KA47 TW47 ADS47 ANO47 AXK47 BHG47 BRC47 CAY47 CKU47 CUQ47 DEM47 DOI47 DYE47 EIA47 ERW47 FBS47 FLO47 FVK47 GFG47 GPC47 GYY47 HIU47 HSQ47 ICM47 IMI47 IWE47 JGA47 JPW47 JZS47 KJO47 KTK47 LDG47 LNC47 LWY47 MGU47 MQQ47 NAM47 NKI47 NUE47 OEA47 ONW47 OXS47 PHO47 PRK47 QBG47 QLC47 QUY47 REU47 ROQ47 RYM47 SII47 SSE47 TCA47 TLW47 TVS47 UFO47 UPK47 UZG47 VJC47 VSY47 WCU47 WMQ47 WWM47 AE65583 KA65583 TW65583 ADS65583 ANO65583 AXK65583 BHG65583 BRC65583 CAY65583 CKU65583 CUQ65583 DEM65583 DOI65583 DYE65583 EIA65583 ERW65583 FBS65583 FLO65583 FVK65583 GFG65583 GPC65583 GYY65583 HIU65583 HSQ65583 ICM65583 IMI65583 IWE65583 JGA65583 JPW65583 JZS65583 KJO65583 KTK65583 LDG65583 LNC65583 LWY65583 MGU65583 MQQ65583 NAM65583 NKI65583 NUE65583 OEA65583 ONW65583 OXS65583 PHO65583 PRK65583 QBG65583 QLC65583 QUY65583 REU65583 ROQ65583 RYM65583 SII65583 SSE65583 TCA65583 TLW65583 TVS65583 UFO65583 UPK65583 UZG65583 VJC65583 VSY65583 WCU65583 WMQ65583 WWM65583 AE131119 KA131119 TW131119 ADS131119 ANO131119 AXK131119 BHG131119 BRC131119 CAY131119 CKU131119 CUQ131119 DEM131119 DOI131119 DYE131119 EIA131119 ERW131119 FBS131119 FLO131119 FVK131119 GFG131119 GPC131119 GYY131119 HIU131119 HSQ131119 ICM131119 IMI131119 IWE131119 JGA131119 JPW131119 JZS131119 KJO131119 KTK131119 LDG131119 LNC131119 LWY131119 MGU131119 MQQ131119 NAM131119 NKI131119 NUE131119 OEA131119 ONW131119 OXS131119 PHO131119 PRK131119 QBG131119 QLC131119 QUY131119 REU131119 ROQ131119 RYM131119 SII131119 SSE131119 TCA131119 TLW131119 TVS131119 UFO131119 UPK131119 UZG131119 VJC131119 VSY131119 WCU131119 WMQ131119 WWM131119 AE196655 KA196655 TW196655 ADS196655 ANO196655 AXK196655 BHG196655 BRC196655 CAY196655 CKU196655 CUQ196655 DEM196655 DOI196655 DYE196655 EIA196655 ERW196655 FBS196655 FLO196655 FVK196655 GFG196655 GPC196655 GYY196655 HIU196655 HSQ196655 ICM196655 IMI196655 IWE196655 JGA196655 JPW196655 JZS196655 KJO196655 KTK196655 LDG196655 LNC196655 LWY196655 MGU196655 MQQ196655 NAM196655 NKI196655 NUE196655 OEA196655 ONW196655 OXS196655 PHO196655 PRK196655 QBG196655 QLC196655 QUY196655 REU196655 ROQ196655 RYM196655 SII196655 SSE196655 TCA196655 TLW196655 TVS196655 UFO196655 UPK196655 UZG196655 VJC196655 VSY196655 WCU196655 WMQ196655 WWM196655 AE262191 KA262191 TW262191 ADS262191 ANO262191 AXK262191 BHG262191 BRC262191 CAY262191 CKU262191 CUQ262191 DEM262191 DOI262191 DYE262191 EIA262191 ERW262191 FBS262191 FLO262191 FVK262191 GFG262191 GPC262191 GYY262191 HIU262191 HSQ262191 ICM262191 IMI262191 IWE262191 JGA262191 JPW262191 JZS262191 KJO262191 KTK262191 LDG262191 LNC262191 LWY262191 MGU262191 MQQ262191 NAM262191 NKI262191 NUE262191 OEA262191 ONW262191 OXS262191 PHO262191 PRK262191 QBG262191 QLC262191 QUY262191 REU262191 ROQ262191 RYM262191 SII262191 SSE262191 TCA262191 TLW262191 TVS262191 UFO262191 UPK262191 UZG262191 VJC262191 VSY262191 WCU262191 WMQ262191 WWM262191 AE327727 KA327727 TW327727 ADS327727 ANO327727 AXK327727 BHG327727 BRC327727 CAY327727 CKU327727 CUQ327727 DEM327727 DOI327727 DYE327727 EIA327727 ERW327727 FBS327727 FLO327727 FVK327727 GFG327727 GPC327727 GYY327727 HIU327727 HSQ327727 ICM327727 IMI327727 IWE327727 JGA327727 JPW327727 JZS327727 KJO327727 KTK327727 LDG327727 LNC327727 LWY327727 MGU327727 MQQ327727 NAM327727 NKI327727 NUE327727 OEA327727 ONW327727 OXS327727 PHO327727 PRK327727 QBG327727 QLC327727 QUY327727 REU327727 ROQ327727 RYM327727 SII327727 SSE327727 TCA327727 TLW327727 TVS327727 UFO327727 UPK327727 UZG327727 VJC327727 VSY327727 WCU327727 WMQ327727 WWM327727 AE393263 KA393263 TW393263 ADS393263 ANO393263 AXK393263 BHG393263 BRC393263 CAY393263 CKU393263 CUQ393263 DEM393263 DOI393263 DYE393263 EIA393263 ERW393263 FBS393263 FLO393263 FVK393263 GFG393263 GPC393263 GYY393263 HIU393263 HSQ393263 ICM393263 IMI393263 IWE393263 JGA393263 JPW393263 JZS393263 KJO393263 KTK393263 LDG393263 LNC393263 LWY393263 MGU393263 MQQ393263 NAM393263 NKI393263 NUE393263 OEA393263 ONW393263 OXS393263 PHO393263 PRK393263 QBG393263 QLC393263 QUY393263 REU393263 ROQ393263 RYM393263 SII393263 SSE393263 TCA393263 TLW393263 TVS393263 UFO393263 UPK393263 UZG393263 VJC393263 VSY393263 WCU393263 WMQ393263 WWM393263 AE458799 KA458799 TW458799 ADS458799 ANO458799 AXK458799 BHG458799 BRC458799 CAY458799 CKU458799 CUQ458799 DEM458799 DOI458799 DYE458799 EIA458799 ERW458799 FBS458799 FLO458799 FVK458799 GFG458799 GPC458799 GYY458799 HIU458799 HSQ458799 ICM458799 IMI458799 IWE458799 JGA458799 JPW458799 JZS458799 KJO458799 KTK458799 LDG458799 LNC458799 LWY458799 MGU458799 MQQ458799 NAM458799 NKI458799 NUE458799 OEA458799 ONW458799 OXS458799 PHO458799 PRK458799 QBG458799 QLC458799 QUY458799 REU458799 ROQ458799 RYM458799 SII458799 SSE458799 TCA458799 TLW458799 TVS458799 UFO458799 UPK458799 UZG458799 VJC458799 VSY458799 WCU458799 WMQ458799 WWM458799 AE524335 KA524335 TW524335 ADS524335 ANO524335 AXK524335 BHG524335 BRC524335 CAY524335 CKU524335 CUQ524335 DEM524335 DOI524335 DYE524335 EIA524335 ERW524335 FBS524335 FLO524335 FVK524335 GFG524335 GPC524335 GYY524335 HIU524335 HSQ524335 ICM524335 IMI524335 IWE524335 JGA524335 JPW524335 JZS524335 KJO524335 KTK524335 LDG524335 LNC524335 LWY524335 MGU524335 MQQ524335 NAM524335 NKI524335 NUE524335 OEA524335 ONW524335 OXS524335 PHO524335 PRK524335 QBG524335 QLC524335 QUY524335 REU524335 ROQ524335 RYM524335 SII524335 SSE524335 TCA524335 TLW524335 TVS524335 UFO524335 UPK524335 UZG524335 VJC524335 VSY524335 WCU524335 WMQ524335 WWM524335 AE589871 KA589871 TW589871 ADS589871 ANO589871 AXK589871 BHG589871 BRC589871 CAY589871 CKU589871 CUQ589871 DEM589871 DOI589871 DYE589871 EIA589871 ERW589871 FBS589871 FLO589871 FVK589871 GFG589871 GPC589871 GYY589871 HIU589871 HSQ589871 ICM589871 IMI589871 IWE589871 JGA589871 JPW589871 JZS589871 KJO589871 KTK589871 LDG589871 LNC589871 LWY589871 MGU589871 MQQ589871 NAM589871 NKI589871 NUE589871 OEA589871 ONW589871 OXS589871 PHO589871 PRK589871 QBG589871 QLC589871 QUY589871 REU589871 ROQ589871 RYM589871 SII589871 SSE589871 TCA589871 TLW589871 TVS589871 UFO589871 UPK589871 UZG589871 VJC589871 VSY589871 WCU589871 WMQ589871 WWM589871 AE655407 KA655407 TW655407 ADS655407 ANO655407 AXK655407 BHG655407 BRC655407 CAY655407 CKU655407 CUQ655407 DEM655407 DOI655407 DYE655407 EIA655407 ERW655407 FBS655407 FLO655407 FVK655407 GFG655407 GPC655407 GYY655407 HIU655407 HSQ655407 ICM655407 IMI655407 IWE655407 JGA655407 JPW655407 JZS655407 KJO655407 KTK655407 LDG655407 LNC655407 LWY655407 MGU655407 MQQ655407 NAM655407 NKI655407 NUE655407 OEA655407 ONW655407 OXS655407 PHO655407 PRK655407 QBG655407 QLC655407 QUY655407 REU655407 ROQ655407 RYM655407 SII655407 SSE655407 TCA655407 TLW655407 TVS655407 UFO655407 UPK655407 UZG655407 VJC655407 VSY655407 WCU655407 WMQ655407 WWM655407 AE720943 KA720943 TW720943 ADS720943 ANO720943 AXK720943 BHG720943 BRC720943 CAY720943 CKU720943 CUQ720943 DEM720943 DOI720943 DYE720943 EIA720943 ERW720943 FBS720943 FLO720943 FVK720943 GFG720943 GPC720943 GYY720943 HIU720943 HSQ720943 ICM720943 IMI720943 IWE720943 JGA720943 JPW720943 JZS720943 KJO720943 KTK720943 LDG720943 LNC720943 LWY720943 MGU720943 MQQ720943 NAM720943 NKI720943 NUE720943 OEA720943 ONW720943 OXS720943 PHO720943 PRK720943 QBG720943 QLC720943 QUY720943 REU720943 ROQ720943 RYM720943 SII720943 SSE720943 TCA720943 TLW720943 TVS720943 UFO720943 UPK720943 UZG720943 VJC720943 VSY720943 WCU720943 WMQ720943 WWM720943 AE786479 KA786479 TW786479 ADS786479 ANO786479 AXK786479 BHG786479 BRC786479 CAY786479 CKU786479 CUQ786479 DEM786479 DOI786479 DYE786479 EIA786479 ERW786479 FBS786479 FLO786479 FVK786479 GFG786479 GPC786479 GYY786479 HIU786479 HSQ786479 ICM786479 IMI786479 IWE786479 JGA786479 JPW786479 JZS786479 KJO786479 KTK786479 LDG786479 LNC786479 LWY786479 MGU786479 MQQ786479 NAM786479 NKI786479 NUE786479 OEA786479 ONW786479 OXS786479 PHO786479 PRK786479 QBG786479 QLC786479 QUY786479 REU786479 ROQ786479 RYM786479 SII786479 SSE786479 TCA786479 TLW786479 TVS786479 UFO786479 UPK786479 UZG786479 VJC786479 VSY786479 WCU786479 WMQ786479 WWM786479 AE852015 KA852015 TW852015 ADS852015 ANO852015 AXK852015 BHG852015 BRC852015 CAY852015 CKU852015 CUQ852015 DEM852015 DOI852015 DYE852015 EIA852015 ERW852015 FBS852015 FLO852015 FVK852015 GFG852015 GPC852015 GYY852015 HIU852015 HSQ852015 ICM852015 IMI852015 IWE852015 JGA852015 JPW852015 JZS852015 KJO852015 KTK852015 LDG852015 LNC852015 LWY852015 MGU852015 MQQ852015 NAM852015 NKI852015 NUE852015 OEA852015 ONW852015 OXS852015 PHO852015 PRK852015 QBG852015 QLC852015 QUY852015 REU852015 ROQ852015 RYM852015 SII852015 SSE852015 TCA852015 TLW852015 TVS852015 UFO852015 UPK852015 UZG852015 VJC852015 VSY852015 WCU852015 WMQ852015 WWM852015 AE917551 KA917551 TW917551 ADS917551 ANO917551 AXK917551 BHG917551 BRC917551 CAY917551 CKU917551 CUQ917551 DEM917551 DOI917551 DYE917551 EIA917551 ERW917551 FBS917551 FLO917551 FVK917551 GFG917551 GPC917551 GYY917551 HIU917551 HSQ917551 ICM917551 IMI917551 IWE917551 JGA917551 JPW917551 JZS917551 KJO917551 KTK917551 LDG917551 LNC917551 LWY917551 MGU917551 MQQ917551 NAM917551 NKI917551 NUE917551 OEA917551 ONW917551 OXS917551 PHO917551 PRK917551 QBG917551 QLC917551 QUY917551 REU917551 ROQ917551 RYM917551 SII917551 SSE917551 TCA917551 TLW917551 TVS917551 UFO917551 UPK917551 UZG917551 VJC917551 VSY917551 WCU917551 WMQ917551 WWM917551 AE983087 KA983087 TW983087 ADS983087 ANO983087 AXK983087 BHG983087 BRC983087 CAY983087 CKU983087 CUQ983087 DEM983087 DOI983087 DYE983087 EIA983087 ERW983087 FBS983087 FLO983087 FVK983087 GFG983087 GPC983087 GYY983087 HIU983087 HSQ983087 ICM983087 IMI983087 IWE983087 JGA983087 JPW983087 JZS983087 KJO983087 KTK983087 LDG983087 LNC983087 LWY983087 MGU983087 MQQ983087 NAM983087 NKI983087 NUE983087 OEA983087 ONW983087 OXS983087 PHO983087 PRK983087 QBG983087 QLC983087 QUY983087 REU983087 ROQ983087 RYM983087 SII983087 SSE983087 TCA983087 TLW983087 TVS983087 UFO983087 UPK983087 UZG983087 VJC983087 VSY983087 WCU983087 WMQ983087 WWM983087 AE40 KA40 TW40 ADS40 ANO40 AXK40 BHG40 BRC40 CAY40 CKU40 CUQ40 DEM40 DOI40 DYE40 EIA40 ERW40 FBS40 FLO40 FVK40 GFG40 GPC40 GYY40 HIU40 HSQ40 ICM40 IMI40 IWE40 JGA40 JPW40 JZS40 KJO40 KTK40 LDG40 LNC40 LWY40 MGU40 MQQ40 NAM40 NKI40 NUE40 OEA40 ONW40 OXS40 PHO40 PRK40 QBG40 QLC40 QUY40 REU40 ROQ40 RYM40 SII40 SSE40 TCA40 TLW40 TVS40 UFO40 UPK40 UZG40 VJC40 VSY40 WCU40 WMQ40 WWM40 AE65576 KA65576 TW65576 ADS65576 ANO65576 AXK65576 BHG65576 BRC65576 CAY65576 CKU65576 CUQ65576 DEM65576 DOI65576 DYE65576 EIA65576 ERW65576 FBS65576 FLO65576 FVK65576 GFG65576 GPC65576 GYY65576 HIU65576 HSQ65576 ICM65576 IMI65576 IWE65576 JGA65576 JPW65576 JZS65576 KJO65576 KTK65576 LDG65576 LNC65576 LWY65576 MGU65576 MQQ65576 NAM65576 NKI65576 NUE65576 OEA65576 ONW65576 OXS65576 PHO65576 PRK65576 QBG65576 QLC65576 QUY65576 REU65576 ROQ65576 RYM65576 SII65576 SSE65576 TCA65576 TLW65576 TVS65576 UFO65576 UPK65576 UZG65576 VJC65576 VSY65576 WCU65576 WMQ65576 WWM65576 AE131112 KA131112 TW131112 ADS131112 ANO131112 AXK131112 BHG131112 BRC131112 CAY131112 CKU131112 CUQ131112 DEM131112 DOI131112 DYE131112 EIA131112 ERW131112 FBS131112 FLO131112 FVK131112 GFG131112 GPC131112 GYY131112 HIU131112 HSQ131112 ICM131112 IMI131112 IWE131112 JGA131112 JPW131112 JZS131112 KJO131112 KTK131112 LDG131112 LNC131112 LWY131112 MGU131112 MQQ131112 NAM131112 NKI131112 NUE131112 OEA131112 ONW131112 OXS131112 PHO131112 PRK131112 QBG131112 QLC131112 QUY131112 REU131112 ROQ131112 RYM131112 SII131112 SSE131112 TCA131112 TLW131112 TVS131112 UFO131112 UPK131112 UZG131112 VJC131112 VSY131112 WCU131112 WMQ131112 WWM131112 AE196648 KA196648 TW196648 ADS196648 ANO196648 AXK196648 BHG196648 BRC196648 CAY196648 CKU196648 CUQ196648 DEM196648 DOI196648 DYE196648 EIA196648 ERW196648 FBS196648 FLO196648 FVK196648 GFG196648 GPC196648 GYY196648 HIU196648 HSQ196648 ICM196648 IMI196648 IWE196648 JGA196648 JPW196648 JZS196648 KJO196648 KTK196648 LDG196648 LNC196648 LWY196648 MGU196648 MQQ196648 NAM196648 NKI196648 NUE196648 OEA196648 ONW196648 OXS196648 PHO196648 PRK196648 QBG196648 QLC196648 QUY196648 REU196648 ROQ196648 RYM196648 SII196648 SSE196648 TCA196648 TLW196648 TVS196648 UFO196648 UPK196648 UZG196648 VJC196648 VSY196648 WCU196648 WMQ196648 WWM196648 AE262184 KA262184 TW262184 ADS262184 ANO262184 AXK262184 BHG262184 BRC262184 CAY262184 CKU262184 CUQ262184 DEM262184 DOI262184 DYE262184 EIA262184 ERW262184 FBS262184 FLO262184 FVK262184 GFG262184 GPC262184 GYY262184 HIU262184 HSQ262184 ICM262184 IMI262184 IWE262184 JGA262184 JPW262184 JZS262184 KJO262184 KTK262184 LDG262184 LNC262184 LWY262184 MGU262184 MQQ262184 NAM262184 NKI262184 NUE262184 OEA262184 ONW262184 OXS262184 PHO262184 PRK262184 QBG262184 QLC262184 QUY262184 REU262184 ROQ262184 RYM262184 SII262184 SSE262184 TCA262184 TLW262184 TVS262184 UFO262184 UPK262184 UZG262184 VJC262184 VSY262184 WCU262184 WMQ262184 WWM262184 AE327720 KA327720 TW327720 ADS327720 ANO327720 AXK327720 BHG327720 BRC327720 CAY327720 CKU327720 CUQ327720 DEM327720 DOI327720 DYE327720 EIA327720 ERW327720 FBS327720 FLO327720 FVK327720 GFG327720 GPC327720 GYY327720 HIU327720 HSQ327720 ICM327720 IMI327720 IWE327720 JGA327720 JPW327720 JZS327720 KJO327720 KTK327720 LDG327720 LNC327720 LWY327720 MGU327720 MQQ327720 NAM327720 NKI327720 NUE327720 OEA327720 ONW327720 OXS327720 PHO327720 PRK327720 QBG327720 QLC327720 QUY327720 REU327720 ROQ327720 RYM327720 SII327720 SSE327720 TCA327720 TLW327720 TVS327720 UFO327720 UPK327720 UZG327720 VJC327720 VSY327720 WCU327720 WMQ327720 WWM327720 AE393256 KA393256 TW393256 ADS393256 ANO393256 AXK393256 BHG393256 BRC393256 CAY393256 CKU393256 CUQ393256 DEM393256 DOI393256 DYE393256 EIA393256 ERW393256 FBS393256 FLO393256 FVK393256 GFG393256 GPC393256 GYY393256 HIU393256 HSQ393256 ICM393256 IMI393256 IWE393256 JGA393256 JPW393256 JZS393256 KJO393256 KTK393256 LDG393256 LNC393256 LWY393256 MGU393256 MQQ393256 NAM393256 NKI393256 NUE393256 OEA393256 ONW393256 OXS393256 PHO393256 PRK393256 QBG393256 QLC393256 QUY393256 REU393256 ROQ393256 RYM393256 SII393256 SSE393256 TCA393256 TLW393256 TVS393256 UFO393256 UPK393256 UZG393256 VJC393256 VSY393256 WCU393256 WMQ393256 WWM393256 AE458792 KA458792 TW458792 ADS458792 ANO458792 AXK458792 BHG458792 BRC458792 CAY458792 CKU458792 CUQ458792 DEM458792 DOI458792 DYE458792 EIA458792 ERW458792 FBS458792 FLO458792 FVK458792 GFG458792 GPC458792 GYY458792 HIU458792 HSQ458792 ICM458792 IMI458792 IWE458792 JGA458792 JPW458792 JZS458792 KJO458792 KTK458792 LDG458792 LNC458792 LWY458792 MGU458792 MQQ458792 NAM458792 NKI458792 NUE458792 OEA458792 ONW458792 OXS458792 PHO458792 PRK458792 QBG458792 QLC458792 QUY458792 REU458792 ROQ458792 RYM458792 SII458792 SSE458792 TCA458792 TLW458792 TVS458792 UFO458792 UPK458792 UZG458792 VJC458792 VSY458792 WCU458792 WMQ458792 WWM458792 AE524328 KA524328 TW524328 ADS524328 ANO524328 AXK524328 BHG524328 BRC524328 CAY524328 CKU524328 CUQ524328 DEM524328 DOI524328 DYE524328 EIA524328 ERW524328 FBS524328 FLO524328 FVK524328 GFG524328 GPC524328 GYY524328 HIU524328 HSQ524328 ICM524328 IMI524328 IWE524328 JGA524328 JPW524328 JZS524328 KJO524328 KTK524328 LDG524328 LNC524328 LWY524328 MGU524328 MQQ524328 NAM524328 NKI524328 NUE524328 OEA524328 ONW524328 OXS524328 PHO524328 PRK524328 QBG524328 QLC524328 QUY524328 REU524328 ROQ524328 RYM524328 SII524328 SSE524328 TCA524328 TLW524328 TVS524328 UFO524328 UPK524328 UZG524328 VJC524328 VSY524328 WCU524328 WMQ524328 WWM524328 AE589864 KA589864 TW589864 ADS589864 ANO589864 AXK589864 BHG589864 BRC589864 CAY589864 CKU589864 CUQ589864 DEM589864 DOI589864 DYE589864 EIA589864 ERW589864 FBS589864 FLO589864 FVK589864 GFG589864 GPC589864 GYY589864 HIU589864 HSQ589864 ICM589864 IMI589864 IWE589864 JGA589864 JPW589864 JZS589864 KJO589864 KTK589864 LDG589864 LNC589864 LWY589864 MGU589864 MQQ589864 NAM589864 NKI589864 NUE589864 OEA589864 ONW589864 OXS589864 PHO589864 PRK589864 QBG589864 QLC589864 QUY589864 REU589864 ROQ589864 RYM589864 SII589864 SSE589864 TCA589864 TLW589864 TVS589864 UFO589864 UPK589864 UZG589864 VJC589864 VSY589864 WCU589864 WMQ589864 WWM589864 AE655400 KA655400 TW655400 ADS655400 ANO655400 AXK655400 BHG655400 BRC655400 CAY655400 CKU655400 CUQ655400 DEM655400 DOI655400 DYE655400 EIA655400 ERW655400 FBS655400 FLO655400 FVK655400 GFG655400 GPC655400 GYY655400 HIU655400 HSQ655400 ICM655400 IMI655400 IWE655400 JGA655400 JPW655400 JZS655400 KJO655400 KTK655400 LDG655400 LNC655400 LWY655400 MGU655400 MQQ655400 NAM655400 NKI655400 NUE655400 OEA655400 ONW655400 OXS655400 PHO655400 PRK655400 QBG655400 QLC655400 QUY655400 REU655400 ROQ655400 RYM655400 SII655400 SSE655400 TCA655400 TLW655400 TVS655400 UFO655400 UPK655400 UZG655400 VJC655400 VSY655400 WCU655400 WMQ655400 WWM655400 AE720936 KA720936 TW720936 ADS720936 ANO720936 AXK720936 BHG720936 BRC720936 CAY720936 CKU720936 CUQ720936 DEM720936 DOI720936 DYE720936 EIA720936 ERW720936 FBS720936 FLO720936 FVK720936 GFG720936 GPC720936 GYY720936 HIU720936 HSQ720936 ICM720936 IMI720936 IWE720936 JGA720936 JPW720936 JZS720936 KJO720936 KTK720936 LDG720936 LNC720936 LWY720936 MGU720936 MQQ720936 NAM720936 NKI720936 NUE720936 OEA720936 ONW720936 OXS720936 PHO720936 PRK720936 QBG720936 QLC720936 QUY720936 REU720936 ROQ720936 RYM720936 SII720936 SSE720936 TCA720936 TLW720936 TVS720936 UFO720936 UPK720936 UZG720936 VJC720936 VSY720936 WCU720936 WMQ720936 WWM720936 AE786472 KA786472 TW786472 ADS786472 ANO786472 AXK786472 BHG786472 BRC786472 CAY786472 CKU786472 CUQ786472 DEM786472 DOI786472 DYE786472 EIA786472 ERW786472 FBS786472 FLO786472 FVK786472 GFG786472 GPC786472 GYY786472 HIU786472 HSQ786472 ICM786472 IMI786472 IWE786472 JGA786472 JPW786472 JZS786472 KJO786472 KTK786472 LDG786472 LNC786472 LWY786472 MGU786472 MQQ786472 NAM786472 NKI786472 NUE786472 OEA786472 ONW786472 OXS786472 PHO786472 PRK786472 QBG786472 QLC786472 QUY786472 REU786472 ROQ786472 RYM786472 SII786472 SSE786472 TCA786472 TLW786472 TVS786472 UFO786472 UPK786472 UZG786472 VJC786472 VSY786472 WCU786472 WMQ786472 WWM786472 AE852008 KA852008 TW852008 ADS852008 ANO852008 AXK852008 BHG852008 BRC852008 CAY852008 CKU852008 CUQ852008 DEM852008 DOI852008 DYE852008 EIA852008 ERW852008 FBS852008 FLO852008 FVK852008 GFG852008 GPC852008 GYY852008 HIU852008 HSQ852008 ICM852008 IMI852008 IWE852008 JGA852008 JPW852008 JZS852008 KJO852008 KTK852008 LDG852008 LNC852008 LWY852008 MGU852008 MQQ852008 NAM852008 NKI852008 NUE852008 OEA852008 ONW852008 OXS852008 PHO852008 PRK852008 QBG852008 QLC852008 QUY852008 REU852008 ROQ852008 RYM852008 SII852008 SSE852008 TCA852008 TLW852008 TVS852008 UFO852008 UPK852008 UZG852008 VJC852008 VSY852008 WCU852008 WMQ852008 WWM852008 AE917544 KA917544 TW917544 ADS917544 ANO917544 AXK917544 BHG917544 BRC917544 CAY917544 CKU917544 CUQ917544 DEM917544 DOI917544 DYE917544 EIA917544 ERW917544 FBS917544 FLO917544 FVK917544 GFG917544 GPC917544 GYY917544 HIU917544 HSQ917544 ICM917544 IMI917544 IWE917544 JGA917544 JPW917544 JZS917544 KJO917544 KTK917544 LDG917544 LNC917544 LWY917544 MGU917544 MQQ917544 NAM917544 NKI917544 NUE917544 OEA917544 ONW917544 OXS917544 PHO917544 PRK917544 QBG917544 QLC917544 QUY917544 REU917544 ROQ917544 RYM917544 SII917544 SSE917544 TCA917544 TLW917544 TVS917544 UFO917544 UPK917544 UZG917544 VJC917544 VSY917544 WCU917544 WMQ917544 WWM917544 AE983080 KA983080 TW983080 ADS983080 ANO983080 AXK983080 BHG983080 BRC983080 CAY983080 CKU983080 CUQ983080 DEM983080 DOI983080 DYE983080 EIA983080 ERW983080 FBS983080 FLO983080 FVK983080 GFG983080 GPC983080 GYY983080 HIU983080 HSQ983080 ICM983080 IMI983080 IWE983080 JGA983080 JPW983080 JZS983080 KJO983080 KTK983080 LDG983080 LNC983080 LWY983080 MGU983080 MQQ983080 NAM983080 NKI983080 NUE983080 OEA983080 ONW983080 OXS983080 PHO983080 PRK983080 QBG983080 QLC983080 QUY983080 REU983080 ROQ983080 RYM983080 SII983080 SSE983080 TCA983080 TLW983080 TVS983080 UFO983080 UPK983080 UZG983080 VJC983080 VSY983080 WCU983080 WMQ983080 WWM983080 AE33 KA33 TW33 ADS33 ANO33 AXK33 BHG33 BRC33 CAY33 CKU33 CUQ33 DEM33 DOI33 DYE33 EIA33 ERW33 FBS33 FLO33 FVK33 GFG33 GPC33 GYY33 HIU33 HSQ33 ICM33 IMI33 IWE33 JGA33 JPW33 JZS33 KJO33 KTK33 LDG33 LNC33 LWY33 MGU33 MQQ33 NAM33 NKI33 NUE33 OEA33 ONW33 OXS33 PHO33 PRK33 QBG33 QLC33 QUY33 REU33 ROQ33 RYM33 SII33 SSE33 TCA33 TLW33 TVS33 UFO33 UPK33 UZG33 VJC33 VSY33 WCU33 WMQ33 WWM33 AE65569 KA65569 TW65569 ADS65569 ANO65569 AXK65569 BHG65569 BRC65569 CAY65569 CKU65569 CUQ65569 DEM65569 DOI65569 DYE65569 EIA65569 ERW65569 FBS65569 FLO65569 FVK65569 GFG65569 GPC65569 GYY65569 HIU65569 HSQ65569 ICM65569 IMI65569 IWE65569 JGA65569 JPW65569 JZS65569 KJO65569 KTK65569 LDG65569 LNC65569 LWY65569 MGU65569 MQQ65569 NAM65569 NKI65569 NUE65569 OEA65569 ONW65569 OXS65569 PHO65569 PRK65569 QBG65569 QLC65569 QUY65569 REU65569 ROQ65569 RYM65569 SII65569 SSE65569 TCA65569 TLW65569 TVS65569 UFO65569 UPK65569 UZG65569 VJC65569 VSY65569 WCU65569 WMQ65569 WWM65569 AE131105 KA131105 TW131105 ADS131105 ANO131105 AXK131105 BHG131105 BRC131105 CAY131105 CKU131105 CUQ131105 DEM131105 DOI131105 DYE131105 EIA131105 ERW131105 FBS131105 FLO131105 FVK131105 GFG131105 GPC131105 GYY131105 HIU131105 HSQ131105 ICM131105 IMI131105 IWE131105 JGA131105 JPW131105 JZS131105 KJO131105 KTK131105 LDG131105 LNC131105 LWY131105 MGU131105 MQQ131105 NAM131105 NKI131105 NUE131105 OEA131105 ONW131105 OXS131105 PHO131105 PRK131105 QBG131105 QLC131105 QUY131105 REU131105 ROQ131105 RYM131105 SII131105 SSE131105 TCA131105 TLW131105 TVS131105 UFO131105 UPK131105 UZG131105 VJC131105 VSY131105 WCU131105 WMQ131105 WWM131105 AE196641 KA196641 TW196641 ADS196641 ANO196641 AXK196641 BHG196641 BRC196641 CAY196641 CKU196641 CUQ196641 DEM196641 DOI196641 DYE196641 EIA196641 ERW196641 FBS196641 FLO196641 FVK196641 GFG196641 GPC196641 GYY196641 HIU196641 HSQ196641 ICM196641 IMI196641 IWE196641 JGA196641 JPW196641 JZS196641 KJO196641 KTK196641 LDG196641 LNC196641 LWY196641 MGU196641 MQQ196641 NAM196641 NKI196641 NUE196641 OEA196641 ONW196641 OXS196641 PHO196641 PRK196641 QBG196641 QLC196641 QUY196641 REU196641 ROQ196641 RYM196641 SII196641 SSE196641 TCA196641 TLW196641 TVS196641 UFO196641 UPK196641 UZG196641 VJC196641 VSY196641 WCU196641 WMQ196641 WWM196641 AE262177 KA262177 TW262177 ADS262177 ANO262177 AXK262177 BHG262177 BRC262177 CAY262177 CKU262177 CUQ262177 DEM262177 DOI262177 DYE262177 EIA262177 ERW262177 FBS262177 FLO262177 FVK262177 GFG262177 GPC262177 GYY262177 HIU262177 HSQ262177 ICM262177 IMI262177 IWE262177 JGA262177 JPW262177 JZS262177 KJO262177 KTK262177 LDG262177 LNC262177 LWY262177 MGU262177 MQQ262177 NAM262177 NKI262177 NUE262177 OEA262177 ONW262177 OXS262177 PHO262177 PRK262177 QBG262177 QLC262177 QUY262177 REU262177 ROQ262177 RYM262177 SII262177 SSE262177 TCA262177 TLW262177 TVS262177 UFO262177 UPK262177 UZG262177 VJC262177 VSY262177 WCU262177 WMQ262177 WWM262177 AE327713 KA327713 TW327713 ADS327713 ANO327713 AXK327713 BHG327713 BRC327713 CAY327713 CKU327713 CUQ327713 DEM327713 DOI327713 DYE327713 EIA327713 ERW327713 FBS327713 FLO327713 FVK327713 GFG327713 GPC327713 GYY327713 HIU327713 HSQ327713 ICM327713 IMI327713 IWE327713 JGA327713 JPW327713 JZS327713 KJO327713 KTK327713 LDG327713 LNC327713 LWY327713 MGU327713 MQQ327713 NAM327713 NKI327713 NUE327713 OEA327713 ONW327713 OXS327713 PHO327713 PRK327713 QBG327713 QLC327713 QUY327713 REU327713 ROQ327713 RYM327713 SII327713 SSE327713 TCA327713 TLW327713 TVS327713 UFO327713 UPK327713 UZG327713 VJC327713 VSY327713 WCU327713 WMQ327713 WWM327713 AE393249 KA393249 TW393249 ADS393249 ANO393249 AXK393249 BHG393249 BRC393249 CAY393249 CKU393249 CUQ393249 DEM393249 DOI393249 DYE393249 EIA393249 ERW393249 FBS393249 FLO393249 FVK393249 GFG393249 GPC393249 GYY393249 HIU393249 HSQ393249 ICM393249 IMI393249 IWE393249 JGA393249 JPW393249 JZS393249 KJO393249 KTK393249 LDG393249 LNC393249 LWY393249 MGU393249 MQQ393249 NAM393249 NKI393249 NUE393249 OEA393249 ONW393249 OXS393249 PHO393249 PRK393249 QBG393249 QLC393249 QUY393249 REU393249 ROQ393249 RYM393249 SII393249 SSE393249 TCA393249 TLW393249 TVS393249 UFO393249 UPK393249 UZG393249 VJC393249 VSY393249 WCU393249 WMQ393249 WWM393249 AE458785 KA458785 TW458785 ADS458785 ANO458785 AXK458785 BHG458785 BRC458785 CAY458785 CKU458785 CUQ458785 DEM458785 DOI458785 DYE458785 EIA458785 ERW458785 FBS458785 FLO458785 FVK458785 GFG458785 GPC458785 GYY458785 HIU458785 HSQ458785 ICM458785 IMI458785 IWE458785 JGA458785 JPW458785 JZS458785 KJO458785 KTK458785 LDG458785 LNC458785 LWY458785 MGU458785 MQQ458785 NAM458785 NKI458785 NUE458785 OEA458785 ONW458785 OXS458785 PHO458785 PRK458785 QBG458785 QLC458785 QUY458785 REU458785 ROQ458785 RYM458785 SII458785 SSE458785 TCA458785 TLW458785 TVS458785 UFO458785 UPK458785 UZG458785 VJC458785 VSY458785 WCU458785 WMQ458785 WWM458785 AE524321 KA524321 TW524321 ADS524321 ANO524321 AXK524321 BHG524321 BRC524321 CAY524321 CKU524321 CUQ524321 DEM524321 DOI524321 DYE524321 EIA524321 ERW524321 FBS524321 FLO524321 FVK524321 GFG524321 GPC524321 GYY524321 HIU524321 HSQ524321 ICM524321 IMI524321 IWE524321 JGA524321 JPW524321 JZS524321 KJO524321 KTK524321 LDG524321 LNC524321 LWY524321 MGU524321 MQQ524321 NAM524321 NKI524321 NUE524321 OEA524321 ONW524321 OXS524321 PHO524321 PRK524321 QBG524321 QLC524321 QUY524321 REU524321 ROQ524321 RYM524321 SII524321 SSE524321 TCA524321 TLW524321 TVS524321 UFO524321 UPK524321 UZG524321 VJC524321 VSY524321 WCU524321 WMQ524321 WWM524321 AE589857 KA589857 TW589857 ADS589857 ANO589857 AXK589857 BHG589857 BRC589857 CAY589857 CKU589857 CUQ589857 DEM589857 DOI589857 DYE589857 EIA589857 ERW589857 FBS589857 FLO589857 FVK589857 GFG589857 GPC589857 GYY589857 HIU589857 HSQ589857 ICM589857 IMI589857 IWE589857 JGA589857 JPW589857 JZS589857 KJO589857 KTK589857 LDG589857 LNC589857 LWY589857 MGU589857 MQQ589857 NAM589857 NKI589857 NUE589857 OEA589857 ONW589857 OXS589857 PHO589857 PRK589857 QBG589857 QLC589857 QUY589857 REU589857 ROQ589857 RYM589857 SII589857 SSE589857 TCA589857 TLW589857 TVS589857 UFO589857 UPK589857 UZG589857 VJC589857 VSY589857 WCU589857 WMQ589857 WWM589857 AE655393 KA655393 TW655393 ADS655393 ANO655393 AXK655393 BHG655393 BRC655393 CAY655393 CKU655393 CUQ655393 DEM655393 DOI655393 DYE655393 EIA655393 ERW655393 FBS655393 FLO655393 FVK655393 GFG655393 GPC655393 GYY655393 HIU655393 HSQ655393 ICM655393 IMI655393 IWE655393 JGA655393 JPW655393 JZS655393 KJO655393 KTK655393 LDG655393 LNC655393 LWY655393 MGU655393 MQQ655393 NAM655393 NKI655393 NUE655393 OEA655393 ONW655393 OXS655393 PHO655393 PRK655393 QBG655393 QLC655393 QUY655393 REU655393 ROQ655393 RYM655393 SII655393 SSE655393 TCA655393 TLW655393 TVS655393 UFO655393 UPK655393 UZG655393 VJC655393 VSY655393 WCU655393 WMQ655393 WWM655393 AE720929 KA720929 TW720929 ADS720929 ANO720929 AXK720929 BHG720929 BRC720929 CAY720929 CKU720929 CUQ720929 DEM720929 DOI720929 DYE720929 EIA720929 ERW720929 FBS720929 FLO720929 FVK720929 GFG720929 GPC720929 GYY720929 HIU720929 HSQ720929 ICM720929 IMI720929 IWE720929 JGA720929 JPW720929 JZS720929 KJO720929 KTK720929 LDG720929 LNC720929 LWY720929 MGU720929 MQQ720929 NAM720929 NKI720929 NUE720929 OEA720929 ONW720929 OXS720929 PHO720929 PRK720929 QBG720929 QLC720929 QUY720929 REU720929 ROQ720929 RYM720929 SII720929 SSE720929 TCA720929 TLW720929 TVS720929 UFO720929 UPK720929 UZG720929 VJC720929 VSY720929 WCU720929 WMQ720929 WWM720929 AE786465 KA786465 TW786465 ADS786465 ANO786465 AXK786465 BHG786465 BRC786465 CAY786465 CKU786465 CUQ786465 DEM786465 DOI786465 DYE786465 EIA786465 ERW786465 FBS786465 FLO786465 FVK786465 GFG786465 GPC786465 GYY786465 HIU786465 HSQ786465 ICM786465 IMI786465 IWE786465 JGA786465 JPW786465 JZS786465 KJO786465 KTK786465 LDG786465 LNC786465 LWY786465 MGU786465 MQQ786465 NAM786465 NKI786465 NUE786465 OEA786465 ONW786465 OXS786465 PHO786465 PRK786465 QBG786465 QLC786465 QUY786465 REU786465 ROQ786465 RYM786465 SII786465 SSE786465 TCA786465 TLW786465 TVS786465 UFO786465 UPK786465 UZG786465 VJC786465 VSY786465 WCU786465 WMQ786465 WWM786465 AE852001 KA852001 TW852001 ADS852001 ANO852001 AXK852001 BHG852001 BRC852001 CAY852001 CKU852001 CUQ852001 DEM852001 DOI852001 DYE852001 EIA852001 ERW852001 FBS852001 FLO852001 FVK852001 GFG852001 GPC852001 GYY852001 HIU852001 HSQ852001 ICM852001 IMI852001 IWE852001 JGA852001 JPW852001 JZS852001 KJO852001 KTK852001 LDG852001 LNC852001 LWY852001 MGU852001 MQQ852001 NAM852001 NKI852001 NUE852001 OEA852001 ONW852001 OXS852001 PHO852001 PRK852001 QBG852001 QLC852001 QUY852001 REU852001 ROQ852001 RYM852001 SII852001 SSE852001 TCA852001 TLW852001 TVS852001 UFO852001 UPK852001 UZG852001 VJC852001 VSY852001 WCU852001 WMQ852001 WWM852001 AE917537 KA917537 TW917537 ADS917537 ANO917537 AXK917537 BHG917537 BRC917537 CAY917537 CKU917537 CUQ917537 DEM917537 DOI917537 DYE917537 EIA917537 ERW917537 FBS917537 FLO917537 FVK917537 GFG917537 GPC917537 GYY917537 HIU917537 HSQ917537 ICM917537 IMI917537 IWE917537 JGA917537 JPW917537 JZS917537 KJO917537 KTK917537 LDG917537 LNC917537 LWY917537 MGU917537 MQQ917537 NAM917537 NKI917537 NUE917537 OEA917537 ONW917537 OXS917537 PHO917537 PRK917537 QBG917537 QLC917537 QUY917537 REU917537 ROQ917537 RYM917537 SII917537 SSE917537 TCA917537 TLW917537 TVS917537 UFO917537 UPK917537 UZG917537 VJC917537 VSY917537 WCU917537 WMQ917537 WWM917537 AE983073 KA983073 TW983073 ADS983073 ANO983073 AXK983073 BHG983073 BRC983073 CAY983073 CKU983073 CUQ983073 DEM983073 DOI983073 DYE983073 EIA983073 ERW983073 FBS983073 FLO983073 FVK983073 GFG983073 GPC983073 GYY983073 HIU983073 HSQ983073 ICM983073 IMI983073 IWE983073 JGA983073 JPW983073 JZS983073 KJO983073 KTK983073 LDG983073 LNC983073 LWY983073 MGU983073 MQQ983073 NAM983073 NKI983073 NUE983073 OEA983073 ONW983073 OXS983073 PHO983073 PRK983073 QBG983073 QLC983073 QUY983073 REU983073 ROQ983073 RYM983073 SII983073 SSE983073 TCA983073 TLW983073 TVS983073 UFO983073 UPK983073 UZG983073 VJC983073 VSY983073 WCU983073 WMQ983073 WWM983073 AE25 KA25 TW25 ADS25 ANO25 AXK25 BHG25 BRC25 CAY25 CKU25 CUQ25 DEM25 DOI25 DYE25 EIA25 ERW25 FBS25 FLO25 FVK25 GFG25 GPC25 GYY25 HIU25 HSQ25 ICM25 IMI25 IWE25 JGA25 JPW25 JZS25 KJO25 KTK25 LDG25 LNC25 LWY25 MGU25 MQQ25 NAM25 NKI25 NUE25 OEA25 ONW25 OXS25 PHO25 PRK25 QBG25 QLC25 QUY25 REU25 ROQ25 RYM25 SII25 SSE25 TCA25 TLW25 TVS25 UFO25 UPK25 UZG25 VJC25 VSY25 WCU25 WMQ25 WWM25 AE65561 KA65561 TW65561 ADS65561 ANO65561 AXK65561 BHG65561 BRC65561 CAY65561 CKU65561 CUQ65561 DEM65561 DOI65561 DYE65561 EIA65561 ERW65561 FBS65561 FLO65561 FVK65561 GFG65561 GPC65561 GYY65561 HIU65561 HSQ65561 ICM65561 IMI65561 IWE65561 JGA65561 JPW65561 JZS65561 KJO65561 KTK65561 LDG65561 LNC65561 LWY65561 MGU65561 MQQ65561 NAM65561 NKI65561 NUE65561 OEA65561 ONW65561 OXS65561 PHO65561 PRK65561 QBG65561 QLC65561 QUY65561 REU65561 ROQ65561 RYM65561 SII65561 SSE65561 TCA65561 TLW65561 TVS65561 UFO65561 UPK65561 UZG65561 VJC65561 VSY65561 WCU65561 WMQ65561 WWM65561 AE131097 KA131097 TW131097 ADS131097 ANO131097 AXK131097 BHG131097 BRC131097 CAY131097 CKU131097 CUQ131097 DEM131097 DOI131097 DYE131097 EIA131097 ERW131097 FBS131097 FLO131097 FVK131097 GFG131097 GPC131097 GYY131097 HIU131097 HSQ131097 ICM131097 IMI131097 IWE131097 JGA131097 JPW131097 JZS131097 KJO131097 KTK131097 LDG131097 LNC131097 LWY131097 MGU131097 MQQ131097 NAM131097 NKI131097 NUE131097 OEA131097 ONW131097 OXS131097 PHO131097 PRK131097 QBG131097 QLC131097 QUY131097 REU131097 ROQ131097 RYM131097 SII131097 SSE131097 TCA131097 TLW131097 TVS131097 UFO131097 UPK131097 UZG131097 VJC131097 VSY131097 WCU131097 WMQ131097 WWM131097 AE196633 KA196633 TW196633 ADS196633 ANO196633 AXK196633 BHG196633 BRC196633 CAY196633 CKU196633 CUQ196633 DEM196633 DOI196633 DYE196633 EIA196633 ERW196633 FBS196633 FLO196633 FVK196633 GFG196633 GPC196633 GYY196633 HIU196633 HSQ196633 ICM196633 IMI196633 IWE196633 JGA196633 JPW196633 JZS196633 KJO196633 KTK196633 LDG196633 LNC196633 LWY196633 MGU196633 MQQ196633 NAM196633 NKI196633 NUE196633 OEA196633 ONW196633 OXS196633 PHO196633 PRK196633 QBG196633 QLC196633 QUY196633 REU196633 ROQ196633 RYM196633 SII196633 SSE196633 TCA196633 TLW196633 TVS196633 UFO196633 UPK196633 UZG196633 VJC196633 VSY196633 WCU196633 WMQ196633 WWM196633 AE262169 KA262169 TW262169 ADS262169 ANO262169 AXK262169 BHG262169 BRC262169 CAY262169 CKU262169 CUQ262169 DEM262169 DOI262169 DYE262169 EIA262169 ERW262169 FBS262169 FLO262169 FVK262169 GFG262169 GPC262169 GYY262169 HIU262169 HSQ262169 ICM262169 IMI262169 IWE262169 JGA262169 JPW262169 JZS262169 KJO262169 KTK262169 LDG262169 LNC262169 LWY262169 MGU262169 MQQ262169 NAM262169 NKI262169 NUE262169 OEA262169 ONW262169 OXS262169 PHO262169 PRK262169 QBG262169 QLC262169 QUY262169 REU262169 ROQ262169 RYM262169 SII262169 SSE262169 TCA262169 TLW262169 TVS262169 UFO262169 UPK262169 UZG262169 VJC262169 VSY262169 WCU262169 WMQ262169 WWM262169 AE327705 KA327705 TW327705 ADS327705 ANO327705 AXK327705 BHG327705 BRC327705 CAY327705 CKU327705 CUQ327705 DEM327705 DOI327705 DYE327705 EIA327705 ERW327705 FBS327705 FLO327705 FVK327705 GFG327705 GPC327705 GYY327705 HIU327705 HSQ327705 ICM327705 IMI327705 IWE327705 JGA327705 JPW327705 JZS327705 KJO327705 KTK327705 LDG327705 LNC327705 LWY327705 MGU327705 MQQ327705 NAM327705 NKI327705 NUE327705 OEA327705 ONW327705 OXS327705 PHO327705 PRK327705 QBG327705 QLC327705 QUY327705 REU327705 ROQ327705 RYM327705 SII327705 SSE327705 TCA327705 TLW327705 TVS327705 UFO327705 UPK327705 UZG327705 VJC327705 VSY327705 WCU327705 WMQ327705 WWM327705 AE393241 KA393241 TW393241 ADS393241 ANO393241 AXK393241 BHG393241 BRC393241 CAY393241 CKU393241 CUQ393241 DEM393241 DOI393241 DYE393241 EIA393241 ERW393241 FBS393241 FLO393241 FVK393241 GFG393241 GPC393241 GYY393241 HIU393241 HSQ393241 ICM393241 IMI393241 IWE393241 JGA393241 JPW393241 JZS393241 KJO393241 KTK393241 LDG393241 LNC393241 LWY393241 MGU393241 MQQ393241 NAM393241 NKI393241 NUE393241 OEA393241 ONW393241 OXS393241 PHO393241 PRK393241 QBG393241 QLC393241 QUY393241 REU393241 ROQ393241 RYM393241 SII393241 SSE393241 TCA393241 TLW393241 TVS393241 UFO393241 UPK393241 UZG393241 VJC393241 VSY393241 WCU393241 WMQ393241 WWM393241 AE458777 KA458777 TW458777 ADS458777 ANO458777 AXK458777 BHG458777 BRC458777 CAY458777 CKU458777 CUQ458777 DEM458777 DOI458777 DYE458777 EIA458777 ERW458777 FBS458777 FLO458777 FVK458777 GFG458777 GPC458777 GYY458777 HIU458777 HSQ458777 ICM458777 IMI458777 IWE458777 JGA458777 JPW458777 JZS458777 KJO458777 KTK458777 LDG458777 LNC458777 LWY458777 MGU458777 MQQ458777 NAM458777 NKI458777 NUE458777 OEA458777 ONW458777 OXS458777 PHO458777 PRK458777 QBG458777 QLC458777 QUY458777 REU458777 ROQ458777 RYM458777 SII458777 SSE458777 TCA458777 TLW458777 TVS458777 UFO458777 UPK458777 UZG458777 VJC458777 VSY458777 WCU458777 WMQ458777 WWM458777 AE524313 KA524313 TW524313 ADS524313 ANO524313 AXK524313 BHG524313 BRC524313 CAY524313 CKU524313 CUQ524313 DEM524313 DOI524313 DYE524313 EIA524313 ERW524313 FBS524313 FLO524313 FVK524313 GFG524313 GPC524313 GYY524313 HIU524313 HSQ524313 ICM524313 IMI524313 IWE524313 JGA524313 JPW524313 JZS524313 KJO524313 KTK524313 LDG524313 LNC524313 LWY524313 MGU524313 MQQ524313 NAM524313 NKI524313 NUE524313 OEA524313 ONW524313 OXS524313 PHO524313 PRK524313 QBG524313 QLC524313 QUY524313 REU524313 ROQ524313 RYM524313 SII524313 SSE524313 TCA524313 TLW524313 TVS524313 UFO524313 UPK524313 UZG524313 VJC524313 VSY524313 WCU524313 WMQ524313 WWM524313 AE589849 KA589849 TW589849 ADS589849 ANO589849 AXK589849 BHG589849 BRC589849 CAY589849 CKU589849 CUQ589849 DEM589849 DOI589849 DYE589849 EIA589849 ERW589849 FBS589849 FLO589849 FVK589849 GFG589849 GPC589849 GYY589849 HIU589849 HSQ589849 ICM589849 IMI589849 IWE589849 JGA589849 JPW589849 JZS589849 KJO589849 KTK589849 LDG589849 LNC589849 LWY589849 MGU589849 MQQ589849 NAM589849 NKI589849 NUE589849 OEA589849 ONW589849 OXS589849 PHO589849 PRK589849 QBG589849 QLC589849 QUY589849 REU589849 ROQ589849 RYM589849 SII589849 SSE589849 TCA589849 TLW589849 TVS589849 UFO589849 UPK589849 UZG589849 VJC589849 VSY589849 WCU589849 WMQ589849 WWM589849 AE655385 KA655385 TW655385 ADS655385 ANO655385 AXK655385 BHG655385 BRC655385 CAY655385 CKU655385 CUQ655385 DEM655385 DOI655385 DYE655385 EIA655385 ERW655385 FBS655385 FLO655385 FVK655385 GFG655385 GPC655385 GYY655385 HIU655385 HSQ655385 ICM655385 IMI655385 IWE655385 JGA655385 JPW655385 JZS655385 KJO655385 KTK655385 LDG655385 LNC655385 LWY655385 MGU655385 MQQ655385 NAM655385 NKI655385 NUE655385 OEA655385 ONW655385 OXS655385 PHO655385 PRK655385 QBG655385 QLC655385 QUY655385 REU655385 ROQ655385 RYM655385 SII655385 SSE655385 TCA655385 TLW655385 TVS655385 UFO655385 UPK655385 UZG655385 VJC655385 VSY655385 WCU655385 WMQ655385 WWM655385 AE720921 KA720921 TW720921 ADS720921 ANO720921 AXK720921 BHG720921 BRC720921 CAY720921 CKU720921 CUQ720921 DEM720921 DOI720921 DYE720921 EIA720921 ERW720921 FBS720921 FLO720921 FVK720921 GFG720921 GPC720921 GYY720921 HIU720921 HSQ720921 ICM720921 IMI720921 IWE720921 JGA720921 JPW720921 JZS720921 KJO720921 KTK720921 LDG720921 LNC720921 LWY720921 MGU720921 MQQ720921 NAM720921 NKI720921 NUE720921 OEA720921 ONW720921 OXS720921 PHO720921 PRK720921 QBG720921 QLC720921 QUY720921 REU720921 ROQ720921 RYM720921 SII720921 SSE720921 TCA720921 TLW720921 TVS720921 UFO720921 UPK720921 UZG720921 VJC720921 VSY720921 WCU720921 WMQ720921 WWM720921 AE786457 KA786457 TW786457 ADS786457 ANO786457 AXK786457 BHG786457 BRC786457 CAY786457 CKU786457 CUQ786457 DEM786457 DOI786457 DYE786457 EIA786457 ERW786457 FBS786457 FLO786457 FVK786457 GFG786457 GPC786457 GYY786457 HIU786457 HSQ786457 ICM786457 IMI786457 IWE786457 JGA786457 JPW786457 JZS786457 KJO786457 KTK786457 LDG786457 LNC786457 LWY786457 MGU786457 MQQ786457 NAM786457 NKI786457 NUE786457 OEA786457 ONW786457 OXS786457 PHO786457 PRK786457 QBG786457 QLC786457 QUY786457 REU786457 ROQ786457 RYM786457 SII786457 SSE786457 TCA786457 TLW786457 TVS786457 UFO786457 UPK786457 UZG786457 VJC786457 VSY786457 WCU786457 WMQ786457 WWM786457 AE851993 KA851993 TW851993 ADS851993 ANO851993 AXK851993 BHG851993 BRC851993 CAY851993 CKU851993 CUQ851993 DEM851993 DOI851993 DYE851993 EIA851993 ERW851993 FBS851993 FLO851993 FVK851993 GFG851993 GPC851993 GYY851993 HIU851993 HSQ851993 ICM851993 IMI851993 IWE851993 JGA851993 JPW851993 JZS851993 KJO851993 KTK851993 LDG851993 LNC851993 LWY851993 MGU851993 MQQ851993 NAM851993 NKI851993 NUE851993 OEA851993 ONW851993 OXS851993 PHO851993 PRK851993 QBG851993 QLC851993 QUY851993 REU851993 ROQ851993 RYM851993 SII851993 SSE851993 TCA851993 TLW851993 TVS851993 UFO851993 UPK851993 UZG851993 VJC851993 VSY851993 WCU851993 WMQ851993 WWM851993 AE917529 KA917529 TW917529 ADS917529 ANO917529 AXK917529 BHG917529 BRC917529 CAY917529 CKU917529 CUQ917529 DEM917529 DOI917529 DYE917529 EIA917529 ERW917529 FBS917529 FLO917529 FVK917529 GFG917529 GPC917529 GYY917529 HIU917529 HSQ917529 ICM917529 IMI917529 IWE917529 JGA917529 JPW917529 JZS917529 KJO917529 KTK917529 LDG917529 LNC917529 LWY917529 MGU917529 MQQ917529 NAM917529 NKI917529 NUE917529 OEA917529 ONW917529 OXS917529 PHO917529 PRK917529 QBG917529 QLC917529 QUY917529 REU917529 ROQ917529 RYM917529 SII917529 SSE917529 TCA917529 TLW917529 TVS917529 UFO917529 UPK917529 UZG917529 VJC917529 VSY917529 WCU917529 WMQ917529 WWM917529 AE983065 KA983065 TW983065 ADS983065 ANO983065 AXK983065 BHG983065 BRC983065 CAY983065 CKU983065 CUQ983065 DEM983065 DOI983065 DYE983065 EIA983065 ERW983065 FBS983065 FLO983065 FVK983065 GFG983065 GPC983065 GYY983065 HIU983065 HSQ983065 ICM983065 IMI983065 IWE983065 JGA983065 JPW983065 JZS983065 KJO983065 KTK983065 LDG983065 LNC983065 LWY983065 MGU983065 MQQ983065 NAM983065 NKI983065 NUE983065 OEA983065 ONW983065 OXS983065 PHO983065 PRK983065 QBG983065 QLC983065 QUY983065 REU983065 ROQ983065 RYM983065 SII983065 SSE983065 TCA983065 TLW983065 TVS983065 UFO983065 UPK983065 UZG983065 VJC983065 VSY983065 WCU983065 WMQ983065 WWM983065 AE21 KA21 TW21 ADS21 ANO21 AXK21 BHG21 BRC21 CAY21 CKU21 CUQ21 DEM21 DOI21 DYE21 EIA21 ERW21 FBS21 FLO21 FVK21 GFG21 GPC21 GYY21 HIU21 HSQ21 ICM21 IMI21 IWE21 JGA21 JPW21 JZS21 KJO21 KTK21 LDG21 LNC21 LWY21 MGU21 MQQ21 NAM21 NKI21 NUE21 OEA21 ONW21 OXS21 PHO21 PRK21 QBG21 QLC21 QUY21 REU21 ROQ21 RYM21 SII21 SSE21 TCA21 TLW21 TVS21 UFO21 UPK21 UZG21 VJC21 VSY21 WCU21 WMQ21 WWM21 AE65557 KA65557 TW65557 ADS65557 ANO65557 AXK65557 BHG65557 BRC65557 CAY65557 CKU65557 CUQ65557 DEM65557 DOI65557 DYE65557 EIA65557 ERW65557 FBS65557 FLO65557 FVK65557 GFG65557 GPC65557 GYY65557 HIU65557 HSQ65557 ICM65557 IMI65557 IWE65557 JGA65557 JPW65557 JZS65557 KJO65557 KTK65557 LDG65557 LNC65557 LWY65557 MGU65557 MQQ65557 NAM65557 NKI65557 NUE65557 OEA65557 ONW65557 OXS65557 PHO65557 PRK65557 QBG65557 QLC65557 QUY65557 REU65557 ROQ65557 RYM65557 SII65557 SSE65557 TCA65557 TLW65557 TVS65557 UFO65557 UPK65557 UZG65557 VJC65557 VSY65557 WCU65557 WMQ65557 WWM65557 AE131093 KA131093 TW131093 ADS131093 ANO131093 AXK131093 BHG131093 BRC131093 CAY131093 CKU131093 CUQ131093 DEM131093 DOI131093 DYE131093 EIA131093 ERW131093 FBS131093 FLO131093 FVK131093 GFG131093 GPC131093 GYY131093 HIU131093 HSQ131093 ICM131093 IMI131093 IWE131093 JGA131093 JPW131093 JZS131093 KJO131093 KTK131093 LDG131093 LNC131093 LWY131093 MGU131093 MQQ131093 NAM131093 NKI131093 NUE131093 OEA131093 ONW131093 OXS131093 PHO131093 PRK131093 QBG131093 QLC131093 QUY131093 REU131093 ROQ131093 RYM131093 SII131093 SSE131093 TCA131093 TLW131093 TVS131093 UFO131093 UPK131093 UZG131093 VJC131093 VSY131093 WCU131093 WMQ131093 WWM131093 AE196629 KA196629 TW196629 ADS196629 ANO196629 AXK196629 BHG196629 BRC196629 CAY196629 CKU196629 CUQ196629 DEM196629 DOI196629 DYE196629 EIA196629 ERW196629 FBS196629 FLO196629 FVK196629 GFG196629 GPC196629 GYY196629 HIU196629 HSQ196629 ICM196629 IMI196629 IWE196629 JGA196629 JPW196629 JZS196629 KJO196629 KTK196629 LDG196629 LNC196629 LWY196629 MGU196629 MQQ196629 NAM196629 NKI196629 NUE196629 OEA196629 ONW196629 OXS196629 PHO196629 PRK196629 QBG196629 QLC196629 QUY196629 REU196629 ROQ196629 RYM196629 SII196629 SSE196629 TCA196629 TLW196629 TVS196629 UFO196629 UPK196629 UZG196629 VJC196629 VSY196629 WCU196629 WMQ196629 WWM196629 AE262165 KA262165 TW262165 ADS262165 ANO262165 AXK262165 BHG262165 BRC262165 CAY262165 CKU262165 CUQ262165 DEM262165 DOI262165 DYE262165 EIA262165 ERW262165 FBS262165 FLO262165 FVK262165 GFG262165 GPC262165 GYY262165 HIU262165 HSQ262165 ICM262165 IMI262165 IWE262165 JGA262165 JPW262165 JZS262165 KJO262165 KTK262165 LDG262165 LNC262165 LWY262165 MGU262165 MQQ262165 NAM262165 NKI262165 NUE262165 OEA262165 ONW262165 OXS262165 PHO262165 PRK262165 QBG262165 QLC262165 QUY262165 REU262165 ROQ262165 RYM262165 SII262165 SSE262165 TCA262165 TLW262165 TVS262165 UFO262165 UPK262165 UZG262165 VJC262165 VSY262165 WCU262165 WMQ262165 WWM262165 AE327701 KA327701 TW327701 ADS327701 ANO327701 AXK327701 BHG327701 BRC327701 CAY327701 CKU327701 CUQ327701 DEM327701 DOI327701 DYE327701 EIA327701 ERW327701 FBS327701 FLO327701 FVK327701 GFG327701 GPC327701 GYY327701 HIU327701 HSQ327701 ICM327701 IMI327701 IWE327701 JGA327701 JPW327701 JZS327701 KJO327701 KTK327701 LDG327701 LNC327701 LWY327701 MGU327701 MQQ327701 NAM327701 NKI327701 NUE327701 OEA327701 ONW327701 OXS327701 PHO327701 PRK327701 QBG327701 QLC327701 QUY327701 REU327701 ROQ327701 RYM327701 SII327701 SSE327701 TCA327701 TLW327701 TVS327701 UFO327701 UPK327701 UZG327701 VJC327701 VSY327701 WCU327701 WMQ327701 WWM327701 AE393237 KA393237 TW393237 ADS393237 ANO393237 AXK393237 BHG393237 BRC393237 CAY393237 CKU393237 CUQ393237 DEM393237 DOI393237 DYE393237 EIA393237 ERW393237 FBS393237 FLO393237 FVK393237 GFG393237 GPC393237 GYY393237 HIU393237 HSQ393237 ICM393237 IMI393237 IWE393237 JGA393237 JPW393237 JZS393237 KJO393237 KTK393237 LDG393237 LNC393237 LWY393237 MGU393237 MQQ393237 NAM393237 NKI393237 NUE393237 OEA393237 ONW393237 OXS393237 PHO393237 PRK393237 QBG393237 QLC393237 QUY393237 REU393237 ROQ393237 RYM393237 SII393237 SSE393237 TCA393237 TLW393237 TVS393237 UFO393237 UPK393237 UZG393237 VJC393237 VSY393237 WCU393237 WMQ393237 WWM393237 AE458773 KA458773 TW458773 ADS458773 ANO458773 AXK458773 BHG458773 BRC458773 CAY458773 CKU458773 CUQ458773 DEM458773 DOI458773 DYE458773 EIA458773 ERW458773 FBS458773 FLO458773 FVK458773 GFG458773 GPC458773 GYY458773 HIU458773 HSQ458773 ICM458773 IMI458773 IWE458773 JGA458773 JPW458773 JZS458773 KJO458773 KTK458773 LDG458773 LNC458773 LWY458773 MGU458773 MQQ458773 NAM458773 NKI458773 NUE458773 OEA458773 ONW458773 OXS458773 PHO458773 PRK458773 QBG458773 QLC458773 QUY458773 REU458773 ROQ458773 RYM458773 SII458773 SSE458773 TCA458773 TLW458773 TVS458773 UFO458773 UPK458773 UZG458773 VJC458773 VSY458773 WCU458773 WMQ458773 WWM458773 AE524309 KA524309 TW524309 ADS524309 ANO524309 AXK524309 BHG524309 BRC524309 CAY524309 CKU524309 CUQ524309 DEM524309 DOI524309 DYE524309 EIA524309 ERW524309 FBS524309 FLO524309 FVK524309 GFG524309 GPC524309 GYY524309 HIU524309 HSQ524309 ICM524309 IMI524309 IWE524309 JGA524309 JPW524309 JZS524309 KJO524309 KTK524309 LDG524309 LNC524309 LWY524309 MGU524309 MQQ524309 NAM524309 NKI524309 NUE524309 OEA524309 ONW524309 OXS524309 PHO524309 PRK524309 QBG524309 QLC524309 QUY524309 REU524309 ROQ524309 RYM524309 SII524309 SSE524309 TCA524309 TLW524309 TVS524309 UFO524309 UPK524309 UZG524309 VJC524309 VSY524309 WCU524309 WMQ524309 WWM524309 AE589845 KA589845 TW589845 ADS589845 ANO589845 AXK589845 BHG589845 BRC589845 CAY589845 CKU589845 CUQ589845 DEM589845 DOI589845 DYE589845 EIA589845 ERW589845 FBS589845 FLO589845 FVK589845 GFG589845 GPC589845 GYY589845 HIU589845 HSQ589845 ICM589845 IMI589845 IWE589845 JGA589845 JPW589845 JZS589845 KJO589845 KTK589845 LDG589845 LNC589845 LWY589845 MGU589845 MQQ589845 NAM589845 NKI589845 NUE589845 OEA589845 ONW589845 OXS589845 PHO589845 PRK589845 QBG589845 QLC589845 QUY589845 REU589845 ROQ589845 RYM589845 SII589845 SSE589845 TCA589845 TLW589845 TVS589845 UFO589845 UPK589845 UZG589845 VJC589845 VSY589845 WCU589845 WMQ589845 WWM589845 AE655381 KA655381 TW655381 ADS655381 ANO655381 AXK655381 BHG655381 BRC655381 CAY655381 CKU655381 CUQ655381 DEM655381 DOI655381 DYE655381 EIA655381 ERW655381 FBS655381 FLO655381 FVK655381 GFG655381 GPC655381 GYY655381 HIU655381 HSQ655381 ICM655381 IMI655381 IWE655381 JGA655381 JPW655381 JZS655381 KJO655381 KTK655381 LDG655381 LNC655381 LWY655381 MGU655381 MQQ655381 NAM655381 NKI655381 NUE655381 OEA655381 ONW655381 OXS655381 PHO655381 PRK655381 QBG655381 QLC655381 QUY655381 REU655381 ROQ655381 RYM655381 SII655381 SSE655381 TCA655381 TLW655381 TVS655381 UFO655381 UPK655381 UZG655381 VJC655381 VSY655381 WCU655381 WMQ655381 WWM655381 AE720917 KA720917 TW720917 ADS720917 ANO720917 AXK720917 BHG720917 BRC720917 CAY720917 CKU720917 CUQ720917 DEM720917 DOI720917 DYE720917 EIA720917 ERW720917 FBS720917 FLO720917 FVK720917 GFG720917 GPC720917 GYY720917 HIU720917 HSQ720917 ICM720917 IMI720917 IWE720917 JGA720917 JPW720917 JZS720917 KJO720917 KTK720917 LDG720917 LNC720917 LWY720917 MGU720917 MQQ720917 NAM720917 NKI720917 NUE720917 OEA720917 ONW720917 OXS720917 PHO720917 PRK720917 QBG720917 QLC720917 QUY720917 REU720917 ROQ720917 RYM720917 SII720917 SSE720917 TCA720917 TLW720917 TVS720917 UFO720917 UPK720917 UZG720917 VJC720917 VSY720917 WCU720917 WMQ720917 WWM720917 AE786453 KA786453 TW786453 ADS786453 ANO786453 AXK786453 BHG786453 BRC786453 CAY786453 CKU786453 CUQ786453 DEM786453 DOI786453 DYE786453 EIA786453 ERW786453 FBS786453 FLO786453 FVK786453 GFG786453 GPC786453 GYY786453 HIU786453 HSQ786453 ICM786453 IMI786453 IWE786453 JGA786453 JPW786453 JZS786453 KJO786453 KTK786453 LDG786453 LNC786453 LWY786453 MGU786453 MQQ786453 NAM786453 NKI786453 NUE786453 OEA786453 ONW786453 OXS786453 PHO786453 PRK786453 QBG786453 QLC786453 QUY786453 REU786453 ROQ786453 RYM786453 SII786453 SSE786453 TCA786453 TLW786453 TVS786453 UFO786453 UPK786453 UZG786453 VJC786453 VSY786453 WCU786453 WMQ786453 WWM786453 AE851989 KA851989 TW851989 ADS851989 ANO851989 AXK851989 BHG851989 BRC851989 CAY851989 CKU851989 CUQ851989 DEM851989 DOI851989 DYE851989 EIA851989 ERW851989 FBS851989 FLO851989 FVK851989 GFG851989 GPC851989 GYY851989 HIU851989 HSQ851989 ICM851989 IMI851989 IWE851989 JGA851989 JPW851989 JZS851989 KJO851989 KTK851989 LDG851989 LNC851989 LWY851989 MGU851989 MQQ851989 NAM851989 NKI851989 NUE851989 OEA851989 ONW851989 OXS851989 PHO851989 PRK851989 QBG851989 QLC851989 QUY851989 REU851989 ROQ851989 RYM851989 SII851989 SSE851989 TCA851989 TLW851989 TVS851989 UFO851989 UPK851989 UZG851989 VJC851989 VSY851989 WCU851989 WMQ851989 WWM851989 AE917525 KA917525 TW917525 ADS917525 ANO917525 AXK917525 BHG917525 BRC917525 CAY917525 CKU917525 CUQ917525 DEM917525 DOI917525 DYE917525 EIA917525 ERW917525 FBS917525 FLO917525 FVK917525 GFG917525 GPC917525 GYY917525 HIU917525 HSQ917525 ICM917525 IMI917525 IWE917525 JGA917525 JPW917525 JZS917525 KJO917525 KTK917525 LDG917525 LNC917525 LWY917525 MGU917525 MQQ917525 NAM917525 NKI917525 NUE917525 OEA917525 ONW917525 OXS917525 PHO917525 PRK917525 QBG917525 QLC917525 QUY917525 REU917525 ROQ917525 RYM917525 SII917525 SSE917525 TCA917525 TLW917525 TVS917525 UFO917525 UPK917525 UZG917525 VJC917525 VSY917525 WCU917525 WMQ917525 WWM917525 AE983061 KA983061 TW983061 ADS983061 ANO983061 AXK983061 BHG983061 BRC983061 CAY983061 CKU983061 CUQ983061 DEM983061 DOI983061 DYE983061 EIA983061 ERW983061 FBS983061 FLO983061 FVK983061 GFG983061 GPC983061 GYY983061 HIU983061 HSQ983061 ICM983061 IMI983061 IWE983061 JGA983061 JPW983061 JZS983061 KJO983061 KTK983061 LDG983061 LNC983061 LWY983061 MGU983061 MQQ983061 NAM983061 NKI983061 NUE983061 OEA983061 ONW983061 OXS983061 PHO983061 PRK983061 QBG983061 QLC983061 QUY983061 REU983061 ROQ983061 RYM983061 SII983061 SSE983061 TCA983061 TLW983061 TVS983061 UFO983061 UPK983061 UZG983061 VJC983061 VSY983061 WCU983061 WMQ983061 WWM983061 AE19 KA19 TW19 ADS19 ANO19 AXK19 BHG19 BRC19 CAY19 CKU19 CUQ19 DEM19 DOI19 DYE19 EIA19 ERW19 FBS19 FLO19 FVK19 GFG19 GPC19 GYY19 HIU19 HSQ19 ICM19 IMI19 IWE19 JGA19 JPW19 JZS19 KJO19 KTK19 LDG19 LNC19 LWY19 MGU19 MQQ19 NAM19 NKI19 NUE19 OEA19 ONW19 OXS19 PHO19 PRK19 QBG19 QLC19 QUY19 REU19 ROQ19 RYM19 SII19 SSE19 TCA19 TLW19 TVS19 UFO19 UPK19 UZG19 VJC19 VSY19 WCU19 WMQ19 WWM19 AE65555 KA65555 TW65555 ADS65555 ANO65555 AXK65555 BHG65555 BRC65555 CAY65555 CKU65555 CUQ65555 DEM65555 DOI65555 DYE65555 EIA65555 ERW65555 FBS65555 FLO65555 FVK65555 GFG65555 GPC65555 GYY65555 HIU65555 HSQ65555 ICM65555 IMI65555 IWE65555 JGA65555 JPW65555 JZS65555 KJO65555 KTK65555 LDG65555 LNC65555 LWY65555 MGU65555 MQQ65555 NAM65555 NKI65555 NUE65555 OEA65555 ONW65555 OXS65555 PHO65555 PRK65555 QBG65555 QLC65555 QUY65555 REU65555 ROQ65555 RYM65555 SII65555 SSE65555 TCA65555 TLW65555 TVS65555 UFO65555 UPK65555 UZG65555 VJC65555 VSY65555 WCU65555 WMQ65555 WWM65555 AE131091 KA131091 TW131091 ADS131091 ANO131091 AXK131091 BHG131091 BRC131091 CAY131091 CKU131091 CUQ131091 DEM131091 DOI131091 DYE131091 EIA131091 ERW131091 FBS131091 FLO131091 FVK131091 GFG131091 GPC131091 GYY131091 HIU131091 HSQ131091 ICM131091 IMI131091 IWE131091 JGA131091 JPW131091 JZS131091 KJO131091 KTK131091 LDG131091 LNC131091 LWY131091 MGU131091 MQQ131091 NAM131091 NKI131091 NUE131091 OEA131091 ONW131091 OXS131091 PHO131091 PRK131091 QBG131091 QLC131091 QUY131091 REU131091 ROQ131091 RYM131091 SII131091 SSE131091 TCA131091 TLW131091 TVS131091 UFO131091 UPK131091 UZG131091 VJC131091 VSY131091 WCU131091 WMQ131091 WWM131091 AE196627 KA196627 TW196627 ADS196627 ANO196627 AXK196627 BHG196627 BRC196627 CAY196627 CKU196627 CUQ196627 DEM196627 DOI196627 DYE196627 EIA196627 ERW196627 FBS196627 FLO196627 FVK196627 GFG196627 GPC196627 GYY196627 HIU196627 HSQ196627 ICM196627 IMI196627 IWE196627 JGA196627 JPW196627 JZS196627 KJO196627 KTK196627 LDG196627 LNC196627 LWY196627 MGU196627 MQQ196627 NAM196627 NKI196627 NUE196627 OEA196627 ONW196627 OXS196627 PHO196627 PRK196627 QBG196627 QLC196627 QUY196627 REU196627 ROQ196627 RYM196627 SII196627 SSE196627 TCA196627 TLW196627 TVS196627 UFO196627 UPK196627 UZG196627 VJC196627 VSY196627 WCU196627 WMQ196627 WWM196627 AE262163 KA262163 TW262163 ADS262163 ANO262163 AXK262163 BHG262163 BRC262163 CAY262163 CKU262163 CUQ262163 DEM262163 DOI262163 DYE262163 EIA262163 ERW262163 FBS262163 FLO262163 FVK262163 GFG262163 GPC262163 GYY262163 HIU262163 HSQ262163 ICM262163 IMI262163 IWE262163 JGA262163 JPW262163 JZS262163 KJO262163 KTK262163 LDG262163 LNC262163 LWY262163 MGU262163 MQQ262163 NAM262163 NKI262163 NUE262163 OEA262163 ONW262163 OXS262163 PHO262163 PRK262163 QBG262163 QLC262163 QUY262163 REU262163 ROQ262163 RYM262163 SII262163 SSE262163 TCA262163 TLW262163 TVS262163 UFO262163 UPK262163 UZG262163 VJC262163 VSY262163 WCU262163 WMQ262163 WWM262163 AE327699 KA327699 TW327699 ADS327699 ANO327699 AXK327699 BHG327699 BRC327699 CAY327699 CKU327699 CUQ327699 DEM327699 DOI327699 DYE327699 EIA327699 ERW327699 FBS327699 FLO327699 FVK327699 GFG327699 GPC327699 GYY327699 HIU327699 HSQ327699 ICM327699 IMI327699 IWE327699 JGA327699 JPW327699 JZS327699 KJO327699 KTK327699 LDG327699 LNC327699 LWY327699 MGU327699 MQQ327699 NAM327699 NKI327699 NUE327699 OEA327699 ONW327699 OXS327699 PHO327699 PRK327699 QBG327699 QLC327699 QUY327699 REU327699 ROQ327699 RYM327699 SII327699 SSE327699 TCA327699 TLW327699 TVS327699 UFO327699 UPK327699 UZG327699 VJC327699 VSY327699 WCU327699 WMQ327699 WWM327699 AE393235 KA393235 TW393235 ADS393235 ANO393235 AXK393235 BHG393235 BRC393235 CAY393235 CKU393235 CUQ393235 DEM393235 DOI393235 DYE393235 EIA393235 ERW393235 FBS393235 FLO393235 FVK393235 GFG393235 GPC393235 GYY393235 HIU393235 HSQ393235 ICM393235 IMI393235 IWE393235 JGA393235 JPW393235 JZS393235 KJO393235 KTK393235 LDG393235 LNC393235 LWY393235 MGU393235 MQQ393235 NAM393235 NKI393235 NUE393235 OEA393235 ONW393235 OXS393235 PHO393235 PRK393235 QBG393235 QLC393235 QUY393235 REU393235 ROQ393235 RYM393235 SII393235 SSE393235 TCA393235 TLW393235 TVS393235 UFO393235 UPK393235 UZG393235 VJC393235 VSY393235 WCU393235 WMQ393235 WWM393235 AE458771 KA458771 TW458771 ADS458771 ANO458771 AXK458771 BHG458771 BRC458771 CAY458771 CKU458771 CUQ458771 DEM458771 DOI458771 DYE458771 EIA458771 ERW458771 FBS458771 FLO458771 FVK458771 GFG458771 GPC458771 GYY458771 HIU458771 HSQ458771 ICM458771 IMI458771 IWE458771 JGA458771 JPW458771 JZS458771 KJO458771 KTK458771 LDG458771 LNC458771 LWY458771 MGU458771 MQQ458771 NAM458771 NKI458771 NUE458771 OEA458771 ONW458771 OXS458771 PHO458771 PRK458771 QBG458771 QLC458771 QUY458771 REU458771 ROQ458771 RYM458771 SII458771 SSE458771 TCA458771 TLW458771 TVS458771 UFO458771 UPK458771 UZG458771 VJC458771 VSY458771 WCU458771 WMQ458771 WWM458771 AE524307 KA524307 TW524307 ADS524307 ANO524307 AXK524307 BHG524307 BRC524307 CAY524307 CKU524307 CUQ524307 DEM524307 DOI524307 DYE524307 EIA524307 ERW524307 FBS524307 FLO524307 FVK524307 GFG524307 GPC524307 GYY524307 HIU524307 HSQ524307 ICM524307 IMI524307 IWE524307 JGA524307 JPW524307 JZS524307 KJO524307 KTK524307 LDG524307 LNC524307 LWY524307 MGU524307 MQQ524307 NAM524307 NKI524307 NUE524307 OEA524307 ONW524307 OXS524307 PHO524307 PRK524307 QBG524307 QLC524307 QUY524307 REU524307 ROQ524307 RYM524307 SII524307 SSE524307 TCA524307 TLW524307 TVS524307 UFO524307 UPK524307 UZG524307 VJC524307 VSY524307 WCU524307 WMQ524307 WWM524307 AE589843 KA589843 TW589843 ADS589843 ANO589843 AXK589843 BHG589843 BRC589843 CAY589843 CKU589843 CUQ589843 DEM589843 DOI589843 DYE589843 EIA589843 ERW589843 FBS589843 FLO589843 FVK589843 GFG589843 GPC589843 GYY589843 HIU589843 HSQ589843 ICM589843 IMI589843 IWE589843 JGA589843 JPW589843 JZS589843 KJO589843 KTK589843 LDG589843 LNC589843 LWY589843 MGU589843 MQQ589843 NAM589843 NKI589843 NUE589843 OEA589843 ONW589843 OXS589843 PHO589843 PRK589843 QBG589843 QLC589843 QUY589843 REU589843 ROQ589843 RYM589843 SII589843 SSE589843 TCA589843 TLW589843 TVS589843 UFO589843 UPK589843 UZG589843 VJC589843 VSY589843 WCU589843 WMQ589843 WWM589843 AE655379 KA655379 TW655379 ADS655379 ANO655379 AXK655379 BHG655379 BRC655379 CAY655379 CKU655379 CUQ655379 DEM655379 DOI655379 DYE655379 EIA655379 ERW655379 FBS655379 FLO655379 FVK655379 GFG655379 GPC655379 GYY655379 HIU655379 HSQ655379 ICM655379 IMI655379 IWE655379 JGA655379 JPW655379 JZS655379 KJO655379 KTK655379 LDG655379 LNC655379 LWY655379 MGU655379 MQQ655379 NAM655379 NKI655379 NUE655379 OEA655379 ONW655379 OXS655379 PHO655379 PRK655379 QBG655379 QLC655379 QUY655379 REU655379 ROQ655379 RYM655379 SII655379 SSE655379 TCA655379 TLW655379 TVS655379 UFO655379 UPK655379 UZG655379 VJC655379 VSY655379 WCU655379 WMQ655379 WWM655379 AE720915 KA720915 TW720915 ADS720915 ANO720915 AXK720915 BHG720915 BRC720915 CAY720915 CKU720915 CUQ720915 DEM720915 DOI720915 DYE720915 EIA720915 ERW720915 FBS720915 FLO720915 FVK720915 GFG720915 GPC720915 GYY720915 HIU720915 HSQ720915 ICM720915 IMI720915 IWE720915 JGA720915 JPW720915 JZS720915 KJO720915 KTK720915 LDG720915 LNC720915 LWY720915 MGU720915 MQQ720915 NAM720915 NKI720915 NUE720915 OEA720915 ONW720915 OXS720915 PHO720915 PRK720915 QBG720915 QLC720915 QUY720915 REU720915 ROQ720915 RYM720915 SII720915 SSE720915 TCA720915 TLW720915 TVS720915 UFO720915 UPK720915 UZG720915 VJC720915 VSY720915 WCU720915 WMQ720915 WWM720915 AE786451 KA786451 TW786451 ADS786451 ANO786451 AXK786451 BHG786451 BRC786451 CAY786451 CKU786451 CUQ786451 DEM786451 DOI786451 DYE786451 EIA786451 ERW786451 FBS786451 FLO786451 FVK786451 GFG786451 GPC786451 GYY786451 HIU786451 HSQ786451 ICM786451 IMI786451 IWE786451 JGA786451 JPW786451 JZS786451 KJO786451 KTK786451 LDG786451 LNC786451 LWY786451 MGU786451 MQQ786451 NAM786451 NKI786451 NUE786451 OEA786451 ONW786451 OXS786451 PHO786451 PRK786451 QBG786451 QLC786451 QUY786451 REU786451 ROQ786451 RYM786451 SII786451 SSE786451 TCA786451 TLW786451 TVS786451 UFO786451 UPK786451 UZG786451 VJC786451 VSY786451 WCU786451 WMQ786451 WWM786451 AE851987 KA851987 TW851987 ADS851987 ANO851987 AXK851987 BHG851987 BRC851987 CAY851987 CKU851987 CUQ851987 DEM851987 DOI851987 DYE851987 EIA851987 ERW851987 FBS851987 FLO851987 FVK851987 GFG851987 GPC851987 GYY851987 HIU851987 HSQ851987 ICM851987 IMI851987 IWE851987 JGA851987 JPW851987 JZS851987 KJO851987 KTK851987 LDG851987 LNC851987 LWY851987 MGU851987 MQQ851987 NAM851987 NKI851987 NUE851987 OEA851987 ONW851987 OXS851987 PHO851987 PRK851987 QBG851987 QLC851987 QUY851987 REU851987 ROQ851987 RYM851987 SII851987 SSE851987 TCA851987 TLW851987 TVS851987 UFO851987 UPK851987 UZG851987 VJC851987 VSY851987 WCU851987 WMQ851987 WWM851987 AE917523 KA917523 TW917523 ADS917523 ANO917523 AXK917523 BHG917523 BRC917523 CAY917523 CKU917523 CUQ917523 DEM917523 DOI917523 DYE917523 EIA917523 ERW917523 FBS917523 FLO917523 FVK917523 GFG917523 GPC917523 GYY917523 HIU917523 HSQ917523 ICM917523 IMI917523 IWE917523 JGA917523 JPW917523 JZS917523 KJO917523 KTK917523 LDG917523 LNC917523 LWY917523 MGU917523 MQQ917523 NAM917523 NKI917523 NUE917523 OEA917523 ONW917523 OXS917523 PHO917523 PRK917523 QBG917523 QLC917523 QUY917523 REU917523 ROQ917523 RYM917523 SII917523 SSE917523 TCA917523 TLW917523 TVS917523 UFO917523 UPK917523 UZG917523 VJC917523 VSY917523 WCU917523 WMQ917523 WWM917523 AE983059 KA983059 TW983059 ADS983059 ANO983059 AXK983059 BHG983059 BRC983059 CAY983059 CKU983059 CUQ983059 DEM983059 DOI983059 DYE983059 EIA983059 ERW983059 FBS983059 FLO983059 FVK983059 GFG983059 GPC983059 GYY983059 HIU983059 HSQ983059 ICM983059 IMI983059 IWE983059 JGA983059 JPW983059 JZS983059 KJO983059 KTK983059 LDG983059 LNC983059 LWY983059 MGU983059 MQQ983059 NAM983059 NKI983059 NUE983059 OEA983059 ONW983059 OXS983059 PHO983059 PRK983059 QBG983059 QLC983059 QUY983059 REU983059 ROQ983059 RYM983059 SII983059 SSE983059 TCA983059 TLW983059 TVS983059 UFO983059 UPK983059 UZG983059 VJC983059 VSY983059 WCU983059 WMQ983059 WWM983059 AE17 KA17 TW17 ADS17 ANO17 AXK17 BHG17 BRC17 CAY17 CKU17 CUQ17 DEM17 DOI17 DYE17 EIA17 ERW17 FBS17 FLO17 FVK17 GFG17 GPC17 GYY17 HIU17 HSQ17 ICM17 IMI17 IWE17 JGA17 JPW17 JZS17 KJO17 KTK17 LDG17 LNC17 LWY17 MGU17 MQQ17 NAM17 NKI17 NUE17 OEA17 ONW17 OXS17 PHO17 PRK17 QBG17 QLC17 QUY17 REU17 ROQ17 RYM17 SII17 SSE17 TCA17 TLW17 TVS17 UFO17 UPK17 UZG17 VJC17 VSY17 WCU17 WMQ17 WWM17 AE65553 KA65553 TW65553 ADS65553 ANO65553 AXK65553 BHG65553 BRC65553 CAY65553 CKU65553 CUQ65553 DEM65553 DOI65553 DYE65553 EIA65553 ERW65553 FBS65553 FLO65553 FVK65553 GFG65553 GPC65553 GYY65553 HIU65553 HSQ65553 ICM65553 IMI65553 IWE65553 JGA65553 JPW65553 JZS65553 KJO65553 KTK65553 LDG65553 LNC65553 LWY65553 MGU65553 MQQ65553 NAM65553 NKI65553 NUE65553 OEA65553 ONW65553 OXS65553 PHO65553 PRK65553 QBG65553 QLC65553 QUY65553 REU65553 ROQ65553 RYM65553 SII65553 SSE65553 TCA65553 TLW65553 TVS65553 UFO65553 UPK65553 UZG65553 VJC65553 VSY65553 WCU65553 WMQ65553 WWM65553 AE131089 KA131089 TW131089 ADS131089 ANO131089 AXK131089 BHG131089 BRC131089 CAY131089 CKU131089 CUQ131089 DEM131089 DOI131089 DYE131089 EIA131089 ERW131089 FBS131089 FLO131089 FVK131089 GFG131089 GPC131089 GYY131089 HIU131089 HSQ131089 ICM131089 IMI131089 IWE131089 JGA131089 JPW131089 JZS131089 KJO131089 KTK131089 LDG131089 LNC131089 LWY131089 MGU131089 MQQ131089 NAM131089 NKI131089 NUE131089 OEA131089 ONW131089 OXS131089 PHO131089 PRK131089 QBG131089 QLC131089 QUY131089 REU131089 ROQ131089 RYM131089 SII131089 SSE131089 TCA131089 TLW131089 TVS131089 UFO131089 UPK131089 UZG131089 VJC131089 VSY131089 WCU131089 WMQ131089 WWM131089 AE196625 KA196625 TW196625 ADS196625 ANO196625 AXK196625 BHG196625 BRC196625 CAY196625 CKU196625 CUQ196625 DEM196625 DOI196625 DYE196625 EIA196625 ERW196625 FBS196625 FLO196625 FVK196625 GFG196625 GPC196625 GYY196625 HIU196625 HSQ196625 ICM196625 IMI196625 IWE196625 JGA196625 JPW196625 JZS196625 KJO196625 KTK196625 LDG196625 LNC196625 LWY196625 MGU196625 MQQ196625 NAM196625 NKI196625 NUE196625 OEA196625 ONW196625 OXS196625 PHO196625 PRK196625 QBG196625 QLC196625 QUY196625 REU196625 ROQ196625 RYM196625 SII196625 SSE196625 TCA196625 TLW196625 TVS196625 UFO196625 UPK196625 UZG196625 VJC196625 VSY196625 WCU196625 WMQ196625 WWM196625 AE262161 KA262161 TW262161 ADS262161 ANO262161 AXK262161 BHG262161 BRC262161 CAY262161 CKU262161 CUQ262161 DEM262161 DOI262161 DYE262161 EIA262161 ERW262161 FBS262161 FLO262161 FVK262161 GFG262161 GPC262161 GYY262161 HIU262161 HSQ262161 ICM262161 IMI262161 IWE262161 JGA262161 JPW262161 JZS262161 KJO262161 KTK262161 LDG262161 LNC262161 LWY262161 MGU262161 MQQ262161 NAM262161 NKI262161 NUE262161 OEA262161 ONW262161 OXS262161 PHO262161 PRK262161 QBG262161 QLC262161 QUY262161 REU262161 ROQ262161 RYM262161 SII262161 SSE262161 TCA262161 TLW262161 TVS262161 UFO262161 UPK262161 UZG262161 VJC262161 VSY262161 WCU262161 WMQ262161 WWM262161 AE327697 KA327697 TW327697 ADS327697 ANO327697 AXK327697 BHG327697 BRC327697 CAY327697 CKU327697 CUQ327697 DEM327697 DOI327697 DYE327697 EIA327697 ERW327697 FBS327697 FLO327697 FVK327697 GFG327697 GPC327697 GYY327697 HIU327697 HSQ327697 ICM327697 IMI327697 IWE327697 JGA327697 JPW327697 JZS327697 KJO327697 KTK327697 LDG327697 LNC327697 LWY327697 MGU327697 MQQ327697 NAM327697 NKI327697 NUE327697 OEA327697 ONW327697 OXS327697 PHO327697 PRK327697 QBG327697 QLC327697 QUY327697 REU327697 ROQ327697 RYM327697 SII327697 SSE327697 TCA327697 TLW327697 TVS327697 UFO327697 UPK327697 UZG327697 VJC327697 VSY327697 WCU327697 WMQ327697 WWM327697 AE393233 KA393233 TW393233 ADS393233 ANO393233 AXK393233 BHG393233 BRC393233 CAY393233 CKU393233 CUQ393233 DEM393233 DOI393233 DYE393233 EIA393233 ERW393233 FBS393233 FLO393233 FVK393233 GFG393233 GPC393233 GYY393233 HIU393233 HSQ393233 ICM393233 IMI393233 IWE393233 JGA393233 JPW393233 JZS393233 KJO393233 KTK393233 LDG393233 LNC393233 LWY393233 MGU393233 MQQ393233 NAM393233 NKI393233 NUE393233 OEA393233 ONW393233 OXS393233 PHO393233 PRK393233 QBG393233 QLC393233 QUY393233 REU393233 ROQ393233 RYM393233 SII393233 SSE393233 TCA393233 TLW393233 TVS393233 UFO393233 UPK393233 UZG393233 VJC393233 VSY393233 WCU393233 WMQ393233 WWM393233 AE458769 KA458769 TW458769 ADS458769 ANO458769 AXK458769 BHG458769 BRC458769 CAY458769 CKU458769 CUQ458769 DEM458769 DOI458769 DYE458769 EIA458769 ERW458769 FBS458769 FLO458769 FVK458769 GFG458769 GPC458769 GYY458769 HIU458769 HSQ458769 ICM458769 IMI458769 IWE458769 JGA458769 JPW458769 JZS458769 KJO458769 KTK458769 LDG458769 LNC458769 LWY458769 MGU458769 MQQ458769 NAM458769 NKI458769 NUE458769 OEA458769 ONW458769 OXS458769 PHO458769 PRK458769 QBG458769 QLC458769 QUY458769 REU458769 ROQ458769 RYM458769 SII458769 SSE458769 TCA458769 TLW458769 TVS458769 UFO458769 UPK458769 UZG458769 VJC458769 VSY458769 WCU458769 WMQ458769 WWM458769 AE524305 KA524305 TW524305 ADS524305 ANO524305 AXK524305 BHG524305 BRC524305 CAY524305 CKU524305 CUQ524305 DEM524305 DOI524305 DYE524305 EIA524305 ERW524305 FBS524305 FLO524305 FVK524305 GFG524305 GPC524305 GYY524305 HIU524305 HSQ524305 ICM524305 IMI524305 IWE524305 JGA524305 JPW524305 JZS524305 KJO524305 KTK524305 LDG524305 LNC524305 LWY524305 MGU524305 MQQ524305 NAM524305 NKI524305 NUE524305 OEA524305 ONW524305 OXS524305 PHO524305 PRK524305 QBG524305 QLC524305 QUY524305 REU524305 ROQ524305 RYM524305 SII524305 SSE524305 TCA524305 TLW524305 TVS524305 UFO524305 UPK524305 UZG524305 VJC524305 VSY524305 WCU524305 WMQ524305 WWM524305 AE589841 KA589841 TW589841 ADS589841 ANO589841 AXK589841 BHG589841 BRC589841 CAY589841 CKU589841 CUQ589841 DEM589841 DOI589841 DYE589841 EIA589841 ERW589841 FBS589841 FLO589841 FVK589841 GFG589841 GPC589841 GYY589841 HIU589841 HSQ589841 ICM589841 IMI589841 IWE589841 JGA589841 JPW589841 JZS589841 KJO589841 KTK589841 LDG589841 LNC589841 LWY589841 MGU589841 MQQ589841 NAM589841 NKI589841 NUE589841 OEA589841 ONW589841 OXS589841 PHO589841 PRK589841 QBG589841 QLC589841 QUY589841 REU589841 ROQ589841 RYM589841 SII589841 SSE589841 TCA589841 TLW589841 TVS589841 UFO589841 UPK589841 UZG589841 VJC589841 VSY589841 WCU589841 WMQ589841 WWM589841 AE655377 KA655377 TW655377 ADS655377 ANO655377 AXK655377 BHG655377 BRC655377 CAY655377 CKU655377 CUQ655377 DEM655377 DOI655377 DYE655377 EIA655377 ERW655377 FBS655377 FLO655377 FVK655377 GFG655377 GPC655377 GYY655377 HIU655377 HSQ655377 ICM655377 IMI655377 IWE655377 JGA655377 JPW655377 JZS655377 KJO655377 KTK655377 LDG655377 LNC655377 LWY655377 MGU655377 MQQ655377 NAM655377 NKI655377 NUE655377 OEA655377 ONW655377 OXS655377 PHO655377 PRK655377 QBG655377 QLC655377 QUY655377 REU655377 ROQ655377 RYM655377 SII655377 SSE655377 TCA655377 TLW655377 TVS655377 UFO655377 UPK655377 UZG655377 VJC655377 VSY655377 WCU655377 WMQ655377 WWM655377 AE720913 KA720913 TW720913 ADS720913 ANO720913 AXK720913 BHG720913 BRC720913 CAY720913 CKU720913 CUQ720913 DEM720913 DOI720913 DYE720913 EIA720913 ERW720913 FBS720913 FLO720913 FVK720913 GFG720913 GPC720913 GYY720913 HIU720913 HSQ720913 ICM720913 IMI720913 IWE720913 JGA720913 JPW720913 JZS720913 KJO720913 KTK720913 LDG720913 LNC720913 LWY720913 MGU720913 MQQ720913 NAM720913 NKI720913 NUE720913 OEA720913 ONW720913 OXS720913 PHO720913 PRK720913 QBG720913 QLC720913 QUY720913 REU720913 ROQ720913 RYM720913 SII720913 SSE720913 TCA720913 TLW720913 TVS720913 UFO720913 UPK720913 UZG720913 VJC720913 VSY720913 WCU720913 WMQ720913 WWM720913 AE786449 KA786449 TW786449 ADS786449 ANO786449 AXK786449 BHG786449 BRC786449 CAY786449 CKU786449 CUQ786449 DEM786449 DOI786449 DYE786449 EIA786449 ERW786449 FBS786449 FLO786449 FVK786449 GFG786449 GPC786449 GYY786449 HIU786449 HSQ786449 ICM786449 IMI786449 IWE786449 JGA786449 JPW786449 JZS786449 KJO786449 KTK786449 LDG786449 LNC786449 LWY786449 MGU786449 MQQ786449 NAM786449 NKI786449 NUE786449 OEA786449 ONW786449 OXS786449 PHO786449 PRK786449 QBG786449 QLC786449 QUY786449 REU786449 ROQ786449 RYM786449 SII786449 SSE786449 TCA786449 TLW786449 TVS786449 UFO786449 UPK786449 UZG786449 VJC786449 VSY786449 WCU786449 WMQ786449 WWM786449 AE851985 KA851985 TW851985 ADS851985 ANO851985 AXK851985 BHG851985 BRC851985 CAY851985 CKU851985 CUQ851985 DEM851985 DOI851985 DYE851985 EIA851985 ERW851985 FBS851985 FLO851985 FVK851985 GFG851985 GPC851985 GYY851985 HIU851985 HSQ851985 ICM851985 IMI851985 IWE851985 JGA851985 JPW851985 JZS851985 KJO851985 KTK851985 LDG851985 LNC851985 LWY851985 MGU851985 MQQ851985 NAM851985 NKI851985 NUE851985 OEA851985 ONW851985 OXS851985 PHO851985 PRK851985 QBG851985 QLC851985 QUY851985 REU851985 ROQ851985 RYM851985 SII851985 SSE851985 TCA851985 TLW851985 TVS851985 UFO851985 UPK851985 UZG851985 VJC851985 VSY851985 WCU851985 WMQ851985 WWM851985 AE917521 KA917521 TW917521 ADS917521 ANO917521 AXK917521 BHG917521 BRC917521 CAY917521 CKU917521 CUQ917521 DEM917521 DOI917521 DYE917521 EIA917521 ERW917521 FBS917521 FLO917521 FVK917521 GFG917521 GPC917521 GYY917521 HIU917521 HSQ917521 ICM917521 IMI917521 IWE917521 JGA917521 JPW917521 JZS917521 KJO917521 KTK917521 LDG917521 LNC917521 LWY917521 MGU917521 MQQ917521 NAM917521 NKI917521 NUE917521 OEA917521 ONW917521 OXS917521 PHO917521 PRK917521 QBG917521 QLC917521 QUY917521 REU917521 ROQ917521 RYM917521 SII917521 SSE917521 TCA917521 TLW917521 TVS917521 UFO917521 UPK917521 UZG917521 VJC917521 VSY917521 WCU917521 WMQ917521 WWM917521 AE983057 KA983057 TW983057 ADS983057 ANO983057 AXK983057 BHG983057 BRC983057 CAY983057 CKU983057 CUQ983057 DEM983057 DOI983057 DYE983057 EIA983057 ERW983057 FBS983057 FLO983057 FVK983057 GFG983057 GPC983057 GYY983057 HIU983057 HSQ983057 ICM983057 IMI983057 IWE983057 JGA983057 JPW983057 JZS983057 KJO983057 KTK983057 LDG983057 LNC983057 LWY983057 MGU983057 MQQ983057 NAM983057 NKI983057 NUE983057 OEA983057 ONW983057 OXS983057 PHO983057 PRK983057 QBG983057 QLC983057 QUY983057 REU983057 ROQ983057 RYM983057 SII983057 SSE983057 TCA983057 TLW983057 TVS983057 UFO983057 UPK983057 UZG983057 VJC983057 VSY983057 WCU983057 WMQ983057 WWM983057 AE14 KA14 TW14 ADS14 ANO14 AXK14 BHG14 BRC14 CAY14 CKU14 CUQ14 DEM14 DOI14 DYE14 EIA14 ERW14 FBS14 FLO14 FVK14 GFG14 GPC14 GYY14 HIU14 HSQ14 ICM14 IMI14 IWE14 JGA14 JPW14 JZS14 KJO14 KTK14 LDG14 LNC14 LWY14 MGU14 MQQ14 NAM14 NKI14 NUE14 OEA14 ONW14 OXS14 PHO14 PRK14 QBG14 QLC14 QUY14 REU14 ROQ14 RYM14 SII14 SSE14 TCA14 TLW14 TVS14 UFO14 UPK14 UZG14 VJC14 VSY14 WCU14 WMQ14 WWM14 AE65550 KA65550 TW65550 ADS65550 ANO65550 AXK65550 BHG65550 BRC65550 CAY65550 CKU65550 CUQ65550 DEM65550 DOI65550 DYE65550 EIA65550 ERW65550 FBS65550 FLO65550 FVK65550 GFG65550 GPC65550 GYY65550 HIU65550 HSQ65550 ICM65550 IMI65550 IWE65550 JGA65550 JPW65550 JZS65550 KJO65550 KTK65550 LDG65550 LNC65550 LWY65550 MGU65550 MQQ65550 NAM65550 NKI65550 NUE65550 OEA65550 ONW65550 OXS65550 PHO65550 PRK65550 QBG65550 QLC65550 QUY65550 REU65550 ROQ65550 RYM65550 SII65550 SSE65550 TCA65550 TLW65550 TVS65550 UFO65550 UPK65550 UZG65550 VJC65550 VSY65550 WCU65550 WMQ65550 WWM65550 AE131086 KA131086 TW131086 ADS131086 ANO131086 AXK131086 BHG131086 BRC131086 CAY131086 CKU131086 CUQ131086 DEM131086 DOI131086 DYE131086 EIA131086 ERW131086 FBS131086 FLO131086 FVK131086 GFG131086 GPC131086 GYY131086 HIU131086 HSQ131086 ICM131086 IMI131086 IWE131086 JGA131086 JPW131086 JZS131086 KJO131086 KTK131086 LDG131086 LNC131086 LWY131086 MGU131086 MQQ131086 NAM131086 NKI131086 NUE131086 OEA131086 ONW131086 OXS131086 PHO131086 PRK131086 QBG131086 QLC131086 QUY131086 REU131086 ROQ131086 RYM131086 SII131086 SSE131086 TCA131086 TLW131086 TVS131086 UFO131086 UPK131086 UZG131086 VJC131086 VSY131086 WCU131086 WMQ131086 WWM131086 AE196622 KA196622 TW196622 ADS196622 ANO196622 AXK196622 BHG196622 BRC196622 CAY196622 CKU196622 CUQ196622 DEM196622 DOI196622 DYE196622 EIA196622 ERW196622 FBS196622 FLO196622 FVK196622 GFG196622 GPC196622 GYY196622 HIU196622 HSQ196622 ICM196622 IMI196622 IWE196622 JGA196622 JPW196622 JZS196622 KJO196622 KTK196622 LDG196622 LNC196622 LWY196622 MGU196622 MQQ196622 NAM196622 NKI196622 NUE196622 OEA196622 ONW196622 OXS196622 PHO196622 PRK196622 QBG196622 QLC196622 QUY196622 REU196622 ROQ196622 RYM196622 SII196622 SSE196622 TCA196622 TLW196622 TVS196622 UFO196622 UPK196622 UZG196622 VJC196622 VSY196622 WCU196622 WMQ196622 WWM196622 AE262158 KA262158 TW262158 ADS262158 ANO262158 AXK262158 BHG262158 BRC262158 CAY262158 CKU262158 CUQ262158 DEM262158 DOI262158 DYE262158 EIA262158 ERW262158 FBS262158 FLO262158 FVK262158 GFG262158 GPC262158 GYY262158 HIU262158 HSQ262158 ICM262158 IMI262158 IWE262158 JGA262158 JPW262158 JZS262158 KJO262158 KTK262158 LDG262158 LNC262158 LWY262158 MGU262158 MQQ262158 NAM262158 NKI262158 NUE262158 OEA262158 ONW262158 OXS262158 PHO262158 PRK262158 QBG262158 QLC262158 QUY262158 REU262158 ROQ262158 RYM262158 SII262158 SSE262158 TCA262158 TLW262158 TVS262158 UFO262158 UPK262158 UZG262158 VJC262158 VSY262158 WCU262158 WMQ262158 WWM262158 AE327694 KA327694 TW327694 ADS327694 ANO327694 AXK327694 BHG327694 BRC327694 CAY327694 CKU327694 CUQ327694 DEM327694 DOI327694 DYE327694 EIA327694 ERW327694 FBS327694 FLO327694 FVK327694 GFG327694 GPC327694 GYY327694 HIU327694 HSQ327694 ICM327694 IMI327694 IWE327694 JGA327694 JPW327694 JZS327694 KJO327694 KTK327694 LDG327694 LNC327694 LWY327694 MGU327694 MQQ327694 NAM327694 NKI327694 NUE327694 OEA327694 ONW327694 OXS327694 PHO327694 PRK327694 QBG327694 QLC327694 QUY327694 REU327694 ROQ327694 RYM327694 SII327694 SSE327694 TCA327694 TLW327694 TVS327694 UFO327694 UPK327694 UZG327694 VJC327694 VSY327694 WCU327694 WMQ327694 WWM327694 AE393230 KA393230 TW393230 ADS393230 ANO393230 AXK393230 BHG393230 BRC393230 CAY393230 CKU393230 CUQ393230 DEM393230 DOI393230 DYE393230 EIA393230 ERW393230 FBS393230 FLO393230 FVK393230 GFG393230 GPC393230 GYY393230 HIU393230 HSQ393230 ICM393230 IMI393230 IWE393230 JGA393230 JPW393230 JZS393230 KJO393230 KTK393230 LDG393230 LNC393230 LWY393230 MGU393230 MQQ393230 NAM393230 NKI393230 NUE393230 OEA393230 ONW393230 OXS393230 PHO393230 PRK393230 QBG393230 QLC393230 QUY393230 REU393230 ROQ393230 RYM393230 SII393230 SSE393230 TCA393230 TLW393230 TVS393230 UFO393230 UPK393230 UZG393230 VJC393230 VSY393230 WCU393230 WMQ393230 WWM393230 AE458766 KA458766 TW458766 ADS458766 ANO458766 AXK458766 BHG458766 BRC458766 CAY458766 CKU458766 CUQ458766 DEM458766 DOI458766 DYE458766 EIA458766 ERW458766 FBS458766 FLO458766 FVK458766 GFG458766 GPC458766 GYY458766 HIU458766 HSQ458766 ICM458766 IMI458766 IWE458766 JGA458766 JPW458766 JZS458766 KJO458766 KTK458766 LDG458766 LNC458766 LWY458766 MGU458766 MQQ458766 NAM458766 NKI458766 NUE458766 OEA458766 ONW458766 OXS458766 PHO458766 PRK458766 QBG458766 QLC458766 QUY458766 REU458766 ROQ458766 RYM458766 SII458766 SSE458766 TCA458766 TLW458766 TVS458766 UFO458766 UPK458766 UZG458766 VJC458766 VSY458766 WCU458766 WMQ458766 WWM458766 AE524302 KA524302 TW524302 ADS524302 ANO524302 AXK524302 BHG524302 BRC524302 CAY524302 CKU524302 CUQ524302 DEM524302 DOI524302 DYE524302 EIA524302 ERW524302 FBS524302 FLO524302 FVK524302 GFG524302 GPC524302 GYY524302 HIU524302 HSQ524302 ICM524302 IMI524302 IWE524302 JGA524302 JPW524302 JZS524302 KJO524302 KTK524302 LDG524302 LNC524302 LWY524302 MGU524302 MQQ524302 NAM524302 NKI524302 NUE524302 OEA524302 ONW524302 OXS524302 PHO524302 PRK524302 QBG524302 QLC524302 QUY524302 REU524302 ROQ524302 RYM524302 SII524302 SSE524302 TCA524302 TLW524302 TVS524302 UFO524302 UPK524302 UZG524302 VJC524302 VSY524302 WCU524302 WMQ524302 WWM524302 AE589838 KA589838 TW589838 ADS589838 ANO589838 AXK589838 BHG589838 BRC589838 CAY589838 CKU589838 CUQ589838 DEM589838 DOI589838 DYE589838 EIA589838 ERW589838 FBS589838 FLO589838 FVK589838 GFG589838 GPC589838 GYY589838 HIU589838 HSQ589838 ICM589838 IMI589838 IWE589838 JGA589838 JPW589838 JZS589838 KJO589838 KTK589838 LDG589838 LNC589838 LWY589838 MGU589838 MQQ589838 NAM589838 NKI589838 NUE589838 OEA589838 ONW589838 OXS589838 PHO589838 PRK589838 QBG589838 QLC589838 QUY589838 REU589838 ROQ589838 RYM589838 SII589838 SSE589838 TCA589838 TLW589838 TVS589838 UFO589838 UPK589838 UZG589838 VJC589838 VSY589838 WCU589838 WMQ589838 WWM589838 AE655374 KA655374 TW655374 ADS655374 ANO655374 AXK655374 BHG655374 BRC655374 CAY655374 CKU655374 CUQ655374 DEM655374 DOI655374 DYE655374 EIA655374 ERW655374 FBS655374 FLO655374 FVK655374 GFG655374 GPC655374 GYY655374 HIU655374 HSQ655374 ICM655374 IMI655374 IWE655374 JGA655374 JPW655374 JZS655374 KJO655374 KTK655374 LDG655374 LNC655374 LWY655374 MGU655374 MQQ655374 NAM655374 NKI655374 NUE655374 OEA655374 ONW655374 OXS655374 PHO655374 PRK655374 QBG655374 QLC655374 QUY655374 REU655374 ROQ655374 RYM655374 SII655374 SSE655374 TCA655374 TLW655374 TVS655374 UFO655374 UPK655374 UZG655374 VJC655374 VSY655374 WCU655374 WMQ655374 WWM655374 AE720910 KA720910 TW720910 ADS720910 ANO720910 AXK720910 BHG720910 BRC720910 CAY720910 CKU720910 CUQ720910 DEM720910 DOI720910 DYE720910 EIA720910 ERW720910 FBS720910 FLO720910 FVK720910 GFG720910 GPC720910 GYY720910 HIU720910 HSQ720910 ICM720910 IMI720910 IWE720910 JGA720910 JPW720910 JZS720910 KJO720910 KTK720910 LDG720910 LNC720910 LWY720910 MGU720910 MQQ720910 NAM720910 NKI720910 NUE720910 OEA720910 ONW720910 OXS720910 PHO720910 PRK720910 QBG720910 QLC720910 QUY720910 REU720910 ROQ720910 RYM720910 SII720910 SSE720910 TCA720910 TLW720910 TVS720910 UFO720910 UPK720910 UZG720910 VJC720910 VSY720910 WCU720910 WMQ720910 WWM720910 AE786446 KA786446 TW786446 ADS786446 ANO786446 AXK786446 BHG786446 BRC786446 CAY786446 CKU786446 CUQ786446 DEM786446 DOI786446 DYE786446 EIA786446 ERW786446 FBS786446 FLO786446 FVK786446 GFG786446 GPC786446 GYY786446 HIU786446 HSQ786446 ICM786446 IMI786446 IWE786446 JGA786446 JPW786446 JZS786446 KJO786446 KTK786446 LDG786446 LNC786446 LWY786446 MGU786446 MQQ786446 NAM786446 NKI786446 NUE786446 OEA786446 ONW786446 OXS786446 PHO786446 PRK786446 QBG786446 QLC786446 QUY786446 REU786446 ROQ786446 RYM786446 SII786446 SSE786446 TCA786446 TLW786446 TVS786446 UFO786446 UPK786446 UZG786446 VJC786446 VSY786446 WCU786446 WMQ786446 WWM786446 AE851982 KA851982 TW851982 ADS851982 ANO851982 AXK851982 BHG851982 BRC851982 CAY851982 CKU851982 CUQ851982 DEM851982 DOI851982 DYE851982 EIA851982 ERW851982 FBS851982 FLO851982 FVK851982 GFG851982 GPC851982 GYY851982 HIU851982 HSQ851982 ICM851982 IMI851982 IWE851982 JGA851982 JPW851982 JZS851982 KJO851982 KTK851982 LDG851982 LNC851982 LWY851982 MGU851982 MQQ851982 NAM851982 NKI851982 NUE851982 OEA851982 ONW851982 OXS851982 PHO851982 PRK851982 QBG851982 QLC851982 QUY851982 REU851982 ROQ851982 RYM851982 SII851982 SSE851982 TCA851982 TLW851982 TVS851982 UFO851982 UPK851982 UZG851982 VJC851982 VSY851982 WCU851982 WMQ851982 WWM851982 AE917518 KA917518 TW917518 ADS917518 ANO917518 AXK917518 BHG917518 BRC917518 CAY917518 CKU917518 CUQ917518 DEM917518 DOI917518 DYE917518 EIA917518 ERW917518 FBS917518 FLO917518 FVK917518 GFG917518 GPC917518 GYY917518 HIU917518 HSQ917518 ICM917518 IMI917518 IWE917518 JGA917518 JPW917518 JZS917518 KJO917518 KTK917518 LDG917518 LNC917518 LWY917518 MGU917518 MQQ917518 NAM917518 NKI917518 NUE917518 OEA917518 ONW917518 OXS917518 PHO917518 PRK917518 QBG917518 QLC917518 QUY917518 REU917518 ROQ917518 RYM917518 SII917518 SSE917518 TCA917518 TLW917518 TVS917518 UFO917518 UPK917518 UZG917518 VJC917518 VSY917518 WCU917518 WMQ917518 WWM917518 AE983054 KA983054 TW983054 ADS983054 ANO983054 AXK983054 BHG983054 BRC983054 CAY983054 CKU983054 CUQ983054 DEM983054 DOI983054 DYE983054 EIA983054 ERW983054 FBS983054 FLO983054 FVK983054 GFG983054 GPC983054 GYY983054 HIU983054 HSQ983054 ICM983054 IMI983054 IWE983054 JGA983054 JPW983054 JZS983054 KJO983054 KTK983054 LDG983054 LNC983054 LWY983054 MGU983054 MQQ983054 NAM983054 NKI983054 NUE983054 OEA983054 ONW983054 OXS983054 PHO983054 PRK983054 QBG983054 QLC983054 QUY983054 REU983054 ROQ983054 RYM983054 SII983054 SSE983054 TCA983054 TLW983054 TVS983054 UFO983054 UPK983054 UZG983054 VJC983054 VSY983054 WCU983054 WMQ983054 WWM983054 AE12 KA12 TW12 ADS12 ANO12 AXK12 BHG12 BRC12 CAY12 CKU12 CUQ12 DEM12 DOI12 DYE12 EIA12 ERW12 FBS12 FLO12 FVK12 GFG12 GPC12 GYY12 HIU12 HSQ12 ICM12 IMI12 IWE12 JGA12 JPW12 JZS12 KJO12 KTK12 LDG12 LNC12 LWY12 MGU12 MQQ12 NAM12 NKI12 NUE12 OEA12 ONW12 OXS12 PHO12 PRK12 QBG12 QLC12 QUY12 REU12 ROQ12 RYM12 SII12 SSE12 TCA12 TLW12 TVS12 UFO12 UPK12 UZG12 VJC12 VSY12 WCU12 WMQ12 WWM12 AE65548 KA65548 TW65548 ADS65548 ANO65548 AXK65548 BHG65548 BRC65548 CAY65548 CKU65548 CUQ65548 DEM65548 DOI65548 DYE65548 EIA65548 ERW65548 FBS65548 FLO65548 FVK65548 GFG65548 GPC65548 GYY65548 HIU65548 HSQ65548 ICM65548 IMI65548 IWE65548 JGA65548 JPW65548 JZS65548 KJO65548 KTK65548 LDG65548 LNC65548 LWY65548 MGU65548 MQQ65548 NAM65548 NKI65548 NUE65548 OEA65548 ONW65548 OXS65548 PHO65548 PRK65548 QBG65548 QLC65548 QUY65548 REU65548 ROQ65548 RYM65548 SII65548 SSE65548 TCA65548 TLW65548 TVS65548 UFO65548 UPK65548 UZG65548 VJC65548 VSY65548 WCU65548 WMQ65548 WWM65548 AE131084 KA131084 TW131084 ADS131084 ANO131084 AXK131084 BHG131084 BRC131084 CAY131084 CKU131084 CUQ131084 DEM131084 DOI131084 DYE131084 EIA131084 ERW131084 FBS131084 FLO131084 FVK131084 GFG131084 GPC131084 GYY131084 HIU131084 HSQ131084 ICM131084 IMI131084 IWE131084 JGA131084 JPW131084 JZS131084 KJO131084 KTK131084 LDG131084 LNC131084 LWY131084 MGU131084 MQQ131084 NAM131084 NKI131084 NUE131084 OEA131084 ONW131084 OXS131084 PHO131084 PRK131084 QBG131084 QLC131084 QUY131084 REU131084 ROQ131084 RYM131084 SII131084 SSE131084 TCA131084 TLW131084 TVS131084 UFO131084 UPK131084 UZG131084 VJC131084 VSY131084 WCU131084 WMQ131084 WWM131084 AE196620 KA196620 TW196620 ADS196620 ANO196620 AXK196620 BHG196620 BRC196620 CAY196620 CKU196620 CUQ196620 DEM196620 DOI196620 DYE196620 EIA196620 ERW196620 FBS196620 FLO196620 FVK196620 GFG196620 GPC196620 GYY196620 HIU196620 HSQ196620 ICM196620 IMI196620 IWE196620 JGA196620 JPW196620 JZS196620 KJO196620 KTK196620 LDG196620 LNC196620 LWY196620 MGU196620 MQQ196620 NAM196620 NKI196620 NUE196620 OEA196620 ONW196620 OXS196620 PHO196620 PRK196620 QBG196620 QLC196620 QUY196620 REU196620 ROQ196620 RYM196620 SII196620 SSE196620 TCA196620 TLW196620 TVS196620 UFO196620 UPK196620 UZG196620 VJC196620 VSY196620 WCU196620 WMQ196620 WWM196620 AE262156 KA262156 TW262156 ADS262156 ANO262156 AXK262156 BHG262156 BRC262156 CAY262156 CKU262156 CUQ262156 DEM262156 DOI262156 DYE262156 EIA262156 ERW262156 FBS262156 FLO262156 FVK262156 GFG262156 GPC262156 GYY262156 HIU262156 HSQ262156 ICM262156 IMI262156 IWE262156 JGA262156 JPW262156 JZS262156 KJO262156 KTK262156 LDG262156 LNC262156 LWY262156 MGU262156 MQQ262156 NAM262156 NKI262156 NUE262156 OEA262156 ONW262156 OXS262156 PHO262156 PRK262156 QBG262156 QLC262156 QUY262156 REU262156 ROQ262156 RYM262156 SII262156 SSE262156 TCA262156 TLW262156 TVS262156 UFO262156 UPK262156 UZG262156 VJC262156 VSY262156 WCU262156 WMQ262156 WWM262156 AE327692 KA327692 TW327692 ADS327692 ANO327692 AXK327692 BHG327692 BRC327692 CAY327692 CKU327692 CUQ327692 DEM327692 DOI327692 DYE327692 EIA327692 ERW327692 FBS327692 FLO327692 FVK327692 GFG327692 GPC327692 GYY327692 HIU327692 HSQ327692 ICM327692 IMI327692 IWE327692 JGA327692 JPW327692 JZS327692 KJO327692 KTK327692 LDG327692 LNC327692 LWY327692 MGU327692 MQQ327692 NAM327692 NKI327692 NUE327692 OEA327692 ONW327692 OXS327692 PHO327692 PRK327692 QBG327692 QLC327692 QUY327692 REU327692 ROQ327692 RYM327692 SII327692 SSE327692 TCA327692 TLW327692 TVS327692 UFO327692 UPK327692 UZG327692 VJC327692 VSY327692 WCU327692 WMQ327692 WWM327692 AE393228 KA393228 TW393228 ADS393228 ANO393228 AXK393228 BHG393228 BRC393228 CAY393228 CKU393228 CUQ393228 DEM393228 DOI393228 DYE393228 EIA393228 ERW393228 FBS393228 FLO393228 FVK393228 GFG393228 GPC393228 GYY393228 HIU393228 HSQ393228 ICM393228 IMI393228 IWE393228 JGA393228 JPW393228 JZS393228 KJO393228 KTK393228 LDG393228 LNC393228 LWY393228 MGU393228 MQQ393228 NAM393228 NKI393228 NUE393228 OEA393228 ONW393228 OXS393228 PHO393228 PRK393228 QBG393228 QLC393228 QUY393228 REU393228 ROQ393228 RYM393228 SII393228 SSE393228 TCA393228 TLW393228 TVS393228 UFO393228 UPK393228 UZG393228 VJC393228 VSY393228 WCU393228 WMQ393228 WWM393228 AE458764 KA458764 TW458764 ADS458764 ANO458764 AXK458764 BHG458764 BRC458764 CAY458764 CKU458764 CUQ458764 DEM458764 DOI458764 DYE458764 EIA458764 ERW458764 FBS458764 FLO458764 FVK458764 GFG458764 GPC458764 GYY458764 HIU458764 HSQ458764 ICM458764 IMI458764 IWE458764 JGA458764 JPW458764 JZS458764 KJO458764 KTK458764 LDG458764 LNC458764 LWY458764 MGU458764 MQQ458764 NAM458764 NKI458764 NUE458764 OEA458764 ONW458764 OXS458764 PHO458764 PRK458764 QBG458764 QLC458764 QUY458764 REU458764 ROQ458764 RYM458764 SII458764 SSE458764 TCA458764 TLW458764 TVS458764 UFO458764 UPK458764 UZG458764 VJC458764 VSY458764 WCU458764 WMQ458764 WWM458764 AE524300 KA524300 TW524300 ADS524300 ANO524300 AXK524300 BHG524300 BRC524300 CAY524300 CKU524300 CUQ524300 DEM524300 DOI524300 DYE524300 EIA524300 ERW524300 FBS524300 FLO524300 FVK524300 GFG524300 GPC524300 GYY524300 HIU524300 HSQ524300 ICM524300 IMI524300 IWE524300 JGA524300 JPW524300 JZS524300 KJO524300 KTK524300 LDG524300 LNC524300 LWY524300 MGU524300 MQQ524300 NAM524300 NKI524300 NUE524300 OEA524300 ONW524300 OXS524300 PHO524300 PRK524300 QBG524300 QLC524300 QUY524300 REU524300 ROQ524300 RYM524300 SII524300 SSE524300 TCA524300 TLW524300 TVS524300 UFO524300 UPK524300 UZG524300 VJC524300 VSY524300 WCU524300 WMQ524300 WWM524300 AE589836 KA589836 TW589836 ADS589836 ANO589836 AXK589836 BHG589836 BRC589836 CAY589836 CKU589836 CUQ589836 DEM589836 DOI589836 DYE589836 EIA589836 ERW589836 FBS589836 FLO589836 FVK589836 GFG589836 GPC589836 GYY589836 HIU589836 HSQ589836 ICM589836 IMI589836 IWE589836 JGA589836 JPW589836 JZS589836 KJO589836 KTK589836 LDG589836 LNC589836 LWY589836 MGU589836 MQQ589836 NAM589836 NKI589836 NUE589836 OEA589836 ONW589836 OXS589836 PHO589836 PRK589836 QBG589836 QLC589836 QUY589836 REU589836 ROQ589836 RYM589836 SII589836 SSE589836 TCA589836 TLW589836 TVS589836 UFO589836 UPK589836 UZG589836 VJC589836 VSY589836 WCU589836 WMQ589836 WWM589836 AE655372 KA655372 TW655372 ADS655372 ANO655372 AXK655372 BHG655372 BRC655372 CAY655372 CKU655372 CUQ655372 DEM655372 DOI655372 DYE655372 EIA655372 ERW655372 FBS655372 FLO655372 FVK655372 GFG655372 GPC655372 GYY655372 HIU655372 HSQ655372 ICM655372 IMI655372 IWE655372 JGA655372 JPW655372 JZS655372 KJO655372 KTK655372 LDG655372 LNC655372 LWY655372 MGU655372 MQQ655372 NAM655372 NKI655372 NUE655372 OEA655372 ONW655372 OXS655372 PHO655372 PRK655372 QBG655372 QLC655372 QUY655372 REU655372 ROQ655372 RYM655372 SII655372 SSE655372 TCA655372 TLW655372 TVS655372 UFO655372 UPK655372 UZG655372 VJC655372 VSY655372 WCU655372 WMQ655372 WWM655372 AE720908 KA720908 TW720908 ADS720908 ANO720908 AXK720908 BHG720908 BRC720908 CAY720908 CKU720908 CUQ720908 DEM720908 DOI720908 DYE720908 EIA720908 ERW720908 FBS720908 FLO720908 FVK720908 GFG720908 GPC720908 GYY720908 HIU720908 HSQ720908 ICM720908 IMI720908 IWE720908 JGA720908 JPW720908 JZS720908 KJO720908 KTK720908 LDG720908 LNC720908 LWY720908 MGU720908 MQQ720908 NAM720908 NKI720908 NUE720908 OEA720908 ONW720908 OXS720908 PHO720908 PRK720908 QBG720908 QLC720908 QUY720908 REU720908 ROQ720908 RYM720908 SII720908 SSE720908 TCA720908 TLW720908 TVS720908 UFO720908 UPK720908 UZG720908 VJC720908 VSY720908 WCU720908 WMQ720908 WWM720908 AE786444 KA786444 TW786444 ADS786444 ANO786444 AXK786444 BHG786444 BRC786444 CAY786444 CKU786444 CUQ786444 DEM786444 DOI786444 DYE786444 EIA786444 ERW786444 FBS786444 FLO786444 FVK786444 GFG786444 GPC786444 GYY786444 HIU786444 HSQ786444 ICM786444 IMI786444 IWE786444 JGA786444 JPW786444 JZS786444 KJO786444 KTK786444 LDG786444 LNC786444 LWY786444 MGU786444 MQQ786444 NAM786444 NKI786444 NUE786444 OEA786444 ONW786444 OXS786444 PHO786444 PRK786444 QBG786444 QLC786444 QUY786444 REU786444 ROQ786444 RYM786444 SII786444 SSE786444 TCA786444 TLW786444 TVS786444 UFO786444 UPK786444 UZG786444 VJC786444 VSY786444 WCU786444 WMQ786444 WWM786444 AE851980 KA851980 TW851980 ADS851980 ANO851980 AXK851980 BHG851980 BRC851980 CAY851980 CKU851980 CUQ851980 DEM851980 DOI851980 DYE851980 EIA851980 ERW851980 FBS851980 FLO851980 FVK851980 GFG851980 GPC851980 GYY851980 HIU851980 HSQ851980 ICM851980 IMI851980 IWE851980 JGA851980 JPW851980 JZS851980 KJO851980 KTK851980 LDG851980 LNC851980 LWY851980 MGU851980 MQQ851980 NAM851980 NKI851980 NUE851980 OEA851980 ONW851980 OXS851980 PHO851980 PRK851980 QBG851980 QLC851980 QUY851980 REU851980 ROQ851980 RYM851980 SII851980 SSE851980 TCA851980 TLW851980 TVS851980 UFO851980 UPK851980 UZG851980 VJC851980 VSY851980 WCU851980 WMQ851980 WWM851980 AE917516 KA917516 TW917516 ADS917516 ANO917516 AXK917516 BHG917516 BRC917516 CAY917516 CKU917516 CUQ917516 DEM917516 DOI917516 DYE917516 EIA917516 ERW917516 FBS917516 FLO917516 FVK917516 GFG917516 GPC917516 GYY917516 HIU917516 HSQ917516 ICM917516 IMI917516 IWE917516 JGA917516 JPW917516 JZS917516 KJO917516 KTK917516 LDG917516 LNC917516 LWY917516 MGU917516 MQQ917516 NAM917516 NKI917516 NUE917516 OEA917516 ONW917516 OXS917516 PHO917516 PRK917516 QBG917516 QLC917516 QUY917516 REU917516 ROQ917516 RYM917516 SII917516 SSE917516 TCA917516 TLW917516 TVS917516 UFO917516 UPK917516 UZG917516 VJC917516 VSY917516 WCU917516 WMQ917516 WWM917516 AE983052 KA983052 TW983052 ADS983052 ANO983052 AXK983052 BHG983052 BRC983052 CAY983052 CKU983052 CUQ983052 DEM983052 DOI983052 DYE983052 EIA983052 ERW983052 FBS983052 FLO983052 FVK983052 GFG983052 GPC983052 GYY983052 HIU983052 HSQ983052 ICM983052 IMI983052 IWE983052 JGA983052 JPW983052 JZS983052 KJO983052 KTK983052 LDG983052 LNC983052 LWY983052 MGU983052 MQQ983052 NAM983052 NKI983052 NUE983052 OEA983052 ONW983052 OXS983052 PHO983052 PRK983052 QBG983052 QLC983052 QUY983052 REU983052 ROQ983052 RYM983052 SII983052 SSE983052 TCA983052 TLW983052 TVS983052 UFO983052 UPK983052 UZG983052 VJC983052 VSY983052 WCU983052 WMQ983052 WWM983052 AE10 KA10 TW10 ADS10 ANO10 AXK10 BHG10 BRC10 CAY10 CKU10 CUQ10 DEM10 DOI10 DYE10 EIA10 ERW10 FBS10 FLO10 FVK10 GFG10 GPC10 GYY10 HIU10 HSQ10 ICM10 IMI10 IWE10 JGA10 JPW10 JZS10 KJO10 KTK10 LDG10 LNC10 LWY10 MGU10 MQQ10 NAM10 NKI10 NUE10 OEA10 ONW10 OXS10 PHO10 PRK10 QBG10 QLC10 QUY10 REU10 ROQ10 RYM10 SII10 SSE10 TCA10 TLW10 TVS10 UFO10 UPK10 UZG10 VJC10 VSY10 WCU10 WMQ10 WWM10 AE65546 KA65546 TW65546 ADS65546 ANO65546 AXK65546 BHG65546 BRC65546 CAY65546 CKU65546 CUQ65546 DEM65546 DOI65546 DYE65546 EIA65546 ERW65546 FBS65546 FLO65546 FVK65546 GFG65546 GPC65546 GYY65546 HIU65546 HSQ65546 ICM65546 IMI65546 IWE65546 JGA65546 JPW65546 JZS65546 KJO65546 KTK65546 LDG65546 LNC65546 LWY65546 MGU65546 MQQ65546 NAM65546 NKI65546 NUE65546 OEA65546 ONW65546 OXS65546 PHO65546 PRK65546 QBG65546 QLC65546 QUY65546 REU65546 ROQ65546 RYM65546 SII65546 SSE65546 TCA65546 TLW65546 TVS65546 UFO65546 UPK65546 UZG65546 VJC65546 VSY65546 WCU65546 WMQ65546 WWM65546 AE131082 KA131082 TW131082 ADS131082 ANO131082 AXK131082 BHG131082 BRC131082 CAY131082 CKU131082 CUQ131082 DEM131082 DOI131082 DYE131082 EIA131082 ERW131082 FBS131082 FLO131082 FVK131082 GFG131082 GPC131082 GYY131082 HIU131082 HSQ131082 ICM131082 IMI131082 IWE131082 JGA131082 JPW131082 JZS131082 KJO131082 KTK131082 LDG131082 LNC131082 LWY131082 MGU131082 MQQ131082 NAM131082 NKI131082 NUE131082 OEA131082 ONW131082 OXS131082 PHO131082 PRK131082 QBG131082 QLC131082 QUY131082 REU131082 ROQ131082 RYM131082 SII131082 SSE131082 TCA131082 TLW131082 TVS131082 UFO131082 UPK131082 UZG131082 VJC131082 VSY131082 WCU131082 WMQ131082 WWM131082 AE196618 KA196618 TW196618 ADS196618 ANO196618 AXK196618 BHG196618 BRC196618 CAY196618 CKU196618 CUQ196618 DEM196618 DOI196618 DYE196618 EIA196618 ERW196618 FBS196618 FLO196618 FVK196618 GFG196618 GPC196618 GYY196618 HIU196618 HSQ196618 ICM196618 IMI196618 IWE196618 JGA196618 JPW196618 JZS196618 KJO196618 KTK196618 LDG196618 LNC196618 LWY196618 MGU196618 MQQ196618 NAM196618 NKI196618 NUE196618 OEA196618 ONW196618 OXS196618 PHO196618 PRK196618 QBG196618 QLC196618 QUY196618 REU196618 ROQ196618 RYM196618 SII196618 SSE196618 TCA196618 TLW196618 TVS196618 UFO196618 UPK196618 UZG196618 VJC196618 VSY196618 WCU196618 WMQ196618 WWM196618 AE262154 KA262154 TW262154 ADS262154 ANO262154 AXK262154 BHG262154 BRC262154 CAY262154 CKU262154 CUQ262154 DEM262154 DOI262154 DYE262154 EIA262154 ERW262154 FBS262154 FLO262154 FVK262154 GFG262154 GPC262154 GYY262154 HIU262154 HSQ262154 ICM262154 IMI262154 IWE262154 JGA262154 JPW262154 JZS262154 KJO262154 KTK262154 LDG262154 LNC262154 LWY262154 MGU262154 MQQ262154 NAM262154 NKI262154 NUE262154 OEA262154 ONW262154 OXS262154 PHO262154 PRK262154 QBG262154 QLC262154 QUY262154 REU262154 ROQ262154 RYM262154 SII262154 SSE262154 TCA262154 TLW262154 TVS262154 UFO262154 UPK262154 UZG262154 VJC262154 VSY262154 WCU262154 WMQ262154 WWM262154 AE327690 KA327690 TW327690 ADS327690 ANO327690 AXK327690 BHG327690 BRC327690 CAY327690 CKU327690 CUQ327690 DEM327690 DOI327690 DYE327690 EIA327690 ERW327690 FBS327690 FLO327690 FVK327690 GFG327690 GPC327690 GYY327690 HIU327690 HSQ327690 ICM327690 IMI327690 IWE327690 JGA327690 JPW327690 JZS327690 KJO327690 KTK327690 LDG327690 LNC327690 LWY327690 MGU327690 MQQ327690 NAM327690 NKI327690 NUE327690 OEA327690 ONW327690 OXS327690 PHO327690 PRK327690 QBG327690 QLC327690 QUY327690 REU327690 ROQ327690 RYM327690 SII327690 SSE327690 TCA327690 TLW327690 TVS327690 UFO327690 UPK327690 UZG327690 VJC327690 VSY327690 WCU327690 WMQ327690 WWM327690 AE393226 KA393226 TW393226 ADS393226 ANO393226 AXK393226 BHG393226 BRC393226 CAY393226 CKU393226 CUQ393226 DEM393226 DOI393226 DYE393226 EIA393226 ERW393226 FBS393226 FLO393226 FVK393226 GFG393226 GPC393226 GYY393226 HIU393226 HSQ393226 ICM393226 IMI393226 IWE393226 JGA393226 JPW393226 JZS393226 KJO393226 KTK393226 LDG393226 LNC393226 LWY393226 MGU393226 MQQ393226 NAM393226 NKI393226 NUE393226 OEA393226 ONW393226 OXS393226 PHO393226 PRK393226 QBG393226 QLC393226 QUY393226 REU393226 ROQ393226 RYM393226 SII393226 SSE393226 TCA393226 TLW393226 TVS393226 UFO393226 UPK393226 UZG393226 VJC393226 VSY393226 WCU393226 WMQ393226 WWM393226 AE458762 KA458762 TW458762 ADS458762 ANO458762 AXK458762 BHG458762 BRC458762 CAY458762 CKU458762 CUQ458762 DEM458762 DOI458762 DYE458762 EIA458762 ERW458762 FBS458762 FLO458762 FVK458762 GFG458762 GPC458762 GYY458762 HIU458762 HSQ458762 ICM458762 IMI458762 IWE458762 JGA458762 JPW458762 JZS458762 KJO458762 KTK458762 LDG458762 LNC458762 LWY458762 MGU458762 MQQ458762 NAM458762 NKI458762 NUE458762 OEA458762 ONW458762 OXS458762 PHO458762 PRK458762 QBG458762 QLC458762 QUY458762 REU458762 ROQ458762 RYM458762 SII458762 SSE458762 TCA458762 TLW458762 TVS458762 UFO458762 UPK458762 UZG458762 VJC458762 VSY458762 WCU458762 WMQ458762 WWM458762 AE524298 KA524298 TW524298 ADS524298 ANO524298 AXK524298 BHG524298 BRC524298 CAY524298 CKU524298 CUQ524298 DEM524298 DOI524298 DYE524298 EIA524298 ERW524298 FBS524298 FLO524298 FVK524298 GFG524298 GPC524298 GYY524298 HIU524298 HSQ524298 ICM524298 IMI524298 IWE524298 JGA524298 JPW524298 JZS524298 KJO524298 KTK524298 LDG524298 LNC524298 LWY524298 MGU524298 MQQ524298 NAM524298 NKI524298 NUE524298 OEA524298 ONW524298 OXS524298 PHO524298 PRK524298 QBG524298 QLC524298 QUY524298 REU524298 ROQ524298 RYM524298 SII524298 SSE524298 TCA524298 TLW524298 TVS524298 UFO524298 UPK524298 UZG524298 VJC524298 VSY524298 WCU524298 WMQ524298 WWM524298 AE589834 KA589834 TW589834 ADS589834 ANO589834 AXK589834 BHG589834 BRC589834 CAY589834 CKU589834 CUQ589834 DEM589834 DOI589834 DYE589834 EIA589834 ERW589834 FBS589834 FLO589834 FVK589834 GFG589834 GPC589834 GYY589834 HIU589834 HSQ589834 ICM589834 IMI589834 IWE589834 JGA589834 JPW589834 JZS589834 KJO589834 KTK589834 LDG589834 LNC589834 LWY589834 MGU589834 MQQ589834 NAM589834 NKI589834 NUE589834 OEA589834 ONW589834 OXS589834 PHO589834 PRK589834 QBG589834 QLC589834 QUY589834 REU589834 ROQ589834 RYM589834 SII589834 SSE589834 TCA589834 TLW589834 TVS589834 UFO589834 UPK589834 UZG589834 VJC589834 VSY589834 WCU589834 WMQ589834 WWM589834 AE655370 KA655370 TW655370 ADS655370 ANO655370 AXK655370 BHG655370 BRC655370 CAY655370 CKU655370 CUQ655370 DEM655370 DOI655370 DYE655370 EIA655370 ERW655370 FBS655370 FLO655370 FVK655370 GFG655370 GPC655370 GYY655370 HIU655370 HSQ655370 ICM655370 IMI655370 IWE655370 JGA655370 JPW655370 JZS655370 KJO655370 KTK655370 LDG655370 LNC655370 LWY655370 MGU655370 MQQ655370 NAM655370 NKI655370 NUE655370 OEA655370 ONW655370 OXS655370 PHO655370 PRK655370 QBG655370 QLC655370 QUY655370 REU655370 ROQ655370 RYM655370 SII655370 SSE655370 TCA655370 TLW655370 TVS655370 UFO655370 UPK655370 UZG655370 VJC655370 VSY655370 WCU655370 WMQ655370 WWM655370 AE720906 KA720906 TW720906 ADS720906 ANO720906 AXK720906 BHG720906 BRC720906 CAY720906 CKU720906 CUQ720906 DEM720906 DOI720906 DYE720906 EIA720906 ERW720906 FBS720906 FLO720906 FVK720906 GFG720906 GPC720906 GYY720906 HIU720906 HSQ720906 ICM720906 IMI720906 IWE720906 JGA720906 JPW720906 JZS720906 KJO720906 KTK720906 LDG720906 LNC720906 LWY720906 MGU720906 MQQ720906 NAM720906 NKI720906 NUE720906 OEA720906 ONW720906 OXS720906 PHO720906 PRK720906 QBG720906 QLC720906 QUY720906 REU720906 ROQ720906 RYM720906 SII720906 SSE720906 TCA720906 TLW720906 TVS720906 UFO720906 UPK720906 UZG720906 VJC720906 VSY720906 WCU720906 WMQ720906 WWM720906 AE786442 KA786442 TW786442 ADS786442 ANO786442 AXK786442 BHG786442 BRC786442 CAY786442 CKU786442 CUQ786442 DEM786442 DOI786442 DYE786442 EIA786442 ERW786442 FBS786442 FLO786442 FVK786442 GFG786442 GPC786442 GYY786442 HIU786442 HSQ786442 ICM786442 IMI786442 IWE786442 JGA786442 JPW786442 JZS786442 KJO786442 KTK786442 LDG786442 LNC786442 LWY786442 MGU786442 MQQ786442 NAM786442 NKI786442 NUE786442 OEA786442 ONW786442 OXS786442 PHO786442 PRK786442 QBG786442 QLC786442 QUY786442 REU786442 ROQ786442 RYM786442 SII786442 SSE786442 TCA786442 TLW786442 TVS786442 UFO786442 UPK786442 UZG786442 VJC786442 VSY786442 WCU786442 WMQ786442 WWM786442 AE851978 KA851978 TW851978 ADS851978 ANO851978 AXK851978 BHG851978 BRC851978 CAY851978 CKU851978 CUQ851978 DEM851978 DOI851978 DYE851978 EIA851978 ERW851978 FBS851978 FLO851978 FVK851978 GFG851978 GPC851978 GYY851978 HIU851978 HSQ851978 ICM851978 IMI851978 IWE851978 JGA851978 JPW851978 JZS851978 KJO851978 KTK851978 LDG851978 LNC851978 LWY851978 MGU851978 MQQ851978 NAM851978 NKI851978 NUE851978 OEA851978 ONW851978 OXS851978 PHO851978 PRK851978 QBG851978 QLC851978 QUY851978 REU851978 ROQ851978 RYM851978 SII851978 SSE851978 TCA851978 TLW851978 TVS851978 UFO851978 UPK851978 UZG851978 VJC851978 VSY851978 WCU851978 WMQ851978 WWM851978 AE917514 KA917514 TW917514 ADS917514 ANO917514 AXK917514 BHG917514 BRC917514 CAY917514 CKU917514 CUQ917514 DEM917514 DOI917514 DYE917514 EIA917514 ERW917514 FBS917514 FLO917514 FVK917514 GFG917514 GPC917514 GYY917514 HIU917514 HSQ917514 ICM917514 IMI917514 IWE917514 JGA917514 JPW917514 JZS917514 KJO917514 KTK917514 LDG917514 LNC917514 LWY917514 MGU917514 MQQ917514 NAM917514 NKI917514 NUE917514 OEA917514 ONW917514 OXS917514 PHO917514 PRK917514 QBG917514 QLC917514 QUY917514 REU917514 ROQ917514 RYM917514 SII917514 SSE917514 TCA917514 TLW917514 TVS917514 UFO917514 UPK917514 UZG917514 VJC917514 VSY917514 WCU917514 WMQ917514 WWM917514 AE983050 KA983050 TW983050 ADS983050 ANO983050 AXK983050 BHG983050 BRC983050 CAY983050 CKU983050 CUQ983050 DEM983050 DOI983050 DYE983050 EIA983050 ERW983050 FBS983050 FLO983050 FVK983050 GFG983050 GPC983050 GYY983050 HIU983050 HSQ983050 ICM983050 IMI983050 IWE983050 JGA983050 JPW983050 JZS983050 KJO983050 KTK983050 LDG983050 LNC983050 LWY983050 MGU983050 MQQ983050 NAM983050 NKI983050 NUE983050 OEA983050 ONW983050 OXS983050 PHO983050 PRK983050 QBG983050 QLC983050 QUY983050 REU983050 ROQ983050 RYM983050 SII983050 SSE983050 TCA983050 TLW983050 TVS983050 UFO983050 UPK983050 UZG983050 VJC983050 VSY983050 WCU983050 WMQ983050 WWM983050 AE7 KA7 TW7 ADS7 ANO7 AXK7 BHG7 BRC7 CAY7 CKU7 CUQ7 DEM7 DOI7 DYE7 EIA7 ERW7 FBS7 FLO7 FVK7 GFG7 GPC7 GYY7 HIU7 HSQ7 ICM7 IMI7 IWE7 JGA7 JPW7 JZS7 KJO7 KTK7 LDG7 LNC7 LWY7 MGU7 MQQ7 NAM7 NKI7 NUE7 OEA7 ONW7 OXS7 PHO7 PRK7 QBG7 QLC7 QUY7 REU7 ROQ7 RYM7 SII7 SSE7 TCA7 TLW7 TVS7 UFO7 UPK7 UZG7 VJC7 VSY7 WCU7 WMQ7 WWM7 AE65543 KA65543 TW65543 ADS65543 ANO65543 AXK65543 BHG65543 BRC65543 CAY65543 CKU65543 CUQ65543 DEM65543 DOI65543 DYE65543 EIA65543 ERW65543 FBS65543 FLO65543 FVK65543 GFG65543 GPC65543 GYY65543 HIU65543 HSQ65543 ICM65543 IMI65543 IWE65543 JGA65543 JPW65543 JZS65543 KJO65543 KTK65543 LDG65543 LNC65543 LWY65543 MGU65543 MQQ65543 NAM65543 NKI65543 NUE65543 OEA65543 ONW65543 OXS65543 PHO65543 PRK65543 QBG65543 QLC65543 QUY65543 REU65543 ROQ65543 RYM65543 SII65543 SSE65543 TCA65543 TLW65543 TVS65543 UFO65543 UPK65543 UZG65543 VJC65543 VSY65543 WCU65543 WMQ65543 WWM65543 AE131079 KA131079 TW131079 ADS131079 ANO131079 AXK131079 BHG131079 BRC131079 CAY131079 CKU131079 CUQ131079 DEM131079 DOI131079 DYE131079 EIA131079 ERW131079 FBS131079 FLO131079 FVK131079 GFG131079 GPC131079 GYY131079 HIU131079 HSQ131079 ICM131079 IMI131079 IWE131079 JGA131079 JPW131079 JZS131079 KJO131079 KTK131079 LDG131079 LNC131079 LWY131079 MGU131079 MQQ131079 NAM131079 NKI131079 NUE131079 OEA131079 ONW131079 OXS131079 PHO131079 PRK131079 QBG131079 QLC131079 QUY131079 REU131079 ROQ131079 RYM131079 SII131079 SSE131079 TCA131079 TLW131079 TVS131079 UFO131079 UPK131079 UZG131079 VJC131079 VSY131079 WCU131079 WMQ131079 WWM131079 AE196615 KA196615 TW196615 ADS196615 ANO196615 AXK196615 BHG196615 BRC196615 CAY196615 CKU196615 CUQ196615 DEM196615 DOI196615 DYE196615 EIA196615 ERW196615 FBS196615 FLO196615 FVK196615 GFG196615 GPC196615 GYY196615 HIU196615 HSQ196615 ICM196615 IMI196615 IWE196615 JGA196615 JPW196615 JZS196615 KJO196615 KTK196615 LDG196615 LNC196615 LWY196615 MGU196615 MQQ196615 NAM196615 NKI196615 NUE196615 OEA196615 ONW196615 OXS196615 PHO196615 PRK196615 QBG196615 QLC196615 QUY196615 REU196615 ROQ196615 RYM196615 SII196615 SSE196615 TCA196615 TLW196615 TVS196615 UFO196615 UPK196615 UZG196615 VJC196615 VSY196615 WCU196615 WMQ196615 WWM196615 AE262151 KA262151 TW262151 ADS262151 ANO262151 AXK262151 BHG262151 BRC262151 CAY262151 CKU262151 CUQ262151 DEM262151 DOI262151 DYE262151 EIA262151 ERW262151 FBS262151 FLO262151 FVK262151 GFG262151 GPC262151 GYY262151 HIU262151 HSQ262151 ICM262151 IMI262151 IWE262151 JGA262151 JPW262151 JZS262151 KJO262151 KTK262151 LDG262151 LNC262151 LWY262151 MGU262151 MQQ262151 NAM262151 NKI262151 NUE262151 OEA262151 ONW262151 OXS262151 PHO262151 PRK262151 QBG262151 QLC262151 QUY262151 REU262151 ROQ262151 RYM262151 SII262151 SSE262151 TCA262151 TLW262151 TVS262151 UFO262151 UPK262151 UZG262151 VJC262151 VSY262151 WCU262151 WMQ262151 WWM262151 AE327687 KA327687 TW327687 ADS327687 ANO327687 AXK327687 BHG327687 BRC327687 CAY327687 CKU327687 CUQ327687 DEM327687 DOI327687 DYE327687 EIA327687 ERW327687 FBS327687 FLO327687 FVK327687 GFG327687 GPC327687 GYY327687 HIU327687 HSQ327687 ICM327687 IMI327687 IWE327687 JGA327687 JPW327687 JZS327687 KJO327687 KTK327687 LDG327687 LNC327687 LWY327687 MGU327687 MQQ327687 NAM327687 NKI327687 NUE327687 OEA327687 ONW327687 OXS327687 PHO327687 PRK327687 QBG327687 QLC327687 QUY327687 REU327687 ROQ327687 RYM327687 SII327687 SSE327687 TCA327687 TLW327687 TVS327687 UFO327687 UPK327687 UZG327687 VJC327687 VSY327687 WCU327687 WMQ327687 WWM327687 AE393223 KA393223 TW393223 ADS393223 ANO393223 AXK393223 BHG393223 BRC393223 CAY393223 CKU393223 CUQ393223 DEM393223 DOI393223 DYE393223 EIA393223 ERW393223 FBS393223 FLO393223 FVK393223 GFG393223 GPC393223 GYY393223 HIU393223 HSQ393223 ICM393223 IMI393223 IWE393223 JGA393223 JPW393223 JZS393223 KJO393223 KTK393223 LDG393223 LNC393223 LWY393223 MGU393223 MQQ393223 NAM393223 NKI393223 NUE393223 OEA393223 ONW393223 OXS393223 PHO393223 PRK393223 QBG393223 QLC393223 QUY393223 REU393223 ROQ393223 RYM393223 SII393223 SSE393223 TCA393223 TLW393223 TVS393223 UFO393223 UPK393223 UZG393223 VJC393223 VSY393223 WCU393223 WMQ393223 WWM393223 AE458759 KA458759 TW458759 ADS458759 ANO458759 AXK458759 BHG458759 BRC458759 CAY458759 CKU458759 CUQ458759 DEM458759 DOI458759 DYE458759 EIA458759 ERW458759 FBS458759 FLO458759 FVK458759 GFG458759 GPC458759 GYY458759 HIU458759 HSQ458759 ICM458759 IMI458759 IWE458759 JGA458759 JPW458759 JZS458759 KJO458759 KTK458759 LDG458759 LNC458759 LWY458759 MGU458759 MQQ458759 NAM458759 NKI458759 NUE458759 OEA458759 ONW458759 OXS458759 PHO458759 PRK458759 QBG458759 QLC458759 QUY458759 REU458759 ROQ458759 RYM458759 SII458759 SSE458759 TCA458759 TLW458759 TVS458759 UFO458759 UPK458759 UZG458759 VJC458759 VSY458759 WCU458759 WMQ458759 WWM458759 AE524295 KA524295 TW524295 ADS524295 ANO524295 AXK524295 BHG524295 BRC524295 CAY524295 CKU524295 CUQ524295 DEM524295 DOI524295 DYE524295 EIA524295 ERW524295 FBS524295 FLO524295 FVK524295 GFG524295 GPC524295 GYY524295 HIU524295 HSQ524295 ICM524295 IMI524295 IWE524295 JGA524295 JPW524295 JZS524295 KJO524295 KTK524295 LDG524295 LNC524295 LWY524295 MGU524295 MQQ524295 NAM524295 NKI524295 NUE524295 OEA524295 ONW524295 OXS524295 PHO524295 PRK524295 QBG524295 QLC524295 QUY524295 REU524295 ROQ524295 RYM524295 SII524295 SSE524295 TCA524295 TLW524295 TVS524295 UFO524295 UPK524295 UZG524295 VJC524295 VSY524295 WCU524295 WMQ524295 WWM524295 AE589831 KA589831 TW589831 ADS589831 ANO589831 AXK589831 BHG589831 BRC589831 CAY589831 CKU589831 CUQ589831 DEM589831 DOI589831 DYE589831 EIA589831 ERW589831 FBS589831 FLO589831 FVK589831 GFG589831 GPC589831 GYY589831 HIU589831 HSQ589831 ICM589831 IMI589831 IWE589831 JGA589831 JPW589831 JZS589831 KJO589831 KTK589831 LDG589831 LNC589831 LWY589831 MGU589831 MQQ589831 NAM589831 NKI589831 NUE589831 OEA589831 ONW589831 OXS589831 PHO589831 PRK589831 QBG589831 QLC589831 QUY589831 REU589831 ROQ589831 RYM589831 SII589831 SSE589831 TCA589831 TLW589831 TVS589831 UFO589831 UPK589831 UZG589831 VJC589831 VSY589831 WCU589831 WMQ589831 WWM589831 AE655367 KA655367 TW655367 ADS655367 ANO655367 AXK655367 BHG655367 BRC655367 CAY655367 CKU655367 CUQ655367 DEM655367 DOI655367 DYE655367 EIA655367 ERW655367 FBS655367 FLO655367 FVK655367 GFG655367 GPC655367 GYY655367 HIU655367 HSQ655367 ICM655367 IMI655367 IWE655367 JGA655367 JPW655367 JZS655367 KJO655367 KTK655367 LDG655367 LNC655367 LWY655367 MGU655367 MQQ655367 NAM655367 NKI655367 NUE655367 OEA655367 ONW655367 OXS655367 PHO655367 PRK655367 QBG655367 QLC655367 QUY655367 REU655367 ROQ655367 RYM655367 SII655367 SSE655367 TCA655367 TLW655367 TVS655367 UFO655367 UPK655367 UZG655367 VJC655367 VSY655367 WCU655367 WMQ655367 WWM655367 AE720903 KA720903 TW720903 ADS720903 ANO720903 AXK720903 BHG720903 BRC720903 CAY720903 CKU720903 CUQ720903 DEM720903 DOI720903 DYE720903 EIA720903 ERW720903 FBS720903 FLO720903 FVK720903 GFG720903 GPC720903 GYY720903 HIU720903 HSQ720903 ICM720903 IMI720903 IWE720903 JGA720903 JPW720903 JZS720903 KJO720903 KTK720903 LDG720903 LNC720903 LWY720903 MGU720903 MQQ720903 NAM720903 NKI720903 NUE720903 OEA720903 ONW720903 OXS720903 PHO720903 PRK720903 QBG720903 QLC720903 QUY720903 REU720903 ROQ720903 RYM720903 SII720903 SSE720903 TCA720903 TLW720903 TVS720903 UFO720903 UPK720903 UZG720903 VJC720903 VSY720903 WCU720903 WMQ720903 WWM720903 AE786439 KA786439 TW786439 ADS786439 ANO786439 AXK786439 BHG786439 BRC786439 CAY786439 CKU786439 CUQ786439 DEM786439 DOI786439 DYE786439 EIA786439 ERW786439 FBS786439 FLO786439 FVK786439 GFG786439 GPC786439 GYY786439 HIU786439 HSQ786439 ICM786439 IMI786439 IWE786439 JGA786439 JPW786439 JZS786439 KJO786439 KTK786439 LDG786439 LNC786439 LWY786439 MGU786439 MQQ786439 NAM786439 NKI786439 NUE786439 OEA786439 ONW786439 OXS786439 PHO786439 PRK786439 QBG786439 QLC786439 QUY786439 REU786439 ROQ786439 RYM786439 SII786439 SSE786439 TCA786439 TLW786439 TVS786439 UFO786439 UPK786439 UZG786439 VJC786439 VSY786439 WCU786439 WMQ786439 WWM786439 AE851975 KA851975 TW851975 ADS851975 ANO851975 AXK851975 BHG851975 BRC851975 CAY851975 CKU851975 CUQ851975 DEM851975 DOI851975 DYE851975 EIA851975 ERW851975 FBS851975 FLO851975 FVK851975 GFG851975 GPC851975 GYY851975 HIU851975 HSQ851975 ICM851975 IMI851975 IWE851975 JGA851975 JPW851975 JZS851975 KJO851975 KTK851975 LDG851975 LNC851975 LWY851975 MGU851975 MQQ851975 NAM851975 NKI851975 NUE851975 OEA851975 ONW851975 OXS851975 PHO851975 PRK851975 QBG851975 QLC851975 QUY851975 REU851975 ROQ851975 RYM851975 SII851975 SSE851975 TCA851975 TLW851975 TVS851975 UFO851975 UPK851975 UZG851975 VJC851975 VSY851975 WCU851975 WMQ851975 WWM851975 AE917511 KA917511 TW917511 ADS917511 ANO917511 AXK917511 BHG917511 BRC917511 CAY917511 CKU917511 CUQ917511 DEM917511 DOI917511 DYE917511 EIA917511 ERW917511 FBS917511 FLO917511 FVK917511 GFG917511 GPC917511 GYY917511 HIU917511 HSQ917511 ICM917511 IMI917511 IWE917511 JGA917511 JPW917511 JZS917511 KJO917511 KTK917511 LDG917511 LNC917511 LWY917511 MGU917511 MQQ917511 NAM917511 NKI917511 NUE917511 OEA917511 ONW917511 OXS917511 PHO917511 PRK917511 QBG917511 QLC917511 QUY917511 REU917511 ROQ917511 RYM917511 SII917511 SSE917511 TCA917511 TLW917511 TVS917511 UFO917511 UPK917511 UZG917511 VJC917511 VSY917511 WCU917511 WMQ917511 WWM917511 AE983047 KA983047 TW983047 ADS983047 ANO983047 AXK983047 BHG983047 BRC983047 CAY983047 CKU983047 CUQ983047 DEM983047 DOI983047 DYE983047 EIA983047 ERW983047 FBS983047 FLO983047 FVK983047 GFG983047 GPC983047 GYY983047 HIU983047 HSQ983047 ICM983047 IMI983047 IWE983047 JGA983047 JPW983047 JZS983047 KJO983047 KTK983047 LDG983047 LNC983047 LWY983047 MGU983047 MQQ983047 NAM983047 NKI983047 NUE983047 OEA983047 ONW983047 OXS983047 PHO983047 PRK983047 QBG983047 QLC983047 QUY983047 REU983047 ROQ983047 RYM983047 SII983047 SSE983047 TCA983047 TLW983047 TVS983047 UFO983047 UPK983047 UZG983047 VJC983047 VSY983047 WCU983047 WMQ983047 WWM983047 AE4 KA4 TW4 ADS4 ANO4 AXK4 BHG4 BRC4 CAY4 CKU4 CUQ4 DEM4 DOI4 DYE4 EIA4 ERW4 FBS4 FLO4 FVK4 GFG4 GPC4 GYY4 HIU4 HSQ4 ICM4 IMI4 IWE4 JGA4 JPW4 JZS4 KJO4 KTK4 LDG4 LNC4 LWY4 MGU4 MQQ4 NAM4 NKI4 NUE4 OEA4 ONW4 OXS4 PHO4 PRK4 QBG4 QLC4 QUY4 REU4 ROQ4 RYM4 SII4 SSE4 TCA4 TLW4 TVS4 UFO4 UPK4 UZG4 VJC4 VSY4 WCU4 WMQ4 WWM4 AE65540 KA65540 TW65540 ADS65540 ANO65540 AXK65540 BHG65540 BRC65540 CAY65540 CKU65540 CUQ65540 DEM65540 DOI65540 DYE65540 EIA65540 ERW65540 FBS65540 FLO65540 FVK65540 GFG65540 GPC65540 GYY65540 HIU65540 HSQ65540 ICM65540 IMI65540 IWE65540 JGA65540 JPW65540 JZS65540 KJO65540 KTK65540 LDG65540 LNC65540 LWY65540 MGU65540 MQQ65540 NAM65540 NKI65540 NUE65540 OEA65540 ONW65540 OXS65540 PHO65540 PRK65540 QBG65540 QLC65540 QUY65540 REU65540 ROQ65540 RYM65540 SII65540 SSE65540 TCA65540 TLW65540 TVS65540 UFO65540 UPK65540 UZG65540 VJC65540 VSY65540 WCU65540 WMQ65540 WWM65540 AE131076 KA131076 TW131076 ADS131076 ANO131076 AXK131076 BHG131076 BRC131076 CAY131076 CKU131076 CUQ131076 DEM131076 DOI131076 DYE131076 EIA131076 ERW131076 FBS131076 FLO131076 FVK131076 GFG131076 GPC131076 GYY131076 HIU131076 HSQ131076 ICM131076 IMI131076 IWE131076 JGA131076 JPW131076 JZS131076 KJO131076 KTK131076 LDG131076 LNC131076 LWY131076 MGU131076 MQQ131076 NAM131076 NKI131076 NUE131076 OEA131076 ONW131076 OXS131076 PHO131076 PRK131076 QBG131076 QLC131076 QUY131076 REU131076 ROQ131076 RYM131076 SII131076 SSE131076 TCA131076 TLW131076 TVS131076 UFO131076 UPK131076 UZG131076 VJC131076 VSY131076 WCU131076 WMQ131076 WWM131076 AE196612 KA196612 TW196612 ADS196612 ANO196612 AXK196612 BHG196612 BRC196612 CAY196612 CKU196612 CUQ196612 DEM196612 DOI196612 DYE196612 EIA196612 ERW196612 FBS196612 FLO196612 FVK196612 GFG196612 GPC196612 GYY196612 HIU196612 HSQ196612 ICM196612 IMI196612 IWE196612 JGA196612 JPW196612 JZS196612 KJO196612 KTK196612 LDG196612 LNC196612 LWY196612 MGU196612 MQQ196612 NAM196612 NKI196612 NUE196612 OEA196612 ONW196612 OXS196612 PHO196612 PRK196612 QBG196612 QLC196612 QUY196612 REU196612 ROQ196612 RYM196612 SII196612 SSE196612 TCA196612 TLW196612 TVS196612 UFO196612 UPK196612 UZG196612 VJC196612 VSY196612 WCU196612 WMQ196612 WWM196612 AE262148 KA262148 TW262148 ADS262148 ANO262148 AXK262148 BHG262148 BRC262148 CAY262148 CKU262148 CUQ262148 DEM262148 DOI262148 DYE262148 EIA262148 ERW262148 FBS262148 FLO262148 FVK262148 GFG262148 GPC262148 GYY262148 HIU262148 HSQ262148 ICM262148 IMI262148 IWE262148 JGA262148 JPW262148 JZS262148 KJO262148 KTK262148 LDG262148 LNC262148 LWY262148 MGU262148 MQQ262148 NAM262148 NKI262148 NUE262148 OEA262148 ONW262148 OXS262148 PHO262148 PRK262148 QBG262148 QLC262148 QUY262148 REU262148 ROQ262148 RYM262148 SII262148 SSE262148 TCA262148 TLW262148 TVS262148 UFO262148 UPK262148 UZG262148 VJC262148 VSY262148 WCU262148 WMQ262148 WWM262148 AE327684 KA327684 TW327684 ADS327684 ANO327684 AXK327684 BHG327684 BRC327684 CAY327684 CKU327684 CUQ327684 DEM327684 DOI327684 DYE327684 EIA327684 ERW327684 FBS327684 FLO327684 FVK327684 GFG327684 GPC327684 GYY327684 HIU327684 HSQ327684 ICM327684 IMI327684 IWE327684 JGA327684 JPW327684 JZS327684 KJO327684 KTK327684 LDG327684 LNC327684 LWY327684 MGU327684 MQQ327684 NAM327684 NKI327684 NUE327684 OEA327684 ONW327684 OXS327684 PHO327684 PRK327684 QBG327684 QLC327684 QUY327684 REU327684 ROQ327684 RYM327684 SII327684 SSE327684 TCA327684 TLW327684 TVS327684 UFO327684 UPK327684 UZG327684 VJC327684 VSY327684 WCU327684 WMQ327684 WWM327684 AE393220 KA393220 TW393220 ADS393220 ANO393220 AXK393220 BHG393220 BRC393220 CAY393220 CKU393220 CUQ393220 DEM393220 DOI393220 DYE393220 EIA393220 ERW393220 FBS393220 FLO393220 FVK393220 GFG393220 GPC393220 GYY393220 HIU393220 HSQ393220 ICM393220 IMI393220 IWE393220 JGA393220 JPW393220 JZS393220 KJO393220 KTK393220 LDG393220 LNC393220 LWY393220 MGU393220 MQQ393220 NAM393220 NKI393220 NUE393220 OEA393220 ONW393220 OXS393220 PHO393220 PRK393220 QBG393220 QLC393220 QUY393220 REU393220 ROQ393220 RYM393220 SII393220 SSE393220 TCA393220 TLW393220 TVS393220 UFO393220 UPK393220 UZG393220 VJC393220 VSY393220 WCU393220 WMQ393220 WWM393220 AE458756 KA458756 TW458756 ADS458756 ANO458756 AXK458756 BHG458756 BRC458756 CAY458756 CKU458756 CUQ458756 DEM458756 DOI458756 DYE458756 EIA458756 ERW458756 FBS458756 FLO458756 FVK458756 GFG458756 GPC458756 GYY458756 HIU458756 HSQ458756 ICM458756 IMI458756 IWE458756 JGA458756 JPW458756 JZS458756 KJO458756 KTK458756 LDG458756 LNC458756 LWY458756 MGU458756 MQQ458756 NAM458756 NKI458756 NUE458756 OEA458756 ONW458756 OXS458756 PHO458756 PRK458756 QBG458756 QLC458756 QUY458756 REU458756 ROQ458756 RYM458756 SII458756 SSE458756 TCA458756 TLW458756 TVS458756 UFO458756 UPK458756 UZG458756 VJC458756 VSY458756 WCU458756 WMQ458756 WWM458756 AE524292 KA524292 TW524292 ADS524292 ANO524292 AXK524292 BHG524292 BRC524292 CAY524292 CKU524292 CUQ524292 DEM524292 DOI524292 DYE524292 EIA524292 ERW524292 FBS524292 FLO524292 FVK524292 GFG524292 GPC524292 GYY524292 HIU524292 HSQ524292 ICM524292 IMI524292 IWE524292 JGA524292 JPW524292 JZS524292 KJO524292 KTK524292 LDG524292 LNC524292 LWY524292 MGU524292 MQQ524292 NAM524292 NKI524292 NUE524292 OEA524292 ONW524292 OXS524292 PHO524292 PRK524292 QBG524292 QLC524292 QUY524292 REU524292 ROQ524292 RYM524292 SII524292 SSE524292 TCA524292 TLW524292 TVS524292 UFO524292 UPK524292 UZG524292 VJC524292 VSY524292 WCU524292 WMQ524292 WWM524292 AE589828 KA589828 TW589828 ADS589828 ANO589828 AXK589828 BHG589828 BRC589828 CAY589828 CKU589828 CUQ589828 DEM589828 DOI589828 DYE589828 EIA589828 ERW589828 FBS589828 FLO589828 FVK589828 GFG589828 GPC589828 GYY589828 HIU589828 HSQ589828 ICM589828 IMI589828 IWE589828 JGA589828 JPW589828 JZS589828 KJO589828 KTK589828 LDG589828 LNC589828 LWY589828 MGU589828 MQQ589828 NAM589828 NKI589828 NUE589828 OEA589828 ONW589828 OXS589828 PHO589828 PRK589828 QBG589828 QLC589828 QUY589828 REU589828 ROQ589828 RYM589828 SII589828 SSE589828 TCA589828 TLW589828 TVS589828 UFO589828 UPK589828 UZG589828 VJC589828 VSY589828 WCU589828 WMQ589828 WWM589828 AE655364 KA655364 TW655364 ADS655364 ANO655364 AXK655364 BHG655364 BRC655364 CAY655364 CKU655364 CUQ655364 DEM655364 DOI655364 DYE655364 EIA655364 ERW655364 FBS655364 FLO655364 FVK655364 GFG655364 GPC655364 GYY655364 HIU655364 HSQ655364 ICM655364 IMI655364 IWE655364 JGA655364 JPW655364 JZS655364 KJO655364 KTK655364 LDG655364 LNC655364 LWY655364 MGU655364 MQQ655364 NAM655364 NKI655364 NUE655364 OEA655364 ONW655364 OXS655364 PHO655364 PRK655364 QBG655364 QLC655364 QUY655364 REU655364 ROQ655364 RYM655364 SII655364 SSE655364 TCA655364 TLW655364 TVS655364 UFO655364 UPK655364 UZG655364 VJC655364 VSY655364 WCU655364 WMQ655364 WWM655364 AE720900 KA720900 TW720900 ADS720900 ANO720900 AXK720900 BHG720900 BRC720900 CAY720900 CKU720900 CUQ720900 DEM720900 DOI720900 DYE720900 EIA720900 ERW720900 FBS720900 FLO720900 FVK720900 GFG720900 GPC720900 GYY720900 HIU720900 HSQ720900 ICM720900 IMI720900 IWE720900 JGA720900 JPW720900 JZS720900 KJO720900 KTK720900 LDG720900 LNC720900 LWY720900 MGU720900 MQQ720900 NAM720900 NKI720900 NUE720900 OEA720900 ONW720900 OXS720900 PHO720900 PRK720900 QBG720900 QLC720900 QUY720900 REU720900 ROQ720900 RYM720900 SII720900 SSE720900 TCA720900 TLW720900 TVS720900 UFO720900 UPK720900 UZG720900 VJC720900 VSY720900 WCU720900 WMQ720900 WWM720900 AE786436 KA786436 TW786436 ADS786436 ANO786436 AXK786436 BHG786436 BRC786436 CAY786436 CKU786436 CUQ786436 DEM786436 DOI786436 DYE786436 EIA786436 ERW786436 FBS786436 FLO786436 FVK786436 GFG786436 GPC786436 GYY786436 HIU786436 HSQ786436 ICM786436 IMI786436 IWE786436 JGA786436 JPW786436 JZS786436 KJO786436 KTK786436 LDG786436 LNC786436 LWY786436 MGU786436 MQQ786436 NAM786436 NKI786436 NUE786436 OEA786436 ONW786436 OXS786436 PHO786436 PRK786436 QBG786436 QLC786436 QUY786436 REU786436 ROQ786436 RYM786436 SII786436 SSE786436 TCA786436 TLW786436 TVS786436 UFO786436 UPK786436 UZG786436 VJC786436 VSY786436 WCU786436 WMQ786436 WWM786436 AE851972 KA851972 TW851972 ADS851972 ANO851972 AXK851972 BHG851972 BRC851972 CAY851972 CKU851972 CUQ851972 DEM851972 DOI851972 DYE851972 EIA851972 ERW851972 FBS851972 FLO851972 FVK851972 GFG851972 GPC851972 GYY851972 HIU851972 HSQ851972 ICM851972 IMI851972 IWE851972 JGA851972 JPW851972 JZS851972 KJO851972 KTK851972 LDG851972 LNC851972 LWY851972 MGU851972 MQQ851972 NAM851972 NKI851972 NUE851972 OEA851972 ONW851972 OXS851972 PHO851972 PRK851972 QBG851972 QLC851972 QUY851972 REU851972 ROQ851972 RYM851972 SII851972 SSE851972 TCA851972 TLW851972 TVS851972 UFO851972 UPK851972 UZG851972 VJC851972 VSY851972 WCU851972 WMQ851972 WWM851972 AE917508 KA917508 TW917508 ADS917508 ANO917508 AXK917508 BHG917508 BRC917508 CAY917508 CKU917508 CUQ917508 DEM917508 DOI917508 DYE917508 EIA917508 ERW917508 FBS917508 FLO917508 FVK917508 GFG917508 GPC917508 GYY917508 HIU917508 HSQ917508 ICM917508 IMI917508 IWE917508 JGA917508 JPW917508 JZS917508 KJO917508 KTK917508 LDG917508 LNC917508 LWY917508 MGU917508 MQQ917508 NAM917508 NKI917508 NUE917508 OEA917508 ONW917508 OXS917508 PHO917508 PRK917508 QBG917508 QLC917508 QUY917508 REU917508 ROQ917508 RYM917508 SII917508 SSE917508 TCA917508 TLW917508 TVS917508 UFO917508 UPK917508 UZG917508 VJC917508 VSY917508 WCU917508 WMQ917508 WWM917508 AE983044 KA983044 TW983044 ADS983044 ANO983044 AXK983044 BHG983044 BRC983044 CAY983044 CKU983044 CUQ983044 DEM983044 DOI983044 DYE983044 EIA983044 ERW983044 FBS983044 FLO983044 FVK983044 GFG983044 GPC983044 GYY983044 HIU983044 HSQ983044 ICM983044 IMI983044 IWE983044 JGA983044 JPW983044 JZS983044 KJO983044 KTK983044 LDG983044 LNC983044 LWY983044 MGU983044 MQQ983044 NAM983044 NKI983044 NUE983044 OEA983044 ONW983044 OXS983044 PHO983044 PRK983044 QBG983044 QLC983044 QUY983044 REU983044 ROQ983044 RYM983044 SII983044 SSE983044 TCA983044 TLW983044 TVS983044 UFO983044 UPK983044 UZG983044 VJC983044 VSY983044 WCU983044 WMQ983044 WWM983044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64BF6-594C-4ED5-AF81-B8507D553908}">
  <sheetPr>
    <tabColor rgb="FFCCFFFF"/>
  </sheetPr>
  <dimension ref="A1:AS153"/>
  <sheetViews>
    <sheetView view="pageBreakPreview" zoomScaleNormal="70" zoomScaleSheetLayoutView="100" workbookViewId="0">
      <selection activeCell="AE3" sqref="AE3"/>
    </sheetView>
  </sheetViews>
  <sheetFormatPr defaultRowHeight="12"/>
  <cols>
    <col min="1" max="9" width="3" style="333" customWidth="1"/>
    <col min="10" max="10" width="3.125" style="333" customWidth="1"/>
    <col min="11" max="29" width="3" style="333" customWidth="1"/>
    <col min="30" max="30" width="4.625" style="333" customWidth="1"/>
    <col min="31" max="33" width="9" style="333"/>
    <col min="34" max="34" width="12.25" style="333" bestFit="1" customWidth="1"/>
    <col min="35" max="35" width="6.75" style="333" bestFit="1" customWidth="1"/>
    <col min="36" max="36" width="10.25" style="333" bestFit="1" customWidth="1"/>
    <col min="37" max="38" width="9" style="333"/>
    <col min="39" max="39" width="8.5" style="333" bestFit="1" customWidth="1"/>
    <col min="40" max="40" width="33.625" style="333" bestFit="1" customWidth="1"/>
    <col min="41" max="41" width="7.625" style="333" bestFit="1" customWidth="1"/>
    <col min="42" max="42" width="35.5" style="333" bestFit="1" customWidth="1"/>
    <col min="43" max="43" width="12.25" style="333" bestFit="1" customWidth="1"/>
    <col min="44" max="44" width="25.75" style="333" bestFit="1" customWidth="1"/>
    <col min="45" max="256" width="9" style="333"/>
    <col min="257" max="265" width="3" style="333" customWidth="1"/>
    <col min="266" max="266" width="3.125" style="333" customWidth="1"/>
    <col min="267" max="285" width="3" style="333" customWidth="1"/>
    <col min="286" max="286" width="4.625" style="333" customWidth="1"/>
    <col min="287" max="289" width="9" style="333"/>
    <col min="290" max="290" width="12.25" style="333" bestFit="1" customWidth="1"/>
    <col min="291" max="291" width="6.75" style="333" bestFit="1" customWidth="1"/>
    <col min="292" max="292" width="10.25" style="333" bestFit="1" customWidth="1"/>
    <col min="293" max="294" width="9" style="333"/>
    <col min="295" max="295" width="8.5" style="333" bestFit="1" customWidth="1"/>
    <col min="296" max="296" width="33.625" style="333" bestFit="1" customWidth="1"/>
    <col min="297" max="297" width="7.625" style="333" bestFit="1" customWidth="1"/>
    <col min="298" max="298" width="35.5" style="333" bestFit="1" customWidth="1"/>
    <col min="299" max="299" width="12.25" style="333" bestFit="1" customWidth="1"/>
    <col min="300" max="300" width="25.75" style="333" bestFit="1" customWidth="1"/>
    <col min="301" max="512" width="9" style="333"/>
    <col min="513" max="521" width="3" style="333" customWidth="1"/>
    <col min="522" max="522" width="3.125" style="333" customWidth="1"/>
    <col min="523" max="541" width="3" style="333" customWidth="1"/>
    <col min="542" max="542" width="4.625" style="333" customWidth="1"/>
    <col min="543" max="545" width="9" style="333"/>
    <col min="546" max="546" width="12.25" style="333" bestFit="1" customWidth="1"/>
    <col min="547" max="547" width="6.75" style="333" bestFit="1" customWidth="1"/>
    <col min="548" max="548" width="10.25" style="333" bestFit="1" customWidth="1"/>
    <col min="549" max="550" width="9" style="333"/>
    <col min="551" max="551" width="8.5" style="333" bestFit="1" customWidth="1"/>
    <col min="552" max="552" width="33.625" style="333" bestFit="1" customWidth="1"/>
    <col min="553" max="553" width="7.625" style="333" bestFit="1" customWidth="1"/>
    <col min="554" max="554" width="35.5" style="333" bestFit="1" customWidth="1"/>
    <col min="555" max="555" width="12.25" style="333" bestFit="1" customWidth="1"/>
    <col min="556" max="556" width="25.75" style="333" bestFit="1" customWidth="1"/>
    <col min="557" max="768" width="9" style="333"/>
    <col min="769" max="777" width="3" style="333" customWidth="1"/>
    <col min="778" max="778" width="3.125" style="333" customWidth="1"/>
    <col min="779" max="797" width="3" style="333" customWidth="1"/>
    <col min="798" max="798" width="4.625" style="333" customWidth="1"/>
    <col min="799" max="801" width="9" style="333"/>
    <col min="802" max="802" width="12.25" style="333" bestFit="1" customWidth="1"/>
    <col min="803" max="803" width="6.75" style="333" bestFit="1" customWidth="1"/>
    <col min="804" max="804" width="10.25" style="333" bestFit="1" customWidth="1"/>
    <col min="805" max="806" width="9" style="333"/>
    <col min="807" max="807" width="8.5" style="333" bestFit="1" customWidth="1"/>
    <col min="808" max="808" width="33.625" style="333" bestFit="1" customWidth="1"/>
    <col min="809" max="809" width="7.625" style="333" bestFit="1" customWidth="1"/>
    <col min="810" max="810" width="35.5" style="333" bestFit="1" customWidth="1"/>
    <col min="811" max="811" width="12.25" style="333" bestFit="1" customWidth="1"/>
    <col min="812" max="812" width="25.75" style="333" bestFit="1" customWidth="1"/>
    <col min="813" max="1024" width="9" style="333"/>
    <col min="1025" max="1033" width="3" style="333" customWidth="1"/>
    <col min="1034" max="1034" width="3.125" style="333" customWidth="1"/>
    <col min="1035" max="1053" width="3" style="333" customWidth="1"/>
    <col min="1054" max="1054" width="4.625" style="333" customWidth="1"/>
    <col min="1055" max="1057" width="9" style="333"/>
    <col min="1058" max="1058" width="12.25" style="333" bestFit="1" customWidth="1"/>
    <col min="1059" max="1059" width="6.75" style="333" bestFit="1" customWidth="1"/>
    <col min="1060" max="1060" width="10.25" style="333" bestFit="1" customWidth="1"/>
    <col min="1061" max="1062" width="9" style="333"/>
    <col min="1063" max="1063" width="8.5" style="333" bestFit="1" customWidth="1"/>
    <col min="1064" max="1064" width="33.625" style="333" bestFit="1" customWidth="1"/>
    <col min="1065" max="1065" width="7.625" style="333" bestFit="1" customWidth="1"/>
    <col min="1066" max="1066" width="35.5" style="333" bestFit="1" customWidth="1"/>
    <col min="1067" max="1067" width="12.25" style="333" bestFit="1" customWidth="1"/>
    <col min="1068" max="1068" width="25.75" style="333" bestFit="1" customWidth="1"/>
    <col min="1069" max="1280" width="9" style="333"/>
    <col min="1281" max="1289" width="3" style="333" customWidth="1"/>
    <col min="1290" max="1290" width="3.125" style="333" customWidth="1"/>
    <col min="1291" max="1309" width="3" style="333" customWidth="1"/>
    <col min="1310" max="1310" width="4.625" style="333" customWidth="1"/>
    <col min="1311" max="1313" width="9" style="333"/>
    <col min="1314" max="1314" width="12.25" style="333" bestFit="1" customWidth="1"/>
    <col min="1315" max="1315" width="6.75" style="333" bestFit="1" customWidth="1"/>
    <col min="1316" max="1316" width="10.25" style="333" bestFit="1" customWidth="1"/>
    <col min="1317" max="1318" width="9" style="333"/>
    <col min="1319" max="1319" width="8.5" style="333" bestFit="1" customWidth="1"/>
    <col min="1320" max="1320" width="33.625" style="333" bestFit="1" customWidth="1"/>
    <col min="1321" max="1321" width="7.625" style="333" bestFit="1" customWidth="1"/>
    <col min="1322" max="1322" width="35.5" style="333" bestFit="1" customWidth="1"/>
    <col min="1323" max="1323" width="12.25" style="333" bestFit="1" customWidth="1"/>
    <col min="1324" max="1324" width="25.75" style="333" bestFit="1" customWidth="1"/>
    <col min="1325" max="1536" width="9" style="333"/>
    <col min="1537" max="1545" width="3" style="333" customWidth="1"/>
    <col min="1546" max="1546" width="3.125" style="333" customWidth="1"/>
    <col min="1547" max="1565" width="3" style="333" customWidth="1"/>
    <col min="1566" max="1566" width="4.625" style="333" customWidth="1"/>
    <col min="1567" max="1569" width="9" style="333"/>
    <col min="1570" max="1570" width="12.25" style="333" bestFit="1" customWidth="1"/>
    <col min="1571" max="1571" width="6.75" style="333" bestFit="1" customWidth="1"/>
    <col min="1572" max="1572" width="10.25" style="333" bestFit="1" customWidth="1"/>
    <col min="1573" max="1574" width="9" style="333"/>
    <col min="1575" max="1575" width="8.5" style="333" bestFit="1" customWidth="1"/>
    <col min="1576" max="1576" width="33.625" style="333" bestFit="1" customWidth="1"/>
    <col min="1577" max="1577" width="7.625" style="333" bestFit="1" customWidth="1"/>
    <col min="1578" max="1578" width="35.5" style="333" bestFit="1" customWidth="1"/>
    <col min="1579" max="1579" width="12.25" style="333" bestFit="1" customWidth="1"/>
    <col min="1580" max="1580" width="25.75" style="333" bestFit="1" customWidth="1"/>
    <col min="1581" max="1792" width="9" style="333"/>
    <col min="1793" max="1801" width="3" style="333" customWidth="1"/>
    <col min="1802" max="1802" width="3.125" style="333" customWidth="1"/>
    <col min="1803" max="1821" width="3" style="333" customWidth="1"/>
    <col min="1822" max="1822" width="4.625" style="333" customWidth="1"/>
    <col min="1823" max="1825" width="9" style="333"/>
    <col min="1826" max="1826" width="12.25" style="333" bestFit="1" customWidth="1"/>
    <col min="1827" max="1827" width="6.75" style="333" bestFit="1" customWidth="1"/>
    <col min="1828" max="1828" width="10.25" style="333" bestFit="1" customWidth="1"/>
    <col min="1829" max="1830" width="9" style="333"/>
    <col min="1831" max="1831" width="8.5" style="333" bestFit="1" customWidth="1"/>
    <col min="1832" max="1832" width="33.625" style="333" bestFit="1" customWidth="1"/>
    <col min="1833" max="1833" width="7.625" style="333" bestFit="1" customWidth="1"/>
    <col min="1834" max="1834" width="35.5" style="333" bestFit="1" customWidth="1"/>
    <col min="1835" max="1835" width="12.25" style="333" bestFit="1" customWidth="1"/>
    <col min="1836" max="1836" width="25.75" style="333" bestFit="1" customWidth="1"/>
    <col min="1837" max="2048" width="9" style="333"/>
    <col min="2049" max="2057" width="3" style="333" customWidth="1"/>
    <col min="2058" max="2058" width="3.125" style="333" customWidth="1"/>
    <col min="2059" max="2077" width="3" style="333" customWidth="1"/>
    <col min="2078" max="2078" width="4.625" style="333" customWidth="1"/>
    <col min="2079" max="2081" width="9" style="333"/>
    <col min="2082" max="2082" width="12.25" style="333" bestFit="1" customWidth="1"/>
    <col min="2083" max="2083" width="6.75" style="333" bestFit="1" customWidth="1"/>
    <col min="2084" max="2084" width="10.25" style="333" bestFit="1" customWidth="1"/>
    <col min="2085" max="2086" width="9" style="333"/>
    <col min="2087" max="2087" width="8.5" style="333" bestFit="1" customWidth="1"/>
    <col min="2088" max="2088" width="33.625" style="333" bestFit="1" customWidth="1"/>
    <col min="2089" max="2089" width="7.625" style="333" bestFit="1" customWidth="1"/>
    <col min="2090" max="2090" width="35.5" style="333" bestFit="1" customWidth="1"/>
    <col min="2091" max="2091" width="12.25" style="333" bestFit="1" customWidth="1"/>
    <col min="2092" max="2092" width="25.75" style="333" bestFit="1" customWidth="1"/>
    <col min="2093" max="2304" width="9" style="333"/>
    <col min="2305" max="2313" width="3" style="333" customWidth="1"/>
    <col min="2314" max="2314" width="3.125" style="333" customWidth="1"/>
    <col min="2315" max="2333" width="3" style="333" customWidth="1"/>
    <col min="2334" max="2334" width="4.625" style="333" customWidth="1"/>
    <col min="2335" max="2337" width="9" style="333"/>
    <col min="2338" max="2338" width="12.25" style="333" bestFit="1" customWidth="1"/>
    <col min="2339" max="2339" width="6.75" style="333" bestFit="1" customWidth="1"/>
    <col min="2340" max="2340" width="10.25" style="333" bestFit="1" customWidth="1"/>
    <col min="2341" max="2342" width="9" style="333"/>
    <col min="2343" max="2343" width="8.5" style="333" bestFit="1" customWidth="1"/>
    <col min="2344" max="2344" width="33.625" style="333" bestFit="1" customWidth="1"/>
    <col min="2345" max="2345" width="7.625" style="333" bestFit="1" customWidth="1"/>
    <col min="2346" max="2346" width="35.5" style="333" bestFit="1" customWidth="1"/>
    <col min="2347" max="2347" width="12.25" style="333" bestFit="1" customWidth="1"/>
    <col min="2348" max="2348" width="25.75" style="333" bestFit="1" customWidth="1"/>
    <col min="2349" max="2560" width="9" style="333"/>
    <col min="2561" max="2569" width="3" style="333" customWidth="1"/>
    <col min="2570" max="2570" width="3.125" style="333" customWidth="1"/>
    <col min="2571" max="2589" width="3" style="333" customWidth="1"/>
    <col min="2590" max="2590" width="4.625" style="333" customWidth="1"/>
    <col min="2591" max="2593" width="9" style="333"/>
    <col min="2594" max="2594" width="12.25" style="333" bestFit="1" customWidth="1"/>
    <col min="2595" max="2595" width="6.75" style="333" bestFit="1" customWidth="1"/>
    <col min="2596" max="2596" width="10.25" style="333" bestFit="1" customWidth="1"/>
    <col min="2597" max="2598" width="9" style="333"/>
    <col min="2599" max="2599" width="8.5" style="333" bestFit="1" customWidth="1"/>
    <col min="2600" max="2600" width="33.625" style="333" bestFit="1" customWidth="1"/>
    <col min="2601" max="2601" width="7.625" style="333" bestFit="1" customWidth="1"/>
    <col min="2602" max="2602" width="35.5" style="333" bestFit="1" customWidth="1"/>
    <col min="2603" max="2603" width="12.25" style="333" bestFit="1" customWidth="1"/>
    <col min="2604" max="2604" width="25.75" style="333" bestFit="1" customWidth="1"/>
    <col min="2605" max="2816" width="9" style="333"/>
    <col min="2817" max="2825" width="3" style="333" customWidth="1"/>
    <col min="2826" max="2826" width="3.125" style="333" customWidth="1"/>
    <col min="2827" max="2845" width="3" style="333" customWidth="1"/>
    <col min="2846" max="2846" width="4.625" style="333" customWidth="1"/>
    <col min="2847" max="2849" width="9" style="333"/>
    <col min="2850" max="2850" width="12.25" style="333" bestFit="1" customWidth="1"/>
    <col min="2851" max="2851" width="6.75" style="333" bestFit="1" customWidth="1"/>
    <col min="2852" max="2852" width="10.25" style="333" bestFit="1" customWidth="1"/>
    <col min="2853" max="2854" width="9" style="333"/>
    <col min="2855" max="2855" width="8.5" style="333" bestFit="1" customWidth="1"/>
    <col min="2856" max="2856" width="33.625" style="333" bestFit="1" customWidth="1"/>
    <col min="2857" max="2857" width="7.625" style="333" bestFit="1" customWidth="1"/>
    <col min="2858" max="2858" width="35.5" style="333" bestFit="1" customWidth="1"/>
    <col min="2859" max="2859" width="12.25" style="333" bestFit="1" customWidth="1"/>
    <col min="2860" max="2860" width="25.75" style="333" bestFit="1" customWidth="1"/>
    <col min="2861" max="3072" width="9" style="333"/>
    <col min="3073" max="3081" width="3" style="333" customWidth="1"/>
    <col min="3082" max="3082" width="3.125" style="333" customWidth="1"/>
    <col min="3083" max="3101" width="3" style="333" customWidth="1"/>
    <col min="3102" max="3102" width="4.625" style="333" customWidth="1"/>
    <col min="3103" max="3105" width="9" style="333"/>
    <col min="3106" max="3106" width="12.25" style="333" bestFit="1" customWidth="1"/>
    <col min="3107" max="3107" width="6.75" style="333" bestFit="1" customWidth="1"/>
    <col min="3108" max="3108" width="10.25" style="333" bestFit="1" customWidth="1"/>
    <col min="3109" max="3110" width="9" style="333"/>
    <col min="3111" max="3111" width="8.5" style="333" bestFit="1" customWidth="1"/>
    <col min="3112" max="3112" width="33.625" style="333" bestFit="1" customWidth="1"/>
    <col min="3113" max="3113" width="7.625" style="333" bestFit="1" customWidth="1"/>
    <col min="3114" max="3114" width="35.5" style="333" bestFit="1" customWidth="1"/>
    <col min="3115" max="3115" width="12.25" style="333" bestFit="1" customWidth="1"/>
    <col min="3116" max="3116" width="25.75" style="333" bestFit="1" customWidth="1"/>
    <col min="3117" max="3328" width="9" style="333"/>
    <col min="3329" max="3337" width="3" style="333" customWidth="1"/>
    <col min="3338" max="3338" width="3.125" style="333" customWidth="1"/>
    <col min="3339" max="3357" width="3" style="333" customWidth="1"/>
    <col min="3358" max="3358" width="4.625" style="333" customWidth="1"/>
    <col min="3359" max="3361" width="9" style="333"/>
    <col min="3362" max="3362" width="12.25" style="333" bestFit="1" customWidth="1"/>
    <col min="3363" max="3363" width="6.75" style="333" bestFit="1" customWidth="1"/>
    <col min="3364" max="3364" width="10.25" style="333" bestFit="1" customWidth="1"/>
    <col min="3365" max="3366" width="9" style="333"/>
    <col min="3367" max="3367" width="8.5" style="333" bestFit="1" customWidth="1"/>
    <col min="3368" max="3368" width="33.625" style="333" bestFit="1" customWidth="1"/>
    <col min="3369" max="3369" width="7.625" style="333" bestFit="1" customWidth="1"/>
    <col min="3370" max="3370" width="35.5" style="333" bestFit="1" customWidth="1"/>
    <col min="3371" max="3371" width="12.25" style="333" bestFit="1" customWidth="1"/>
    <col min="3372" max="3372" width="25.75" style="333" bestFit="1" customWidth="1"/>
    <col min="3373" max="3584" width="9" style="333"/>
    <col min="3585" max="3593" width="3" style="333" customWidth="1"/>
    <col min="3594" max="3594" width="3.125" style="333" customWidth="1"/>
    <col min="3595" max="3613" width="3" style="333" customWidth="1"/>
    <col min="3614" max="3614" width="4.625" style="333" customWidth="1"/>
    <col min="3615" max="3617" width="9" style="333"/>
    <col min="3618" max="3618" width="12.25" style="333" bestFit="1" customWidth="1"/>
    <col min="3619" max="3619" width="6.75" style="333" bestFit="1" customWidth="1"/>
    <col min="3620" max="3620" width="10.25" style="333" bestFit="1" customWidth="1"/>
    <col min="3621" max="3622" width="9" style="333"/>
    <col min="3623" max="3623" width="8.5" style="333" bestFit="1" customWidth="1"/>
    <col min="3624" max="3624" width="33.625" style="333" bestFit="1" customWidth="1"/>
    <col min="3625" max="3625" width="7.625" style="333" bestFit="1" customWidth="1"/>
    <col min="3626" max="3626" width="35.5" style="333" bestFit="1" customWidth="1"/>
    <col min="3627" max="3627" width="12.25" style="333" bestFit="1" customWidth="1"/>
    <col min="3628" max="3628" width="25.75" style="333" bestFit="1" customWidth="1"/>
    <col min="3629" max="3840" width="9" style="333"/>
    <col min="3841" max="3849" width="3" style="333" customWidth="1"/>
    <col min="3850" max="3850" width="3.125" style="333" customWidth="1"/>
    <col min="3851" max="3869" width="3" style="333" customWidth="1"/>
    <col min="3870" max="3870" width="4.625" style="333" customWidth="1"/>
    <col min="3871" max="3873" width="9" style="333"/>
    <col min="3874" max="3874" width="12.25" style="333" bestFit="1" customWidth="1"/>
    <col min="3875" max="3875" width="6.75" style="333" bestFit="1" customWidth="1"/>
    <col min="3876" max="3876" width="10.25" style="333" bestFit="1" customWidth="1"/>
    <col min="3877" max="3878" width="9" style="333"/>
    <col min="3879" max="3879" width="8.5" style="333" bestFit="1" customWidth="1"/>
    <col min="3880" max="3880" width="33.625" style="333" bestFit="1" customWidth="1"/>
    <col min="3881" max="3881" width="7.625" style="333" bestFit="1" customWidth="1"/>
    <col min="3882" max="3882" width="35.5" style="333" bestFit="1" customWidth="1"/>
    <col min="3883" max="3883" width="12.25" style="333" bestFit="1" customWidth="1"/>
    <col min="3884" max="3884" width="25.75" style="333" bestFit="1" customWidth="1"/>
    <col min="3885" max="4096" width="9" style="333"/>
    <col min="4097" max="4105" width="3" style="333" customWidth="1"/>
    <col min="4106" max="4106" width="3.125" style="333" customWidth="1"/>
    <col min="4107" max="4125" width="3" style="333" customWidth="1"/>
    <col min="4126" max="4126" width="4.625" style="333" customWidth="1"/>
    <col min="4127" max="4129" width="9" style="333"/>
    <col min="4130" max="4130" width="12.25" style="333" bestFit="1" customWidth="1"/>
    <col min="4131" max="4131" width="6.75" style="333" bestFit="1" customWidth="1"/>
    <col min="4132" max="4132" width="10.25" style="333" bestFit="1" customWidth="1"/>
    <col min="4133" max="4134" width="9" style="333"/>
    <col min="4135" max="4135" width="8.5" style="333" bestFit="1" customWidth="1"/>
    <col min="4136" max="4136" width="33.625" style="333" bestFit="1" customWidth="1"/>
    <col min="4137" max="4137" width="7.625" style="333" bestFit="1" customWidth="1"/>
    <col min="4138" max="4138" width="35.5" style="333" bestFit="1" customWidth="1"/>
    <col min="4139" max="4139" width="12.25" style="333" bestFit="1" customWidth="1"/>
    <col min="4140" max="4140" width="25.75" style="333" bestFit="1" customWidth="1"/>
    <col min="4141" max="4352" width="9" style="333"/>
    <col min="4353" max="4361" width="3" style="333" customWidth="1"/>
    <col min="4362" max="4362" width="3.125" style="333" customWidth="1"/>
    <col min="4363" max="4381" width="3" style="333" customWidth="1"/>
    <col min="4382" max="4382" width="4.625" style="333" customWidth="1"/>
    <col min="4383" max="4385" width="9" style="333"/>
    <col min="4386" max="4386" width="12.25" style="333" bestFit="1" customWidth="1"/>
    <col min="4387" max="4387" width="6.75" style="333" bestFit="1" customWidth="1"/>
    <col min="4388" max="4388" width="10.25" style="333" bestFit="1" customWidth="1"/>
    <col min="4389" max="4390" width="9" style="333"/>
    <col min="4391" max="4391" width="8.5" style="333" bestFit="1" customWidth="1"/>
    <col min="4392" max="4392" width="33.625" style="333" bestFit="1" customWidth="1"/>
    <col min="4393" max="4393" width="7.625" style="333" bestFit="1" customWidth="1"/>
    <col min="4394" max="4394" width="35.5" style="333" bestFit="1" customWidth="1"/>
    <col min="4395" max="4395" width="12.25" style="333" bestFit="1" customWidth="1"/>
    <col min="4396" max="4396" width="25.75" style="333" bestFit="1" customWidth="1"/>
    <col min="4397" max="4608" width="9" style="333"/>
    <col min="4609" max="4617" width="3" style="333" customWidth="1"/>
    <col min="4618" max="4618" width="3.125" style="333" customWidth="1"/>
    <col min="4619" max="4637" width="3" style="333" customWidth="1"/>
    <col min="4638" max="4638" width="4.625" style="333" customWidth="1"/>
    <col min="4639" max="4641" width="9" style="333"/>
    <col min="4642" max="4642" width="12.25" style="333" bestFit="1" customWidth="1"/>
    <col min="4643" max="4643" width="6.75" style="333" bestFit="1" customWidth="1"/>
    <col min="4644" max="4644" width="10.25" style="333" bestFit="1" customWidth="1"/>
    <col min="4645" max="4646" width="9" style="333"/>
    <col min="4647" max="4647" width="8.5" style="333" bestFit="1" customWidth="1"/>
    <col min="4648" max="4648" width="33.625" style="333" bestFit="1" customWidth="1"/>
    <col min="4649" max="4649" width="7.625" style="333" bestFit="1" customWidth="1"/>
    <col min="4650" max="4650" width="35.5" style="333" bestFit="1" customWidth="1"/>
    <col min="4651" max="4651" width="12.25" style="333" bestFit="1" customWidth="1"/>
    <col min="4652" max="4652" width="25.75" style="333" bestFit="1" customWidth="1"/>
    <col min="4653" max="4864" width="9" style="333"/>
    <col min="4865" max="4873" width="3" style="333" customWidth="1"/>
    <col min="4874" max="4874" width="3.125" style="333" customWidth="1"/>
    <col min="4875" max="4893" width="3" style="333" customWidth="1"/>
    <col min="4894" max="4894" width="4.625" style="333" customWidth="1"/>
    <col min="4895" max="4897" width="9" style="333"/>
    <col min="4898" max="4898" width="12.25" style="333" bestFit="1" customWidth="1"/>
    <col min="4899" max="4899" width="6.75" style="333" bestFit="1" customWidth="1"/>
    <col min="4900" max="4900" width="10.25" style="333" bestFit="1" customWidth="1"/>
    <col min="4901" max="4902" width="9" style="333"/>
    <col min="4903" max="4903" width="8.5" style="333" bestFit="1" customWidth="1"/>
    <col min="4904" max="4904" width="33.625" style="333" bestFit="1" customWidth="1"/>
    <col min="4905" max="4905" width="7.625" style="333" bestFit="1" customWidth="1"/>
    <col min="4906" max="4906" width="35.5" style="333" bestFit="1" customWidth="1"/>
    <col min="4907" max="4907" width="12.25" style="333" bestFit="1" customWidth="1"/>
    <col min="4908" max="4908" width="25.75" style="333" bestFit="1" customWidth="1"/>
    <col min="4909" max="5120" width="9" style="333"/>
    <col min="5121" max="5129" width="3" style="333" customWidth="1"/>
    <col min="5130" max="5130" width="3.125" style="333" customWidth="1"/>
    <col min="5131" max="5149" width="3" style="333" customWidth="1"/>
    <col min="5150" max="5150" width="4.625" style="333" customWidth="1"/>
    <col min="5151" max="5153" width="9" style="333"/>
    <col min="5154" max="5154" width="12.25" style="333" bestFit="1" customWidth="1"/>
    <col min="5155" max="5155" width="6.75" style="333" bestFit="1" customWidth="1"/>
    <col min="5156" max="5156" width="10.25" style="333" bestFit="1" customWidth="1"/>
    <col min="5157" max="5158" width="9" style="333"/>
    <col min="5159" max="5159" width="8.5" style="333" bestFit="1" customWidth="1"/>
    <col min="5160" max="5160" width="33.625" style="333" bestFit="1" customWidth="1"/>
    <col min="5161" max="5161" width="7.625" style="333" bestFit="1" customWidth="1"/>
    <col min="5162" max="5162" width="35.5" style="333" bestFit="1" customWidth="1"/>
    <col min="5163" max="5163" width="12.25" style="333" bestFit="1" customWidth="1"/>
    <col min="5164" max="5164" width="25.75" style="333" bestFit="1" customWidth="1"/>
    <col min="5165" max="5376" width="9" style="333"/>
    <col min="5377" max="5385" width="3" style="333" customWidth="1"/>
    <col min="5386" max="5386" width="3.125" style="333" customWidth="1"/>
    <col min="5387" max="5405" width="3" style="333" customWidth="1"/>
    <col min="5406" max="5406" width="4.625" style="333" customWidth="1"/>
    <col min="5407" max="5409" width="9" style="333"/>
    <col min="5410" max="5410" width="12.25" style="333" bestFit="1" customWidth="1"/>
    <col min="5411" max="5411" width="6.75" style="333" bestFit="1" customWidth="1"/>
    <col min="5412" max="5412" width="10.25" style="333" bestFit="1" customWidth="1"/>
    <col min="5413" max="5414" width="9" style="333"/>
    <col min="5415" max="5415" width="8.5" style="333" bestFit="1" customWidth="1"/>
    <col min="5416" max="5416" width="33.625" style="333" bestFit="1" customWidth="1"/>
    <col min="5417" max="5417" width="7.625" style="333" bestFit="1" customWidth="1"/>
    <col min="5418" max="5418" width="35.5" style="333" bestFit="1" customWidth="1"/>
    <col min="5419" max="5419" width="12.25" style="333" bestFit="1" customWidth="1"/>
    <col min="5420" max="5420" width="25.75" style="333" bestFit="1" customWidth="1"/>
    <col min="5421" max="5632" width="9" style="333"/>
    <col min="5633" max="5641" width="3" style="333" customWidth="1"/>
    <col min="5642" max="5642" width="3.125" style="333" customWidth="1"/>
    <col min="5643" max="5661" width="3" style="333" customWidth="1"/>
    <col min="5662" max="5662" width="4.625" style="333" customWidth="1"/>
    <col min="5663" max="5665" width="9" style="333"/>
    <col min="5666" max="5666" width="12.25" style="333" bestFit="1" customWidth="1"/>
    <col min="5667" max="5667" width="6.75" style="333" bestFit="1" customWidth="1"/>
    <col min="5668" max="5668" width="10.25" style="333" bestFit="1" customWidth="1"/>
    <col min="5669" max="5670" width="9" style="333"/>
    <col min="5671" max="5671" width="8.5" style="333" bestFit="1" customWidth="1"/>
    <col min="5672" max="5672" width="33.625" style="333" bestFit="1" customWidth="1"/>
    <col min="5673" max="5673" width="7.625" style="333" bestFit="1" customWidth="1"/>
    <col min="5674" max="5674" width="35.5" style="333" bestFit="1" customWidth="1"/>
    <col min="5675" max="5675" width="12.25" style="333" bestFit="1" customWidth="1"/>
    <col min="5676" max="5676" width="25.75" style="333" bestFit="1" customWidth="1"/>
    <col min="5677" max="5888" width="9" style="333"/>
    <col min="5889" max="5897" width="3" style="333" customWidth="1"/>
    <col min="5898" max="5898" width="3.125" style="333" customWidth="1"/>
    <col min="5899" max="5917" width="3" style="333" customWidth="1"/>
    <col min="5918" max="5918" width="4.625" style="333" customWidth="1"/>
    <col min="5919" max="5921" width="9" style="333"/>
    <col min="5922" max="5922" width="12.25" style="333" bestFit="1" customWidth="1"/>
    <col min="5923" max="5923" width="6.75" style="333" bestFit="1" customWidth="1"/>
    <col min="5924" max="5924" width="10.25" style="333" bestFit="1" customWidth="1"/>
    <col min="5925" max="5926" width="9" style="333"/>
    <col min="5927" max="5927" width="8.5" style="333" bestFit="1" customWidth="1"/>
    <col min="5928" max="5928" width="33.625" style="333" bestFit="1" customWidth="1"/>
    <col min="5929" max="5929" width="7.625" style="333" bestFit="1" customWidth="1"/>
    <col min="5930" max="5930" width="35.5" style="333" bestFit="1" customWidth="1"/>
    <col min="5931" max="5931" width="12.25" style="333" bestFit="1" customWidth="1"/>
    <col min="5932" max="5932" width="25.75" style="333" bestFit="1" customWidth="1"/>
    <col min="5933" max="6144" width="9" style="333"/>
    <col min="6145" max="6153" width="3" style="333" customWidth="1"/>
    <col min="6154" max="6154" width="3.125" style="333" customWidth="1"/>
    <col min="6155" max="6173" width="3" style="333" customWidth="1"/>
    <col min="6174" max="6174" width="4.625" style="333" customWidth="1"/>
    <col min="6175" max="6177" width="9" style="333"/>
    <col min="6178" max="6178" width="12.25" style="333" bestFit="1" customWidth="1"/>
    <col min="6179" max="6179" width="6.75" style="333" bestFit="1" customWidth="1"/>
    <col min="6180" max="6180" width="10.25" style="333" bestFit="1" customWidth="1"/>
    <col min="6181" max="6182" width="9" style="333"/>
    <col min="6183" max="6183" width="8.5" style="333" bestFit="1" customWidth="1"/>
    <col min="6184" max="6184" width="33.625" style="333" bestFit="1" customWidth="1"/>
    <col min="6185" max="6185" width="7.625" style="333" bestFit="1" customWidth="1"/>
    <col min="6186" max="6186" width="35.5" style="333" bestFit="1" customWidth="1"/>
    <col min="6187" max="6187" width="12.25" style="333" bestFit="1" customWidth="1"/>
    <col min="6188" max="6188" width="25.75" style="333" bestFit="1" customWidth="1"/>
    <col min="6189" max="6400" width="9" style="333"/>
    <col min="6401" max="6409" width="3" style="333" customWidth="1"/>
    <col min="6410" max="6410" width="3.125" style="333" customWidth="1"/>
    <col min="6411" max="6429" width="3" style="333" customWidth="1"/>
    <col min="6430" max="6430" width="4.625" style="333" customWidth="1"/>
    <col min="6431" max="6433" width="9" style="333"/>
    <col min="6434" max="6434" width="12.25" style="333" bestFit="1" customWidth="1"/>
    <col min="6435" max="6435" width="6.75" style="333" bestFit="1" customWidth="1"/>
    <col min="6436" max="6436" width="10.25" style="333" bestFit="1" customWidth="1"/>
    <col min="6437" max="6438" width="9" style="333"/>
    <col min="6439" max="6439" width="8.5" style="333" bestFit="1" customWidth="1"/>
    <col min="6440" max="6440" width="33.625" style="333" bestFit="1" customWidth="1"/>
    <col min="6441" max="6441" width="7.625" style="333" bestFit="1" customWidth="1"/>
    <col min="6442" max="6442" width="35.5" style="333" bestFit="1" customWidth="1"/>
    <col min="6443" max="6443" width="12.25" style="333" bestFit="1" customWidth="1"/>
    <col min="6444" max="6444" width="25.75" style="333" bestFit="1" customWidth="1"/>
    <col min="6445" max="6656" width="9" style="333"/>
    <col min="6657" max="6665" width="3" style="333" customWidth="1"/>
    <col min="6666" max="6666" width="3.125" style="333" customWidth="1"/>
    <col min="6667" max="6685" width="3" style="333" customWidth="1"/>
    <col min="6686" max="6686" width="4.625" style="333" customWidth="1"/>
    <col min="6687" max="6689" width="9" style="333"/>
    <col min="6690" max="6690" width="12.25" style="333" bestFit="1" customWidth="1"/>
    <col min="6691" max="6691" width="6.75" style="333" bestFit="1" customWidth="1"/>
    <col min="6692" max="6692" width="10.25" style="333" bestFit="1" customWidth="1"/>
    <col min="6693" max="6694" width="9" style="333"/>
    <col min="6695" max="6695" width="8.5" style="333" bestFit="1" customWidth="1"/>
    <col min="6696" max="6696" width="33.625" style="333" bestFit="1" customWidth="1"/>
    <col min="6697" max="6697" width="7.625" style="333" bestFit="1" customWidth="1"/>
    <col min="6698" max="6698" width="35.5" style="333" bestFit="1" customWidth="1"/>
    <col min="6699" max="6699" width="12.25" style="333" bestFit="1" customWidth="1"/>
    <col min="6700" max="6700" width="25.75" style="333" bestFit="1" customWidth="1"/>
    <col min="6701" max="6912" width="9" style="333"/>
    <col min="6913" max="6921" width="3" style="333" customWidth="1"/>
    <col min="6922" max="6922" width="3.125" style="333" customWidth="1"/>
    <col min="6923" max="6941" width="3" style="333" customWidth="1"/>
    <col min="6942" max="6942" width="4.625" style="333" customWidth="1"/>
    <col min="6943" max="6945" width="9" style="333"/>
    <col min="6946" max="6946" width="12.25" style="333" bestFit="1" customWidth="1"/>
    <col min="6947" max="6947" width="6.75" style="333" bestFit="1" customWidth="1"/>
    <col min="6948" max="6948" width="10.25" style="333" bestFit="1" customWidth="1"/>
    <col min="6949" max="6950" width="9" style="333"/>
    <col min="6951" max="6951" width="8.5" style="333" bestFit="1" customWidth="1"/>
    <col min="6952" max="6952" width="33.625" style="333" bestFit="1" customWidth="1"/>
    <col min="6953" max="6953" width="7.625" style="333" bestFit="1" customWidth="1"/>
    <col min="6954" max="6954" width="35.5" style="333" bestFit="1" customWidth="1"/>
    <col min="6955" max="6955" width="12.25" style="333" bestFit="1" customWidth="1"/>
    <col min="6956" max="6956" width="25.75" style="333" bestFit="1" customWidth="1"/>
    <col min="6957" max="7168" width="9" style="333"/>
    <col min="7169" max="7177" width="3" style="333" customWidth="1"/>
    <col min="7178" max="7178" width="3.125" style="333" customWidth="1"/>
    <col min="7179" max="7197" width="3" style="333" customWidth="1"/>
    <col min="7198" max="7198" width="4.625" style="333" customWidth="1"/>
    <col min="7199" max="7201" width="9" style="333"/>
    <col min="7202" max="7202" width="12.25" style="333" bestFit="1" customWidth="1"/>
    <col min="7203" max="7203" width="6.75" style="333" bestFit="1" customWidth="1"/>
    <col min="7204" max="7204" width="10.25" style="333" bestFit="1" customWidth="1"/>
    <col min="7205" max="7206" width="9" style="333"/>
    <col min="7207" max="7207" width="8.5" style="333" bestFit="1" customWidth="1"/>
    <col min="7208" max="7208" width="33.625" style="333" bestFit="1" customWidth="1"/>
    <col min="7209" max="7209" width="7.625" style="333" bestFit="1" customWidth="1"/>
    <col min="7210" max="7210" width="35.5" style="333" bestFit="1" customWidth="1"/>
    <col min="7211" max="7211" width="12.25" style="333" bestFit="1" customWidth="1"/>
    <col min="7212" max="7212" width="25.75" style="333" bestFit="1" customWidth="1"/>
    <col min="7213" max="7424" width="9" style="333"/>
    <col min="7425" max="7433" width="3" style="333" customWidth="1"/>
    <col min="7434" max="7434" width="3.125" style="333" customWidth="1"/>
    <col min="7435" max="7453" width="3" style="333" customWidth="1"/>
    <col min="7454" max="7454" width="4.625" style="333" customWidth="1"/>
    <col min="7455" max="7457" width="9" style="333"/>
    <col min="7458" max="7458" width="12.25" style="333" bestFit="1" customWidth="1"/>
    <col min="7459" max="7459" width="6.75" style="333" bestFit="1" customWidth="1"/>
    <col min="7460" max="7460" width="10.25" style="333" bestFit="1" customWidth="1"/>
    <col min="7461" max="7462" width="9" style="333"/>
    <col min="7463" max="7463" width="8.5" style="333" bestFit="1" customWidth="1"/>
    <col min="7464" max="7464" width="33.625" style="333" bestFit="1" customWidth="1"/>
    <col min="7465" max="7465" width="7.625" style="333" bestFit="1" customWidth="1"/>
    <col min="7466" max="7466" width="35.5" style="333" bestFit="1" customWidth="1"/>
    <col min="7467" max="7467" width="12.25" style="333" bestFit="1" customWidth="1"/>
    <col min="7468" max="7468" width="25.75" style="333" bestFit="1" customWidth="1"/>
    <col min="7469" max="7680" width="9" style="333"/>
    <col min="7681" max="7689" width="3" style="333" customWidth="1"/>
    <col min="7690" max="7690" width="3.125" style="333" customWidth="1"/>
    <col min="7691" max="7709" width="3" style="333" customWidth="1"/>
    <col min="7710" max="7710" width="4.625" style="333" customWidth="1"/>
    <col min="7711" max="7713" width="9" style="333"/>
    <col min="7714" max="7714" width="12.25" style="333" bestFit="1" customWidth="1"/>
    <col min="7715" max="7715" width="6.75" style="333" bestFit="1" customWidth="1"/>
    <col min="7716" max="7716" width="10.25" style="333" bestFit="1" customWidth="1"/>
    <col min="7717" max="7718" width="9" style="333"/>
    <col min="7719" max="7719" width="8.5" style="333" bestFit="1" customWidth="1"/>
    <col min="7720" max="7720" width="33.625" style="333" bestFit="1" customWidth="1"/>
    <col min="7721" max="7721" width="7.625" style="333" bestFit="1" customWidth="1"/>
    <col min="7722" max="7722" width="35.5" style="333" bestFit="1" customWidth="1"/>
    <col min="7723" max="7723" width="12.25" style="333" bestFit="1" customWidth="1"/>
    <col min="7724" max="7724" width="25.75" style="333" bestFit="1" customWidth="1"/>
    <col min="7725" max="7936" width="9" style="333"/>
    <col min="7937" max="7945" width="3" style="333" customWidth="1"/>
    <col min="7946" max="7946" width="3.125" style="333" customWidth="1"/>
    <col min="7947" max="7965" width="3" style="333" customWidth="1"/>
    <col min="7966" max="7966" width="4.625" style="333" customWidth="1"/>
    <col min="7967" max="7969" width="9" style="333"/>
    <col min="7970" max="7970" width="12.25" style="333" bestFit="1" customWidth="1"/>
    <col min="7971" max="7971" width="6.75" style="333" bestFit="1" customWidth="1"/>
    <col min="7972" max="7972" width="10.25" style="333" bestFit="1" customWidth="1"/>
    <col min="7973" max="7974" width="9" style="333"/>
    <col min="7975" max="7975" width="8.5" style="333" bestFit="1" customWidth="1"/>
    <col min="7976" max="7976" width="33.625" style="333" bestFit="1" customWidth="1"/>
    <col min="7977" max="7977" width="7.625" style="333" bestFit="1" customWidth="1"/>
    <col min="7978" max="7978" width="35.5" style="333" bestFit="1" customWidth="1"/>
    <col min="7979" max="7979" width="12.25" style="333" bestFit="1" customWidth="1"/>
    <col min="7980" max="7980" width="25.75" style="333" bestFit="1" customWidth="1"/>
    <col min="7981" max="8192" width="9" style="333"/>
    <col min="8193" max="8201" width="3" style="333" customWidth="1"/>
    <col min="8202" max="8202" width="3.125" style="333" customWidth="1"/>
    <col min="8203" max="8221" width="3" style="333" customWidth="1"/>
    <col min="8222" max="8222" width="4.625" style="333" customWidth="1"/>
    <col min="8223" max="8225" width="9" style="333"/>
    <col min="8226" max="8226" width="12.25" style="333" bestFit="1" customWidth="1"/>
    <col min="8227" max="8227" width="6.75" style="333" bestFit="1" customWidth="1"/>
    <col min="8228" max="8228" width="10.25" style="333" bestFit="1" customWidth="1"/>
    <col min="8229" max="8230" width="9" style="333"/>
    <col min="8231" max="8231" width="8.5" style="333" bestFit="1" customWidth="1"/>
    <col min="8232" max="8232" width="33.625" style="333" bestFit="1" customWidth="1"/>
    <col min="8233" max="8233" width="7.625" style="333" bestFit="1" customWidth="1"/>
    <col min="8234" max="8234" width="35.5" style="333" bestFit="1" customWidth="1"/>
    <col min="8235" max="8235" width="12.25" style="333" bestFit="1" customWidth="1"/>
    <col min="8236" max="8236" width="25.75" style="333" bestFit="1" customWidth="1"/>
    <col min="8237" max="8448" width="9" style="333"/>
    <col min="8449" max="8457" width="3" style="333" customWidth="1"/>
    <col min="8458" max="8458" width="3.125" style="333" customWidth="1"/>
    <col min="8459" max="8477" width="3" style="333" customWidth="1"/>
    <col min="8478" max="8478" width="4.625" style="333" customWidth="1"/>
    <col min="8479" max="8481" width="9" style="333"/>
    <col min="8482" max="8482" width="12.25" style="333" bestFit="1" customWidth="1"/>
    <col min="8483" max="8483" width="6.75" style="333" bestFit="1" customWidth="1"/>
    <col min="8484" max="8484" width="10.25" style="333" bestFit="1" customWidth="1"/>
    <col min="8485" max="8486" width="9" style="333"/>
    <col min="8487" max="8487" width="8.5" style="333" bestFit="1" customWidth="1"/>
    <col min="8488" max="8488" width="33.625" style="333" bestFit="1" customWidth="1"/>
    <col min="8489" max="8489" width="7.625" style="333" bestFit="1" customWidth="1"/>
    <col min="8490" max="8490" width="35.5" style="333" bestFit="1" customWidth="1"/>
    <col min="8491" max="8491" width="12.25" style="333" bestFit="1" customWidth="1"/>
    <col min="8492" max="8492" width="25.75" style="333" bestFit="1" customWidth="1"/>
    <col min="8493" max="8704" width="9" style="333"/>
    <col min="8705" max="8713" width="3" style="333" customWidth="1"/>
    <col min="8714" max="8714" width="3.125" style="333" customWidth="1"/>
    <col min="8715" max="8733" width="3" style="333" customWidth="1"/>
    <col min="8734" max="8734" width="4.625" style="333" customWidth="1"/>
    <col min="8735" max="8737" width="9" style="333"/>
    <col min="8738" max="8738" width="12.25" style="333" bestFit="1" customWidth="1"/>
    <col min="8739" max="8739" width="6.75" style="333" bestFit="1" customWidth="1"/>
    <col min="8740" max="8740" width="10.25" style="333" bestFit="1" customWidth="1"/>
    <col min="8741" max="8742" width="9" style="333"/>
    <col min="8743" max="8743" width="8.5" style="333" bestFit="1" customWidth="1"/>
    <col min="8744" max="8744" width="33.625" style="333" bestFit="1" customWidth="1"/>
    <col min="8745" max="8745" width="7.625" style="333" bestFit="1" customWidth="1"/>
    <col min="8746" max="8746" width="35.5" style="333" bestFit="1" customWidth="1"/>
    <col min="8747" max="8747" width="12.25" style="333" bestFit="1" customWidth="1"/>
    <col min="8748" max="8748" width="25.75" style="333" bestFit="1" customWidth="1"/>
    <col min="8749" max="8960" width="9" style="333"/>
    <col min="8961" max="8969" width="3" style="333" customWidth="1"/>
    <col min="8970" max="8970" width="3.125" style="333" customWidth="1"/>
    <col min="8971" max="8989" width="3" style="333" customWidth="1"/>
    <col min="8990" max="8990" width="4.625" style="333" customWidth="1"/>
    <col min="8991" max="8993" width="9" style="333"/>
    <col min="8994" max="8994" width="12.25" style="333" bestFit="1" customWidth="1"/>
    <col min="8995" max="8995" width="6.75" style="333" bestFit="1" customWidth="1"/>
    <col min="8996" max="8996" width="10.25" style="333" bestFit="1" customWidth="1"/>
    <col min="8997" max="8998" width="9" style="333"/>
    <col min="8999" max="8999" width="8.5" style="333" bestFit="1" customWidth="1"/>
    <col min="9000" max="9000" width="33.625" style="333" bestFit="1" customWidth="1"/>
    <col min="9001" max="9001" width="7.625" style="333" bestFit="1" customWidth="1"/>
    <col min="9002" max="9002" width="35.5" style="333" bestFit="1" customWidth="1"/>
    <col min="9003" max="9003" width="12.25" style="333" bestFit="1" customWidth="1"/>
    <col min="9004" max="9004" width="25.75" style="333" bestFit="1" customWidth="1"/>
    <col min="9005" max="9216" width="9" style="333"/>
    <col min="9217" max="9225" width="3" style="333" customWidth="1"/>
    <col min="9226" max="9226" width="3.125" style="333" customWidth="1"/>
    <col min="9227" max="9245" width="3" style="333" customWidth="1"/>
    <col min="9246" max="9246" width="4.625" style="333" customWidth="1"/>
    <col min="9247" max="9249" width="9" style="333"/>
    <col min="9250" max="9250" width="12.25" style="333" bestFit="1" customWidth="1"/>
    <col min="9251" max="9251" width="6.75" style="333" bestFit="1" customWidth="1"/>
    <col min="9252" max="9252" width="10.25" style="333" bestFit="1" customWidth="1"/>
    <col min="9253" max="9254" width="9" style="333"/>
    <col min="9255" max="9255" width="8.5" style="333" bestFit="1" customWidth="1"/>
    <col min="9256" max="9256" width="33.625" style="333" bestFit="1" customWidth="1"/>
    <col min="9257" max="9257" width="7.625" style="333" bestFit="1" customWidth="1"/>
    <col min="9258" max="9258" width="35.5" style="333" bestFit="1" customWidth="1"/>
    <col min="9259" max="9259" width="12.25" style="333" bestFit="1" customWidth="1"/>
    <col min="9260" max="9260" width="25.75" style="333" bestFit="1" customWidth="1"/>
    <col min="9261" max="9472" width="9" style="333"/>
    <col min="9473" max="9481" width="3" style="333" customWidth="1"/>
    <col min="9482" max="9482" width="3.125" style="333" customWidth="1"/>
    <col min="9483" max="9501" width="3" style="333" customWidth="1"/>
    <col min="9502" max="9502" width="4.625" style="333" customWidth="1"/>
    <col min="9503" max="9505" width="9" style="333"/>
    <col min="9506" max="9506" width="12.25" style="333" bestFit="1" customWidth="1"/>
    <col min="9507" max="9507" width="6.75" style="333" bestFit="1" customWidth="1"/>
    <col min="9508" max="9508" width="10.25" style="333" bestFit="1" customWidth="1"/>
    <col min="9509" max="9510" width="9" style="333"/>
    <col min="9511" max="9511" width="8.5" style="333" bestFit="1" customWidth="1"/>
    <col min="9512" max="9512" width="33.625" style="333" bestFit="1" customWidth="1"/>
    <col min="9513" max="9513" width="7.625" style="333" bestFit="1" customWidth="1"/>
    <col min="9514" max="9514" width="35.5" style="333" bestFit="1" customWidth="1"/>
    <col min="9515" max="9515" width="12.25" style="333" bestFit="1" customWidth="1"/>
    <col min="9516" max="9516" width="25.75" style="333" bestFit="1" customWidth="1"/>
    <col min="9517" max="9728" width="9" style="333"/>
    <col min="9729" max="9737" width="3" style="333" customWidth="1"/>
    <col min="9738" max="9738" width="3.125" style="333" customWidth="1"/>
    <col min="9739" max="9757" width="3" style="333" customWidth="1"/>
    <col min="9758" max="9758" width="4.625" style="333" customWidth="1"/>
    <col min="9759" max="9761" width="9" style="333"/>
    <col min="9762" max="9762" width="12.25" style="333" bestFit="1" customWidth="1"/>
    <col min="9763" max="9763" width="6.75" style="333" bestFit="1" customWidth="1"/>
    <col min="9764" max="9764" width="10.25" style="333" bestFit="1" customWidth="1"/>
    <col min="9765" max="9766" width="9" style="333"/>
    <col min="9767" max="9767" width="8.5" style="333" bestFit="1" customWidth="1"/>
    <col min="9768" max="9768" width="33.625" style="333" bestFit="1" customWidth="1"/>
    <col min="9769" max="9769" width="7.625" style="333" bestFit="1" customWidth="1"/>
    <col min="9770" max="9770" width="35.5" style="333" bestFit="1" customWidth="1"/>
    <col min="9771" max="9771" width="12.25" style="333" bestFit="1" customWidth="1"/>
    <col min="9772" max="9772" width="25.75" style="333" bestFit="1" customWidth="1"/>
    <col min="9773" max="9984" width="9" style="333"/>
    <col min="9985" max="9993" width="3" style="333" customWidth="1"/>
    <col min="9994" max="9994" width="3.125" style="333" customWidth="1"/>
    <col min="9995" max="10013" width="3" style="333" customWidth="1"/>
    <col min="10014" max="10014" width="4.625" style="333" customWidth="1"/>
    <col min="10015" max="10017" width="9" style="333"/>
    <col min="10018" max="10018" width="12.25" style="333" bestFit="1" customWidth="1"/>
    <col min="10019" max="10019" width="6.75" style="333" bestFit="1" customWidth="1"/>
    <col min="10020" max="10020" width="10.25" style="333" bestFit="1" customWidth="1"/>
    <col min="10021" max="10022" width="9" style="333"/>
    <col min="10023" max="10023" width="8.5" style="333" bestFit="1" customWidth="1"/>
    <col min="10024" max="10024" width="33.625" style="333" bestFit="1" customWidth="1"/>
    <col min="10025" max="10025" width="7.625" style="333" bestFit="1" customWidth="1"/>
    <col min="10026" max="10026" width="35.5" style="333" bestFit="1" customWidth="1"/>
    <col min="10027" max="10027" width="12.25" style="333" bestFit="1" customWidth="1"/>
    <col min="10028" max="10028" width="25.75" style="333" bestFit="1" customWidth="1"/>
    <col min="10029" max="10240" width="9" style="333"/>
    <col min="10241" max="10249" width="3" style="333" customWidth="1"/>
    <col min="10250" max="10250" width="3.125" style="333" customWidth="1"/>
    <col min="10251" max="10269" width="3" style="333" customWidth="1"/>
    <col min="10270" max="10270" width="4.625" style="333" customWidth="1"/>
    <col min="10271" max="10273" width="9" style="333"/>
    <col min="10274" max="10274" width="12.25" style="333" bestFit="1" customWidth="1"/>
    <col min="10275" max="10275" width="6.75" style="333" bestFit="1" customWidth="1"/>
    <col min="10276" max="10276" width="10.25" style="333" bestFit="1" customWidth="1"/>
    <col min="10277" max="10278" width="9" style="333"/>
    <col min="10279" max="10279" width="8.5" style="333" bestFit="1" customWidth="1"/>
    <col min="10280" max="10280" width="33.625" style="333" bestFit="1" customWidth="1"/>
    <col min="10281" max="10281" width="7.625" style="333" bestFit="1" customWidth="1"/>
    <col min="10282" max="10282" width="35.5" style="333" bestFit="1" customWidth="1"/>
    <col min="10283" max="10283" width="12.25" style="333" bestFit="1" customWidth="1"/>
    <col min="10284" max="10284" width="25.75" style="333" bestFit="1" customWidth="1"/>
    <col min="10285" max="10496" width="9" style="333"/>
    <col min="10497" max="10505" width="3" style="333" customWidth="1"/>
    <col min="10506" max="10506" width="3.125" style="333" customWidth="1"/>
    <col min="10507" max="10525" width="3" style="333" customWidth="1"/>
    <col min="10526" max="10526" width="4.625" style="333" customWidth="1"/>
    <col min="10527" max="10529" width="9" style="333"/>
    <col min="10530" max="10530" width="12.25" style="333" bestFit="1" customWidth="1"/>
    <col min="10531" max="10531" width="6.75" style="333" bestFit="1" customWidth="1"/>
    <col min="10532" max="10532" width="10.25" style="333" bestFit="1" customWidth="1"/>
    <col min="10533" max="10534" width="9" style="333"/>
    <col min="10535" max="10535" width="8.5" style="333" bestFit="1" customWidth="1"/>
    <col min="10536" max="10536" width="33.625" style="333" bestFit="1" customWidth="1"/>
    <col min="10537" max="10537" width="7.625" style="333" bestFit="1" customWidth="1"/>
    <col min="10538" max="10538" width="35.5" style="333" bestFit="1" customWidth="1"/>
    <col min="10539" max="10539" width="12.25" style="333" bestFit="1" customWidth="1"/>
    <col min="10540" max="10540" width="25.75" style="333" bestFit="1" customWidth="1"/>
    <col min="10541" max="10752" width="9" style="333"/>
    <col min="10753" max="10761" width="3" style="333" customWidth="1"/>
    <col min="10762" max="10762" width="3.125" style="333" customWidth="1"/>
    <col min="10763" max="10781" width="3" style="333" customWidth="1"/>
    <col min="10782" max="10782" width="4.625" style="333" customWidth="1"/>
    <col min="10783" max="10785" width="9" style="333"/>
    <col min="10786" max="10786" width="12.25" style="333" bestFit="1" customWidth="1"/>
    <col min="10787" max="10787" width="6.75" style="333" bestFit="1" customWidth="1"/>
    <col min="10788" max="10788" width="10.25" style="333" bestFit="1" customWidth="1"/>
    <col min="10789" max="10790" width="9" style="333"/>
    <col min="10791" max="10791" width="8.5" style="333" bestFit="1" customWidth="1"/>
    <col min="10792" max="10792" width="33.625" style="333" bestFit="1" customWidth="1"/>
    <col min="10793" max="10793" width="7.625" style="333" bestFit="1" customWidth="1"/>
    <col min="10794" max="10794" width="35.5" style="333" bestFit="1" customWidth="1"/>
    <col min="10795" max="10795" width="12.25" style="333" bestFit="1" customWidth="1"/>
    <col min="10796" max="10796" width="25.75" style="333" bestFit="1" customWidth="1"/>
    <col min="10797" max="11008" width="9" style="333"/>
    <col min="11009" max="11017" width="3" style="333" customWidth="1"/>
    <col min="11018" max="11018" width="3.125" style="333" customWidth="1"/>
    <col min="11019" max="11037" width="3" style="333" customWidth="1"/>
    <col min="11038" max="11038" width="4.625" style="333" customWidth="1"/>
    <col min="11039" max="11041" width="9" style="333"/>
    <col min="11042" max="11042" width="12.25" style="333" bestFit="1" customWidth="1"/>
    <col min="11043" max="11043" width="6.75" style="333" bestFit="1" customWidth="1"/>
    <col min="11044" max="11044" width="10.25" style="333" bestFit="1" customWidth="1"/>
    <col min="11045" max="11046" width="9" style="333"/>
    <col min="11047" max="11047" width="8.5" style="333" bestFit="1" customWidth="1"/>
    <col min="11048" max="11048" width="33.625" style="333" bestFit="1" customWidth="1"/>
    <col min="11049" max="11049" width="7.625" style="333" bestFit="1" customWidth="1"/>
    <col min="11050" max="11050" width="35.5" style="333" bestFit="1" customWidth="1"/>
    <col min="11051" max="11051" width="12.25" style="333" bestFit="1" customWidth="1"/>
    <col min="11052" max="11052" width="25.75" style="333" bestFit="1" customWidth="1"/>
    <col min="11053" max="11264" width="9" style="333"/>
    <col min="11265" max="11273" width="3" style="333" customWidth="1"/>
    <col min="11274" max="11274" width="3.125" style="333" customWidth="1"/>
    <col min="11275" max="11293" width="3" style="333" customWidth="1"/>
    <col min="11294" max="11294" width="4.625" style="333" customWidth="1"/>
    <col min="11295" max="11297" width="9" style="333"/>
    <col min="11298" max="11298" width="12.25" style="333" bestFit="1" customWidth="1"/>
    <col min="11299" max="11299" width="6.75" style="333" bestFit="1" customWidth="1"/>
    <col min="11300" max="11300" width="10.25" style="333" bestFit="1" customWidth="1"/>
    <col min="11301" max="11302" width="9" style="333"/>
    <col min="11303" max="11303" width="8.5" style="333" bestFit="1" customWidth="1"/>
    <col min="11304" max="11304" width="33.625" style="333" bestFit="1" customWidth="1"/>
    <col min="11305" max="11305" width="7.625" style="333" bestFit="1" customWidth="1"/>
    <col min="11306" max="11306" width="35.5" style="333" bestFit="1" customWidth="1"/>
    <col min="11307" max="11307" width="12.25" style="333" bestFit="1" customWidth="1"/>
    <col min="11308" max="11308" width="25.75" style="333" bestFit="1" customWidth="1"/>
    <col min="11309" max="11520" width="9" style="333"/>
    <col min="11521" max="11529" width="3" style="333" customWidth="1"/>
    <col min="11530" max="11530" width="3.125" style="333" customWidth="1"/>
    <col min="11531" max="11549" width="3" style="333" customWidth="1"/>
    <col min="11550" max="11550" width="4.625" style="333" customWidth="1"/>
    <col min="11551" max="11553" width="9" style="333"/>
    <col min="11554" max="11554" width="12.25" style="333" bestFit="1" customWidth="1"/>
    <col min="11555" max="11555" width="6.75" style="333" bestFit="1" customWidth="1"/>
    <col min="11556" max="11556" width="10.25" style="333" bestFit="1" customWidth="1"/>
    <col min="11557" max="11558" width="9" style="333"/>
    <col min="11559" max="11559" width="8.5" style="333" bestFit="1" customWidth="1"/>
    <col min="11560" max="11560" width="33.625" style="333" bestFit="1" customWidth="1"/>
    <col min="11561" max="11561" width="7.625" style="333" bestFit="1" customWidth="1"/>
    <col min="11562" max="11562" width="35.5" style="333" bestFit="1" customWidth="1"/>
    <col min="11563" max="11563" width="12.25" style="333" bestFit="1" customWidth="1"/>
    <col min="11564" max="11564" width="25.75" style="333" bestFit="1" customWidth="1"/>
    <col min="11565" max="11776" width="9" style="333"/>
    <col min="11777" max="11785" width="3" style="333" customWidth="1"/>
    <col min="11786" max="11786" width="3.125" style="333" customWidth="1"/>
    <col min="11787" max="11805" width="3" style="333" customWidth="1"/>
    <col min="11806" max="11806" width="4.625" style="333" customWidth="1"/>
    <col min="11807" max="11809" width="9" style="333"/>
    <col min="11810" max="11810" width="12.25" style="333" bestFit="1" customWidth="1"/>
    <col min="11811" max="11811" width="6.75" style="333" bestFit="1" customWidth="1"/>
    <col min="11812" max="11812" width="10.25" style="333" bestFit="1" customWidth="1"/>
    <col min="11813" max="11814" width="9" style="333"/>
    <col min="11815" max="11815" width="8.5" style="333" bestFit="1" customWidth="1"/>
    <col min="11816" max="11816" width="33.625" style="333" bestFit="1" customWidth="1"/>
    <col min="11817" max="11817" width="7.625" style="333" bestFit="1" customWidth="1"/>
    <col min="11818" max="11818" width="35.5" style="333" bestFit="1" customWidth="1"/>
    <col min="11819" max="11819" width="12.25" style="333" bestFit="1" customWidth="1"/>
    <col min="11820" max="11820" width="25.75" style="333" bestFit="1" customWidth="1"/>
    <col min="11821" max="12032" width="9" style="333"/>
    <col min="12033" max="12041" width="3" style="333" customWidth="1"/>
    <col min="12042" max="12042" width="3.125" style="333" customWidth="1"/>
    <col min="12043" max="12061" width="3" style="333" customWidth="1"/>
    <col min="12062" max="12062" width="4.625" style="333" customWidth="1"/>
    <col min="12063" max="12065" width="9" style="333"/>
    <col min="12066" max="12066" width="12.25" style="333" bestFit="1" customWidth="1"/>
    <col min="12067" max="12067" width="6.75" style="333" bestFit="1" customWidth="1"/>
    <col min="12068" max="12068" width="10.25" style="333" bestFit="1" customWidth="1"/>
    <col min="12069" max="12070" width="9" style="333"/>
    <col min="12071" max="12071" width="8.5" style="333" bestFit="1" customWidth="1"/>
    <col min="12072" max="12072" width="33.625" style="333" bestFit="1" customWidth="1"/>
    <col min="12073" max="12073" width="7.625" style="333" bestFit="1" customWidth="1"/>
    <col min="12074" max="12074" width="35.5" style="333" bestFit="1" customWidth="1"/>
    <col min="12075" max="12075" width="12.25" style="333" bestFit="1" customWidth="1"/>
    <col min="12076" max="12076" width="25.75" style="333" bestFit="1" customWidth="1"/>
    <col min="12077" max="12288" width="9" style="333"/>
    <col min="12289" max="12297" width="3" style="333" customWidth="1"/>
    <col min="12298" max="12298" width="3.125" style="333" customWidth="1"/>
    <col min="12299" max="12317" width="3" style="333" customWidth="1"/>
    <col min="12318" max="12318" width="4.625" style="333" customWidth="1"/>
    <col min="12319" max="12321" width="9" style="333"/>
    <col min="12322" max="12322" width="12.25" style="333" bestFit="1" customWidth="1"/>
    <col min="12323" max="12323" width="6.75" style="333" bestFit="1" customWidth="1"/>
    <col min="12324" max="12324" width="10.25" style="333" bestFit="1" customWidth="1"/>
    <col min="12325" max="12326" width="9" style="333"/>
    <col min="12327" max="12327" width="8.5" style="333" bestFit="1" customWidth="1"/>
    <col min="12328" max="12328" width="33.625" style="333" bestFit="1" customWidth="1"/>
    <col min="12329" max="12329" width="7.625" style="333" bestFit="1" customWidth="1"/>
    <col min="12330" max="12330" width="35.5" style="333" bestFit="1" customWidth="1"/>
    <col min="12331" max="12331" width="12.25" style="333" bestFit="1" customWidth="1"/>
    <col min="12332" max="12332" width="25.75" style="333" bestFit="1" customWidth="1"/>
    <col min="12333" max="12544" width="9" style="333"/>
    <col min="12545" max="12553" width="3" style="333" customWidth="1"/>
    <col min="12554" max="12554" width="3.125" style="333" customWidth="1"/>
    <col min="12555" max="12573" width="3" style="333" customWidth="1"/>
    <col min="12574" max="12574" width="4.625" style="333" customWidth="1"/>
    <col min="12575" max="12577" width="9" style="333"/>
    <col min="12578" max="12578" width="12.25" style="333" bestFit="1" customWidth="1"/>
    <col min="12579" max="12579" width="6.75" style="333" bestFit="1" customWidth="1"/>
    <col min="12580" max="12580" width="10.25" style="333" bestFit="1" customWidth="1"/>
    <col min="12581" max="12582" width="9" style="333"/>
    <col min="12583" max="12583" width="8.5" style="333" bestFit="1" customWidth="1"/>
    <col min="12584" max="12584" width="33.625" style="333" bestFit="1" customWidth="1"/>
    <col min="12585" max="12585" width="7.625" style="333" bestFit="1" customWidth="1"/>
    <col min="12586" max="12586" width="35.5" style="333" bestFit="1" customWidth="1"/>
    <col min="12587" max="12587" width="12.25" style="333" bestFit="1" customWidth="1"/>
    <col min="12588" max="12588" width="25.75" style="333" bestFit="1" customWidth="1"/>
    <col min="12589" max="12800" width="9" style="333"/>
    <col min="12801" max="12809" width="3" style="333" customWidth="1"/>
    <col min="12810" max="12810" width="3.125" style="333" customWidth="1"/>
    <col min="12811" max="12829" width="3" style="333" customWidth="1"/>
    <col min="12830" max="12830" width="4.625" style="333" customWidth="1"/>
    <col min="12831" max="12833" width="9" style="333"/>
    <col min="12834" max="12834" width="12.25" style="333" bestFit="1" customWidth="1"/>
    <col min="12835" max="12835" width="6.75" style="333" bestFit="1" customWidth="1"/>
    <col min="12836" max="12836" width="10.25" style="333" bestFit="1" customWidth="1"/>
    <col min="12837" max="12838" width="9" style="333"/>
    <col min="12839" max="12839" width="8.5" style="333" bestFit="1" customWidth="1"/>
    <col min="12840" max="12840" width="33.625" style="333" bestFit="1" customWidth="1"/>
    <col min="12841" max="12841" width="7.625" style="333" bestFit="1" customWidth="1"/>
    <col min="12842" max="12842" width="35.5" style="333" bestFit="1" customWidth="1"/>
    <col min="12843" max="12843" width="12.25" style="333" bestFit="1" customWidth="1"/>
    <col min="12844" max="12844" width="25.75" style="333" bestFit="1" customWidth="1"/>
    <col min="12845" max="13056" width="9" style="333"/>
    <col min="13057" max="13065" width="3" style="333" customWidth="1"/>
    <col min="13066" max="13066" width="3.125" style="333" customWidth="1"/>
    <col min="13067" max="13085" width="3" style="333" customWidth="1"/>
    <col min="13086" max="13086" width="4.625" style="333" customWidth="1"/>
    <col min="13087" max="13089" width="9" style="333"/>
    <col min="13090" max="13090" width="12.25" style="333" bestFit="1" customWidth="1"/>
    <col min="13091" max="13091" width="6.75" style="333" bestFit="1" customWidth="1"/>
    <col min="13092" max="13092" width="10.25" style="333" bestFit="1" customWidth="1"/>
    <col min="13093" max="13094" width="9" style="333"/>
    <col min="13095" max="13095" width="8.5" style="333" bestFit="1" customWidth="1"/>
    <col min="13096" max="13096" width="33.625" style="333" bestFit="1" customWidth="1"/>
    <col min="13097" max="13097" width="7.625" style="333" bestFit="1" customWidth="1"/>
    <col min="13098" max="13098" width="35.5" style="333" bestFit="1" customWidth="1"/>
    <col min="13099" max="13099" width="12.25" style="333" bestFit="1" customWidth="1"/>
    <col min="13100" max="13100" width="25.75" style="333" bestFit="1" customWidth="1"/>
    <col min="13101" max="13312" width="9" style="333"/>
    <col min="13313" max="13321" width="3" style="333" customWidth="1"/>
    <col min="13322" max="13322" width="3.125" style="333" customWidth="1"/>
    <col min="13323" max="13341" width="3" style="333" customWidth="1"/>
    <col min="13342" max="13342" width="4.625" style="333" customWidth="1"/>
    <col min="13343" max="13345" width="9" style="333"/>
    <col min="13346" max="13346" width="12.25" style="333" bestFit="1" customWidth="1"/>
    <col min="13347" max="13347" width="6.75" style="333" bestFit="1" customWidth="1"/>
    <col min="13348" max="13348" width="10.25" style="333" bestFit="1" customWidth="1"/>
    <col min="13349" max="13350" width="9" style="333"/>
    <col min="13351" max="13351" width="8.5" style="333" bestFit="1" customWidth="1"/>
    <col min="13352" max="13352" width="33.625" style="333" bestFit="1" customWidth="1"/>
    <col min="13353" max="13353" width="7.625" style="333" bestFit="1" customWidth="1"/>
    <col min="13354" max="13354" width="35.5" style="333" bestFit="1" customWidth="1"/>
    <col min="13355" max="13355" width="12.25" style="333" bestFit="1" customWidth="1"/>
    <col min="13356" max="13356" width="25.75" style="333" bestFit="1" customWidth="1"/>
    <col min="13357" max="13568" width="9" style="333"/>
    <col min="13569" max="13577" width="3" style="333" customWidth="1"/>
    <col min="13578" max="13578" width="3.125" style="333" customWidth="1"/>
    <col min="13579" max="13597" width="3" style="333" customWidth="1"/>
    <col min="13598" max="13598" width="4.625" style="333" customWidth="1"/>
    <col min="13599" max="13601" width="9" style="333"/>
    <col min="13602" max="13602" width="12.25" style="333" bestFit="1" customWidth="1"/>
    <col min="13603" max="13603" width="6.75" style="333" bestFit="1" customWidth="1"/>
    <col min="13604" max="13604" width="10.25" style="333" bestFit="1" customWidth="1"/>
    <col min="13605" max="13606" width="9" style="333"/>
    <col min="13607" max="13607" width="8.5" style="333" bestFit="1" customWidth="1"/>
    <col min="13608" max="13608" width="33.625" style="333" bestFit="1" customWidth="1"/>
    <col min="13609" max="13609" width="7.625" style="333" bestFit="1" customWidth="1"/>
    <col min="13610" max="13610" width="35.5" style="333" bestFit="1" customWidth="1"/>
    <col min="13611" max="13611" width="12.25" style="333" bestFit="1" customWidth="1"/>
    <col min="13612" max="13612" width="25.75" style="333" bestFit="1" customWidth="1"/>
    <col min="13613" max="13824" width="9" style="333"/>
    <col min="13825" max="13833" width="3" style="333" customWidth="1"/>
    <col min="13834" max="13834" width="3.125" style="333" customWidth="1"/>
    <col min="13835" max="13853" width="3" style="333" customWidth="1"/>
    <col min="13854" max="13854" width="4.625" style="333" customWidth="1"/>
    <col min="13855" max="13857" width="9" style="333"/>
    <col min="13858" max="13858" width="12.25" style="333" bestFit="1" customWidth="1"/>
    <col min="13859" max="13859" width="6.75" style="333" bestFit="1" customWidth="1"/>
    <col min="13860" max="13860" width="10.25" style="333" bestFit="1" customWidth="1"/>
    <col min="13861" max="13862" width="9" style="333"/>
    <col min="13863" max="13863" width="8.5" style="333" bestFit="1" customWidth="1"/>
    <col min="13864" max="13864" width="33.625" style="333" bestFit="1" customWidth="1"/>
    <col min="13865" max="13865" width="7.625" style="333" bestFit="1" customWidth="1"/>
    <col min="13866" max="13866" width="35.5" style="333" bestFit="1" customWidth="1"/>
    <col min="13867" max="13867" width="12.25" style="333" bestFit="1" customWidth="1"/>
    <col min="13868" max="13868" width="25.75" style="333" bestFit="1" customWidth="1"/>
    <col min="13869" max="14080" width="9" style="333"/>
    <col min="14081" max="14089" width="3" style="333" customWidth="1"/>
    <col min="14090" max="14090" width="3.125" style="333" customWidth="1"/>
    <col min="14091" max="14109" width="3" style="333" customWidth="1"/>
    <col min="14110" max="14110" width="4.625" style="333" customWidth="1"/>
    <col min="14111" max="14113" width="9" style="333"/>
    <col min="14114" max="14114" width="12.25" style="333" bestFit="1" customWidth="1"/>
    <col min="14115" max="14115" width="6.75" style="333" bestFit="1" customWidth="1"/>
    <col min="14116" max="14116" width="10.25" style="333" bestFit="1" customWidth="1"/>
    <col min="14117" max="14118" width="9" style="333"/>
    <col min="14119" max="14119" width="8.5" style="333" bestFit="1" customWidth="1"/>
    <col min="14120" max="14120" width="33.625" style="333" bestFit="1" customWidth="1"/>
    <col min="14121" max="14121" width="7.625" style="333" bestFit="1" customWidth="1"/>
    <col min="14122" max="14122" width="35.5" style="333" bestFit="1" customWidth="1"/>
    <col min="14123" max="14123" width="12.25" style="333" bestFit="1" customWidth="1"/>
    <col min="14124" max="14124" width="25.75" style="333" bestFit="1" customWidth="1"/>
    <col min="14125" max="14336" width="9" style="333"/>
    <col min="14337" max="14345" width="3" style="333" customWidth="1"/>
    <col min="14346" max="14346" width="3.125" style="333" customWidth="1"/>
    <col min="14347" max="14365" width="3" style="333" customWidth="1"/>
    <col min="14366" max="14366" width="4.625" style="333" customWidth="1"/>
    <col min="14367" max="14369" width="9" style="333"/>
    <col min="14370" max="14370" width="12.25" style="333" bestFit="1" customWidth="1"/>
    <col min="14371" max="14371" width="6.75" style="333" bestFit="1" customWidth="1"/>
    <col min="14372" max="14372" width="10.25" style="333" bestFit="1" customWidth="1"/>
    <col min="14373" max="14374" width="9" style="333"/>
    <col min="14375" max="14375" width="8.5" style="333" bestFit="1" customWidth="1"/>
    <col min="14376" max="14376" width="33.625" style="333" bestFit="1" customWidth="1"/>
    <col min="14377" max="14377" width="7.625" style="333" bestFit="1" customWidth="1"/>
    <col min="14378" max="14378" width="35.5" style="333" bestFit="1" customWidth="1"/>
    <col min="14379" max="14379" width="12.25" style="333" bestFit="1" customWidth="1"/>
    <col min="14380" max="14380" width="25.75" style="333" bestFit="1" customWidth="1"/>
    <col min="14381" max="14592" width="9" style="333"/>
    <col min="14593" max="14601" width="3" style="333" customWidth="1"/>
    <col min="14602" max="14602" width="3.125" style="333" customWidth="1"/>
    <col min="14603" max="14621" width="3" style="333" customWidth="1"/>
    <col min="14622" max="14622" width="4.625" style="333" customWidth="1"/>
    <col min="14623" max="14625" width="9" style="333"/>
    <col min="14626" max="14626" width="12.25" style="333" bestFit="1" customWidth="1"/>
    <col min="14627" max="14627" width="6.75" style="333" bestFit="1" customWidth="1"/>
    <col min="14628" max="14628" width="10.25" style="333" bestFit="1" customWidth="1"/>
    <col min="14629" max="14630" width="9" style="333"/>
    <col min="14631" max="14631" width="8.5" style="333" bestFit="1" customWidth="1"/>
    <col min="14632" max="14632" width="33.625" style="333" bestFit="1" customWidth="1"/>
    <col min="14633" max="14633" width="7.625" style="333" bestFit="1" customWidth="1"/>
    <col min="14634" max="14634" width="35.5" style="333" bestFit="1" customWidth="1"/>
    <col min="14635" max="14635" width="12.25" style="333" bestFit="1" customWidth="1"/>
    <col min="14636" max="14636" width="25.75" style="333" bestFit="1" customWidth="1"/>
    <col min="14637" max="14848" width="9" style="333"/>
    <col min="14849" max="14857" width="3" style="333" customWidth="1"/>
    <col min="14858" max="14858" width="3.125" style="333" customWidth="1"/>
    <col min="14859" max="14877" width="3" style="333" customWidth="1"/>
    <col min="14878" max="14878" width="4.625" style="333" customWidth="1"/>
    <col min="14879" max="14881" width="9" style="333"/>
    <col min="14882" max="14882" width="12.25" style="333" bestFit="1" customWidth="1"/>
    <col min="14883" max="14883" width="6.75" style="333" bestFit="1" customWidth="1"/>
    <col min="14884" max="14884" width="10.25" style="333" bestFit="1" customWidth="1"/>
    <col min="14885" max="14886" width="9" style="333"/>
    <col min="14887" max="14887" width="8.5" style="333" bestFit="1" customWidth="1"/>
    <col min="14888" max="14888" width="33.625" style="333" bestFit="1" customWidth="1"/>
    <col min="14889" max="14889" width="7.625" style="333" bestFit="1" customWidth="1"/>
    <col min="14890" max="14890" width="35.5" style="333" bestFit="1" customWidth="1"/>
    <col min="14891" max="14891" width="12.25" style="333" bestFit="1" customWidth="1"/>
    <col min="14892" max="14892" width="25.75" style="333" bestFit="1" customWidth="1"/>
    <col min="14893" max="15104" width="9" style="333"/>
    <col min="15105" max="15113" width="3" style="333" customWidth="1"/>
    <col min="15114" max="15114" width="3.125" style="333" customWidth="1"/>
    <col min="15115" max="15133" width="3" style="333" customWidth="1"/>
    <col min="15134" max="15134" width="4.625" style="333" customWidth="1"/>
    <col min="15135" max="15137" width="9" style="333"/>
    <col min="15138" max="15138" width="12.25" style="333" bestFit="1" customWidth="1"/>
    <col min="15139" max="15139" width="6.75" style="333" bestFit="1" customWidth="1"/>
    <col min="15140" max="15140" width="10.25" style="333" bestFit="1" customWidth="1"/>
    <col min="15141" max="15142" width="9" style="333"/>
    <col min="15143" max="15143" width="8.5" style="333" bestFit="1" customWidth="1"/>
    <col min="15144" max="15144" width="33.625" style="333" bestFit="1" customWidth="1"/>
    <col min="15145" max="15145" width="7.625" style="333" bestFit="1" customWidth="1"/>
    <col min="15146" max="15146" width="35.5" style="333" bestFit="1" customWidth="1"/>
    <col min="15147" max="15147" width="12.25" style="333" bestFit="1" customWidth="1"/>
    <col min="15148" max="15148" width="25.75" style="333" bestFit="1" customWidth="1"/>
    <col min="15149" max="15360" width="9" style="333"/>
    <col min="15361" max="15369" width="3" style="333" customWidth="1"/>
    <col min="15370" max="15370" width="3.125" style="333" customWidth="1"/>
    <col min="15371" max="15389" width="3" style="333" customWidth="1"/>
    <col min="15390" max="15390" width="4.625" style="333" customWidth="1"/>
    <col min="15391" max="15393" width="9" style="333"/>
    <col min="15394" max="15394" width="12.25" style="333" bestFit="1" customWidth="1"/>
    <col min="15395" max="15395" width="6.75" style="333" bestFit="1" customWidth="1"/>
    <col min="15396" max="15396" width="10.25" style="333" bestFit="1" customWidth="1"/>
    <col min="15397" max="15398" width="9" style="333"/>
    <col min="15399" max="15399" width="8.5" style="333" bestFit="1" customWidth="1"/>
    <col min="15400" max="15400" width="33.625" style="333" bestFit="1" customWidth="1"/>
    <col min="15401" max="15401" width="7.625" style="333" bestFit="1" customWidth="1"/>
    <col min="15402" max="15402" width="35.5" style="333" bestFit="1" customWidth="1"/>
    <col min="15403" max="15403" width="12.25" style="333" bestFit="1" customWidth="1"/>
    <col min="15404" max="15404" width="25.75" style="333" bestFit="1" customWidth="1"/>
    <col min="15405" max="15616" width="9" style="333"/>
    <col min="15617" max="15625" width="3" style="333" customWidth="1"/>
    <col min="15626" max="15626" width="3.125" style="333" customWidth="1"/>
    <col min="15627" max="15645" width="3" style="333" customWidth="1"/>
    <col min="15646" max="15646" width="4.625" style="333" customWidth="1"/>
    <col min="15647" max="15649" width="9" style="333"/>
    <col min="15650" max="15650" width="12.25" style="333" bestFit="1" customWidth="1"/>
    <col min="15651" max="15651" width="6.75" style="333" bestFit="1" customWidth="1"/>
    <col min="15652" max="15652" width="10.25" style="333" bestFit="1" customWidth="1"/>
    <col min="15653" max="15654" width="9" style="333"/>
    <col min="15655" max="15655" width="8.5" style="333" bestFit="1" customWidth="1"/>
    <col min="15656" max="15656" width="33.625" style="333" bestFit="1" customWidth="1"/>
    <col min="15657" max="15657" width="7.625" style="333" bestFit="1" customWidth="1"/>
    <col min="15658" max="15658" width="35.5" style="333" bestFit="1" customWidth="1"/>
    <col min="15659" max="15659" width="12.25" style="333" bestFit="1" customWidth="1"/>
    <col min="15660" max="15660" width="25.75" style="333" bestFit="1" customWidth="1"/>
    <col min="15661" max="15872" width="9" style="333"/>
    <col min="15873" max="15881" width="3" style="333" customWidth="1"/>
    <col min="15882" max="15882" width="3.125" style="333" customWidth="1"/>
    <col min="15883" max="15901" width="3" style="333" customWidth="1"/>
    <col min="15902" max="15902" width="4.625" style="333" customWidth="1"/>
    <col min="15903" max="15905" width="9" style="333"/>
    <col min="15906" max="15906" width="12.25" style="333" bestFit="1" customWidth="1"/>
    <col min="15907" max="15907" width="6.75" style="333" bestFit="1" customWidth="1"/>
    <col min="15908" max="15908" width="10.25" style="333" bestFit="1" customWidth="1"/>
    <col min="15909" max="15910" width="9" style="333"/>
    <col min="15911" max="15911" width="8.5" style="333" bestFit="1" customWidth="1"/>
    <col min="15912" max="15912" width="33.625" style="333" bestFit="1" customWidth="1"/>
    <col min="15913" max="15913" width="7.625" style="333" bestFit="1" customWidth="1"/>
    <col min="15914" max="15914" width="35.5" style="333" bestFit="1" customWidth="1"/>
    <col min="15915" max="15915" width="12.25" style="333" bestFit="1" customWidth="1"/>
    <col min="15916" max="15916" width="25.75" style="333" bestFit="1" customWidth="1"/>
    <col min="15917" max="16128" width="9" style="333"/>
    <col min="16129" max="16137" width="3" style="333" customWidth="1"/>
    <col min="16138" max="16138" width="3.125" style="333" customWidth="1"/>
    <col min="16139" max="16157" width="3" style="333" customWidth="1"/>
    <col min="16158" max="16158" width="4.625" style="333" customWidth="1"/>
    <col min="16159" max="16161" width="9" style="333"/>
    <col min="16162" max="16162" width="12.25" style="333" bestFit="1" customWidth="1"/>
    <col min="16163" max="16163" width="6.75" style="333" bestFit="1" customWidth="1"/>
    <col min="16164" max="16164" width="10.25" style="333" bestFit="1" customWidth="1"/>
    <col min="16165" max="16166" width="9" style="333"/>
    <col min="16167" max="16167" width="8.5" style="333" bestFit="1" customWidth="1"/>
    <col min="16168" max="16168" width="33.625" style="333" bestFit="1" customWidth="1"/>
    <col min="16169" max="16169" width="7.625" style="333" bestFit="1" customWidth="1"/>
    <col min="16170" max="16170" width="35.5" style="333" bestFit="1" customWidth="1"/>
    <col min="16171" max="16171" width="12.25" style="333" bestFit="1" customWidth="1"/>
    <col min="16172" max="16172" width="25.75" style="333" bestFit="1" customWidth="1"/>
    <col min="16173" max="16384" width="9" style="333"/>
  </cols>
  <sheetData>
    <row r="1" spans="1:31" ht="15" customHeight="1">
      <c r="A1" s="382" t="s">
        <v>2793</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37"/>
    </row>
    <row r="2" spans="1:31" ht="15" customHeight="1" thickBot="1">
      <c r="A2" s="320" t="s">
        <v>2794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37"/>
    </row>
    <row r="3" spans="1:31" ht="15" customHeight="1" thickBot="1">
      <c r="A3" s="320" t="s">
        <v>2739</v>
      </c>
      <c r="B3" s="367"/>
      <c r="C3" s="367"/>
      <c r="D3" s="367"/>
      <c r="E3" s="367"/>
      <c r="F3" s="368"/>
      <c r="G3" s="368"/>
      <c r="H3" s="368"/>
      <c r="I3" s="368"/>
      <c r="J3" s="368"/>
      <c r="K3" s="368" t="s">
        <v>2565</v>
      </c>
      <c r="L3" s="1210" t="str">
        <f>IFERROR(VLOOKUP(AE3,AF82:AR91,2,FALSE),"")</f>
        <v/>
      </c>
      <c r="M3" s="1210"/>
      <c r="N3" s="1210"/>
      <c r="O3" s="1200" t="s">
        <v>2566</v>
      </c>
      <c r="P3" s="1200"/>
      <c r="Q3" s="1200"/>
      <c r="R3" s="1210" t="str">
        <f>IFERROR(VLOOKUP(AE3,AF82:AR91,3,FALSE),"")</f>
        <v/>
      </c>
      <c r="S3" s="1210"/>
      <c r="T3" s="1210"/>
      <c r="U3" s="1200" t="s">
        <v>2567</v>
      </c>
      <c r="V3" s="1200"/>
      <c r="W3" s="1200"/>
      <c r="X3" s="1210" t="str">
        <f>IFERROR(VLOOKUP(AE3,AF82:AR91,4,FALSE),"")</f>
        <v/>
      </c>
      <c r="Y3" s="1210"/>
      <c r="Z3" s="1210"/>
      <c r="AA3" s="1210"/>
      <c r="AB3" s="369"/>
      <c r="AC3" s="367" t="s">
        <v>17</v>
      </c>
      <c r="AD3" s="337"/>
      <c r="AE3" s="370"/>
    </row>
    <row r="4" spans="1:31" ht="15" customHeight="1">
      <c r="A4" s="320" t="s">
        <v>2734</v>
      </c>
      <c r="B4" s="367"/>
      <c r="C4" s="367"/>
      <c r="D4" s="367"/>
      <c r="E4" s="367"/>
      <c r="F4" s="371"/>
      <c r="G4" s="371"/>
      <c r="H4" s="371"/>
      <c r="I4" s="371"/>
      <c r="J4" s="371"/>
      <c r="K4" s="1184" t="str">
        <f>IFERROR(VLOOKUP(AE3,AF81:AR91,5,FALSE),"")</f>
        <v/>
      </c>
      <c r="L4" s="1184"/>
      <c r="M4" s="1184"/>
      <c r="N4" s="1184"/>
      <c r="O4" s="1184"/>
      <c r="P4" s="1184"/>
      <c r="Q4" s="1184"/>
      <c r="R4" s="1184"/>
      <c r="S4" s="1184"/>
      <c r="T4" s="1184"/>
      <c r="U4" s="1184"/>
      <c r="V4" s="1184"/>
      <c r="W4" s="1184"/>
      <c r="X4" s="1184"/>
      <c r="Y4" s="1184"/>
      <c r="Z4" s="1184"/>
      <c r="AA4" s="1184"/>
      <c r="AB4" s="1184"/>
      <c r="AC4" s="1184"/>
      <c r="AD4" s="337"/>
    </row>
    <row r="5" spans="1:31" ht="15" customHeight="1">
      <c r="A5" s="320" t="s">
        <v>2795</v>
      </c>
      <c r="B5" s="367"/>
      <c r="C5" s="367"/>
      <c r="D5" s="367"/>
      <c r="E5" s="367"/>
      <c r="F5" s="367"/>
      <c r="G5" s="367"/>
      <c r="H5" s="367"/>
      <c r="I5" s="367"/>
      <c r="J5" s="367"/>
      <c r="K5" s="367" t="s">
        <v>2565</v>
      </c>
      <c r="L5" s="1217" t="str">
        <f>IFERROR(VLOOKUP(AE3,AF82:AR91,6,FALSE),"")</f>
        <v/>
      </c>
      <c r="M5" s="1217"/>
      <c r="N5" s="1200" t="s">
        <v>2570</v>
      </c>
      <c r="O5" s="1200"/>
      <c r="P5" s="1200"/>
      <c r="Q5" s="1200"/>
      <c r="R5" s="1200"/>
      <c r="S5" s="1210" t="str">
        <f>IFERROR(VLOOKUP(AE3,AF82:AR91,7,FALSE),"")</f>
        <v/>
      </c>
      <c r="T5" s="1210"/>
      <c r="U5" s="1200" t="s">
        <v>2571</v>
      </c>
      <c r="V5" s="1200"/>
      <c r="W5" s="1200"/>
      <c r="X5" s="1200"/>
      <c r="Y5" s="1210" t="str">
        <f>IFERROR(VLOOKUP(AE3,AF82:AR91,8,FALSE),"")</f>
        <v/>
      </c>
      <c r="Z5" s="1210"/>
      <c r="AA5" s="1210"/>
      <c r="AB5" s="369"/>
      <c r="AC5" s="367" t="s">
        <v>17</v>
      </c>
      <c r="AD5" s="337"/>
    </row>
    <row r="6" spans="1:31" ht="15" customHeight="1">
      <c r="A6" s="320"/>
      <c r="B6" s="367"/>
      <c r="C6" s="367"/>
      <c r="D6" s="367"/>
      <c r="E6" s="367"/>
      <c r="F6" s="367"/>
      <c r="G6" s="367"/>
      <c r="H6" s="367"/>
      <c r="I6" s="367"/>
      <c r="J6" s="367"/>
      <c r="K6" s="1211" t="str">
        <f>IFERROR(VLOOKUP(AE3,AF82:AR91,9,FALSE),"")</f>
        <v/>
      </c>
      <c r="L6" s="1211"/>
      <c r="M6" s="1211"/>
      <c r="N6" s="1211"/>
      <c r="O6" s="1211"/>
      <c r="P6" s="1211"/>
      <c r="Q6" s="1211"/>
      <c r="R6" s="1211"/>
      <c r="S6" s="1211"/>
      <c r="T6" s="1211"/>
      <c r="U6" s="1211"/>
      <c r="V6" s="1211"/>
      <c r="W6" s="1211"/>
      <c r="X6" s="1211"/>
      <c r="Y6" s="1211"/>
      <c r="Z6" s="1211"/>
      <c r="AA6" s="1211"/>
      <c r="AB6" s="1211"/>
      <c r="AC6" s="1211"/>
      <c r="AD6" s="337"/>
    </row>
    <row r="7" spans="1:31" ht="15" customHeight="1">
      <c r="A7" s="320" t="s">
        <v>2741</v>
      </c>
      <c r="B7" s="367"/>
      <c r="C7" s="367"/>
      <c r="D7" s="367"/>
      <c r="E7" s="367"/>
      <c r="F7" s="367"/>
      <c r="G7" s="367"/>
      <c r="H7" s="367"/>
      <c r="I7" s="367"/>
      <c r="J7" s="367"/>
      <c r="K7" s="1208" t="str">
        <f>IFERROR(VLOOKUP(AE3,AF82:AR91,10,FALSE),"")</f>
        <v/>
      </c>
      <c r="L7" s="1208"/>
      <c r="M7" s="1208"/>
      <c r="N7" s="360"/>
      <c r="O7" s="360"/>
      <c r="P7" s="360"/>
      <c r="Q7" s="367"/>
      <c r="R7" s="367"/>
      <c r="S7" s="367"/>
      <c r="T7" s="367"/>
      <c r="U7" s="367"/>
      <c r="V7" s="367"/>
      <c r="W7" s="367"/>
      <c r="X7" s="367"/>
      <c r="Y7" s="367"/>
      <c r="Z7" s="367"/>
      <c r="AA7" s="367"/>
      <c r="AB7" s="367"/>
      <c r="AC7" s="367"/>
      <c r="AD7" s="337"/>
    </row>
    <row r="8" spans="1:31" ht="15" customHeight="1">
      <c r="A8" s="320" t="s">
        <v>2742</v>
      </c>
      <c r="B8" s="367"/>
      <c r="C8" s="367"/>
      <c r="D8" s="367"/>
      <c r="E8" s="367"/>
      <c r="F8" s="367"/>
      <c r="G8" s="367"/>
      <c r="H8" s="367"/>
      <c r="I8" s="367"/>
      <c r="J8" s="367"/>
      <c r="K8" s="1184" t="str">
        <f>IFERROR(VLOOKUP(AE3,AF82:AR91,11,FALSE),"")</f>
        <v/>
      </c>
      <c r="L8" s="1184"/>
      <c r="M8" s="1184"/>
      <c r="N8" s="1184"/>
      <c r="O8" s="1184"/>
      <c r="P8" s="1184"/>
      <c r="Q8" s="1184"/>
      <c r="R8" s="1184"/>
      <c r="S8" s="1184"/>
      <c r="T8" s="1184"/>
      <c r="U8" s="1184"/>
      <c r="V8" s="1184"/>
      <c r="W8" s="1184"/>
      <c r="X8" s="1184"/>
      <c r="Y8" s="1184"/>
      <c r="Z8" s="1184"/>
      <c r="AA8" s="1184"/>
      <c r="AB8" s="1184"/>
      <c r="AC8" s="1184"/>
      <c r="AD8" s="337"/>
    </row>
    <row r="9" spans="1:31" ht="15" customHeight="1">
      <c r="A9" s="320" t="s">
        <v>2743</v>
      </c>
      <c r="B9" s="367"/>
      <c r="C9" s="367"/>
      <c r="D9" s="367"/>
      <c r="E9" s="367"/>
      <c r="F9" s="367"/>
      <c r="G9" s="367"/>
      <c r="H9" s="367"/>
      <c r="I9" s="367"/>
      <c r="J9" s="367"/>
      <c r="K9" s="1185" t="str">
        <f>IFERROR(VLOOKUP(AE3,AF82:AR91,12,FALSE),"")</f>
        <v/>
      </c>
      <c r="L9" s="1185"/>
      <c r="M9" s="1185"/>
      <c r="N9" s="1185"/>
      <c r="O9" s="1185"/>
      <c r="P9" s="1185"/>
      <c r="Q9" s="1185"/>
      <c r="R9" s="1185"/>
      <c r="S9" s="1185"/>
      <c r="T9" s="1185"/>
      <c r="U9" s="1185"/>
      <c r="V9" s="1185"/>
      <c r="W9" s="1185"/>
      <c r="X9" s="1185"/>
      <c r="Y9" s="1185"/>
      <c r="Z9" s="1185"/>
      <c r="AA9" s="1185"/>
      <c r="AB9" s="1185"/>
      <c r="AC9" s="1185"/>
      <c r="AD9" s="337"/>
    </row>
    <row r="10" spans="1:31" ht="15" customHeight="1">
      <c r="A10" s="386" t="s">
        <v>2796</v>
      </c>
      <c r="B10" s="374"/>
      <c r="C10" s="374"/>
      <c r="D10" s="374"/>
      <c r="E10" s="374"/>
      <c r="F10" s="374"/>
      <c r="G10" s="374"/>
      <c r="H10" s="374"/>
      <c r="I10" s="374"/>
      <c r="J10" s="374"/>
      <c r="K10" s="1209" t="str">
        <f>IFERROR(VLOOKUP(AE3,AF82:AR91,13,FALSE),"")</f>
        <v/>
      </c>
      <c r="L10" s="1209"/>
      <c r="M10" s="1209"/>
      <c r="N10" s="1209"/>
      <c r="O10" s="1209"/>
      <c r="P10" s="1209"/>
      <c r="Q10" s="1209"/>
      <c r="R10" s="1209"/>
      <c r="S10" s="1209"/>
      <c r="T10" s="1209"/>
      <c r="U10" s="1209"/>
      <c r="V10" s="1209"/>
      <c r="W10" s="1209"/>
      <c r="X10" s="1209"/>
      <c r="Y10" s="1209"/>
      <c r="Z10" s="1209"/>
      <c r="AA10" s="1209"/>
      <c r="AB10" s="1209"/>
      <c r="AC10" s="1209"/>
      <c r="AD10" s="337"/>
    </row>
    <row r="11" spans="1:31" ht="15" customHeight="1" thickBot="1">
      <c r="A11" s="320" t="s">
        <v>2797</v>
      </c>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37"/>
    </row>
    <row r="12" spans="1:31" ht="15" customHeight="1" thickBot="1">
      <c r="A12" s="320" t="s">
        <v>2739</v>
      </c>
      <c r="B12" s="367"/>
      <c r="C12" s="367"/>
      <c r="D12" s="367"/>
      <c r="E12" s="367"/>
      <c r="F12" s="368"/>
      <c r="G12" s="368"/>
      <c r="H12" s="368"/>
      <c r="I12" s="368"/>
      <c r="J12" s="368"/>
      <c r="K12" s="368" t="s">
        <v>2565</v>
      </c>
      <c r="L12" s="1210" t="str">
        <f>IFERROR(VLOOKUP(AE12,AF82:AR91,2,FALSE),"")</f>
        <v/>
      </c>
      <c r="M12" s="1210"/>
      <c r="N12" s="1210"/>
      <c r="O12" s="1200" t="s">
        <v>2566</v>
      </c>
      <c r="P12" s="1200"/>
      <c r="Q12" s="1200"/>
      <c r="R12" s="1210" t="str">
        <f>IFERROR(VLOOKUP(AE12,AF82:AR91,3,FALSE),"")</f>
        <v/>
      </c>
      <c r="S12" s="1210"/>
      <c r="T12" s="1210"/>
      <c r="U12" s="1200" t="s">
        <v>2567</v>
      </c>
      <c r="V12" s="1200"/>
      <c r="W12" s="1200"/>
      <c r="X12" s="1210" t="str">
        <f>IFERROR(VLOOKUP(AE12,AF82:AR91,4,FALSE),"")</f>
        <v/>
      </c>
      <c r="Y12" s="1210"/>
      <c r="Z12" s="1210"/>
      <c r="AA12" s="1210"/>
      <c r="AB12" s="369"/>
      <c r="AC12" s="367" t="s">
        <v>17</v>
      </c>
      <c r="AD12" s="337"/>
      <c r="AE12" s="370"/>
    </row>
    <row r="13" spans="1:31" ht="15" customHeight="1">
      <c r="A13" s="320" t="s">
        <v>2734</v>
      </c>
      <c r="B13" s="367"/>
      <c r="C13" s="367"/>
      <c r="D13" s="367"/>
      <c r="E13" s="367"/>
      <c r="F13" s="371"/>
      <c r="G13" s="371"/>
      <c r="H13" s="371"/>
      <c r="I13" s="371"/>
      <c r="J13" s="371"/>
      <c r="K13" s="1184" t="str">
        <f>IFERROR(VLOOKUP(AE12,AF82:AR91,5,FALSE),"")</f>
        <v/>
      </c>
      <c r="L13" s="1184"/>
      <c r="M13" s="1184"/>
      <c r="N13" s="1184"/>
      <c r="O13" s="1184"/>
      <c r="P13" s="1184"/>
      <c r="Q13" s="1184"/>
      <c r="R13" s="1184"/>
      <c r="S13" s="1184"/>
      <c r="T13" s="1184"/>
      <c r="U13" s="1184"/>
      <c r="V13" s="1184"/>
      <c r="W13" s="1184"/>
      <c r="X13" s="1184"/>
      <c r="Y13" s="1184"/>
      <c r="Z13" s="1184"/>
      <c r="AA13" s="1184"/>
      <c r="AB13" s="1184"/>
      <c r="AC13" s="1184"/>
      <c r="AD13" s="337"/>
    </row>
    <row r="14" spans="1:31" ht="15" customHeight="1">
      <c r="A14" s="320" t="s">
        <v>2795</v>
      </c>
      <c r="B14" s="367"/>
      <c r="C14" s="367"/>
      <c r="D14" s="367"/>
      <c r="E14" s="367"/>
      <c r="F14" s="367"/>
      <c r="G14" s="367"/>
      <c r="H14" s="367"/>
      <c r="I14" s="367"/>
      <c r="J14" s="367"/>
      <c r="K14" s="367" t="s">
        <v>2565</v>
      </c>
      <c r="L14" s="1217" t="str">
        <f>IFERROR(VLOOKUP(AE12,AF82:AR91,6,FALSE),"")</f>
        <v/>
      </c>
      <c r="M14" s="1217"/>
      <c r="N14" s="1200" t="s">
        <v>2570</v>
      </c>
      <c r="O14" s="1200"/>
      <c r="P14" s="1200"/>
      <c r="Q14" s="1200"/>
      <c r="R14" s="1200"/>
      <c r="S14" s="1210" t="str">
        <f>IFERROR(VLOOKUP(AE12,AF82:AR91,7,FALSE),"")</f>
        <v/>
      </c>
      <c r="T14" s="1210"/>
      <c r="U14" s="1200" t="s">
        <v>2571</v>
      </c>
      <c r="V14" s="1200"/>
      <c r="W14" s="1200"/>
      <c r="X14" s="1200"/>
      <c r="Y14" s="1210" t="str">
        <f>IFERROR(VLOOKUP(AE12,AF82:AR91,8,FALSE),"")</f>
        <v/>
      </c>
      <c r="Z14" s="1210"/>
      <c r="AA14" s="1210"/>
      <c r="AB14" s="369"/>
      <c r="AC14" s="367" t="s">
        <v>17</v>
      </c>
      <c r="AD14" s="337"/>
    </row>
    <row r="15" spans="1:31" ht="15" customHeight="1">
      <c r="A15" s="320"/>
      <c r="B15" s="367"/>
      <c r="C15" s="367"/>
      <c r="D15" s="367"/>
      <c r="E15" s="367"/>
      <c r="F15" s="367"/>
      <c r="G15" s="367"/>
      <c r="H15" s="367"/>
      <c r="I15" s="367"/>
      <c r="J15" s="367"/>
      <c r="K15" s="1211" t="str">
        <f>IFERROR(VLOOKUP(AE12,AF82:AR91,9,FALSE),"")</f>
        <v/>
      </c>
      <c r="L15" s="1211"/>
      <c r="M15" s="1211"/>
      <c r="N15" s="1211"/>
      <c r="O15" s="1211"/>
      <c r="P15" s="1211"/>
      <c r="Q15" s="1211"/>
      <c r="R15" s="1211"/>
      <c r="S15" s="1211"/>
      <c r="T15" s="1211"/>
      <c r="U15" s="1211"/>
      <c r="V15" s="1211"/>
      <c r="W15" s="1211"/>
      <c r="X15" s="1211"/>
      <c r="Y15" s="1211"/>
      <c r="Z15" s="1211"/>
      <c r="AA15" s="1211"/>
      <c r="AB15" s="1211"/>
      <c r="AC15" s="1211"/>
      <c r="AD15" s="337"/>
    </row>
    <row r="16" spans="1:31" ht="15" customHeight="1">
      <c r="A16" s="320" t="s">
        <v>2741</v>
      </c>
      <c r="B16" s="367"/>
      <c r="C16" s="367"/>
      <c r="D16" s="367"/>
      <c r="E16" s="367"/>
      <c r="F16" s="367"/>
      <c r="G16" s="367"/>
      <c r="H16" s="367"/>
      <c r="I16" s="367"/>
      <c r="J16" s="367"/>
      <c r="K16" s="1208" t="str">
        <f>IFERROR(VLOOKUP(AE12,AF82:AR91,10,FALSE),"")</f>
        <v/>
      </c>
      <c r="L16" s="1208"/>
      <c r="M16" s="1208"/>
      <c r="N16" s="360"/>
      <c r="O16" s="360"/>
      <c r="P16" s="360"/>
      <c r="Q16" s="367"/>
      <c r="R16" s="367"/>
      <c r="S16" s="367"/>
      <c r="T16" s="367"/>
      <c r="U16" s="367"/>
      <c r="V16" s="367"/>
      <c r="W16" s="367"/>
      <c r="X16" s="367"/>
      <c r="Y16" s="367"/>
      <c r="Z16" s="367"/>
      <c r="AA16" s="367"/>
      <c r="AB16" s="367"/>
      <c r="AC16" s="367"/>
      <c r="AD16" s="337"/>
    </row>
    <row r="17" spans="1:31" ht="15" customHeight="1">
      <c r="A17" s="320" t="s">
        <v>2742</v>
      </c>
      <c r="B17" s="367"/>
      <c r="C17" s="367"/>
      <c r="D17" s="367"/>
      <c r="E17" s="367"/>
      <c r="F17" s="367"/>
      <c r="G17" s="367"/>
      <c r="H17" s="367"/>
      <c r="I17" s="367"/>
      <c r="J17" s="367"/>
      <c r="K17" s="1184" t="str">
        <f>IFERROR(VLOOKUP(AE12,AF82:AR91,11,FALSE),"")</f>
        <v/>
      </c>
      <c r="L17" s="1184"/>
      <c r="M17" s="1184"/>
      <c r="N17" s="1184"/>
      <c r="O17" s="1184"/>
      <c r="P17" s="1184"/>
      <c r="Q17" s="1184"/>
      <c r="R17" s="1184"/>
      <c r="S17" s="1184"/>
      <c r="T17" s="1184"/>
      <c r="U17" s="1184"/>
      <c r="V17" s="1184"/>
      <c r="W17" s="1184"/>
      <c r="X17" s="1184"/>
      <c r="Y17" s="1184"/>
      <c r="Z17" s="1184"/>
      <c r="AA17" s="1184"/>
      <c r="AB17" s="1184"/>
      <c r="AC17" s="1184"/>
      <c r="AD17" s="337"/>
    </row>
    <row r="18" spans="1:31" ht="15" customHeight="1">
      <c r="A18" s="320" t="s">
        <v>2743</v>
      </c>
      <c r="B18" s="367"/>
      <c r="C18" s="367"/>
      <c r="D18" s="367"/>
      <c r="E18" s="367"/>
      <c r="F18" s="367"/>
      <c r="G18" s="367"/>
      <c r="H18" s="367"/>
      <c r="I18" s="367"/>
      <c r="J18" s="367"/>
      <c r="K18" s="1185" t="str">
        <f>IFERROR(VLOOKUP(AE12,AF82:AR91,12,FALSE),"")</f>
        <v/>
      </c>
      <c r="L18" s="1185"/>
      <c r="M18" s="1185"/>
      <c r="N18" s="1185"/>
      <c r="O18" s="1185"/>
      <c r="P18" s="1185"/>
      <c r="Q18" s="1185"/>
      <c r="R18" s="1185"/>
      <c r="S18" s="1185"/>
      <c r="T18" s="1185"/>
      <c r="U18" s="1185"/>
      <c r="V18" s="1185"/>
      <c r="W18" s="1185"/>
      <c r="X18" s="1185"/>
      <c r="Y18" s="1185"/>
      <c r="Z18" s="1185"/>
      <c r="AA18" s="1185"/>
      <c r="AB18" s="1185"/>
      <c r="AC18" s="1185"/>
      <c r="AD18" s="337"/>
    </row>
    <row r="19" spans="1:31" ht="15" customHeight="1" thickBot="1">
      <c r="A19" s="386" t="s">
        <v>2796</v>
      </c>
      <c r="B19" s="374"/>
      <c r="C19" s="374"/>
      <c r="D19" s="374"/>
      <c r="E19" s="374"/>
      <c r="F19" s="374"/>
      <c r="G19" s="374"/>
      <c r="H19" s="374"/>
      <c r="I19" s="374"/>
      <c r="J19" s="374"/>
      <c r="K19" s="1209" t="str">
        <f>IFERROR(VLOOKUP(AE12,AF82:AR91,13,FALSE),"")</f>
        <v/>
      </c>
      <c r="L19" s="1209"/>
      <c r="M19" s="1209"/>
      <c r="N19" s="1209"/>
      <c r="O19" s="1209"/>
      <c r="P19" s="1209"/>
      <c r="Q19" s="1209"/>
      <c r="R19" s="1209"/>
      <c r="S19" s="1209"/>
      <c r="T19" s="1209"/>
      <c r="U19" s="1209"/>
      <c r="V19" s="1209"/>
      <c r="W19" s="1209"/>
      <c r="X19" s="1209"/>
      <c r="Y19" s="1209"/>
      <c r="Z19" s="1209"/>
      <c r="AA19" s="1209"/>
      <c r="AB19" s="1209"/>
      <c r="AC19" s="1209"/>
      <c r="AD19" s="337"/>
    </row>
    <row r="20" spans="1:31" ht="15" customHeight="1" thickBot="1">
      <c r="A20" s="320" t="s">
        <v>2739</v>
      </c>
      <c r="B20" s="367"/>
      <c r="C20" s="367"/>
      <c r="D20" s="367"/>
      <c r="E20" s="367"/>
      <c r="F20" s="368"/>
      <c r="G20" s="368"/>
      <c r="H20" s="368"/>
      <c r="I20" s="368"/>
      <c r="J20" s="368"/>
      <c r="K20" s="368" t="s">
        <v>2565</v>
      </c>
      <c r="L20" s="1210" t="str">
        <f>IFERROR(VLOOKUP(AE20,AF82:AR91,2,FALSE),"")</f>
        <v/>
      </c>
      <c r="M20" s="1210"/>
      <c r="N20" s="1210"/>
      <c r="O20" s="1200" t="s">
        <v>2566</v>
      </c>
      <c r="P20" s="1200"/>
      <c r="Q20" s="1200"/>
      <c r="R20" s="1210" t="str">
        <f>IFERROR(VLOOKUP(AE20,AF82:AR91,3,FALSE),"")</f>
        <v/>
      </c>
      <c r="S20" s="1210"/>
      <c r="T20" s="1210"/>
      <c r="U20" s="1200" t="s">
        <v>2567</v>
      </c>
      <c r="V20" s="1200"/>
      <c r="W20" s="1200"/>
      <c r="X20" s="1210" t="str">
        <f>IFERROR(VLOOKUP(AE20,AF82:AR91,4,FALSE),"")</f>
        <v/>
      </c>
      <c r="Y20" s="1210"/>
      <c r="Z20" s="1210"/>
      <c r="AA20" s="1210"/>
      <c r="AB20" s="369"/>
      <c r="AC20" s="367" t="s">
        <v>17</v>
      </c>
      <c r="AD20" s="337"/>
      <c r="AE20" s="370"/>
    </row>
    <row r="21" spans="1:31" ht="15" customHeight="1">
      <c r="A21" s="320" t="s">
        <v>2734</v>
      </c>
      <c r="B21" s="367"/>
      <c r="C21" s="367"/>
      <c r="D21" s="367"/>
      <c r="E21" s="367"/>
      <c r="F21" s="371"/>
      <c r="G21" s="371"/>
      <c r="H21" s="371"/>
      <c r="I21" s="371"/>
      <c r="J21" s="371"/>
      <c r="K21" s="1184" t="str">
        <f>IFERROR(VLOOKUP(AE20,AF82:AR91,5,FALSE),"")</f>
        <v/>
      </c>
      <c r="L21" s="1184"/>
      <c r="M21" s="1184"/>
      <c r="N21" s="1184"/>
      <c r="O21" s="1184"/>
      <c r="P21" s="1184"/>
      <c r="Q21" s="1184"/>
      <c r="R21" s="1184"/>
      <c r="S21" s="1184"/>
      <c r="T21" s="1184"/>
      <c r="U21" s="1184"/>
      <c r="V21" s="1184"/>
      <c r="W21" s="1184"/>
      <c r="X21" s="1184"/>
      <c r="Y21" s="1184"/>
      <c r="Z21" s="1184"/>
      <c r="AA21" s="1184"/>
      <c r="AB21" s="1184"/>
      <c r="AC21" s="1184"/>
      <c r="AD21" s="337"/>
    </row>
    <row r="22" spans="1:31" ht="15" customHeight="1">
      <c r="A22" s="320" t="s">
        <v>2795</v>
      </c>
      <c r="B22" s="367"/>
      <c r="C22" s="367"/>
      <c r="D22" s="367"/>
      <c r="E22" s="367"/>
      <c r="F22" s="367"/>
      <c r="G22" s="367"/>
      <c r="H22" s="367"/>
      <c r="I22" s="367"/>
      <c r="J22" s="367"/>
      <c r="K22" s="367" t="s">
        <v>2565</v>
      </c>
      <c r="L22" s="1217" t="str">
        <f>IFERROR(VLOOKUP(AE20,AF82:AR91,6,FALSE),"")</f>
        <v/>
      </c>
      <c r="M22" s="1217"/>
      <c r="N22" s="1200" t="s">
        <v>2570</v>
      </c>
      <c r="O22" s="1200"/>
      <c r="P22" s="1200"/>
      <c r="Q22" s="1200"/>
      <c r="R22" s="1200"/>
      <c r="S22" s="1210" t="str">
        <f>IFERROR(VLOOKUP(AE20,AF82:AR91,7,FALSE),"")</f>
        <v/>
      </c>
      <c r="T22" s="1210"/>
      <c r="U22" s="1200" t="s">
        <v>2571</v>
      </c>
      <c r="V22" s="1200"/>
      <c r="W22" s="1200"/>
      <c r="X22" s="1200"/>
      <c r="Y22" s="1210" t="str">
        <f>IFERROR(VLOOKUP(AE20,AF82:AR91,8,FALSE),"")</f>
        <v/>
      </c>
      <c r="Z22" s="1210"/>
      <c r="AA22" s="1210"/>
      <c r="AB22" s="369"/>
      <c r="AC22" s="367" t="s">
        <v>17</v>
      </c>
      <c r="AD22" s="337"/>
    </row>
    <row r="23" spans="1:31" ht="15" customHeight="1">
      <c r="A23" s="320"/>
      <c r="B23" s="367"/>
      <c r="C23" s="367"/>
      <c r="D23" s="367"/>
      <c r="E23" s="367"/>
      <c r="F23" s="367"/>
      <c r="G23" s="367"/>
      <c r="H23" s="367"/>
      <c r="I23" s="367"/>
      <c r="J23" s="367"/>
      <c r="K23" s="1211" t="str">
        <f>IFERROR(VLOOKUP(AE20,AF82:AR91,9,FALSE),"")</f>
        <v/>
      </c>
      <c r="L23" s="1211"/>
      <c r="M23" s="1211"/>
      <c r="N23" s="1211"/>
      <c r="O23" s="1211"/>
      <c r="P23" s="1211"/>
      <c r="Q23" s="1211"/>
      <c r="R23" s="1211"/>
      <c r="S23" s="1211"/>
      <c r="T23" s="1211"/>
      <c r="U23" s="1211"/>
      <c r="V23" s="1211"/>
      <c r="W23" s="1211"/>
      <c r="X23" s="1211"/>
      <c r="Y23" s="1211"/>
      <c r="Z23" s="1211"/>
      <c r="AA23" s="1211"/>
      <c r="AB23" s="1211"/>
      <c r="AC23" s="1211"/>
      <c r="AD23" s="337"/>
    </row>
    <row r="24" spans="1:31" ht="15" customHeight="1">
      <c r="A24" s="320" t="s">
        <v>2741</v>
      </c>
      <c r="B24" s="367"/>
      <c r="C24" s="367"/>
      <c r="D24" s="367"/>
      <c r="E24" s="367"/>
      <c r="F24" s="367"/>
      <c r="G24" s="367"/>
      <c r="H24" s="367"/>
      <c r="I24" s="367"/>
      <c r="J24" s="367"/>
      <c r="K24" s="1208" t="str">
        <f>IFERROR(VLOOKUP(AE20,AF82:AR91,10,FALSE),"")</f>
        <v/>
      </c>
      <c r="L24" s="1208"/>
      <c r="M24" s="1208"/>
      <c r="N24" s="360"/>
      <c r="O24" s="360"/>
      <c r="P24" s="360"/>
      <c r="Q24" s="367"/>
      <c r="R24" s="367"/>
      <c r="S24" s="367"/>
      <c r="T24" s="367"/>
      <c r="U24" s="367"/>
      <c r="V24" s="367"/>
      <c r="W24" s="367"/>
      <c r="X24" s="367"/>
      <c r="Y24" s="367"/>
      <c r="Z24" s="367"/>
      <c r="AA24" s="367"/>
      <c r="AB24" s="367"/>
      <c r="AC24" s="367"/>
      <c r="AD24" s="337"/>
    </row>
    <row r="25" spans="1:31" ht="15" customHeight="1">
      <c r="A25" s="320" t="s">
        <v>2742</v>
      </c>
      <c r="B25" s="367"/>
      <c r="C25" s="367"/>
      <c r="D25" s="367"/>
      <c r="E25" s="367"/>
      <c r="F25" s="367"/>
      <c r="G25" s="367"/>
      <c r="H25" s="367"/>
      <c r="I25" s="367"/>
      <c r="J25" s="367"/>
      <c r="K25" s="1184" t="str">
        <f>IFERROR(VLOOKUP(AE20,AF82:AR91,11,FALSE),"")</f>
        <v/>
      </c>
      <c r="L25" s="1184"/>
      <c r="M25" s="1184"/>
      <c r="N25" s="1184"/>
      <c r="O25" s="1184"/>
      <c r="P25" s="1184"/>
      <c r="Q25" s="1184"/>
      <c r="R25" s="1184"/>
      <c r="S25" s="1184"/>
      <c r="T25" s="1184"/>
      <c r="U25" s="1184"/>
      <c r="V25" s="1184"/>
      <c r="W25" s="1184"/>
      <c r="X25" s="1184"/>
      <c r="Y25" s="1184"/>
      <c r="Z25" s="1184"/>
      <c r="AA25" s="1184"/>
      <c r="AB25" s="1184"/>
      <c r="AC25" s="1184"/>
      <c r="AD25" s="337"/>
    </row>
    <row r="26" spans="1:31" ht="15" customHeight="1">
      <c r="A26" s="320" t="s">
        <v>2743</v>
      </c>
      <c r="B26" s="367"/>
      <c r="C26" s="367"/>
      <c r="D26" s="367"/>
      <c r="E26" s="367"/>
      <c r="F26" s="367"/>
      <c r="G26" s="367"/>
      <c r="H26" s="367"/>
      <c r="I26" s="367"/>
      <c r="J26" s="367"/>
      <c r="K26" s="1185" t="str">
        <f>IFERROR(VLOOKUP(AE20,AF82:AR91,12,FALSE),"")</f>
        <v/>
      </c>
      <c r="L26" s="1185"/>
      <c r="M26" s="1185"/>
      <c r="N26" s="1185"/>
      <c r="O26" s="1185"/>
      <c r="P26" s="1185"/>
      <c r="Q26" s="1185"/>
      <c r="R26" s="1185"/>
      <c r="S26" s="1185"/>
      <c r="T26" s="1185"/>
      <c r="U26" s="1185"/>
      <c r="V26" s="1185"/>
      <c r="W26" s="1185"/>
      <c r="X26" s="1185"/>
      <c r="Y26" s="1185"/>
      <c r="Z26" s="1185"/>
      <c r="AA26" s="1185"/>
      <c r="AB26" s="1185"/>
      <c r="AC26" s="1185"/>
      <c r="AD26" s="337"/>
    </row>
    <row r="27" spans="1:31" ht="15" customHeight="1" thickBot="1">
      <c r="A27" s="386" t="s">
        <v>2796</v>
      </c>
      <c r="B27" s="374"/>
      <c r="C27" s="374"/>
      <c r="D27" s="374"/>
      <c r="E27" s="374"/>
      <c r="F27" s="374"/>
      <c r="G27" s="374"/>
      <c r="H27" s="374"/>
      <c r="I27" s="374"/>
      <c r="J27" s="374"/>
      <c r="K27" s="1209" t="str">
        <f>IFERROR(VLOOKUP(AE20,AF82:AR91,13,FALSE),"")</f>
        <v/>
      </c>
      <c r="L27" s="1209"/>
      <c r="M27" s="1209"/>
      <c r="N27" s="1209"/>
      <c r="O27" s="1209"/>
      <c r="P27" s="1209"/>
      <c r="Q27" s="1209"/>
      <c r="R27" s="1209"/>
      <c r="S27" s="1209"/>
      <c r="T27" s="1209"/>
      <c r="U27" s="1209"/>
      <c r="V27" s="1209"/>
      <c r="W27" s="1209"/>
      <c r="X27" s="1209"/>
      <c r="Y27" s="1209"/>
      <c r="Z27" s="1209"/>
      <c r="AA27" s="1209"/>
      <c r="AB27" s="1209"/>
      <c r="AC27" s="1209"/>
      <c r="AD27" s="337"/>
    </row>
    <row r="28" spans="1:31" ht="15" customHeight="1" thickBot="1">
      <c r="A28" s="320" t="s">
        <v>2739</v>
      </c>
      <c r="B28" s="367"/>
      <c r="C28" s="367"/>
      <c r="D28" s="367"/>
      <c r="E28" s="367"/>
      <c r="F28" s="368"/>
      <c r="G28" s="368"/>
      <c r="H28" s="368"/>
      <c r="I28" s="368"/>
      <c r="J28" s="368"/>
      <c r="K28" s="368" t="s">
        <v>2565</v>
      </c>
      <c r="L28" s="1210" t="str">
        <f>IFERROR(VLOOKUP(AE28,AF82:AR91,2,FALSE),"")</f>
        <v/>
      </c>
      <c r="M28" s="1210"/>
      <c r="N28" s="1210"/>
      <c r="O28" s="1200" t="s">
        <v>2566</v>
      </c>
      <c r="P28" s="1200"/>
      <c r="Q28" s="1200"/>
      <c r="R28" s="1210" t="str">
        <f>IFERROR(VLOOKUP(AE28,AF82:AR91,3,FALSE),"")</f>
        <v/>
      </c>
      <c r="S28" s="1210"/>
      <c r="T28" s="1210"/>
      <c r="U28" s="1200" t="s">
        <v>2567</v>
      </c>
      <c r="V28" s="1200"/>
      <c r="W28" s="1200"/>
      <c r="X28" s="1210" t="str">
        <f>IFERROR(VLOOKUP(AE28,AF82:AR91,4,FALSE),"")</f>
        <v/>
      </c>
      <c r="Y28" s="1210"/>
      <c r="Z28" s="1210"/>
      <c r="AA28" s="1210"/>
      <c r="AB28" s="369"/>
      <c r="AC28" s="367" t="s">
        <v>17</v>
      </c>
      <c r="AD28" s="337"/>
      <c r="AE28" s="370"/>
    </row>
    <row r="29" spans="1:31" ht="15" customHeight="1">
      <c r="A29" s="320" t="s">
        <v>2734</v>
      </c>
      <c r="B29" s="367"/>
      <c r="C29" s="367"/>
      <c r="D29" s="367"/>
      <c r="E29" s="367"/>
      <c r="F29" s="371"/>
      <c r="G29" s="371"/>
      <c r="H29" s="371"/>
      <c r="I29" s="371"/>
      <c r="J29" s="371"/>
      <c r="K29" s="1184" t="str">
        <f>IFERROR(VLOOKUP(AE28,AF82:AR91,5,FALSE),"")</f>
        <v/>
      </c>
      <c r="L29" s="1184"/>
      <c r="M29" s="1184"/>
      <c r="N29" s="1184"/>
      <c r="O29" s="1184"/>
      <c r="P29" s="1184"/>
      <c r="Q29" s="1184"/>
      <c r="R29" s="1184"/>
      <c r="S29" s="1184"/>
      <c r="T29" s="1184"/>
      <c r="U29" s="1184"/>
      <c r="V29" s="1184"/>
      <c r="W29" s="1184"/>
      <c r="X29" s="1184"/>
      <c r="Y29" s="1184"/>
      <c r="Z29" s="1184"/>
      <c r="AA29" s="1184"/>
      <c r="AB29" s="1184"/>
      <c r="AC29" s="1184"/>
      <c r="AD29" s="337"/>
    </row>
    <row r="30" spans="1:31" ht="15" customHeight="1">
      <c r="A30" s="320" t="s">
        <v>2795</v>
      </c>
      <c r="B30" s="367"/>
      <c r="C30" s="367"/>
      <c r="D30" s="367"/>
      <c r="E30" s="367"/>
      <c r="F30" s="367"/>
      <c r="G30" s="367"/>
      <c r="H30" s="367"/>
      <c r="I30" s="367"/>
      <c r="J30" s="367"/>
      <c r="K30" s="367" t="s">
        <v>2565</v>
      </c>
      <c r="L30" s="1217" t="str">
        <f>IFERROR(VLOOKUP(AE28,AF82:AR91,6,FALSE),"")</f>
        <v/>
      </c>
      <c r="M30" s="1217"/>
      <c r="N30" s="1200" t="s">
        <v>2570</v>
      </c>
      <c r="O30" s="1200"/>
      <c r="P30" s="1200"/>
      <c r="Q30" s="1200"/>
      <c r="R30" s="1200"/>
      <c r="S30" s="1210" t="str">
        <f>IFERROR(VLOOKUP(AE28,AF82:AR91,7,FALSE),"")</f>
        <v/>
      </c>
      <c r="T30" s="1210"/>
      <c r="U30" s="1200" t="s">
        <v>2571</v>
      </c>
      <c r="V30" s="1200"/>
      <c r="W30" s="1200"/>
      <c r="X30" s="1200"/>
      <c r="Y30" s="1210" t="str">
        <f>IFERROR(VLOOKUP(AE28,AF82:AR91,8,FALSE),"")</f>
        <v/>
      </c>
      <c r="Z30" s="1210"/>
      <c r="AA30" s="1210"/>
      <c r="AB30" s="369"/>
      <c r="AC30" s="367" t="s">
        <v>17</v>
      </c>
      <c r="AD30" s="337"/>
    </row>
    <row r="31" spans="1:31" ht="15" customHeight="1">
      <c r="A31" s="320"/>
      <c r="B31" s="367"/>
      <c r="C31" s="367"/>
      <c r="D31" s="367"/>
      <c r="E31" s="367"/>
      <c r="F31" s="367"/>
      <c r="G31" s="367"/>
      <c r="H31" s="367"/>
      <c r="I31" s="367"/>
      <c r="J31" s="367"/>
      <c r="K31" s="1211" t="str">
        <f>IFERROR(VLOOKUP(AE28,AF82:AR91,9,FALSE),"")</f>
        <v/>
      </c>
      <c r="L31" s="1211"/>
      <c r="M31" s="1211"/>
      <c r="N31" s="1211"/>
      <c r="O31" s="1211"/>
      <c r="P31" s="1211"/>
      <c r="Q31" s="1211"/>
      <c r="R31" s="1211"/>
      <c r="S31" s="1211"/>
      <c r="T31" s="1211"/>
      <c r="U31" s="1211"/>
      <c r="V31" s="1211"/>
      <c r="W31" s="1211"/>
      <c r="X31" s="1211"/>
      <c r="Y31" s="1211"/>
      <c r="Z31" s="1211"/>
      <c r="AA31" s="1211"/>
      <c r="AB31" s="1211"/>
      <c r="AC31" s="1211"/>
      <c r="AD31" s="337"/>
    </row>
    <row r="32" spans="1:31" ht="15" customHeight="1">
      <c r="A32" s="320" t="s">
        <v>2741</v>
      </c>
      <c r="B32" s="367"/>
      <c r="C32" s="367"/>
      <c r="D32" s="367"/>
      <c r="E32" s="367"/>
      <c r="F32" s="367"/>
      <c r="G32" s="367"/>
      <c r="H32" s="367"/>
      <c r="I32" s="367"/>
      <c r="J32" s="367"/>
      <c r="K32" s="1208" t="str">
        <f>IFERROR(VLOOKUP(AE28,AF82:AR91,10,FALSE),"")</f>
        <v/>
      </c>
      <c r="L32" s="1208"/>
      <c r="M32" s="1208"/>
      <c r="N32" s="360"/>
      <c r="O32" s="360"/>
      <c r="P32" s="360"/>
      <c r="Q32" s="367"/>
      <c r="R32" s="367"/>
      <c r="S32" s="367"/>
      <c r="T32" s="367"/>
      <c r="U32" s="367"/>
      <c r="V32" s="367"/>
      <c r="W32" s="367"/>
      <c r="X32" s="367"/>
      <c r="Y32" s="367"/>
      <c r="Z32" s="367"/>
      <c r="AA32" s="367"/>
      <c r="AB32" s="367"/>
      <c r="AC32" s="367"/>
      <c r="AD32" s="337"/>
    </row>
    <row r="33" spans="1:32" ht="15" customHeight="1">
      <c r="A33" s="320" t="s">
        <v>2742</v>
      </c>
      <c r="B33" s="367"/>
      <c r="C33" s="367"/>
      <c r="D33" s="367"/>
      <c r="E33" s="367"/>
      <c r="F33" s="367"/>
      <c r="G33" s="367"/>
      <c r="H33" s="367"/>
      <c r="I33" s="367"/>
      <c r="J33" s="367"/>
      <c r="K33" s="1184" t="str">
        <f>IFERROR(VLOOKUP(AE28,AF82:AR91,11,FALSE),"")</f>
        <v/>
      </c>
      <c r="L33" s="1184"/>
      <c r="M33" s="1184"/>
      <c r="N33" s="1184"/>
      <c r="O33" s="1184"/>
      <c r="P33" s="1184"/>
      <c r="Q33" s="1184"/>
      <c r="R33" s="1184"/>
      <c r="S33" s="1184"/>
      <c r="T33" s="1184"/>
      <c r="U33" s="1184"/>
      <c r="V33" s="1184"/>
      <c r="W33" s="1184"/>
      <c r="X33" s="1184"/>
      <c r="Y33" s="1184"/>
      <c r="Z33" s="1184"/>
      <c r="AA33" s="1184"/>
      <c r="AB33" s="1184"/>
      <c r="AC33" s="1184"/>
      <c r="AD33" s="337"/>
    </row>
    <row r="34" spans="1:32" ht="15" customHeight="1">
      <c r="A34" s="320" t="s">
        <v>2743</v>
      </c>
      <c r="B34" s="367"/>
      <c r="C34" s="367"/>
      <c r="D34" s="367"/>
      <c r="E34" s="367"/>
      <c r="F34" s="367"/>
      <c r="G34" s="367"/>
      <c r="H34" s="367"/>
      <c r="I34" s="367"/>
      <c r="J34" s="367"/>
      <c r="K34" s="1185" t="str">
        <f>IFERROR(VLOOKUP(AE28,AF82:AR91,12,FALSE),"")</f>
        <v/>
      </c>
      <c r="L34" s="1185"/>
      <c r="M34" s="1185"/>
      <c r="N34" s="1185"/>
      <c r="O34" s="1185"/>
      <c r="P34" s="1185"/>
      <c r="Q34" s="1185"/>
      <c r="R34" s="1185"/>
      <c r="S34" s="1185"/>
      <c r="T34" s="1185"/>
      <c r="U34" s="1185"/>
      <c r="V34" s="1185"/>
      <c r="W34" s="1185"/>
      <c r="X34" s="1185"/>
      <c r="Y34" s="1185"/>
      <c r="Z34" s="1185"/>
      <c r="AA34" s="1185"/>
      <c r="AB34" s="1185"/>
      <c r="AC34" s="1185"/>
      <c r="AD34" s="337"/>
    </row>
    <row r="35" spans="1:32" ht="15" customHeight="1">
      <c r="A35" s="386" t="s">
        <v>2796</v>
      </c>
      <c r="B35" s="374"/>
      <c r="C35" s="374"/>
      <c r="D35" s="374"/>
      <c r="E35" s="374"/>
      <c r="F35" s="374"/>
      <c r="G35" s="374"/>
      <c r="H35" s="374"/>
      <c r="I35" s="374"/>
      <c r="J35" s="374"/>
      <c r="K35" s="1209" t="str">
        <f>IFERROR(VLOOKUP(AE28,AF82:AR91,13,FALSE),"")</f>
        <v/>
      </c>
      <c r="L35" s="1209"/>
      <c r="M35" s="1209"/>
      <c r="N35" s="1209"/>
      <c r="O35" s="1209"/>
      <c r="P35" s="1209"/>
      <c r="Q35" s="1209"/>
      <c r="R35" s="1209"/>
      <c r="S35" s="1209"/>
      <c r="T35" s="1209"/>
      <c r="U35" s="1209"/>
      <c r="V35" s="1209"/>
      <c r="W35" s="1209"/>
      <c r="X35" s="1209"/>
      <c r="Y35" s="1209"/>
      <c r="Z35" s="1209"/>
      <c r="AA35" s="1209"/>
      <c r="AB35" s="1209"/>
      <c r="AC35" s="1209"/>
      <c r="AD35" s="337"/>
    </row>
    <row r="36" spans="1:32" ht="15" customHeight="1">
      <c r="A36" s="382" t="s">
        <v>2798</v>
      </c>
      <c r="B36" s="382"/>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37"/>
    </row>
    <row r="37" spans="1:32" ht="15" customHeight="1">
      <c r="A37" s="320" t="s">
        <v>2787</v>
      </c>
      <c r="B37" s="320"/>
      <c r="C37" s="320"/>
      <c r="D37" s="320"/>
      <c r="E37" s="320"/>
      <c r="F37" s="320"/>
      <c r="G37" s="320"/>
      <c r="H37" s="320"/>
      <c r="I37" s="320"/>
      <c r="J37" s="320"/>
      <c r="K37" s="1116"/>
      <c r="L37" s="1116"/>
      <c r="M37" s="1116"/>
      <c r="N37" s="1116"/>
      <c r="O37" s="1116"/>
      <c r="P37" s="1116"/>
      <c r="Q37" s="1116"/>
      <c r="R37" s="1116"/>
      <c r="S37" s="1116"/>
      <c r="T37" s="1116"/>
      <c r="U37" s="1116"/>
      <c r="V37" s="1116"/>
      <c r="W37" s="1116"/>
      <c r="X37" s="1116"/>
      <c r="Y37" s="1116"/>
      <c r="Z37" s="1116"/>
      <c r="AA37" s="1116"/>
      <c r="AB37" s="1116"/>
      <c r="AC37" s="1116"/>
      <c r="AD37" s="337"/>
    </row>
    <row r="38" spans="1:32" ht="15" customHeight="1">
      <c r="A38" s="320" t="s">
        <v>2799</v>
      </c>
      <c r="B38" s="320"/>
      <c r="C38" s="320"/>
      <c r="D38" s="320"/>
      <c r="E38" s="320"/>
      <c r="F38" s="320"/>
      <c r="G38" s="320"/>
      <c r="H38" s="320"/>
      <c r="I38" s="320"/>
      <c r="J38" s="320"/>
      <c r="K38" s="330" t="s">
        <v>2565</v>
      </c>
      <c r="L38" s="1234"/>
      <c r="M38" s="1234"/>
      <c r="N38" s="1234"/>
      <c r="O38" s="1234"/>
      <c r="P38" s="320" t="s">
        <v>2800</v>
      </c>
      <c r="Q38" s="391"/>
      <c r="R38" s="1235"/>
      <c r="S38" s="1235"/>
      <c r="T38" s="330" t="s">
        <v>16</v>
      </c>
      <c r="U38" s="1236"/>
      <c r="V38" s="1236"/>
      <c r="W38" s="1236"/>
      <c r="X38" s="1236"/>
      <c r="Y38" s="1236"/>
      <c r="Z38" s="1236"/>
      <c r="AA38" s="1236"/>
      <c r="AB38" s="1236"/>
      <c r="AC38" s="320" t="s">
        <v>17</v>
      </c>
      <c r="AD38" s="337"/>
    </row>
    <row r="39" spans="1:32" ht="15" customHeight="1">
      <c r="A39" s="320"/>
      <c r="B39" s="320"/>
      <c r="C39" s="320"/>
      <c r="D39" s="320"/>
      <c r="E39" s="320"/>
      <c r="F39" s="320"/>
      <c r="G39" s="320"/>
      <c r="H39" s="320"/>
      <c r="I39" s="320"/>
      <c r="J39" s="320"/>
      <c r="K39" s="1113"/>
      <c r="L39" s="1113"/>
      <c r="M39" s="1113"/>
      <c r="N39" s="1113"/>
      <c r="O39" s="1113"/>
      <c r="P39" s="1113"/>
      <c r="Q39" s="1113"/>
      <c r="R39" s="1113"/>
      <c r="S39" s="1113"/>
      <c r="T39" s="1113"/>
      <c r="U39" s="1113"/>
      <c r="V39" s="1113"/>
      <c r="W39" s="1113"/>
      <c r="X39" s="1113"/>
      <c r="Y39" s="1113"/>
      <c r="Z39" s="1113"/>
      <c r="AA39" s="1113"/>
      <c r="AB39" s="1113"/>
      <c r="AC39" s="1113"/>
      <c r="AD39" s="337"/>
    </row>
    <row r="40" spans="1:32" ht="15" customHeight="1">
      <c r="A40" s="320" t="s">
        <v>2735</v>
      </c>
      <c r="B40" s="320"/>
      <c r="C40" s="320"/>
      <c r="D40" s="320"/>
      <c r="E40" s="320"/>
      <c r="F40" s="320"/>
      <c r="G40" s="320"/>
      <c r="H40" s="320"/>
      <c r="I40" s="320"/>
      <c r="J40" s="320"/>
      <c r="K40" s="1115"/>
      <c r="L40" s="1115"/>
      <c r="M40" s="1115"/>
      <c r="N40" s="322"/>
      <c r="O40" s="322"/>
      <c r="P40" s="322"/>
      <c r="Q40" s="320"/>
      <c r="R40" s="320"/>
      <c r="S40" s="320"/>
      <c r="T40" s="320"/>
      <c r="U40" s="320"/>
      <c r="V40" s="320"/>
      <c r="W40" s="320"/>
      <c r="X40" s="320"/>
      <c r="Y40" s="320"/>
      <c r="Z40" s="320"/>
      <c r="AA40" s="320"/>
      <c r="AB40" s="320"/>
      <c r="AC40" s="320"/>
      <c r="AD40" s="337"/>
    </row>
    <row r="41" spans="1:32" ht="15" customHeight="1">
      <c r="A41" s="320" t="s">
        <v>2789</v>
      </c>
      <c r="B41" s="320"/>
      <c r="C41" s="320"/>
      <c r="D41" s="320"/>
      <c r="E41" s="320"/>
      <c r="F41" s="320"/>
      <c r="G41" s="320"/>
      <c r="H41" s="320"/>
      <c r="I41" s="320"/>
      <c r="J41" s="320"/>
      <c r="K41" s="1116"/>
      <c r="L41" s="1116"/>
      <c r="M41" s="1116"/>
      <c r="N41" s="1116"/>
      <c r="O41" s="1116"/>
      <c r="P41" s="1116"/>
      <c r="Q41" s="1116"/>
      <c r="R41" s="1116"/>
      <c r="S41" s="1116"/>
      <c r="T41" s="1116"/>
      <c r="U41" s="1116"/>
      <c r="V41" s="1116"/>
      <c r="W41" s="1116"/>
      <c r="X41" s="1116"/>
      <c r="Y41" s="1116"/>
      <c r="Z41" s="1116"/>
      <c r="AA41" s="1116"/>
      <c r="AB41" s="1116"/>
      <c r="AC41" s="1116"/>
      <c r="AD41" s="337"/>
    </row>
    <row r="42" spans="1:32" ht="15" customHeight="1">
      <c r="A42" s="320" t="s">
        <v>2737</v>
      </c>
      <c r="B42" s="392"/>
      <c r="C42" s="392"/>
      <c r="D42" s="392"/>
      <c r="E42" s="392"/>
      <c r="F42" s="392"/>
      <c r="G42" s="392"/>
      <c r="H42" s="392"/>
      <c r="I42" s="320"/>
      <c r="J42" s="320"/>
      <c r="K42" s="1118"/>
      <c r="L42" s="1118"/>
      <c r="M42" s="1118"/>
      <c r="N42" s="1118"/>
      <c r="O42" s="1118"/>
      <c r="P42" s="1118"/>
      <c r="Q42" s="1118"/>
      <c r="R42" s="1118"/>
      <c r="S42" s="1118"/>
      <c r="T42" s="1118"/>
      <c r="U42" s="1118"/>
      <c r="V42" s="1118"/>
      <c r="W42" s="1118"/>
      <c r="X42" s="1118"/>
      <c r="Y42" s="1118"/>
      <c r="Z42" s="1238"/>
      <c r="AA42" s="1238"/>
      <c r="AB42" s="1238"/>
      <c r="AC42" s="1238"/>
      <c r="AD42" s="389"/>
      <c r="AE42" s="390"/>
      <c r="AF42" s="390"/>
    </row>
    <row r="43" spans="1:32" s="337" customFormat="1" ht="15" customHeight="1">
      <c r="A43" s="363" t="s">
        <v>2801</v>
      </c>
      <c r="B43" s="393"/>
      <c r="C43" s="393"/>
      <c r="D43" s="393"/>
      <c r="E43" s="394"/>
      <c r="F43" s="394"/>
      <c r="G43" s="394"/>
      <c r="H43" s="394"/>
      <c r="I43" s="395"/>
      <c r="J43" s="395"/>
      <c r="K43" s="395"/>
      <c r="L43" s="395"/>
      <c r="M43" s="395"/>
      <c r="N43" s="395"/>
      <c r="O43" s="395"/>
      <c r="P43" s="395"/>
      <c r="Q43" s="395"/>
      <c r="R43" s="395"/>
      <c r="S43" s="395"/>
      <c r="T43" s="395"/>
      <c r="U43" s="395"/>
      <c r="V43" s="395"/>
      <c r="W43" s="395"/>
      <c r="X43" s="395"/>
      <c r="Y43" s="395"/>
      <c r="Z43" s="394"/>
      <c r="AA43" s="394"/>
      <c r="AB43" s="394"/>
      <c r="AC43" s="394"/>
      <c r="AD43" s="389"/>
      <c r="AE43" s="389"/>
      <c r="AF43" s="389"/>
    </row>
    <row r="44" spans="1:32" s="337" customFormat="1" ht="15" customHeight="1">
      <c r="A44" s="396"/>
      <c r="B44" s="397" t="str">
        <f>IF(G44&lt;&gt;"","■","□")</f>
        <v>□</v>
      </c>
      <c r="C44" s="398" t="s">
        <v>2802</v>
      </c>
      <c r="D44" s="398"/>
      <c r="E44" s="398"/>
      <c r="F44" s="398" t="s">
        <v>2803</v>
      </c>
      <c r="G44" s="1231"/>
      <c r="H44" s="1231"/>
      <c r="I44" s="1231"/>
      <c r="J44" s="1231"/>
      <c r="K44" s="1231"/>
      <c r="L44" s="1231"/>
      <c r="M44" s="1231"/>
      <c r="N44" s="1231"/>
      <c r="O44" s="1231"/>
      <c r="P44" s="1231"/>
      <c r="Q44" s="1231"/>
      <c r="R44" s="1231"/>
      <c r="S44" s="1231"/>
      <c r="T44" s="1231"/>
      <c r="U44" s="1231"/>
      <c r="V44" s="1231"/>
      <c r="W44" s="1231"/>
      <c r="X44" s="1231"/>
      <c r="Y44" s="1231"/>
      <c r="Z44" s="1231"/>
      <c r="AA44" s="1231"/>
      <c r="AB44" s="1231"/>
      <c r="AC44" s="398" t="s">
        <v>2804</v>
      </c>
      <c r="AD44" s="399"/>
      <c r="AE44" s="389"/>
      <c r="AF44" s="389"/>
    </row>
    <row r="45" spans="1:32" s="337" customFormat="1" ht="15" customHeight="1">
      <c r="A45" s="396"/>
      <c r="B45" s="397" t="str">
        <f>IF(G45&lt;&gt;"","■","□")</f>
        <v>□</v>
      </c>
      <c r="C45" s="400" t="s">
        <v>2805</v>
      </c>
      <c r="D45" s="400"/>
      <c r="E45" s="400"/>
      <c r="F45" s="400" t="s">
        <v>2803</v>
      </c>
      <c r="G45" s="1232"/>
      <c r="H45" s="1232"/>
      <c r="I45" s="1232"/>
      <c r="J45" s="1232"/>
      <c r="K45" s="1232"/>
      <c r="L45" s="1232"/>
      <c r="M45" s="1232"/>
      <c r="N45" s="1232"/>
      <c r="O45" s="1232"/>
      <c r="P45" s="1232"/>
      <c r="Q45" s="1232"/>
      <c r="R45" s="1232"/>
      <c r="S45" s="1232"/>
      <c r="T45" s="1232"/>
      <c r="U45" s="1232"/>
      <c r="V45" s="1232"/>
      <c r="W45" s="1232"/>
      <c r="X45" s="1232"/>
      <c r="Y45" s="1232"/>
      <c r="Z45" s="1232"/>
      <c r="AA45" s="1232"/>
      <c r="AB45" s="1232"/>
      <c r="AC45" s="400" t="s">
        <v>2804</v>
      </c>
    </row>
    <row r="46" spans="1:32" s="337" customFormat="1" ht="15" customHeight="1">
      <c r="A46" s="396"/>
      <c r="B46" s="401" t="str">
        <f>IF(OR(B44="■",B45="■"),"□","■")</f>
        <v>■</v>
      </c>
      <c r="C46" s="400" t="s">
        <v>2806</v>
      </c>
      <c r="D46" s="400"/>
      <c r="E46" s="400"/>
      <c r="F46" s="400" t="s">
        <v>2803</v>
      </c>
      <c r="G46" s="1233"/>
      <c r="H46" s="1233"/>
      <c r="I46" s="1233"/>
      <c r="J46" s="1233"/>
      <c r="K46" s="1233"/>
      <c r="L46" s="1233"/>
      <c r="M46" s="1233"/>
      <c r="N46" s="1233"/>
      <c r="O46" s="1233"/>
      <c r="P46" s="1233"/>
      <c r="Q46" s="1233"/>
      <c r="R46" s="1233"/>
      <c r="S46" s="1233"/>
      <c r="T46" s="1233"/>
      <c r="U46" s="1233"/>
      <c r="V46" s="1233"/>
      <c r="W46" s="1233"/>
      <c r="X46" s="1233"/>
      <c r="Y46" s="1233"/>
      <c r="Z46" s="1233"/>
      <c r="AA46" s="1233"/>
      <c r="AB46" s="402"/>
      <c r="AC46" s="400" t="s">
        <v>2804</v>
      </c>
      <c r="AD46" s="351"/>
    </row>
    <row r="47" spans="1:32" s="337" customFormat="1" ht="15" customHeight="1">
      <c r="A47" s="363" t="s">
        <v>2807</v>
      </c>
      <c r="B47" s="363"/>
      <c r="C47" s="363"/>
      <c r="D47" s="363"/>
      <c r="E47" s="395"/>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403"/>
    </row>
    <row r="48" spans="1:32" s="337" customFormat="1" ht="15" customHeight="1">
      <c r="A48" s="396"/>
      <c r="B48" s="397" t="str">
        <f>IF(G48&lt;&gt;"","■","□")</f>
        <v>□</v>
      </c>
      <c r="C48" s="400" t="s">
        <v>2808</v>
      </c>
      <c r="D48" s="400"/>
      <c r="E48" s="400"/>
      <c r="F48" s="400" t="s">
        <v>2803</v>
      </c>
      <c r="G48" s="1237"/>
      <c r="H48" s="1237"/>
      <c r="I48" s="1237"/>
      <c r="J48" s="1237"/>
      <c r="K48" s="1237"/>
      <c r="L48" s="1237"/>
      <c r="M48" s="1237"/>
      <c r="N48" s="1237"/>
      <c r="O48" s="1237"/>
      <c r="P48" s="1237"/>
      <c r="Q48" s="1237"/>
      <c r="R48" s="1237"/>
      <c r="S48" s="1237"/>
      <c r="T48" s="1237"/>
      <c r="U48" s="1237"/>
      <c r="V48" s="1237"/>
      <c r="W48" s="1237"/>
      <c r="X48" s="1237"/>
      <c r="Y48" s="1237"/>
      <c r="Z48" s="1237"/>
      <c r="AA48" s="1237"/>
      <c r="AB48" s="1237"/>
      <c r="AC48" s="400" t="s">
        <v>2804</v>
      </c>
    </row>
    <row r="49" spans="1:29" s="337" customFormat="1" ht="15" customHeight="1">
      <c r="A49" s="396"/>
      <c r="B49" s="397" t="str">
        <f>IF(G49&lt;&gt;"","■","□")</f>
        <v>□</v>
      </c>
      <c r="C49" s="400" t="s">
        <v>2809</v>
      </c>
      <c r="D49" s="400"/>
      <c r="E49" s="400"/>
      <c r="F49" s="400" t="s">
        <v>2803</v>
      </c>
      <c r="G49" s="1237"/>
      <c r="H49" s="1237"/>
      <c r="I49" s="1237"/>
      <c r="J49" s="1237"/>
      <c r="K49" s="1237"/>
      <c r="L49" s="1237"/>
      <c r="M49" s="1237"/>
      <c r="N49" s="1237"/>
      <c r="O49" s="1237"/>
      <c r="P49" s="1237"/>
      <c r="Q49" s="1237"/>
      <c r="R49" s="1237"/>
      <c r="S49" s="1237"/>
      <c r="T49" s="1237"/>
      <c r="U49" s="1237"/>
      <c r="V49" s="1237"/>
      <c r="W49" s="1237"/>
      <c r="X49" s="1237"/>
      <c r="Y49" s="1237"/>
      <c r="Z49" s="1237"/>
      <c r="AA49" s="1237"/>
      <c r="AB49" s="1237"/>
      <c r="AC49" s="400" t="s">
        <v>2804</v>
      </c>
    </row>
    <row r="50" spans="1:29" s="337" customFormat="1" ht="15" customHeight="1">
      <c r="A50" s="404"/>
      <c r="B50" s="391" t="s">
        <v>2820</v>
      </c>
      <c r="C50" s="405" t="s">
        <v>2810</v>
      </c>
      <c r="D50" s="405"/>
      <c r="E50" s="405"/>
      <c r="F50" s="405" t="s">
        <v>2803</v>
      </c>
      <c r="G50" s="1230"/>
      <c r="H50" s="1230"/>
      <c r="I50" s="1230"/>
      <c r="J50" s="1230"/>
      <c r="K50" s="1230"/>
      <c r="L50" s="1230"/>
      <c r="M50" s="1230"/>
      <c r="N50" s="1230"/>
      <c r="O50" s="1230"/>
      <c r="P50" s="1230"/>
      <c r="Q50" s="1230"/>
      <c r="R50" s="1230"/>
      <c r="S50" s="1230"/>
      <c r="T50" s="1230"/>
      <c r="U50" s="1230"/>
      <c r="V50" s="1230"/>
      <c r="W50" s="1230"/>
      <c r="X50" s="1230"/>
      <c r="Y50" s="1230"/>
      <c r="Z50" s="1230"/>
      <c r="AA50" s="1230"/>
      <c r="AB50" s="1230"/>
      <c r="AC50" s="405" t="s">
        <v>2804</v>
      </c>
    </row>
    <row r="51" spans="1:29" s="337" customFormat="1" ht="15" customHeight="1">
      <c r="A51" s="363" t="s">
        <v>2811</v>
      </c>
      <c r="B51" s="363"/>
      <c r="C51" s="363"/>
      <c r="D51" s="363"/>
      <c r="E51" s="1226"/>
      <c r="F51" s="1226"/>
      <c r="G51" s="1226"/>
      <c r="H51" s="1226"/>
      <c r="I51" s="1226"/>
      <c r="J51" s="1226"/>
      <c r="K51" s="1226"/>
      <c r="L51" s="1226"/>
      <c r="M51" s="1226"/>
      <c r="N51" s="1226"/>
      <c r="O51" s="1226"/>
      <c r="P51" s="1226"/>
      <c r="Q51" s="1226"/>
      <c r="R51" s="1226"/>
      <c r="S51" s="1226"/>
      <c r="T51" s="1226"/>
      <c r="U51" s="1226"/>
      <c r="V51" s="1226"/>
      <c r="W51" s="1226"/>
      <c r="X51" s="1226"/>
      <c r="Y51" s="1226"/>
      <c r="Z51" s="1226"/>
      <c r="AA51" s="1226"/>
      <c r="AB51" s="1226"/>
      <c r="AC51" s="1226"/>
    </row>
    <row r="52" spans="1:29" s="337" customFormat="1" ht="15" customHeight="1">
      <c r="A52" s="1227"/>
      <c r="B52" s="1227"/>
      <c r="C52" s="1227"/>
      <c r="D52" s="1227"/>
      <c r="E52" s="1227"/>
      <c r="F52" s="1227"/>
      <c r="G52" s="1227"/>
      <c r="H52" s="1227"/>
      <c r="I52" s="1227"/>
      <c r="J52" s="1227"/>
      <c r="K52" s="1227"/>
      <c r="L52" s="1227"/>
      <c r="M52" s="1227"/>
      <c r="N52" s="1227"/>
      <c r="O52" s="1227"/>
      <c r="P52" s="1227"/>
      <c r="Q52" s="1227"/>
      <c r="R52" s="1227"/>
      <c r="S52" s="1227"/>
      <c r="T52" s="1227"/>
      <c r="U52" s="1227"/>
      <c r="V52" s="1227"/>
      <c r="W52" s="1227"/>
      <c r="X52" s="1227"/>
      <c r="Y52" s="1227"/>
      <c r="Z52" s="1227"/>
      <c r="AA52" s="1227"/>
      <c r="AB52" s="1227"/>
      <c r="AC52" s="1227"/>
    </row>
    <row r="53" spans="1:29" s="337" customFormat="1" ht="15" customHeight="1">
      <c r="A53" s="1228"/>
      <c r="B53" s="1228"/>
      <c r="C53" s="1228"/>
      <c r="D53" s="1228"/>
      <c r="E53" s="1228"/>
      <c r="F53" s="1228"/>
      <c r="G53" s="1228"/>
      <c r="H53" s="1228"/>
      <c r="I53" s="1228"/>
      <c r="J53" s="1228"/>
      <c r="K53" s="1228"/>
      <c r="L53" s="1228"/>
      <c r="M53" s="1228"/>
      <c r="N53" s="1228"/>
      <c r="O53" s="1228"/>
      <c r="P53" s="1228"/>
      <c r="Q53" s="1228"/>
      <c r="R53" s="1228"/>
      <c r="S53" s="1228"/>
      <c r="T53" s="1228"/>
      <c r="U53" s="1228"/>
      <c r="V53" s="1228"/>
      <c r="W53" s="1228"/>
      <c r="X53" s="1228"/>
      <c r="Y53" s="1228"/>
      <c r="Z53" s="1228"/>
      <c r="AA53" s="1228"/>
      <c r="AB53" s="1228"/>
      <c r="AC53" s="1228"/>
    </row>
    <row r="54" spans="1:29" ht="15" customHeight="1">
      <c r="A54" s="1229"/>
      <c r="B54" s="1229"/>
      <c r="C54" s="1229"/>
      <c r="D54" s="1229"/>
      <c r="E54" s="1229"/>
      <c r="F54" s="1229"/>
      <c r="G54" s="1229"/>
      <c r="H54" s="1229"/>
      <c r="I54" s="1229"/>
      <c r="J54" s="1229"/>
      <c r="K54" s="1229"/>
      <c r="L54" s="1229"/>
      <c r="M54" s="1229"/>
      <c r="N54" s="1229"/>
      <c r="O54" s="1229"/>
      <c r="P54" s="1229"/>
      <c r="Q54" s="1229"/>
      <c r="R54" s="1229"/>
      <c r="S54" s="1229"/>
      <c r="T54" s="1229"/>
      <c r="U54" s="1229"/>
      <c r="V54" s="1229"/>
      <c r="W54" s="1229"/>
      <c r="X54" s="1229"/>
      <c r="Y54" s="1229"/>
      <c r="Z54" s="1229"/>
      <c r="AA54" s="1229"/>
      <c r="AB54" s="1229"/>
      <c r="AC54" s="1229"/>
    </row>
    <row r="80" spans="1:1">
      <c r="A80" s="333" t="s">
        <v>2586</v>
      </c>
    </row>
    <row r="81" spans="1:45" ht="13.5">
      <c r="A81" s="380" t="s">
        <v>2812</v>
      </c>
      <c r="Y81" s="333" t="s">
        <v>2588</v>
      </c>
      <c r="AC81" s="333" t="s">
        <v>2588</v>
      </c>
      <c r="AF81" s="333" t="s">
        <v>2750</v>
      </c>
      <c r="AJ81" s="333" t="s">
        <v>2750</v>
      </c>
    </row>
    <row r="82" spans="1:45" ht="13.5">
      <c r="A82" s="380" t="s">
        <v>2749</v>
      </c>
      <c r="Y82" s="333" t="s">
        <v>2590</v>
      </c>
      <c r="AC82" s="333" t="s">
        <v>2591</v>
      </c>
      <c r="AF82" s="333" t="s">
        <v>2563</v>
      </c>
      <c r="AG82" s="333">
        <f>'第二面（入力）'!L2</f>
        <v>0</v>
      </c>
      <c r="AH82" s="333">
        <f>'第二面（入力）'!S2</f>
        <v>0</v>
      </c>
      <c r="AI82" s="381">
        <f>'第二面（入力）'!Z2</f>
        <v>0</v>
      </c>
      <c r="AJ82" s="333">
        <f>'第二面（入力）'!K3</f>
        <v>0</v>
      </c>
      <c r="AK82" s="333">
        <f>'第二面（入力）'!L4</f>
        <v>0</v>
      </c>
      <c r="AL82" s="333">
        <f>'第二面（入力）'!T4</f>
        <v>0</v>
      </c>
      <c r="AM82" s="381">
        <f>'第二面（入力）'!AA4</f>
        <v>0</v>
      </c>
      <c r="AN82" s="333">
        <f>'第二面（入力）'!K5</f>
        <v>0</v>
      </c>
      <c r="AO82" s="333">
        <f>'第二面（入力）'!K6</f>
        <v>0</v>
      </c>
      <c r="AP82" s="333">
        <f>'第二面（入力）'!K7</f>
        <v>0</v>
      </c>
      <c r="AQ82" s="381">
        <f>'第二面（入力）'!K8</f>
        <v>0</v>
      </c>
      <c r="AR82" s="381">
        <f>'第二面（入力）'!K9</f>
        <v>0</v>
      </c>
      <c r="AS82" s="333" t="str">
        <f>IF('第二面（入力）'!$K$10="","",'第二面（入力）'!$K$10)</f>
        <v/>
      </c>
    </row>
    <row r="83" spans="1:45" ht="13.5">
      <c r="A83" s="380" t="s">
        <v>2751</v>
      </c>
      <c r="Y83" s="333" t="s">
        <v>2593</v>
      </c>
      <c r="AC83" s="333" t="s">
        <v>2594</v>
      </c>
      <c r="AF83" s="333" t="s">
        <v>2577</v>
      </c>
      <c r="AG83" s="333">
        <f>'第二面（入力）'!L12</f>
        <v>0</v>
      </c>
      <c r="AH83" s="333">
        <f>'第二面（入力）'!S12</f>
        <v>0</v>
      </c>
      <c r="AI83" s="381">
        <f>'第二面（入力）'!Z12</f>
        <v>0</v>
      </c>
      <c r="AJ83" s="333">
        <f>'第二面（入力）'!K13</f>
        <v>0</v>
      </c>
      <c r="AK83" s="333">
        <f>'第二面（入力）'!L14</f>
        <v>0</v>
      </c>
      <c r="AL83" s="333">
        <f>'第二面（入力）'!T14</f>
        <v>0</v>
      </c>
      <c r="AM83" s="381">
        <f>'第二面（入力）'!AA14</f>
        <v>0</v>
      </c>
      <c r="AN83" s="333">
        <f>'第二面（入力）'!K15</f>
        <v>0</v>
      </c>
      <c r="AO83" s="333">
        <f>'第二面（入力）'!K16</f>
        <v>0</v>
      </c>
      <c r="AP83" s="333">
        <f>'第二面（入力）'!K17</f>
        <v>0</v>
      </c>
      <c r="AQ83" s="381">
        <f>'第二面（入力）'!K18</f>
        <v>0</v>
      </c>
      <c r="AR83" s="381">
        <f>'第二面（入力）'!K19</f>
        <v>0</v>
      </c>
      <c r="AS83" s="333" t="str">
        <f>IF('第二面（入力）'!$K$20="","",'第二面（入力）'!$K$20)</f>
        <v/>
      </c>
    </row>
    <row r="84" spans="1:45" ht="13.5">
      <c r="A84" s="380" t="s">
        <v>2752</v>
      </c>
      <c r="Y84" s="333" t="s">
        <v>2596</v>
      </c>
      <c r="AC84" s="333" t="s">
        <v>2597</v>
      </c>
      <c r="AF84" s="333" t="s">
        <v>2578</v>
      </c>
      <c r="AG84" s="333">
        <f>'第二面（入力）'!L22</f>
        <v>0</v>
      </c>
      <c r="AH84" s="333">
        <f>'第二面（入力）'!S22</f>
        <v>0</v>
      </c>
      <c r="AI84" s="381">
        <f>'第二面（入力）'!Z22</f>
        <v>0</v>
      </c>
      <c r="AJ84" s="333">
        <f>'第二面（入力）'!K23</f>
        <v>0</v>
      </c>
      <c r="AK84" s="333">
        <f>'第二面（入力）'!L24</f>
        <v>0</v>
      </c>
      <c r="AL84" s="333">
        <f>'第二面（入力）'!T24</f>
        <v>0</v>
      </c>
      <c r="AM84" s="381">
        <f>'第二面（入力）'!AA24</f>
        <v>0</v>
      </c>
      <c r="AN84" s="333">
        <f>'第二面（入力）'!K25</f>
        <v>0</v>
      </c>
      <c r="AO84" s="333">
        <f>'第二面（入力）'!K26</f>
        <v>0</v>
      </c>
      <c r="AP84" s="333">
        <f>'第二面（入力）'!K27</f>
        <v>0</v>
      </c>
      <c r="AQ84" s="381">
        <f>'第二面（入力）'!K28</f>
        <v>0</v>
      </c>
      <c r="AR84" s="381">
        <f>'第二面（入力）'!K29</f>
        <v>0</v>
      </c>
      <c r="AS84" s="333" t="str">
        <f>IF('第二面（入力）'!$K$30="","",'第二面（入力）'!$K$30)</f>
        <v/>
      </c>
    </row>
    <row r="85" spans="1:45" ht="13.5">
      <c r="A85" s="380" t="s">
        <v>2753</v>
      </c>
      <c r="Y85" s="333" t="s">
        <v>2599</v>
      </c>
      <c r="AC85" s="333" t="s">
        <v>2600</v>
      </c>
      <c r="AF85" s="333" t="s">
        <v>2579</v>
      </c>
      <c r="AG85" s="333">
        <f>'第二面（入力）'!L32</f>
        <v>0</v>
      </c>
      <c r="AH85" s="333">
        <f>'第二面（入力）'!S32</f>
        <v>0</v>
      </c>
      <c r="AI85" s="381">
        <f>'第二面（入力）'!Z32</f>
        <v>0</v>
      </c>
      <c r="AJ85" s="333">
        <f>'第二面（入力）'!K33</f>
        <v>0</v>
      </c>
      <c r="AK85" s="333">
        <f>'第二面（入力）'!L34</f>
        <v>0</v>
      </c>
      <c r="AL85" s="333">
        <f>'第二面（入力）'!T34</f>
        <v>0</v>
      </c>
      <c r="AM85" s="381">
        <f>'第二面（入力）'!AA34</f>
        <v>0</v>
      </c>
      <c r="AN85" s="333">
        <f>'第二面（入力）'!K35</f>
        <v>0</v>
      </c>
      <c r="AO85" s="333">
        <f>'第二面（入力）'!K36</f>
        <v>0</v>
      </c>
      <c r="AP85" s="333">
        <f>'第二面（入力）'!K37</f>
        <v>0</v>
      </c>
      <c r="AQ85" s="381">
        <f>'第二面（入力）'!K38</f>
        <v>0</v>
      </c>
      <c r="AR85" s="381">
        <f>'第二面（入力）'!K39</f>
        <v>0</v>
      </c>
      <c r="AS85" s="333" t="str">
        <f>IF('第二面（入力）'!$K$40="","",'第二面（入力）'!$K$40)</f>
        <v/>
      </c>
    </row>
    <row r="86" spans="1:45" ht="13.5">
      <c r="A86" s="380" t="s">
        <v>2754</v>
      </c>
      <c r="Y86" s="333" t="s">
        <v>2602</v>
      </c>
      <c r="AC86" s="333" t="s">
        <v>2603</v>
      </c>
      <c r="AF86" s="333" t="s">
        <v>2580</v>
      </c>
      <c r="AG86" s="333">
        <f>'第二面（入力）'!L42</f>
        <v>0</v>
      </c>
      <c r="AH86" s="333">
        <f>'第二面（入力）'!S42</f>
        <v>0</v>
      </c>
      <c r="AI86" s="381">
        <f>'第二面（入力）'!Z42</f>
        <v>0</v>
      </c>
      <c r="AJ86" s="333">
        <f>'第二面（入力）'!K43</f>
        <v>0</v>
      </c>
      <c r="AK86" s="333">
        <f>'第二面（入力）'!L44</f>
        <v>0</v>
      </c>
      <c r="AL86" s="333">
        <f>'第二面（入力）'!T44</f>
        <v>0</v>
      </c>
      <c r="AM86" s="381">
        <f>'第二面（入力）'!AA44</f>
        <v>0</v>
      </c>
      <c r="AN86" s="333">
        <f>'第二面（入力）'!K45</f>
        <v>0</v>
      </c>
      <c r="AO86" s="333">
        <f>'第二面（入力）'!K46</f>
        <v>0</v>
      </c>
      <c r="AP86" s="333">
        <f>'第二面（入力）'!K47</f>
        <v>0</v>
      </c>
      <c r="AQ86" s="381">
        <f>'第二面（入力）'!K48</f>
        <v>0</v>
      </c>
      <c r="AR86" s="381">
        <f>'第二面（入力）'!K49</f>
        <v>0</v>
      </c>
      <c r="AS86" s="333" t="str">
        <f>IF('第二面（入力）'!$K$50="","",'第二面（入力）'!$K$50)</f>
        <v/>
      </c>
    </row>
    <row r="87" spans="1:45" ht="13.5">
      <c r="A87" s="380" t="s">
        <v>2755</v>
      </c>
      <c r="Y87" s="333" t="s">
        <v>2605</v>
      </c>
      <c r="AC87" s="333" t="s">
        <v>2606</v>
      </c>
      <c r="AF87" s="333" t="s">
        <v>2581</v>
      </c>
      <c r="AG87" s="333">
        <f>'第二面（入力）'!L52</f>
        <v>0</v>
      </c>
      <c r="AH87" s="333">
        <f>'第二面（入力）'!S52</f>
        <v>0</v>
      </c>
      <c r="AI87" s="381">
        <f>'第二面（入力）'!Z52</f>
        <v>0</v>
      </c>
      <c r="AJ87" s="333">
        <f>'第二面（入力）'!K53</f>
        <v>0</v>
      </c>
      <c r="AK87" s="333">
        <f>'第二面（入力）'!L54</f>
        <v>0</v>
      </c>
      <c r="AL87" s="333">
        <f>'第二面（入力）'!T54</f>
        <v>0</v>
      </c>
      <c r="AM87" s="381">
        <f>'第二面（入力）'!AA54</f>
        <v>0</v>
      </c>
      <c r="AN87" s="333">
        <f>'第二面（入力）'!K55</f>
        <v>0</v>
      </c>
      <c r="AO87" s="333">
        <f>'第二面（入力）'!K56</f>
        <v>0</v>
      </c>
      <c r="AP87" s="333">
        <f>'第二面（入力）'!K57</f>
        <v>0</v>
      </c>
      <c r="AQ87" s="381">
        <f>'第二面（入力）'!K58</f>
        <v>0</v>
      </c>
      <c r="AR87" s="381">
        <f>'第二面（入力）'!K59</f>
        <v>0</v>
      </c>
      <c r="AS87" s="333" t="str">
        <f>IF('第二面（入力）'!$K$60="","",'第二面（入力）'!$K$60)</f>
        <v/>
      </c>
    </row>
    <row r="88" spans="1:45" ht="13.5">
      <c r="A88" s="380" t="s">
        <v>2756</v>
      </c>
      <c r="Y88" s="333" t="s">
        <v>2608</v>
      </c>
      <c r="AC88" s="333" t="s">
        <v>2609</v>
      </c>
      <c r="AF88" s="333" t="s">
        <v>2582</v>
      </c>
      <c r="AG88" s="333">
        <f>'第二面（入力）'!L62</f>
        <v>0</v>
      </c>
      <c r="AH88" s="333">
        <f>'第二面（入力）'!S62</f>
        <v>0</v>
      </c>
      <c r="AI88" s="381">
        <f>'第二面（入力）'!Z62</f>
        <v>0</v>
      </c>
      <c r="AJ88" s="333">
        <f>'第二面（入力）'!K63</f>
        <v>0</v>
      </c>
      <c r="AK88" s="333">
        <f>'第二面（入力）'!L64</f>
        <v>0</v>
      </c>
      <c r="AL88" s="333">
        <f>'第二面（入力）'!T64</f>
        <v>0</v>
      </c>
      <c r="AM88" s="381">
        <f>'第二面（入力）'!AA64</f>
        <v>0</v>
      </c>
      <c r="AN88" s="333">
        <f>'第二面（入力）'!K65</f>
        <v>0</v>
      </c>
      <c r="AO88" s="333">
        <f>'第二面（入力）'!K66</f>
        <v>0</v>
      </c>
      <c r="AP88" s="333">
        <f>'第二面（入力）'!K67</f>
        <v>0</v>
      </c>
      <c r="AQ88" s="381">
        <f>'第二面（入力）'!K68</f>
        <v>0</v>
      </c>
      <c r="AR88" s="381">
        <f>'第二面（入力）'!K69</f>
        <v>0</v>
      </c>
      <c r="AS88" s="333" t="str">
        <f>IF('第二面（入力）'!$K$70="","",'第二面（入力）'!$K$70)</f>
        <v/>
      </c>
    </row>
    <row r="89" spans="1:45" ht="13.5">
      <c r="A89" s="380" t="s">
        <v>2757</v>
      </c>
      <c r="Y89" s="333" t="s">
        <v>2611</v>
      </c>
      <c r="AC89" s="333" t="s">
        <v>2612</v>
      </c>
      <c r="AF89" s="333" t="s">
        <v>2583</v>
      </c>
      <c r="AG89" s="333">
        <f>'第二面（入力）'!L72</f>
        <v>0</v>
      </c>
      <c r="AH89" s="333">
        <f>'第二面（入力）'!S72</f>
        <v>0</v>
      </c>
      <c r="AI89" s="381">
        <f>'第二面（入力）'!Z72</f>
        <v>0</v>
      </c>
      <c r="AJ89" s="333">
        <f>'第二面（入力）'!K73</f>
        <v>0</v>
      </c>
      <c r="AK89" s="333">
        <f>'第二面（入力）'!L74</f>
        <v>0</v>
      </c>
      <c r="AL89" s="333">
        <f>'第二面（入力）'!T74</f>
        <v>0</v>
      </c>
      <c r="AM89" s="381">
        <f>'第二面（入力）'!AA74</f>
        <v>0</v>
      </c>
      <c r="AN89" s="333">
        <f>'第二面（入力）'!K75</f>
        <v>0</v>
      </c>
      <c r="AO89" s="333">
        <f>'第二面（入力）'!K76</f>
        <v>0</v>
      </c>
      <c r="AP89" s="333">
        <f>'第二面（入力）'!K77</f>
        <v>0</v>
      </c>
      <c r="AQ89" s="381">
        <f>'第二面（入力）'!K78</f>
        <v>0</v>
      </c>
      <c r="AR89" s="381">
        <f>'第二面（入力）'!K79</f>
        <v>0</v>
      </c>
      <c r="AS89" s="333" t="str">
        <f>IF('第二面（入力）'!$K$80="","",'第二面（入力）'!$K$80)</f>
        <v/>
      </c>
    </row>
    <row r="90" spans="1:45" ht="13.5">
      <c r="A90" s="380" t="s">
        <v>2758</v>
      </c>
      <c r="Y90" s="333" t="s">
        <v>2614</v>
      </c>
      <c r="AC90" s="333" t="s">
        <v>2615</v>
      </c>
      <c r="AF90" s="333" t="s">
        <v>2584</v>
      </c>
      <c r="AG90" s="333">
        <f>'第二面（入力）'!L82</f>
        <v>0</v>
      </c>
      <c r="AH90" s="333">
        <f>'第二面（入力）'!S82</f>
        <v>0</v>
      </c>
      <c r="AI90" s="381">
        <f>'第二面（入力）'!Z82</f>
        <v>0</v>
      </c>
      <c r="AJ90" s="333">
        <f>'第二面（入力）'!K83</f>
        <v>0</v>
      </c>
      <c r="AK90" s="333">
        <f>'第二面（入力）'!L84</f>
        <v>0</v>
      </c>
      <c r="AL90" s="333">
        <f>'第二面（入力）'!T84</f>
        <v>0</v>
      </c>
      <c r="AM90" s="381">
        <f>'第二面（入力）'!AA84</f>
        <v>0</v>
      </c>
      <c r="AN90" s="333">
        <f>'第二面（入力）'!K85</f>
        <v>0</v>
      </c>
      <c r="AO90" s="333">
        <f>'第二面（入力）'!K86</f>
        <v>0</v>
      </c>
      <c r="AP90" s="333">
        <f>'第二面（入力）'!K87</f>
        <v>0</v>
      </c>
      <c r="AQ90" s="381">
        <f>'第二面（入力）'!K88</f>
        <v>0</v>
      </c>
      <c r="AR90" s="381">
        <f>'第二面（入力）'!K89</f>
        <v>0</v>
      </c>
      <c r="AS90" s="333" t="str">
        <f>IF('第二面（入力）'!$K$90="","",'第二面（入力）'!$K$90)</f>
        <v/>
      </c>
    </row>
    <row r="91" spans="1:45" ht="13.5">
      <c r="A91" s="380" t="s">
        <v>2759</v>
      </c>
      <c r="Y91" s="333" t="s">
        <v>2617</v>
      </c>
      <c r="AC91" s="333" t="s">
        <v>2618</v>
      </c>
      <c r="AF91" s="333" t="s">
        <v>2585</v>
      </c>
      <c r="AG91" s="333">
        <f>'第二面（入力）'!L92</f>
        <v>0</v>
      </c>
      <c r="AH91" s="333">
        <f>'第二面（入力）'!S92</f>
        <v>0</v>
      </c>
      <c r="AI91" s="381">
        <f>'第二面（入力）'!Z92</f>
        <v>0</v>
      </c>
      <c r="AJ91" s="333">
        <f>'第二面（入力）'!K93</f>
        <v>0</v>
      </c>
      <c r="AK91" s="333">
        <f>'第二面（入力）'!L94</f>
        <v>0</v>
      </c>
      <c r="AL91" s="333">
        <f>'第二面（入力）'!T94</f>
        <v>0</v>
      </c>
      <c r="AM91" s="381">
        <f>'第二面（入力）'!AA94</f>
        <v>0</v>
      </c>
      <c r="AN91" s="333">
        <f>'第二面（入力）'!K95</f>
        <v>0</v>
      </c>
      <c r="AO91" s="333">
        <f>'第二面（入力）'!K96</f>
        <v>0</v>
      </c>
      <c r="AP91" s="333">
        <f>'第二面（入力）'!K97</f>
        <v>0</v>
      </c>
      <c r="AQ91" s="381">
        <f>'第二面（入力）'!K98</f>
        <v>0</v>
      </c>
      <c r="AR91" s="381">
        <f>'第二面（入力）'!K99</f>
        <v>0</v>
      </c>
      <c r="AS91" s="333" t="str">
        <f>IF('第二面（入力）'!$K$100="","",'第二面（入力）'!$K$100)</f>
        <v/>
      </c>
    </row>
    <row r="92" spans="1:45" ht="13.5">
      <c r="A92" s="380" t="s">
        <v>2760</v>
      </c>
      <c r="Y92" s="333" t="s">
        <v>2620</v>
      </c>
      <c r="AC92" s="333" t="s">
        <v>2621</v>
      </c>
    </row>
    <row r="93" spans="1:45" ht="13.5">
      <c r="A93" s="380" t="s">
        <v>2761</v>
      </c>
      <c r="Y93" s="333" t="s">
        <v>2623</v>
      </c>
      <c r="AC93" s="333" t="s">
        <v>2624</v>
      </c>
    </row>
    <row r="94" spans="1:45" ht="13.5">
      <c r="A94" s="380" t="s">
        <v>2762</v>
      </c>
      <c r="Y94" s="333" t="s">
        <v>2626</v>
      </c>
      <c r="AC94" s="333" t="s">
        <v>2627</v>
      </c>
    </row>
    <row r="95" spans="1:45" ht="13.5">
      <c r="A95" s="380" t="s">
        <v>2763</v>
      </c>
      <c r="Y95" s="333" t="s">
        <v>2629</v>
      </c>
      <c r="AC95" s="333" t="s">
        <v>2630</v>
      </c>
    </row>
    <row r="96" spans="1:45" ht="13.5">
      <c r="A96" s="380" t="s">
        <v>2764</v>
      </c>
      <c r="Y96" s="333" t="s">
        <v>2632</v>
      </c>
      <c r="AC96" s="333" t="s">
        <v>2633</v>
      </c>
    </row>
    <row r="97" spans="1:29" ht="13.5">
      <c r="A97" s="380" t="s">
        <v>2765</v>
      </c>
      <c r="Y97" s="333" t="s">
        <v>2635</v>
      </c>
      <c r="AC97" s="333" t="s">
        <v>2636</v>
      </c>
    </row>
    <row r="98" spans="1:29" ht="13.5">
      <c r="A98" s="380" t="s">
        <v>2769</v>
      </c>
      <c r="Y98" s="333" t="s">
        <v>2638</v>
      </c>
      <c r="AC98" s="333" t="s">
        <v>2639</v>
      </c>
    </row>
    <row r="99" spans="1:29" ht="13.5">
      <c r="A99" s="380" t="s">
        <v>2774</v>
      </c>
      <c r="Y99" s="333" t="s">
        <v>2640</v>
      </c>
      <c r="AC99" s="333" t="s">
        <v>2641</v>
      </c>
    </row>
    <row r="100" spans="1:29" ht="13.5">
      <c r="A100" s="380" t="s">
        <v>2766</v>
      </c>
      <c r="Y100" s="333" t="s">
        <v>2642</v>
      </c>
      <c r="AC100" s="333" t="s">
        <v>2643</v>
      </c>
    </row>
    <row r="101" spans="1:29" ht="13.5">
      <c r="A101" s="380" t="s">
        <v>2768</v>
      </c>
      <c r="Y101" s="333" t="s">
        <v>2644</v>
      </c>
      <c r="AC101" s="333" t="s">
        <v>2645</v>
      </c>
    </row>
    <row r="102" spans="1:29" ht="13.5">
      <c r="A102" s="380" t="s">
        <v>2770</v>
      </c>
      <c r="Y102" s="333" t="s">
        <v>2646</v>
      </c>
      <c r="AC102" s="333" t="s">
        <v>2647</v>
      </c>
    </row>
    <row r="103" spans="1:29" ht="13.5">
      <c r="A103" s="380" t="s">
        <v>2772</v>
      </c>
      <c r="Y103" s="333" t="s">
        <v>2648</v>
      </c>
      <c r="AC103" s="333" t="s">
        <v>2649</v>
      </c>
    </row>
    <row r="104" spans="1:29" ht="13.5">
      <c r="A104" s="380" t="s">
        <v>2773</v>
      </c>
      <c r="Y104" s="333" t="s">
        <v>2650</v>
      </c>
      <c r="AC104" s="333" t="s">
        <v>2651</v>
      </c>
    </row>
    <row r="105" spans="1:29" ht="13.5">
      <c r="A105" s="380" t="s">
        <v>2813</v>
      </c>
      <c r="Y105" s="333" t="s">
        <v>2652</v>
      </c>
      <c r="AC105" s="333" t="s">
        <v>2653</v>
      </c>
    </row>
    <row r="106" spans="1:29">
      <c r="Y106" s="333" t="s">
        <v>2654</v>
      </c>
      <c r="AC106" s="333" t="s">
        <v>2655</v>
      </c>
    </row>
    <row r="107" spans="1:29">
      <c r="Y107" s="333" t="s">
        <v>2656</v>
      </c>
      <c r="AC107" s="333" t="s">
        <v>2657</v>
      </c>
    </row>
    <row r="108" spans="1:29">
      <c r="Y108" s="333" t="s">
        <v>2658</v>
      </c>
      <c r="AC108" s="333" t="s">
        <v>2659</v>
      </c>
    </row>
    <row r="109" spans="1:29">
      <c r="Y109" s="333" t="s">
        <v>2660</v>
      </c>
      <c r="AC109" s="333" t="s">
        <v>2661</v>
      </c>
    </row>
    <row r="110" spans="1:29">
      <c r="Y110" s="333" t="s">
        <v>2662</v>
      </c>
      <c r="AC110" s="333" t="s">
        <v>2663</v>
      </c>
    </row>
    <row r="111" spans="1:29">
      <c r="Y111" s="333" t="s">
        <v>2664</v>
      </c>
      <c r="AC111" s="333" t="s">
        <v>2665</v>
      </c>
    </row>
    <row r="112" spans="1:29">
      <c r="Y112" s="333" t="s">
        <v>2666</v>
      </c>
      <c r="AC112" s="333" t="s">
        <v>2667</v>
      </c>
    </row>
    <row r="113" spans="25:29">
      <c r="Y113" s="333" t="s">
        <v>2668</v>
      </c>
      <c r="AC113" s="333" t="s">
        <v>2669</v>
      </c>
    </row>
    <row r="114" spans="25:29">
      <c r="Y114" s="333" t="s">
        <v>2670</v>
      </c>
      <c r="AC114" s="333" t="s">
        <v>2671</v>
      </c>
    </row>
    <row r="115" spans="25:29">
      <c r="Y115" s="333" t="s">
        <v>2672</v>
      </c>
      <c r="AC115" s="333" t="s">
        <v>2673</v>
      </c>
    </row>
    <row r="116" spans="25:29">
      <c r="Y116" s="333" t="s">
        <v>2674</v>
      </c>
      <c r="AC116" s="333" t="s">
        <v>2675</v>
      </c>
    </row>
    <row r="117" spans="25:29">
      <c r="Y117" s="333" t="s">
        <v>2676</v>
      </c>
      <c r="AC117" s="333" t="s">
        <v>2677</v>
      </c>
    </row>
    <row r="118" spans="25:29">
      <c r="Y118" s="333" t="s">
        <v>2678</v>
      </c>
      <c r="AC118" s="333" t="s">
        <v>2679</v>
      </c>
    </row>
    <row r="119" spans="25:29">
      <c r="Y119" s="333" t="s">
        <v>2680</v>
      </c>
      <c r="AC119" s="333" t="s">
        <v>2681</v>
      </c>
    </row>
    <row r="120" spans="25:29">
      <c r="Y120" s="333" t="s">
        <v>2682</v>
      </c>
      <c r="AC120" s="333" t="s">
        <v>2683</v>
      </c>
    </row>
    <row r="121" spans="25:29">
      <c r="Y121" s="333" t="s">
        <v>2684</v>
      </c>
      <c r="AC121" s="333" t="s">
        <v>2685</v>
      </c>
    </row>
    <row r="122" spans="25:29">
      <c r="Y122" s="333" t="s">
        <v>2686</v>
      </c>
      <c r="AC122" s="333" t="s">
        <v>2687</v>
      </c>
    </row>
    <row r="123" spans="25:29">
      <c r="Y123" s="333" t="s">
        <v>2688</v>
      </c>
      <c r="AC123" s="333" t="s">
        <v>2689</v>
      </c>
    </row>
    <row r="124" spans="25:29">
      <c r="Y124" s="333" t="s">
        <v>2690</v>
      </c>
      <c r="AC124" s="333" t="s">
        <v>2691</v>
      </c>
    </row>
    <row r="125" spans="25:29">
      <c r="Y125" s="333" t="s">
        <v>2692</v>
      </c>
      <c r="AC125" s="333" t="s">
        <v>2693</v>
      </c>
    </row>
    <row r="126" spans="25:29">
      <c r="Y126" s="333" t="s">
        <v>2694</v>
      </c>
      <c r="AC126" s="333" t="s">
        <v>2695</v>
      </c>
    </row>
    <row r="127" spans="25:29">
      <c r="Y127" s="333" t="s">
        <v>2696</v>
      </c>
      <c r="AC127" s="333" t="s">
        <v>2697</v>
      </c>
    </row>
    <row r="128" spans="25:29">
      <c r="Y128" s="333" t="s">
        <v>2698</v>
      </c>
      <c r="AC128" s="333" t="s">
        <v>2699</v>
      </c>
    </row>
    <row r="150" spans="1:1">
      <c r="A150" s="333" t="s">
        <v>4134</v>
      </c>
    </row>
    <row r="151" spans="1:1">
      <c r="A151" s="333" t="s">
        <v>4135</v>
      </c>
    </row>
    <row r="152" spans="1:1">
      <c r="A152" s="333" t="s">
        <v>4136</v>
      </c>
    </row>
    <row r="153" spans="1:1">
      <c r="A153" s="333" t="s">
        <v>4137</v>
      </c>
    </row>
  </sheetData>
  <mergeCells count="82">
    <mergeCell ref="K6:AC6"/>
    <mergeCell ref="L3:N3"/>
    <mergeCell ref="O3:Q3"/>
    <mergeCell ref="R3:T3"/>
    <mergeCell ref="U3:W3"/>
    <mergeCell ref="X3:AA3"/>
    <mergeCell ref="K4:AC4"/>
    <mergeCell ref="L5:M5"/>
    <mergeCell ref="N5:R5"/>
    <mergeCell ref="S5:T5"/>
    <mergeCell ref="U5:X5"/>
    <mergeCell ref="Y5:AA5"/>
    <mergeCell ref="K7:M7"/>
    <mergeCell ref="K8:AC8"/>
    <mergeCell ref="K9:AC9"/>
    <mergeCell ref="K10:AC10"/>
    <mergeCell ref="L12:N12"/>
    <mergeCell ref="O12:Q12"/>
    <mergeCell ref="R12:T12"/>
    <mergeCell ref="U12:W12"/>
    <mergeCell ref="X12:AA12"/>
    <mergeCell ref="K13:AC13"/>
    <mergeCell ref="L14:M14"/>
    <mergeCell ref="N14:R14"/>
    <mergeCell ref="S14:T14"/>
    <mergeCell ref="U14:X14"/>
    <mergeCell ref="Y14:AA14"/>
    <mergeCell ref="L20:N20"/>
    <mergeCell ref="O20:Q20"/>
    <mergeCell ref="R20:T20"/>
    <mergeCell ref="U20:W20"/>
    <mergeCell ref="X20:AA20"/>
    <mergeCell ref="K15:AC15"/>
    <mergeCell ref="K16:M16"/>
    <mergeCell ref="K17:AC17"/>
    <mergeCell ref="K18:AC18"/>
    <mergeCell ref="K19:AC19"/>
    <mergeCell ref="K21:AC21"/>
    <mergeCell ref="L22:M22"/>
    <mergeCell ref="N22:R22"/>
    <mergeCell ref="S22:T22"/>
    <mergeCell ref="U22:X22"/>
    <mergeCell ref="Y22:AA22"/>
    <mergeCell ref="L28:N28"/>
    <mergeCell ref="O28:Q28"/>
    <mergeCell ref="R28:T28"/>
    <mergeCell ref="U28:W28"/>
    <mergeCell ref="X28:AA28"/>
    <mergeCell ref="K23:AC23"/>
    <mergeCell ref="K24:M24"/>
    <mergeCell ref="K25:AC25"/>
    <mergeCell ref="K26:AC26"/>
    <mergeCell ref="K27:AC27"/>
    <mergeCell ref="G48:AB48"/>
    <mergeCell ref="G49:AB49"/>
    <mergeCell ref="K37:AC37"/>
    <mergeCell ref="K29:AC29"/>
    <mergeCell ref="L30:M30"/>
    <mergeCell ref="N30:R30"/>
    <mergeCell ref="S30:T30"/>
    <mergeCell ref="U30:X30"/>
    <mergeCell ref="Y30:AA30"/>
    <mergeCell ref="K31:AC31"/>
    <mergeCell ref="K32:M32"/>
    <mergeCell ref="K33:AC33"/>
    <mergeCell ref="K34:AC34"/>
    <mergeCell ref="K35:AC35"/>
    <mergeCell ref="K41:AC41"/>
    <mergeCell ref="K42:AC42"/>
    <mergeCell ref="G44:AB44"/>
    <mergeCell ref="G45:AB45"/>
    <mergeCell ref="G46:AA46"/>
    <mergeCell ref="L38:O38"/>
    <mergeCell ref="R38:S38"/>
    <mergeCell ref="U38:AB38"/>
    <mergeCell ref="K39:AC39"/>
    <mergeCell ref="K40:M40"/>
    <mergeCell ref="E51:AC51"/>
    <mergeCell ref="A52:AC52"/>
    <mergeCell ref="A53:AC53"/>
    <mergeCell ref="A54:AC54"/>
    <mergeCell ref="G50:AB50"/>
  </mergeCells>
  <phoneticPr fontId="1"/>
  <dataValidations count="6">
    <dataValidation type="list" allowBlank="1" showInputMessage="1" showErrorMessage="1" sqref="G44:G45 JC44:JC45 SY44:SY45 ACU44:ACU45 AMQ44:AMQ45 AWM44:AWM45 BGI44:BGI45 BQE44:BQE45 CAA44:CAA45 CJW44:CJW45 CTS44:CTS45 DDO44:DDO45 DNK44:DNK45 DXG44:DXG45 EHC44:EHC45 EQY44:EQY45 FAU44:FAU45 FKQ44:FKQ45 FUM44:FUM45 GEI44:GEI45 GOE44:GOE45 GYA44:GYA45 HHW44:HHW45 HRS44:HRS45 IBO44:IBO45 ILK44:ILK45 IVG44:IVG45 JFC44:JFC45 JOY44:JOY45 JYU44:JYU45 KIQ44:KIQ45 KSM44:KSM45 LCI44:LCI45 LME44:LME45 LWA44:LWA45 MFW44:MFW45 MPS44:MPS45 MZO44:MZO45 NJK44:NJK45 NTG44:NTG45 ODC44:ODC45 OMY44:OMY45 OWU44:OWU45 PGQ44:PGQ45 PQM44:PQM45 QAI44:QAI45 QKE44:QKE45 QUA44:QUA45 RDW44:RDW45 RNS44:RNS45 RXO44:RXO45 SHK44:SHK45 SRG44:SRG45 TBC44:TBC45 TKY44:TKY45 TUU44:TUU45 UEQ44:UEQ45 UOM44:UOM45 UYI44:UYI45 VIE44:VIE45 VSA44:VSA45 WBW44:WBW45 WLS44:WLS45 WVO44:WVO45 G65580:G65581 JC65580:JC65581 SY65580:SY65581 ACU65580:ACU65581 AMQ65580:AMQ65581 AWM65580:AWM65581 BGI65580:BGI65581 BQE65580:BQE65581 CAA65580:CAA65581 CJW65580:CJW65581 CTS65580:CTS65581 DDO65580:DDO65581 DNK65580:DNK65581 DXG65580:DXG65581 EHC65580:EHC65581 EQY65580:EQY65581 FAU65580:FAU65581 FKQ65580:FKQ65581 FUM65580:FUM65581 GEI65580:GEI65581 GOE65580:GOE65581 GYA65580:GYA65581 HHW65580:HHW65581 HRS65580:HRS65581 IBO65580:IBO65581 ILK65580:ILK65581 IVG65580:IVG65581 JFC65580:JFC65581 JOY65580:JOY65581 JYU65580:JYU65581 KIQ65580:KIQ65581 KSM65580:KSM65581 LCI65580:LCI65581 LME65580:LME65581 LWA65580:LWA65581 MFW65580:MFW65581 MPS65580:MPS65581 MZO65580:MZO65581 NJK65580:NJK65581 NTG65580:NTG65581 ODC65580:ODC65581 OMY65580:OMY65581 OWU65580:OWU65581 PGQ65580:PGQ65581 PQM65580:PQM65581 QAI65580:QAI65581 QKE65580:QKE65581 QUA65580:QUA65581 RDW65580:RDW65581 RNS65580:RNS65581 RXO65580:RXO65581 SHK65580:SHK65581 SRG65580:SRG65581 TBC65580:TBC65581 TKY65580:TKY65581 TUU65580:TUU65581 UEQ65580:UEQ65581 UOM65580:UOM65581 UYI65580:UYI65581 VIE65580:VIE65581 VSA65580:VSA65581 WBW65580:WBW65581 WLS65580:WLS65581 WVO65580:WVO65581 G131116:G131117 JC131116:JC131117 SY131116:SY131117 ACU131116:ACU131117 AMQ131116:AMQ131117 AWM131116:AWM131117 BGI131116:BGI131117 BQE131116:BQE131117 CAA131116:CAA131117 CJW131116:CJW131117 CTS131116:CTS131117 DDO131116:DDO131117 DNK131116:DNK131117 DXG131116:DXG131117 EHC131116:EHC131117 EQY131116:EQY131117 FAU131116:FAU131117 FKQ131116:FKQ131117 FUM131116:FUM131117 GEI131116:GEI131117 GOE131116:GOE131117 GYA131116:GYA131117 HHW131116:HHW131117 HRS131116:HRS131117 IBO131116:IBO131117 ILK131116:ILK131117 IVG131116:IVG131117 JFC131116:JFC131117 JOY131116:JOY131117 JYU131116:JYU131117 KIQ131116:KIQ131117 KSM131116:KSM131117 LCI131116:LCI131117 LME131116:LME131117 LWA131116:LWA131117 MFW131116:MFW131117 MPS131116:MPS131117 MZO131116:MZO131117 NJK131116:NJK131117 NTG131116:NTG131117 ODC131116:ODC131117 OMY131116:OMY131117 OWU131116:OWU131117 PGQ131116:PGQ131117 PQM131116:PQM131117 QAI131116:QAI131117 QKE131116:QKE131117 QUA131116:QUA131117 RDW131116:RDW131117 RNS131116:RNS131117 RXO131116:RXO131117 SHK131116:SHK131117 SRG131116:SRG131117 TBC131116:TBC131117 TKY131116:TKY131117 TUU131116:TUU131117 UEQ131116:UEQ131117 UOM131116:UOM131117 UYI131116:UYI131117 VIE131116:VIE131117 VSA131116:VSA131117 WBW131116:WBW131117 WLS131116:WLS131117 WVO131116:WVO131117 G196652:G196653 JC196652:JC196653 SY196652:SY196653 ACU196652:ACU196653 AMQ196652:AMQ196653 AWM196652:AWM196653 BGI196652:BGI196653 BQE196652:BQE196653 CAA196652:CAA196653 CJW196652:CJW196653 CTS196652:CTS196653 DDO196652:DDO196653 DNK196652:DNK196653 DXG196652:DXG196653 EHC196652:EHC196653 EQY196652:EQY196653 FAU196652:FAU196653 FKQ196652:FKQ196653 FUM196652:FUM196653 GEI196652:GEI196653 GOE196652:GOE196653 GYA196652:GYA196653 HHW196652:HHW196653 HRS196652:HRS196653 IBO196652:IBO196653 ILK196652:ILK196653 IVG196652:IVG196653 JFC196652:JFC196653 JOY196652:JOY196653 JYU196652:JYU196653 KIQ196652:KIQ196653 KSM196652:KSM196653 LCI196652:LCI196653 LME196652:LME196653 LWA196652:LWA196653 MFW196652:MFW196653 MPS196652:MPS196653 MZO196652:MZO196653 NJK196652:NJK196653 NTG196652:NTG196653 ODC196652:ODC196653 OMY196652:OMY196653 OWU196652:OWU196653 PGQ196652:PGQ196653 PQM196652:PQM196653 QAI196652:QAI196653 QKE196652:QKE196653 QUA196652:QUA196653 RDW196652:RDW196653 RNS196652:RNS196653 RXO196652:RXO196653 SHK196652:SHK196653 SRG196652:SRG196653 TBC196652:TBC196653 TKY196652:TKY196653 TUU196652:TUU196653 UEQ196652:UEQ196653 UOM196652:UOM196653 UYI196652:UYI196653 VIE196652:VIE196653 VSA196652:VSA196653 WBW196652:WBW196653 WLS196652:WLS196653 WVO196652:WVO196653 G262188:G262189 JC262188:JC262189 SY262188:SY262189 ACU262188:ACU262189 AMQ262188:AMQ262189 AWM262188:AWM262189 BGI262188:BGI262189 BQE262188:BQE262189 CAA262188:CAA262189 CJW262188:CJW262189 CTS262188:CTS262189 DDO262188:DDO262189 DNK262188:DNK262189 DXG262188:DXG262189 EHC262188:EHC262189 EQY262188:EQY262189 FAU262188:FAU262189 FKQ262188:FKQ262189 FUM262188:FUM262189 GEI262188:GEI262189 GOE262188:GOE262189 GYA262188:GYA262189 HHW262188:HHW262189 HRS262188:HRS262189 IBO262188:IBO262189 ILK262188:ILK262189 IVG262188:IVG262189 JFC262188:JFC262189 JOY262188:JOY262189 JYU262188:JYU262189 KIQ262188:KIQ262189 KSM262188:KSM262189 LCI262188:LCI262189 LME262188:LME262189 LWA262188:LWA262189 MFW262188:MFW262189 MPS262188:MPS262189 MZO262188:MZO262189 NJK262188:NJK262189 NTG262188:NTG262189 ODC262188:ODC262189 OMY262188:OMY262189 OWU262188:OWU262189 PGQ262188:PGQ262189 PQM262188:PQM262189 QAI262188:QAI262189 QKE262188:QKE262189 QUA262188:QUA262189 RDW262188:RDW262189 RNS262188:RNS262189 RXO262188:RXO262189 SHK262188:SHK262189 SRG262188:SRG262189 TBC262188:TBC262189 TKY262188:TKY262189 TUU262188:TUU262189 UEQ262188:UEQ262189 UOM262188:UOM262189 UYI262188:UYI262189 VIE262188:VIE262189 VSA262188:VSA262189 WBW262188:WBW262189 WLS262188:WLS262189 WVO262188:WVO262189 G327724:G327725 JC327724:JC327725 SY327724:SY327725 ACU327724:ACU327725 AMQ327724:AMQ327725 AWM327724:AWM327725 BGI327724:BGI327725 BQE327724:BQE327725 CAA327724:CAA327725 CJW327724:CJW327725 CTS327724:CTS327725 DDO327724:DDO327725 DNK327724:DNK327725 DXG327724:DXG327725 EHC327724:EHC327725 EQY327724:EQY327725 FAU327724:FAU327725 FKQ327724:FKQ327725 FUM327724:FUM327725 GEI327724:GEI327725 GOE327724:GOE327725 GYA327724:GYA327725 HHW327724:HHW327725 HRS327724:HRS327725 IBO327724:IBO327725 ILK327724:ILK327725 IVG327724:IVG327725 JFC327724:JFC327725 JOY327724:JOY327725 JYU327724:JYU327725 KIQ327724:KIQ327725 KSM327724:KSM327725 LCI327724:LCI327725 LME327724:LME327725 LWA327724:LWA327725 MFW327724:MFW327725 MPS327724:MPS327725 MZO327724:MZO327725 NJK327724:NJK327725 NTG327724:NTG327725 ODC327724:ODC327725 OMY327724:OMY327725 OWU327724:OWU327725 PGQ327724:PGQ327725 PQM327724:PQM327725 QAI327724:QAI327725 QKE327724:QKE327725 QUA327724:QUA327725 RDW327724:RDW327725 RNS327724:RNS327725 RXO327724:RXO327725 SHK327724:SHK327725 SRG327724:SRG327725 TBC327724:TBC327725 TKY327724:TKY327725 TUU327724:TUU327725 UEQ327724:UEQ327725 UOM327724:UOM327725 UYI327724:UYI327725 VIE327724:VIE327725 VSA327724:VSA327725 WBW327724:WBW327725 WLS327724:WLS327725 WVO327724:WVO327725 G393260:G393261 JC393260:JC393261 SY393260:SY393261 ACU393260:ACU393261 AMQ393260:AMQ393261 AWM393260:AWM393261 BGI393260:BGI393261 BQE393260:BQE393261 CAA393260:CAA393261 CJW393260:CJW393261 CTS393260:CTS393261 DDO393260:DDO393261 DNK393260:DNK393261 DXG393260:DXG393261 EHC393260:EHC393261 EQY393260:EQY393261 FAU393260:FAU393261 FKQ393260:FKQ393261 FUM393260:FUM393261 GEI393260:GEI393261 GOE393260:GOE393261 GYA393260:GYA393261 HHW393260:HHW393261 HRS393260:HRS393261 IBO393260:IBO393261 ILK393260:ILK393261 IVG393260:IVG393261 JFC393260:JFC393261 JOY393260:JOY393261 JYU393260:JYU393261 KIQ393260:KIQ393261 KSM393260:KSM393261 LCI393260:LCI393261 LME393260:LME393261 LWA393260:LWA393261 MFW393260:MFW393261 MPS393260:MPS393261 MZO393260:MZO393261 NJK393260:NJK393261 NTG393260:NTG393261 ODC393260:ODC393261 OMY393260:OMY393261 OWU393260:OWU393261 PGQ393260:PGQ393261 PQM393260:PQM393261 QAI393260:QAI393261 QKE393260:QKE393261 QUA393260:QUA393261 RDW393260:RDW393261 RNS393260:RNS393261 RXO393260:RXO393261 SHK393260:SHK393261 SRG393260:SRG393261 TBC393260:TBC393261 TKY393260:TKY393261 TUU393260:TUU393261 UEQ393260:UEQ393261 UOM393260:UOM393261 UYI393260:UYI393261 VIE393260:VIE393261 VSA393260:VSA393261 WBW393260:WBW393261 WLS393260:WLS393261 WVO393260:WVO393261 G458796:G458797 JC458796:JC458797 SY458796:SY458797 ACU458796:ACU458797 AMQ458796:AMQ458797 AWM458796:AWM458797 BGI458796:BGI458797 BQE458796:BQE458797 CAA458796:CAA458797 CJW458796:CJW458797 CTS458796:CTS458797 DDO458796:DDO458797 DNK458796:DNK458797 DXG458796:DXG458797 EHC458796:EHC458797 EQY458796:EQY458797 FAU458796:FAU458797 FKQ458796:FKQ458797 FUM458796:FUM458797 GEI458796:GEI458797 GOE458796:GOE458797 GYA458796:GYA458797 HHW458796:HHW458797 HRS458796:HRS458797 IBO458796:IBO458797 ILK458796:ILK458797 IVG458796:IVG458797 JFC458796:JFC458797 JOY458796:JOY458797 JYU458796:JYU458797 KIQ458796:KIQ458797 KSM458796:KSM458797 LCI458796:LCI458797 LME458796:LME458797 LWA458796:LWA458797 MFW458796:MFW458797 MPS458796:MPS458797 MZO458796:MZO458797 NJK458796:NJK458797 NTG458796:NTG458797 ODC458796:ODC458797 OMY458796:OMY458797 OWU458796:OWU458797 PGQ458796:PGQ458797 PQM458796:PQM458797 QAI458796:QAI458797 QKE458796:QKE458797 QUA458796:QUA458797 RDW458796:RDW458797 RNS458796:RNS458797 RXO458796:RXO458797 SHK458796:SHK458797 SRG458796:SRG458797 TBC458796:TBC458797 TKY458796:TKY458797 TUU458796:TUU458797 UEQ458796:UEQ458797 UOM458796:UOM458797 UYI458796:UYI458797 VIE458796:VIE458797 VSA458796:VSA458797 WBW458796:WBW458797 WLS458796:WLS458797 WVO458796:WVO458797 G524332:G524333 JC524332:JC524333 SY524332:SY524333 ACU524332:ACU524333 AMQ524332:AMQ524333 AWM524332:AWM524333 BGI524332:BGI524333 BQE524332:BQE524333 CAA524332:CAA524333 CJW524332:CJW524333 CTS524332:CTS524333 DDO524332:DDO524333 DNK524332:DNK524333 DXG524332:DXG524333 EHC524332:EHC524333 EQY524332:EQY524333 FAU524332:FAU524333 FKQ524332:FKQ524333 FUM524332:FUM524333 GEI524332:GEI524333 GOE524332:GOE524333 GYA524332:GYA524333 HHW524332:HHW524333 HRS524332:HRS524333 IBO524332:IBO524333 ILK524332:ILK524333 IVG524332:IVG524333 JFC524332:JFC524333 JOY524332:JOY524333 JYU524332:JYU524333 KIQ524332:KIQ524333 KSM524332:KSM524333 LCI524332:LCI524333 LME524332:LME524333 LWA524332:LWA524333 MFW524332:MFW524333 MPS524332:MPS524333 MZO524332:MZO524333 NJK524332:NJK524333 NTG524332:NTG524333 ODC524332:ODC524333 OMY524332:OMY524333 OWU524332:OWU524333 PGQ524332:PGQ524333 PQM524332:PQM524333 QAI524332:QAI524333 QKE524332:QKE524333 QUA524332:QUA524333 RDW524332:RDW524333 RNS524332:RNS524333 RXO524332:RXO524333 SHK524332:SHK524333 SRG524332:SRG524333 TBC524332:TBC524333 TKY524332:TKY524333 TUU524332:TUU524333 UEQ524332:UEQ524333 UOM524332:UOM524333 UYI524332:UYI524333 VIE524332:VIE524333 VSA524332:VSA524333 WBW524332:WBW524333 WLS524332:WLS524333 WVO524332:WVO524333 G589868:G589869 JC589868:JC589869 SY589868:SY589869 ACU589868:ACU589869 AMQ589868:AMQ589869 AWM589868:AWM589869 BGI589868:BGI589869 BQE589868:BQE589869 CAA589868:CAA589869 CJW589868:CJW589869 CTS589868:CTS589869 DDO589868:DDO589869 DNK589868:DNK589869 DXG589868:DXG589869 EHC589868:EHC589869 EQY589868:EQY589869 FAU589868:FAU589869 FKQ589868:FKQ589869 FUM589868:FUM589869 GEI589868:GEI589869 GOE589868:GOE589869 GYA589868:GYA589869 HHW589868:HHW589869 HRS589868:HRS589869 IBO589868:IBO589869 ILK589868:ILK589869 IVG589868:IVG589869 JFC589868:JFC589869 JOY589868:JOY589869 JYU589868:JYU589869 KIQ589868:KIQ589869 KSM589868:KSM589869 LCI589868:LCI589869 LME589868:LME589869 LWA589868:LWA589869 MFW589868:MFW589869 MPS589868:MPS589869 MZO589868:MZO589869 NJK589868:NJK589869 NTG589868:NTG589869 ODC589868:ODC589869 OMY589868:OMY589869 OWU589868:OWU589869 PGQ589868:PGQ589869 PQM589868:PQM589869 QAI589868:QAI589869 QKE589868:QKE589869 QUA589868:QUA589869 RDW589868:RDW589869 RNS589868:RNS589869 RXO589868:RXO589869 SHK589868:SHK589869 SRG589868:SRG589869 TBC589868:TBC589869 TKY589868:TKY589869 TUU589868:TUU589869 UEQ589868:UEQ589869 UOM589868:UOM589869 UYI589868:UYI589869 VIE589868:VIE589869 VSA589868:VSA589869 WBW589868:WBW589869 WLS589868:WLS589869 WVO589868:WVO589869 G655404:G655405 JC655404:JC655405 SY655404:SY655405 ACU655404:ACU655405 AMQ655404:AMQ655405 AWM655404:AWM655405 BGI655404:BGI655405 BQE655404:BQE655405 CAA655404:CAA655405 CJW655404:CJW655405 CTS655404:CTS655405 DDO655404:DDO655405 DNK655404:DNK655405 DXG655404:DXG655405 EHC655404:EHC655405 EQY655404:EQY655405 FAU655404:FAU655405 FKQ655404:FKQ655405 FUM655404:FUM655405 GEI655404:GEI655405 GOE655404:GOE655405 GYA655404:GYA655405 HHW655404:HHW655405 HRS655404:HRS655405 IBO655404:IBO655405 ILK655404:ILK655405 IVG655404:IVG655405 JFC655404:JFC655405 JOY655404:JOY655405 JYU655404:JYU655405 KIQ655404:KIQ655405 KSM655404:KSM655405 LCI655404:LCI655405 LME655404:LME655405 LWA655404:LWA655405 MFW655404:MFW655405 MPS655404:MPS655405 MZO655404:MZO655405 NJK655404:NJK655405 NTG655404:NTG655405 ODC655404:ODC655405 OMY655404:OMY655405 OWU655404:OWU655405 PGQ655404:PGQ655405 PQM655404:PQM655405 QAI655404:QAI655405 QKE655404:QKE655405 QUA655404:QUA655405 RDW655404:RDW655405 RNS655404:RNS655405 RXO655404:RXO655405 SHK655404:SHK655405 SRG655404:SRG655405 TBC655404:TBC655405 TKY655404:TKY655405 TUU655404:TUU655405 UEQ655404:UEQ655405 UOM655404:UOM655405 UYI655404:UYI655405 VIE655404:VIE655405 VSA655404:VSA655405 WBW655404:WBW655405 WLS655404:WLS655405 WVO655404:WVO655405 G720940:G720941 JC720940:JC720941 SY720940:SY720941 ACU720940:ACU720941 AMQ720940:AMQ720941 AWM720940:AWM720941 BGI720940:BGI720941 BQE720940:BQE720941 CAA720940:CAA720941 CJW720940:CJW720941 CTS720940:CTS720941 DDO720940:DDO720941 DNK720940:DNK720941 DXG720940:DXG720941 EHC720940:EHC720941 EQY720940:EQY720941 FAU720940:FAU720941 FKQ720940:FKQ720941 FUM720940:FUM720941 GEI720940:GEI720941 GOE720940:GOE720941 GYA720940:GYA720941 HHW720940:HHW720941 HRS720940:HRS720941 IBO720940:IBO720941 ILK720940:ILK720941 IVG720940:IVG720941 JFC720940:JFC720941 JOY720940:JOY720941 JYU720940:JYU720941 KIQ720940:KIQ720941 KSM720940:KSM720941 LCI720940:LCI720941 LME720940:LME720941 LWA720940:LWA720941 MFW720940:MFW720941 MPS720940:MPS720941 MZO720940:MZO720941 NJK720940:NJK720941 NTG720940:NTG720941 ODC720940:ODC720941 OMY720940:OMY720941 OWU720940:OWU720941 PGQ720940:PGQ720941 PQM720940:PQM720941 QAI720940:QAI720941 QKE720940:QKE720941 QUA720940:QUA720941 RDW720940:RDW720941 RNS720940:RNS720941 RXO720940:RXO720941 SHK720940:SHK720941 SRG720940:SRG720941 TBC720940:TBC720941 TKY720940:TKY720941 TUU720940:TUU720941 UEQ720940:UEQ720941 UOM720940:UOM720941 UYI720940:UYI720941 VIE720940:VIE720941 VSA720940:VSA720941 WBW720940:WBW720941 WLS720940:WLS720941 WVO720940:WVO720941 G786476:G786477 JC786476:JC786477 SY786476:SY786477 ACU786476:ACU786477 AMQ786476:AMQ786477 AWM786476:AWM786477 BGI786476:BGI786477 BQE786476:BQE786477 CAA786476:CAA786477 CJW786476:CJW786477 CTS786476:CTS786477 DDO786476:DDO786477 DNK786476:DNK786477 DXG786476:DXG786477 EHC786476:EHC786477 EQY786476:EQY786477 FAU786476:FAU786477 FKQ786476:FKQ786477 FUM786476:FUM786477 GEI786476:GEI786477 GOE786476:GOE786477 GYA786476:GYA786477 HHW786476:HHW786477 HRS786476:HRS786477 IBO786476:IBO786477 ILK786476:ILK786477 IVG786476:IVG786477 JFC786476:JFC786477 JOY786476:JOY786477 JYU786476:JYU786477 KIQ786476:KIQ786477 KSM786476:KSM786477 LCI786476:LCI786477 LME786476:LME786477 LWA786476:LWA786477 MFW786476:MFW786477 MPS786476:MPS786477 MZO786476:MZO786477 NJK786476:NJK786477 NTG786476:NTG786477 ODC786476:ODC786477 OMY786476:OMY786477 OWU786476:OWU786477 PGQ786476:PGQ786477 PQM786476:PQM786477 QAI786476:QAI786477 QKE786476:QKE786477 QUA786476:QUA786477 RDW786476:RDW786477 RNS786476:RNS786477 RXO786476:RXO786477 SHK786476:SHK786477 SRG786476:SRG786477 TBC786476:TBC786477 TKY786476:TKY786477 TUU786476:TUU786477 UEQ786476:UEQ786477 UOM786476:UOM786477 UYI786476:UYI786477 VIE786476:VIE786477 VSA786476:VSA786477 WBW786476:WBW786477 WLS786476:WLS786477 WVO786476:WVO786477 G852012:G852013 JC852012:JC852013 SY852012:SY852013 ACU852012:ACU852013 AMQ852012:AMQ852013 AWM852012:AWM852013 BGI852012:BGI852013 BQE852012:BQE852013 CAA852012:CAA852013 CJW852012:CJW852013 CTS852012:CTS852013 DDO852012:DDO852013 DNK852012:DNK852013 DXG852012:DXG852013 EHC852012:EHC852013 EQY852012:EQY852013 FAU852012:FAU852013 FKQ852012:FKQ852013 FUM852012:FUM852013 GEI852012:GEI852013 GOE852012:GOE852013 GYA852012:GYA852013 HHW852012:HHW852013 HRS852012:HRS852013 IBO852012:IBO852013 ILK852012:ILK852013 IVG852012:IVG852013 JFC852012:JFC852013 JOY852012:JOY852013 JYU852012:JYU852013 KIQ852012:KIQ852013 KSM852012:KSM852013 LCI852012:LCI852013 LME852012:LME852013 LWA852012:LWA852013 MFW852012:MFW852013 MPS852012:MPS852013 MZO852012:MZO852013 NJK852012:NJK852013 NTG852012:NTG852013 ODC852012:ODC852013 OMY852012:OMY852013 OWU852012:OWU852013 PGQ852012:PGQ852013 PQM852012:PQM852013 QAI852012:QAI852013 QKE852012:QKE852013 QUA852012:QUA852013 RDW852012:RDW852013 RNS852012:RNS852013 RXO852012:RXO852013 SHK852012:SHK852013 SRG852012:SRG852013 TBC852012:TBC852013 TKY852012:TKY852013 TUU852012:TUU852013 UEQ852012:UEQ852013 UOM852012:UOM852013 UYI852012:UYI852013 VIE852012:VIE852013 VSA852012:VSA852013 WBW852012:WBW852013 WLS852012:WLS852013 WVO852012:WVO852013 G917548:G917549 JC917548:JC917549 SY917548:SY917549 ACU917548:ACU917549 AMQ917548:AMQ917549 AWM917548:AWM917549 BGI917548:BGI917549 BQE917548:BQE917549 CAA917548:CAA917549 CJW917548:CJW917549 CTS917548:CTS917549 DDO917548:DDO917549 DNK917548:DNK917549 DXG917548:DXG917549 EHC917548:EHC917549 EQY917548:EQY917549 FAU917548:FAU917549 FKQ917548:FKQ917549 FUM917548:FUM917549 GEI917548:GEI917549 GOE917548:GOE917549 GYA917548:GYA917549 HHW917548:HHW917549 HRS917548:HRS917549 IBO917548:IBO917549 ILK917548:ILK917549 IVG917548:IVG917549 JFC917548:JFC917549 JOY917548:JOY917549 JYU917548:JYU917549 KIQ917548:KIQ917549 KSM917548:KSM917549 LCI917548:LCI917549 LME917548:LME917549 LWA917548:LWA917549 MFW917548:MFW917549 MPS917548:MPS917549 MZO917548:MZO917549 NJK917548:NJK917549 NTG917548:NTG917549 ODC917548:ODC917549 OMY917548:OMY917549 OWU917548:OWU917549 PGQ917548:PGQ917549 PQM917548:PQM917549 QAI917548:QAI917549 QKE917548:QKE917549 QUA917548:QUA917549 RDW917548:RDW917549 RNS917548:RNS917549 RXO917548:RXO917549 SHK917548:SHK917549 SRG917548:SRG917549 TBC917548:TBC917549 TKY917548:TKY917549 TUU917548:TUU917549 UEQ917548:UEQ917549 UOM917548:UOM917549 UYI917548:UYI917549 VIE917548:VIE917549 VSA917548:VSA917549 WBW917548:WBW917549 WLS917548:WLS917549 WVO917548:WVO917549 G983084:G983085 JC983084:JC983085 SY983084:SY983085 ACU983084:ACU983085 AMQ983084:AMQ983085 AWM983084:AWM983085 BGI983084:BGI983085 BQE983084:BQE983085 CAA983084:CAA983085 CJW983084:CJW983085 CTS983084:CTS983085 DDO983084:DDO983085 DNK983084:DNK983085 DXG983084:DXG983085 EHC983084:EHC983085 EQY983084:EQY983085 FAU983084:FAU983085 FKQ983084:FKQ983085 FUM983084:FUM983085 GEI983084:GEI983085 GOE983084:GOE983085 GYA983084:GYA983085 HHW983084:HHW983085 HRS983084:HRS983085 IBO983084:IBO983085 ILK983084:ILK983085 IVG983084:IVG983085 JFC983084:JFC983085 JOY983084:JOY983085 JYU983084:JYU983085 KIQ983084:KIQ983085 KSM983084:KSM983085 LCI983084:LCI983085 LME983084:LME983085 LWA983084:LWA983085 MFW983084:MFW983085 MPS983084:MPS983085 MZO983084:MZO983085 NJK983084:NJK983085 NTG983084:NTG983085 ODC983084:ODC983085 OMY983084:OMY983085 OWU983084:OWU983085 PGQ983084:PGQ983085 PQM983084:PQM983085 QAI983084:QAI983085 QKE983084:QKE983085 QUA983084:QUA983085 RDW983084:RDW983085 RNS983084:RNS983085 RXO983084:RXO983085 SHK983084:SHK983085 SRG983084:SRG983085 TBC983084:TBC983085 TKY983084:TKY983085 TUU983084:TUU983085 UEQ983084:UEQ983085 UOM983084:UOM983085 UYI983084:UYI983085 VIE983084:VIE983085 VSA983084:VSA983085 WBW983084:WBW983085 WLS983084:WLS983085 WVO983084:WVO983085" xr:uid="{FFF95118-F3CA-4B29-8203-A99602238E29}">
      <formula1>$A$81:$A$105</formula1>
    </dataValidation>
    <dataValidation type="list" allowBlank="1" showInputMessage="1" showErrorMessage="1" sqref="L38:O38 JH38:JK38 TD38:TG38 ACZ38:ADC38 AMV38:AMY38 AWR38:AWU38 BGN38:BGQ38 BQJ38:BQM38 CAF38:CAI38 CKB38:CKE38 CTX38:CUA38 DDT38:DDW38 DNP38:DNS38 DXL38:DXO38 EHH38:EHK38 ERD38:ERG38 FAZ38:FBC38 FKV38:FKY38 FUR38:FUU38 GEN38:GEQ38 GOJ38:GOM38 GYF38:GYI38 HIB38:HIE38 HRX38:HSA38 IBT38:IBW38 ILP38:ILS38 IVL38:IVO38 JFH38:JFK38 JPD38:JPG38 JYZ38:JZC38 KIV38:KIY38 KSR38:KSU38 LCN38:LCQ38 LMJ38:LMM38 LWF38:LWI38 MGB38:MGE38 MPX38:MQA38 MZT38:MZW38 NJP38:NJS38 NTL38:NTO38 ODH38:ODK38 OND38:ONG38 OWZ38:OXC38 PGV38:PGY38 PQR38:PQU38 QAN38:QAQ38 QKJ38:QKM38 QUF38:QUI38 REB38:REE38 RNX38:ROA38 RXT38:RXW38 SHP38:SHS38 SRL38:SRO38 TBH38:TBK38 TLD38:TLG38 TUZ38:TVC38 UEV38:UEY38 UOR38:UOU38 UYN38:UYQ38 VIJ38:VIM38 VSF38:VSI38 WCB38:WCE38 WLX38:WMA38 WVT38:WVW38 L65574:O65574 JH65574:JK65574 TD65574:TG65574 ACZ65574:ADC65574 AMV65574:AMY65574 AWR65574:AWU65574 BGN65574:BGQ65574 BQJ65574:BQM65574 CAF65574:CAI65574 CKB65574:CKE65574 CTX65574:CUA65574 DDT65574:DDW65574 DNP65574:DNS65574 DXL65574:DXO65574 EHH65574:EHK65574 ERD65574:ERG65574 FAZ65574:FBC65574 FKV65574:FKY65574 FUR65574:FUU65574 GEN65574:GEQ65574 GOJ65574:GOM65574 GYF65574:GYI65574 HIB65574:HIE65574 HRX65574:HSA65574 IBT65574:IBW65574 ILP65574:ILS65574 IVL65574:IVO65574 JFH65574:JFK65574 JPD65574:JPG65574 JYZ65574:JZC65574 KIV65574:KIY65574 KSR65574:KSU65574 LCN65574:LCQ65574 LMJ65574:LMM65574 LWF65574:LWI65574 MGB65574:MGE65574 MPX65574:MQA65574 MZT65574:MZW65574 NJP65574:NJS65574 NTL65574:NTO65574 ODH65574:ODK65574 OND65574:ONG65574 OWZ65574:OXC65574 PGV65574:PGY65574 PQR65574:PQU65574 QAN65574:QAQ65574 QKJ65574:QKM65574 QUF65574:QUI65574 REB65574:REE65574 RNX65574:ROA65574 RXT65574:RXW65574 SHP65574:SHS65574 SRL65574:SRO65574 TBH65574:TBK65574 TLD65574:TLG65574 TUZ65574:TVC65574 UEV65574:UEY65574 UOR65574:UOU65574 UYN65574:UYQ65574 VIJ65574:VIM65574 VSF65574:VSI65574 WCB65574:WCE65574 WLX65574:WMA65574 WVT65574:WVW65574 L131110:O131110 JH131110:JK131110 TD131110:TG131110 ACZ131110:ADC131110 AMV131110:AMY131110 AWR131110:AWU131110 BGN131110:BGQ131110 BQJ131110:BQM131110 CAF131110:CAI131110 CKB131110:CKE131110 CTX131110:CUA131110 DDT131110:DDW131110 DNP131110:DNS131110 DXL131110:DXO131110 EHH131110:EHK131110 ERD131110:ERG131110 FAZ131110:FBC131110 FKV131110:FKY131110 FUR131110:FUU131110 GEN131110:GEQ131110 GOJ131110:GOM131110 GYF131110:GYI131110 HIB131110:HIE131110 HRX131110:HSA131110 IBT131110:IBW131110 ILP131110:ILS131110 IVL131110:IVO131110 JFH131110:JFK131110 JPD131110:JPG131110 JYZ131110:JZC131110 KIV131110:KIY131110 KSR131110:KSU131110 LCN131110:LCQ131110 LMJ131110:LMM131110 LWF131110:LWI131110 MGB131110:MGE131110 MPX131110:MQA131110 MZT131110:MZW131110 NJP131110:NJS131110 NTL131110:NTO131110 ODH131110:ODK131110 OND131110:ONG131110 OWZ131110:OXC131110 PGV131110:PGY131110 PQR131110:PQU131110 QAN131110:QAQ131110 QKJ131110:QKM131110 QUF131110:QUI131110 REB131110:REE131110 RNX131110:ROA131110 RXT131110:RXW131110 SHP131110:SHS131110 SRL131110:SRO131110 TBH131110:TBK131110 TLD131110:TLG131110 TUZ131110:TVC131110 UEV131110:UEY131110 UOR131110:UOU131110 UYN131110:UYQ131110 VIJ131110:VIM131110 VSF131110:VSI131110 WCB131110:WCE131110 WLX131110:WMA131110 WVT131110:WVW131110 L196646:O196646 JH196646:JK196646 TD196646:TG196646 ACZ196646:ADC196646 AMV196646:AMY196646 AWR196646:AWU196646 BGN196646:BGQ196646 BQJ196646:BQM196646 CAF196646:CAI196646 CKB196646:CKE196646 CTX196646:CUA196646 DDT196646:DDW196646 DNP196646:DNS196646 DXL196646:DXO196646 EHH196646:EHK196646 ERD196646:ERG196646 FAZ196646:FBC196646 FKV196646:FKY196646 FUR196646:FUU196646 GEN196646:GEQ196646 GOJ196646:GOM196646 GYF196646:GYI196646 HIB196646:HIE196646 HRX196646:HSA196646 IBT196646:IBW196646 ILP196646:ILS196646 IVL196646:IVO196646 JFH196646:JFK196646 JPD196646:JPG196646 JYZ196646:JZC196646 KIV196646:KIY196646 KSR196646:KSU196646 LCN196646:LCQ196646 LMJ196646:LMM196646 LWF196646:LWI196646 MGB196646:MGE196646 MPX196646:MQA196646 MZT196646:MZW196646 NJP196646:NJS196646 NTL196646:NTO196646 ODH196646:ODK196646 OND196646:ONG196646 OWZ196646:OXC196646 PGV196646:PGY196646 PQR196646:PQU196646 QAN196646:QAQ196646 QKJ196646:QKM196646 QUF196646:QUI196646 REB196646:REE196646 RNX196646:ROA196646 RXT196646:RXW196646 SHP196646:SHS196646 SRL196646:SRO196646 TBH196646:TBK196646 TLD196646:TLG196646 TUZ196646:TVC196646 UEV196646:UEY196646 UOR196646:UOU196646 UYN196646:UYQ196646 VIJ196646:VIM196646 VSF196646:VSI196646 WCB196646:WCE196646 WLX196646:WMA196646 WVT196646:WVW196646 L262182:O262182 JH262182:JK262182 TD262182:TG262182 ACZ262182:ADC262182 AMV262182:AMY262182 AWR262182:AWU262182 BGN262182:BGQ262182 BQJ262182:BQM262182 CAF262182:CAI262182 CKB262182:CKE262182 CTX262182:CUA262182 DDT262182:DDW262182 DNP262182:DNS262182 DXL262182:DXO262182 EHH262182:EHK262182 ERD262182:ERG262182 FAZ262182:FBC262182 FKV262182:FKY262182 FUR262182:FUU262182 GEN262182:GEQ262182 GOJ262182:GOM262182 GYF262182:GYI262182 HIB262182:HIE262182 HRX262182:HSA262182 IBT262182:IBW262182 ILP262182:ILS262182 IVL262182:IVO262182 JFH262182:JFK262182 JPD262182:JPG262182 JYZ262182:JZC262182 KIV262182:KIY262182 KSR262182:KSU262182 LCN262182:LCQ262182 LMJ262182:LMM262182 LWF262182:LWI262182 MGB262182:MGE262182 MPX262182:MQA262182 MZT262182:MZW262182 NJP262182:NJS262182 NTL262182:NTO262182 ODH262182:ODK262182 OND262182:ONG262182 OWZ262182:OXC262182 PGV262182:PGY262182 PQR262182:PQU262182 QAN262182:QAQ262182 QKJ262182:QKM262182 QUF262182:QUI262182 REB262182:REE262182 RNX262182:ROA262182 RXT262182:RXW262182 SHP262182:SHS262182 SRL262182:SRO262182 TBH262182:TBK262182 TLD262182:TLG262182 TUZ262182:TVC262182 UEV262182:UEY262182 UOR262182:UOU262182 UYN262182:UYQ262182 VIJ262182:VIM262182 VSF262182:VSI262182 WCB262182:WCE262182 WLX262182:WMA262182 WVT262182:WVW262182 L327718:O327718 JH327718:JK327718 TD327718:TG327718 ACZ327718:ADC327718 AMV327718:AMY327718 AWR327718:AWU327718 BGN327718:BGQ327718 BQJ327718:BQM327718 CAF327718:CAI327718 CKB327718:CKE327718 CTX327718:CUA327718 DDT327718:DDW327718 DNP327718:DNS327718 DXL327718:DXO327718 EHH327718:EHK327718 ERD327718:ERG327718 FAZ327718:FBC327718 FKV327718:FKY327718 FUR327718:FUU327718 GEN327718:GEQ327718 GOJ327718:GOM327718 GYF327718:GYI327718 HIB327718:HIE327718 HRX327718:HSA327718 IBT327718:IBW327718 ILP327718:ILS327718 IVL327718:IVO327718 JFH327718:JFK327718 JPD327718:JPG327718 JYZ327718:JZC327718 KIV327718:KIY327718 KSR327718:KSU327718 LCN327718:LCQ327718 LMJ327718:LMM327718 LWF327718:LWI327718 MGB327718:MGE327718 MPX327718:MQA327718 MZT327718:MZW327718 NJP327718:NJS327718 NTL327718:NTO327718 ODH327718:ODK327718 OND327718:ONG327718 OWZ327718:OXC327718 PGV327718:PGY327718 PQR327718:PQU327718 QAN327718:QAQ327718 QKJ327718:QKM327718 QUF327718:QUI327718 REB327718:REE327718 RNX327718:ROA327718 RXT327718:RXW327718 SHP327718:SHS327718 SRL327718:SRO327718 TBH327718:TBK327718 TLD327718:TLG327718 TUZ327718:TVC327718 UEV327718:UEY327718 UOR327718:UOU327718 UYN327718:UYQ327718 VIJ327718:VIM327718 VSF327718:VSI327718 WCB327718:WCE327718 WLX327718:WMA327718 WVT327718:WVW327718 L393254:O393254 JH393254:JK393254 TD393254:TG393254 ACZ393254:ADC393254 AMV393254:AMY393254 AWR393254:AWU393254 BGN393254:BGQ393254 BQJ393254:BQM393254 CAF393254:CAI393254 CKB393254:CKE393254 CTX393254:CUA393254 DDT393254:DDW393254 DNP393254:DNS393254 DXL393254:DXO393254 EHH393254:EHK393254 ERD393254:ERG393254 FAZ393254:FBC393254 FKV393254:FKY393254 FUR393254:FUU393254 GEN393254:GEQ393254 GOJ393254:GOM393254 GYF393254:GYI393254 HIB393254:HIE393254 HRX393254:HSA393254 IBT393254:IBW393254 ILP393254:ILS393254 IVL393254:IVO393254 JFH393254:JFK393254 JPD393254:JPG393254 JYZ393254:JZC393254 KIV393254:KIY393254 KSR393254:KSU393254 LCN393254:LCQ393254 LMJ393254:LMM393254 LWF393254:LWI393254 MGB393254:MGE393254 MPX393254:MQA393254 MZT393254:MZW393254 NJP393254:NJS393254 NTL393254:NTO393254 ODH393254:ODK393254 OND393254:ONG393254 OWZ393254:OXC393254 PGV393254:PGY393254 PQR393254:PQU393254 QAN393254:QAQ393254 QKJ393254:QKM393254 QUF393254:QUI393254 REB393254:REE393254 RNX393254:ROA393254 RXT393254:RXW393254 SHP393254:SHS393254 SRL393254:SRO393254 TBH393254:TBK393254 TLD393254:TLG393254 TUZ393254:TVC393254 UEV393254:UEY393254 UOR393254:UOU393254 UYN393254:UYQ393254 VIJ393254:VIM393254 VSF393254:VSI393254 WCB393254:WCE393254 WLX393254:WMA393254 WVT393254:WVW393254 L458790:O458790 JH458790:JK458790 TD458790:TG458790 ACZ458790:ADC458790 AMV458790:AMY458790 AWR458790:AWU458790 BGN458790:BGQ458790 BQJ458790:BQM458790 CAF458790:CAI458790 CKB458790:CKE458790 CTX458790:CUA458790 DDT458790:DDW458790 DNP458790:DNS458790 DXL458790:DXO458790 EHH458790:EHK458790 ERD458790:ERG458790 FAZ458790:FBC458790 FKV458790:FKY458790 FUR458790:FUU458790 GEN458790:GEQ458790 GOJ458790:GOM458790 GYF458790:GYI458790 HIB458790:HIE458790 HRX458790:HSA458790 IBT458790:IBW458790 ILP458790:ILS458790 IVL458790:IVO458790 JFH458790:JFK458790 JPD458790:JPG458790 JYZ458790:JZC458790 KIV458790:KIY458790 KSR458790:KSU458790 LCN458790:LCQ458790 LMJ458790:LMM458790 LWF458790:LWI458790 MGB458790:MGE458790 MPX458790:MQA458790 MZT458790:MZW458790 NJP458790:NJS458790 NTL458790:NTO458790 ODH458790:ODK458790 OND458790:ONG458790 OWZ458790:OXC458790 PGV458790:PGY458790 PQR458790:PQU458790 QAN458790:QAQ458790 QKJ458790:QKM458790 QUF458790:QUI458790 REB458790:REE458790 RNX458790:ROA458790 RXT458790:RXW458790 SHP458790:SHS458790 SRL458790:SRO458790 TBH458790:TBK458790 TLD458790:TLG458790 TUZ458790:TVC458790 UEV458790:UEY458790 UOR458790:UOU458790 UYN458790:UYQ458790 VIJ458790:VIM458790 VSF458790:VSI458790 WCB458790:WCE458790 WLX458790:WMA458790 WVT458790:WVW458790 L524326:O524326 JH524326:JK524326 TD524326:TG524326 ACZ524326:ADC524326 AMV524326:AMY524326 AWR524326:AWU524326 BGN524326:BGQ524326 BQJ524326:BQM524326 CAF524326:CAI524326 CKB524326:CKE524326 CTX524326:CUA524326 DDT524326:DDW524326 DNP524326:DNS524326 DXL524326:DXO524326 EHH524326:EHK524326 ERD524326:ERG524326 FAZ524326:FBC524326 FKV524326:FKY524326 FUR524326:FUU524326 GEN524326:GEQ524326 GOJ524326:GOM524326 GYF524326:GYI524326 HIB524326:HIE524326 HRX524326:HSA524326 IBT524326:IBW524326 ILP524326:ILS524326 IVL524326:IVO524326 JFH524326:JFK524326 JPD524326:JPG524326 JYZ524326:JZC524326 KIV524326:KIY524326 KSR524326:KSU524326 LCN524326:LCQ524326 LMJ524326:LMM524326 LWF524326:LWI524326 MGB524326:MGE524326 MPX524326:MQA524326 MZT524326:MZW524326 NJP524326:NJS524326 NTL524326:NTO524326 ODH524326:ODK524326 OND524326:ONG524326 OWZ524326:OXC524326 PGV524326:PGY524326 PQR524326:PQU524326 QAN524326:QAQ524326 QKJ524326:QKM524326 QUF524326:QUI524326 REB524326:REE524326 RNX524326:ROA524326 RXT524326:RXW524326 SHP524326:SHS524326 SRL524326:SRO524326 TBH524326:TBK524326 TLD524326:TLG524326 TUZ524326:TVC524326 UEV524326:UEY524326 UOR524326:UOU524326 UYN524326:UYQ524326 VIJ524326:VIM524326 VSF524326:VSI524326 WCB524326:WCE524326 WLX524326:WMA524326 WVT524326:WVW524326 L589862:O589862 JH589862:JK589862 TD589862:TG589862 ACZ589862:ADC589862 AMV589862:AMY589862 AWR589862:AWU589862 BGN589862:BGQ589862 BQJ589862:BQM589862 CAF589862:CAI589862 CKB589862:CKE589862 CTX589862:CUA589862 DDT589862:DDW589862 DNP589862:DNS589862 DXL589862:DXO589862 EHH589862:EHK589862 ERD589862:ERG589862 FAZ589862:FBC589862 FKV589862:FKY589862 FUR589862:FUU589862 GEN589862:GEQ589862 GOJ589862:GOM589862 GYF589862:GYI589862 HIB589862:HIE589862 HRX589862:HSA589862 IBT589862:IBW589862 ILP589862:ILS589862 IVL589862:IVO589862 JFH589862:JFK589862 JPD589862:JPG589862 JYZ589862:JZC589862 KIV589862:KIY589862 KSR589862:KSU589862 LCN589862:LCQ589862 LMJ589862:LMM589862 LWF589862:LWI589862 MGB589862:MGE589862 MPX589862:MQA589862 MZT589862:MZW589862 NJP589862:NJS589862 NTL589862:NTO589862 ODH589862:ODK589862 OND589862:ONG589862 OWZ589862:OXC589862 PGV589862:PGY589862 PQR589862:PQU589862 QAN589862:QAQ589862 QKJ589862:QKM589862 QUF589862:QUI589862 REB589862:REE589862 RNX589862:ROA589862 RXT589862:RXW589862 SHP589862:SHS589862 SRL589862:SRO589862 TBH589862:TBK589862 TLD589862:TLG589862 TUZ589862:TVC589862 UEV589862:UEY589862 UOR589862:UOU589862 UYN589862:UYQ589862 VIJ589862:VIM589862 VSF589862:VSI589862 WCB589862:WCE589862 WLX589862:WMA589862 WVT589862:WVW589862 L655398:O655398 JH655398:JK655398 TD655398:TG655398 ACZ655398:ADC655398 AMV655398:AMY655398 AWR655398:AWU655398 BGN655398:BGQ655398 BQJ655398:BQM655398 CAF655398:CAI655398 CKB655398:CKE655398 CTX655398:CUA655398 DDT655398:DDW655398 DNP655398:DNS655398 DXL655398:DXO655398 EHH655398:EHK655398 ERD655398:ERG655398 FAZ655398:FBC655398 FKV655398:FKY655398 FUR655398:FUU655398 GEN655398:GEQ655398 GOJ655398:GOM655398 GYF655398:GYI655398 HIB655398:HIE655398 HRX655398:HSA655398 IBT655398:IBW655398 ILP655398:ILS655398 IVL655398:IVO655398 JFH655398:JFK655398 JPD655398:JPG655398 JYZ655398:JZC655398 KIV655398:KIY655398 KSR655398:KSU655398 LCN655398:LCQ655398 LMJ655398:LMM655398 LWF655398:LWI655398 MGB655398:MGE655398 MPX655398:MQA655398 MZT655398:MZW655398 NJP655398:NJS655398 NTL655398:NTO655398 ODH655398:ODK655398 OND655398:ONG655398 OWZ655398:OXC655398 PGV655398:PGY655398 PQR655398:PQU655398 QAN655398:QAQ655398 QKJ655398:QKM655398 QUF655398:QUI655398 REB655398:REE655398 RNX655398:ROA655398 RXT655398:RXW655398 SHP655398:SHS655398 SRL655398:SRO655398 TBH655398:TBK655398 TLD655398:TLG655398 TUZ655398:TVC655398 UEV655398:UEY655398 UOR655398:UOU655398 UYN655398:UYQ655398 VIJ655398:VIM655398 VSF655398:VSI655398 WCB655398:WCE655398 WLX655398:WMA655398 WVT655398:WVW655398 L720934:O720934 JH720934:JK720934 TD720934:TG720934 ACZ720934:ADC720934 AMV720934:AMY720934 AWR720934:AWU720934 BGN720934:BGQ720934 BQJ720934:BQM720934 CAF720934:CAI720934 CKB720934:CKE720934 CTX720934:CUA720934 DDT720934:DDW720934 DNP720934:DNS720934 DXL720934:DXO720934 EHH720934:EHK720934 ERD720934:ERG720934 FAZ720934:FBC720934 FKV720934:FKY720934 FUR720934:FUU720934 GEN720934:GEQ720934 GOJ720934:GOM720934 GYF720934:GYI720934 HIB720934:HIE720934 HRX720934:HSA720934 IBT720934:IBW720934 ILP720934:ILS720934 IVL720934:IVO720934 JFH720934:JFK720934 JPD720934:JPG720934 JYZ720934:JZC720934 KIV720934:KIY720934 KSR720934:KSU720934 LCN720934:LCQ720934 LMJ720934:LMM720934 LWF720934:LWI720934 MGB720934:MGE720934 MPX720934:MQA720934 MZT720934:MZW720934 NJP720934:NJS720934 NTL720934:NTO720934 ODH720934:ODK720934 OND720934:ONG720934 OWZ720934:OXC720934 PGV720934:PGY720934 PQR720934:PQU720934 QAN720934:QAQ720934 QKJ720934:QKM720934 QUF720934:QUI720934 REB720934:REE720934 RNX720934:ROA720934 RXT720934:RXW720934 SHP720934:SHS720934 SRL720934:SRO720934 TBH720934:TBK720934 TLD720934:TLG720934 TUZ720934:TVC720934 UEV720934:UEY720934 UOR720934:UOU720934 UYN720934:UYQ720934 VIJ720934:VIM720934 VSF720934:VSI720934 WCB720934:WCE720934 WLX720934:WMA720934 WVT720934:WVW720934 L786470:O786470 JH786470:JK786470 TD786470:TG786470 ACZ786470:ADC786470 AMV786470:AMY786470 AWR786470:AWU786470 BGN786470:BGQ786470 BQJ786470:BQM786470 CAF786470:CAI786470 CKB786470:CKE786470 CTX786470:CUA786470 DDT786470:DDW786470 DNP786470:DNS786470 DXL786470:DXO786470 EHH786470:EHK786470 ERD786470:ERG786470 FAZ786470:FBC786470 FKV786470:FKY786470 FUR786470:FUU786470 GEN786470:GEQ786470 GOJ786470:GOM786470 GYF786470:GYI786470 HIB786470:HIE786470 HRX786470:HSA786470 IBT786470:IBW786470 ILP786470:ILS786470 IVL786470:IVO786470 JFH786470:JFK786470 JPD786470:JPG786470 JYZ786470:JZC786470 KIV786470:KIY786470 KSR786470:KSU786470 LCN786470:LCQ786470 LMJ786470:LMM786470 LWF786470:LWI786470 MGB786470:MGE786470 MPX786470:MQA786470 MZT786470:MZW786470 NJP786470:NJS786470 NTL786470:NTO786470 ODH786470:ODK786470 OND786470:ONG786470 OWZ786470:OXC786470 PGV786470:PGY786470 PQR786470:PQU786470 QAN786470:QAQ786470 QKJ786470:QKM786470 QUF786470:QUI786470 REB786470:REE786470 RNX786470:ROA786470 RXT786470:RXW786470 SHP786470:SHS786470 SRL786470:SRO786470 TBH786470:TBK786470 TLD786470:TLG786470 TUZ786470:TVC786470 UEV786470:UEY786470 UOR786470:UOU786470 UYN786470:UYQ786470 VIJ786470:VIM786470 VSF786470:VSI786470 WCB786470:WCE786470 WLX786470:WMA786470 WVT786470:WVW786470 L852006:O852006 JH852006:JK852006 TD852006:TG852006 ACZ852006:ADC852006 AMV852006:AMY852006 AWR852006:AWU852006 BGN852006:BGQ852006 BQJ852006:BQM852006 CAF852006:CAI852006 CKB852006:CKE852006 CTX852006:CUA852006 DDT852006:DDW852006 DNP852006:DNS852006 DXL852006:DXO852006 EHH852006:EHK852006 ERD852006:ERG852006 FAZ852006:FBC852006 FKV852006:FKY852006 FUR852006:FUU852006 GEN852006:GEQ852006 GOJ852006:GOM852006 GYF852006:GYI852006 HIB852006:HIE852006 HRX852006:HSA852006 IBT852006:IBW852006 ILP852006:ILS852006 IVL852006:IVO852006 JFH852006:JFK852006 JPD852006:JPG852006 JYZ852006:JZC852006 KIV852006:KIY852006 KSR852006:KSU852006 LCN852006:LCQ852006 LMJ852006:LMM852006 LWF852006:LWI852006 MGB852006:MGE852006 MPX852006:MQA852006 MZT852006:MZW852006 NJP852006:NJS852006 NTL852006:NTO852006 ODH852006:ODK852006 OND852006:ONG852006 OWZ852006:OXC852006 PGV852006:PGY852006 PQR852006:PQU852006 QAN852006:QAQ852006 QKJ852006:QKM852006 QUF852006:QUI852006 REB852006:REE852006 RNX852006:ROA852006 RXT852006:RXW852006 SHP852006:SHS852006 SRL852006:SRO852006 TBH852006:TBK852006 TLD852006:TLG852006 TUZ852006:TVC852006 UEV852006:UEY852006 UOR852006:UOU852006 UYN852006:UYQ852006 VIJ852006:VIM852006 VSF852006:VSI852006 WCB852006:WCE852006 WLX852006:WMA852006 WVT852006:WVW852006 L917542:O917542 JH917542:JK917542 TD917542:TG917542 ACZ917542:ADC917542 AMV917542:AMY917542 AWR917542:AWU917542 BGN917542:BGQ917542 BQJ917542:BQM917542 CAF917542:CAI917542 CKB917542:CKE917542 CTX917542:CUA917542 DDT917542:DDW917542 DNP917542:DNS917542 DXL917542:DXO917542 EHH917542:EHK917542 ERD917542:ERG917542 FAZ917542:FBC917542 FKV917542:FKY917542 FUR917542:FUU917542 GEN917542:GEQ917542 GOJ917542:GOM917542 GYF917542:GYI917542 HIB917542:HIE917542 HRX917542:HSA917542 IBT917542:IBW917542 ILP917542:ILS917542 IVL917542:IVO917542 JFH917542:JFK917542 JPD917542:JPG917542 JYZ917542:JZC917542 KIV917542:KIY917542 KSR917542:KSU917542 LCN917542:LCQ917542 LMJ917542:LMM917542 LWF917542:LWI917542 MGB917542:MGE917542 MPX917542:MQA917542 MZT917542:MZW917542 NJP917542:NJS917542 NTL917542:NTO917542 ODH917542:ODK917542 OND917542:ONG917542 OWZ917542:OXC917542 PGV917542:PGY917542 PQR917542:PQU917542 QAN917542:QAQ917542 QKJ917542:QKM917542 QUF917542:QUI917542 REB917542:REE917542 RNX917542:ROA917542 RXT917542:RXW917542 SHP917542:SHS917542 SRL917542:SRO917542 TBH917542:TBK917542 TLD917542:TLG917542 TUZ917542:TVC917542 UEV917542:UEY917542 UOR917542:UOU917542 UYN917542:UYQ917542 VIJ917542:VIM917542 VSF917542:VSI917542 WCB917542:WCE917542 WLX917542:WMA917542 WVT917542:WVW917542 L983078:O983078 JH983078:JK983078 TD983078:TG983078 ACZ983078:ADC983078 AMV983078:AMY983078 AWR983078:AWU983078 BGN983078:BGQ983078 BQJ983078:BQM983078 CAF983078:CAI983078 CKB983078:CKE983078 CTX983078:CUA983078 DDT983078:DDW983078 DNP983078:DNS983078 DXL983078:DXO983078 EHH983078:EHK983078 ERD983078:ERG983078 FAZ983078:FBC983078 FKV983078:FKY983078 FUR983078:FUU983078 GEN983078:GEQ983078 GOJ983078:GOM983078 GYF983078:GYI983078 HIB983078:HIE983078 HRX983078:HSA983078 IBT983078:IBW983078 ILP983078:ILS983078 IVL983078:IVO983078 JFH983078:JFK983078 JPD983078:JPG983078 JYZ983078:JZC983078 KIV983078:KIY983078 KSR983078:KSU983078 LCN983078:LCQ983078 LMJ983078:LMM983078 LWF983078:LWI983078 MGB983078:MGE983078 MPX983078:MQA983078 MZT983078:MZW983078 NJP983078:NJS983078 NTL983078:NTO983078 ODH983078:ODK983078 OND983078:ONG983078 OWZ983078:OXC983078 PGV983078:PGY983078 PQR983078:PQU983078 QAN983078:QAQ983078 QKJ983078:QKM983078 QUF983078:QUI983078 REB983078:REE983078 RNX983078:ROA983078 RXT983078:RXW983078 SHP983078:SHS983078 SRL983078:SRO983078 TBH983078:TBK983078 TLD983078:TLG983078 TUZ983078:TVC983078 UEV983078:UEY983078 UOR983078:UOU983078 UYN983078:UYQ983078 VIJ983078:VIM983078 VSF983078:VSI983078 WCB983078:WCE983078 WLX983078:WMA983078 WVT983078:WVW983078" xr:uid="{69FCDF3C-5079-489A-8381-6189F49A0795}">
      <formula1>$AC$81:$AC$128</formula1>
    </dataValidation>
    <dataValidation type="list" allowBlank="1" showInputMessage="1" showErrorMessage="1" sqref="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WVY38 Q65574 JM65574 TI65574 ADE65574 ANA65574 AWW65574 BGS65574 BQO65574 CAK65574 CKG65574 CUC65574 DDY65574 DNU65574 DXQ65574 EHM65574 ERI65574 FBE65574 FLA65574 FUW65574 GES65574 GOO65574 GYK65574 HIG65574 HSC65574 IBY65574 ILU65574 IVQ65574 JFM65574 JPI65574 JZE65574 KJA65574 KSW65574 LCS65574 LMO65574 LWK65574 MGG65574 MQC65574 MZY65574 NJU65574 NTQ65574 ODM65574 ONI65574 OXE65574 PHA65574 PQW65574 QAS65574 QKO65574 QUK65574 REG65574 ROC65574 RXY65574 SHU65574 SRQ65574 TBM65574 TLI65574 TVE65574 UFA65574 UOW65574 UYS65574 VIO65574 VSK65574 WCG65574 WMC65574 WVY65574 Q131110 JM131110 TI131110 ADE131110 ANA131110 AWW131110 BGS131110 BQO131110 CAK131110 CKG131110 CUC131110 DDY131110 DNU131110 DXQ131110 EHM131110 ERI131110 FBE131110 FLA131110 FUW131110 GES131110 GOO131110 GYK131110 HIG131110 HSC131110 IBY131110 ILU131110 IVQ131110 JFM131110 JPI131110 JZE131110 KJA131110 KSW131110 LCS131110 LMO131110 LWK131110 MGG131110 MQC131110 MZY131110 NJU131110 NTQ131110 ODM131110 ONI131110 OXE131110 PHA131110 PQW131110 QAS131110 QKO131110 QUK131110 REG131110 ROC131110 RXY131110 SHU131110 SRQ131110 TBM131110 TLI131110 TVE131110 UFA131110 UOW131110 UYS131110 VIO131110 VSK131110 WCG131110 WMC131110 WVY131110 Q196646 JM196646 TI196646 ADE196646 ANA196646 AWW196646 BGS196646 BQO196646 CAK196646 CKG196646 CUC196646 DDY196646 DNU196646 DXQ196646 EHM196646 ERI196646 FBE196646 FLA196646 FUW196646 GES196646 GOO196646 GYK196646 HIG196646 HSC196646 IBY196646 ILU196646 IVQ196646 JFM196646 JPI196646 JZE196646 KJA196646 KSW196646 LCS196646 LMO196646 LWK196646 MGG196646 MQC196646 MZY196646 NJU196646 NTQ196646 ODM196646 ONI196646 OXE196646 PHA196646 PQW196646 QAS196646 QKO196646 QUK196646 REG196646 ROC196646 RXY196646 SHU196646 SRQ196646 TBM196646 TLI196646 TVE196646 UFA196646 UOW196646 UYS196646 VIO196646 VSK196646 WCG196646 WMC196646 WVY196646 Q262182 JM262182 TI262182 ADE262182 ANA262182 AWW262182 BGS262182 BQO262182 CAK262182 CKG262182 CUC262182 DDY262182 DNU262182 DXQ262182 EHM262182 ERI262182 FBE262182 FLA262182 FUW262182 GES262182 GOO262182 GYK262182 HIG262182 HSC262182 IBY262182 ILU262182 IVQ262182 JFM262182 JPI262182 JZE262182 KJA262182 KSW262182 LCS262182 LMO262182 LWK262182 MGG262182 MQC262182 MZY262182 NJU262182 NTQ262182 ODM262182 ONI262182 OXE262182 PHA262182 PQW262182 QAS262182 QKO262182 QUK262182 REG262182 ROC262182 RXY262182 SHU262182 SRQ262182 TBM262182 TLI262182 TVE262182 UFA262182 UOW262182 UYS262182 VIO262182 VSK262182 WCG262182 WMC262182 WVY262182 Q327718 JM327718 TI327718 ADE327718 ANA327718 AWW327718 BGS327718 BQO327718 CAK327718 CKG327718 CUC327718 DDY327718 DNU327718 DXQ327718 EHM327718 ERI327718 FBE327718 FLA327718 FUW327718 GES327718 GOO327718 GYK327718 HIG327718 HSC327718 IBY327718 ILU327718 IVQ327718 JFM327718 JPI327718 JZE327718 KJA327718 KSW327718 LCS327718 LMO327718 LWK327718 MGG327718 MQC327718 MZY327718 NJU327718 NTQ327718 ODM327718 ONI327718 OXE327718 PHA327718 PQW327718 QAS327718 QKO327718 QUK327718 REG327718 ROC327718 RXY327718 SHU327718 SRQ327718 TBM327718 TLI327718 TVE327718 UFA327718 UOW327718 UYS327718 VIO327718 VSK327718 WCG327718 WMC327718 WVY327718 Q393254 JM393254 TI393254 ADE393254 ANA393254 AWW393254 BGS393254 BQO393254 CAK393254 CKG393254 CUC393254 DDY393254 DNU393254 DXQ393254 EHM393254 ERI393254 FBE393254 FLA393254 FUW393254 GES393254 GOO393254 GYK393254 HIG393254 HSC393254 IBY393254 ILU393254 IVQ393254 JFM393254 JPI393254 JZE393254 KJA393254 KSW393254 LCS393254 LMO393254 LWK393254 MGG393254 MQC393254 MZY393254 NJU393254 NTQ393254 ODM393254 ONI393254 OXE393254 PHA393254 PQW393254 QAS393254 QKO393254 QUK393254 REG393254 ROC393254 RXY393254 SHU393254 SRQ393254 TBM393254 TLI393254 TVE393254 UFA393254 UOW393254 UYS393254 VIO393254 VSK393254 WCG393254 WMC393254 WVY393254 Q458790 JM458790 TI458790 ADE458790 ANA458790 AWW458790 BGS458790 BQO458790 CAK458790 CKG458790 CUC458790 DDY458790 DNU458790 DXQ458790 EHM458790 ERI458790 FBE458790 FLA458790 FUW458790 GES458790 GOO458790 GYK458790 HIG458790 HSC458790 IBY458790 ILU458790 IVQ458790 JFM458790 JPI458790 JZE458790 KJA458790 KSW458790 LCS458790 LMO458790 LWK458790 MGG458790 MQC458790 MZY458790 NJU458790 NTQ458790 ODM458790 ONI458790 OXE458790 PHA458790 PQW458790 QAS458790 QKO458790 QUK458790 REG458790 ROC458790 RXY458790 SHU458790 SRQ458790 TBM458790 TLI458790 TVE458790 UFA458790 UOW458790 UYS458790 VIO458790 VSK458790 WCG458790 WMC458790 WVY458790 Q524326 JM524326 TI524326 ADE524326 ANA524326 AWW524326 BGS524326 BQO524326 CAK524326 CKG524326 CUC524326 DDY524326 DNU524326 DXQ524326 EHM524326 ERI524326 FBE524326 FLA524326 FUW524326 GES524326 GOO524326 GYK524326 HIG524326 HSC524326 IBY524326 ILU524326 IVQ524326 JFM524326 JPI524326 JZE524326 KJA524326 KSW524326 LCS524326 LMO524326 LWK524326 MGG524326 MQC524326 MZY524326 NJU524326 NTQ524326 ODM524326 ONI524326 OXE524326 PHA524326 PQW524326 QAS524326 QKO524326 QUK524326 REG524326 ROC524326 RXY524326 SHU524326 SRQ524326 TBM524326 TLI524326 TVE524326 UFA524326 UOW524326 UYS524326 VIO524326 VSK524326 WCG524326 WMC524326 WVY524326 Q589862 JM589862 TI589862 ADE589862 ANA589862 AWW589862 BGS589862 BQO589862 CAK589862 CKG589862 CUC589862 DDY589862 DNU589862 DXQ589862 EHM589862 ERI589862 FBE589862 FLA589862 FUW589862 GES589862 GOO589862 GYK589862 HIG589862 HSC589862 IBY589862 ILU589862 IVQ589862 JFM589862 JPI589862 JZE589862 KJA589862 KSW589862 LCS589862 LMO589862 LWK589862 MGG589862 MQC589862 MZY589862 NJU589862 NTQ589862 ODM589862 ONI589862 OXE589862 PHA589862 PQW589862 QAS589862 QKO589862 QUK589862 REG589862 ROC589862 RXY589862 SHU589862 SRQ589862 TBM589862 TLI589862 TVE589862 UFA589862 UOW589862 UYS589862 VIO589862 VSK589862 WCG589862 WMC589862 WVY589862 Q655398 JM655398 TI655398 ADE655398 ANA655398 AWW655398 BGS655398 BQO655398 CAK655398 CKG655398 CUC655398 DDY655398 DNU655398 DXQ655398 EHM655398 ERI655398 FBE655398 FLA655398 FUW655398 GES655398 GOO655398 GYK655398 HIG655398 HSC655398 IBY655398 ILU655398 IVQ655398 JFM655398 JPI655398 JZE655398 KJA655398 KSW655398 LCS655398 LMO655398 LWK655398 MGG655398 MQC655398 MZY655398 NJU655398 NTQ655398 ODM655398 ONI655398 OXE655398 PHA655398 PQW655398 QAS655398 QKO655398 QUK655398 REG655398 ROC655398 RXY655398 SHU655398 SRQ655398 TBM655398 TLI655398 TVE655398 UFA655398 UOW655398 UYS655398 VIO655398 VSK655398 WCG655398 WMC655398 WVY655398 Q720934 JM720934 TI720934 ADE720934 ANA720934 AWW720934 BGS720934 BQO720934 CAK720934 CKG720934 CUC720934 DDY720934 DNU720934 DXQ720934 EHM720934 ERI720934 FBE720934 FLA720934 FUW720934 GES720934 GOO720934 GYK720934 HIG720934 HSC720934 IBY720934 ILU720934 IVQ720934 JFM720934 JPI720934 JZE720934 KJA720934 KSW720934 LCS720934 LMO720934 LWK720934 MGG720934 MQC720934 MZY720934 NJU720934 NTQ720934 ODM720934 ONI720934 OXE720934 PHA720934 PQW720934 QAS720934 QKO720934 QUK720934 REG720934 ROC720934 RXY720934 SHU720934 SRQ720934 TBM720934 TLI720934 TVE720934 UFA720934 UOW720934 UYS720934 VIO720934 VSK720934 WCG720934 WMC720934 WVY720934 Q786470 JM786470 TI786470 ADE786470 ANA786470 AWW786470 BGS786470 BQO786470 CAK786470 CKG786470 CUC786470 DDY786470 DNU786470 DXQ786470 EHM786470 ERI786470 FBE786470 FLA786470 FUW786470 GES786470 GOO786470 GYK786470 HIG786470 HSC786470 IBY786470 ILU786470 IVQ786470 JFM786470 JPI786470 JZE786470 KJA786470 KSW786470 LCS786470 LMO786470 LWK786470 MGG786470 MQC786470 MZY786470 NJU786470 NTQ786470 ODM786470 ONI786470 OXE786470 PHA786470 PQW786470 QAS786470 QKO786470 QUK786470 REG786470 ROC786470 RXY786470 SHU786470 SRQ786470 TBM786470 TLI786470 TVE786470 UFA786470 UOW786470 UYS786470 VIO786470 VSK786470 WCG786470 WMC786470 WVY786470 Q852006 JM852006 TI852006 ADE852006 ANA852006 AWW852006 BGS852006 BQO852006 CAK852006 CKG852006 CUC852006 DDY852006 DNU852006 DXQ852006 EHM852006 ERI852006 FBE852006 FLA852006 FUW852006 GES852006 GOO852006 GYK852006 HIG852006 HSC852006 IBY852006 ILU852006 IVQ852006 JFM852006 JPI852006 JZE852006 KJA852006 KSW852006 LCS852006 LMO852006 LWK852006 MGG852006 MQC852006 MZY852006 NJU852006 NTQ852006 ODM852006 ONI852006 OXE852006 PHA852006 PQW852006 QAS852006 QKO852006 QUK852006 REG852006 ROC852006 RXY852006 SHU852006 SRQ852006 TBM852006 TLI852006 TVE852006 UFA852006 UOW852006 UYS852006 VIO852006 VSK852006 WCG852006 WMC852006 WVY852006 Q917542 JM917542 TI917542 ADE917542 ANA917542 AWW917542 BGS917542 BQO917542 CAK917542 CKG917542 CUC917542 DDY917542 DNU917542 DXQ917542 EHM917542 ERI917542 FBE917542 FLA917542 FUW917542 GES917542 GOO917542 GYK917542 HIG917542 HSC917542 IBY917542 ILU917542 IVQ917542 JFM917542 JPI917542 JZE917542 KJA917542 KSW917542 LCS917542 LMO917542 LWK917542 MGG917542 MQC917542 MZY917542 NJU917542 NTQ917542 ODM917542 ONI917542 OXE917542 PHA917542 PQW917542 QAS917542 QKO917542 QUK917542 REG917542 ROC917542 RXY917542 SHU917542 SRQ917542 TBM917542 TLI917542 TVE917542 UFA917542 UOW917542 UYS917542 VIO917542 VSK917542 WCG917542 WMC917542 WVY917542 Q983078 JM983078 TI983078 ADE983078 ANA983078 AWW983078 BGS983078 BQO983078 CAK983078 CKG983078 CUC983078 DDY983078 DNU983078 DXQ983078 EHM983078 ERI983078 FBE983078 FLA983078 FUW983078 GES983078 GOO983078 GYK983078 HIG983078 HSC983078 IBY983078 ILU983078 IVQ983078 JFM983078 JPI983078 JZE983078 KJA983078 KSW983078 LCS983078 LMO983078 LWK983078 MGG983078 MQC983078 MZY983078 NJU983078 NTQ983078 ODM983078 ONI983078 OXE983078 PHA983078 PQW983078 QAS983078 QKO983078 QUK983078 REG983078 ROC983078 RXY983078 SHU983078 SRQ983078 TBM983078 TLI983078 TVE983078 UFA983078 UOW983078 UYS983078 VIO983078 VSK983078 WCG983078 WMC983078 WVY983078" xr:uid="{88AB5495-3A2F-4F35-92F6-115A3447E976}">
      <formula1>"特,般"</formula1>
    </dataValidation>
    <dataValidation type="list" allowBlank="1" showInputMessage="1" showErrorMessage="1" sqref="AE3 KA3 TW3 ADS3 ANO3 AXK3 BHG3 BRC3 CAY3 CKU3 CUQ3 DEM3 DOI3 DYE3 EIA3 ERW3 FBS3 FLO3 FVK3 GFG3 GPC3 GYY3 HIU3 HSQ3 ICM3 IMI3 IWE3 JGA3 JPW3 JZS3 KJO3 KTK3 LDG3 LNC3 LWY3 MGU3 MQQ3 NAM3 NKI3 NUE3 OEA3 ONW3 OXS3 PHO3 PRK3 QBG3 QLC3 QUY3 REU3 ROQ3 RYM3 SII3 SSE3 TCA3 TLW3 TVS3 UFO3 UPK3 UZG3 VJC3 VSY3 WCU3 WMQ3 WWM3 AE65539 KA65539 TW65539 ADS65539 ANO65539 AXK65539 BHG65539 BRC65539 CAY65539 CKU65539 CUQ65539 DEM65539 DOI65539 DYE65539 EIA65539 ERW65539 FBS65539 FLO65539 FVK65539 GFG65539 GPC65539 GYY65539 HIU65539 HSQ65539 ICM65539 IMI65539 IWE65539 JGA65539 JPW65539 JZS65539 KJO65539 KTK65539 LDG65539 LNC65539 LWY65539 MGU65539 MQQ65539 NAM65539 NKI65539 NUE65539 OEA65539 ONW65539 OXS65539 PHO65539 PRK65539 QBG65539 QLC65539 QUY65539 REU65539 ROQ65539 RYM65539 SII65539 SSE65539 TCA65539 TLW65539 TVS65539 UFO65539 UPK65539 UZG65539 VJC65539 VSY65539 WCU65539 WMQ65539 WWM65539 AE131075 KA131075 TW131075 ADS131075 ANO131075 AXK131075 BHG131075 BRC131075 CAY131075 CKU131075 CUQ131075 DEM131075 DOI131075 DYE131075 EIA131075 ERW131075 FBS131075 FLO131075 FVK131075 GFG131075 GPC131075 GYY131075 HIU131075 HSQ131075 ICM131075 IMI131075 IWE131075 JGA131075 JPW131075 JZS131075 KJO131075 KTK131075 LDG131075 LNC131075 LWY131075 MGU131075 MQQ131075 NAM131075 NKI131075 NUE131075 OEA131075 ONW131075 OXS131075 PHO131075 PRK131075 QBG131075 QLC131075 QUY131075 REU131075 ROQ131075 RYM131075 SII131075 SSE131075 TCA131075 TLW131075 TVS131075 UFO131075 UPK131075 UZG131075 VJC131075 VSY131075 WCU131075 WMQ131075 WWM131075 AE196611 KA196611 TW196611 ADS196611 ANO196611 AXK196611 BHG196611 BRC196611 CAY196611 CKU196611 CUQ196611 DEM196611 DOI196611 DYE196611 EIA196611 ERW196611 FBS196611 FLO196611 FVK196611 GFG196611 GPC196611 GYY196611 HIU196611 HSQ196611 ICM196611 IMI196611 IWE196611 JGA196611 JPW196611 JZS196611 KJO196611 KTK196611 LDG196611 LNC196611 LWY196611 MGU196611 MQQ196611 NAM196611 NKI196611 NUE196611 OEA196611 ONW196611 OXS196611 PHO196611 PRK196611 QBG196611 QLC196611 QUY196611 REU196611 ROQ196611 RYM196611 SII196611 SSE196611 TCA196611 TLW196611 TVS196611 UFO196611 UPK196611 UZG196611 VJC196611 VSY196611 WCU196611 WMQ196611 WWM196611 AE262147 KA262147 TW262147 ADS262147 ANO262147 AXK262147 BHG262147 BRC262147 CAY262147 CKU262147 CUQ262147 DEM262147 DOI262147 DYE262147 EIA262147 ERW262147 FBS262147 FLO262147 FVK262147 GFG262147 GPC262147 GYY262147 HIU262147 HSQ262147 ICM262147 IMI262147 IWE262147 JGA262147 JPW262147 JZS262147 KJO262147 KTK262147 LDG262147 LNC262147 LWY262147 MGU262147 MQQ262147 NAM262147 NKI262147 NUE262147 OEA262147 ONW262147 OXS262147 PHO262147 PRK262147 QBG262147 QLC262147 QUY262147 REU262147 ROQ262147 RYM262147 SII262147 SSE262147 TCA262147 TLW262147 TVS262147 UFO262147 UPK262147 UZG262147 VJC262147 VSY262147 WCU262147 WMQ262147 WWM262147 AE327683 KA327683 TW327683 ADS327683 ANO327683 AXK327683 BHG327683 BRC327683 CAY327683 CKU327683 CUQ327683 DEM327683 DOI327683 DYE327683 EIA327683 ERW327683 FBS327683 FLO327683 FVK327683 GFG327683 GPC327683 GYY327683 HIU327683 HSQ327683 ICM327683 IMI327683 IWE327683 JGA327683 JPW327683 JZS327683 KJO327683 KTK327683 LDG327683 LNC327683 LWY327683 MGU327683 MQQ327683 NAM327683 NKI327683 NUE327683 OEA327683 ONW327683 OXS327683 PHO327683 PRK327683 QBG327683 QLC327683 QUY327683 REU327683 ROQ327683 RYM327683 SII327683 SSE327683 TCA327683 TLW327683 TVS327683 UFO327683 UPK327683 UZG327683 VJC327683 VSY327683 WCU327683 WMQ327683 WWM327683 AE393219 KA393219 TW393219 ADS393219 ANO393219 AXK393219 BHG393219 BRC393219 CAY393219 CKU393219 CUQ393219 DEM393219 DOI393219 DYE393219 EIA393219 ERW393219 FBS393219 FLO393219 FVK393219 GFG393219 GPC393219 GYY393219 HIU393219 HSQ393219 ICM393219 IMI393219 IWE393219 JGA393219 JPW393219 JZS393219 KJO393219 KTK393219 LDG393219 LNC393219 LWY393219 MGU393219 MQQ393219 NAM393219 NKI393219 NUE393219 OEA393219 ONW393219 OXS393219 PHO393219 PRK393219 QBG393219 QLC393219 QUY393219 REU393219 ROQ393219 RYM393219 SII393219 SSE393219 TCA393219 TLW393219 TVS393219 UFO393219 UPK393219 UZG393219 VJC393219 VSY393219 WCU393219 WMQ393219 WWM393219 AE458755 KA458755 TW458755 ADS458755 ANO458755 AXK458755 BHG458755 BRC458755 CAY458755 CKU458755 CUQ458755 DEM458755 DOI458755 DYE458755 EIA458755 ERW458755 FBS458755 FLO458755 FVK458755 GFG458755 GPC458755 GYY458755 HIU458755 HSQ458755 ICM458755 IMI458755 IWE458755 JGA458755 JPW458755 JZS458755 KJO458755 KTK458755 LDG458755 LNC458755 LWY458755 MGU458755 MQQ458755 NAM458755 NKI458755 NUE458755 OEA458755 ONW458755 OXS458755 PHO458755 PRK458755 QBG458755 QLC458755 QUY458755 REU458755 ROQ458755 RYM458755 SII458755 SSE458755 TCA458755 TLW458755 TVS458755 UFO458755 UPK458755 UZG458755 VJC458755 VSY458755 WCU458755 WMQ458755 WWM458755 AE524291 KA524291 TW524291 ADS524291 ANO524291 AXK524291 BHG524291 BRC524291 CAY524291 CKU524291 CUQ524291 DEM524291 DOI524291 DYE524291 EIA524291 ERW524291 FBS524291 FLO524291 FVK524291 GFG524291 GPC524291 GYY524291 HIU524291 HSQ524291 ICM524291 IMI524291 IWE524291 JGA524291 JPW524291 JZS524291 KJO524291 KTK524291 LDG524291 LNC524291 LWY524291 MGU524291 MQQ524291 NAM524291 NKI524291 NUE524291 OEA524291 ONW524291 OXS524291 PHO524291 PRK524291 QBG524291 QLC524291 QUY524291 REU524291 ROQ524291 RYM524291 SII524291 SSE524291 TCA524291 TLW524291 TVS524291 UFO524291 UPK524291 UZG524291 VJC524291 VSY524291 WCU524291 WMQ524291 WWM524291 AE589827 KA589827 TW589827 ADS589827 ANO589827 AXK589827 BHG589827 BRC589827 CAY589827 CKU589827 CUQ589827 DEM589827 DOI589827 DYE589827 EIA589827 ERW589827 FBS589827 FLO589827 FVK589827 GFG589827 GPC589827 GYY589827 HIU589827 HSQ589827 ICM589827 IMI589827 IWE589827 JGA589827 JPW589827 JZS589827 KJO589827 KTK589827 LDG589827 LNC589827 LWY589827 MGU589827 MQQ589827 NAM589827 NKI589827 NUE589827 OEA589827 ONW589827 OXS589827 PHO589827 PRK589827 QBG589827 QLC589827 QUY589827 REU589827 ROQ589827 RYM589827 SII589827 SSE589827 TCA589827 TLW589827 TVS589827 UFO589827 UPK589827 UZG589827 VJC589827 VSY589827 WCU589827 WMQ589827 WWM589827 AE655363 KA655363 TW655363 ADS655363 ANO655363 AXK655363 BHG655363 BRC655363 CAY655363 CKU655363 CUQ655363 DEM655363 DOI655363 DYE655363 EIA655363 ERW655363 FBS655363 FLO655363 FVK655363 GFG655363 GPC655363 GYY655363 HIU655363 HSQ655363 ICM655363 IMI655363 IWE655363 JGA655363 JPW655363 JZS655363 KJO655363 KTK655363 LDG655363 LNC655363 LWY655363 MGU655363 MQQ655363 NAM655363 NKI655363 NUE655363 OEA655363 ONW655363 OXS655363 PHO655363 PRK655363 QBG655363 QLC655363 QUY655363 REU655363 ROQ655363 RYM655363 SII655363 SSE655363 TCA655363 TLW655363 TVS655363 UFO655363 UPK655363 UZG655363 VJC655363 VSY655363 WCU655363 WMQ655363 WWM655363 AE720899 KA720899 TW720899 ADS720899 ANO720899 AXK720899 BHG720899 BRC720899 CAY720899 CKU720899 CUQ720899 DEM720899 DOI720899 DYE720899 EIA720899 ERW720899 FBS720899 FLO720899 FVK720899 GFG720899 GPC720899 GYY720899 HIU720899 HSQ720899 ICM720899 IMI720899 IWE720899 JGA720899 JPW720899 JZS720899 KJO720899 KTK720899 LDG720899 LNC720899 LWY720899 MGU720899 MQQ720899 NAM720899 NKI720899 NUE720899 OEA720899 ONW720899 OXS720899 PHO720899 PRK720899 QBG720899 QLC720899 QUY720899 REU720899 ROQ720899 RYM720899 SII720899 SSE720899 TCA720899 TLW720899 TVS720899 UFO720899 UPK720899 UZG720899 VJC720899 VSY720899 WCU720899 WMQ720899 WWM720899 AE786435 KA786435 TW786435 ADS786435 ANO786435 AXK786435 BHG786435 BRC786435 CAY786435 CKU786435 CUQ786435 DEM786435 DOI786435 DYE786435 EIA786435 ERW786435 FBS786435 FLO786435 FVK786435 GFG786435 GPC786435 GYY786435 HIU786435 HSQ786435 ICM786435 IMI786435 IWE786435 JGA786435 JPW786435 JZS786435 KJO786435 KTK786435 LDG786435 LNC786435 LWY786435 MGU786435 MQQ786435 NAM786435 NKI786435 NUE786435 OEA786435 ONW786435 OXS786435 PHO786435 PRK786435 QBG786435 QLC786435 QUY786435 REU786435 ROQ786435 RYM786435 SII786435 SSE786435 TCA786435 TLW786435 TVS786435 UFO786435 UPK786435 UZG786435 VJC786435 VSY786435 WCU786435 WMQ786435 WWM786435 AE851971 KA851971 TW851971 ADS851971 ANO851971 AXK851971 BHG851971 BRC851971 CAY851971 CKU851971 CUQ851971 DEM851971 DOI851971 DYE851971 EIA851971 ERW851971 FBS851971 FLO851971 FVK851971 GFG851971 GPC851971 GYY851971 HIU851971 HSQ851971 ICM851971 IMI851971 IWE851971 JGA851971 JPW851971 JZS851971 KJO851971 KTK851971 LDG851971 LNC851971 LWY851971 MGU851971 MQQ851971 NAM851971 NKI851971 NUE851971 OEA851971 ONW851971 OXS851971 PHO851971 PRK851971 QBG851971 QLC851971 QUY851971 REU851971 ROQ851971 RYM851971 SII851971 SSE851971 TCA851971 TLW851971 TVS851971 UFO851971 UPK851971 UZG851971 VJC851971 VSY851971 WCU851971 WMQ851971 WWM851971 AE917507 KA917507 TW917507 ADS917507 ANO917507 AXK917507 BHG917507 BRC917507 CAY917507 CKU917507 CUQ917507 DEM917507 DOI917507 DYE917507 EIA917507 ERW917507 FBS917507 FLO917507 FVK917507 GFG917507 GPC917507 GYY917507 HIU917507 HSQ917507 ICM917507 IMI917507 IWE917507 JGA917507 JPW917507 JZS917507 KJO917507 KTK917507 LDG917507 LNC917507 LWY917507 MGU917507 MQQ917507 NAM917507 NKI917507 NUE917507 OEA917507 ONW917507 OXS917507 PHO917507 PRK917507 QBG917507 QLC917507 QUY917507 REU917507 ROQ917507 RYM917507 SII917507 SSE917507 TCA917507 TLW917507 TVS917507 UFO917507 UPK917507 UZG917507 VJC917507 VSY917507 WCU917507 WMQ917507 WWM917507 AE983043 KA983043 TW983043 ADS983043 ANO983043 AXK983043 BHG983043 BRC983043 CAY983043 CKU983043 CUQ983043 DEM983043 DOI983043 DYE983043 EIA983043 ERW983043 FBS983043 FLO983043 FVK983043 GFG983043 GPC983043 GYY983043 HIU983043 HSQ983043 ICM983043 IMI983043 IWE983043 JGA983043 JPW983043 JZS983043 KJO983043 KTK983043 LDG983043 LNC983043 LWY983043 MGU983043 MQQ983043 NAM983043 NKI983043 NUE983043 OEA983043 ONW983043 OXS983043 PHO983043 PRK983043 QBG983043 QLC983043 QUY983043 REU983043 ROQ983043 RYM983043 SII983043 SSE983043 TCA983043 TLW983043 TVS983043 UFO983043 UPK983043 UZG983043 VJC983043 VSY983043 WCU983043 WMQ983043 WWM983043" xr:uid="{18BF0786-2136-43B6-9C15-1433B561C1DA}">
      <formula1>$AF$81:$AF$91</formula1>
    </dataValidation>
    <dataValidation type="list" allowBlank="1" showInputMessage="1" showErrorMessage="1" sqref="AE20 KA20 TW20 ADS20 ANO20 AXK20 BHG20 BRC20 CAY20 CKU20 CUQ20 DEM20 DOI20 DYE20 EIA20 ERW20 FBS20 FLO20 FVK20 GFG20 GPC20 GYY20 HIU20 HSQ20 ICM20 IMI20 IWE20 JGA20 JPW20 JZS20 KJO20 KTK20 LDG20 LNC20 LWY20 MGU20 MQQ20 NAM20 NKI20 NUE20 OEA20 ONW20 OXS20 PHO20 PRK20 QBG20 QLC20 QUY20 REU20 ROQ20 RYM20 SII20 SSE20 TCA20 TLW20 TVS20 UFO20 UPK20 UZG20 VJC20 VSY20 WCU20 WMQ20 WWM20 AE65556 KA65556 TW65556 ADS65556 ANO65556 AXK65556 BHG65556 BRC65556 CAY65556 CKU65556 CUQ65556 DEM65556 DOI65556 DYE65556 EIA65556 ERW65556 FBS65556 FLO65556 FVK65556 GFG65556 GPC65556 GYY65556 HIU65556 HSQ65556 ICM65556 IMI65556 IWE65556 JGA65556 JPW65556 JZS65556 KJO65556 KTK65556 LDG65556 LNC65556 LWY65556 MGU65556 MQQ65556 NAM65556 NKI65556 NUE65556 OEA65556 ONW65556 OXS65556 PHO65556 PRK65556 QBG65556 QLC65556 QUY65556 REU65556 ROQ65556 RYM65556 SII65556 SSE65556 TCA65556 TLW65556 TVS65556 UFO65556 UPK65556 UZG65556 VJC65556 VSY65556 WCU65556 WMQ65556 WWM65556 AE131092 KA131092 TW131092 ADS131092 ANO131092 AXK131092 BHG131092 BRC131092 CAY131092 CKU131092 CUQ131092 DEM131092 DOI131092 DYE131092 EIA131092 ERW131092 FBS131092 FLO131092 FVK131092 GFG131092 GPC131092 GYY131092 HIU131092 HSQ131092 ICM131092 IMI131092 IWE131092 JGA131092 JPW131092 JZS131092 KJO131092 KTK131092 LDG131092 LNC131092 LWY131092 MGU131092 MQQ131092 NAM131092 NKI131092 NUE131092 OEA131092 ONW131092 OXS131092 PHO131092 PRK131092 QBG131092 QLC131092 QUY131092 REU131092 ROQ131092 RYM131092 SII131092 SSE131092 TCA131092 TLW131092 TVS131092 UFO131092 UPK131092 UZG131092 VJC131092 VSY131092 WCU131092 WMQ131092 WWM131092 AE196628 KA196628 TW196628 ADS196628 ANO196628 AXK196628 BHG196628 BRC196628 CAY196628 CKU196628 CUQ196628 DEM196628 DOI196628 DYE196628 EIA196628 ERW196628 FBS196628 FLO196628 FVK196628 GFG196628 GPC196628 GYY196628 HIU196628 HSQ196628 ICM196628 IMI196628 IWE196628 JGA196628 JPW196628 JZS196628 KJO196628 KTK196628 LDG196628 LNC196628 LWY196628 MGU196628 MQQ196628 NAM196628 NKI196628 NUE196628 OEA196628 ONW196628 OXS196628 PHO196628 PRK196628 QBG196628 QLC196628 QUY196628 REU196628 ROQ196628 RYM196628 SII196628 SSE196628 TCA196628 TLW196628 TVS196628 UFO196628 UPK196628 UZG196628 VJC196628 VSY196628 WCU196628 WMQ196628 WWM196628 AE262164 KA262164 TW262164 ADS262164 ANO262164 AXK262164 BHG262164 BRC262164 CAY262164 CKU262164 CUQ262164 DEM262164 DOI262164 DYE262164 EIA262164 ERW262164 FBS262164 FLO262164 FVK262164 GFG262164 GPC262164 GYY262164 HIU262164 HSQ262164 ICM262164 IMI262164 IWE262164 JGA262164 JPW262164 JZS262164 KJO262164 KTK262164 LDG262164 LNC262164 LWY262164 MGU262164 MQQ262164 NAM262164 NKI262164 NUE262164 OEA262164 ONW262164 OXS262164 PHO262164 PRK262164 QBG262164 QLC262164 QUY262164 REU262164 ROQ262164 RYM262164 SII262164 SSE262164 TCA262164 TLW262164 TVS262164 UFO262164 UPK262164 UZG262164 VJC262164 VSY262164 WCU262164 WMQ262164 WWM262164 AE327700 KA327700 TW327700 ADS327700 ANO327700 AXK327700 BHG327700 BRC327700 CAY327700 CKU327700 CUQ327700 DEM327700 DOI327700 DYE327700 EIA327700 ERW327700 FBS327700 FLO327700 FVK327700 GFG327700 GPC327700 GYY327700 HIU327700 HSQ327700 ICM327700 IMI327700 IWE327700 JGA327700 JPW327700 JZS327700 KJO327700 KTK327700 LDG327700 LNC327700 LWY327700 MGU327700 MQQ327700 NAM327700 NKI327700 NUE327700 OEA327700 ONW327700 OXS327700 PHO327700 PRK327700 QBG327700 QLC327700 QUY327700 REU327700 ROQ327700 RYM327700 SII327700 SSE327700 TCA327700 TLW327700 TVS327700 UFO327700 UPK327700 UZG327700 VJC327700 VSY327700 WCU327700 WMQ327700 WWM327700 AE393236 KA393236 TW393236 ADS393236 ANO393236 AXK393236 BHG393236 BRC393236 CAY393236 CKU393236 CUQ393236 DEM393236 DOI393236 DYE393236 EIA393236 ERW393236 FBS393236 FLO393236 FVK393236 GFG393236 GPC393236 GYY393236 HIU393236 HSQ393236 ICM393236 IMI393236 IWE393236 JGA393236 JPW393236 JZS393236 KJO393236 KTK393236 LDG393236 LNC393236 LWY393236 MGU393236 MQQ393236 NAM393236 NKI393236 NUE393236 OEA393236 ONW393236 OXS393236 PHO393236 PRK393236 QBG393236 QLC393236 QUY393236 REU393236 ROQ393236 RYM393236 SII393236 SSE393236 TCA393236 TLW393236 TVS393236 UFO393236 UPK393236 UZG393236 VJC393236 VSY393236 WCU393236 WMQ393236 WWM393236 AE458772 KA458772 TW458772 ADS458772 ANO458772 AXK458772 BHG458772 BRC458772 CAY458772 CKU458772 CUQ458772 DEM458772 DOI458772 DYE458772 EIA458772 ERW458772 FBS458772 FLO458772 FVK458772 GFG458772 GPC458772 GYY458772 HIU458772 HSQ458772 ICM458772 IMI458772 IWE458772 JGA458772 JPW458772 JZS458772 KJO458772 KTK458772 LDG458772 LNC458772 LWY458772 MGU458772 MQQ458772 NAM458772 NKI458772 NUE458772 OEA458772 ONW458772 OXS458772 PHO458772 PRK458772 QBG458772 QLC458772 QUY458772 REU458772 ROQ458772 RYM458772 SII458772 SSE458772 TCA458772 TLW458772 TVS458772 UFO458772 UPK458772 UZG458772 VJC458772 VSY458772 WCU458772 WMQ458772 WWM458772 AE524308 KA524308 TW524308 ADS524308 ANO524308 AXK524308 BHG524308 BRC524308 CAY524308 CKU524308 CUQ524308 DEM524308 DOI524308 DYE524308 EIA524308 ERW524308 FBS524308 FLO524308 FVK524308 GFG524308 GPC524308 GYY524308 HIU524308 HSQ524308 ICM524308 IMI524308 IWE524308 JGA524308 JPW524308 JZS524308 KJO524308 KTK524308 LDG524308 LNC524308 LWY524308 MGU524308 MQQ524308 NAM524308 NKI524308 NUE524308 OEA524308 ONW524308 OXS524308 PHO524308 PRK524308 QBG524308 QLC524308 QUY524308 REU524308 ROQ524308 RYM524308 SII524308 SSE524308 TCA524308 TLW524308 TVS524308 UFO524308 UPK524308 UZG524308 VJC524308 VSY524308 WCU524308 WMQ524308 WWM524308 AE589844 KA589844 TW589844 ADS589844 ANO589844 AXK589844 BHG589844 BRC589844 CAY589844 CKU589844 CUQ589844 DEM589844 DOI589844 DYE589844 EIA589844 ERW589844 FBS589844 FLO589844 FVK589844 GFG589844 GPC589844 GYY589844 HIU589844 HSQ589844 ICM589844 IMI589844 IWE589844 JGA589844 JPW589844 JZS589844 KJO589844 KTK589844 LDG589844 LNC589844 LWY589844 MGU589844 MQQ589844 NAM589844 NKI589844 NUE589844 OEA589844 ONW589844 OXS589844 PHO589844 PRK589844 QBG589844 QLC589844 QUY589844 REU589844 ROQ589844 RYM589844 SII589844 SSE589844 TCA589844 TLW589844 TVS589844 UFO589844 UPK589844 UZG589844 VJC589844 VSY589844 WCU589844 WMQ589844 WWM589844 AE655380 KA655380 TW655380 ADS655380 ANO655380 AXK655380 BHG655380 BRC655380 CAY655380 CKU655380 CUQ655380 DEM655380 DOI655380 DYE655380 EIA655380 ERW655380 FBS655380 FLO655380 FVK655380 GFG655380 GPC655380 GYY655380 HIU655380 HSQ655380 ICM655380 IMI655380 IWE655380 JGA655380 JPW655380 JZS655380 KJO655380 KTK655380 LDG655380 LNC655380 LWY655380 MGU655380 MQQ655380 NAM655380 NKI655380 NUE655380 OEA655380 ONW655380 OXS655380 PHO655380 PRK655380 QBG655380 QLC655380 QUY655380 REU655380 ROQ655380 RYM655380 SII655380 SSE655380 TCA655380 TLW655380 TVS655380 UFO655380 UPK655380 UZG655380 VJC655380 VSY655380 WCU655380 WMQ655380 WWM655380 AE720916 KA720916 TW720916 ADS720916 ANO720916 AXK720916 BHG720916 BRC720916 CAY720916 CKU720916 CUQ720916 DEM720916 DOI720916 DYE720916 EIA720916 ERW720916 FBS720916 FLO720916 FVK720916 GFG720916 GPC720916 GYY720916 HIU720916 HSQ720916 ICM720916 IMI720916 IWE720916 JGA720916 JPW720916 JZS720916 KJO720916 KTK720916 LDG720916 LNC720916 LWY720916 MGU720916 MQQ720916 NAM720916 NKI720916 NUE720916 OEA720916 ONW720916 OXS720916 PHO720916 PRK720916 QBG720916 QLC720916 QUY720916 REU720916 ROQ720916 RYM720916 SII720916 SSE720916 TCA720916 TLW720916 TVS720916 UFO720916 UPK720916 UZG720916 VJC720916 VSY720916 WCU720916 WMQ720916 WWM720916 AE786452 KA786452 TW786452 ADS786452 ANO786452 AXK786452 BHG786452 BRC786452 CAY786452 CKU786452 CUQ786452 DEM786452 DOI786452 DYE786452 EIA786452 ERW786452 FBS786452 FLO786452 FVK786452 GFG786452 GPC786452 GYY786452 HIU786452 HSQ786452 ICM786452 IMI786452 IWE786452 JGA786452 JPW786452 JZS786452 KJO786452 KTK786452 LDG786452 LNC786452 LWY786452 MGU786452 MQQ786452 NAM786452 NKI786452 NUE786452 OEA786452 ONW786452 OXS786452 PHO786452 PRK786452 QBG786452 QLC786452 QUY786452 REU786452 ROQ786452 RYM786452 SII786452 SSE786452 TCA786452 TLW786452 TVS786452 UFO786452 UPK786452 UZG786452 VJC786452 VSY786452 WCU786452 WMQ786452 WWM786452 AE851988 KA851988 TW851988 ADS851988 ANO851988 AXK851988 BHG851988 BRC851988 CAY851988 CKU851988 CUQ851988 DEM851988 DOI851988 DYE851988 EIA851988 ERW851988 FBS851988 FLO851988 FVK851988 GFG851988 GPC851988 GYY851988 HIU851988 HSQ851988 ICM851988 IMI851988 IWE851988 JGA851988 JPW851988 JZS851988 KJO851988 KTK851988 LDG851988 LNC851988 LWY851988 MGU851988 MQQ851988 NAM851988 NKI851988 NUE851988 OEA851988 ONW851988 OXS851988 PHO851988 PRK851988 QBG851988 QLC851988 QUY851988 REU851988 ROQ851988 RYM851988 SII851988 SSE851988 TCA851988 TLW851988 TVS851988 UFO851988 UPK851988 UZG851988 VJC851988 VSY851988 WCU851988 WMQ851988 WWM851988 AE917524 KA917524 TW917524 ADS917524 ANO917524 AXK917524 BHG917524 BRC917524 CAY917524 CKU917524 CUQ917524 DEM917524 DOI917524 DYE917524 EIA917524 ERW917524 FBS917524 FLO917524 FVK917524 GFG917524 GPC917524 GYY917524 HIU917524 HSQ917524 ICM917524 IMI917524 IWE917524 JGA917524 JPW917524 JZS917524 KJO917524 KTK917524 LDG917524 LNC917524 LWY917524 MGU917524 MQQ917524 NAM917524 NKI917524 NUE917524 OEA917524 ONW917524 OXS917524 PHO917524 PRK917524 QBG917524 QLC917524 QUY917524 REU917524 ROQ917524 RYM917524 SII917524 SSE917524 TCA917524 TLW917524 TVS917524 UFO917524 UPK917524 UZG917524 VJC917524 VSY917524 WCU917524 WMQ917524 WWM917524 AE983060 KA983060 TW983060 ADS983060 ANO983060 AXK983060 BHG983060 BRC983060 CAY983060 CKU983060 CUQ983060 DEM983060 DOI983060 DYE983060 EIA983060 ERW983060 FBS983060 FLO983060 FVK983060 GFG983060 GPC983060 GYY983060 HIU983060 HSQ983060 ICM983060 IMI983060 IWE983060 JGA983060 JPW983060 JZS983060 KJO983060 KTK983060 LDG983060 LNC983060 LWY983060 MGU983060 MQQ983060 NAM983060 NKI983060 NUE983060 OEA983060 ONW983060 OXS983060 PHO983060 PRK983060 QBG983060 QLC983060 QUY983060 REU983060 ROQ983060 RYM983060 SII983060 SSE983060 TCA983060 TLW983060 TVS983060 UFO983060 UPK983060 UZG983060 VJC983060 VSY983060 WCU983060 WMQ983060 WWM983060 AE28 KA28 TW28 ADS28 ANO28 AXK28 BHG28 BRC28 CAY28 CKU28 CUQ28 DEM28 DOI28 DYE28 EIA28 ERW28 FBS28 FLO28 FVK28 GFG28 GPC28 GYY28 HIU28 HSQ28 ICM28 IMI28 IWE28 JGA28 JPW28 JZS28 KJO28 KTK28 LDG28 LNC28 LWY28 MGU28 MQQ28 NAM28 NKI28 NUE28 OEA28 ONW28 OXS28 PHO28 PRK28 QBG28 QLC28 QUY28 REU28 ROQ28 RYM28 SII28 SSE28 TCA28 TLW28 TVS28 UFO28 UPK28 UZG28 VJC28 VSY28 WCU28 WMQ28 WWM28 AE65564 KA65564 TW65564 ADS65564 ANO65564 AXK65564 BHG65564 BRC65564 CAY65564 CKU65564 CUQ65564 DEM65564 DOI65564 DYE65564 EIA65564 ERW65564 FBS65564 FLO65564 FVK65564 GFG65564 GPC65564 GYY65564 HIU65564 HSQ65564 ICM65564 IMI65564 IWE65564 JGA65564 JPW65564 JZS65564 KJO65564 KTK65564 LDG65564 LNC65564 LWY65564 MGU65564 MQQ65564 NAM65564 NKI65564 NUE65564 OEA65564 ONW65564 OXS65564 PHO65564 PRK65564 QBG65564 QLC65564 QUY65564 REU65564 ROQ65564 RYM65564 SII65564 SSE65564 TCA65564 TLW65564 TVS65564 UFO65564 UPK65564 UZG65564 VJC65564 VSY65564 WCU65564 WMQ65564 WWM65564 AE131100 KA131100 TW131100 ADS131100 ANO131100 AXK131100 BHG131100 BRC131100 CAY131100 CKU131100 CUQ131100 DEM131100 DOI131100 DYE131100 EIA131100 ERW131100 FBS131100 FLO131100 FVK131100 GFG131100 GPC131100 GYY131100 HIU131100 HSQ131100 ICM131100 IMI131100 IWE131100 JGA131100 JPW131100 JZS131100 KJO131100 KTK131100 LDG131100 LNC131100 LWY131100 MGU131100 MQQ131100 NAM131100 NKI131100 NUE131100 OEA131100 ONW131100 OXS131100 PHO131100 PRK131100 QBG131100 QLC131100 QUY131100 REU131100 ROQ131100 RYM131100 SII131100 SSE131100 TCA131100 TLW131100 TVS131100 UFO131100 UPK131100 UZG131100 VJC131100 VSY131100 WCU131100 WMQ131100 WWM131100 AE196636 KA196636 TW196636 ADS196636 ANO196636 AXK196636 BHG196636 BRC196636 CAY196636 CKU196636 CUQ196636 DEM196636 DOI196636 DYE196636 EIA196636 ERW196636 FBS196636 FLO196636 FVK196636 GFG196636 GPC196636 GYY196636 HIU196636 HSQ196636 ICM196636 IMI196636 IWE196636 JGA196636 JPW196636 JZS196636 KJO196636 KTK196636 LDG196636 LNC196636 LWY196636 MGU196636 MQQ196636 NAM196636 NKI196636 NUE196636 OEA196636 ONW196636 OXS196636 PHO196636 PRK196636 QBG196636 QLC196636 QUY196636 REU196636 ROQ196636 RYM196636 SII196636 SSE196636 TCA196636 TLW196636 TVS196636 UFO196636 UPK196636 UZG196636 VJC196636 VSY196636 WCU196636 WMQ196636 WWM196636 AE262172 KA262172 TW262172 ADS262172 ANO262172 AXK262172 BHG262172 BRC262172 CAY262172 CKU262172 CUQ262172 DEM262172 DOI262172 DYE262172 EIA262172 ERW262172 FBS262172 FLO262172 FVK262172 GFG262172 GPC262172 GYY262172 HIU262172 HSQ262172 ICM262172 IMI262172 IWE262172 JGA262172 JPW262172 JZS262172 KJO262172 KTK262172 LDG262172 LNC262172 LWY262172 MGU262172 MQQ262172 NAM262172 NKI262172 NUE262172 OEA262172 ONW262172 OXS262172 PHO262172 PRK262172 QBG262172 QLC262172 QUY262172 REU262172 ROQ262172 RYM262172 SII262172 SSE262172 TCA262172 TLW262172 TVS262172 UFO262172 UPK262172 UZG262172 VJC262172 VSY262172 WCU262172 WMQ262172 WWM262172 AE327708 KA327708 TW327708 ADS327708 ANO327708 AXK327708 BHG327708 BRC327708 CAY327708 CKU327708 CUQ327708 DEM327708 DOI327708 DYE327708 EIA327708 ERW327708 FBS327708 FLO327708 FVK327708 GFG327708 GPC327708 GYY327708 HIU327708 HSQ327708 ICM327708 IMI327708 IWE327708 JGA327708 JPW327708 JZS327708 KJO327708 KTK327708 LDG327708 LNC327708 LWY327708 MGU327708 MQQ327708 NAM327708 NKI327708 NUE327708 OEA327708 ONW327708 OXS327708 PHO327708 PRK327708 QBG327708 QLC327708 QUY327708 REU327708 ROQ327708 RYM327708 SII327708 SSE327708 TCA327708 TLW327708 TVS327708 UFO327708 UPK327708 UZG327708 VJC327708 VSY327708 WCU327708 WMQ327708 WWM327708 AE393244 KA393244 TW393244 ADS393244 ANO393244 AXK393244 BHG393244 BRC393244 CAY393244 CKU393244 CUQ393244 DEM393244 DOI393244 DYE393244 EIA393244 ERW393244 FBS393244 FLO393244 FVK393244 GFG393244 GPC393244 GYY393244 HIU393244 HSQ393244 ICM393244 IMI393244 IWE393244 JGA393244 JPW393244 JZS393244 KJO393244 KTK393244 LDG393244 LNC393244 LWY393244 MGU393244 MQQ393244 NAM393244 NKI393244 NUE393244 OEA393244 ONW393244 OXS393244 PHO393244 PRK393244 QBG393244 QLC393244 QUY393244 REU393244 ROQ393244 RYM393244 SII393244 SSE393244 TCA393244 TLW393244 TVS393244 UFO393244 UPK393244 UZG393244 VJC393244 VSY393244 WCU393244 WMQ393244 WWM393244 AE458780 KA458780 TW458780 ADS458780 ANO458780 AXK458780 BHG458780 BRC458780 CAY458780 CKU458780 CUQ458780 DEM458780 DOI458780 DYE458780 EIA458780 ERW458780 FBS458780 FLO458780 FVK458780 GFG458780 GPC458780 GYY458780 HIU458780 HSQ458780 ICM458780 IMI458780 IWE458780 JGA458780 JPW458780 JZS458780 KJO458780 KTK458780 LDG458780 LNC458780 LWY458780 MGU458780 MQQ458780 NAM458780 NKI458780 NUE458780 OEA458780 ONW458780 OXS458780 PHO458780 PRK458780 QBG458780 QLC458780 QUY458780 REU458780 ROQ458780 RYM458780 SII458780 SSE458780 TCA458780 TLW458780 TVS458780 UFO458780 UPK458780 UZG458780 VJC458780 VSY458780 WCU458780 WMQ458780 WWM458780 AE524316 KA524316 TW524316 ADS524316 ANO524316 AXK524316 BHG524316 BRC524316 CAY524316 CKU524316 CUQ524316 DEM524316 DOI524316 DYE524316 EIA524316 ERW524316 FBS524316 FLO524316 FVK524316 GFG524316 GPC524316 GYY524316 HIU524316 HSQ524316 ICM524316 IMI524316 IWE524316 JGA524316 JPW524316 JZS524316 KJO524316 KTK524316 LDG524316 LNC524316 LWY524316 MGU524316 MQQ524316 NAM524316 NKI524316 NUE524316 OEA524316 ONW524316 OXS524316 PHO524316 PRK524316 QBG524316 QLC524316 QUY524316 REU524316 ROQ524316 RYM524316 SII524316 SSE524316 TCA524316 TLW524316 TVS524316 UFO524316 UPK524316 UZG524316 VJC524316 VSY524316 WCU524316 WMQ524316 WWM524316 AE589852 KA589852 TW589852 ADS589852 ANO589852 AXK589852 BHG589852 BRC589852 CAY589852 CKU589852 CUQ589852 DEM589852 DOI589852 DYE589852 EIA589852 ERW589852 FBS589852 FLO589852 FVK589852 GFG589852 GPC589852 GYY589852 HIU589852 HSQ589852 ICM589852 IMI589852 IWE589852 JGA589852 JPW589852 JZS589852 KJO589852 KTK589852 LDG589852 LNC589852 LWY589852 MGU589852 MQQ589852 NAM589852 NKI589852 NUE589852 OEA589852 ONW589852 OXS589852 PHO589852 PRK589852 QBG589852 QLC589852 QUY589852 REU589852 ROQ589852 RYM589852 SII589852 SSE589852 TCA589852 TLW589852 TVS589852 UFO589852 UPK589852 UZG589852 VJC589852 VSY589852 WCU589852 WMQ589852 WWM589852 AE655388 KA655388 TW655388 ADS655388 ANO655388 AXK655388 BHG655388 BRC655388 CAY655388 CKU655388 CUQ655388 DEM655388 DOI655388 DYE655388 EIA655388 ERW655388 FBS655388 FLO655388 FVK655388 GFG655388 GPC655388 GYY655388 HIU655388 HSQ655388 ICM655388 IMI655388 IWE655388 JGA655388 JPW655388 JZS655388 KJO655388 KTK655388 LDG655388 LNC655388 LWY655388 MGU655388 MQQ655388 NAM655388 NKI655388 NUE655388 OEA655388 ONW655388 OXS655388 PHO655388 PRK655388 QBG655388 QLC655388 QUY655388 REU655388 ROQ655388 RYM655388 SII655388 SSE655388 TCA655388 TLW655388 TVS655388 UFO655388 UPK655388 UZG655388 VJC655388 VSY655388 WCU655388 WMQ655388 WWM655388 AE720924 KA720924 TW720924 ADS720924 ANO720924 AXK720924 BHG720924 BRC720924 CAY720924 CKU720924 CUQ720924 DEM720924 DOI720924 DYE720924 EIA720924 ERW720924 FBS720924 FLO720924 FVK720924 GFG720924 GPC720924 GYY720924 HIU720924 HSQ720924 ICM720924 IMI720924 IWE720924 JGA720924 JPW720924 JZS720924 KJO720924 KTK720924 LDG720924 LNC720924 LWY720924 MGU720924 MQQ720924 NAM720924 NKI720924 NUE720924 OEA720924 ONW720924 OXS720924 PHO720924 PRK720924 QBG720924 QLC720924 QUY720924 REU720924 ROQ720924 RYM720924 SII720924 SSE720924 TCA720924 TLW720924 TVS720924 UFO720924 UPK720924 UZG720924 VJC720924 VSY720924 WCU720924 WMQ720924 WWM720924 AE786460 KA786460 TW786460 ADS786460 ANO786460 AXK786460 BHG786460 BRC786460 CAY786460 CKU786460 CUQ786460 DEM786460 DOI786460 DYE786460 EIA786460 ERW786460 FBS786460 FLO786460 FVK786460 GFG786460 GPC786460 GYY786460 HIU786460 HSQ786460 ICM786460 IMI786460 IWE786460 JGA786460 JPW786460 JZS786460 KJO786460 KTK786460 LDG786460 LNC786460 LWY786460 MGU786460 MQQ786460 NAM786460 NKI786460 NUE786460 OEA786460 ONW786460 OXS786460 PHO786460 PRK786460 QBG786460 QLC786460 QUY786460 REU786460 ROQ786460 RYM786460 SII786460 SSE786460 TCA786460 TLW786460 TVS786460 UFO786460 UPK786460 UZG786460 VJC786460 VSY786460 WCU786460 WMQ786460 WWM786460 AE851996 KA851996 TW851996 ADS851996 ANO851996 AXK851996 BHG851996 BRC851996 CAY851996 CKU851996 CUQ851996 DEM851996 DOI851996 DYE851996 EIA851996 ERW851996 FBS851996 FLO851996 FVK851996 GFG851996 GPC851996 GYY851996 HIU851996 HSQ851996 ICM851996 IMI851996 IWE851996 JGA851996 JPW851996 JZS851996 KJO851996 KTK851996 LDG851996 LNC851996 LWY851996 MGU851996 MQQ851996 NAM851996 NKI851996 NUE851996 OEA851996 ONW851996 OXS851996 PHO851996 PRK851996 QBG851996 QLC851996 QUY851996 REU851996 ROQ851996 RYM851996 SII851996 SSE851996 TCA851996 TLW851996 TVS851996 UFO851996 UPK851996 UZG851996 VJC851996 VSY851996 WCU851996 WMQ851996 WWM851996 AE917532 KA917532 TW917532 ADS917532 ANO917532 AXK917532 BHG917532 BRC917532 CAY917532 CKU917532 CUQ917532 DEM917532 DOI917532 DYE917532 EIA917532 ERW917532 FBS917532 FLO917532 FVK917532 GFG917532 GPC917532 GYY917532 HIU917532 HSQ917532 ICM917532 IMI917532 IWE917532 JGA917532 JPW917532 JZS917532 KJO917532 KTK917532 LDG917532 LNC917532 LWY917532 MGU917532 MQQ917532 NAM917532 NKI917532 NUE917532 OEA917532 ONW917532 OXS917532 PHO917532 PRK917532 QBG917532 QLC917532 QUY917532 REU917532 ROQ917532 RYM917532 SII917532 SSE917532 TCA917532 TLW917532 TVS917532 UFO917532 UPK917532 UZG917532 VJC917532 VSY917532 WCU917532 WMQ917532 WWM917532 AE983068 KA983068 TW983068 ADS983068 ANO983068 AXK983068 BHG983068 BRC983068 CAY983068 CKU983068 CUQ983068 DEM983068 DOI983068 DYE983068 EIA983068 ERW983068 FBS983068 FLO983068 FVK983068 GFG983068 GPC983068 GYY983068 HIU983068 HSQ983068 ICM983068 IMI983068 IWE983068 JGA983068 JPW983068 JZS983068 KJO983068 KTK983068 LDG983068 LNC983068 LWY983068 MGU983068 MQQ983068 NAM983068 NKI983068 NUE983068 OEA983068 ONW983068 OXS983068 PHO983068 PRK983068 QBG983068 QLC983068 QUY983068 REU983068 ROQ983068 RYM983068 SII983068 SSE983068 TCA983068 TLW983068 TVS983068 UFO983068 UPK983068 UZG983068 VJC983068 VSY983068 WCU983068 WMQ983068 WWM983068 AE12 KA12 TW12 ADS12 ANO12 AXK12 BHG12 BRC12 CAY12 CKU12 CUQ12 DEM12 DOI12 DYE12 EIA12 ERW12 FBS12 FLO12 FVK12 GFG12 GPC12 GYY12 HIU12 HSQ12 ICM12 IMI12 IWE12 JGA12 JPW12 JZS12 KJO12 KTK12 LDG12 LNC12 LWY12 MGU12 MQQ12 NAM12 NKI12 NUE12 OEA12 ONW12 OXS12 PHO12 PRK12 QBG12 QLC12 QUY12 REU12 ROQ12 RYM12 SII12 SSE12 TCA12 TLW12 TVS12 UFO12 UPK12 UZG12 VJC12 VSY12 WCU12 WMQ12 WWM12 AE65548 KA65548 TW65548 ADS65548 ANO65548 AXK65548 BHG65548 BRC65548 CAY65548 CKU65548 CUQ65548 DEM65548 DOI65548 DYE65548 EIA65548 ERW65548 FBS65548 FLO65548 FVK65548 GFG65548 GPC65548 GYY65548 HIU65548 HSQ65548 ICM65548 IMI65548 IWE65548 JGA65548 JPW65548 JZS65548 KJO65548 KTK65548 LDG65548 LNC65548 LWY65548 MGU65548 MQQ65548 NAM65548 NKI65548 NUE65548 OEA65548 ONW65548 OXS65548 PHO65548 PRK65548 QBG65548 QLC65548 QUY65548 REU65548 ROQ65548 RYM65548 SII65548 SSE65548 TCA65548 TLW65548 TVS65548 UFO65548 UPK65548 UZG65548 VJC65548 VSY65548 WCU65548 WMQ65548 WWM65548 AE131084 KA131084 TW131084 ADS131084 ANO131084 AXK131084 BHG131084 BRC131084 CAY131084 CKU131084 CUQ131084 DEM131084 DOI131084 DYE131084 EIA131084 ERW131084 FBS131084 FLO131084 FVK131084 GFG131084 GPC131084 GYY131084 HIU131084 HSQ131084 ICM131084 IMI131084 IWE131084 JGA131084 JPW131084 JZS131084 KJO131084 KTK131084 LDG131084 LNC131084 LWY131084 MGU131084 MQQ131084 NAM131084 NKI131084 NUE131084 OEA131084 ONW131084 OXS131084 PHO131084 PRK131084 QBG131084 QLC131084 QUY131084 REU131084 ROQ131084 RYM131084 SII131084 SSE131084 TCA131084 TLW131084 TVS131084 UFO131084 UPK131084 UZG131084 VJC131084 VSY131084 WCU131084 WMQ131084 WWM131084 AE196620 KA196620 TW196620 ADS196620 ANO196620 AXK196620 BHG196620 BRC196620 CAY196620 CKU196620 CUQ196620 DEM196620 DOI196620 DYE196620 EIA196620 ERW196620 FBS196620 FLO196620 FVK196620 GFG196620 GPC196620 GYY196620 HIU196620 HSQ196620 ICM196620 IMI196620 IWE196620 JGA196620 JPW196620 JZS196620 KJO196620 KTK196620 LDG196620 LNC196620 LWY196620 MGU196620 MQQ196620 NAM196620 NKI196620 NUE196620 OEA196620 ONW196620 OXS196620 PHO196620 PRK196620 QBG196620 QLC196620 QUY196620 REU196620 ROQ196620 RYM196620 SII196620 SSE196620 TCA196620 TLW196620 TVS196620 UFO196620 UPK196620 UZG196620 VJC196620 VSY196620 WCU196620 WMQ196620 WWM196620 AE262156 KA262156 TW262156 ADS262156 ANO262156 AXK262156 BHG262156 BRC262156 CAY262156 CKU262156 CUQ262156 DEM262156 DOI262156 DYE262156 EIA262156 ERW262156 FBS262156 FLO262156 FVK262156 GFG262156 GPC262156 GYY262156 HIU262156 HSQ262156 ICM262156 IMI262156 IWE262156 JGA262156 JPW262156 JZS262156 KJO262156 KTK262156 LDG262156 LNC262156 LWY262156 MGU262156 MQQ262156 NAM262156 NKI262156 NUE262156 OEA262156 ONW262156 OXS262156 PHO262156 PRK262156 QBG262156 QLC262156 QUY262156 REU262156 ROQ262156 RYM262156 SII262156 SSE262156 TCA262156 TLW262156 TVS262156 UFO262156 UPK262156 UZG262156 VJC262156 VSY262156 WCU262156 WMQ262156 WWM262156 AE327692 KA327692 TW327692 ADS327692 ANO327692 AXK327692 BHG327692 BRC327692 CAY327692 CKU327692 CUQ327692 DEM327692 DOI327692 DYE327692 EIA327692 ERW327692 FBS327692 FLO327692 FVK327692 GFG327692 GPC327692 GYY327692 HIU327692 HSQ327692 ICM327692 IMI327692 IWE327692 JGA327692 JPW327692 JZS327692 KJO327692 KTK327692 LDG327692 LNC327692 LWY327692 MGU327692 MQQ327692 NAM327692 NKI327692 NUE327692 OEA327692 ONW327692 OXS327692 PHO327692 PRK327692 QBG327692 QLC327692 QUY327692 REU327692 ROQ327692 RYM327692 SII327692 SSE327692 TCA327692 TLW327692 TVS327692 UFO327692 UPK327692 UZG327692 VJC327692 VSY327692 WCU327692 WMQ327692 WWM327692 AE393228 KA393228 TW393228 ADS393228 ANO393228 AXK393228 BHG393228 BRC393228 CAY393228 CKU393228 CUQ393228 DEM393228 DOI393228 DYE393228 EIA393228 ERW393228 FBS393228 FLO393228 FVK393228 GFG393228 GPC393228 GYY393228 HIU393228 HSQ393228 ICM393228 IMI393228 IWE393228 JGA393228 JPW393228 JZS393228 KJO393228 KTK393228 LDG393228 LNC393228 LWY393228 MGU393228 MQQ393228 NAM393228 NKI393228 NUE393228 OEA393228 ONW393228 OXS393228 PHO393228 PRK393228 QBG393228 QLC393228 QUY393228 REU393228 ROQ393228 RYM393228 SII393228 SSE393228 TCA393228 TLW393228 TVS393228 UFO393228 UPK393228 UZG393228 VJC393228 VSY393228 WCU393228 WMQ393228 WWM393228 AE458764 KA458764 TW458764 ADS458764 ANO458764 AXK458764 BHG458764 BRC458764 CAY458764 CKU458764 CUQ458764 DEM458764 DOI458764 DYE458764 EIA458764 ERW458764 FBS458764 FLO458764 FVK458764 GFG458764 GPC458764 GYY458764 HIU458764 HSQ458764 ICM458764 IMI458764 IWE458764 JGA458764 JPW458764 JZS458764 KJO458764 KTK458764 LDG458764 LNC458764 LWY458764 MGU458764 MQQ458764 NAM458764 NKI458764 NUE458764 OEA458764 ONW458764 OXS458764 PHO458764 PRK458764 QBG458764 QLC458764 QUY458764 REU458764 ROQ458764 RYM458764 SII458764 SSE458764 TCA458764 TLW458764 TVS458764 UFO458764 UPK458764 UZG458764 VJC458764 VSY458764 WCU458764 WMQ458764 WWM458764 AE524300 KA524300 TW524300 ADS524300 ANO524300 AXK524300 BHG524300 BRC524300 CAY524300 CKU524300 CUQ524300 DEM524300 DOI524300 DYE524300 EIA524300 ERW524300 FBS524300 FLO524300 FVK524300 GFG524300 GPC524300 GYY524300 HIU524300 HSQ524300 ICM524300 IMI524300 IWE524300 JGA524300 JPW524300 JZS524300 KJO524300 KTK524300 LDG524300 LNC524300 LWY524300 MGU524300 MQQ524300 NAM524300 NKI524300 NUE524300 OEA524300 ONW524300 OXS524300 PHO524300 PRK524300 QBG524300 QLC524300 QUY524300 REU524300 ROQ524300 RYM524300 SII524300 SSE524300 TCA524300 TLW524300 TVS524300 UFO524300 UPK524300 UZG524300 VJC524300 VSY524300 WCU524300 WMQ524300 WWM524300 AE589836 KA589836 TW589836 ADS589836 ANO589836 AXK589836 BHG589836 BRC589836 CAY589836 CKU589836 CUQ589836 DEM589836 DOI589836 DYE589836 EIA589836 ERW589836 FBS589836 FLO589836 FVK589836 GFG589836 GPC589836 GYY589836 HIU589836 HSQ589836 ICM589836 IMI589836 IWE589836 JGA589836 JPW589836 JZS589836 KJO589836 KTK589836 LDG589836 LNC589836 LWY589836 MGU589836 MQQ589836 NAM589836 NKI589836 NUE589836 OEA589836 ONW589836 OXS589836 PHO589836 PRK589836 QBG589836 QLC589836 QUY589836 REU589836 ROQ589836 RYM589836 SII589836 SSE589836 TCA589836 TLW589836 TVS589836 UFO589836 UPK589836 UZG589836 VJC589836 VSY589836 WCU589836 WMQ589836 WWM589836 AE655372 KA655372 TW655372 ADS655372 ANO655372 AXK655372 BHG655372 BRC655372 CAY655372 CKU655372 CUQ655372 DEM655372 DOI655372 DYE655372 EIA655372 ERW655372 FBS655372 FLO655372 FVK655372 GFG655372 GPC655372 GYY655372 HIU655372 HSQ655372 ICM655372 IMI655372 IWE655372 JGA655372 JPW655372 JZS655372 KJO655372 KTK655372 LDG655372 LNC655372 LWY655372 MGU655372 MQQ655372 NAM655372 NKI655372 NUE655372 OEA655372 ONW655372 OXS655372 PHO655372 PRK655372 QBG655372 QLC655372 QUY655372 REU655372 ROQ655372 RYM655372 SII655372 SSE655372 TCA655372 TLW655372 TVS655372 UFO655372 UPK655372 UZG655372 VJC655372 VSY655372 WCU655372 WMQ655372 WWM655372 AE720908 KA720908 TW720908 ADS720908 ANO720908 AXK720908 BHG720908 BRC720908 CAY720908 CKU720908 CUQ720908 DEM720908 DOI720908 DYE720908 EIA720908 ERW720908 FBS720908 FLO720908 FVK720908 GFG720908 GPC720908 GYY720908 HIU720908 HSQ720908 ICM720908 IMI720908 IWE720908 JGA720908 JPW720908 JZS720908 KJO720908 KTK720908 LDG720908 LNC720908 LWY720908 MGU720908 MQQ720908 NAM720908 NKI720908 NUE720908 OEA720908 ONW720908 OXS720908 PHO720908 PRK720908 QBG720908 QLC720908 QUY720908 REU720908 ROQ720908 RYM720908 SII720908 SSE720908 TCA720908 TLW720908 TVS720908 UFO720908 UPK720908 UZG720908 VJC720908 VSY720908 WCU720908 WMQ720908 WWM720908 AE786444 KA786444 TW786444 ADS786444 ANO786444 AXK786444 BHG786444 BRC786444 CAY786444 CKU786444 CUQ786444 DEM786444 DOI786444 DYE786444 EIA786444 ERW786444 FBS786444 FLO786444 FVK786444 GFG786444 GPC786444 GYY786444 HIU786444 HSQ786444 ICM786444 IMI786444 IWE786444 JGA786444 JPW786444 JZS786444 KJO786444 KTK786444 LDG786444 LNC786444 LWY786444 MGU786444 MQQ786444 NAM786444 NKI786444 NUE786444 OEA786444 ONW786444 OXS786444 PHO786444 PRK786444 QBG786444 QLC786444 QUY786444 REU786444 ROQ786444 RYM786444 SII786444 SSE786444 TCA786444 TLW786444 TVS786444 UFO786444 UPK786444 UZG786444 VJC786444 VSY786444 WCU786444 WMQ786444 WWM786444 AE851980 KA851980 TW851980 ADS851980 ANO851980 AXK851980 BHG851980 BRC851980 CAY851980 CKU851980 CUQ851980 DEM851980 DOI851980 DYE851980 EIA851980 ERW851980 FBS851980 FLO851980 FVK851980 GFG851980 GPC851980 GYY851980 HIU851980 HSQ851980 ICM851980 IMI851980 IWE851980 JGA851980 JPW851980 JZS851980 KJO851980 KTK851980 LDG851980 LNC851980 LWY851980 MGU851980 MQQ851980 NAM851980 NKI851980 NUE851980 OEA851980 ONW851980 OXS851980 PHO851980 PRK851980 QBG851980 QLC851980 QUY851980 REU851980 ROQ851980 RYM851980 SII851980 SSE851980 TCA851980 TLW851980 TVS851980 UFO851980 UPK851980 UZG851980 VJC851980 VSY851980 WCU851980 WMQ851980 WWM851980 AE917516 KA917516 TW917516 ADS917516 ANO917516 AXK917516 BHG917516 BRC917516 CAY917516 CKU917516 CUQ917516 DEM917516 DOI917516 DYE917516 EIA917516 ERW917516 FBS917516 FLO917516 FVK917516 GFG917516 GPC917516 GYY917516 HIU917516 HSQ917516 ICM917516 IMI917516 IWE917516 JGA917516 JPW917516 JZS917516 KJO917516 KTK917516 LDG917516 LNC917516 LWY917516 MGU917516 MQQ917516 NAM917516 NKI917516 NUE917516 OEA917516 ONW917516 OXS917516 PHO917516 PRK917516 QBG917516 QLC917516 QUY917516 REU917516 ROQ917516 RYM917516 SII917516 SSE917516 TCA917516 TLW917516 TVS917516 UFO917516 UPK917516 UZG917516 VJC917516 VSY917516 WCU917516 WMQ917516 WWM917516 AE983052 KA983052 TW983052 ADS983052 ANO983052 AXK983052 BHG983052 BRC983052 CAY983052 CKU983052 CUQ983052 DEM983052 DOI983052 DYE983052 EIA983052 ERW983052 FBS983052 FLO983052 FVK983052 GFG983052 GPC983052 GYY983052 HIU983052 HSQ983052 ICM983052 IMI983052 IWE983052 JGA983052 JPW983052 JZS983052 KJO983052 KTK983052 LDG983052 LNC983052 LWY983052 MGU983052 MQQ983052 NAM983052 NKI983052 NUE983052 OEA983052 ONW983052 OXS983052 PHO983052 PRK983052 QBG983052 QLC983052 QUY983052 REU983052 ROQ983052 RYM983052 SII983052 SSE983052 TCA983052 TLW983052 TVS983052 UFO983052 UPK983052 UZG983052 VJC983052 VSY983052 WCU983052 WMQ983052 WWM983052" xr:uid="{0B42A66F-0660-4DD5-AF27-49ACF75BBEDD}">
      <formula1>$AF$82:$AF$91</formula1>
    </dataValidation>
    <dataValidation type="list" allowBlank="1" showInputMessage="1" showErrorMessage="1" sqref="B50" xr:uid="{52BE7F63-FE3F-44F3-BD7F-F53D2F3118DE}">
      <formula1>"□,■"</formula1>
    </dataValidation>
  </dataValidations>
  <printOptions horizontalCentered="1"/>
  <pageMargins left="0.23622047244094491" right="0.23622047244094491" top="0.74803149606299213" bottom="0.74803149606299213" header="0.31496062992125984" footer="0.31496062992125984"/>
  <pageSetup paperSize="9" fitToHeight="0" orientation="portrait" blackAndWhite="1"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1E0F-2512-437F-B159-473587C349A5}">
  <sheetPr>
    <tabColor rgb="FFCCFFFF"/>
  </sheetPr>
  <dimension ref="A1:AF120"/>
  <sheetViews>
    <sheetView view="pageBreakPreview" zoomScaleNormal="100" zoomScaleSheetLayoutView="100" workbookViewId="0">
      <selection activeCell="F4" sqref="F4:AC4"/>
    </sheetView>
  </sheetViews>
  <sheetFormatPr defaultRowHeight="20.100000000000001" customHeight="1"/>
  <cols>
    <col min="1" max="29" width="3" style="406" customWidth="1"/>
    <col min="30" max="256" width="9" style="406"/>
    <col min="257" max="285" width="3" style="406" customWidth="1"/>
    <col min="286" max="512" width="9" style="406"/>
    <col min="513" max="541" width="3" style="406" customWidth="1"/>
    <col min="542" max="768" width="9" style="406"/>
    <col min="769" max="797" width="3" style="406" customWidth="1"/>
    <col min="798" max="1024" width="9" style="406"/>
    <col min="1025" max="1053" width="3" style="406" customWidth="1"/>
    <col min="1054" max="1280" width="9" style="406"/>
    <col min="1281" max="1309" width="3" style="406" customWidth="1"/>
    <col min="1310" max="1536" width="9" style="406"/>
    <col min="1537" max="1565" width="3" style="406" customWidth="1"/>
    <col min="1566" max="1792" width="9" style="406"/>
    <col min="1793" max="1821" width="3" style="406" customWidth="1"/>
    <col min="1822" max="2048" width="9" style="406"/>
    <col min="2049" max="2077" width="3" style="406" customWidth="1"/>
    <col min="2078" max="2304" width="9" style="406"/>
    <col min="2305" max="2333" width="3" style="406" customWidth="1"/>
    <col min="2334" max="2560" width="9" style="406"/>
    <col min="2561" max="2589" width="3" style="406" customWidth="1"/>
    <col min="2590" max="2816" width="9" style="406"/>
    <col min="2817" max="2845" width="3" style="406" customWidth="1"/>
    <col min="2846" max="3072" width="9" style="406"/>
    <col min="3073" max="3101" width="3" style="406" customWidth="1"/>
    <col min="3102" max="3328" width="9" style="406"/>
    <col min="3329" max="3357" width="3" style="406" customWidth="1"/>
    <col min="3358" max="3584" width="9" style="406"/>
    <col min="3585" max="3613" width="3" style="406" customWidth="1"/>
    <col min="3614" max="3840" width="9" style="406"/>
    <col min="3841" max="3869" width="3" style="406" customWidth="1"/>
    <col min="3870" max="4096" width="9" style="406"/>
    <col min="4097" max="4125" width="3" style="406" customWidth="1"/>
    <col min="4126" max="4352" width="9" style="406"/>
    <col min="4353" max="4381" width="3" style="406" customWidth="1"/>
    <col min="4382" max="4608" width="9" style="406"/>
    <col min="4609" max="4637" width="3" style="406" customWidth="1"/>
    <col min="4638" max="4864" width="9" style="406"/>
    <col min="4865" max="4893" width="3" style="406" customWidth="1"/>
    <col min="4894" max="5120" width="9" style="406"/>
    <col min="5121" max="5149" width="3" style="406" customWidth="1"/>
    <col min="5150" max="5376" width="9" style="406"/>
    <col min="5377" max="5405" width="3" style="406" customWidth="1"/>
    <col min="5406" max="5632" width="9" style="406"/>
    <col min="5633" max="5661" width="3" style="406" customWidth="1"/>
    <col min="5662" max="5888" width="9" style="406"/>
    <col min="5889" max="5917" width="3" style="406" customWidth="1"/>
    <col min="5918" max="6144" width="9" style="406"/>
    <col min="6145" max="6173" width="3" style="406" customWidth="1"/>
    <col min="6174" max="6400" width="9" style="406"/>
    <col min="6401" max="6429" width="3" style="406" customWidth="1"/>
    <col min="6430" max="6656" width="9" style="406"/>
    <col min="6657" max="6685" width="3" style="406" customWidth="1"/>
    <col min="6686" max="6912" width="9" style="406"/>
    <col min="6913" max="6941" width="3" style="406" customWidth="1"/>
    <col min="6942" max="7168" width="9" style="406"/>
    <col min="7169" max="7197" width="3" style="406" customWidth="1"/>
    <col min="7198" max="7424" width="9" style="406"/>
    <col min="7425" max="7453" width="3" style="406" customWidth="1"/>
    <col min="7454" max="7680" width="9" style="406"/>
    <col min="7681" max="7709" width="3" style="406" customWidth="1"/>
    <col min="7710" max="7936" width="9" style="406"/>
    <col min="7937" max="7965" width="3" style="406" customWidth="1"/>
    <col min="7966" max="8192" width="9" style="406"/>
    <col min="8193" max="8221" width="3" style="406" customWidth="1"/>
    <col min="8222" max="8448" width="9" style="406"/>
    <col min="8449" max="8477" width="3" style="406" customWidth="1"/>
    <col min="8478" max="8704" width="9" style="406"/>
    <col min="8705" max="8733" width="3" style="406" customWidth="1"/>
    <col min="8734" max="8960" width="9" style="406"/>
    <col min="8961" max="8989" width="3" style="406" customWidth="1"/>
    <col min="8990" max="9216" width="9" style="406"/>
    <col min="9217" max="9245" width="3" style="406" customWidth="1"/>
    <col min="9246" max="9472" width="9" style="406"/>
    <col min="9473" max="9501" width="3" style="406" customWidth="1"/>
    <col min="9502" max="9728" width="9" style="406"/>
    <col min="9729" max="9757" width="3" style="406" customWidth="1"/>
    <col min="9758" max="9984" width="9" style="406"/>
    <col min="9985" max="10013" width="3" style="406" customWidth="1"/>
    <col min="10014" max="10240" width="9" style="406"/>
    <col min="10241" max="10269" width="3" style="406" customWidth="1"/>
    <col min="10270" max="10496" width="9" style="406"/>
    <col min="10497" max="10525" width="3" style="406" customWidth="1"/>
    <col min="10526" max="10752" width="9" style="406"/>
    <col min="10753" max="10781" width="3" style="406" customWidth="1"/>
    <col min="10782" max="11008" width="9" style="406"/>
    <col min="11009" max="11037" width="3" style="406" customWidth="1"/>
    <col min="11038" max="11264" width="9" style="406"/>
    <col min="11265" max="11293" width="3" style="406" customWidth="1"/>
    <col min="11294" max="11520" width="9" style="406"/>
    <col min="11521" max="11549" width="3" style="406" customWidth="1"/>
    <col min="11550" max="11776" width="9" style="406"/>
    <col min="11777" max="11805" width="3" style="406" customWidth="1"/>
    <col min="11806" max="12032" width="9" style="406"/>
    <col min="12033" max="12061" width="3" style="406" customWidth="1"/>
    <col min="12062" max="12288" width="9" style="406"/>
    <col min="12289" max="12317" width="3" style="406" customWidth="1"/>
    <col min="12318" max="12544" width="9" style="406"/>
    <col min="12545" max="12573" width="3" style="406" customWidth="1"/>
    <col min="12574" max="12800" width="9" style="406"/>
    <col min="12801" max="12829" width="3" style="406" customWidth="1"/>
    <col min="12830" max="13056" width="9" style="406"/>
    <col min="13057" max="13085" width="3" style="406" customWidth="1"/>
    <col min="13086" max="13312" width="9" style="406"/>
    <col min="13313" max="13341" width="3" style="406" customWidth="1"/>
    <col min="13342" max="13568" width="9" style="406"/>
    <col min="13569" max="13597" width="3" style="406" customWidth="1"/>
    <col min="13598" max="13824" width="9" style="406"/>
    <col min="13825" max="13853" width="3" style="406" customWidth="1"/>
    <col min="13854" max="14080" width="9" style="406"/>
    <col min="14081" max="14109" width="3" style="406" customWidth="1"/>
    <col min="14110" max="14336" width="9" style="406"/>
    <col min="14337" max="14365" width="3" style="406" customWidth="1"/>
    <col min="14366" max="14592" width="9" style="406"/>
    <col min="14593" max="14621" width="3" style="406" customWidth="1"/>
    <col min="14622" max="14848" width="9" style="406"/>
    <col min="14849" max="14877" width="3" style="406" customWidth="1"/>
    <col min="14878" max="15104" width="9" style="406"/>
    <col min="15105" max="15133" width="3" style="406" customWidth="1"/>
    <col min="15134" max="15360" width="9" style="406"/>
    <col min="15361" max="15389" width="3" style="406" customWidth="1"/>
    <col min="15390" max="15616" width="9" style="406"/>
    <col min="15617" max="15645" width="3" style="406" customWidth="1"/>
    <col min="15646" max="15872" width="9" style="406"/>
    <col min="15873" max="15901" width="3" style="406" customWidth="1"/>
    <col min="15902" max="16128" width="9" style="406"/>
    <col min="16129" max="16157" width="3" style="406" customWidth="1"/>
    <col min="16158" max="16384" width="9" style="406"/>
  </cols>
  <sheetData>
    <row r="1" spans="1:29" ht="17.100000000000001" customHeight="1">
      <c r="A1" s="406" t="s">
        <v>2814</v>
      </c>
    </row>
    <row r="2" spans="1:29" ht="17.100000000000001" customHeight="1">
      <c r="A2" s="1250" t="s">
        <v>2815</v>
      </c>
      <c r="B2" s="1250"/>
      <c r="C2" s="1250"/>
      <c r="D2" s="1250"/>
      <c r="E2" s="1250"/>
      <c r="F2" s="1250"/>
      <c r="G2" s="1250"/>
      <c r="H2" s="1250"/>
      <c r="I2" s="1250"/>
      <c r="J2" s="1250"/>
      <c r="K2" s="1250"/>
      <c r="L2" s="1250"/>
      <c r="M2" s="1250"/>
      <c r="N2" s="1250"/>
      <c r="O2" s="1250"/>
      <c r="P2" s="1250"/>
      <c r="Q2" s="1250"/>
      <c r="R2" s="1250"/>
      <c r="S2" s="1250"/>
      <c r="T2" s="1250"/>
      <c r="U2" s="1250"/>
      <c r="V2" s="1250"/>
      <c r="W2" s="1250"/>
      <c r="X2" s="1250"/>
      <c r="Y2" s="1250"/>
      <c r="Z2" s="1250"/>
      <c r="AA2" s="1250"/>
      <c r="AB2" s="1250"/>
      <c r="AC2" s="1250"/>
    </row>
    <row r="3" spans="1:29" ht="17.100000000000001" customHeight="1">
      <c r="A3" s="406" t="s">
        <v>2816</v>
      </c>
    </row>
    <row r="4" spans="1:29" ht="17.100000000000001" customHeight="1">
      <c r="A4" s="408" t="s">
        <v>2817</v>
      </c>
      <c r="B4" s="408"/>
      <c r="C4" s="408"/>
      <c r="D4" s="408"/>
      <c r="E4" s="408"/>
      <c r="F4" s="1251"/>
      <c r="G4" s="1251"/>
      <c r="H4" s="1251"/>
      <c r="I4" s="1251"/>
      <c r="J4" s="1251"/>
      <c r="K4" s="1251"/>
      <c r="L4" s="1251"/>
      <c r="M4" s="1251"/>
      <c r="N4" s="1251"/>
      <c r="O4" s="1251"/>
      <c r="P4" s="1251"/>
      <c r="Q4" s="1251"/>
      <c r="R4" s="1251"/>
      <c r="S4" s="1251"/>
      <c r="T4" s="1251"/>
      <c r="U4" s="1251"/>
      <c r="V4" s="1251"/>
      <c r="W4" s="1251"/>
      <c r="X4" s="1251"/>
      <c r="Y4" s="1251"/>
      <c r="Z4" s="1251"/>
      <c r="AA4" s="1251"/>
      <c r="AB4" s="1251"/>
      <c r="AC4" s="1251"/>
    </row>
    <row r="5" spans="1:29" ht="17.100000000000001" customHeight="1">
      <c r="A5" s="408" t="s">
        <v>2818</v>
      </c>
      <c r="B5" s="408"/>
      <c r="C5" s="408"/>
      <c r="D5" s="408"/>
      <c r="E5" s="408"/>
      <c r="F5" s="1251"/>
      <c r="G5" s="1251"/>
      <c r="H5" s="1251"/>
      <c r="I5" s="1251"/>
      <c r="J5" s="1251"/>
      <c r="K5" s="1251"/>
      <c r="L5" s="1251"/>
      <c r="M5" s="1251"/>
      <c r="N5" s="1251"/>
      <c r="O5" s="1251"/>
      <c r="P5" s="1251"/>
      <c r="Q5" s="1251"/>
      <c r="R5" s="1251"/>
      <c r="S5" s="1251"/>
      <c r="T5" s="1251"/>
      <c r="U5" s="1251"/>
      <c r="V5" s="1251"/>
      <c r="W5" s="1251"/>
      <c r="X5" s="1251"/>
      <c r="Y5" s="1251"/>
      <c r="Z5" s="1251"/>
      <c r="AA5" s="1251"/>
      <c r="AB5" s="1251"/>
      <c r="AC5" s="1251"/>
    </row>
    <row r="6" spans="1:29" ht="17.100000000000001" customHeight="1">
      <c r="A6" s="408" t="s">
        <v>2819</v>
      </c>
      <c r="B6" s="408"/>
      <c r="C6" s="408"/>
      <c r="D6" s="408"/>
      <c r="E6" s="408"/>
    </row>
    <row r="7" spans="1:29" ht="17.100000000000001" customHeight="1">
      <c r="D7" s="409" t="s">
        <v>2820</v>
      </c>
      <c r="E7" s="406" t="s">
        <v>2821</v>
      </c>
      <c r="I7" s="410"/>
      <c r="J7" s="410" t="s">
        <v>2565</v>
      </c>
      <c r="K7" s="409" t="s">
        <v>2820</v>
      </c>
      <c r="L7" s="406" t="s">
        <v>2822</v>
      </c>
      <c r="P7" s="409" t="s">
        <v>2820</v>
      </c>
      <c r="Q7" s="406" t="s">
        <v>2823</v>
      </c>
      <c r="V7" s="409" t="s">
        <v>2820</v>
      </c>
      <c r="W7" s="406" t="s">
        <v>2824</v>
      </c>
    </row>
    <row r="8" spans="1:29" ht="17.100000000000001" customHeight="1">
      <c r="D8" s="391" t="s">
        <v>2820</v>
      </c>
      <c r="E8" s="1252" t="s">
        <v>2825</v>
      </c>
      <c r="F8" s="1252"/>
      <c r="G8" s="1252"/>
      <c r="H8" s="1252"/>
      <c r="I8" s="1252"/>
      <c r="K8" s="411" t="s">
        <v>2820</v>
      </c>
      <c r="L8" s="406" t="s">
        <v>2826</v>
      </c>
    </row>
    <row r="9" spans="1:29" ht="17.100000000000001" customHeight="1">
      <c r="A9" s="408" t="s">
        <v>2827</v>
      </c>
      <c r="B9" s="408"/>
      <c r="C9" s="408"/>
      <c r="D9" s="408"/>
      <c r="E9" s="408"/>
      <c r="F9" s="408"/>
      <c r="J9" s="408"/>
      <c r="K9" s="412" t="s">
        <v>2820</v>
      </c>
      <c r="L9" s="408" t="s">
        <v>2828</v>
      </c>
      <c r="M9" s="408"/>
      <c r="N9" s="408"/>
      <c r="O9" s="408"/>
      <c r="P9" s="412" t="s">
        <v>2820</v>
      </c>
      <c r="Q9" s="408" t="s">
        <v>2829</v>
      </c>
      <c r="R9" s="408"/>
      <c r="S9" s="408"/>
      <c r="T9" s="408"/>
      <c r="U9" s="408"/>
      <c r="V9" s="412" t="s">
        <v>2820</v>
      </c>
      <c r="W9" s="408" t="s">
        <v>2830</v>
      </c>
      <c r="X9" s="408"/>
      <c r="Y9" s="408"/>
      <c r="Z9" s="408"/>
      <c r="AA9" s="408"/>
      <c r="AB9" s="408"/>
      <c r="AC9" s="408"/>
    </row>
    <row r="10" spans="1:29" ht="17.100000000000001" customHeight="1">
      <c r="A10" s="408" t="s">
        <v>2831</v>
      </c>
      <c r="B10" s="408"/>
      <c r="C10" s="408"/>
      <c r="D10" s="408"/>
      <c r="E10" s="408"/>
      <c r="F10" s="408"/>
      <c r="G10" s="408"/>
      <c r="H10" s="408"/>
      <c r="I10" s="408"/>
      <c r="J10" s="408"/>
      <c r="K10" s="408"/>
      <c r="L10" s="408"/>
      <c r="M10" s="1253"/>
      <c r="N10" s="1253"/>
      <c r="O10" s="1253"/>
      <c r="P10" s="1253"/>
      <c r="Q10" s="1253"/>
      <c r="R10" s="1253"/>
      <c r="S10" s="1253"/>
      <c r="T10" s="1253"/>
      <c r="U10" s="1253"/>
      <c r="V10" s="1253"/>
      <c r="W10" s="1253"/>
      <c r="X10" s="1253"/>
      <c r="Y10" s="1253"/>
      <c r="Z10" s="1253"/>
      <c r="AA10" s="1253"/>
      <c r="AB10" s="1253"/>
      <c r="AC10" s="1253"/>
    </row>
    <row r="11" spans="1:29" ht="17.100000000000001" customHeight="1">
      <c r="A11" s="1254"/>
      <c r="B11" s="1254"/>
      <c r="C11" s="1254"/>
      <c r="D11" s="1254"/>
      <c r="E11" s="1254"/>
      <c r="F11" s="1254"/>
      <c r="G11" s="1254"/>
      <c r="H11" s="1254"/>
      <c r="I11" s="1254"/>
      <c r="J11" s="1254"/>
      <c r="K11" s="1254"/>
      <c r="L11" s="1254"/>
      <c r="M11" s="1254"/>
      <c r="N11" s="1254"/>
      <c r="O11" s="1254"/>
      <c r="P11" s="1254"/>
      <c r="Q11" s="1254"/>
      <c r="R11" s="1254"/>
      <c r="S11" s="1254"/>
      <c r="T11" s="1254"/>
      <c r="U11" s="1254"/>
      <c r="V11" s="1254"/>
      <c r="W11" s="1254"/>
      <c r="X11" s="1254"/>
      <c r="Y11" s="1254"/>
      <c r="Z11" s="1254"/>
      <c r="AA11" s="1254"/>
      <c r="AB11" s="1254"/>
      <c r="AC11" s="1254"/>
    </row>
    <row r="12" spans="1:29" ht="17.100000000000001" customHeight="1">
      <c r="A12" s="406" t="s">
        <v>2832</v>
      </c>
    </row>
    <row r="13" spans="1:29" ht="17.100000000000001" customHeight="1">
      <c r="A13" s="406" t="s">
        <v>2833</v>
      </c>
      <c r="F13" s="413"/>
      <c r="G13" s="413"/>
      <c r="H13" s="413"/>
      <c r="I13" s="413"/>
      <c r="J13" s="413"/>
      <c r="L13" s="365"/>
      <c r="M13" s="365"/>
      <c r="N13" s="1255"/>
      <c r="O13" s="1255"/>
      <c r="P13" s="1255"/>
      <c r="Q13" s="1255"/>
      <c r="R13" s="1255"/>
      <c r="S13" s="365" t="s">
        <v>2834</v>
      </c>
      <c r="T13" s="365"/>
      <c r="U13" s="365"/>
      <c r="V13" s="365"/>
      <c r="W13" s="365"/>
      <c r="X13" s="365"/>
      <c r="Y13" s="365"/>
      <c r="Z13" s="365"/>
      <c r="AA13" s="365"/>
    </row>
    <row r="14" spans="1:29" ht="17.100000000000001" customHeight="1">
      <c r="A14" s="406" t="s">
        <v>2835</v>
      </c>
      <c r="F14" s="365"/>
      <c r="G14" s="365"/>
      <c r="H14" s="365"/>
      <c r="I14" s="365"/>
      <c r="J14" s="365"/>
      <c r="K14" s="365"/>
      <c r="L14" s="365"/>
      <c r="M14" s="365"/>
      <c r="N14" s="1255"/>
      <c r="O14" s="1255"/>
      <c r="P14" s="1255"/>
      <c r="Q14" s="1255"/>
      <c r="R14" s="1255"/>
      <c r="S14" s="365" t="s">
        <v>2834</v>
      </c>
      <c r="T14" s="414"/>
      <c r="U14" s="414"/>
      <c r="V14" s="414"/>
      <c r="W14" s="414"/>
      <c r="X14" s="414"/>
      <c r="Y14" s="414"/>
      <c r="Z14" s="414"/>
      <c r="AA14" s="414"/>
      <c r="AB14" s="415"/>
      <c r="AC14" s="415"/>
    </row>
    <row r="15" spans="1:29" ht="17.100000000000001" customHeight="1">
      <c r="A15" s="408" t="s">
        <v>2836</v>
      </c>
      <c r="B15" s="408"/>
      <c r="C15" s="408"/>
      <c r="D15" s="408"/>
      <c r="E15" s="408"/>
      <c r="F15" s="408"/>
      <c r="G15" s="408"/>
      <c r="H15" s="408"/>
      <c r="I15" s="408"/>
      <c r="J15" s="408"/>
      <c r="K15" s="408"/>
      <c r="L15" s="408"/>
      <c r="M15" s="408"/>
      <c r="N15" s="408"/>
      <c r="O15" s="408"/>
      <c r="P15" s="408"/>
      <c r="Q15" s="408"/>
      <c r="R15" s="408"/>
      <c r="S15" s="408"/>
      <c r="T15" s="408"/>
      <c r="U15" s="408"/>
      <c r="V15" s="408"/>
      <c r="W15" s="408"/>
      <c r="X15" s="408"/>
      <c r="Y15" s="408"/>
      <c r="Z15" s="408"/>
      <c r="AA15" s="408"/>
    </row>
    <row r="16" spans="1:29" ht="17.100000000000001" customHeight="1">
      <c r="A16" s="406" t="s">
        <v>2837</v>
      </c>
      <c r="G16" s="406" t="s">
        <v>2838</v>
      </c>
      <c r="H16" s="407"/>
      <c r="I16" s="410" t="s">
        <v>2803</v>
      </c>
      <c r="J16" s="1239"/>
      <c r="K16" s="1239"/>
      <c r="L16" s="1239"/>
      <c r="M16" s="416" t="str">
        <f>IF(J16="","","㎡")</f>
        <v/>
      </c>
      <c r="N16" s="417" t="s">
        <v>2839</v>
      </c>
      <c r="O16" s="1239"/>
      <c r="P16" s="1239"/>
      <c r="Q16" s="1239"/>
      <c r="R16" s="416" t="str">
        <f>IF(O16="","","㎡")</f>
        <v/>
      </c>
      <c r="S16" s="417" t="s">
        <v>2839</v>
      </c>
      <c r="T16" s="1239"/>
      <c r="U16" s="1239"/>
      <c r="V16" s="1239"/>
      <c r="W16" s="416" t="str">
        <f>IF(T16="","","㎡")</f>
        <v/>
      </c>
      <c r="X16" s="417" t="s">
        <v>2839</v>
      </c>
      <c r="Y16" s="1247"/>
      <c r="Z16" s="1247"/>
      <c r="AA16" s="1247"/>
      <c r="AB16" s="416" t="str">
        <f>IF(Y16="","","㎡")</f>
        <v/>
      </c>
      <c r="AC16" s="365" t="s">
        <v>2804</v>
      </c>
    </row>
    <row r="17" spans="1:30" ht="17.100000000000001" customHeight="1">
      <c r="G17" s="406" t="s">
        <v>2840</v>
      </c>
      <c r="I17" s="410" t="s">
        <v>2803</v>
      </c>
      <c r="J17" s="1239"/>
      <c r="K17" s="1239"/>
      <c r="L17" s="1239"/>
      <c r="M17" s="416" t="str">
        <f>IF(J17="","","㎡")</f>
        <v/>
      </c>
      <c r="N17" s="417" t="s">
        <v>2839</v>
      </c>
      <c r="O17" s="1239"/>
      <c r="P17" s="1239"/>
      <c r="Q17" s="1239"/>
      <c r="R17" s="416" t="str">
        <f>IF(O17="","","㎡")</f>
        <v/>
      </c>
      <c r="S17" s="417" t="s">
        <v>2839</v>
      </c>
      <c r="T17" s="1239"/>
      <c r="U17" s="1239"/>
      <c r="V17" s="1239"/>
      <c r="W17" s="416" t="str">
        <f>IF(T17="","","㎡")</f>
        <v/>
      </c>
      <c r="X17" s="417" t="s">
        <v>2841</v>
      </c>
      <c r="Y17" s="1247"/>
      <c r="Z17" s="1247"/>
      <c r="AA17" s="1247"/>
      <c r="AB17" s="416" t="str">
        <f>IF(Y17="","","㎡")</f>
        <v/>
      </c>
      <c r="AC17" s="365" t="s">
        <v>2804</v>
      </c>
    </row>
    <row r="18" spans="1:30" ht="17.100000000000001" customHeight="1">
      <c r="A18" s="406" t="s">
        <v>2842</v>
      </c>
      <c r="I18" s="410" t="s">
        <v>2803</v>
      </c>
      <c r="J18" s="1124"/>
      <c r="K18" s="1124"/>
      <c r="L18" s="1124"/>
      <c r="M18" s="1124"/>
      <c r="N18" s="417" t="s">
        <v>2839</v>
      </c>
      <c r="O18" s="1124"/>
      <c r="P18" s="1124"/>
      <c r="Q18" s="1124"/>
      <c r="R18" s="1124"/>
      <c r="S18" s="417" t="s">
        <v>2839</v>
      </c>
      <c r="T18" s="1124"/>
      <c r="U18" s="1124"/>
      <c r="V18" s="1124"/>
      <c r="W18" s="1124"/>
      <c r="X18" s="417" t="s">
        <v>2839</v>
      </c>
      <c r="Y18" s="1124"/>
      <c r="Z18" s="1124"/>
      <c r="AA18" s="1124"/>
      <c r="AB18" s="1124"/>
      <c r="AC18" s="406" t="s">
        <v>2804</v>
      </c>
      <c r="AD18" s="365"/>
    </row>
    <row r="19" spans="1:30" ht="17.100000000000001" customHeight="1">
      <c r="A19" s="406" t="s">
        <v>2843</v>
      </c>
      <c r="P19" s="407"/>
    </row>
    <row r="20" spans="1:30" ht="17.100000000000001" customHeight="1">
      <c r="I20" s="410" t="s">
        <v>2803</v>
      </c>
      <c r="J20" s="1246"/>
      <c r="K20" s="1246"/>
      <c r="L20" s="1246"/>
      <c r="M20" s="418" t="str">
        <f>IF(J20="","","%")</f>
        <v/>
      </c>
      <c r="N20" s="417" t="s">
        <v>2839</v>
      </c>
      <c r="O20" s="1247"/>
      <c r="P20" s="1247"/>
      <c r="Q20" s="1247"/>
      <c r="R20" s="418" t="str">
        <f>IF(O20="","","%")</f>
        <v/>
      </c>
      <c r="S20" s="417" t="s">
        <v>2839</v>
      </c>
      <c r="T20" s="1247"/>
      <c r="U20" s="1247"/>
      <c r="V20" s="1247"/>
      <c r="W20" s="418" t="str">
        <f>IF(T20="","","%")</f>
        <v/>
      </c>
      <c r="X20" s="417" t="s">
        <v>2839</v>
      </c>
      <c r="Y20" s="1247"/>
      <c r="Z20" s="1247"/>
      <c r="AA20" s="1247"/>
      <c r="AB20" s="418" t="str">
        <f>IF(Y20="","","%")</f>
        <v/>
      </c>
      <c r="AC20" s="365" t="s">
        <v>2804</v>
      </c>
    </row>
    <row r="21" spans="1:30" ht="17.100000000000001" customHeight="1">
      <c r="A21" s="406" t="s">
        <v>2844</v>
      </c>
    </row>
    <row r="22" spans="1:30" ht="17.100000000000001" customHeight="1">
      <c r="I22" s="410" t="s">
        <v>2803</v>
      </c>
      <c r="J22" s="1246"/>
      <c r="K22" s="1246"/>
      <c r="L22" s="1246"/>
      <c r="M22" s="418" t="str">
        <f>IF(J22="","","%")</f>
        <v/>
      </c>
      <c r="N22" s="417" t="s">
        <v>2839</v>
      </c>
      <c r="O22" s="1247"/>
      <c r="P22" s="1247"/>
      <c r="Q22" s="1247"/>
      <c r="R22" s="418" t="str">
        <f>IF(O22="","","%")</f>
        <v/>
      </c>
      <c r="S22" s="417" t="s">
        <v>2839</v>
      </c>
      <c r="T22" s="1247"/>
      <c r="U22" s="1247"/>
      <c r="V22" s="1247"/>
      <c r="W22" s="418" t="str">
        <f>IF(T22="","","%")</f>
        <v/>
      </c>
      <c r="X22" s="417" t="s">
        <v>2839</v>
      </c>
      <c r="Y22" s="1247"/>
      <c r="Z22" s="1247"/>
      <c r="AA22" s="1247"/>
      <c r="AB22" s="418" t="str">
        <f>IF(Y22="","","%")</f>
        <v/>
      </c>
      <c r="AC22" s="365" t="s">
        <v>2804</v>
      </c>
    </row>
    <row r="23" spans="1:30" ht="17.100000000000001" customHeight="1">
      <c r="A23" s="406" t="s">
        <v>2845</v>
      </c>
      <c r="H23" s="407" t="s">
        <v>2846</v>
      </c>
      <c r="J23" s="1248">
        <f>SUM(J16,O16,T16,Y16)</f>
        <v>0</v>
      </c>
      <c r="K23" s="1248"/>
      <c r="L23" s="1248"/>
      <c r="M23" s="358" t="str">
        <f>IF(J23="","","㎡")</f>
        <v>㎡</v>
      </c>
      <c r="N23" s="407"/>
      <c r="O23" s="407"/>
      <c r="P23" s="407"/>
      <c r="Q23" s="407"/>
      <c r="R23" s="365"/>
      <c r="S23" s="365"/>
      <c r="T23" s="365"/>
      <c r="U23" s="365"/>
      <c r="V23" s="365"/>
      <c r="W23" s="365"/>
      <c r="X23" s="365"/>
      <c r="Y23" s="365"/>
      <c r="Z23" s="365"/>
      <c r="AA23" s="365"/>
      <c r="AB23" s="365"/>
      <c r="AC23" s="365"/>
    </row>
    <row r="24" spans="1:30" ht="17.100000000000001" customHeight="1">
      <c r="H24" s="407" t="s">
        <v>2847</v>
      </c>
      <c r="J24" s="1248" t="str">
        <f>IF(SUM(J17,O17,T17,Y17)=0,"",SUM(J17,O17,T17,Y17))</f>
        <v/>
      </c>
      <c r="K24" s="1248"/>
      <c r="L24" s="1248"/>
      <c r="M24" s="358" t="str">
        <f>IF(J24="","","㎡")</f>
        <v/>
      </c>
      <c r="N24" s="407"/>
      <c r="O24" s="407"/>
      <c r="P24" s="407"/>
      <c r="Q24" s="407"/>
      <c r="R24" s="365"/>
      <c r="S24" s="365"/>
      <c r="T24" s="365"/>
      <c r="U24" s="365"/>
      <c r="V24" s="365"/>
      <c r="W24" s="365"/>
      <c r="X24" s="365"/>
      <c r="Y24" s="365"/>
      <c r="Z24" s="365"/>
      <c r="AA24" s="365"/>
      <c r="AB24" s="365"/>
      <c r="AC24" s="365"/>
    </row>
    <row r="25" spans="1:30" ht="17.100000000000001" customHeight="1">
      <c r="A25" s="406" t="s">
        <v>2848</v>
      </c>
      <c r="S25" s="1239"/>
      <c r="T25" s="1239"/>
      <c r="U25" s="1239"/>
      <c r="V25" s="365" t="s">
        <v>2849</v>
      </c>
      <c r="W25" s="407"/>
      <c r="X25" s="365"/>
      <c r="Y25" s="365"/>
      <c r="Z25" s="365"/>
      <c r="AA25" s="365"/>
      <c r="AB25" s="365"/>
      <c r="AC25" s="365"/>
    </row>
    <row r="26" spans="1:30" ht="17.100000000000001" customHeight="1">
      <c r="A26" s="406" t="s">
        <v>2850</v>
      </c>
      <c r="S26" s="1239"/>
      <c r="T26" s="1239"/>
      <c r="U26" s="1239"/>
      <c r="V26" s="365" t="s">
        <v>2849</v>
      </c>
      <c r="W26" s="407"/>
      <c r="X26" s="365"/>
      <c r="Y26" s="365"/>
      <c r="Z26" s="365"/>
      <c r="AA26" s="365"/>
      <c r="AB26" s="365"/>
      <c r="AC26" s="365"/>
    </row>
    <row r="27" spans="1:30" ht="17.100000000000001" customHeight="1">
      <c r="A27" s="406" t="s">
        <v>2851</v>
      </c>
      <c r="F27" s="1249"/>
      <c r="G27" s="1249"/>
      <c r="H27" s="1249"/>
      <c r="I27" s="1249"/>
      <c r="J27" s="1249"/>
      <c r="K27" s="1249"/>
      <c r="L27" s="1249"/>
      <c r="M27" s="1249"/>
      <c r="N27" s="1249"/>
      <c r="O27" s="1249"/>
      <c r="P27" s="1249"/>
      <c r="Q27" s="1249"/>
      <c r="R27" s="1249"/>
      <c r="S27" s="1249"/>
      <c r="T27" s="1249"/>
      <c r="U27" s="1249"/>
      <c r="V27" s="1249"/>
      <c r="W27" s="1249"/>
      <c r="X27" s="1249"/>
      <c r="Y27" s="1249"/>
      <c r="Z27" s="1249"/>
      <c r="AA27" s="1249"/>
      <c r="AB27" s="1249"/>
      <c r="AC27" s="1249"/>
    </row>
    <row r="28" spans="1:30" ht="17.100000000000001" customHeight="1">
      <c r="A28" s="419" t="s">
        <v>2852</v>
      </c>
      <c r="B28" s="419"/>
      <c r="C28" s="419"/>
      <c r="D28" s="419"/>
      <c r="E28" s="419"/>
      <c r="F28" s="419" t="s">
        <v>2853</v>
      </c>
      <c r="G28" s="419"/>
      <c r="H28" s="1244"/>
      <c r="I28" s="1244"/>
      <c r="J28" s="1244"/>
      <c r="K28" s="1244"/>
      <c r="L28" s="1244"/>
      <c r="M28" s="408" t="s">
        <v>2804</v>
      </c>
      <c r="N28" s="1245"/>
      <c r="O28" s="1245"/>
      <c r="P28" s="1245"/>
      <c r="Q28" s="1245"/>
      <c r="R28" s="1245"/>
      <c r="S28" s="1245"/>
      <c r="T28" s="1245"/>
      <c r="U28" s="1245"/>
      <c r="V28" s="1245"/>
      <c r="W28" s="1245"/>
      <c r="X28" s="1245"/>
      <c r="Y28" s="1245"/>
      <c r="Z28" s="1245"/>
      <c r="AA28" s="1245"/>
      <c r="AB28" s="1245"/>
      <c r="AC28" s="1245"/>
    </row>
    <row r="29" spans="1:30" ht="17.100000000000001" customHeight="1">
      <c r="A29" s="408" t="s">
        <v>2854</v>
      </c>
      <c r="B29" s="408"/>
      <c r="C29" s="408"/>
      <c r="D29" s="408"/>
      <c r="E29" s="408"/>
      <c r="F29" s="408"/>
      <c r="G29" s="408"/>
      <c r="H29" s="408"/>
      <c r="I29" s="408"/>
      <c r="J29" s="408"/>
      <c r="K29" s="408"/>
      <c r="L29" s="408"/>
      <c r="M29" s="408"/>
      <c r="N29" s="408"/>
      <c r="O29" s="408"/>
      <c r="P29" s="408"/>
      <c r="Q29" s="408"/>
      <c r="R29" s="408"/>
      <c r="S29" s="408"/>
      <c r="T29" s="408"/>
      <c r="U29" s="408"/>
      <c r="V29" s="408"/>
      <c r="W29" s="408"/>
      <c r="X29" s="408"/>
      <c r="Y29" s="408"/>
      <c r="Z29" s="408"/>
      <c r="AA29" s="408"/>
    </row>
    <row r="30" spans="1:30" ht="17.100000000000001" customHeight="1">
      <c r="A30" s="415"/>
      <c r="B30" s="415"/>
      <c r="C30" s="409" t="s">
        <v>2820</v>
      </c>
      <c r="D30" s="406" t="s">
        <v>2855</v>
      </c>
      <c r="E30" s="415"/>
      <c r="F30" s="409" t="s">
        <v>2820</v>
      </c>
      <c r="G30" s="415" t="s">
        <v>2856</v>
      </c>
      <c r="H30" s="415"/>
      <c r="I30" s="409" t="s">
        <v>2820</v>
      </c>
      <c r="J30" s="415" t="s">
        <v>2857</v>
      </c>
      <c r="K30" s="415"/>
      <c r="L30" s="409" t="s">
        <v>2820</v>
      </c>
      <c r="M30" s="415" t="s">
        <v>2858</v>
      </c>
      <c r="N30" s="415"/>
      <c r="O30" s="411" t="s">
        <v>2820</v>
      </c>
      <c r="P30" s="415" t="s">
        <v>2859</v>
      </c>
      <c r="Q30" s="415"/>
      <c r="R30" s="415"/>
      <c r="S30" s="411" t="s">
        <v>2820</v>
      </c>
      <c r="T30" s="415" t="s">
        <v>2860</v>
      </c>
      <c r="U30" s="415"/>
      <c r="V30" s="415"/>
      <c r="W30" s="415"/>
      <c r="X30" s="409" t="s">
        <v>2820</v>
      </c>
      <c r="Y30" s="415" t="s">
        <v>2861</v>
      </c>
      <c r="Z30" s="415"/>
      <c r="AA30" s="415"/>
      <c r="AB30" s="415"/>
      <c r="AC30" s="415"/>
    </row>
    <row r="31" spans="1:30" ht="17.100000000000001" customHeight="1">
      <c r="A31" s="408" t="s">
        <v>2862</v>
      </c>
      <c r="B31" s="408"/>
      <c r="C31" s="408"/>
      <c r="D31" s="408"/>
      <c r="E31" s="408"/>
      <c r="F31" s="408"/>
      <c r="G31" s="408"/>
      <c r="H31" s="408"/>
      <c r="I31" s="420" t="s">
        <v>2803</v>
      </c>
      <c r="J31" s="408" t="s">
        <v>2863</v>
      </c>
      <c r="K31" s="408"/>
      <c r="L31" s="408"/>
      <c r="M31" s="407"/>
      <c r="N31" s="408"/>
      <c r="O31" s="407" t="s">
        <v>2839</v>
      </c>
      <c r="P31" s="408" t="s">
        <v>2864</v>
      </c>
      <c r="Q31" s="420"/>
      <c r="R31" s="407"/>
      <c r="S31" s="407"/>
      <c r="T31" s="408"/>
      <c r="U31" s="407" t="s">
        <v>2839</v>
      </c>
      <c r="V31" s="408" t="s">
        <v>2865</v>
      </c>
      <c r="W31" s="408"/>
      <c r="X31" s="408"/>
      <c r="Y31" s="408"/>
      <c r="AA31" s="406" t="s">
        <v>2866</v>
      </c>
      <c r="AB31" s="407"/>
    </row>
    <row r="32" spans="1:30" ht="17.100000000000001" customHeight="1">
      <c r="A32" s="406" t="s">
        <v>2867</v>
      </c>
      <c r="I32" s="407" t="s">
        <v>2803</v>
      </c>
      <c r="J32" s="1239"/>
      <c r="K32" s="1239"/>
      <c r="L32" s="1239"/>
      <c r="M32" s="1239"/>
      <c r="N32" s="421" t="str">
        <f>IF(J32="","","㎡")</f>
        <v/>
      </c>
      <c r="O32" s="407" t="s">
        <v>2839</v>
      </c>
      <c r="P32" s="1239"/>
      <c r="Q32" s="1239"/>
      <c r="R32" s="1239"/>
      <c r="S32" s="1239"/>
      <c r="T32" s="421" t="str">
        <f>IF(P32="","","㎡")</f>
        <v/>
      </c>
      <c r="U32" s="407" t="s">
        <v>2839</v>
      </c>
      <c r="V32" s="1242">
        <f>J32+P32</f>
        <v>0</v>
      </c>
      <c r="W32" s="1242"/>
      <c r="X32" s="1242"/>
      <c r="Y32" s="1242"/>
      <c r="Z32" s="1242"/>
      <c r="AA32" s="406" t="s">
        <v>2868</v>
      </c>
      <c r="AB32" s="407"/>
    </row>
    <row r="33" spans="1:32" ht="17.100000000000001" customHeight="1">
      <c r="A33" s="406" t="s">
        <v>2869</v>
      </c>
      <c r="I33" s="423"/>
      <c r="J33" s="421"/>
      <c r="K33" s="421"/>
      <c r="L33" s="421"/>
      <c r="M33" s="421"/>
      <c r="N33" s="421"/>
      <c r="O33" s="423"/>
      <c r="P33" s="421"/>
      <c r="Q33" s="421"/>
      <c r="R33" s="421"/>
      <c r="S33" s="421"/>
      <c r="T33" s="421"/>
      <c r="U33" s="407"/>
      <c r="V33" s="422"/>
      <c r="W33" s="422"/>
      <c r="X33" s="422"/>
      <c r="Y33" s="422"/>
      <c r="Z33" s="422"/>
      <c r="AB33" s="407"/>
    </row>
    <row r="34" spans="1:32" ht="17.100000000000001" customHeight="1" thickBot="1">
      <c r="D34" s="406" t="s">
        <v>2870</v>
      </c>
      <c r="I34" s="407" t="s">
        <v>2803</v>
      </c>
      <c r="J34" s="1239"/>
      <c r="K34" s="1239"/>
      <c r="L34" s="1239"/>
      <c r="M34" s="1239"/>
      <c r="N34" s="421" t="str">
        <f>IF(J34="","","㎡")</f>
        <v/>
      </c>
      <c r="O34" s="407" t="s">
        <v>2839</v>
      </c>
      <c r="P34" s="1239"/>
      <c r="Q34" s="1239"/>
      <c r="R34" s="1239"/>
      <c r="S34" s="1239"/>
      <c r="T34" s="421" t="str">
        <f>IF(P34="","","㎡")</f>
        <v/>
      </c>
      <c r="U34" s="407" t="s">
        <v>2839</v>
      </c>
      <c r="V34" s="1242">
        <f>J34+P34</f>
        <v>0</v>
      </c>
      <c r="W34" s="1242"/>
      <c r="X34" s="1242"/>
      <c r="Y34" s="1242"/>
      <c r="Z34" s="1242"/>
      <c r="AA34" s="406" t="s">
        <v>2868</v>
      </c>
      <c r="AB34" s="407"/>
    </row>
    <row r="35" spans="1:32" ht="17.100000000000001" customHeight="1" thickBot="1">
      <c r="A35" s="406" t="s">
        <v>2871</v>
      </c>
      <c r="I35" s="414"/>
      <c r="J35" s="1243" t="str">
        <f>IFERROR(IF(AE35="切上",ROUNDUP(V32/SUM(J23,J24)*100,2),IF(AE35="切捨",ROUNDDOWN(V32/SUM(J23,J24)*100,2),IF(AE35="四捨五入",ROUND(V32/SUM(J23,J24)*100,2)))),"")</f>
        <v/>
      </c>
      <c r="K35" s="1243"/>
      <c r="L35" s="1243"/>
      <c r="M35" s="1243"/>
      <c r="N35" s="1243"/>
      <c r="O35" s="414" t="s">
        <v>2849</v>
      </c>
      <c r="P35" s="414"/>
      <c r="Q35" s="414"/>
      <c r="R35" s="414"/>
      <c r="S35" s="414"/>
      <c r="T35" s="414"/>
      <c r="U35" s="414"/>
      <c r="V35" s="414"/>
      <c r="W35" s="414"/>
      <c r="X35" s="414"/>
      <c r="Y35" s="414"/>
      <c r="Z35" s="414"/>
      <c r="AA35" s="414"/>
      <c r="AB35" s="414"/>
      <c r="AC35" s="414"/>
      <c r="AE35" s="424" t="s">
        <v>2872</v>
      </c>
      <c r="AF35" s="320"/>
    </row>
    <row r="36" spans="1:32" ht="17.100000000000001" customHeight="1">
      <c r="A36" s="408" t="s">
        <v>2873</v>
      </c>
      <c r="B36" s="408"/>
      <c r="C36" s="408"/>
      <c r="D36" s="408"/>
      <c r="E36" s="408"/>
      <c r="F36" s="408"/>
      <c r="G36" s="408"/>
      <c r="H36" s="408"/>
      <c r="I36" s="420" t="s">
        <v>2803</v>
      </c>
      <c r="J36" s="408" t="s">
        <v>2863</v>
      </c>
      <c r="K36" s="408"/>
      <c r="L36" s="408"/>
      <c r="M36" s="407"/>
      <c r="N36" s="408"/>
      <c r="O36" s="407" t="s">
        <v>2839</v>
      </c>
      <c r="P36" s="408" t="s">
        <v>2864</v>
      </c>
      <c r="Q36" s="420"/>
      <c r="R36" s="407"/>
      <c r="S36" s="407"/>
      <c r="T36" s="408"/>
      <c r="U36" s="407" t="s">
        <v>2839</v>
      </c>
      <c r="V36" s="408" t="s">
        <v>2865</v>
      </c>
      <c r="W36" s="408"/>
      <c r="X36" s="408"/>
      <c r="Y36" s="408"/>
      <c r="AA36" s="406" t="s">
        <v>2866</v>
      </c>
      <c r="AB36" s="407"/>
    </row>
    <row r="37" spans="1:32" ht="17.100000000000001" customHeight="1">
      <c r="A37" s="406" t="s">
        <v>2874</v>
      </c>
      <c r="I37" s="407" t="s">
        <v>2803</v>
      </c>
      <c r="J37" s="1239"/>
      <c r="K37" s="1239"/>
      <c r="L37" s="1239"/>
      <c r="M37" s="1239"/>
      <c r="N37" s="421" t="str">
        <f>IF(J37="","","㎡")</f>
        <v/>
      </c>
      <c r="O37" s="407" t="s">
        <v>2839</v>
      </c>
      <c r="P37" s="1239"/>
      <c r="Q37" s="1239"/>
      <c r="R37" s="1239"/>
      <c r="S37" s="1239"/>
      <c r="T37" s="421" t="str">
        <f>IF(P37="","","㎡")</f>
        <v/>
      </c>
      <c r="U37" s="407" t="s">
        <v>2839</v>
      </c>
      <c r="V37" s="1242">
        <f>J37+P37</f>
        <v>0</v>
      </c>
      <c r="W37" s="1242"/>
      <c r="X37" s="1242"/>
      <c r="Y37" s="1242"/>
      <c r="Z37" s="1242"/>
      <c r="AA37" s="406" t="s">
        <v>2868</v>
      </c>
      <c r="AB37" s="407"/>
    </row>
    <row r="38" spans="1:32" ht="17.100000000000001" customHeight="1">
      <c r="A38" s="406" t="s">
        <v>2875</v>
      </c>
      <c r="I38" s="407"/>
      <c r="J38" s="425"/>
      <c r="K38" s="425"/>
      <c r="L38" s="425"/>
      <c r="M38" s="425"/>
      <c r="N38" s="425"/>
      <c r="O38" s="407"/>
      <c r="P38" s="425"/>
      <c r="Q38" s="425"/>
      <c r="R38" s="425"/>
      <c r="S38" s="425"/>
      <c r="T38" s="425"/>
      <c r="U38" s="407"/>
      <c r="V38" s="422"/>
      <c r="W38" s="422"/>
      <c r="X38" s="422"/>
      <c r="Y38" s="422"/>
      <c r="Z38" s="422"/>
      <c r="AB38" s="407"/>
    </row>
    <row r="39" spans="1:32" ht="17.100000000000001" customHeight="1">
      <c r="I39" s="407" t="s">
        <v>2803</v>
      </c>
      <c r="J39" s="1239"/>
      <c r="K39" s="1239"/>
      <c r="L39" s="1239"/>
      <c r="M39" s="1239"/>
      <c r="N39" s="421" t="str">
        <f>IF(J39="","","㎡")</f>
        <v/>
      </c>
      <c r="O39" s="407" t="s">
        <v>2839</v>
      </c>
      <c r="P39" s="1239"/>
      <c r="Q39" s="1239"/>
      <c r="R39" s="1239"/>
      <c r="S39" s="1239"/>
      <c r="T39" s="421" t="str">
        <f>IF(P39="","","㎡")</f>
        <v/>
      </c>
      <c r="U39" s="407" t="s">
        <v>2839</v>
      </c>
      <c r="V39" s="1242" t="str">
        <f>IF(J39="","",J39+P39)</f>
        <v/>
      </c>
      <c r="W39" s="1242"/>
      <c r="X39" s="1242"/>
      <c r="Y39" s="1242"/>
      <c r="Z39" s="1242"/>
      <c r="AA39" s="320" t="str">
        <f>IF(V39="","　）","㎡）")</f>
        <v>　）</v>
      </c>
      <c r="AB39" s="407"/>
    </row>
    <row r="40" spans="1:32" ht="17.100000000000001" customHeight="1">
      <c r="A40" s="406" t="s">
        <v>2876</v>
      </c>
    </row>
    <row r="41" spans="1:32" ht="17.100000000000001" customHeight="1">
      <c r="A41" s="406" t="s">
        <v>2877</v>
      </c>
      <c r="I41" s="407" t="s">
        <v>2803</v>
      </c>
      <c r="J41" s="1239"/>
      <c r="K41" s="1239"/>
      <c r="L41" s="1239"/>
      <c r="M41" s="1239"/>
      <c r="N41" s="421" t="str">
        <f>IF(J41="","","㎡")</f>
        <v/>
      </c>
      <c r="O41" s="407" t="s">
        <v>2839</v>
      </c>
      <c r="P41" s="1239"/>
      <c r="Q41" s="1239"/>
      <c r="R41" s="1239"/>
      <c r="S41" s="1239"/>
      <c r="T41" s="421" t="str">
        <f>IF(P41="","","㎡")</f>
        <v/>
      </c>
      <c r="U41" s="407" t="s">
        <v>2839</v>
      </c>
      <c r="V41" s="1242" t="str">
        <f>IF(J41="","",J41+P41)</f>
        <v/>
      </c>
      <c r="W41" s="1242"/>
      <c r="X41" s="1242"/>
      <c r="Y41" s="1242"/>
      <c r="Z41" s="1242"/>
      <c r="AA41" s="320" t="str">
        <f>IF(V41="","　）","㎡）")</f>
        <v>　）</v>
      </c>
      <c r="AB41" s="407"/>
    </row>
    <row r="42" spans="1:32" ht="17.100000000000001" customHeight="1">
      <c r="A42" s="406" t="s">
        <v>2878</v>
      </c>
      <c r="B42" s="426"/>
      <c r="C42" s="426"/>
      <c r="D42" s="426"/>
      <c r="E42" s="426"/>
      <c r="F42" s="426"/>
      <c r="G42" s="426"/>
      <c r="H42" s="426"/>
      <c r="Z42" s="426"/>
      <c r="AA42" s="426"/>
      <c r="AB42" s="426"/>
      <c r="AC42" s="426"/>
      <c r="AD42" s="426"/>
      <c r="AE42" s="426"/>
      <c r="AF42" s="426"/>
    </row>
    <row r="43" spans="1:32" ht="17.100000000000001" customHeight="1">
      <c r="A43" s="406" t="s">
        <v>2877</v>
      </c>
      <c r="B43" s="426"/>
      <c r="C43" s="426"/>
      <c r="D43" s="426"/>
      <c r="E43" s="426"/>
      <c r="F43" s="426"/>
      <c r="G43" s="426"/>
      <c r="H43" s="426"/>
      <c r="I43" s="407" t="s">
        <v>2803</v>
      </c>
      <c r="J43" s="1239"/>
      <c r="K43" s="1239"/>
      <c r="L43" s="1239"/>
      <c r="M43" s="1239"/>
      <c r="N43" s="421" t="str">
        <f t="shared" ref="N43:N50" si="0">IF(J43="","","㎡")</f>
        <v/>
      </c>
      <c r="O43" s="407" t="s">
        <v>2839</v>
      </c>
      <c r="P43" s="1239"/>
      <c r="Q43" s="1239"/>
      <c r="R43" s="1239"/>
      <c r="S43" s="1239"/>
      <c r="T43" s="421" t="str">
        <f t="shared" ref="T43:T50" si="1">IF(P43="","","㎡")</f>
        <v/>
      </c>
      <c r="U43" s="407" t="s">
        <v>2839</v>
      </c>
      <c r="V43" s="1240" t="str">
        <f t="shared" ref="V43:V51" si="2">IF(J43="","",J43+P43)</f>
        <v/>
      </c>
      <c r="W43" s="1240"/>
      <c r="X43" s="1240"/>
      <c r="Y43" s="1240"/>
      <c r="Z43" s="1241"/>
      <c r="AA43" s="392" t="str">
        <f t="shared" ref="AA43:AA50" si="3">IF(V43="","　）","㎡）")</f>
        <v>　）</v>
      </c>
      <c r="AB43" s="427"/>
      <c r="AC43" s="426"/>
      <c r="AD43" s="426"/>
      <c r="AE43" s="426"/>
      <c r="AF43" s="426"/>
    </row>
    <row r="44" spans="1:32" ht="17.100000000000001" customHeight="1">
      <c r="A44" s="406" t="s">
        <v>2879</v>
      </c>
      <c r="B44" s="426"/>
      <c r="C44" s="426"/>
      <c r="D44" s="426"/>
      <c r="E44" s="426"/>
      <c r="F44" s="426"/>
      <c r="G44" s="426"/>
      <c r="H44" s="426"/>
      <c r="I44" s="407" t="s">
        <v>2803</v>
      </c>
      <c r="J44" s="1239"/>
      <c r="K44" s="1239"/>
      <c r="L44" s="1239"/>
      <c r="M44" s="1239"/>
      <c r="N44" s="421" t="str">
        <f>IF(J44="","","㎡")</f>
        <v/>
      </c>
      <c r="O44" s="407" t="s">
        <v>2839</v>
      </c>
      <c r="P44" s="1239"/>
      <c r="Q44" s="1239"/>
      <c r="R44" s="1239"/>
      <c r="S44" s="1239"/>
      <c r="T44" s="421" t="str">
        <f>IF(P44="","","㎡")</f>
        <v/>
      </c>
      <c r="U44" s="407" t="s">
        <v>2839</v>
      </c>
      <c r="V44" s="1240" t="str">
        <f t="shared" si="2"/>
        <v/>
      </c>
      <c r="W44" s="1240"/>
      <c r="X44" s="1240"/>
      <c r="Y44" s="1240"/>
      <c r="Z44" s="1241"/>
      <c r="AA44" s="392" t="str">
        <f>IF(V44="","　）","㎡）")</f>
        <v>　）</v>
      </c>
      <c r="AB44" s="427"/>
      <c r="AC44" s="426"/>
      <c r="AD44" s="426"/>
      <c r="AE44" s="426"/>
      <c r="AF44" s="426"/>
    </row>
    <row r="45" spans="1:32" ht="17.100000000000001" customHeight="1">
      <c r="A45" s="406" t="s">
        <v>2880</v>
      </c>
      <c r="I45" s="407" t="s">
        <v>2803</v>
      </c>
      <c r="J45" s="1239"/>
      <c r="K45" s="1239"/>
      <c r="L45" s="1239"/>
      <c r="M45" s="1239"/>
      <c r="N45" s="421" t="str">
        <f t="shared" si="0"/>
        <v/>
      </c>
      <c r="O45" s="407" t="s">
        <v>2839</v>
      </c>
      <c r="P45" s="1239"/>
      <c r="Q45" s="1239"/>
      <c r="R45" s="1239"/>
      <c r="S45" s="1239"/>
      <c r="T45" s="421" t="str">
        <f t="shared" si="1"/>
        <v/>
      </c>
      <c r="U45" s="407" t="s">
        <v>2839</v>
      </c>
      <c r="V45" s="1240" t="str">
        <f t="shared" si="2"/>
        <v/>
      </c>
      <c r="W45" s="1240"/>
      <c r="X45" s="1240"/>
      <c r="Y45" s="1240"/>
      <c r="Z45" s="1240"/>
      <c r="AA45" s="320" t="str">
        <f t="shared" si="3"/>
        <v>　）</v>
      </c>
      <c r="AB45" s="407"/>
    </row>
    <row r="46" spans="1:32" ht="17.100000000000001" customHeight="1">
      <c r="A46" s="406" t="s">
        <v>2881</v>
      </c>
      <c r="B46" s="365"/>
      <c r="I46" s="407" t="s">
        <v>2803</v>
      </c>
      <c r="J46" s="1239"/>
      <c r="K46" s="1239"/>
      <c r="L46" s="1239"/>
      <c r="M46" s="1239"/>
      <c r="N46" s="421" t="str">
        <f t="shared" si="0"/>
        <v/>
      </c>
      <c r="O46" s="407" t="s">
        <v>2839</v>
      </c>
      <c r="P46" s="1239"/>
      <c r="Q46" s="1239"/>
      <c r="R46" s="1239"/>
      <c r="S46" s="1239"/>
      <c r="T46" s="421" t="str">
        <f t="shared" si="1"/>
        <v/>
      </c>
      <c r="U46" s="407" t="s">
        <v>2839</v>
      </c>
      <c r="V46" s="1240" t="str">
        <f t="shared" si="2"/>
        <v/>
      </c>
      <c r="W46" s="1240"/>
      <c r="X46" s="1240"/>
      <c r="Y46" s="1240"/>
      <c r="Z46" s="1240"/>
      <c r="AA46" s="320" t="str">
        <f t="shared" si="3"/>
        <v>　）</v>
      </c>
      <c r="AB46" s="407"/>
    </row>
    <row r="47" spans="1:32" ht="17.100000000000001" customHeight="1">
      <c r="A47" s="406" t="s">
        <v>2882</v>
      </c>
      <c r="I47" s="407" t="s">
        <v>2803</v>
      </c>
      <c r="J47" s="1239"/>
      <c r="K47" s="1239"/>
      <c r="L47" s="1239"/>
      <c r="M47" s="1239"/>
      <c r="N47" s="421" t="str">
        <f t="shared" si="0"/>
        <v/>
      </c>
      <c r="O47" s="407" t="s">
        <v>2839</v>
      </c>
      <c r="P47" s="1239"/>
      <c r="Q47" s="1239"/>
      <c r="R47" s="1239"/>
      <c r="S47" s="1239"/>
      <c r="T47" s="421" t="str">
        <f t="shared" si="1"/>
        <v/>
      </c>
      <c r="U47" s="407" t="s">
        <v>2839</v>
      </c>
      <c r="V47" s="1240" t="str">
        <f t="shared" si="2"/>
        <v/>
      </c>
      <c r="W47" s="1240"/>
      <c r="X47" s="1240"/>
      <c r="Y47" s="1240"/>
      <c r="Z47" s="1240"/>
      <c r="AA47" s="320" t="str">
        <f t="shared" si="3"/>
        <v>　）</v>
      </c>
      <c r="AB47" s="407"/>
    </row>
    <row r="48" spans="1:32" ht="17.100000000000001" customHeight="1">
      <c r="A48" s="406" t="s">
        <v>2883</v>
      </c>
      <c r="I48" s="407" t="s">
        <v>2803</v>
      </c>
      <c r="J48" s="1239"/>
      <c r="K48" s="1239"/>
      <c r="L48" s="1239"/>
      <c r="M48" s="1239"/>
      <c r="N48" s="421" t="str">
        <f>IF(J48="","","㎡")</f>
        <v/>
      </c>
      <c r="O48" s="407" t="s">
        <v>2839</v>
      </c>
      <c r="P48" s="1239"/>
      <c r="Q48" s="1239"/>
      <c r="R48" s="1239"/>
      <c r="S48" s="1239"/>
      <c r="T48" s="421" t="str">
        <f t="shared" si="1"/>
        <v/>
      </c>
      <c r="U48" s="407" t="s">
        <v>2839</v>
      </c>
      <c r="V48" s="1240" t="str">
        <f t="shared" si="2"/>
        <v/>
      </c>
      <c r="W48" s="1240"/>
      <c r="X48" s="1240"/>
      <c r="Y48" s="1240"/>
      <c r="Z48" s="1240"/>
      <c r="AA48" s="320" t="str">
        <f t="shared" si="3"/>
        <v>　）</v>
      </c>
      <c r="AB48" s="407"/>
    </row>
    <row r="49" spans="1:28" ht="17.100000000000001" customHeight="1">
      <c r="A49" s="406" t="s">
        <v>2884</v>
      </c>
      <c r="I49" s="407" t="s">
        <v>2803</v>
      </c>
      <c r="J49" s="1239"/>
      <c r="K49" s="1239"/>
      <c r="L49" s="1239"/>
      <c r="M49" s="1239"/>
      <c r="N49" s="421" t="str">
        <f>IF(J49="","","㎡")</f>
        <v/>
      </c>
      <c r="O49" s="407" t="s">
        <v>2839</v>
      </c>
      <c r="P49" s="1239"/>
      <c r="Q49" s="1239"/>
      <c r="R49" s="1239"/>
      <c r="S49" s="1239"/>
      <c r="T49" s="421" t="str">
        <f t="shared" si="1"/>
        <v/>
      </c>
      <c r="U49" s="407" t="s">
        <v>2839</v>
      </c>
      <c r="V49" s="1240" t="str">
        <f t="shared" si="2"/>
        <v/>
      </c>
      <c r="W49" s="1240"/>
      <c r="X49" s="1240"/>
      <c r="Y49" s="1240"/>
      <c r="Z49" s="1240"/>
      <c r="AA49" s="320" t="str">
        <f t="shared" si="3"/>
        <v>　）</v>
      </c>
      <c r="AB49" s="407"/>
    </row>
    <row r="50" spans="1:28" ht="17.100000000000001" customHeight="1">
      <c r="A50" s="406" t="s">
        <v>2885</v>
      </c>
      <c r="I50" s="407" t="s">
        <v>2803</v>
      </c>
      <c r="J50" s="1239"/>
      <c r="K50" s="1239"/>
      <c r="L50" s="1239"/>
      <c r="M50" s="1239"/>
      <c r="N50" s="421" t="str">
        <f t="shared" si="0"/>
        <v/>
      </c>
      <c r="O50" s="407" t="s">
        <v>2839</v>
      </c>
      <c r="P50" s="1239"/>
      <c r="Q50" s="1239"/>
      <c r="R50" s="1239"/>
      <c r="S50" s="1239"/>
      <c r="T50" s="421" t="str">
        <f t="shared" si="1"/>
        <v/>
      </c>
      <c r="U50" s="407" t="s">
        <v>2839</v>
      </c>
      <c r="V50" s="1240" t="str">
        <f t="shared" si="2"/>
        <v/>
      </c>
      <c r="W50" s="1240"/>
      <c r="X50" s="1240"/>
      <c r="Y50" s="1240"/>
      <c r="Z50" s="1240"/>
      <c r="AA50" s="320" t="str">
        <f t="shared" si="3"/>
        <v>　）</v>
      </c>
      <c r="AB50" s="407"/>
    </row>
    <row r="51" spans="1:28" ht="17.100000000000001" customHeight="1">
      <c r="A51" s="406" t="s">
        <v>2886</v>
      </c>
      <c r="I51" s="407" t="s">
        <v>2803</v>
      </c>
      <c r="J51" s="1239"/>
      <c r="K51" s="1239"/>
      <c r="L51" s="1239"/>
      <c r="M51" s="1239"/>
      <c r="N51" s="421" t="str">
        <f>IF(J51="","","㎡")</f>
        <v/>
      </c>
      <c r="O51" s="407" t="s">
        <v>2839</v>
      </c>
      <c r="P51" s="1239"/>
      <c r="Q51" s="1239"/>
      <c r="R51" s="1239"/>
      <c r="S51" s="1239"/>
      <c r="T51" s="421" t="str">
        <f>IF(P51="","","㎡")</f>
        <v/>
      </c>
      <c r="U51" s="407" t="s">
        <v>2839</v>
      </c>
      <c r="V51" s="1240" t="str">
        <f t="shared" si="2"/>
        <v/>
      </c>
      <c r="W51" s="1240"/>
      <c r="X51" s="1240"/>
      <c r="Y51" s="1240"/>
      <c r="Z51" s="1240"/>
      <c r="AA51" s="320" t="str">
        <f>IF(V51="","　）","㎡）")</f>
        <v>　）</v>
      </c>
      <c r="AB51" s="407"/>
    </row>
    <row r="52" spans="1:28" ht="17.100000000000001" customHeight="1"/>
    <row r="53" spans="1:28" ht="17.100000000000001" customHeight="1"/>
    <row r="54" spans="1:28" ht="17.100000000000001" customHeight="1"/>
    <row r="101" spans="1:10" ht="20.100000000000001" customHeight="1">
      <c r="A101" s="365" t="s">
        <v>2887</v>
      </c>
      <c r="J101" s="406" t="s">
        <v>2888</v>
      </c>
    </row>
    <row r="102" spans="1:10" ht="20.100000000000001" customHeight="1">
      <c r="A102" s="365" t="s">
        <v>2889</v>
      </c>
      <c r="J102" s="406" t="s">
        <v>2890</v>
      </c>
    </row>
    <row r="103" spans="1:10" ht="20.100000000000001" customHeight="1">
      <c r="A103" s="365" t="s">
        <v>2891</v>
      </c>
      <c r="J103" s="406" t="s">
        <v>2892</v>
      </c>
    </row>
    <row r="104" spans="1:10" ht="20.100000000000001" customHeight="1">
      <c r="A104" s="365" t="s">
        <v>2893</v>
      </c>
      <c r="J104" s="406" t="s">
        <v>2894</v>
      </c>
    </row>
    <row r="105" spans="1:10" ht="20.100000000000001" customHeight="1">
      <c r="A105" s="406" t="s">
        <v>2895</v>
      </c>
      <c r="J105" s="406" t="s">
        <v>2896</v>
      </c>
    </row>
    <row r="106" spans="1:10" ht="20.100000000000001" customHeight="1">
      <c r="A106" s="406" t="s">
        <v>2897</v>
      </c>
      <c r="J106" s="406" t="s">
        <v>2898</v>
      </c>
    </row>
    <row r="107" spans="1:10" ht="20.100000000000001" customHeight="1">
      <c r="A107" s="406" t="s">
        <v>2899</v>
      </c>
      <c r="J107" s="406" t="s">
        <v>2900</v>
      </c>
    </row>
    <row r="108" spans="1:10" ht="20.100000000000001" customHeight="1">
      <c r="A108" s="406" t="s">
        <v>2901</v>
      </c>
      <c r="J108" s="406" t="s">
        <v>2902</v>
      </c>
    </row>
    <row r="109" spans="1:10" ht="20.100000000000001" customHeight="1">
      <c r="A109" s="406" t="s">
        <v>2903</v>
      </c>
      <c r="J109" s="406" t="s">
        <v>2904</v>
      </c>
    </row>
    <row r="110" spans="1:10" ht="20.100000000000001" customHeight="1">
      <c r="A110" s="406" t="s">
        <v>2905</v>
      </c>
      <c r="J110" s="406" t="s">
        <v>2906</v>
      </c>
    </row>
    <row r="111" spans="1:10" ht="20.100000000000001" customHeight="1">
      <c r="A111" s="406" t="s">
        <v>2907</v>
      </c>
      <c r="J111" s="406" t="s">
        <v>2908</v>
      </c>
    </row>
    <row r="112" spans="1:10" ht="20.100000000000001" customHeight="1">
      <c r="A112" s="406" t="s">
        <v>2909</v>
      </c>
      <c r="J112" s="406" t="s">
        <v>2910</v>
      </c>
    </row>
    <row r="113" spans="1:10" ht="20.100000000000001" customHeight="1">
      <c r="A113" s="406" t="s">
        <v>2911</v>
      </c>
      <c r="J113" s="406" t="s">
        <v>2912</v>
      </c>
    </row>
    <row r="114" spans="1:10" ht="20.100000000000001" customHeight="1">
      <c r="A114" s="406" t="s">
        <v>2913</v>
      </c>
      <c r="J114" s="406" t="s">
        <v>2914</v>
      </c>
    </row>
    <row r="115" spans="1:10" ht="20.100000000000001" customHeight="1">
      <c r="A115" s="365" t="s">
        <v>2915</v>
      </c>
      <c r="J115" s="406" t="s">
        <v>2888</v>
      </c>
    </row>
    <row r="116" spans="1:10" ht="20.100000000000001" customHeight="1">
      <c r="A116" s="365" t="s">
        <v>2916</v>
      </c>
      <c r="J116" s="406" t="s">
        <v>2890</v>
      </c>
    </row>
    <row r="117" spans="1:10" ht="20.100000000000001" customHeight="1">
      <c r="A117" s="365" t="s">
        <v>2917</v>
      </c>
      <c r="J117" s="406" t="s">
        <v>2892</v>
      </c>
    </row>
    <row r="118" spans="1:10" ht="20.100000000000001" customHeight="1">
      <c r="A118" s="365" t="s">
        <v>2918</v>
      </c>
      <c r="J118" s="406" t="s">
        <v>2894</v>
      </c>
    </row>
    <row r="119" spans="1:10" ht="20.100000000000001" customHeight="1">
      <c r="A119" s="406" t="s">
        <v>2919</v>
      </c>
      <c r="J119" s="406" t="s">
        <v>2896</v>
      </c>
    </row>
    <row r="120" spans="1:10" ht="20.100000000000001" customHeight="1">
      <c r="A120" s="406" t="s">
        <v>2920</v>
      </c>
      <c r="J120" s="406" t="s">
        <v>2898</v>
      </c>
    </row>
  </sheetData>
  <mergeCells count="78">
    <mergeCell ref="Y16:AA16"/>
    <mergeCell ref="A2:AC2"/>
    <mergeCell ref="F4:AC4"/>
    <mergeCell ref="F5:AC5"/>
    <mergeCell ref="E8:I8"/>
    <mergeCell ref="M10:AC10"/>
    <mergeCell ref="A11:AC11"/>
    <mergeCell ref="N13:R13"/>
    <mergeCell ref="N14:R14"/>
    <mergeCell ref="J16:L16"/>
    <mergeCell ref="O16:Q16"/>
    <mergeCell ref="T16:V16"/>
    <mergeCell ref="J17:L17"/>
    <mergeCell ref="O17:Q17"/>
    <mergeCell ref="T17:V17"/>
    <mergeCell ref="Y17:AA17"/>
    <mergeCell ref="J18:M18"/>
    <mergeCell ref="O18:R18"/>
    <mergeCell ref="T18:W18"/>
    <mergeCell ref="Y18:AB18"/>
    <mergeCell ref="H28:L28"/>
    <mergeCell ref="N28:AC28"/>
    <mergeCell ref="J20:L20"/>
    <mergeCell ref="O20:Q20"/>
    <mergeCell ref="T20:V20"/>
    <mergeCell ref="Y20:AA20"/>
    <mergeCell ref="J22:L22"/>
    <mergeCell ref="O22:Q22"/>
    <mergeCell ref="T22:V22"/>
    <mergeCell ref="Y22:AA22"/>
    <mergeCell ref="J23:L23"/>
    <mergeCell ref="J24:L24"/>
    <mergeCell ref="S25:U25"/>
    <mergeCell ref="S26:U26"/>
    <mergeCell ref="F27:AC27"/>
    <mergeCell ref="J32:M32"/>
    <mergeCell ref="P32:S32"/>
    <mergeCell ref="V32:Z32"/>
    <mergeCell ref="J34:M34"/>
    <mergeCell ref="P34:S34"/>
    <mergeCell ref="V34:Z34"/>
    <mergeCell ref="J35:N35"/>
    <mergeCell ref="J37:M37"/>
    <mergeCell ref="P37:S37"/>
    <mergeCell ref="V37:Z37"/>
    <mergeCell ref="J39:M39"/>
    <mergeCell ref="P39:S39"/>
    <mergeCell ref="V39:Z39"/>
    <mergeCell ref="J41:M41"/>
    <mergeCell ref="P41:S41"/>
    <mergeCell ref="V41:Z41"/>
    <mergeCell ref="J43:M43"/>
    <mergeCell ref="P43:S43"/>
    <mergeCell ref="V43:Z43"/>
    <mergeCell ref="J44:M44"/>
    <mergeCell ref="P44:S44"/>
    <mergeCell ref="V44:Z44"/>
    <mergeCell ref="J45:M45"/>
    <mergeCell ref="P45:S45"/>
    <mergeCell ref="V45:Z45"/>
    <mergeCell ref="J46:M46"/>
    <mergeCell ref="P46:S46"/>
    <mergeCell ref="V46:Z46"/>
    <mergeCell ref="J47:M47"/>
    <mergeCell ref="P47:S47"/>
    <mergeCell ref="V47:Z47"/>
    <mergeCell ref="J48:M48"/>
    <mergeCell ref="P48:S48"/>
    <mergeCell ref="V48:Z48"/>
    <mergeCell ref="J49:M49"/>
    <mergeCell ref="P49:S49"/>
    <mergeCell ref="V49:Z49"/>
    <mergeCell ref="J50:M50"/>
    <mergeCell ref="P50:S50"/>
    <mergeCell ref="V50:Z50"/>
    <mergeCell ref="J51:M51"/>
    <mergeCell ref="P51:S51"/>
    <mergeCell ref="V51:Z51"/>
  </mergeCells>
  <phoneticPr fontId="1"/>
  <dataValidations count="2">
    <dataValidation type="list" allowBlank="1" showInputMessage="1" showErrorMessage="1" sqref="Y18:AB18 JU18:JX18 TQ18:TT18 ADM18:ADP18 ANI18:ANL18 AXE18:AXH18 BHA18:BHD18 BQW18:BQZ18 CAS18:CAV18 CKO18:CKR18 CUK18:CUN18 DEG18:DEJ18 DOC18:DOF18 DXY18:DYB18 EHU18:EHX18 ERQ18:ERT18 FBM18:FBP18 FLI18:FLL18 FVE18:FVH18 GFA18:GFD18 GOW18:GOZ18 GYS18:GYV18 HIO18:HIR18 HSK18:HSN18 ICG18:ICJ18 IMC18:IMF18 IVY18:IWB18 JFU18:JFX18 JPQ18:JPT18 JZM18:JZP18 KJI18:KJL18 KTE18:KTH18 LDA18:LDD18 LMW18:LMZ18 LWS18:LWV18 MGO18:MGR18 MQK18:MQN18 NAG18:NAJ18 NKC18:NKF18 NTY18:NUB18 ODU18:ODX18 ONQ18:ONT18 OXM18:OXP18 PHI18:PHL18 PRE18:PRH18 QBA18:QBD18 QKW18:QKZ18 QUS18:QUV18 REO18:RER18 ROK18:RON18 RYG18:RYJ18 SIC18:SIF18 SRY18:SSB18 TBU18:TBX18 TLQ18:TLT18 TVM18:TVP18 UFI18:UFL18 UPE18:UPH18 UZA18:UZD18 VIW18:VIZ18 VSS18:VSV18 WCO18:WCR18 WMK18:WMN18 WWG18:WWJ18 Y65554:AB65554 JU65554:JX65554 TQ65554:TT65554 ADM65554:ADP65554 ANI65554:ANL65554 AXE65554:AXH65554 BHA65554:BHD65554 BQW65554:BQZ65554 CAS65554:CAV65554 CKO65554:CKR65554 CUK65554:CUN65554 DEG65554:DEJ65554 DOC65554:DOF65554 DXY65554:DYB65554 EHU65554:EHX65554 ERQ65554:ERT65554 FBM65554:FBP65554 FLI65554:FLL65554 FVE65554:FVH65554 GFA65554:GFD65554 GOW65554:GOZ65554 GYS65554:GYV65554 HIO65554:HIR65554 HSK65554:HSN65554 ICG65554:ICJ65554 IMC65554:IMF65554 IVY65554:IWB65554 JFU65554:JFX65554 JPQ65554:JPT65554 JZM65554:JZP65554 KJI65554:KJL65554 KTE65554:KTH65554 LDA65554:LDD65554 LMW65554:LMZ65554 LWS65554:LWV65554 MGO65554:MGR65554 MQK65554:MQN65554 NAG65554:NAJ65554 NKC65554:NKF65554 NTY65554:NUB65554 ODU65554:ODX65554 ONQ65554:ONT65554 OXM65554:OXP65554 PHI65554:PHL65554 PRE65554:PRH65554 QBA65554:QBD65554 QKW65554:QKZ65554 QUS65554:QUV65554 REO65554:RER65554 ROK65554:RON65554 RYG65554:RYJ65554 SIC65554:SIF65554 SRY65554:SSB65554 TBU65554:TBX65554 TLQ65554:TLT65554 TVM65554:TVP65554 UFI65554:UFL65554 UPE65554:UPH65554 UZA65554:UZD65554 VIW65554:VIZ65554 VSS65554:VSV65554 WCO65554:WCR65554 WMK65554:WMN65554 WWG65554:WWJ65554 Y131090:AB131090 JU131090:JX131090 TQ131090:TT131090 ADM131090:ADP131090 ANI131090:ANL131090 AXE131090:AXH131090 BHA131090:BHD131090 BQW131090:BQZ131090 CAS131090:CAV131090 CKO131090:CKR131090 CUK131090:CUN131090 DEG131090:DEJ131090 DOC131090:DOF131090 DXY131090:DYB131090 EHU131090:EHX131090 ERQ131090:ERT131090 FBM131090:FBP131090 FLI131090:FLL131090 FVE131090:FVH131090 GFA131090:GFD131090 GOW131090:GOZ131090 GYS131090:GYV131090 HIO131090:HIR131090 HSK131090:HSN131090 ICG131090:ICJ131090 IMC131090:IMF131090 IVY131090:IWB131090 JFU131090:JFX131090 JPQ131090:JPT131090 JZM131090:JZP131090 KJI131090:KJL131090 KTE131090:KTH131090 LDA131090:LDD131090 LMW131090:LMZ131090 LWS131090:LWV131090 MGO131090:MGR131090 MQK131090:MQN131090 NAG131090:NAJ131090 NKC131090:NKF131090 NTY131090:NUB131090 ODU131090:ODX131090 ONQ131090:ONT131090 OXM131090:OXP131090 PHI131090:PHL131090 PRE131090:PRH131090 QBA131090:QBD131090 QKW131090:QKZ131090 QUS131090:QUV131090 REO131090:RER131090 ROK131090:RON131090 RYG131090:RYJ131090 SIC131090:SIF131090 SRY131090:SSB131090 TBU131090:TBX131090 TLQ131090:TLT131090 TVM131090:TVP131090 UFI131090:UFL131090 UPE131090:UPH131090 UZA131090:UZD131090 VIW131090:VIZ131090 VSS131090:VSV131090 WCO131090:WCR131090 WMK131090:WMN131090 WWG131090:WWJ131090 Y196626:AB196626 JU196626:JX196626 TQ196626:TT196626 ADM196626:ADP196626 ANI196626:ANL196626 AXE196626:AXH196626 BHA196626:BHD196626 BQW196626:BQZ196626 CAS196626:CAV196626 CKO196626:CKR196626 CUK196626:CUN196626 DEG196626:DEJ196626 DOC196626:DOF196626 DXY196626:DYB196626 EHU196626:EHX196626 ERQ196626:ERT196626 FBM196626:FBP196626 FLI196626:FLL196626 FVE196626:FVH196626 GFA196626:GFD196626 GOW196626:GOZ196626 GYS196626:GYV196626 HIO196626:HIR196626 HSK196626:HSN196626 ICG196626:ICJ196626 IMC196626:IMF196626 IVY196626:IWB196626 JFU196626:JFX196626 JPQ196626:JPT196626 JZM196626:JZP196626 KJI196626:KJL196626 KTE196626:KTH196626 LDA196626:LDD196626 LMW196626:LMZ196626 LWS196626:LWV196626 MGO196626:MGR196626 MQK196626:MQN196626 NAG196626:NAJ196626 NKC196626:NKF196626 NTY196626:NUB196626 ODU196626:ODX196626 ONQ196626:ONT196626 OXM196626:OXP196626 PHI196626:PHL196626 PRE196626:PRH196626 QBA196626:QBD196626 QKW196626:QKZ196626 QUS196626:QUV196626 REO196626:RER196626 ROK196626:RON196626 RYG196626:RYJ196626 SIC196626:SIF196626 SRY196626:SSB196626 TBU196626:TBX196626 TLQ196626:TLT196626 TVM196626:TVP196626 UFI196626:UFL196626 UPE196626:UPH196626 UZA196626:UZD196626 VIW196626:VIZ196626 VSS196626:VSV196626 WCO196626:WCR196626 WMK196626:WMN196626 WWG196626:WWJ196626 Y262162:AB262162 JU262162:JX262162 TQ262162:TT262162 ADM262162:ADP262162 ANI262162:ANL262162 AXE262162:AXH262162 BHA262162:BHD262162 BQW262162:BQZ262162 CAS262162:CAV262162 CKO262162:CKR262162 CUK262162:CUN262162 DEG262162:DEJ262162 DOC262162:DOF262162 DXY262162:DYB262162 EHU262162:EHX262162 ERQ262162:ERT262162 FBM262162:FBP262162 FLI262162:FLL262162 FVE262162:FVH262162 GFA262162:GFD262162 GOW262162:GOZ262162 GYS262162:GYV262162 HIO262162:HIR262162 HSK262162:HSN262162 ICG262162:ICJ262162 IMC262162:IMF262162 IVY262162:IWB262162 JFU262162:JFX262162 JPQ262162:JPT262162 JZM262162:JZP262162 KJI262162:KJL262162 KTE262162:KTH262162 LDA262162:LDD262162 LMW262162:LMZ262162 LWS262162:LWV262162 MGO262162:MGR262162 MQK262162:MQN262162 NAG262162:NAJ262162 NKC262162:NKF262162 NTY262162:NUB262162 ODU262162:ODX262162 ONQ262162:ONT262162 OXM262162:OXP262162 PHI262162:PHL262162 PRE262162:PRH262162 QBA262162:QBD262162 QKW262162:QKZ262162 QUS262162:QUV262162 REO262162:RER262162 ROK262162:RON262162 RYG262162:RYJ262162 SIC262162:SIF262162 SRY262162:SSB262162 TBU262162:TBX262162 TLQ262162:TLT262162 TVM262162:TVP262162 UFI262162:UFL262162 UPE262162:UPH262162 UZA262162:UZD262162 VIW262162:VIZ262162 VSS262162:VSV262162 WCO262162:WCR262162 WMK262162:WMN262162 WWG262162:WWJ262162 Y327698:AB327698 JU327698:JX327698 TQ327698:TT327698 ADM327698:ADP327698 ANI327698:ANL327698 AXE327698:AXH327698 BHA327698:BHD327698 BQW327698:BQZ327698 CAS327698:CAV327698 CKO327698:CKR327698 CUK327698:CUN327698 DEG327698:DEJ327698 DOC327698:DOF327698 DXY327698:DYB327698 EHU327698:EHX327698 ERQ327698:ERT327698 FBM327698:FBP327698 FLI327698:FLL327698 FVE327698:FVH327698 GFA327698:GFD327698 GOW327698:GOZ327698 GYS327698:GYV327698 HIO327698:HIR327698 HSK327698:HSN327698 ICG327698:ICJ327698 IMC327698:IMF327698 IVY327698:IWB327698 JFU327698:JFX327698 JPQ327698:JPT327698 JZM327698:JZP327698 KJI327698:KJL327698 KTE327698:KTH327698 LDA327698:LDD327698 LMW327698:LMZ327698 LWS327698:LWV327698 MGO327698:MGR327698 MQK327698:MQN327698 NAG327698:NAJ327698 NKC327698:NKF327698 NTY327698:NUB327698 ODU327698:ODX327698 ONQ327698:ONT327698 OXM327698:OXP327698 PHI327698:PHL327698 PRE327698:PRH327698 QBA327698:QBD327698 QKW327698:QKZ327698 QUS327698:QUV327698 REO327698:RER327698 ROK327698:RON327698 RYG327698:RYJ327698 SIC327698:SIF327698 SRY327698:SSB327698 TBU327698:TBX327698 TLQ327698:TLT327698 TVM327698:TVP327698 UFI327698:UFL327698 UPE327698:UPH327698 UZA327698:UZD327698 VIW327698:VIZ327698 VSS327698:VSV327698 WCO327698:WCR327698 WMK327698:WMN327698 WWG327698:WWJ327698 Y393234:AB393234 JU393234:JX393234 TQ393234:TT393234 ADM393234:ADP393234 ANI393234:ANL393234 AXE393234:AXH393234 BHA393234:BHD393234 BQW393234:BQZ393234 CAS393234:CAV393234 CKO393234:CKR393234 CUK393234:CUN393234 DEG393234:DEJ393234 DOC393234:DOF393234 DXY393234:DYB393234 EHU393234:EHX393234 ERQ393234:ERT393234 FBM393234:FBP393234 FLI393234:FLL393234 FVE393234:FVH393234 GFA393234:GFD393234 GOW393234:GOZ393234 GYS393234:GYV393234 HIO393234:HIR393234 HSK393234:HSN393234 ICG393234:ICJ393234 IMC393234:IMF393234 IVY393234:IWB393234 JFU393234:JFX393234 JPQ393234:JPT393234 JZM393234:JZP393234 KJI393234:KJL393234 KTE393234:KTH393234 LDA393234:LDD393234 LMW393234:LMZ393234 LWS393234:LWV393234 MGO393234:MGR393234 MQK393234:MQN393234 NAG393234:NAJ393234 NKC393234:NKF393234 NTY393234:NUB393234 ODU393234:ODX393234 ONQ393234:ONT393234 OXM393234:OXP393234 PHI393234:PHL393234 PRE393234:PRH393234 QBA393234:QBD393234 QKW393234:QKZ393234 QUS393234:QUV393234 REO393234:RER393234 ROK393234:RON393234 RYG393234:RYJ393234 SIC393234:SIF393234 SRY393234:SSB393234 TBU393234:TBX393234 TLQ393234:TLT393234 TVM393234:TVP393234 UFI393234:UFL393234 UPE393234:UPH393234 UZA393234:UZD393234 VIW393234:VIZ393234 VSS393234:VSV393234 WCO393234:WCR393234 WMK393234:WMN393234 WWG393234:WWJ393234 Y458770:AB458770 JU458770:JX458770 TQ458770:TT458770 ADM458770:ADP458770 ANI458770:ANL458770 AXE458770:AXH458770 BHA458770:BHD458770 BQW458770:BQZ458770 CAS458770:CAV458770 CKO458770:CKR458770 CUK458770:CUN458770 DEG458770:DEJ458770 DOC458770:DOF458770 DXY458770:DYB458770 EHU458770:EHX458770 ERQ458770:ERT458770 FBM458770:FBP458770 FLI458770:FLL458770 FVE458770:FVH458770 GFA458770:GFD458770 GOW458770:GOZ458770 GYS458770:GYV458770 HIO458770:HIR458770 HSK458770:HSN458770 ICG458770:ICJ458770 IMC458770:IMF458770 IVY458770:IWB458770 JFU458770:JFX458770 JPQ458770:JPT458770 JZM458770:JZP458770 KJI458770:KJL458770 KTE458770:KTH458770 LDA458770:LDD458770 LMW458770:LMZ458770 LWS458770:LWV458770 MGO458770:MGR458770 MQK458770:MQN458770 NAG458770:NAJ458770 NKC458770:NKF458770 NTY458770:NUB458770 ODU458770:ODX458770 ONQ458770:ONT458770 OXM458770:OXP458770 PHI458770:PHL458770 PRE458770:PRH458770 QBA458770:QBD458770 QKW458770:QKZ458770 QUS458770:QUV458770 REO458770:RER458770 ROK458770:RON458770 RYG458770:RYJ458770 SIC458770:SIF458770 SRY458770:SSB458770 TBU458770:TBX458770 TLQ458770:TLT458770 TVM458770:TVP458770 UFI458770:UFL458770 UPE458770:UPH458770 UZA458770:UZD458770 VIW458770:VIZ458770 VSS458770:VSV458770 WCO458770:WCR458770 WMK458770:WMN458770 WWG458770:WWJ458770 Y524306:AB524306 JU524306:JX524306 TQ524306:TT524306 ADM524306:ADP524306 ANI524306:ANL524306 AXE524306:AXH524306 BHA524306:BHD524306 BQW524306:BQZ524306 CAS524306:CAV524306 CKO524306:CKR524306 CUK524306:CUN524306 DEG524306:DEJ524306 DOC524306:DOF524306 DXY524306:DYB524306 EHU524306:EHX524306 ERQ524306:ERT524306 FBM524306:FBP524306 FLI524306:FLL524306 FVE524306:FVH524306 GFA524306:GFD524306 GOW524306:GOZ524306 GYS524306:GYV524306 HIO524306:HIR524306 HSK524306:HSN524306 ICG524306:ICJ524306 IMC524306:IMF524306 IVY524306:IWB524306 JFU524306:JFX524306 JPQ524306:JPT524306 JZM524306:JZP524306 KJI524306:KJL524306 KTE524306:KTH524306 LDA524306:LDD524306 LMW524306:LMZ524306 LWS524306:LWV524306 MGO524306:MGR524306 MQK524306:MQN524306 NAG524306:NAJ524306 NKC524306:NKF524306 NTY524306:NUB524306 ODU524306:ODX524306 ONQ524306:ONT524306 OXM524306:OXP524306 PHI524306:PHL524306 PRE524306:PRH524306 QBA524306:QBD524306 QKW524306:QKZ524306 QUS524306:QUV524306 REO524306:RER524306 ROK524306:RON524306 RYG524306:RYJ524306 SIC524306:SIF524306 SRY524306:SSB524306 TBU524306:TBX524306 TLQ524306:TLT524306 TVM524306:TVP524306 UFI524306:UFL524306 UPE524306:UPH524306 UZA524306:UZD524306 VIW524306:VIZ524306 VSS524306:VSV524306 WCO524306:WCR524306 WMK524306:WMN524306 WWG524306:WWJ524306 Y589842:AB589842 JU589842:JX589842 TQ589842:TT589842 ADM589842:ADP589842 ANI589842:ANL589842 AXE589842:AXH589842 BHA589842:BHD589842 BQW589842:BQZ589842 CAS589842:CAV589842 CKO589842:CKR589842 CUK589842:CUN589842 DEG589842:DEJ589842 DOC589842:DOF589842 DXY589842:DYB589842 EHU589842:EHX589842 ERQ589842:ERT589842 FBM589842:FBP589842 FLI589842:FLL589842 FVE589842:FVH589842 GFA589842:GFD589842 GOW589842:GOZ589842 GYS589842:GYV589842 HIO589842:HIR589842 HSK589842:HSN589842 ICG589842:ICJ589842 IMC589842:IMF589842 IVY589842:IWB589842 JFU589842:JFX589842 JPQ589842:JPT589842 JZM589842:JZP589842 KJI589842:KJL589842 KTE589842:KTH589842 LDA589842:LDD589842 LMW589842:LMZ589842 LWS589842:LWV589842 MGO589842:MGR589842 MQK589842:MQN589842 NAG589842:NAJ589842 NKC589842:NKF589842 NTY589842:NUB589842 ODU589842:ODX589842 ONQ589842:ONT589842 OXM589842:OXP589842 PHI589842:PHL589842 PRE589842:PRH589842 QBA589842:QBD589842 QKW589842:QKZ589842 QUS589842:QUV589842 REO589842:RER589842 ROK589842:RON589842 RYG589842:RYJ589842 SIC589842:SIF589842 SRY589842:SSB589842 TBU589842:TBX589842 TLQ589842:TLT589842 TVM589842:TVP589842 UFI589842:UFL589842 UPE589842:UPH589842 UZA589842:UZD589842 VIW589842:VIZ589842 VSS589842:VSV589842 WCO589842:WCR589842 WMK589842:WMN589842 WWG589842:WWJ589842 Y655378:AB655378 JU655378:JX655378 TQ655378:TT655378 ADM655378:ADP655378 ANI655378:ANL655378 AXE655378:AXH655378 BHA655378:BHD655378 BQW655378:BQZ655378 CAS655378:CAV655378 CKO655378:CKR655378 CUK655378:CUN655378 DEG655378:DEJ655378 DOC655378:DOF655378 DXY655378:DYB655378 EHU655378:EHX655378 ERQ655378:ERT655378 FBM655378:FBP655378 FLI655378:FLL655378 FVE655378:FVH655378 GFA655378:GFD655378 GOW655378:GOZ655378 GYS655378:GYV655378 HIO655378:HIR655378 HSK655378:HSN655378 ICG655378:ICJ655378 IMC655378:IMF655378 IVY655378:IWB655378 JFU655378:JFX655378 JPQ655378:JPT655378 JZM655378:JZP655378 KJI655378:KJL655378 KTE655378:KTH655378 LDA655378:LDD655378 LMW655378:LMZ655378 LWS655378:LWV655378 MGO655378:MGR655378 MQK655378:MQN655378 NAG655378:NAJ655378 NKC655378:NKF655378 NTY655378:NUB655378 ODU655378:ODX655378 ONQ655378:ONT655378 OXM655378:OXP655378 PHI655378:PHL655378 PRE655378:PRH655378 QBA655378:QBD655378 QKW655378:QKZ655378 QUS655378:QUV655378 REO655378:RER655378 ROK655378:RON655378 RYG655378:RYJ655378 SIC655378:SIF655378 SRY655378:SSB655378 TBU655378:TBX655378 TLQ655378:TLT655378 TVM655378:TVP655378 UFI655378:UFL655378 UPE655378:UPH655378 UZA655378:UZD655378 VIW655378:VIZ655378 VSS655378:VSV655378 WCO655378:WCR655378 WMK655378:WMN655378 WWG655378:WWJ655378 Y720914:AB720914 JU720914:JX720914 TQ720914:TT720914 ADM720914:ADP720914 ANI720914:ANL720914 AXE720914:AXH720914 BHA720914:BHD720914 BQW720914:BQZ720914 CAS720914:CAV720914 CKO720914:CKR720914 CUK720914:CUN720914 DEG720914:DEJ720914 DOC720914:DOF720914 DXY720914:DYB720914 EHU720914:EHX720914 ERQ720914:ERT720914 FBM720914:FBP720914 FLI720914:FLL720914 FVE720914:FVH720914 GFA720914:GFD720914 GOW720914:GOZ720914 GYS720914:GYV720914 HIO720914:HIR720914 HSK720914:HSN720914 ICG720914:ICJ720914 IMC720914:IMF720914 IVY720914:IWB720914 JFU720914:JFX720914 JPQ720914:JPT720914 JZM720914:JZP720914 KJI720914:KJL720914 KTE720914:KTH720914 LDA720914:LDD720914 LMW720914:LMZ720914 LWS720914:LWV720914 MGO720914:MGR720914 MQK720914:MQN720914 NAG720914:NAJ720914 NKC720914:NKF720914 NTY720914:NUB720914 ODU720914:ODX720914 ONQ720914:ONT720914 OXM720914:OXP720914 PHI720914:PHL720914 PRE720914:PRH720914 QBA720914:QBD720914 QKW720914:QKZ720914 QUS720914:QUV720914 REO720914:RER720914 ROK720914:RON720914 RYG720914:RYJ720914 SIC720914:SIF720914 SRY720914:SSB720914 TBU720914:TBX720914 TLQ720914:TLT720914 TVM720914:TVP720914 UFI720914:UFL720914 UPE720914:UPH720914 UZA720914:UZD720914 VIW720914:VIZ720914 VSS720914:VSV720914 WCO720914:WCR720914 WMK720914:WMN720914 WWG720914:WWJ720914 Y786450:AB786450 JU786450:JX786450 TQ786450:TT786450 ADM786450:ADP786450 ANI786450:ANL786450 AXE786450:AXH786450 BHA786450:BHD786450 BQW786450:BQZ786450 CAS786450:CAV786450 CKO786450:CKR786450 CUK786450:CUN786450 DEG786450:DEJ786450 DOC786450:DOF786450 DXY786450:DYB786450 EHU786450:EHX786450 ERQ786450:ERT786450 FBM786450:FBP786450 FLI786450:FLL786450 FVE786450:FVH786450 GFA786450:GFD786450 GOW786450:GOZ786450 GYS786450:GYV786450 HIO786450:HIR786450 HSK786450:HSN786450 ICG786450:ICJ786450 IMC786450:IMF786450 IVY786450:IWB786450 JFU786450:JFX786450 JPQ786450:JPT786450 JZM786450:JZP786450 KJI786450:KJL786450 KTE786450:KTH786450 LDA786450:LDD786450 LMW786450:LMZ786450 LWS786450:LWV786450 MGO786450:MGR786450 MQK786450:MQN786450 NAG786450:NAJ786450 NKC786450:NKF786450 NTY786450:NUB786450 ODU786450:ODX786450 ONQ786450:ONT786450 OXM786450:OXP786450 PHI786450:PHL786450 PRE786450:PRH786450 QBA786450:QBD786450 QKW786450:QKZ786450 QUS786450:QUV786450 REO786450:RER786450 ROK786450:RON786450 RYG786450:RYJ786450 SIC786450:SIF786450 SRY786450:SSB786450 TBU786450:TBX786450 TLQ786450:TLT786450 TVM786450:TVP786450 UFI786450:UFL786450 UPE786450:UPH786450 UZA786450:UZD786450 VIW786450:VIZ786450 VSS786450:VSV786450 WCO786450:WCR786450 WMK786450:WMN786450 WWG786450:WWJ786450 Y851986:AB851986 JU851986:JX851986 TQ851986:TT851986 ADM851986:ADP851986 ANI851986:ANL851986 AXE851986:AXH851986 BHA851986:BHD851986 BQW851986:BQZ851986 CAS851986:CAV851986 CKO851986:CKR851986 CUK851986:CUN851986 DEG851986:DEJ851986 DOC851986:DOF851986 DXY851986:DYB851986 EHU851986:EHX851986 ERQ851986:ERT851986 FBM851986:FBP851986 FLI851986:FLL851986 FVE851986:FVH851986 GFA851986:GFD851986 GOW851986:GOZ851986 GYS851986:GYV851986 HIO851986:HIR851986 HSK851986:HSN851986 ICG851986:ICJ851986 IMC851986:IMF851986 IVY851986:IWB851986 JFU851986:JFX851986 JPQ851986:JPT851986 JZM851986:JZP851986 KJI851986:KJL851986 KTE851986:KTH851986 LDA851986:LDD851986 LMW851986:LMZ851986 LWS851986:LWV851986 MGO851986:MGR851986 MQK851986:MQN851986 NAG851986:NAJ851986 NKC851986:NKF851986 NTY851986:NUB851986 ODU851986:ODX851986 ONQ851986:ONT851986 OXM851986:OXP851986 PHI851986:PHL851986 PRE851986:PRH851986 QBA851986:QBD851986 QKW851986:QKZ851986 QUS851986:QUV851986 REO851986:RER851986 ROK851986:RON851986 RYG851986:RYJ851986 SIC851986:SIF851986 SRY851986:SSB851986 TBU851986:TBX851986 TLQ851986:TLT851986 TVM851986:TVP851986 UFI851986:UFL851986 UPE851986:UPH851986 UZA851986:UZD851986 VIW851986:VIZ851986 VSS851986:VSV851986 WCO851986:WCR851986 WMK851986:WMN851986 WWG851986:WWJ851986 Y917522:AB917522 JU917522:JX917522 TQ917522:TT917522 ADM917522:ADP917522 ANI917522:ANL917522 AXE917522:AXH917522 BHA917522:BHD917522 BQW917522:BQZ917522 CAS917522:CAV917522 CKO917522:CKR917522 CUK917522:CUN917522 DEG917522:DEJ917522 DOC917522:DOF917522 DXY917522:DYB917522 EHU917522:EHX917522 ERQ917522:ERT917522 FBM917522:FBP917522 FLI917522:FLL917522 FVE917522:FVH917522 GFA917522:GFD917522 GOW917522:GOZ917522 GYS917522:GYV917522 HIO917522:HIR917522 HSK917522:HSN917522 ICG917522:ICJ917522 IMC917522:IMF917522 IVY917522:IWB917522 JFU917522:JFX917522 JPQ917522:JPT917522 JZM917522:JZP917522 KJI917522:KJL917522 KTE917522:KTH917522 LDA917522:LDD917522 LMW917522:LMZ917522 LWS917522:LWV917522 MGO917522:MGR917522 MQK917522:MQN917522 NAG917522:NAJ917522 NKC917522:NKF917522 NTY917522:NUB917522 ODU917522:ODX917522 ONQ917522:ONT917522 OXM917522:OXP917522 PHI917522:PHL917522 PRE917522:PRH917522 QBA917522:QBD917522 QKW917522:QKZ917522 QUS917522:QUV917522 REO917522:RER917522 ROK917522:RON917522 RYG917522:RYJ917522 SIC917522:SIF917522 SRY917522:SSB917522 TBU917522:TBX917522 TLQ917522:TLT917522 TVM917522:TVP917522 UFI917522:UFL917522 UPE917522:UPH917522 UZA917522:UZD917522 VIW917522:VIZ917522 VSS917522:VSV917522 WCO917522:WCR917522 WMK917522:WMN917522 WWG917522:WWJ917522 Y983058:AB983058 JU983058:JX983058 TQ983058:TT983058 ADM983058:ADP983058 ANI983058:ANL983058 AXE983058:AXH983058 BHA983058:BHD983058 BQW983058:BQZ983058 CAS983058:CAV983058 CKO983058:CKR983058 CUK983058:CUN983058 DEG983058:DEJ983058 DOC983058:DOF983058 DXY983058:DYB983058 EHU983058:EHX983058 ERQ983058:ERT983058 FBM983058:FBP983058 FLI983058:FLL983058 FVE983058:FVH983058 GFA983058:GFD983058 GOW983058:GOZ983058 GYS983058:GYV983058 HIO983058:HIR983058 HSK983058:HSN983058 ICG983058:ICJ983058 IMC983058:IMF983058 IVY983058:IWB983058 JFU983058:JFX983058 JPQ983058:JPT983058 JZM983058:JZP983058 KJI983058:KJL983058 KTE983058:KTH983058 LDA983058:LDD983058 LMW983058:LMZ983058 LWS983058:LWV983058 MGO983058:MGR983058 MQK983058:MQN983058 NAG983058:NAJ983058 NKC983058:NKF983058 NTY983058:NUB983058 ODU983058:ODX983058 ONQ983058:ONT983058 OXM983058:OXP983058 PHI983058:PHL983058 PRE983058:PRH983058 QBA983058:QBD983058 QKW983058:QKZ983058 QUS983058:QUV983058 REO983058:RER983058 ROK983058:RON983058 RYG983058:RYJ983058 SIC983058:SIF983058 SRY983058:SSB983058 TBU983058:TBX983058 TLQ983058:TLT983058 TVM983058:TVP983058 UFI983058:UFL983058 UPE983058:UPH983058 UZA983058:UZD983058 VIW983058:VIZ983058 VSS983058:VSV983058 WCO983058:WCR983058 WMK983058:WMN983058 WWG983058:WWJ983058 T18:W18 JP18:JS18 TL18:TO18 ADH18:ADK18 AND18:ANG18 AWZ18:AXC18 BGV18:BGY18 BQR18:BQU18 CAN18:CAQ18 CKJ18:CKM18 CUF18:CUI18 DEB18:DEE18 DNX18:DOA18 DXT18:DXW18 EHP18:EHS18 ERL18:ERO18 FBH18:FBK18 FLD18:FLG18 FUZ18:FVC18 GEV18:GEY18 GOR18:GOU18 GYN18:GYQ18 HIJ18:HIM18 HSF18:HSI18 ICB18:ICE18 ILX18:IMA18 IVT18:IVW18 JFP18:JFS18 JPL18:JPO18 JZH18:JZK18 KJD18:KJG18 KSZ18:KTC18 LCV18:LCY18 LMR18:LMU18 LWN18:LWQ18 MGJ18:MGM18 MQF18:MQI18 NAB18:NAE18 NJX18:NKA18 NTT18:NTW18 ODP18:ODS18 ONL18:ONO18 OXH18:OXK18 PHD18:PHG18 PQZ18:PRC18 QAV18:QAY18 QKR18:QKU18 QUN18:QUQ18 REJ18:REM18 ROF18:ROI18 RYB18:RYE18 SHX18:SIA18 SRT18:SRW18 TBP18:TBS18 TLL18:TLO18 TVH18:TVK18 UFD18:UFG18 UOZ18:UPC18 UYV18:UYY18 VIR18:VIU18 VSN18:VSQ18 WCJ18:WCM18 WMF18:WMI18 WWB18:WWE18 T65554:W65554 JP65554:JS65554 TL65554:TO65554 ADH65554:ADK65554 AND65554:ANG65554 AWZ65554:AXC65554 BGV65554:BGY65554 BQR65554:BQU65554 CAN65554:CAQ65554 CKJ65554:CKM65554 CUF65554:CUI65554 DEB65554:DEE65554 DNX65554:DOA65554 DXT65554:DXW65554 EHP65554:EHS65554 ERL65554:ERO65554 FBH65554:FBK65554 FLD65554:FLG65554 FUZ65554:FVC65554 GEV65554:GEY65554 GOR65554:GOU65554 GYN65554:GYQ65554 HIJ65554:HIM65554 HSF65554:HSI65554 ICB65554:ICE65554 ILX65554:IMA65554 IVT65554:IVW65554 JFP65554:JFS65554 JPL65554:JPO65554 JZH65554:JZK65554 KJD65554:KJG65554 KSZ65554:KTC65554 LCV65554:LCY65554 LMR65554:LMU65554 LWN65554:LWQ65554 MGJ65554:MGM65554 MQF65554:MQI65554 NAB65554:NAE65554 NJX65554:NKA65554 NTT65554:NTW65554 ODP65554:ODS65554 ONL65554:ONO65554 OXH65554:OXK65554 PHD65554:PHG65554 PQZ65554:PRC65554 QAV65554:QAY65554 QKR65554:QKU65554 QUN65554:QUQ65554 REJ65554:REM65554 ROF65554:ROI65554 RYB65554:RYE65554 SHX65554:SIA65554 SRT65554:SRW65554 TBP65554:TBS65554 TLL65554:TLO65554 TVH65554:TVK65554 UFD65554:UFG65554 UOZ65554:UPC65554 UYV65554:UYY65554 VIR65554:VIU65554 VSN65554:VSQ65554 WCJ65554:WCM65554 WMF65554:WMI65554 WWB65554:WWE65554 T131090:W131090 JP131090:JS131090 TL131090:TO131090 ADH131090:ADK131090 AND131090:ANG131090 AWZ131090:AXC131090 BGV131090:BGY131090 BQR131090:BQU131090 CAN131090:CAQ131090 CKJ131090:CKM131090 CUF131090:CUI131090 DEB131090:DEE131090 DNX131090:DOA131090 DXT131090:DXW131090 EHP131090:EHS131090 ERL131090:ERO131090 FBH131090:FBK131090 FLD131090:FLG131090 FUZ131090:FVC131090 GEV131090:GEY131090 GOR131090:GOU131090 GYN131090:GYQ131090 HIJ131090:HIM131090 HSF131090:HSI131090 ICB131090:ICE131090 ILX131090:IMA131090 IVT131090:IVW131090 JFP131090:JFS131090 JPL131090:JPO131090 JZH131090:JZK131090 KJD131090:KJG131090 KSZ131090:KTC131090 LCV131090:LCY131090 LMR131090:LMU131090 LWN131090:LWQ131090 MGJ131090:MGM131090 MQF131090:MQI131090 NAB131090:NAE131090 NJX131090:NKA131090 NTT131090:NTW131090 ODP131090:ODS131090 ONL131090:ONO131090 OXH131090:OXK131090 PHD131090:PHG131090 PQZ131090:PRC131090 QAV131090:QAY131090 QKR131090:QKU131090 QUN131090:QUQ131090 REJ131090:REM131090 ROF131090:ROI131090 RYB131090:RYE131090 SHX131090:SIA131090 SRT131090:SRW131090 TBP131090:TBS131090 TLL131090:TLO131090 TVH131090:TVK131090 UFD131090:UFG131090 UOZ131090:UPC131090 UYV131090:UYY131090 VIR131090:VIU131090 VSN131090:VSQ131090 WCJ131090:WCM131090 WMF131090:WMI131090 WWB131090:WWE131090 T196626:W196626 JP196626:JS196626 TL196626:TO196626 ADH196626:ADK196626 AND196626:ANG196626 AWZ196626:AXC196626 BGV196626:BGY196626 BQR196626:BQU196626 CAN196626:CAQ196626 CKJ196626:CKM196626 CUF196626:CUI196626 DEB196626:DEE196626 DNX196626:DOA196626 DXT196626:DXW196626 EHP196626:EHS196626 ERL196626:ERO196626 FBH196626:FBK196626 FLD196626:FLG196626 FUZ196626:FVC196626 GEV196626:GEY196626 GOR196626:GOU196626 GYN196626:GYQ196626 HIJ196626:HIM196626 HSF196626:HSI196626 ICB196626:ICE196626 ILX196626:IMA196626 IVT196626:IVW196626 JFP196626:JFS196626 JPL196626:JPO196626 JZH196626:JZK196626 KJD196626:KJG196626 KSZ196626:KTC196626 LCV196626:LCY196626 LMR196626:LMU196626 LWN196626:LWQ196626 MGJ196626:MGM196626 MQF196626:MQI196626 NAB196626:NAE196626 NJX196626:NKA196626 NTT196626:NTW196626 ODP196626:ODS196626 ONL196626:ONO196626 OXH196626:OXK196626 PHD196626:PHG196626 PQZ196626:PRC196626 QAV196626:QAY196626 QKR196626:QKU196626 QUN196626:QUQ196626 REJ196626:REM196626 ROF196626:ROI196626 RYB196626:RYE196626 SHX196626:SIA196626 SRT196626:SRW196626 TBP196626:TBS196626 TLL196626:TLO196626 TVH196626:TVK196626 UFD196626:UFG196626 UOZ196626:UPC196626 UYV196626:UYY196626 VIR196626:VIU196626 VSN196626:VSQ196626 WCJ196626:WCM196626 WMF196626:WMI196626 WWB196626:WWE196626 T262162:W262162 JP262162:JS262162 TL262162:TO262162 ADH262162:ADK262162 AND262162:ANG262162 AWZ262162:AXC262162 BGV262162:BGY262162 BQR262162:BQU262162 CAN262162:CAQ262162 CKJ262162:CKM262162 CUF262162:CUI262162 DEB262162:DEE262162 DNX262162:DOA262162 DXT262162:DXW262162 EHP262162:EHS262162 ERL262162:ERO262162 FBH262162:FBK262162 FLD262162:FLG262162 FUZ262162:FVC262162 GEV262162:GEY262162 GOR262162:GOU262162 GYN262162:GYQ262162 HIJ262162:HIM262162 HSF262162:HSI262162 ICB262162:ICE262162 ILX262162:IMA262162 IVT262162:IVW262162 JFP262162:JFS262162 JPL262162:JPO262162 JZH262162:JZK262162 KJD262162:KJG262162 KSZ262162:KTC262162 LCV262162:LCY262162 LMR262162:LMU262162 LWN262162:LWQ262162 MGJ262162:MGM262162 MQF262162:MQI262162 NAB262162:NAE262162 NJX262162:NKA262162 NTT262162:NTW262162 ODP262162:ODS262162 ONL262162:ONO262162 OXH262162:OXK262162 PHD262162:PHG262162 PQZ262162:PRC262162 QAV262162:QAY262162 QKR262162:QKU262162 QUN262162:QUQ262162 REJ262162:REM262162 ROF262162:ROI262162 RYB262162:RYE262162 SHX262162:SIA262162 SRT262162:SRW262162 TBP262162:TBS262162 TLL262162:TLO262162 TVH262162:TVK262162 UFD262162:UFG262162 UOZ262162:UPC262162 UYV262162:UYY262162 VIR262162:VIU262162 VSN262162:VSQ262162 WCJ262162:WCM262162 WMF262162:WMI262162 WWB262162:WWE262162 T327698:W327698 JP327698:JS327698 TL327698:TO327698 ADH327698:ADK327698 AND327698:ANG327698 AWZ327698:AXC327698 BGV327698:BGY327698 BQR327698:BQU327698 CAN327698:CAQ327698 CKJ327698:CKM327698 CUF327698:CUI327698 DEB327698:DEE327698 DNX327698:DOA327698 DXT327698:DXW327698 EHP327698:EHS327698 ERL327698:ERO327698 FBH327698:FBK327698 FLD327698:FLG327698 FUZ327698:FVC327698 GEV327698:GEY327698 GOR327698:GOU327698 GYN327698:GYQ327698 HIJ327698:HIM327698 HSF327698:HSI327698 ICB327698:ICE327698 ILX327698:IMA327698 IVT327698:IVW327698 JFP327698:JFS327698 JPL327698:JPO327698 JZH327698:JZK327698 KJD327698:KJG327698 KSZ327698:KTC327698 LCV327698:LCY327698 LMR327698:LMU327698 LWN327698:LWQ327698 MGJ327698:MGM327698 MQF327698:MQI327698 NAB327698:NAE327698 NJX327698:NKA327698 NTT327698:NTW327698 ODP327698:ODS327698 ONL327698:ONO327698 OXH327698:OXK327698 PHD327698:PHG327698 PQZ327698:PRC327698 QAV327698:QAY327698 QKR327698:QKU327698 QUN327698:QUQ327698 REJ327698:REM327698 ROF327698:ROI327698 RYB327698:RYE327698 SHX327698:SIA327698 SRT327698:SRW327698 TBP327698:TBS327698 TLL327698:TLO327698 TVH327698:TVK327698 UFD327698:UFG327698 UOZ327698:UPC327698 UYV327698:UYY327698 VIR327698:VIU327698 VSN327698:VSQ327698 WCJ327698:WCM327698 WMF327698:WMI327698 WWB327698:WWE327698 T393234:W393234 JP393234:JS393234 TL393234:TO393234 ADH393234:ADK393234 AND393234:ANG393234 AWZ393234:AXC393234 BGV393234:BGY393234 BQR393234:BQU393234 CAN393234:CAQ393234 CKJ393234:CKM393234 CUF393234:CUI393234 DEB393234:DEE393234 DNX393234:DOA393234 DXT393234:DXW393234 EHP393234:EHS393234 ERL393234:ERO393234 FBH393234:FBK393234 FLD393234:FLG393234 FUZ393234:FVC393234 GEV393234:GEY393234 GOR393234:GOU393234 GYN393234:GYQ393234 HIJ393234:HIM393234 HSF393234:HSI393234 ICB393234:ICE393234 ILX393234:IMA393234 IVT393234:IVW393234 JFP393234:JFS393234 JPL393234:JPO393234 JZH393234:JZK393234 KJD393234:KJG393234 KSZ393234:KTC393234 LCV393234:LCY393234 LMR393234:LMU393234 LWN393234:LWQ393234 MGJ393234:MGM393234 MQF393234:MQI393234 NAB393234:NAE393234 NJX393234:NKA393234 NTT393234:NTW393234 ODP393234:ODS393234 ONL393234:ONO393234 OXH393234:OXK393234 PHD393234:PHG393234 PQZ393234:PRC393234 QAV393234:QAY393234 QKR393234:QKU393234 QUN393234:QUQ393234 REJ393234:REM393234 ROF393234:ROI393234 RYB393234:RYE393234 SHX393234:SIA393234 SRT393234:SRW393234 TBP393234:TBS393234 TLL393234:TLO393234 TVH393234:TVK393234 UFD393234:UFG393234 UOZ393234:UPC393234 UYV393234:UYY393234 VIR393234:VIU393234 VSN393234:VSQ393234 WCJ393234:WCM393234 WMF393234:WMI393234 WWB393234:WWE393234 T458770:W458770 JP458770:JS458770 TL458770:TO458770 ADH458770:ADK458770 AND458770:ANG458770 AWZ458770:AXC458770 BGV458770:BGY458770 BQR458770:BQU458770 CAN458770:CAQ458770 CKJ458770:CKM458770 CUF458770:CUI458770 DEB458770:DEE458770 DNX458770:DOA458770 DXT458770:DXW458770 EHP458770:EHS458770 ERL458770:ERO458770 FBH458770:FBK458770 FLD458770:FLG458770 FUZ458770:FVC458770 GEV458770:GEY458770 GOR458770:GOU458770 GYN458770:GYQ458770 HIJ458770:HIM458770 HSF458770:HSI458770 ICB458770:ICE458770 ILX458770:IMA458770 IVT458770:IVW458770 JFP458770:JFS458770 JPL458770:JPO458770 JZH458770:JZK458770 KJD458770:KJG458770 KSZ458770:KTC458770 LCV458770:LCY458770 LMR458770:LMU458770 LWN458770:LWQ458770 MGJ458770:MGM458770 MQF458770:MQI458770 NAB458770:NAE458770 NJX458770:NKA458770 NTT458770:NTW458770 ODP458770:ODS458770 ONL458770:ONO458770 OXH458770:OXK458770 PHD458770:PHG458770 PQZ458770:PRC458770 QAV458770:QAY458770 QKR458770:QKU458770 QUN458770:QUQ458770 REJ458770:REM458770 ROF458770:ROI458770 RYB458770:RYE458770 SHX458770:SIA458770 SRT458770:SRW458770 TBP458770:TBS458770 TLL458770:TLO458770 TVH458770:TVK458770 UFD458770:UFG458770 UOZ458770:UPC458770 UYV458770:UYY458770 VIR458770:VIU458770 VSN458770:VSQ458770 WCJ458770:WCM458770 WMF458770:WMI458770 WWB458770:WWE458770 T524306:W524306 JP524306:JS524306 TL524306:TO524306 ADH524306:ADK524306 AND524306:ANG524306 AWZ524306:AXC524306 BGV524306:BGY524306 BQR524306:BQU524306 CAN524306:CAQ524306 CKJ524306:CKM524306 CUF524306:CUI524306 DEB524306:DEE524306 DNX524306:DOA524306 DXT524306:DXW524306 EHP524306:EHS524306 ERL524306:ERO524306 FBH524306:FBK524306 FLD524306:FLG524306 FUZ524306:FVC524306 GEV524306:GEY524306 GOR524306:GOU524306 GYN524306:GYQ524306 HIJ524306:HIM524306 HSF524306:HSI524306 ICB524306:ICE524306 ILX524306:IMA524306 IVT524306:IVW524306 JFP524306:JFS524306 JPL524306:JPO524306 JZH524306:JZK524306 KJD524306:KJG524306 KSZ524306:KTC524306 LCV524306:LCY524306 LMR524306:LMU524306 LWN524306:LWQ524306 MGJ524306:MGM524306 MQF524306:MQI524306 NAB524306:NAE524306 NJX524306:NKA524306 NTT524306:NTW524306 ODP524306:ODS524306 ONL524306:ONO524306 OXH524306:OXK524306 PHD524306:PHG524306 PQZ524306:PRC524306 QAV524306:QAY524306 QKR524306:QKU524306 QUN524306:QUQ524306 REJ524306:REM524306 ROF524306:ROI524306 RYB524306:RYE524306 SHX524306:SIA524306 SRT524306:SRW524306 TBP524306:TBS524306 TLL524306:TLO524306 TVH524306:TVK524306 UFD524306:UFG524306 UOZ524306:UPC524306 UYV524306:UYY524306 VIR524306:VIU524306 VSN524306:VSQ524306 WCJ524306:WCM524306 WMF524306:WMI524306 WWB524306:WWE524306 T589842:W589842 JP589842:JS589842 TL589842:TO589842 ADH589842:ADK589842 AND589842:ANG589842 AWZ589842:AXC589842 BGV589842:BGY589842 BQR589842:BQU589842 CAN589842:CAQ589842 CKJ589842:CKM589842 CUF589842:CUI589842 DEB589842:DEE589842 DNX589842:DOA589842 DXT589842:DXW589842 EHP589842:EHS589842 ERL589842:ERO589842 FBH589842:FBK589842 FLD589842:FLG589842 FUZ589842:FVC589842 GEV589842:GEY589842 GOR589842:GOU589842 GYN589842:GYQ589842 HIJ589842:HIM589842 HSF589842:HSI589842 ICB589842:ICE589842 ILX589842:IMA589842 IVT589842:IVW589842 JFP589842:JFS589842 JPL589842:JPO589842 JZH589842:JZK589842 KJD589842:KJG589842 KSZ589842:KTC589842 LCV589842:LCY589842 LMR589842:LMU589842 LWN589842:LWQ589842 MGJ589842:MGM589842 MQF589842:MQI589842 NAB589842:NAE589842 NJX589842:NKA589842 NTT589842:NTW589842 ODP589842:ODS589842 ONL589842:ONO589842 OXH589842:OXK589842 PHD589842:PHG589842 PQZ589842:PRC589842 QAV589842:QAY589842 QKR589842:QKU589842 QUN589842:QUQ589842 REJ589842:REM589842 ROF589842:ROI589842 RYB589842:RYE589842 SHX589842:SIA589842 SRT589842:SRW589842 TBP589842:TBS589842 TLL589842:TLO589842 TVH589842:TVK589842 UFD589842:UFG589842 UOZ589842:UPC589842 UYV589842:UYY589842 VIR589842:VIU589842 VSN589842:VSQ589842 WCJ589842:WCM589842 WMF589842:WMI589842 WWB589842:WWE589842 T655378:W655378 JP655378:JS655378 TL655378:TO655378 ADH655378:ADK655378 AND655378:ANG655378 AWZ655378:AXC655378 BGV655378:BGY655378 BQR655378:BQU655378 CAN655378:CAQ655378 CKJ655378:CKM655378 CUF655378:CUI655378 DEB655378:DEE655378 DNX655378:DOA655378 DXT655378:DXW655378 EHP655378:EHS655378 ERL655378:ERO655378 FBH655378:FBK655378 FLD655378:FLG655378 FUZ655378:FVC655378 GEV655378:GEY655378 GOR655378:GOU655378 GYN655378:GYQ655378 HIJ655378:HIM655378 HSF655378:HSI655378 ICB655378:ICE655378 ILX655378:IMA655378 IVT655378:IVW655378 JFP655378:JFS655378 JPL655378:JPO655378 JZH655378:JZK655378 KJD655378:KJG655378 KSZ655378:KTC655378 LCV655378:LCY655378 LMR655378:LMU655378 LWN655378:LWQ655378 MGJ655378:MGM655378 MQF655378:MQI655378 NAB655378:NAE655378 NJX655378:NKA655378 NTT655378:NTW655378 ODP655378:ODS655378 ONL655378:ONO655378 OXH655378:OXK655378 PHD655378:PHG655378 PQZ655378:PRC655378 QAV655378:QAY655378 QKR655378:QKU655378 QUN655378:QUQ655378 REJ655378:REM655378 ROF655378:ROI655378 RYB655378:RYE655378 SHX655378:SIA655378 SRT655378:SRW655378 TBP655378:TBS655378 TLL655378:TLO655378 TVH655378:TVK655378 UFD655378:UFG655378 UOZ655378:UPC655378 UYV655378:UYY655378 VIR655378:VIU655378 VSN655378:VSQ655378 WCJ655378:WCM655378 WMF655378:WMI655378 WWB655378:WWE655378 T720914:W720914 JP720914:JS720914 TL720914:TO720914 ADH720914:ADK720914 AND720914:ANG720914 AWZ720914:AXC720914 BGV720914:BGY720914 BQR720914:BQU720914 CAN720914:CAQ720914 CKJ720914:CKM720914 CUF720914:CUI720914 DEB720914:DEE720914 DNX720914:DOA720914 DXT720914:DXW720914 EHP720914:EHS720914 ERL720914:ERO720914 FBH720914:FBK720914 FLD720914:FLG720914 FUZ720914:FVC720914 GEV720914:GEY720914 GOR720914:GOU720914 GYN720914:GYQ720914 HIJ720914:HIM720914 HSF720914:HSI720914 ICB720914:ICE720914 ILX720914:IMA720914 IVT720914:IVW720914 JFP720914:JFS720914 JPL720914:JPO720914 JZH720914:JZK720914 KJD720914:KJG720914 KSZ720914:KTC720914 LCV720914:LCY720914 LMR720914:LMU720914 LWN720914:LWQ720914 MGJ720914:MGM720914 MQF720914:MQI720914 NAB720914:NAE720914 NJX720914:NKA720914 NTT720914:NTW720914 ODP720914:ODS720914 ONL720914:ONO720914 OXH720914:OXK720914 PHD720914:PHG720914 PQZ720914:PRC720914 QAV720914:QAY720914 QKR720914:QKU720914 QUN720914:QUQ720914 REJ720914:REM720914 ROF720914:ROI720914 RYB720914:RYE720914 SHX720914:SIA720914 SRT720914:SRW720914 TBP720914:TBS720914 TLL720914:TLO720914 TVH720914:TVK720914 UFD720914:UFG720914 UOZ720914:UPC720914 UYV720914:UYY720914 VIR720914:VIU720914 VSN720914:VSQ720914 WCJ720914:WCM720914 WMF720914:WMI720914 WWB720914:WWE720914 T786450:W786450 JP786450:JS786450 TL786450:TO786450 ADH786450:ADK786450 AND786450:ANG786450 AWZ786450:AXC786450 BGV786450:BGY786450 BQR786450:BQU786450 CAN786450:CAQ786450 CKJ786450:CKM786450 CUF786450:CUI786450 DEB786450:DEE786450 DNX786450:DOA786450 DXT786450:DXW786450 EHP786450:EHS786450 ERL786450:ERO786450 FBH786450:FBK786450 FLD786450:FLG786450 FUZ786450:FVC786450 GEV786450:GEY786450 GOR786450:GOU786450 GYN786450:GYQ786450 HIJ786450:HIM786450 HSF786450:HSI786450 ICB786450:ICE786450 ILX786450:IMA786450 IVT786450:IVW786450 JFP786450:JFS786450 JPL786450:JPO786450 JZH786450:JZK786450 KJD786450:KJG786450 KSZ786450:KTC786450 LCV786450:LCY786450 LMR786450:LMU786450 LWN786450:LWQ786450 MGJ786450:MGM786450 MQF786450:MQI786450 NAB786450:NAE786450 NJX786450:NKA786450 NTT786450:NTW786450 ODP786450:ODS786450 ONL786450:ONO786450 OXH786450:OXK786450 PHD786450:PHG786450 PQZ786450:PRC786450 QAV786450:QAY786450 QKR786450:QKU786450 QUN786450:QUQ786450 REJ786450:REM786450 ROF786450:ROI786450 RYB786450:RYE786450 SHX786450:SIA786450 SRT786450:SRW786450 TBP786450:TBS786450 TLL786450:TLO786450 TVH786450:TVK786450 UFD786450:UFG786450 UOZ786450:UPC786450 UYV786450:UYY786450 VIR786450:VIU786450 VSN786450:VSQ786450 WCJ786450:WCM786450 WMF786450:WMI786450 WWB786450:WWE786450 T851986:W851986 JP851986:JS851986 TL851986:TO851986 ADH851986:ADK851986 AND851986:ANG851986 AWZ851986:AXC851986 BGV851986:BGY851986 BQR851986:BQU851986 CAN851986:CAQ851986 CKJ851986:CKM851986 CUF851986:CUI851986 DEB851986:DEE851986 DNX851986:DOA851986 DXT851986:DXW851986 EHP851986:EHS851986 ERL851986:ERO851986 FBH851986:FBK851986 FLD851986:FLG851986 FUZ851986:FVC851986 GEV851986:GEY851986 GOR851986:GOU851986 GYN851986:GYQ851986 HIJ851986:HIM851986 HSF851986:HSI851986 ICB851986:ICE851986 ILX851986:IMA851986 IVT851986:IVW851986 JFP851986:JFS851986 JPL851986:JPO851986 JZH851986:JZK851986 KJD851986:KJG851986 KSZ851986:KTC851986 LCV851986:LCY851986 LMR851986:LMU851986 LWN851986:LWQ851986 MGJ851986:MGM851986 MQF851986:MQI851986 NAB851986:NAE851986 NJX851986:NKA851986 NTT851986:NTW851986 ODP851986:ODS851986 ONL851986:ONO851986 OXH851986:OXK851986 PHD851986:PHG851986 PQZ851986:PRC851986 QAV851986:QAY851986 QKR851986:QKU851986 QUN851986:QUQ851986 REJ851986:REM851986 ROF851986:ROI851986 RYB851986:RYE851986 SHX851986:SIA851986 SRT851986:SRW851986 TBP851986:TBS851986 TLL851986:TLO851986 TVH851986:TVK851986 UFD851986:UFG851986 UOZ851986:UPC851986 UYV851986:UYY851986 VIR851986:VIU851986 VSN851986:VSQ851986 WCJ851986:WCM851986 WMF851986:WMI851986 WWB851986:WWE851986 T917522:W917522 JP917522:JS917522 TL917522:TO917522 ADH917522:ADK917522 AND917522:ANG917522 AWZ917522:AXC917522 BGV917522:BGY917522 BQR917522:BQU917522 CAN917522:CAQ917522 CKJ917522:CKM917522 CUF917522:CUI917522 DEB917522:DEE917522 DNX917522:DOA917522 DXT917522:DXW917522 EHP917522:EHS917522 ERL917522:ERO917522 FBH917522:FBK917522 FLD917522:FLG917522 FUZ917522:FVC917522 GEV917522:GEY917522 GOR917522:GOU917522 GYN917522:GYQ917522 HIJ917522:HIM917522 HSF917522:HSI917522 ICB917522:ICE917522 ILX917522:IMA917522 IVT917522:IVW917522 JFP917522:JFS917522 JPL917522:JPO917522 JZH917522:JZK917522 KJD917522:KJG917522 KSZ917522:KTC917522 LCV917522:LCY917522 LMR917522:LMU917522 LWN917522:LWQ917522 MGJ917522:MGM917522 MQF917522:MQI917522 NAB917522:NAE917522 NJX917522:NKA917522 NTT917522:NTW917522 ODP917522:ODS917522 ONL917522:ONO917522 OXH917522:OXK917522 PHD917522:PHG917522 PQZ917522:PRC917522 QAV917522:QAY917522 QKR917522:QKU917522 QUN917522:QUQ917522 REJ917522:REM917522 ROF917522:ROI917522 RYB917522:RYE917522 SHX917522:SIA917522 SRT917522:SRW917522 TBP917522:TBS917522 TLL917522:TLO917522 TVH917522:TVK917522 UFD917522:UFG917522 UOZ917522:UPC917522 UYV917522:UYY917522 VIR917522:VIU917522 VSN917522:VSQ917522 WCJ917522:WCM917522 WMF917522:WMI917522 WWB917522:WWE917522 T983058:W983058 JP983058:JS983058 TL983058:TO983058 ADH983058:ADK983058 AND983058:ANG983058 AWZ983058:AXC983058 BGV983058:BGY983058 BQR983058:BQU983058 CAN983058:CAQ983058 CKJ983058:CKM983058 CUF983058:CUI983058 DEB983058:DEE983058 DNX983058:DOA983058 DXT983058:DXW983058 EHP983058:EHS983058 ERL983058:ERO983058 FBH983058:FBK983058 FLD983058:FLG983058 FUZ983058:FVC983058 GEV983058:GEY983058 GOR983058:GOU983058 GYN983058:GYQ983058 HIJ983058:HIM983058 HSF983058:HSI983058 ICB983058:ICE983058 ILX983058:IMA983058 IVT983058:IVW983058 JFP983058:JFS983058 JPL983058:JPO983058 JZH983058:JZK983058 KJD983058:KJG983058 KSZ983058:KTC983058 LCV983058:LCY983058 LMR983058:LMU983058 LWN983058:LWQ983058 MGJ983058:MGM983058 MQF983058:MQI983058 NAB983058:NAE983058 NJX983058:NKA983058 NTT983058:NTW983058 ODP983058:ODS983058 ONL983058:ONO983058 OXH983058:OXK983058 PHD983058:PHG983058 PQZ983058:PRC983058 QAV983058:QAY983058 QKR983058:QKU983058 QUN983058:QUQ983058 REJ983058:REM983058 ROF983058:ROI983058 RYB983058:RYE983058 SHX983058:SIA983058 SRT983058:SRW983058 TBP983058:TBS983058 TLL983058:TLO983058 TVH983058:TVK983058 UFD983058:UFG983058 UOZ983058:UPC983058 UYV983058:UYY983058 VIR983058:VIU983058 VSN983058:VSQ983058 WCJ983058:WCM983058 WMF983058:WMI983058 WWB983058:WWE983058 O18:R18 JK18:JN18 TG18:TJ18 ADC18:ADF18 AMY18:ANB18 AWU18:AWX18 BGQ18:BGT18 BQM18:BQP18 CAI18:CAL18 CKE18:CKH18 CUA18:CUD18 DDW18:DDZ18 DNS18:DNV18 DXO18:DXR18 EHK18:EHN18 ERG18:ERJ18 FBC18:FBF18 FKY18:FLB18 FUU18:FUX18 GEQ18:GET18 GOM18:GOP18 GYI18:GYL18 HIE18:HIH18 HSA18:HSD18 IBW18:IBZ18 ILS18:ILV18 IVO18:IVR18 JFK18:JFN18 JPG18:JPJ18 JZC18:JZF18 KIY18:KJB18 KSU18:KSX18 LCQ18:LCT18 LMM18:LMP18 LWI18:LWL18 MGE18:MGH18 MQA18:MQD18 MZW18:MZZ18 NJS18:NJV18 NTO18:NTR18 ODK18:ODN18 ONG18:ONJ18 OXC18:OXF18 PGY18:PHB18 PQU18:PQX18 QAQ18:QAT18 QKM18:QKP18 QUI18:QUL18 REE18:REH18 ROA18:ROD18 RXW18:RXZ18 SHS18:SHV18 SRO18:SRR18 TBK18:TBN18 TLG18:TLJ18 TVC18:TVF18 UEY18:UFB18 UOU18:UOX18 UYQ18:UYT18 VIM18:VIP18 VSI18:VSL18 WCE18:WCH18 WMA18:WMD18 WVW18:WVZ18 O65554:R65554 JK65554:JN65554 TG65554:TJ65554 ADC65554:ADF65554 AMY65554:ANB65554 AWU65554:AWX65554 BGQ65554:BGT65554 BQM65554:BQP65554 CAI65554:CAL65554 CKE65554:CKH65554 CUA65554:CUD65554 DDW65554:DDZ65554 DNS65554:DNV65554 DXO65554:DXR65554 EHK65554:EHN65554 ERG65554:ERJ65554 FBC65554:FBF65554 FKY65554:FLB65554 FUU65554:FUX65554 GEQ65554:GET65554 GOM65554:GOP65554 GYI65554:GYL65554 HIE65554:HIH65554 HSA65554:HSD65554 IBW65554:IBZ65554 ILS65554:ILV65554 IVO65554:IVR65554 JFK65554:JFN65554 JPG65554:JPJ65554 JZC65554:JZF65554 KIY65554:KJB65554 KSU65554:KSX65554 LCQ65554:LCT65554 LMM65554:LMP65554 LWI65554:LWL65554 MGE65554:MGH65554 MQA65554:MQD65554 MZW65554:MZZ65554 NJS65554:NJV65554 NTO65554:NTR65554 ODK65554:ODN65554 ONG65554:ONJ65554 OXC65554:OXF65554 PGY65554:PHB65554 PQU65554:PQX65554 QAQ65554:QAT65554 QKM65554:QKP65554 QUI65554:QUL65554 REE65554:REH65554 ROA65554:ROD65554 RXW65554:RXZ65554 SHS65554:SHV65554 SRO65554:SRR65554 TBK65554:TBN65554 TLG65554:TLJ65554 TVC65554:TVF65554 UEY65554:UFB65554 UOU65554:UOX65554 UYQ65554:UYT65554 VIM65554:VIP65554 VSI65554:VSL65554 WCE65554:WCH65554 WMA65554:WMD65554 WVW65554:WVZ65554 O131090:R131090 JK131090:JN131090 TG131090:TJ131090 ADC131090:ADF131090 AMY131090:ANB131090 AWU131090:AWX131090 BGQ131090:BGT131090 BQM131090:BQP131090 CAI131090:CAL131090 CKE131090:CKH131090 CUA131090:CUD131090 DDW131090:DDZ131090 DNS131090:DNV131090 DXO131090:DXR131090 EHK131090:EHN131090 ERG131090:ERJ131090 FBC131090:FBF131090 FKY131090:FLB131090 FUU131090:FUX131090 GEQ131090:GET131090 GOM131090:GOP131090 GYI131090:GYL131090 HIE131090:HIH131090 HSA131090:HSD131090 IBW131090:IBZ131090 ILS131090:ILV131090 IVO131090:IVR131090 JFK131090:JFN131090 JPG131090:JPJ131090 JZC131090:JZF131090 KIY131090:KJB131090 KSU131090:KSX131090 LCQ131090:LCT131090 LMM131090:LMP131090 LWI131090:LWL131090 MGE131090:MGH131090 MQA131090:MQD131090 MZW131090:MZZ131090 NJS131090:NJV131090 NTO131090:NTR131090 ODK131090:ODN131090 ONG131090:ONJ131090 OXC131090:OXF131090 PGY131090:PHB131090 PQU131090:PQX131090 QAQ131090:QAT131090 QKM131090:QKP131090 QUI131090:QUL131090 REE131090:REH131090 ROA131090:ROD131090 RXW131090:RXZ131090 SHS131090:SHV131090 SRO131090:SRR131090 TBK131090:TBN131090 TLG131090:TLJ131090 TVC131090:TVF131090 UEY131090:UFB131090 UOU131090:UOX131090 UYQ131090:UYT131090 VIM131090:VIP131090 VSI131090:VSL131090 WCE131090:WCH131090 WMA131090:WMD131090 WVW131090:WVZ131090 O196626:R196626 JK196626:JN196626 TG196626:TJ196626 ADC196626:ADF196626 AMY196626:ANB196626 AWU196626:AWX196626 BGQ196626:BGT196626 BQM196626:BQP196626 CAI196626:CAL196626 CKE196626:CKH196626 CUA196626:CUD196626 DDW196626:DDZ196626 DNS196626:DNV196626 DXO196626:DXR196626 EHK196626:EHN196626 ERG196626:ERJ196626 FBC196626:FBF196626 FKY196626:FLB196626 FUU196626:FUX196626 GEQ196626:GET196626 GOM196626:GOP196626 GYI196626:GYL196626 HIE196626:HIH196626 HSA196626:HSD196626 IBW196626:IBZ196626 ILS196626:ILV196626 IVO196626:IVR196626 JFK196626:JFN196626 JPG196626:JPJ196626 JZC196626:JZF196626 KIY196626:KJB196626 KSU196626:KSX196626 LCQ196626:LCT196626 LMM196626:LMP196626 LWI196626:LWL196626 MGE196626:MGH196626 MQA196626:MQD196626 MZW196626:MZZ196626 NJS196626:NJV196626 NTO196626:NTR196626 ODK196626:ODN196626 ONG196626:ONJ196626 OXC196626:OXF196626 PGY196626:PHB196626 PQU196626:PQX196626 QAQ196626:QAT196626 QKM196626:QKP196626 QUI196626:QUL196626 REE196626:REH196626 ROA196626:ROD196626 RXW196626:RXZ196626 SHS196626:SHV196626 SRO196626:SRR196626 TBK196626:TBN196626 TLG196626:TLJ196626 TVC196626:TVF196626 UEY196626:UFB196626 UOU196626:UOX196626 UYQ196626:UYT196626 VIM196626:VIP196626 VSI196626:VSL196626 WCE196626:WCH196626 WMA196626:WMD196626 WVW196626:WVZ196626 O262162:R262162 JK262162:JN262162 TG262162:TJ262162 ADC262162:ADF262162 AMY262162:ANB262162 AWU262162:AWX262162 BGQ262162:BGT262162 BQM262162:BQP262162 CAI262162:CAL262162 CKE262162:CKH262162 CUA262162:CUD262162 DDW262162:DDZ262162 DNS262162:DNV262162 DXO262162:DXR262162 EHK262162:EHN262162 ERG262162:ERJ262162 FBC262162:FBF262162 FKY262162:FLB262162 FUU262162:FUX262162 GEQ262162:GET262162 GOM262162:GOP262162 GYI262162:GYL262162 HIE262162:HIH262162 HSA262162:HSD262162 IBW262162:IBZ262162 ILS262162:ILV262162 IVO262162:IVR262162 JFK262162:JFN262162 JPG262162:JPJ262162 JZC262162:JZF262162 KIY262162:KJB262162 KSU262162:KSX262162 LCQ262162:LCT262162 LMM262162:LMP262162 LWI262162:LWL262162 MGE262162:MGH262162 MQA262162:MQD262162 MZW262162:MZZ262162 NJS262162:NJV262162 NTO262162:NTR262162 ODK262162:ODN262162 ONG262162:ONJ262162 OXC262162:OXF262162 PGY262162:PHB262162 PQU262162:PQX262162 QAQ262162:QAT262162 QKM262162:QKP262162 QUI262162:QUL262162 REE262162:REH262162 ROA262162:ROD262162 RXW262162:RXZ262162 SHS262162:SHV262162 SRO262162:SRR262162 TBK262162:TBN262162 TLG262162:TLJ262162 TVC262162:TVF262162 UEY262162:UFB262162 UOU262162:UOX262162 UYQ262162:UYT262162 VIM262162:VIP262162 VSI262162:VSL262162 WCE262162:WCH262162 WMA262162:WMD262162 WVW262162:WVZ262162 O327698:R327698 JK327698:JN327698 TG327698:TJ327698 ADC327698:ADF327698 AMY327698:ANB327698 AWU327698:AWX327698 BGQ327698:BGT327698 BQM327698:BQP327698 CAI327698:CAL327698 CKE327698:CKH327698 CUA327698:CUD327698 DDW327698:DDZ327698 DNS327698:DNV327698 DXO327698:DXR327698 EHK327698:EHN327698 ERG327698:ERJ327698 FBC327698:FBF327698 FKY327698:FLB327698 FUU327698:FUX327698 GEQ327698:GET327698 GOM327698:GOP327698 GYI327698:GYL327698 HIE327698:HIH327698 HSA327698:HSD327698 IBW327698:IBZ327698 ILS327698:ILV327698 IVO327698:IVR327698 JFK327698:JFN327698 JPG327698:JPJ327698 JZC327698:JZF327698 KIY327698:KJB327698 KSU327698:KSX327698 LCQ327698:LCT327698 LMM327698:LMP327698 LWI327698:LWL327698 MGE327698:MGH327698 MQA327698:MQD327698 MZW327698:MZZ327698 NJS327698:NJV327698 NTO327698:NTR327698 ODK327698:ODN327698 ONG327698:ONJ327698 OXC327698:OXF327698 PGY327698:PHB327698 PQU327698:PQX327698 QAQ327698:QAT327698 QKM327698:QKP327698 QUI327698:QUL327698 REE327698:REH327698 ROA327698:ROD327698 RXW327698:RXZ327698 SHS327698:SHV327698 SRO327698:SRR327698 TBK327698:TBN327698 TLG327698:TLJ327698 TVC327698:TVF327698 UEY327698:UFB327698 UOU327698:UOX327698 UYQ327698:UYT327698 VIM327698:VIP327698 VSI327698:VSL327698 WCE327698:WCH327698 WMA327698:WMD327698 WVW327698:WVZ327698 O393234:R393234 JK393234:JN393234 TG393234:TJ393234 ADC393234:ADF393234 AMY393234:ANB393234 AWU393234:AWX393234 BGQ393234:BGT393234 BQM393234:BQP393234 CAI393234:CAL393234 CKE393234:CKH393234 CUA393234:CUD393234 DDW393234:DDZ393234 DNS393234:DNV393234 DXO393234:DXR393234 EHK393234:EHN393234 ERG393234:ERJ393234 FBC393234:FBF393234 FKY393234:FLB393234 FUU393234:FUX393234 GEQ393234:GET393234 GOM393234:GOP393234 GYI393234:GYL393234 HIE393234:HIH393234 HSA393234:HSD393234 IBW393234:IBZ393234 ILS393234:ILV393234 IVO393234:IVR393234 JFK393234:JFN393234 JPG393234:JPJ393234 JZC393234:JZF393234 KIY393234:KJB393234 KSU393234:KSX393234 LCQ393234:LCT393234 LMM393234:LMP393234 LWI393234:LWL393234 MGE393234:MGH393234 MQA393234:MQD393234 MZW393234:MZZ393234 NJS393234:NJV393234 NTO393234:NTR393234 ODK393234:ODN393234 ONG393234:ONJ393234 OXC393234:OXF393234 PGY393234:PHB393234 PQU393234:PQX393234 QAQ393234:QAT393234 QKM393234:QKP393234 QUI393234:QUL393234 REE393234:REH393234 ROA393234:ROD393234 RXW393234:RXZ393234 SHS393234:SHV393234 SRO393234:SRR393234 TBK393234:TBN393234 TLG393234:TLJ393234 TVC393234:TVF393234 UEY393234:UFB393234 UOU393234:UOX393234 UYQ393234:UYT393234 VIM393234:VIP393234 VSI393234:VSL393234 WCE393234:WCH393234 WMA393234:WMD393234 WVW393234:WVZ393234 O458770:R458770 JK458770:JN458770 TG458770:TJ458770 ADC458770:ADF458770 AMY458770:ANB458770 AWU458770:AWX458770 BGQ458770:BGT458770 BQM458770:BQP458770 CAI458770:CAL458770 CKE458770:CKH458770 CUA458770:CUD458770 DDW458770:DDZ458770 DNS458770:DNV458770 DXO458770:DXR458770 EHK458770:EHN458770 ERG458770:ERJ458770 FBC458770:FBF458770 FKY458770:FLB458770 FUU458770:FUX458770 GEQ458770:GET458770 GOM458770:GOP458770 GYI458770:GYL458770 HIE458770:HIH458770 HSA458770:HSD458770 IBW458770:IBZ458770 ILS458770:ILV458770 IVO458770:IVR458770 JFK458770:JFN458770 JPG458770:JPJ458770 JZC458770:JZF458770 KIY458770:KJB458770 KSU458770:KSX458770 LCQ458770:LCT458770 LMM458770:LMP458770 LWI458770:LWL458770 MGE458770:MGH458770 MQA458770:MQD458770 MZW458770:MZZ458770 NJS458770:NJV458770 NTO458770:NTR458770 ODK458770:ODN458770 ONG458770:ONJ458770 OXC458770:OXF458770 PGY458770:PHB458770 PQU458770:PQX458770 QAQ458770:QAT458770 QKM458770:QKP458770 QUI458770:QUL458770 REE458770:REH458770 ROA458770:ROD458770 RXW458770:RXZ458770 SHS458770:SHV458770 SRO458770:SRR458770 TBK458770:TBN458770 TLG458770:TLJ458770 TVC458770:TVF458770 UEY458770:UFB458770 UOU458770:UOX458770 UYQ458770:UYT458770 VIM458770:VIP458770 VSI458770:VSL458770 WCE458770:WCH458770 WMA458770:WMD458770 WVW458770:WVZ458770 O524306:R524306 JK524306:JN524306 TG524306:TJ524306 ADC524306:ADF524306 AMY524306:ANB524306 AWU524306:AWX524306 BGQ524306:BGT524306 BQM524306:BQP524306 CAI524306:CAL524306 CKE524306:CKH524306 CUA524306:CUD524306 DDW524306:DDZ524306 DNS524306:DNV524306 DXO524306:DXR524306 EHK524306:EHN524306 ERG524306:ERJ524306 FBC524306:FBF524306 FKY524306:FLB524306 FUU524306:FUX524306 GEQ524306:GET524306 GOM524306:GOP524306 GYI524306:GYL524306 HIE524306:HIH524306 HSA524306:HSD524306 IBW524306:IBZ524306 ILS524306:ILV524306 IVO524306:IVR524306 JFK524306:JFN524306 JPG524306:JPJ524306 JZC524306:JZF524306 KIY524306:KJB524306 KSU524306:KSX524306 LCQ524306:LCT524306 LMM524306:LMP524306 LWI524306:LWL524306 MGE524306:MGH524306 MQA524306:MQD524306 MZW524306:MZZ524306 NJS524306:NJV524306 NTO524306:NTR524306 ODK524306:ODN524306 ONG524306:ONJ524306 OXC524306:OXF524306 PGY524306:PHB524306 PQU524306:PQX524306 QAQ524306:QAT524306 QKM524306:QKP524306 QUI524306:QUL524306 REE524306:REH524306 ROA524306:ROD524306 RXW524306:RXZ524306 SHS524306:SHV524306 SRO524306:SRR524306 TBK524306:TBN524306 TLG524306:TLJ524306 TVC524306:TVF524306 UEY524306:UFB524306 UOU524306:UOX524306 UYQ524306:UYT524306 VIM524306:VIP524306 VSI524306:VSL524306 WCE524306:WCH524306 WMA524306:WMD524306 WVW524306:WVZ524306 O589842:R589842 JK589842:JN589842 TG589842:TJ589842 ADC589842:ADF589842 AMY589842:ANB589842 AWU589842:AWX589842 BGQ589842:BGT589842 BQM589842:BQP589842 CAI589842:CAL589842 CKE589842:CKH589842 CUA589842:CUD589842 DDW589842:DDZ589842 DNS589842:DNV589842 DXO589842:DXR589842 EHK589842:EHN589842 ERG589842:ERJ589842 FBC589842:FBF589842 FKY589842:FLB589842 FUU589842:FUX589842 GEQ589842:GET589842 GOM589842:GOP589842 GYI589842:GYL589842 HIE589842:HIH589842 HSA589842:HSD589842 IBW589842:IBZ589842 ILS589842:ILV589842 IVO589842:IVR589842 JFK589842:JFN589842 JPG589842:JPJ589842 JZC589842:JZF589842 KIY589842:KJB589842 KSU589842:KSX589842 LCQ589842:LCT589842 LMM589842:LMP589842 LWI589842:LWL589842 MGE589842:MGH589842 MQA589842:MQD589842 MZW589842:MZZ589842 NJS589842:NJV589842 NTO589842:NTR589842 ODK589842:ODN589842 ONG589842:ONJ589842 OXC589842:OXF589842 PGY589842:PHB589842 PQU589842:PQX589842 QAQ589842:QAT589842 QKM589842:QKP589842 QUI589842:QUL589842 REE589842:REH589842 ROA589842:ROD589842 RXW589842:RXZ589842 SHS589842:SHV589842 SRO589842:SRR589842 TBK589842:TBN589842 TLG589842:TLJ589842 TVC589842:TVF589842 UEY589842:UFB589842 UOU589842:UOX589842 UYQ589842:UYT589842 VIM589842:VIP589842 VSI589842:VSL589842 WCE589842:WCH589842 WMA589842:WMD589842 WVW589842:WVZ589842 O655378:R655378 JK655378:JN655378 TG655378:TJ655378 ADC655378:ADF655378 AMY655378:ANB655378 AWU655378:AWX655378 BGQ655378:BGT655378 BQM655378:BQP655378 CAI655378:CAL655378 CKE655378:CKH655378 CUA655378:CUD655378 DDW655378:DDZ655378 DNS655378:DNV655378 DXO655378:DXR655378 EHK655378:EHN655378 ERG655378:ERJ655378 FBC655378:FBF655378 FKY655378:FLB655378 FUU655378:FUX655378 GEQ655378:GET655378 GOM655378:GOP655378 GYI655378:GYL655378 HIE655378:HIH655378 HSA655378:HSD655378 IBW655378:IBZ655378 ILS655378:ILV655378 IVO655378:IVR655378 JFK655378:JFN655378 JPG655378:JPJ655378 JZC655378:JZF655378 KIY655378:KJB655378 KSU655378:KSX655378 LCQ655378:LCT655378 LMM655378:LMP655378 LWI655378:LWL655378 MGE655378:MGH655378 MQA655378:MQD655378 MZW655378:MZZ655378 NJS655378:NJV655378 NTO655378:NTR655378 ODK655378:ODN655378 ONG655378:ONJ655378 OXC655378:OXF655378 PGY655378:PHB655378 PQU655378:PQX655378 QAQ655378:QAT655378 QKM655378:QKP655378 QUI655378:QUL655378 REE655378:REH655378 ROA655378:ROD655378 RXW655378:RXZ655378 SHS655378:SHV655378 SRO655378:SRR655378 TBK655378:TBN655378 TLG655378:TLJ655378 TVC655378:TVF655378 UEY655378:UFB655378 UOU655378:UOX655378 UYQ655378:UYT655378 VIM655378:VIP655378 VSI655378:VSL655378 WCE655378:WCH655378 WMA655378:WMD655378 WVW655378:WVZ655378 O720914:R720914 JK720914:JN720914 TG720914:TJ720914 ADC720914:ADF720914 AMY720914:ANB720914 AWU720914:AWX720914 BGQ720914:BGT720914 BQM720914:BQP720914 CAI720914:CAL720914 CKE720914:CKH720914 CUA720914:CUD720914 DDW720914:DDZ720914 DNS720914:DNV720914 DXO720914:DXR720914 EHK720914:EHN720914 ERG720914:ERJ720914 FBC720914:FBF720914 FKY720914:FLB720914 FUU720914:FUX720914 GEQ720914:GET720914 GOM720914:GOP720914 GYI720914:GYL720914 HIE720914:HIH720914 HSA720914:HSD720914 IBW720914:IBZ720914 ILS720914:ILV720914 IVO720914:IVR720914 JFK720914:JFN720914 JPG720914:JPJ720914 JZC720914:JZF720914 KIY720914:KJB720914 KSU720914:KSX720914 LCQ720914:LCT720914 LMM720914:LMP720914 LWI720914:LWL720914 MGE720914:MGH720914 MQA720914:MQD720914 MZW720914:MZZ720914 NJS720914:NJV720914 NTO720914:NTR720914 ODK720914:ODN720914 ONG720914:ONJ720914 OXC720914:OXF720914 PGY720914:PHB720914 PQU720914:PQX720914 QAQ720914:QAT720914 QKM720914:QKP720914 QUI720914:QUL720914 REE720914:REH720914 ROA720914:ROD720914 RXW720914:RXZ720914 SHS720914:SHV720914 SRO720914:SRR720914 TBK720914:TBN720914 TLG720914:TLJ720914 TVC720914:TVF720914 UEY720914:UFB720914 UOU720914:UOX720914 UYQ720914:UYT720914 VIM720914:VIP720914 VSI720914:VSL720914 WCE720914:WCH720914 WMA720914:WMD720914 WVW720914:WVZ720914 O786450:R786450 JK786450:JN786450 TG786450:TJ786450 ADC786450:ADF786450 AMY786450:ANB786450 AWU786450:AWX786450 BGQ786450:BGT786450 BQM786450:BQP786450 CAI786450:CAL786450 CKE786450:CKH786450 CUA786450:CUD786450 DDW786450:DDZ786450 DNS786450:DNV786450 DXO786450:DXR786450 EHK786450:EHN786450 ERG786450:ERJ786450 FBC786450:FBF786450 FKY786450:FLB786450 FUU786450:FUX786450 GEQ786450:GET786450 GOM786450:GOP786450 GYI786450:GYL786450 HIE786450:HIH786450 HSA786450:HSD786450 IBW786450:IBZ786450 ILS786450:ILV786450 IVO786450:IVR786450 JFK786450:JFN786450 JPG786450:JPJ786450 JZC786450:JZF786450 KIY786450:KJB786450 KSU786450:KSX786450 LCQ786450:LCT786450 LMM786450:LMP786450 LWI786450:LWL786450 MGE786450:MGH786450 MQA786450:MQD786450 MZW786450:MZZ786450 NJS786450:NJV786450 NTO786450:NTR786450 ODK786450:ODN786450 ONG786450:ONJ786450 OXC786450:OXF786450 PGY786450:PHB786450 PQU786450:PQX786450 QAQ786450:QAT786450 QKM786450:QKP786450 QUI786450:QUL786450 REE786450:REH786450 ROA786450:ROD786450 RXW786450:RXZ786450 SHS786450:SHV786450 SRO786450:SRR786450 TBK786450:TBN786450 TLG786450:TLJ786450 TVC786450:TVF786450 UEY786450:UFB786450 UOU786450:UOX786450 UYQ786450:UYT786450 VIM786450:VIP786450 VSI786450:VSL786450 WCE786450:WCH786450 WMA786450:WMD786450 WVW786450:WVZ786450 O851986:R851986 JK851986:JN851986 TG851986:TJ851986 ADC851986:ADF851986 AMY851986:ANB851986 AWU851986:AWX851986 BGQ851986:BGT851986 BQM851986:BQP851986 CAI851986:CAL851986 CKE851986:CKH851986 CUA851986:CUD851986 DDW851986:DDZ851986 DNS851986:DNV851986 DXO851986:DXR851986 EHK851986:EHN851986 ERG851986:ERJ851986 FBC851986:FBF851986 FKY851986:FLB851986 FUU851986:FUX851986 GEQ851986:GET851986 GOM851986:GOP851986 GYI851986:GYL851986 HIE851986:HIH851986 HSA851986:HSD851986 IBW851986:IBZ851986 ILS851986:ILV851986 IVO851986:IVR851986 JFK851986:JFN851986 JPG851986:JPJ851986 JZC851986:JZF851986 KIY851986:KJB851986 KSU851986:KSX851986 LCQ851986:LCT851986 LMM851986:LMP851986 LWI851986:LWL851986 MGE851986:MGH851986 MQA851986:MQD851986 MZW851986:MZZ851986 NJS851986:NJV851986 NTO851986:NTR851986 ODK851986:ODN851986 ONG851986:ONJ851986 OXC851986:OXF851986 PGY851986:PHB851986 PQU851986:PQX851986 QAQ851986:QAT851986 QKM851986:QKP851986 QUI851986:QUL851986 REE851986:REH851986 ROA851986:ROD851986 RXW851986:RXZ851986 SHS851986:SHV851986 SRO851986:SRR851986 TBK851986:TBN851986 TLG851986:TLJ851986 TVC851986:TVF851986 UEY851986:UFB851986 UOU851986:UOX851986 UYQ851986:UYT851986 VIM851986:VIP851986 VSI851986:VSL851986 WCE851986:WCH851986 WMA851986:WMD851986 WVW851986:WVZ851986 O917522:R917522 JK917522:JN917522 TG917522:TJ917522 ADC917522:ADF917522 AMY917522:ANB917522 AWU917522:AWX917522 BGQ917522:BGT917522 BQM917522:BQP917522 CAI917522:CAL917522 CKE917522:CKH917522 CUA917522:CUD917522 DDW917522:DDZ917522 DNS917522:DNV917522 DXO917522:DXR917522 EHK917522:EHN917522 ERG917522:ERJ917522 FBC917522:FBF917522 FKY917522:FLB917522 FUU917522:FUX917522 GEQ917522:GET917522 GOM917522:GOP917522 GYI917522:GYL917522 HIE917522:HIH917522 HSA917522:HSD917522 IBW917522:IBZ917522 ILS917522:ILV917522 IVO917522:IVR917522 JFK917522:JFN917522 JPG917522:JPJ917522 JZC917522:JZF917522 KIY917522:KJB917522 KSU917522:KSX917522 LCQ917522:LCT917522 LMM917522:LMP917522 LWI917522:LWL917522 MGE917522:MGH917522 MQA917522:MQD917522 MZW917522:MZZ917522 NJS917522:NJV917522 NTO917522:NTR917522 ODK917522:ODN917522 ONG917522:ONJ917522 OXC917522:OXF917522 PGY917522:PHB917522 PQU917522:PQX917522 QAQ917522:QAT917522 QKM917522:QKP917522 QUI917522:QUL917522 REE917522:REH917522 ROA917522:ROD917522 RXW917522:RXZ917522 SHS917522:SHV917522 SRO917522:SRR917522 TBK917522:TBN917522 TLG917522:TLJ917522 TVC917522:TVF917522 UEY917522:UFB917522 UOU917522:UOX917522 UYQ917522:UYT917522 VIM917522:VIP917522 VSI917522:VSL917522 WCE917522:WCH917522 WMA917522:WMD917522 WVW917522:WVZ917522 O983058:R983058 JK983058:JN983058 TG983058:TJ983058 ADC983058:ADF983058 AMY983058:ANB983058 AWU983058:AWX983058 BGQ983058:BGT983058 BQM983058:BQP983058 CAI983058:CAL983058 CKE983058:CKH983058 CUA983058:CUD983058 DDW983058:DDZ983058 DNS983058:DNV983058 DXO983058:DXR983058 EHK983058:EHN983058 ERG983058:ERJ983058 FBC983058:FBF983058 FKY983058:FLB983058 FUU983058:FUX983058 GEQ983058:GET983058 GOM983058:GOP983058 GYI983058:GYL983058 HIE983058:HIH983058 HSA983058:HSD983058 IBW983058:IBZ983058 ILS983058:ILV983058 IVO983058:IVR983058 JFK983058:JFN983058 JPG983058:JPJ983058 JZC983058:JZF983058 KIY983058:KJB983058 KSU983058:KSX983058 LCQ983058:LCT983058 LMM983058:LMP983058 LWI983058:LWL983058 MGE983058:MGH983058 MQA983058:MQD983058 MZW983058:MZZ983058 NJS983058:NJV983058 NTO983058:NTR983058 ODK983058:ODN983058 ONG983058:ONJ983058 OXC983058:OXF983058 PGY983058:PHB983058 PQU983058:PQX983058 QAQ983058:QAT983058 QKM983058:QKP983058 QUI983058:QUL983058 REE983058:REH983058 ROA983058:ROD983058 RXW983058:RXZ983058 SHS983058:SHV983058 SRO983058:SRR983058 TBK983058:TBN983058 TLG983058:TLJ983058 TVC983058:TVF983058 UEY983058:UFB983058 UOU983058:UOX983058 UYQ983058:UYT983058 VIM983058:VIP983058 VSI983058:VSL983058 WCE983058:WCH983058 WMA983058:WMD983058 WVW983058:WVZ983058 J18:M18 JF18:JI18 TB18:TE18 ACX18:ADA18 AMT18:AMW18 AWP18:AWS18 BGL18:BGO18 BQH18:BQK18 CAD18:CAG18 CJZ18:CKC18 CTV18:CTY18 DDR18:DDU18 DNN18:DNQ18 DXJ18:DXM18 EHF18:EHI18 ERB18:ERE18 FAX18:FBA18 FKT18:FKW18 FUP18:FUS18 GEL18:GEO18 GOH18:GOK18 GYD18:GYG18 HHZ18:HIC18 HRV18:HRY18 IBR18:IBU18 ILN18:ILQ18 IVJ18:IVM18 JFF18:JFI18 JPB18:JPE18 JYX18:JZA18 KIT18:KIW18 KSP18:KSS18 LCL18:LCO18 LMH18:LMK18 LWD18:LWG18 MFZ18:MGC18 MPV18:MPY18 MZR18:MZU18 NJN18:NJQ18 NTJ18:NTM18 ODF18:ODI18 ONB18:ONE18 OWX18:OXA18 PGT18:PGW18 PQP18:PQS18 QAL18:QAO18 QKH18:QKK18 QUD18:QUG18 RDZ18:REC18 RNV18:RNY18 RXR18:RXU18 SHN18:SHQ18 SRJ18:SRM18 TBF18:TBI18 TLB18:TLE18 TUX18:TVA18 UET18:UEW18 UOP18:UOS18 UYL18:UYO18 VIH18:VIK18 VSD18:VSG18 WBZ18:WCC18 WLV18:WLY18 WVR18:WVU18 J65554:M65554 JF65554:JI65554 TB65554:TE65554 ACX65554:ADA65554 AMT65554:AMW65554 AWP65554:AWS65554 BGL65554:BGO65554 BQH65554:BQK65554 CAD65554:CAG65554 CJZ65554:CKC65554 CTV65554:CTY65554 DDR65554:DDU65554 DNN65554:DNQ65554 DXJ65554:DXM65554 EHF65554:EHI65554 ERB65554:ERE65554 FAX65554:FBA65554 FKT65554:FKW65554 FUP65554:FUS65554 GEL65554:GEO65554 GOH65554:GOK65554 GYD65554:GYG65554 HHZ65554:HIC65554 HRV65554:HRY65554 IBR65554:IBU65554 ILN65554:ILQ65554 IVJ65554:IVM65554 JFF65554:JFI65554 JPB65554:JPE65554 JYX65554:JZA65554 KIT65554:KIW65554 KSP65554:KSS65554 LCL65554:LCO65554 LMH65554:LMK65554 LWD65554:LWG65554 MFZ65554:MGC65554 MPV65554:MPY65554 MZR65554:MZU65554 NJN65554:NJQ65554 NTJ65554:NTM65554 ODF65554:ODI65554 ONB65554:ONE65554 OWX65554:OXA65554 PGT65554:PGW65554 PQP65554:PQS65554 QAL65554:QAO65554 QKH65554:QKK65554 QUD65554:QUG65554 RDZ65554:REC65554 RNV65554:RNY65554 RXR65554:RXU65554 SHN65554:SHQ65554 SRJ65554:SRM65554 TBF65554:TBI65554 TLB65554:TLE65554 TUX65554:TVA65554 UET65554:UEW65554 UOP65554:UOS65554 UYL65554:UYO65554 VIH65554:VIK65554 VSD65554:VSG65554 WBZ65554:WCC65554 WLV65554:WLY65554 WVR65554:WVU65554 J131090:M131090 JF131090:JI131090 TB131090:TE131090 ACX131090:ADA131090 AMT131090:AMW131090 AWP131090:AWS131090 BGL131090:BGO131090 BQH131090:BQK131090 CAD131090:CAG131090 CJZ131090:CKC131090 CTV131090:CTY131090 DDR131090:DDU131090 DNN131090:DNQ131090 DXJ131090:DXM131090 EHF131090:EHI131090 ERB131090:ERE131090 FAX131090:FBA131090 FKT131090:FKW131090 FUP131090:FUS131090 GEL131090:GEO131090 GOH131090:GOK131090 GYD131090:GYG131090 HHZ131090:HIC131090 HRV131090:HRY131090 IBR131090:IBU131090 ILN131090:ILQ131090 IVJ131090:IVM131090 JFF131090:JFI131090 JPB131090:JPE131090 JYX131090:JZA131090 KIT131090:KIW131090 KSP131090:KSS131090 LCL131090:LCO131090 LMH131090:LMK131090 LWD131090:LWG131090 MFZ131090:MGC131090 MPV131090:MPY131090 MZR131090:MZU131090 NJN131090:NJQ131090 NTJ131090:NTM131090 ODF131090:ODI131090 ONB131090:ONE131090 OWX131090:OXA131090 PGT131090:PGW131090 PQP131090:PQS131090 QAL131090:QAO131090 QKH131090:QKK131090 QUD131090:QUG131090 RDZ131090:REC131090 RNV131090:RNY131090 RXR131090:RXU131090 SHN131090:SHQ131090 SRJ131090:SRM131090 TBF131090:TBI131090 TLB131090:TLE131090 TUX131090:TVA131090 UET131090:UEW131090 UOP131090:UOS131090 UYL131090:UYO131090 VIH131090:VIK131090 VSD131090:VSG131090 WBZ131090:WCC131090 WLV131090:WLY131090 WVR131090:WVU131090 J196626:M196626 JF196626:JI196626 TB196626:TE196626 ACX196626:ADA196626 AMT196626:AMW196626 AWP196626:AWS196626 BGL196626:BGO196626 BQH196626:BQK196626 CAD196626:CAG196626 CJZ196626:CKC196626 CTV196626:CTY196626 DDR196626:DDU196626 DNN196626:DNQ196626 DXJ196626:DXM196626 EHF196626:EHI196626 ERB196626:ERE196626 FAX196626:FBA196626 FKT196626:FKW196626 FUP196626:FUS196626 GEL196626:GEO196626 GOH196626:GOK196626 GYD196626:GYG196626 HHZ196626:HIC196626 HRV196626:HRY196626 IBR196626:IBU196626 ILN196626:ILQ196626 IVJ196626:IVM196626 JFF196626:JFI196626 JPB196626:JPE196626 JYX196626:JZA196626 KIT196626:KIW196626 KSP196626:KSS196626 LCL196626:LCO196626 LMH196626:LMK196626 LWD196626:LWG196626 MFZ196626:MGC196626 MPV196626:MPY196626 MZR196626:MZU196626 NJN196626:NJQ196626 NTJ196626:NTM196626 ODF196626:ODI196626 ONB196626:ONE196626 OWX196626:OXA196626 PGT196626:PGW196626 PQP196626:PQS196626 QAL196626:QAO196626 QKH196626:QKK196626 QUD196626:QUG196626 RDZ196626:REC196626 RNV196626:RNY196626 RXR196626:RXU196626 SHN196626:SHQ196626 SRJ196626:SRM196626 TBF196626:TBI196626 TLB196626:TLE196626 TUX196626:TVA196626 UET196626:UEW196626 UOP196626:UOS196626 UYL196626:UYO196626 VIH196626:VIK196626 VSD196626:VSG196626 WBZ196626:WCC196626 WLV196626:WLY196626 WVR196626:WVU196626 J262162:M262162 JF262162:JI262162 TB262162:TE262162 ACX262162:ADA262162 AMT262162:AMW262162 AWP262162:AWS262162 BGL262162:BGO262162 BQH262162:BQK262162 CAD262162:CAG262162 CJZ262162:CKC262162 CTV262162:CTY262162 DDR262162:DDU262162 DNN262162:DNQ262162 DXJ262162:DXM262162 EHF262162:EHI262162 ERB262162:ERE262162 FAX262162:FBA262162 FKT262162:FKW262162 FUP262162:FUS262162 GEL262162:GEO262162 GOH262162:GOK262162 GYD262162:GYG262162 HHZ262162:HIC262162 HRV262162:HRY262162 IBR262162:IBU262162 ILN262162:ILQ262162 IVJ262162:IVM262162 JFF262162:JFI262162 JPB262162:JPE262162 JYX262162:JZA262162 KIT262162:KIW262162 KSP262162:KSS262162 LCL262162:LCO262162 LMH262162:LMK262162 LWD262162:LWG262162 MFZ262162:MGC262162 MPV262162:MPY262162 MZR262162:MZU262162 NJN262162:NJQ262162 NTJ262162:NTM262162 ODF262162:ODI262162 ONB262162:ONE262162 OWX262162:OXA262162 PGT262162:PGW262162 PQP262162:PQS262162 QAL262162:QAO262162 QKH262162:QKK262162 QUD262162:QUG262162 RDZ262162:REC262162 RNV262162:RNY262162 RXR262162:RXU262162 SHN262162:SHQ262162 SRJ262162:SRM262162 TBF262162:TBI262162 TLB262162:TLE262162 TUX262162:TVA262162 UET262162:UEW262162 UOP262162:UOS262162 UYL262162:UYO262162 VIH262162:VIK262162 VSD262162:VSG262162 WBZ262162:WCC262162 WLV262162:WLY262162 WVR262162:WVU262162 J327698:M327698 JF327698:JI327698 TB327698:TE327698 ACX327698:ADA327698 AMT327698:AMW327698 AWP327698:AWS327698 BGL327698:BGO327698 BQH327698:BQK327698 CAD327698:CAG327698 CJZ327698:CKC327698 CTV327698:CTY327698 DDR327698:DDU327698 DNN327698:DNQ327698 DXJ327698:DXM327698 EHF327698:EHI327698 ERB327698:ERE327698 FAX327698:FBA327698 FKT327698:FKW327698 FUP327698:FUS327698 GEL327698:GEO327698 GOH327698:GOK327698 GYD327698:GYG327698 HHZ327698:HIC327698 HRV327698:HRY327698 IBR327698:IBU327698 ILN327698:ILQ327698 IVJ327698:IVM327698 JFF327698:JFI327698 JPB327698:JPE327698 JYX327698:JZA327698 KIT327698:KIW327698 KSP327698:KSS327698 LCL327698:LCO327698 LMH327698:LMK327698 LWD327698:LWG327698 MFZ327698:MGC327698 MPV327698:MPY327698 MZR327698:MZU327698 NJN327698:NJQ327698 NTJ327698:NTM327698 ODF327698:ODI327698 ONB327698:ONE327698 OWX327698:OXA327698 PGT327698:PGW327698 PQP327698:PQS327698 QAL327698:QAO327698 QKH327698:QKK327698 QUD327698:QUG327698 RDZ327698:REC327698 RNV327698:RNY327698 RXR327698:RXU327698 SHN327698:SHQ327698 SRJ327698:SRM327698 TBF327698:TBI327698 TLB327698:TLE327698 TUX327698:TVA327698 UET327698:UEW327698 UOP327698:UOS327698 UYL327698:UYO327698 VIH327698:VIK327698 VSD327698:VSG327698 WBZ327698:WCC327698 WLV327698:WLY327698 WVR327698:WVU327698 J393234:M393234 JF393234:JI393234 TB393234:TE393234 ACX393234:ADA393234 AMT393234:AMW393234 AWP393234:AWS393234 BGL393234:BGO393234 BQH393234:BQK393234 CAD393234:CAG393234 CJZ393234:CKC393234 CTV393234:CTY393234 DDR393234:DDU393234 DNN393234:DNQ393234 DXJ393234:DXM393234 EHF393234:EHI393234 ERB393234:ERE393234 FAX393234:FBA393234 FKT393234:FKW393234 FUP393234:FUS393234 GEL393234:GEO393234 GOH393234:GOK393234 GYD393234:GYG393234 HHZ393234:HIC393234 HRV393234:HRY393234 IBR393234:IBU393234 ILN393234:ILQ393234 IVJ393234:IVM393234 JFF393234:JFI393234 JPB393234:JPE393234 JYX393234:JZA393234 KIT393234:KIW393234 KSP393234:KSS393234 LCL393234:LCO393234 LMH393234:LMK393234 LWD393234:LWG393234 MFZ393234:MGC393234 MPV393234:MPY393234 MZR393234:MZU393234 NJN393234:NJQ393234 NTJ393234:NTM393234 ODF393234:ODI393234 ONB393234:ONE393234 OWX393234:OXA393234 PGT393234:PGW393234 PQP393234:PQS393234 QAL393234:QAO393234 QKH393234:QKK393234 QUD393234:QUG393234 RDZ393234:REC393234 RNV393234:RNY393234 RXR393234:RXU393234 SHN393234:SHQ393234 SRJ393234:SRM393234 TBF393234:TBI393234 TLB393234:TLE393234 TUX393234:TVA393234 UET393234:UEW393234 UOP393234:UOS393234 UYL393234:UYO393234 VIH393234:VIK393234 VSD393234:VSG393234 WBZ393234:WCC393234 WLV393234:WLY393234 WVR393234:WVU393234 J458770:M458770 JF458770:JI458770 TB458770:TE458770 ACX458770:ADA458770 AMT458770:AMW458770 AWP458770:AWS458770 BGL458770:BGO458770 BQH458770:BQK458770 CAD458770:CAG458770 CJZ458770:CKC458770 CTV458770:CTY458770 DDR458770:DDU458770 DNN458770:DNQ458770 DXJ458770:DXM458770 EHF458770:EHI458770 ERB458770:ERE458770 FAX458770:FBA458770 FKT458770:FKW458770 FUP458770:FUS458770 GEL458770:GEO458770 GOH458770:GOK458770 GYD458770:GYG458770 HHZ458770:HIC458770 HRV458770:HRY458770 IBR458770:IBU458770 ILN458770:ILQ458770 IVJ458770:IVM458770 JFF458770:JFI458770 JPB458770:JPE458770 JYX458770:JZA458770 KIT458770:KIW458770 KSP458770:KSS458770 LCL458770:LCO458770 LMH458770:LMK458770 LWD458770:LWG458770 MFZ458770:MGC458770 MPV458770:MPY458770 MZR458770:MZU458770 NJN458770:NJQ458770 NTJ458770:NTM458770 ODF458770:ODI458770 ONB458770:ONE458770 OWX458770:OXA458770 PGT458770:PGW458770 PQP458770:PQS458770 QAL458770:QAO458770 QKH458770:QKK458770 QUD458770:QUG458770 RDZ458770:REC458770 RNV458770:RNY458770 RXR458770:RXU458770 SHN458770:SHQ458770 SRJ458770:SRM458770 TBF458770:TBI458770 TLB458770:TLE458770 TUX458770:TVA458770 UET458770:UEW458770 UOP458770:UOS458770 UYL458770:UYO458770 VIH458770:VIK458770 VSD458770:VSG458770 WBZ458770:WCC458770 WLV458770:WLY458770 WVR458770:WVU458770 J524306:M524306 JF524306:JI524306 TB524306:TE524306 ACX524306:ADA524306 AMT524306:AMW524306 AWP524306:AWS524306 BGL524306:BGO524306 BQH524306:BQK524306 CAD524306:CAG524306 CJZ524306:CKC524306 CTV524306:CTY524306 DDR524306:DDU524306 DNN524306:DNQ524306 DXJ524306:DXM524306 EHF524306:EHI524306 ERB524306:ERE524306 FAX524306:FBA524306 FKT524306:FKW524306 FUP524306:FUS524306 GEL524306:GEO524306 GOH524306:GOK524306 GYD524306:GYG524306 HHZ524306:HIC524306 HRV524306:HRY524306 IBR524306:IBU524306 ILN524306:ILQ524306 IVJ524306:IVM524306 JFF524306:JFI524306 JPB524306:JPE524306 JYX524306:JZA524306 KIT524306:KIW524306 KSP524306:KSS524306 LCL524306:LCO524306 LMH524306:LMK524306 LWD524306:LWG524306 MFZ524306:MGC524306 MPV524306:MPY524306 MZR524306:MZU524306 NJN524306:NJQ524306 NTJ524306:NTM524306 ODF524306:ODI524306 ONB524306:ONE524306 OWX524306:OXA524306 PGT524306:PGW524306 PQP524306:PQS524306 QAL524306:QAO524306 QKH524306:QKK524306 QUD524306:QUG524306 RDZ524306:REC524306 RNV524306:RNY524306 RXR524306:RXU524306 SHN524306:SHQ524306 SRJ524306:SRM524306 TBF524306:TBI524306 TLB524306:TLE524306 TUX524306:TVA524306 UET524306:UEW524306 UOP524306:UOS524306 UYL524306:UYO524306 VIH524306:VIK524306 VSD524306:VSG524306 WBZ524306:WCC524306 WLV524306:WLY524306 WVR524306:WVU524306 J589842:M589842 JF589842:JI589842 TB589842:TE589842 ACX589842:ADA589842 AMT589842:AMW589842 AWP589842:AWS589842 BGL589842:BGO589842 BQH589842:BQK589842 CAD589842:CAG589842 CJZ589842:CKC589842 CTV589842:CTY589842 DDR589842:DDU589842 DNN589842:DNQ589842 DXJ589842:DXM589842 EHF589842:EHI589842 ERB589842:ERE589842 FAX589842:FBA589842 FKT589842:FKW589842 FUP589842:FUS589842 GEL589842:GEO589842 GOH589842:GOK589842 GYD589842:GYG589842 HHZ589842:HIC589842 HRV589842:HRY589842 IBR589842:IBU589842 ILN589842:ILQ589842 IVJ589842:IVM589842 JFF589842:JFI589842 JPB589842:JPE589842 JYX589842:JZA589842 KIT589842:KIW589842 KSP589842:KSS589842 LCL589842:LCO589842 LMH589842:LMK589842 LWD589842:LWG589842 MFZ589842:MGC589842 MPV589842:MPY589842 MZR589842:MZU589842 NJN589842:NJQ589842 NTJ589842:NTM589842 ODF589842:ODI589842 ONB589842:ONE589842 OWX589842:OXA589842 PGT589842:PGW589842 PQP589842:PQS589842 QAL589842:QAO589842 QKH589842:QKK589842 QUD589842:QUG589842 RDZ589842:REC589842 RNV589842:RNY589842 RXR589842:RXU589842 SHN589842:SHQ589842 SRJ589842:SRM589842 TBF589842:TBI589842 TLB589842:TLE589842 TUX589842:TVA589842 UET589842:UEW589842 UOP589842:UOS589842 UYL589842:UYO589842 VIH589842:VIK589842 VSD589842:VSG589842 WBZ589842:WCC589842 WLV589842:WLY589842 WVR589842:WVU589842 J655378:M655378 JF655378:JI655378 TB655378:TE655378 ACX655378:ADA655378 AMT655378:AMW655378 AWP655378:AWS655378 BGL655378:BGO655378 BQH655378:BQK655378 CAD655378:CAG655378 CJZ655378:CKC655378 CTV655378:CTY655378 DDR655378:DDU655378 DNN655378:DNQ655378 DXJ655378:DXM655378 EHF655378:EHI655378 ERB655378:ERE655378 FAX655378:FBA655378 FKT655378:FKW655378 FUP655378:FUS655378 GEL655378:GEO655378 GOH655378:GOK655378 GYD655378:GYG655378 HHZ655378:HIC655378 HRV655378:HRY655378 IBR655378:IBU655378 ILN655378:ILQ655378 IVJ655378:IVM655378 JFF655378:JFI655378 JPB655378:JPE655378 JYX655378:JZA655378 KIT655378:KIW655378 KSP655378:KSS655378 LCL655378:LCO655378 LMH655378:LMK655378 LWD655378:LWG655378 MFZ655378:MGC655378 MPV655378:MPY655378 MZR655378:MZU655378 NJN655378:NJQ655378 NTJ655378:NTM655378 ODF655378:ODI655378 ONB655378:ONE655378 OWX655378:OXA655378 PGT655378:PGW655378 PQP655378:PQS655378 QAL655378:QAO655378 QKH655378:QKK655378 QUD655378:QUG655378 RDZ655378:REC655378 RNV655378:RNY655378 RXR655378:RXU655378 SHN655378:SHQ655378 SRJ655378:SRM655378 TBF655378:TBI655378 TLB655378:TLE655378 TUX655378:TVA655378 UET655378:UEW655378 UOP655378:UOS655378 UYL655378:UYO655378 VIH655378:VIK655378 VSD655378:VSG655378 WBZ655378:WCC655378 WLV655378:WLY655378 WVR655378:WVU655378 J720914:M720914 JF720914:JI720914 TB720914:TE720914 ACX720914:ADA720914 AMT720914:AMW720914 AWP720914:AWS720914 BGL720914:BGO720914 BQH720914:BQK720914 CAD720914:CAG720914 CJZ720914:CKC720914 CTV720914:CTY720914 DDR720914:DDU720914 DNN720914:DNQ720914 DXJ720914:DXM720914 EHF720914:EHI720914 ERB720914:ERE720914 FAX720914:FBA720914 FKT720914:FKW720914 FUP720914:FUS720914 GEL720914:GEO720914 GOH720914:GOK720914 GYD720914:GYG720914 HHZ720914:HIC720914 HRV720914:HRY720914 IBR720914:IBU720914 ILN720914:ILQ720914 IVJ720914:IVM720914 JFF720914:JFI720914 JPB720914:JPE720914 JYX720914:JZA720914 KIT720914:KIW720914 KSP720914:KSS720914 LCL720914:LCO720914 LMH720914:LMK720914 LWD720914:LWG720914 MFZ720914:MGC720914 MPV720914:MPY720914 MZR720914:MZU720914 NJN720914:NJQ720914 NTJ720914:NTM720914 ODF720914:ODI720914 ONB720914:ONE720914 OWX720914:OXA720914 PGT720914:PGW720914 PQP720914:PQS720914 QAL720914:QAO720914 QKH720914:QKK720914 QUD720914:QUG720914 RDZ720914:REC720914 RNV720914:RNY720914 RXR720914:RXU720914 SHN720914:SHQ720914 SRJ720914:SRM720914 TBF720914:TBI720914 TLB720914:TLE720914 TUX720914:TVA720914 UET720914:UEW720914 UOP720914:UOS720914 UYL720914:UYO720914 VIH720914:VIK720914 VSD720914:VSG720914 WBZ720914:WCC720914 WLV720914:WLY720914 WVR720914:WVU720914 J786450:M786450 JF786450:JI786450 TB786450:TE786450 ACX786450:ADA786450 AMT786450:AMW786450 AWP786450:AWS786450 BGL786450:BGO786450 BQH786450:BQK786450 CAD786450:CAG786450 CJZ786450:CKC786450 CTV786450:CTY786450 DDR786450:DDU786450 DNN786450:DNQ786450 DXJ786450:DXM786450 EHF786450:EHI786450 ERB786450:ERE786450 FAX786450:FBA786450 FKT786450:FKW786450 FUP786450:FUS786450 GEL786450:GEO786450 GOH786450:GOK786450 GYD786450:GYG786450 HHZ786450:HIC786450 HRV786450:HRY786450 IBR786450:IBU786450 ILN786450:ILQ786450 IVJ786450:IVM786450 JFF786450:JFI786450 JPB786450:JPE786450 JYX786450:JZA786450 KIT786450:KIW786450 KSP786450:KSS786450 LCL786450:LCO786450 LMH786450:LMK786450 LWD786450:LWG786450 MFZ786450:MGC786450 MPV786450:MPY786450 MZR786450:MZU786450 NJN786450:NJQ786450 NTJ786450:NTM786450 ODF786450:ODI786450 ONB786450:ONE786450 OWX786450:OXA786450 PGT786450:PGW786450 PQP786450:PQS786450 QAL786450:QAO786450 QKH786450:QKK786450 QUD786450:QUG786450 RDZ786450:REC786450 RNV786450:RNY786450 RXR786450:RXU786450 SHN786450:SHQ786450 SRJ786450:SRM786450 TBF786450:TBI786450 TLB786450:TLE786450 TUX786450:TVA786450 UET786450:UEW786450 UOP786450:UOS786450 UYL786450:UYO786450 VIH786450:VIK786450 VSD786450:VSG786450 WBZ786450:WCC786450 WLV786450:WLY786450 WVR786450:WVU786450 J851986:M851986 JF851986:JI851986 TB851986:TE851986 ACX851986:ADA851986 AMT851986:AMW851986 AWP851986:AWS851986 BGL851986:BGO851986 BQH851986:BQK851986 CAD851986:CAG851986 CJZ851986:CKC851986 CTV851986:CTY851986 DDR851986:DDU851986 DNN851986:DNQ851986 DXJ851986:DXM851986 EHF851986:EHI851986 ERB851986:ERE851986 FAX851986:FBA851986 FKT851986:FKW851986 FUP851986:FUS851986 GEL851986:GEO851986 GOH851986:GOK851986 GYD851986:GYG851986 HHZ851986:HIC851986 HRV851986:HRY851986 IBR851986:IBU851986 ILN851986:ILQ851986 IVJ851986:IVM851986 JFF851986:JFI851986 JPB851986:JPE851986 JYX851986:JZA851986 KIT851986:KIW851986 KSP851986:KSS851986 LCL851986:LCO851986 LMH851986:LMK851986 LWD851986:LWG851986 MFZ851986:MGC851986 MPV851986:MPY851986 MZR851986:MZU851986 NJN851986:NJQ851986 NTJ851986:NTM851986 ODF851986:ODI851986 ONB851986:ONE851986 OWX851986:OXA851986 PGT851986:PGW851986 PQP851986:PQS851986 QAL851986:QAO851986 QKH851986:QKK851986 QUD851986:QUG851986 RDZ851986:REC851986 RNV851986:RNY851986 RXR851986:RXU851986 SHN851986:SHQ851986 SRJ851986:SRM851986 TBF851986:TBI851986 TLB851986:TLE851986 TUX851986:TVA851986 UET851986:UEW851986 UOP851986:UOS851986 UYL851986:UYO851986 VIH851986:VIK851986 VSD851986:VSG851986 WBZ851986:WCC851986 WLV851986:WLY851986 WVR851986:WVU851986 J917522:M917522 JF917522:JI917522 TB917522:TE917522 ACX917522:ADA917522 AMT917522:AMW917522 AWP917522:AWS917522 BGL917522:BGO917522 BQH917522:BQK917522 CAD917522:CAG917522 CJZ917522:CKC917522 CTV917522:CTY917522 DDR917522:DDU917522 DNN917522:DNQ917522 DXJ917522:DXM917522 EHF917522:EHI917522 ERB917522:ERE917522 FAX917522:FBA917522 FKT917522:FKW917522 FUP917522:FUS917522 GEL917522:GEO917522 GOH917522:GOK917522 GYD917522:GYG917522 HHZ917522:HIC917522 HRV917522:HRY917522 IBR917522:IBU917522 ILN917522:ILQ917522 IVJ917522:IVM917522 JFF917522:JFI917522 JPB917522:JPE917522 JYX917522:JZA917522 KIT917522:KIW917522 KSP917522:KSS917522 LCL917522:LCO917522 LMH917522:LMK917522 LWD917522:LWG917522 MFZ917522:MGC917522 MPV917522:MPY917522 MZR917522:MZU917522 NJN917522:NJQ917522 NTJ917522:NTM917522 ODF917522:ODI917522 ONB917522:ONE917522 OWX917522:OXA917522 PGT917522:PGW917522 PQP917522:PQS917522 QAL917522:QAO917522 QKH917522:QKK917522 QUD917522:QUG917522 RDZ917522:REC917522 RNV917522:RNY917522 RXR917522:RXU917522 SHN917522:SHQ917522 SRJ917522:SRM917522 TBF917522:TBI917522 TLB917522:TLE917522 TUX917522:TVA917522 UET917522:UEW917522 UOP917522:UOS917522 UYL917522:UYO917522 VIH917522:VIK917522 VSD917522:VSG917522 WBZ917522:WCC917522 WLV917522:WLY917522 WVR917522:WVU917522 J983058:M983058 JF983058:JI983058 TB983058:TE983058 ACX983058:ADA983058 AMT983058:AMW983058 AWP983058:AWS983058 BGL983058:BGO983058 BQH983058:BQK983058 CAD983058:CAG983058 CJZ983058:CKC983058 CTV983058:CTY983058 DDR983058:DDU983058 DNN983058:DNQ983058 DXJ983058:DXM983058 EHF983058:EHI983058 ERB983058:ERE983058 FAX983058:FBA983058 FKT983058:FKW983058 FUP983058:FUS983058 GEL983058:GEO983058 GOH983058:GOK983058 GYD983058:GYG983058 HHZ983058:HIC983058 HRV983058:HRY983058 IBR983058:IBU983058 ILN983058:ILQ983058 IVJ983058:IVM983058 JFF983058:JFI983058 JPB983058:JPE983058 JYX983058:JZA983058 KIT983058:KIW983058 KSP983058:KSS983058 LCL983058:LCO983058 LMH983058:LMK983058 LWD983058:LWG983058 MFZ983058:MGC983058 MPV983058:MPY983058 MZR983058:MZU983058 NJN983058:NJQ983058 NTJ983058:NTM983058 ODF983058:ODI983058 ONB983058:ONE983058 OWX983058:OXA983058 PGT983058:PGW983058 PQP983058:PQS983058 QAL983058:QAO983058 QKH983058:QKK983058 QUD983058:QUG983058 RDZ983058:REC983058 RNV983058:RNY983058 RXR983058:RXU983058 SHN983058:SHQ983058 SRJ983058:SRM983058 TBF983058:TBI983058 TLB983058:TLE983058 TUX983058:TVA983058 UET983058:UEW983058 UOP983058:UOS983058 UYL983058:UYO983058 VIH983058:VIK983058 VSD983058:VSG983058 WBZ983058:WCC983058 WLV983058:WLY983058 WVR983058:WVU983058" xr:uid="{A2CF2432-7C18-4228-B7AA-D4996F2E691C}">
      <formula1>$A$101:$A$120</formula1>
    </dataValidation>
    <dataValidation type="list" allowBlank="1" showInputMessage="1" showErrorMessage="1" sqref="AE35 KA35 TW35 ADS35 ANO35 AXK35 BHG35 BRC35 CAY35 CKU35 CUQ35 DEM35 DOI35 DYE35 EIA35 ERW35 FBS35 FLO35 FVK35 GFG35 GPC35 GYY35 HIU35 HSQ35 ICM35 IMI35 IWE35 JGA35 JPW35 JZS35 KJO35 KTK35 LDG35 LNC35 LWY35 MGU35 MQQ35 NAM35 NKI35 NUE35 OEA35 ONW35 OXS35 PHO35 PRK35 QBG35 QLC35 QUY35 REU35 ROQ35 RYM35 SII35 SSE35 TCA35 TLW35 TVS35 UFO35 UPK35 UZG35 VJC35 VSY35 WCU35 WMQ35 WWM35 AE65571 KA65571 TW65571 ADS65571 ANO65571 AXK65571 BHG65571 BRC65571 CAY65571 CKU65571 CUQ65571 DEM65571 DOI65571 DYE65571 EIA65571 ERW65571 FBS65571 FLO65571 FVK65571 GFG65571 GPC65571 GYY65571 HIU65571 HSQ65571 ICM65571 IMI65571 IWE65571 JGA65571 JPW65571 JZS65571 KJO65571 KTK65571 LDG65571 LNC65571 LWY65571 MGU65571 MQQ65571 NAM65571 NKI65571 NUE65571 OEA65571 ONW65571 OXS65571 PHO65571 PRK65571 QBG65571 QLC65571 QUY65571 REU65571 ROQ65571 RYM65571 SII65571 SSE65571 TCA65571 TLW65571 TVS65571 UFO65571 UPK65571 UZG65571 VJC65571 VSY65571 WCU65571 WMQ65571 WWM65571 AE131107 KA131107 TW131107 ADS131107 ANO131107 AXK131107 BHG131107 BRC131107 CAY131107 CKU131107 CUQ131107 DEM131107 DOI131107 DYE131107 EIA131107 ERW131107 FBS131107 FLO131107 FVK131107 GFG131107 GPC131107 GYY131107 HIU131107 HSQ131107 ICM131107 IMI131107 IWE131107 JGA131107 JPW131107 JZS131107 KJO131107 KTK131107 LDG131107 LNC131107 LWY131107 MGU131107 MQQ131107 NAM131107 NKI131107 NUE131107 OEA131107 ONW131107 OXS131107 PHO131107 PRK131107 QBG131107 QLC131107 QUY131107 REU131107 ROQ131107 RYM131107 SII131107 SSE131107 TCA131107 TLW131107 TVS131107 UFO131107 UPK131107 UZG131107 VJC131107 VSY131107 WCU131107 WMQ131107 WWM131107 AE196643 KA196643 TW196643 ADS196643 ANO196643 AXK196643 BHG196643 BRC196643 CAY196643 CKU196643 CUQ196643 DEM196643 DOI196643 DYE196643 EIA196643 ERW196643 FBS196643 FLO196643 FVK196643 GFG196643 GPC196643 GYY196643 HIU196643 HSQ196643 ICM196643 IMI196643 IWE196643 JGA196643 JPW196643 JZS196643 KJO196643 KTK196643 LDG196643 LNC196643 LWY196643 MGU196643 MQQ196643 NAM196643 NKI196643 NUE196643 OEA196643 ONW196643 OXS196643 PHO196643 PRK196643 QBG196643 QLC196643 QUY196643 REU196643 ROQ196643 RYM196643 SII196643 SSE196643 TCA196643 TLW196643 TVS196643 UFO196643 UPK196643 UZG196643 VJC196643 VSY196643 WCU196643 WMQ196643 WWM196643 AE262179 KA262179 TW262179 ADS262179 ANO262179 AXK262179 BHG262179 BRC262179 CAY262179 CKU262179 CUQ262179 DEM262179 DOI262179 DYE262179 EIA262179 ERW262179 FBS262179 FLO262179 FVK262179 GFG262179 GPC262179 GYY262179 HIU262179 HSQ262179 ICM262179 IMI262179 IWE262179 JGA262179 JPW262179 JZS262179 KJO262179 KTK262179 LDG262179 LNC262179 LWY262179 MGU262179 MQQ262179 NAM262179 NKI262179 NUE262179 OEA262179 ONW262179 OXS262179 PHO262179 PRK262179 QBG262179 QLC262179 QUY262179 REU262179 ROQ262179 RYM262179 SII262179 SSE262179 TCA262179 TLW262179 TVS262179 UFO262179 UPK262179 UZG262179 VJC262179 VSY262179 WCU262179 WMQ262179 WWM262179 AE327715 KA327715 TW327715 ADS327715 ANO327715 AXK327715 BHG327715 BRC327715 CAY327715 CKU327715 CUQ327715 DEM327715 DOI327715 DYE327715 EIA327715 ERW327715 FBS327715 FLO327715 FVK327715 GFG327715 GPC327715 GYY327715 HIU327715 HSQ327715 ICM327715 IMI327715 IWE327715 JGA327715 JPW327715 JZS327715 KJO327715 KTK327715 LDG327715 LNC327715 LWY327715 MGU327715 MQQ327715 NAM327715 NKI327715 NUE327715 OEA327715 ONW327715 OXS327715 PHO327715 PRK327715 QBG327715 QLC327715 QUY327715 REU327715 ROQ327715 RYM327715 SII327715 SSE327715 TCA327715 TLW327715 TVS327715 UFO327715 UPK327715 UZG327715 VJC327715 VSY327715 WCU327715 WMQ327715 WWM327715 AE393251 KA393251 TW393251 ADS393251 ANO393251 AXK393251 BHG393251 BRC393251 CAY393251 CKU393251 CUQ393251 DEM393251 DOI393251 DYE393251 EIA393251 ERW393251 FBS393251 FLO393251 FVK393251 GFG393251 GPC393251 GYY393251 HIU393251 HSQ393251 ICM393251 IMI393251 IWE393251 JGA393251 JPW393251 JZS393251 KJO393251 KTK393251 LDG393251 LNC393251 LWY393251 MGU393251 MQQ393251 NAM393251 NKI393251 NUE393251 OEA393251 ONW393251 OXS393251 PHO393251 PRK393251 QBG393251 QLC393251 QUY393251 REU393251 ROQ393251 RYM393251 SII393251 SSE393251 TCA393251 TLW393251 TVS393251 UFO393251 UPK393251 UZG393251 VJC393251 VSY393251 WCU393251 WMQ393251 WWM393251 AE458787 KA458787 TW458787 ADS458787 ANO458787 AXK458787 BHG458787 BRC458787 CAY458787 CKU458787 CUQ458787 DEM458787 DOI458787 DYE458787 EIA458787 ERW458787 FBS458787 FLO458787 FVK458787 GFG458787 GPC458787 GYY458787 HIU458787 HSQ458787 ICM458787 IMI458787 IWE458787 JGA458787 JPW458787 JZS458787 KJO458787 KTK458787 LDG458787 LNC458787 LWY458787 MGU458787 MQQ458787 NAM458787 NKI458787 NUE458787 OEA458787 ONW458787 OXS458787 PHO458787 PRK458787 QBG458787 QLC458787 QUY458787 REU458787 ROQ458787 RYM458787 SII458787 SSE458787 TCA458787 TLW458787 TVS458787 UFO458787 UPK458787 UZG458787 VJC458787 VSY458787 WCU458787 WMQ458787 WWM458787 AE524323 KA524323 TW524323 ADS524323 ANO524323 AXK524323 BHG524323 BRC524323 CAY524323 CKU524323 CUQ524323 DEM524323 DOI524323 DYE524323 EIA524323 ERW524323 FBS524323 FLO524323 FVK524323 GFG524323 GPC524323 GYY524323 HIU524323 HSQ524323 ICM524323 IMI524323 IWE524323 JGA524323 JPW524323 JZS524323 KJO524323 KTK524323 LDG524323 LNC524323 LWY524323 MGU524323 MQQ524323 NAM524323 NKI524323 NUE524323 OEA524323 ONW524323 OXS524323 PHO524323 PRK524323 QBG524323 QLC524323 QUY524323 REU524323 ROQ524323 RYM524323 SII524323 SSE524323 TCA524323 TLW524323 TVS524323 UFO524323 UPK524323 UZG524323 VJC524323 VSY524323 WCU524323 WMQ524323 WWM524323 AE589859 KA589859 TW589859 ADS589859 ANO589859 AXK589859 BHG589859 BRC589859 CAY589859 CKU589859 CUQ589859 DEM589859 DOI589859 DYE589859 EIA589859 ERW589859 FBS589859 FLO589859 FVK589859 GFG589859 GPC589859 GYY589859 HIU589859 HSQ589859 ICM589859 IMI589859 IWE589859 JGA589859 JPW589859 JZS589859 KJO589859 KTK589859 LDG589859 LNC589859 LWY589859 MGU589859 MQQ589859 NAM589859 NKI589859 NUE589859 OEA589859 ONW589859 OXS589859 PHO589859 PRK589859 QBG589859 QLC589859 QUY589859 REU589859 ROQ589859 RYM589859 SII589859 SSE589859 TCA589859 TLW589859 TVS589859 UFO589859 UPK589859 UZG589859 VJC589859 VSY589859 WCU589859 WMQ589859 WWM589859 AE655395 KA655395 TW655395 ADS655395 ANO655395 AXK655395 BHG655395 BRC655395 CAY655395 CKU655395 CUQ655395 DEM655395 DOI655395 DYE655395 EIA655395 ERW655395 FBS655395 FLO655395 FVK655395 GFG655395 GPC655395 GYY655395 HIU655395 HSQ655395 ICM655395 IMI655395 IWE655395 JGA655395 JPW655395 JZS655395 KJO655395 KTK655395 LDG655395 LNC655395 LWY655395 MGU655395 MQQ655395 NAM655395 NKI655395 NUE655395 OEA655395 ONW655395 OXS655395 PHO655395 PRK655395 QBG655395 QLC655395 QUY655395 REU655395 ROQ655395 RYM655395 SII655395 SSE655395 TCA655395 TLW655395 TVS655395 UFO655395 UPK655395 UZG655395 VJC655395 VSY655395 WCU655395 WMQ655395 WWM655395 AE720931 KA720931 TW720931 ADS720931 ANO720931 AXK720931 BHG720931 BRC720931 CAY720931 CKU720931 CUQ720931 DEM720931 DOI720931 DYE720931 EIA720931 ERW720931 FBS720931 FLO720931 FVK720931 GFG720931 GPC720931 GYY720931 HIU720931 HSQ720931 ICM720931 IMI720931 IWE720931 JGA720931 JPW720931 JZS720931 KJO720931 KTK720931 LDG720931 LNC720931 LWY720931 MGU720931 MQQ720931 NAM720931 NKI720931 NUE720931 OEA720931 ONW720931 OXS720931 PHO720931 PRK720931 QBG720931 QLC720931 QUY720931 REU720931 ROQ720931 RYM720931 SII720931 SSE720931 TCA720931 TLW720931 TVS720931 UFO720931 UPK720931 UZG720931 VJC720931 VSY720931 WCU720931 WMQ720931 WWM720931 AE786467 KA786467 TW786467 ADS786467 ANO786467 AXK786467 BHG786467 BRC786467 CAY786467 CKU786467 CUQ786467 DEM786467 DOI786467 DYE786467 EIA786467 ERW786467 FBS786467 FLO786467 FVK786467 GFG786467 GPC786467 GYY786467 HIU786467 HSQ786467 ICM786467 IMI786467 IWE786467 JGA786467 JPW786467 JZS786467 KJO786467 KTK786467 LDG786467 LNC786467 LWY786467 MGU786467 MQQ786467 NAM786467 NKI786467 NUE786467 OEA786467 ONW786467 OXS786467 PHO786467 PRK786467 QBG786467 QLC786467 QUY786467 REU786467 ROQ786467 RYM786467 SII786467 SSE786467 TCA786467 TLW786467 TVS786467 UFO786467 UPK786467 UZG786467 VJC786467 VSY786467 WCU786467 WMQ786467 WWM786467 AE852003 KA852003 TW852003 ADS852003 ANO852003 AXK852003 BHG852003 BRC852003 CAY852003 CKU852003 CUQ852003 DEM852003 DOI852003 DYE852003 EIA852003 ERW852003 FBS852003 FLO852003 FVK852003 GFG852003 GPC852003 GYY852003 HIU852003 HSQ852003 ICM852003 IMI852003 IWE852003 JGA852003 JPW852003 JZS852003 KJO852003 KTK852003 LDG852003 LNC852003 LWY852003 MGU852003 MQQ852003 NAM852003 NKI852003 NUE852003 OEA852003 ONW852003 OXS852003 PHO852003 PRK852003 QBG852003 QLC852003 QUY852003 REU852003 ROQ852003 RYM852003 SII852003 SSE852003 TCA852003 TLW852003 TVS852003 UFO852003 UPK852003 UZG852003 VJC852003 VSY852003 WCU852003 WMQ852003 WWM852003 AE917539 KA917539 TW917539 ADS917539 ANO917539 AXK917539 BHG917539 BRC917539 CAY917539 CKU917539 CUQ917539 DEM917539 DOI917539 DYE917539 EIA917539 ERW917539 FBS917539 FLO917539 FVK917539 GFG917539 GPC917539 GYY917539 HIU917539 HSQ917539 ICM917539 IMI917539 IWE917539 JGA917539 JPW917539 JZS917539 KJO917539 KTK917539 LDG917539 LNC917539 LWY917539 MGU917539 MQQ917539 NAM917539 NKI917539 NUE917539 OEA917539 ONW917539 OXS917539 PHO917539 PRK917539 QBG917539 QLC917539 QUY917539 REU917539 ROQ917539 RYM917539 SII917539 SSE917539 TCA917539 TLW917539 TVS917539 UFO917539 UPK917539 UZG917539 VJC917539 VSY917539 WCU917539 WMQ917539 WWM917539 AE983075 KA983075 TW983075 ADS983075 ANO983075 AXK983075 BHG983075 BRC983075 CAY983075 CKU983075 CUQ983075 DEM983075 DOI983075 DYE983075 EIA983075 ERW983075 FBS983075 FLO983075 FVK983075 GFG983075 GPC983075 GYY983075 HIU983075 HSQ983075 ICM983075 IMI983075 IWE983075 JGA983075 JPW983075 JZS983075 KJO983075 KTK983075 LDG983075 LNC983075 LWY983075 MGU983075 MQQ983075 NAM983075 NKI983075 NUE983075 OEA983075 ONW983075 OXS983075 PHO983075 PRK983075 QBG983075 QLC983075 QUY983075 REU983075 ROQ983075 RYM983075 SII983075 SSE983075 TCA983075 TLW983075 TVS983075 UFO983075 UPK983075 UZG983075 VJC983075 VSY983075 WCU983075 WMQ983075 WWM983075" xr:uid="{57CEFCF1-450B-4BEF-85D7-52FED2F54510}">
      <formula1>"切上,切捨,四捨五入"</formula1>
    </dataValidation>
  </dataValidations>
  <pageMargins left="0.78740157480314965" right="0.59055118110236227" top="0.51181102362204722" bottom="0" header="0.51181102362204722" footer="0"/>
  <pageSetup paperSize="9" orientation="portrait" blackAndWhite="1"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BE2BD3-9890-4C3C-8ED7-C31F31390210}">
          <x14:formula1>
            <xm:f>"□,■"</xm:f>
          </x14:formula1>
          <xm: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D65543:D65544 IZ65543:IZ65544 SV65543:SV65544 ACR65543:ACR65544 AMN65543:AMN65544 AWJ65543:AWJ65544 BGF65543:BGF65544 BQB65543:BQB65544 BZX65543:BZX65544 CJT65543:CJT65544 CTP65543:CTP65544 DDL65543:DDL65544 DNH65543:DNH65544 DXD65543:DXD65544 EGZ65543:EGZ65544 EQV65543:EQV65544 FAR65543:FAR65544 FKN65543:FKN65544 FUJ65543:FUJ65544 GEF65543:GEF65544 GOB65543:GOB65544 GXX65543:GXX65544 HHT65543:HHT65544 HRP65543:HRP65544 IBL65543:IBL65544 ILH65543:ILH65544 IVD65543:IVD65544 JEZ65543:JEZ65544 JOV65543:JOV65544 JYR65543:JYR65544 KIN65543:KIN65544 KSJ65543:KSJ65544 LCF65543:LCF65544 LMB65543:LMB65544 LVX65543:LVX65544 MFT65543:MFT65544 MPP65543:MPP65544 MZL65543:MZL65544 NJH65543:NJH65544 NTD65543:NTD65544 OCZ65543:OCZ65544 OMV65543:OMV65544 OWR65543:OWR65544 PGN65543:PGN65544 PQJ65543:PQJ65544 QAF65543:QAF65544 QKB65543:QKB65544 QTX65543:QTX65544 RDT65543:RDT65544 RNP65543:RNP65544 RXL65543:RXL65544 SHH65543:SHH65544 SRD65543:SRD65544 TAZ65543:TAZ65544 TKV65543:TKV65544 TUR65543:TUR65544 UEN65543:UEN65544 UOJ65543:UOJ65544 UYF65543:UYF65544 VIB65543:VIB65544 VRX65543:VRX65544 WBT65543:WBT65544 WLP65543:WLP65544 WVL65543:WVL65544 D131079:D131080 IZ131079:IZ131080 SV131079:SV131080 ACR131079:ACR131080 AMN131079:AMN131080 AWJ131079:AWJ131080 BGF131079:BGF131080 BQB131079:BQB131080 BZX131079:BZX131080 CJT131079:CJT131080 CTP131079:CTP131080 DDL131079:DDL131080 DNH131079:DNH131080 DXD131079:DXD131080 EGZ131079:EGZ131080 EQV131079:EQV131080 FAR131079:FAR131080 FKN131079:FKN131080 FUJ131079:FUJ131080 GEF131079:GEF131080 GOB131079:GOB131080 GXX131079:GXX131080 HHT131079:HHT131080 HRP131079:HRP131080 IBL131079:IBL131080 ILH131079:ILH131080 IVD131079:IVD131080 JEZ131079:JEZ131080 JOV131079:JOV131080 JYR131079:JYR131080 KIN131079:KIN131080 KSJ131079:KSJ131080 LCF131079:LCF131080 LMB131079:LMB131080 LVX131079:LVX131080 MFT131079:MFT131080 MPP131079:MPP131080 MZL131079:MZL131080 NJH131079:NJH131080 NTD131079:NTD131080 OCZ131079:OCZ131080 OMV131079:OMV131080 OWR131079:OWR131080 PGN131079:PGN131080 PQJ131079:PQJ131080 QAF131079:QAF131080 QKB131079:QKB131080 QTX131079:QTX131080 RDT131079:RDT131080 RNP131079:RNP131080 RXL131079:RXL131080 SHH131079:SHH131080 SRD131079:SRD131080 TAZ131079:TAZ131080 TKV131079:TKV131080 TUR131079:TUR131080 UEN131079:UEN131080 UOJ131079:UOJ131080 UYF131079:UYF131080 VIB131079:VIB131080 VRX131079:VRX131080 WBT131079:WBT131080 WLP131079:WLP131080 WVL131079:WVL131080 D196615:D196616 IZ196615:IZ196616 SV196615:SV196616 ACR196615:ACR196616 AMN196615:AMN196616 AWJ196615:AWJ196616 BGF196615:BGF196616 BQB196615:BQB196616 BZX196615:BZX196616 CJT196615:CJT196616 CTP196615:CTP196616 DDL196615:DDL196616 DNH196615:DNH196616 DXD196615:DXD196616 EGZ196615:EGZ196616 EQV196615:EQV196616 FAR196615:FAR196616 FKN196615:FKN196616 FUJ196615:FUJ196616 GEF196615:GEF196616 GOB196615:GOB196616 GXX196615:GXX196616 HHT196615:HHT196616 HRP196615:HRP196616 IBL196615:IBL196616 ILH196615:ILH196616 IVD196615:IVD196616 JEZ196615:JEZ196616 JOV196615:JOV196616 JYR196615:JYR196616 KIN196615:KIN196616 KSJ196615:KSJ196616 LCF196615:LCF196616 LMB196615:LMB196616 LVX196615:LVX196616 MFT196615:MFT196616 MPP196615:MPP196616 MZL196615:MZL196616 NJH196615:NJH196616 NTD196615:NTD196616 OCZ196615:OCZ196616 OMV196615:OMV196616 OWR196615:OWR196616 PGN196615:PGN196616 PQJ196615:PQJ196616 QAF196615:QAF196616 QKB196615:QKB196616 QTX196615:QTX196616 RDT196615:RDT196616 RNP196615:RNP196616 RXL196615:RXL196616 SHH196615:SHH196616 SRD196615:SRD196616 TAZ196615:TAZ196616 TKV196615:TKV196616 TUR196615:TUR196616 UEN196615:UEN196616 UOJ196615:UOJ196616 UYF196615:UYF196616 VIB196615:VIB196616 VRX196615:VRX196616 WBT196615:WBT196616 WLP196615:WLP196616 WVL196615:WVL196616 D262151:D262152 IZ262151:IZ262152 SV262151:SV262152 ACR262151:ACR262152 AMN262151:AMN262152 AWJ262151:AWJ262152 BGF262151:BGF262152 BQB262151:BQB262152 BZX262151:BZX262152 CJT262151:CJT262152 CTP262151:CTP262152 DDL262151:DDL262152 DNH262151:DNH262152 DXD262151:DXD262152 EGZ262151:EGZ262152 EQV262151:EQV262152 FAR262151:FAR262152 FKN262151:FKN262152 FUJ262151:FUJ262152 GEF262151:GEF262152 GOB262151:GOB262152 GXX262151:GXX262152 HHT262151:HHT262152 HRP262151:HRP262152 IBL262151:IBL262152 ILH262151:ILH262152 IVD262151:IVD262152 JEZ262151:JEZ262152 JOV262151:JOV262152 JYR262151:JYR262152 KIN262151:KIN262152 KSJ262151:KSJ262152 LCF262151:LCF262152 LMB262151:LMB262152 LVX262151:LVX262152 MFT262151:MFT262152 MPP262151:MPP262152 MZL262151:MZL262152 NJH262151:NJH262152 NTD262151:NTD262152 OCZ262151:OCZ262152 OMV262151:OMV262152 OWR262151:OWR262152 PGN262151:PGN262152 PQJ262151:PQJ262152 QAF262151:QAF262152 QKB262151:QKB262152 QTX262151:QTX262152 RDT262151:RDT262152 RNP262151:RNP262152 RXL262151:RXL262152 SHH262151:SHH262152 SRD262151:SRD262152 TAZ262151:TAZ262152 TKV262151:TKV262152 TUR262151:TUR262152 UEN262151:UEN262152 UOJ262151:UOJ262152 UYF262151:UYF262152 VIB262151:VIB262152 VRX262151:VRX262152 WBT262151:WBT262152 WLP262151:WLP262152 WVL262151:WVL262152 D327687:D327688 IZ327687:IZ327688 SV327687:SV327688 ACR327687:ACR327688 AMN327687:AMN327688 AWJ327687:AWJ327688 BGF327687:BGF327688 BQB327687:BQB327688 BZX327687:BZX327688 CJT327687:CJT327688 CTP327687:CTP327688 DDL327687:DDL327688 DNH327687:DNH327688 DXD327687:DXD327688 EGZ327687:EGZ327688 EQV327687:EQV327688 FAR327687:FAR327688 FKN327687:FKN327688 FUJ327687:FUJ327688 GEF327687:GEF327688 GOB327687:GOB327688 GXX327687:GXX327688 HHT327687:HHT327688 HRP327687:HRP327688 IBL327687:IBL327688 ILH327687:ILH327688 IVD327687:IVD327688 JEZ327687:JEZ327688 JOV327687:JOV327688 JYR327687:JYR327688 KIN327687:KIN327688 KSJ327687:KSJ327688 LCF327687:LCF327688 LMB327687:LMB327688 LVX327687:LVX327688 MFT327687:MFT327688 MPP327687:MPP327688 MZL327687:MZL327688 NJH327687:NJH327688 NTD327687:NTD327688 OCZ327687:OCZ327688 OMV327687:OMV327688 OWR327687:OWR327688 PGN327687:PGN327688 PQJ327687:PQJ327688 QAF327687:QAF327688 QKB327687:QKB327688 QTX327687:QTX327688 RDT327687:RDT327688 RNP327687:RNP327688 RXL327687:RXL327688 SHH327687:SHH327688 SRD327687:SRD327688 TAZ327687:TAZ327688 TKV327687:TKV327688 TUR327687:TUR327688 UEN327687:UEN327688 UOJ327687:UOJ327688 UYF327687:UYF327688 VIB327687:VIB327688 VRX327687:VRX327688 WBT327687:WBT327688 WLP327687:WLP327688 WVL327687:WVL327688 D393223:D393224 IZ393223:IZ393224 SV393223:SV393224 ACR393223:ACR393224 AMN393223:AMN393224 AWJ393223:AWJ393224 BGF393223:BGF393224 BQB393223:BQB393224 BZX393223:BZX393224 CJT393223:CJT393224 CTP393223:CTP393224 DDL393223:DDL393224 DNH393223:DNH393224 DXD393223:DXD393224 EGZ393223:EGZ393224 EQV393223:EQV393224 FAR393223:FAR393224 FKN393223:FKN393224 FUJ393223:FUJ393224 GEF393223:GEF393224 GOB393223:GOB393224 GXX393223:GXX393224 HHT393223:HHT393224 HRP393223:HRP393224 IBL393223:IBL393224 ILH393223:ILH393224 IVD393223:IVD393224 JEZ393223:JEZ393224 JOV393223:JOV393224 JYR393223:JYR393224 KIN393223:KIN393224 KSJ393223:KSJ393224 LCF393223:LCF393224 LMB393223:LMB393224 LVX393223:LVX393224 MFT393223:MFT393224 MPP393223:MPP393224 MZL393223:MZL393224 NJH393223:NJH393224 NTD393223:NTD393224 OCZ393223:OCZ393224 OMV393223:OMV393224 OWR393223:OWR393224 PGN393223:PGN393224 PQJ393223:PQJ393224 QAF393223:QAF393224 QKB393223:QKB393224 QTX393223:QTX393224 RDT393223:RDT393224 RNP393223:RNP393224 RXL393223:RXL393224 SHH393223:SHH393224 SRD393223:SRD393224 TAZ393223:TAZ393224 TKV393223:TKV393224 TUR393223:TUR393224 UEN393223:UEN393224 UOJ393223:UOJ393224 UYF393223:UYF393224 VIB393223:VIB393224 VRX393223:VRX393224 WBT393223:WBT393224 WLP393223:WLP393224 WVL393223:WVL393224 D458759:D458760 IZ458759:IZ458760 SV458759:SV458760 ACR458759:ACR458760 AMN458759:AMN458760 AWJ458759:AWJ458760 BGF458759:BGF458760 BQB458759:BQB458760 BZX458759:BZX458760 CJT458759:CJT458760 CTP458759:CTP458760 DDL458759:DDL458760 DNH458759:DNH458760 DXD458759:DXD458760 EGZ458759:EGZ458760 EQV458759:EQV458760 FAR458759:FAR458760 FKN458759:FKN458760 FUJ458759:FUJ458760 GEF458759:GEF458760 GOB458759:GOB458760 GXX458759:GXX458760 HHT458759:HHT458760 HRP458759:HRP458760 IBL458759:IBL458760 ILH458759:ILH458760 IVD458759:IVD458760 JEZ458759:JEZ458760 JOV458759:JOV458760 JYR458759:JYR458760 KIN458759:KIN458760 KSJ458759:KSJ458760 LCF458759:LCF458760 LMB458759:LMB458760 LVX458759:LVX458760 MFT458759:MFT458760 MPP458759:MPP458760 MZL458759:MZL458760 NJH458759:NJH458760 NTD458759:NTD458760 OCZ458759:OCZ458760 OMV458759:OMV458760 OWR458759:OWR458760 PGN458759:PGN458760 PQJ458759:PQJ458760 QAF458759:QAF458760 QKB458759:QKB458760 QTX458759:QTX458760 RDT458759:RDT458760 RNP458759:RNP458760 RXL458759:RXL458760 SHH458759:SHH458760 SRD458759:SRD458760 TAZ458759:TAZ458760 TKV458759:TKV458760 TUR458759:TUR458760 UEN458759:UEN458760 UOJ458759:UOJ458760 UYF458759:UYF458760 VIB458759:VIB458760 VRX458759:VRX458760 WBT458759:WBT458760 WLP458759:WLP458760 WVL458759:WVL458760 D524295:D524296 IZ524295:IZ524296 SV524295:SV524296 ACR524295:ACR524296 AMN524295:AMN524296 AWJ524295:AWJ524296 BGF524295:BGF524296 BQB524295:BQB524296 BZX524295:BZX524296 CJT524295:CJT524296 CTP524295:CTP524296 DDL524295:DDL524296 DNH524295:DNH524296 DXD524295:DXD524296 EGZ524295:EGZ524296 EQV524295:EQV524296 FAR524295:FAR524296 FKN524295:FKN524296 FUJ524295:FUJ524296 GEF524295:GEF524296 GOB524295:GOB524296 GXX524295:GXX524296 HHT524295:HHT524296 HRP524295:HRP524296 IBL524295:IBL524296 ILH524295:ILH524296 IVD524295:IVD524296 JEZ524295:JEZ524296 JOV524295:JOV524296 JYR524295:JYR524296 KIN524295:KIN524296 KSJ524295:KSJ524296 LCF524295:LCF524296 LMB524295:LMB524296 LVX524295:LVX524296 MFT524295:MFT524296 MPP524295:MPP524296 MZL524295:MZL524296 NJH524295:NJH524296 NTD524295:NTD524296 OCZ524295:OCZ524296 OMV524295:OMV524296 OWR524295:OWR524296 PGN524295:PGN524296 PQJ524295:PQJ524296 QAF524295:QAF524296 QKB524295:QKB524296 QTX524295:QTX524296 RDT524295:RDT524296 RNP524295:RNP524296 RXL524295:RXL524296 SHH524295:SHH524296 SRD524295:SRD524296 TAZ524295:TAZ524296 TKV524295:TKV524296 TUR524295:TUR524296 UEN524295:UEN524296 UOJ524295:UOJ524296 UYF524295:UYF524296 VIB524295:VIB524296 VRX524295:VRX524296 WBT524295:WBT524296 WLP524295:WLP524296 WVL524295:WVL524296 D589831:D589832 IZ589831:IZ589832 SV589831:SV589832 ACR589831:ACR589832 AMN589831:AMN589832 AWJ589831:AWJ589832 BGF589831:BGF589832 BQB589831:BQB589832 BZX589831:BZX589832 CJT589831:CJT589832 CTP589831:CTP589832 DDL589831:DDL589832 DNH589831:DNH589832 DXD589831:DXD589832 EGZ589831:EGZ589832 EQV589831:EQV589832 FAR589831:FAR589832 FKN589831:FKN589832 FUJ589831:FUJ589832 GEF589831:GEF589832 GOB589831:GOB589832 GXX589831:GXX589832 HHT589831:HHT589832 HRP589831:HRP589832 IBL589831:IBL589832 ILH589831:ILH589832 IVD589831:IVD589832 JEZ589831:JEZ589832 JOV589831:JOV589832 JYR589831:JYR589832 KIN589831:KIN589832 KSJ589831:KSJ589832 LCF589831:LCF589832 LMB589831:LMB589832 LVX589831:LVX589832 MFT589831:MFT589832 MPP589831:MPP589832 MZL589831:MZL589832 NJH589831:NJH589832 NTD589831:NTD589832 OCZ589831:OCZ589832 OMV589831:OMV589832 OWR589831:OWR589832 PGN589831:PGN589832 PQJ589831:PQJ589832 QAF589831:QAF589832 QKB589831:QKB589832 QTX589831:QTX589832 RDT589831:RDT589832 RNP589831:RNP589832 RXL589831:RXL589832 SHH589831:SHH589832 SRD589831:SRD589832 TAZ589831:TAZ589832 TKV589831:TKV589832 TUR589831:TUR589832 UEN589831:UEN589832 UOJ589831:UOJ589832 UYF589831:UYF589832 VIB589831:VIB589832 VRX589831:VRX589832 WBT589831:WBT589832 WLP589831:WLP589832 WVL589831:WVL589832 D655367:D655368 IZ655367:IZ655368 SV655367:SV655368 ACR655367:ACR655368 AMN655367:AMN655368 AWJ655367:AWJ655368 BGF655367:BGF655368 BQB655367:BQB655368 BZX655367:BZX655368 CJT655367:CJT655368 CTP655367:CTP655368 DDL655367:DDL655368 DNH655367:DNH655368 DXD655367:DXD655368 EGZ655367:EGZ655368 EQV655367:EQV655368 FAR655367:FAR655368 FKN655367:FKN655368 FUJ655367:FUJ655368 GEF655367:GEF655368 GOB655367:GOB655368 GXX655367:GXX655368 HHT655367:HHT655368 HRP655367:HRP655368 IBL655367:IBL655368 ILH655367:ILH655368 IVD655367:IVD655368 JEZ655367:JEZ655368 JOV655367:JOV655368 JYR655367:JYR655368 KIN655367:KIN655368 KSJ655367:KSJ655368 LCF655367:LCF655368 LMB655367:LMB655368 LVX655367:LVX655368 MFT655367:MFT655368 MPP655367:MPP655368 MZL655367:MZL655368 NJH655367:NJH655368 NTD655367:NTD655368 OCZ655367:OCZ655368 OMV655367:OMV655368 OWR655367:OWR655368 PGN655367:PGN655368 PQJ655367:PQJ655368 QAF655367:QAF655368 QKB655367:QKB655368 QTX655367:QTX655368 RDT655367:RDT655368 RNP655367:RNP655368 RXL655367:RXL655368 SHH655367:SHH655368 SRD655367:SRD655368 TAZ655367:TAZ655368 TKV655367:TKV655368 TUR655367:TUR655368 UEN655367:UEN655368 UOJ655367:UOJ655368 UYF655367:UYF655368 VIB655367:VIB655368 VRX655367:VRX655368 WBT655367:WBT655368 WLP655367:WLP655368 WVL655367:WVL655368 D720903:D720904 IZ720903:IZ720904 SV720903:SV720904 ACR720903:ACR720904 AMN720903:AMN720904 AWJ720903:AWJ720904 BGF720903:BGF720904 BQB720903:BQB720904 BZX720903:BZX720904 CJT720903:CJT720904 CTP720903:CTP720904 DDL720903:DDL720904 DNH720903:DNH720904 DXD720903:DXD720904 EGZ720903:EGZ720904 EQV720903:EQV720904 FAR720903:FAR720904 FKN720903:FKN720904 FUJ720903:FUJ720904 GEF720903:GEF720904 GOB720903:GOB720904 GXX720903:GXX720904 HHT720903:HHT720904 HRP720903:HRP720904 IBL720903:IBL720904 ILH720903:ILH720904 IVD720903:IVD720904 JEZ720903:JEZ720904 JOV720903:JOV720904 JYR720903:JYR720904 KIN720903:KIN720904 KSJ720903:KSJ720904 LCF720903:LCF720904 LMB720903:LMB720904 LVX720903:LVX720904 MFT720903:MFT720904 MPP720903:MPP720904 MZL720903:MZL720904 NJH720903:NJH720904 NTD720903:NTD720904 OCZ720903:OCZ720904 OMV720903:OMV720904 OWR720903:OWR720904 PGN720903:PGN720904 PQJ720903:PQJ720904 QAF720903:QAF720904 QKB720903:QKB720904 QTX720903:QTX720904 RDT720903:RDT720904 RNP720903:RNP720904 RXL720903:RXL720904 SHH720903:SHH720904 SRD720903:SRD720904 TAZ720903:TAZ720904 TKV720903:TKV720904 TUR720903:TUR720904 UEN720903:UEN720904 UOJ720903:UOJ720904 UYF720903:UYF720904 VIB720903:VIB720904 VRX720903:VRX720904 WBT720903:WBT720904 WLP720903:WLP720904 WVL720903:WVL720904 D786439:D786440 IZ786439:IZ786440 SV786439:SV786440 ACR786439:ACR786440 AMN786439:AMN786440 AWJ786439:AWJ786440 BGF786439:BGF786440 BQB786439:BQB786440 BZX786439:BZX786440 CJT786439:CJT786440 CTP786439:CTP786440 DDL786439:DDL786440 DNH786439:DNH786440 DXD786439:DXD786440 EGZ786439:EGZ786440 EQV786439:EQV786440 FAR786439:FAR786440 FKN786439:FKN786440 FUJ786439:FUJ786440 GEF786439:GEF786440 GOB786439:GOB786440 GXX786439:GXX786440 HHT786439:HHT786440 HRP786439:HRP786440 IBL786439:IBL786440 ILH786439:ILH786440 IVD786439:IVD786440 JEZ786439:JEZ786440 JOV786439:JOV786440 JYR786439:JYR786440 KIN786439:KIN786440 KSJ786439:KSJ786440 LCF786439:LCF786440 LMB786439:LMB786440 LVX786439:LVX786440 MFT786439:MFT786440 MPP786439:MPP786440 MZL786439:MZL786440 NJH786439:NJH786440 NTD786439:NTD786440 OCZ786439:OCZ786440 OMV786439:OMV786440 OWR786439:OWR786440 PGN786439:PGN786440 PQJ786439:PQJ786440 QAF786439:QAF786440 QKB786439:QKB786440 QTX786439:QTX786440 RDT786439:RDT786440 RNP786439:RNP786440 RXL786439:RXL786440 SHH786439:SHH786440 SRD786439:SRD786440 TAZ786439:TAZ786440 TKV786439:TKV786440 TUR786439:TUR786440 UEN786439:UEN786440 UOJ786439:UOJ786440 UYF786439:UYF786440 VIB786439:VIB786440 VRX786439:VRX786440 WBT786439:WBT786440 WLP786439:WLP786440 WVL786439:WVL786440 D851975:D851976 IZ851975:IZ851976 SV851975:SV851976 ACR851975:ACR851976 AMN851975:AMN851976 AWJ851975:AWJ851976 BGF851975:BGF851976 BQB851975:BQB851976 BZX851975:BZX851976 CJT851975:CJT851976 CTP851975:CTP851976 DDL851975:DDL851976 DNH851975:DNH851976 DXD851975:DXD851976 EGZ851975:EGZ851976 EQV851975:EQV851976 FAR851975:FAR851976 FKN851975:FKN851976 FUJ851975:FUJ851976 GEF851975:GEF851976 GOB851975:GOB851976 GXX851975:GXX851976 HHT851975:HHT851976 HRP851975:HRP851976 IBL851975:IBL851976 ILH851975:ILH851976 IVD851975:IVD851976 JEZ851975:JEZ851976 JOV851975:JOV851976 JYR851975:JYR851976 KIN851975:KIN851976 KSJ851975:KSJ851976 LCF851975:LCF851976 LMB851975:LMB851976 LVX851975:LVX851976 MFT851975:MFT851976 MPP851975:MPP851976 MZL851975:MZL851976 NJH851975:NJH851976 NTD851975:NTD851976 OCZ851975:OCZ851976 OMV851975:OMV851976 OWR851975:OWR851976 PGN851975:PGN851976 PQJ851975:PQJ851976 QAF851975:QAF851976 QKB851975:QKB851976 QTX851975:QTX851976 RDT851975:RDT851976 RNP851975:RNP851976 RXL851975:RXL851976 SHH851975:SHH851976 SRD851975:SRD851976 TAZ851975:TAZ851976 TKV851975:TKV851976 TUR851975:TUR851976 UEN851975:UEN851976 UOJ851975:UOJ851976 UYF851975:UYF851976 VIB851975:VIB851976 VRX851975:VRX851976 WBT851975:WBT851976 WLP851975:WLP851976 WVL851975:WVL851976 D917511:D917512 IZ917511:IZ917512 SV917511:SV917512 ACR917511:ACR917512 AMN917511:AMN917512 AWJ917511:AWJ917512 BGF917511:BGF917512 BQB917511:BQB917512 BZX917511:BZX917512 CJT917511:CJT917512 CTP917511:CTP917512 DDL917511:DDL917512 DNH917511:DNH917512 DXD917511:DXD917512 EGZ917511:EGZ917512 EQV917511:EQV917512 FAR917511:FAR917512 FKN917511:FKN917512 FUJ917511:FUJ917512 GEF917511:GEF917512 GOB917511:GOB917512 GXX917511:GXX917512 HHT917511:HHT917512 HRP917511:HRP917512 IBL917511:IBL917512 ILH917511:ILH917512 IVD917511:IVD917512 JEZ917511:JEZ917512 JOV917511:JOV917512 JYR917511:JYR917512 KIN917511:KIN917512 KSJ917511:KSJ917512 LCF917511:LCF917512 LMB917511:LMB917512 LVX917511:LVX917512 MFT917511:MFT917512 MPP917511:MPP917512 MZL917511:MZL917512 NJH917511:NJH917512 NTD917511:NTD917512 OCZ917511:OCZ917512 OMV917511:OMV917512 OWR917511:OWR917512 PGN917511:PGN917512 PQJ917511:PQJ917512 QAF917511:QAF917512 QKB917511:QKB917512 QTX917511:QTX917512 RDT917511:RDT917512 RNP917511:RNP917512 RXL917511:RXL917512 SHH917511:SHH917512 SRD917511:SRD917512 TAZ917511:TAZ917512 TKV917511:TKV917512 TUR917511:TUR917512 UEN917511:UEN917512 UOJ917511:UOJ917512 UYF917511:UYF917512 VIB917511:VIB917512 VRX917511:VRX917512 WBT917511:WBT917512 WLP917511:WLP917512 WVL917511:WVL917512 D983047:D983048 IZ983047:IZ983048 SV983047:SV983048 ACR983047:ACR983048 AMN983047:AMN983048 AWJ983047:AWJ983048 BGF983047:BGF983048 BQB983047:BQB983048 BZX983047:BZX983048 CJT983047:CJT983048 CTP983047:CTP983048 DDL983047:DDL983048 DNH983047:DNH983048 DXD983047:DXD983048 EGZ983047:EGZ983048 EQV983047:EQV983048 FAR983047:FAR983048 FKN983047:FKN983048 FUJ983047:FUJ983048 GEF983047:GEF983048 GOB983047:GOB983048 GXX983047:GXX983048 HHT983047:HHT983048 HRP983047:HRP983048 IBL983047:IBL983048 ILH983047:ILH983048 IVD983047:IVD983048 JEZ983047:JEZ983048 JOV983047:JOV983048 JYR983047:JYR983048 KIN983047:KIN983048 KSJ983047:KSJ983048 LCF983047:LCF983048 LMB983047:LMB983048 LVX983047:LVX983048 MFT983047:MFT983048 MPP983047:MPP983048 MZL983047:MZL983048 NJH983047:NJH983048 NTD983047:NTD983048 OCZ983047:OCZ983048 OMV983047:OMV983048 OWR983047:OWR983048 PGN983047:PGN983048 PQJ983047:PQJ983048 QAF983047:QAF983048 QKB983047:QKB983048 QTX983047:QTX983048 RDT983047:RDT983048 RNP983047:RNP983048 RXL983047:RXL983048 SHH983047:SHH983048 SRD983047:SRD983048 TAZ983047:TAZ983048 TKV983047:TKV983048 TUR983047:TUR983048 UEN983047:UEN983048 UOJ983047:UOJ983048 UYF983047:UYF983048 VIB983047:VIB983048 VRX983047:VRX983048 WBT983047:WBT983048 WLP983047:WLP983048 WVL983047:WVL983048 X30 JT30 TP30 ADL30 ANH30 AXD30 BGZ30 BQV30 CAR30 CKN30 CUJ30 DEF30 DOB30 DXX30 EHT30 ERP30 FBL30 FLH30 FVD30 GEZ30 GOV30 GYR30 HIN30 HSJ30 ICF30 IMB30 IVX30 JFT30 JPP30 JZL30 KJH30 KTD30 LCZ30 LMV30 LWR30 MGN30 MQJ30 NAF30 NKB30 NTX30 ODT30 ONP30 OXL30 PHH30 PRD30 QAZ30 QKV30 QUR30 REN30 ROJ30 RYF30 SIB30 SRX30 TBT30 TLP30 TVL30 UFH30 UPD30 UYZ30 VIV30 VSR30 WCN30 WMJ30 WWF30 X65566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X131102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X196638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X262174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X327710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X393246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X458782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X524318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X589854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X655390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X720926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X786462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X851998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X917534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X983070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K7:K9 JG7:JG9 TC7:TC9 ACY7:ACY9 AMU7:AMU9 AWQ7:AWQ9 BGM7:BGM9 BQI7:BQI9 CAE7:CAE9 CKA7:CKA9 CTW7:CTW9 DDS7:DDS9 DNO7:DNO9 DXK7:DXK9 EHG7:EHG9 ERC7:ERC9 FAY7:FAY9 FKU7:FKU9 FUQ7:FUQ9 GEM7:GEM9 GOI7:GOI9 GYE7:GYE9 HIA7:HIA9 HRW7:HRW9 IBS7:IBS9 ILO7:ILO9 IVK7:IVK9 JFG7:JFG9 JPC7:JPC9 JYY7:JYY9 KIU7:KIU9 KSQ7:KSQ9 LCM7:LCM9 LMI7:LMI9 LWE7:LWE9 MGA7:MGA9 MPW7:MPW9 MZS7:MZS9 NJO7:NJO9 NTK7:NTK9 ODG7:ODG9 ONC7:ONC9 OWY7:OWY9 PGU7:PGU9 PQQ7:PQQ9 QAM7:QAM9 QKI7:QKI9 QUE7:QUE9 REA7:REA9 RNW7:RNW9 RXS7:RXS9 SHO7:SHO9 SRK7:SRK9 TBG7:TBG9 TLC7:TLC9 TUY7:TUY9 UEU7:UEU9 UOQ7:UOQ9 UYM7:UYM9 VII7:VII9 VSE7:VSE9 WCA7:WCA9 WLW7:WLW9 WVS7:WVS9 K65543:K65545 JG65543:JG65545 TC65543:TC65545 ACY65543:ACY65545 AMU65543:AMU65545 AWQ65543:AWQ65545 BGM65543:BGM65545 BQI65543:BQI65545 CAE65543:CAE65545 CKA65543:CKA65545 CTW65543:CTW65545 DDS65543:DDS65545 DNO65543:DNO65545 DXK65543:DXK65545 EHG65543:EHG65545 ERC65543:ERC65545 FAY65543:FAY65545 FKU65543:FKU65545 FUQ65543:FUQ65545 GEM65543:GEM65545 GOI65543:GOI65545 GYE65543:GYE65545 HIA65543:HIA65545 HRW65543:HRW65545 IBS65543:IBS65545 ILO65543:ILO65545 IVK65543:IVK65545 JFG65543:JFG65545 JPC65543:JPC65545 JYY65543:JYY65545 KIU65543:KIU65545 KSQ65543:KSQ65545 LCM65543:LCM65545 LMI65543:LMI65545 LWE65543:LWE65545 MGA65543:MGA65545 MPW65543:MPW65545 MZS65543:MZS65545 NJO65543:NJO65545 NTK65543:NTK65545 ODG65543:ODG65545 ONC65543:ONC65545 OWY65543:OWY65545 PGU65543:PGU65545 PQQ65543:PQQ65545 QAM65543:QAM65545 QKI65543:QKI65545 QUE65543:QUE65545 REA65543:REA65545 RNW65543:RNW65545 RXS65543:RXS65545 SHO65543:SHO65545 SRK65543:SRK65545 TBG65543:TBG65545 TLC65543:TLC65545 TUY65543:TUY65545 UEU65543:UEU65545 UOQ65543:UOQ65545 UYM65543:UYM65545 VII65543:VII65545 VSE65543:VSE65545 WCA65543:WCA65545 WLW65543:WLW65545 WVS65543:WVS65545 K131079:K131081 JG131079:JG131081 TC131079:TC131081 ACY131079:ACY131081 AMU131079:AMU131081 AWQ131079:AWQ131081 BGM131079:BGM131081 BQI131079:BQI131081 CAE131079:CAE131081 CKA131079:CKA131081 CTW131079:CTW131081 DDS131079:DDS131081 DNO131079:DNO131081 DXK131079:DXK131081 EHG131079:EHG131081 ERC131079:ERC131081 FAY131079:FAY131081 FKU131079:FKU131081 FUQ131079:FUQ131081 GEM131079:GEM131081 GOI131079:GOI131081 GYE131079:GYE131081 HIA131079:HIA131081 HRW131079:HRW131081 IBS131079:IBS131081 ILO131079:ILO131081 IVK131079:IVK131081 JFG131079:JFG131081 JPC131079:JPC131081 JYY131079:JYY131081 KIU131079:KIU131081 KSQ131079:KSQ131081 LCM131079:LCM131081 LMI131079:LMI131081 LWE131079:LWE131081 MGA131079:MGA131081 MPW131079:MPW131081 MZS131079:MZS131081 NJO131079:NJO131081 NTK131079:NTK131081 ODG131079:ODG131081 ONC131079:ONC131081 OWY131079:OWY131081 PGU131079:PGU131081 PQQ131079:PQQ131081 QAM131079:QAM131081 QKI131079:QKI131081 QUE131079:QUE131081 REA131079:REA131081 RNW131079:RNW131081 RXS131079:RXS131081 SHO131079:SHO131081 SRK131079:SRK131081 TBG131079:TBG131081 TLC131079:TLC131081 TUY131079:TUY131081 UEU131079:UEU131081 UOQ131079:UOQ131081 UYM131079:UYM131081 VII131079:VII131081 VSE131079:VSE131081 WCA131079:WCA131081 WLW131079:WLW131081 WVS131079:WVS131081 K196615:K196617 JG196615:JG196617 TC196615:TC196617 ACY196615:ACY196617 AMU196615:AMU196617 AWQ196615:AWQ196617 BGM196615:BGM196617 BQI196615:BQI196617 CAE196615:CAE196617 CKA196615:CKA196617 CTW196615:CTW196617 DDS196615:DDS196617 DNO196615:DNO196617 DXK196615:DXK196617 EHG196615:EHG196617 ERC196615:ERC196617 FAY196615:FAY196617 FKU196615:FKU196617 FUQ196615:FUQ196617 GEM196615:GEM196617 GOI196615:GOI196617 GYE196615:GYE196617 HIA196615:HIA196617 HRW196615:HRW196617 IBS196615:IBS196617 ILO196615:ILO196617 IVK196615:IVK196617 JFG196615:JFG196617 JPC196615:JPC196617 JYY196615:JYY196617 KIU196615:KIU196617 KSQ196615:KSQ196617 LCM196615:LCM196617 LMI196615:LMI196617 LWE196615:LWE196617 MGA196615:MGA196617 MPW196615:MPW196617 MZS196615:MZS196617 NJO196615:NJO196617 NTK196615:NTK196617 ODG196615:ODG196617 ONC196615:ONC196617 OWY196615:OWY196617 PGU196615:PGU196617 PQQ196615:PQQ196617 QAM196615:QAM196617 QKI196615:QKI196617 QUE196615:QUE196617 REA196615:REA196617 RNW196615:RNW196617 RXS196615:RXS196617 SHO196615:SHO196617 SRK196615:SRK196617 TBG196615:TBG196617 TLC196615:TLC196617 TUY196615:TUY196617 UEU196615:UEU196617 UOQ196615:UOQ196617 UYM196615:UYM196617 VII196615:VII196617 VSE196615:VSE196617 WCA196615:WCA196617 WLW196615:WLW196617 WVS196615:WVS196617 K262151:K262153 JG262151:JG262153 TC262151:TC262153 ACY262151:ACY262153 AMU262151:AMU262153 AWQ262151:AWQ262153 BGM262151:BGM262153 BQI262151:BQI262153 CAE262151:CAE262153 CKA262151:CKA262153 CTW262151:CTW262153 DDS262151:DDS262153 DNO262151:DNO262153 DXK262151:DXK262153 EHG262151:EHG262153 ERC262151:ERC262153 FAY262151:FAY262153 FKU262151:FKU262153 FUQ262151:FUQ262153 GEM262151:GEM262153 GOI262151:GOI262153 GYE262151:GYE262153 HIA262151:HIA262153 HRW262151:HRW262153 IBS262151:IBS262153 ILO262151:ILO262153 IVK262151:IVK262153 JFG262151:JFG262153 JPC262151:JPC262153 JYY262151:JYY262153 KIU262151:KIU262153 KSQ262151:KSQ262153 LCM262151:LCM262153 LMI262151:LMI262153 LWE262151:LWE262153 MGA262151:MGA262153 MPW262151:MPW262153 MZS262151:MZS262153 NJO262151:NJO262153 NTK262151:NTK262153 ODG262151:ODG262153 ONC262151:ONC262153 OWY262151:OWY262153 PGU262151:PGU262153 PQQ262151:PQQ262153 QAM262151:QAM262153 QKI262151:QKI262153 QUE262151:QUE262153 REA262151:REA262153 RNW262151:RNW262153 RXS262151:RXS262153 SHO262151:SHO262153 SRK262151:SRK262153 TBG262151:TBG262153 TLC262151:TLC262153 TUY262151:TUY262153 UEU262151:UEU262153 UOQ262151:UOQ262153 UYM262151:UYM262153 VII262151:VII262153 VSE262151:VSE262153 WCA262151:WCA262153 WLW262151:WLW262153 WVS262151:WVS262153 K327687:K327689 JG327687:JG327689 TC327687:TC327689 ACY327687:ACY327689 AMU327687:AMU327689 AWQ327687:AWQ327689 BGM327687:BGM327689 BQI327687:BQI327689 CAE327687:CAE327689 CKA327687:CKA327689 CTW327687:CTW327689 DDS327687:DDS327689 DNO327687:DNO327689 DXK327687:DXK327689 EHG327687:EHG327689 ERC327687:ERC327689 FAY327687:FAY327689 FKU327687:FKU327689 FUQ327687:FUQ327689 GEM327687:GEM327689 GOI327687:GOI327689 GYE327687:GYE327689 HIA327687:HIA327689 HRW327687:HRW327689 IBS327687:IBS327689 ILO327687:ILO327689 IVK327687:IVK327689 JFG327687:JFG327689 JPC327687:JPC327689 JYY327687:JYY327689 KIU327687:KIU327689 KSQ327687:KSQ327689 LCM327687:LCM327689 LMI327687:LMI327689 LWE327687:LWE327689 MGA327687:MGA327689 MPW327687:MPW327689 MZS327687:MZS327689 NJO327687:NJO327689 NTK327687:NTK327689 ODG327687:ODG327689 ONC327687:ONC327689 OWY327687:OWY327689 PGU327687:PGU327689 PQQ327687:PQQ327689 QAM327687:QAM327689 QKI327687:QKI327689 QUE327687:QUE327689 REA327687:REA327689 RNW327687:RNW327689 RXS327687:RXS327689 SHO327687:SHO327689 SRK327687:SRK327689 TBG327687:TBG327689 TLC327687:TLC327689 TUY327687:TUY327689 UEU327687:UEU327689 UOQ327687:UOQ327689 UYM327687:UYM327689 VII327687:VII327689 VSE327687:VSE327689 WCA327687:WCA327689 WLW327687:WLW327689 WVS327687:WVS327689 K393223:K393225 JG393223:JG393225 TC393223:TC393225 ACY393223:ACY393225 AMU393223:AMU393225 AWQ393223:AWQ393225 BGM393223:BGM393225 BQI393223:BQI393225 CAE393223:CAE393225 CKA393223:CKA393225 CTW393223:CTW393225 DDS393223:DDS393225 DNO393223:DNO393225 DXK393223:DXK393225 EHG393223:EHG393225 ERC393223:ERC393225 FAY393223:FAY393225 FKU393223:FKU393225 FUQ393223:FUQ393225 GEM393223:GEM393225 GOI393223:GOI393225 GYE393223:GYE393225 HIA393223:HIA393225 HRW393223:HRW393225 IBS393223:IBS393225 ILO393223:ILO393225 IVK393223:IVK393225 JFG393223:JFG393225 JPC393223:JPC393225 JYY393223:JYY393225 KIU393223:KIU393225 KSQ393223:KSQ393225 LCM393223:LCM393225 LMI393223:LMI393225 LWE393223:LWE393225 MGA393223:MGA393225 MPW393223:MPW393225 MZS393223:MZS393225 NJO393223:NJO393225 NTK393223:NTK393225 ODG393223:ODG393225 ONC393223:ONC393225 OWY393223:OWY393225 PGU393223:PGU393225 PQQ393223:PQQ393225 QAM393223:QAM393225 QKI393223:QKI393225 QUE393223:QUE393225 REA393223:REA393225 RNW393223:RNW393225 RXS393223:RXS393225 SHO393223:SHO393225 SRK393223:SRK393225 TBG393223:TBG393225 TLC393223:TLC393225 TUY393223:TUY393225 UEU393223:UEU393225 UOQ393223:UOQ393225 UYM393223:UYM393225 VII393223:VII393225 VSE393223:VSE393225 WCA393223:WCA393225 WLW393223:WLW393225 WVS393223:WVS393225 K458759:K458761 JG458759:JG458761 TC458759:TC458761 ACY458759:ACY458761 AMU458759:AMU458761 AWQ458759:AWQ458761 BGM458759:BGM458761 BQI458759:BQI458761 CAE458759:CAE458761 CKA458759:CKA458761 CTW458759:CTW458761 DDS458759:DDS458761 DNO458759:DNO458761 DXK458759:DXK458761 EHG458759:EHG458761 ERC458759:ERC458761 FAY458759:FAY458761 FKU458759:FKU458761 FUQ458759:FUQ458761 GEM458759:GEM458761 GOI458759:GOI458761 GYE458759:GYE458761 HIA458759:HIA458761 HRW458759:HRW458761 IBS458759:IBS458761 ILO458759:ILO458761 IVK458759:IVK458761 JFG458759:JFG458761 JPC458759:JPC458761 JYY458759:JYY458761 KIU458759:KIU458761 KSQ458759:KSQ458761 LCM458759:LCM458761 LMI458759:LMI458761 LWE458759:LWE458761 MGA458759:MGA458761 MPW458759:MPW458761 MZS458759:MZS458761 NJO458759:NJO458761 NTK458759:NTK458761 ODG458759:ODG458761 ONC458759:ONC458761 OWY458759:OWY458761 PGU458759:PGU458761 PQQ458759:PQQ458761 QAM458759:QAM458761 QKI458759:QKI458761 QUE458759:QUE458761 REA458759:REA458761 RNW458759:RNW458761 RXS458759:RXS458761 SHO458759:SHO458761 SRK458759:SRK458761 TBG458759:TBG458761 TLC458759:TLC458761 TUY458759:TUY458761 UEU458759:UEU458761 UOQ458759:UOQ458761 UYM458759:UYM458761 VII458759:VII458761 VSE458759:VSE458761 WCA458759:WCA458761 WLW458759:WLW458761 WVS458759:WVS458761 K524295:K524297 JG524295:JG524297 TC524295:TC524297 ACY524295:ACY524297 AMU524295:AMU524297 AWQ524295:AWQ524297 BGM524295:BGM524297 BQI524295:BQI524297 CAE524295:CAE524297 CKA524295:CKA524297 CTW524295:CTW524297 DDS524295:DDS524297 DNO524295:DNO524297 DXK524295:DXK524297 EHG524295:EHG524297 ERC524295:ERC524297 FAY524295:FAY524297 FKU524295:FKU524297 FUQ524295:FUQ524297 GEM524295:GEM524297 GOI524295:GOI524297 GYE524295:GYE524297 HIA524295:HIA524297 HRW524295:HRW524297 IBS524295:IBS524297 ILO524295:ILO524297 IVK524295:IVK524297 JFG524295:JFG524297 JPC524295:JPC524297 JYY524295:JYY524297 KIU524295:KIU524297 KSQ524295:KSQ524297 LCM524295:LCM524297 LMI524295:LMI524297 LWE524295:LWE524297 MGA524295:MGA524297 MPW524295:MPW524297 MZS524295:MZS524297 NJO524295:NJO524297 NTK524295:NTK524297 ODG524295:ODG524297 ONC524295:ONC524297 OWY524295:OWY524297 PGU524295:PGU524297 PQQ524295:PQQ524297 QAM524295:QAM524297 QKI524295:QKI524297 QUE524295:QUE524297 REA524295:REA524297 RNW524295:RNW524297 RXS524295:RXS524297 SHO524295:SHO524297 SRK524295:SRK524297 TBG524295:TBG524297 TLC524295:TLC524297 TUY524295:TUY524297 UEU524295:UEU524297 UOQ524295:UOQ524297 UYM524295:UYM524297 VII524295:VII524297 VSE524295:VSE524297 WCA524295:WCA524297 WLW524295:WLW524297 WVS524295:WVS524297 K589831:K589833 JG589831:JG589833 TC589831:TC589833 ACY589831:ACY589833 AMU589831:AMU589833 AWQ589831:AWQ589833 BGM589831:BGM589833 BQI589831:BQI589833 CAE589831:CAE589833 CKA589831:CKA589833 CTW589831:CTW589833 DDS589831:DDS589833 DNO589831:DNO589833 DXK589831:DXK589833 EHG589831:EHG589833 ERC589831:ERC589833 FAY589831:FAY589833 FKU589831:FKU589833 FUQ589831:FUQ589833 GEM589831:GEM589833 GOI589831:GOI589833 GYE589831:GYE589833 HIA589831:HIA589833 HRW589831:HRW589833 IBS589831:IBS589833 ILO589831:ILO589833 IVK589831:IVK589833 JFG589831:JFG589833 JPC589831:JPC589833 JYY589831:JYY589833 KIU589831:KIU589833 KSQ589831:KSQ589833 LCM589831:LCM589833 LMI589831:LMI589833 LWE589831:LWE589833 MGA589831:MGA589833 MPW589831:MPW589833 MZS589831:MZS589833 NJO589831:NJO589833 NTK589831:NTK589833 ODG589831:ODG589833 ONC589831:ONC589833 OWY589831:OWY589833 PGU589831:PGU589833 PQQ589831:PQQ589833 QAM589831:QAM589833 QKI589831:QKI589833 QUE589831:QUE589833 REA589831:REA589833 RNW589831:RNW589833 RXS589831:RXS589833 SHO589831:SHO589833 SRK589831:SRK589833 TBG589831:TBG589833 TLC589831:TLC589833 TUY589831:TUY589833 UEU589831:UEU589833 UOQ589831:UOQ589833 UYM589831:UYM589833 VII589831:VII589833 VSE589831:VSE589833 WCA589831:WCA589833 WLW589831:WLW589833 WVS589831:WVS589833 K655367:K655369 JG655367:JG655369 TC655367:TC655369 ACY655367:ACY655369 AMU655367:AMU655369 AWQ655367:AWQ655369 BGM655367:BGM655369 BQI655367:BQI655369 CAE655367:CAE655369 CKA655367:CKA655369 CTW655367:CTW655369 DDS655367:DDS655369 DNO655367:DNO655369 DXK655367:DXK655369 EHG655367:EHG655369 ERC655367:ERC655369 FAY655367:FAY655369 FKU655367:FKU655369 FUQ655367:FUQ655369 GEM655367:GEM655369 GOI655367:GOI655369 GYE655367:GYE655369 HIA655367:HIA655369 HRW655367:HRW655369 IBS655367:IBS655369 ILO655367:ILO655369 IVK655367:IVK655369 JFG655367:JFG655369 JPC655367:JPC655369 JYY655367:JYY655369 KIU655367:KIU655369 KSQ655367:KSQ655369 LCM655367:LCM655369 LMI655367:LMI655369 LWE655367:LWE655369 MGA655367:MGA655369 MPW655367:MPW655369 MZS655367:MZS655369 NJO655367:NJO655369 NTK655367:NTK655369 ODG655367:ODG655369 ONC655367:ONC655369 OWY655367:OWY655369 PGU655367:PGU655369 PQQ655367:PQQ655369 QAM655367:QAM655369 QKI655367:QKI655369 QUE655367:QUE655369 REA655367:REA655369 RNW655367:RNW655369 RXS655367:RXS655369 SHO655367:SHO655369 SRK655367:SRK655369 TBG655367:TBG655369 TLC655367:TLC655369 TUY655367:TUY655369 UEU655367:UEU655369 UOQ655367:UOQ655369 UYM655367:UYM655369 VII655367:VII655369 VSE655367:VSE655369 WCA655367:WCA655369 WLW655367:WLW655369 WVS655367:WVS655369 K720903:K720905 JG720903:JG720905 TC720903:TC720905 ACY720903:ACY720905 AMU720903:AMU720905 AWQ720903:AWQ720905 BGM720903:BGM720905 BQI720903:BQI720905 CAE720903:CAE720905 CKA720903:CKA720905 CTW720903:CTW720905 DDS720903:DDS720905 DNO720903:DNO720905 DXK720903:DXK720905 EHG720903:EHG720905 ERC720903:ERC720905 FAY720903:FAY720905 FKU720903:FKU720905 FUQ720903:FUQ720905 GEM720903:GEM720905 GOI720903:GOI720905 GYE720903:GYE720905 HIA720903:HIA720905 HRW720903:HRW720905 IBS720903:IBS720905 ILO720903:ILO720905 IVK720903:IVK720905 JFG720903:JFG720905 JPC720903:JPC720905 JYY720903:JYY720905 KIU720903:KIU720905 KSQ720903:KSQ720905 LCM720903:LCM720905 LMI720903:LMI720905 LWE720903:LWE720905 MGA720903:MGA720905 MPW720903:MPW720905 MZS720903:MZS720905 NJO720903:NJO720905 NTK720903:NTK720905 ODG720903:ODG720905 ONC720903:ONC720905 OWY720903:OWY720905 PGU720903:PGU720905 PQQ720903:PQQ720905 QAM720903:QAM720905 QKI720903:QKI720905 QUE720903:QUE720905 REA720903:REA720905 RNW720903:RNW720905 RXS720903:RXS720905 SHO720903:SHO720905 SRK720903:SRK720905 TBG720903:TBG720905 TLC720903:TLC720905 TUY720903:TUY720905 UEU720903:UEU720905 UOQ720903:UOQ720905 UYM720903:UYM720905 VII720903:VII720905 VSE720903:VSE720905 WCA720903:WCA720905 WLW720903:WLW720905 WVS720903:WVS720905 K786439:K786441 JG786439:JG786441 TC786439:TC786441 ACY786439:ACY786441 AMU786439:AMU786441 AWQ786439:AWQ786441 BGM786439:BGM786441 BQI786439:BQI786441 CAE786439:CAE786441 CKA786439:CKA786441 CTW786439:CTW786441 DDS786439:DDS786441 DNO786439:DNO786441 DXK786439:DXK786441 EHG786439:EHG786441 ERC786439:ERC786441 FAY786439:FAY786441 FKU786439:FKU786441 FUQ786439:FUQ786441 GEM786439:GEM786441 GOI786439:GOI786441 GYE786439:GYE786441 HIA786439:HIA786441 HRW786439:HRW786441 IBS786439:IBS786441 ILO786439:ILO786441 IVK786439:IVK786441 JFG786439:JFG786441 JPC786439:JPC786441 JYY786439:JYY786441 KIU786439:KIU786441 KSQ786439:KSQ786441 LCM786439:LCM786441 LMI786439:LMI786441 LWE786439:LWE786441 MGA786439:MGA786441 MPW786439:MPW786441 MZS786439:MZS786441 NJO786439:NJO786441 NTK786439:NTK786441 ODG786439:ODG786441 ONC786439:ONC786441 OWY786439:OWY786441 PGU786439:PGU786441 PQQ786439:PQQ786441 QAM786439:QAM786441 QKI786439:QKI786441 QUE786439:QUE786441 REA786439:REA786441 RNW786439:RNW786441 RXS786439:RXS786441 SHO786439:SHO786441 SRK786439:SRK786441 TBG786439:TBG786441 TLC786439:TLC786441 TUY786439:TUY786441 UEU786439:UEU786441 UOQ786439:UOQ786441 UYM786439:UYM786441 VII786439:VII786441 VSE786439:VSE786441 WCA786439:WCA786441 WLW786439:WLW786441 WVS786439:WVS786441 K851975:K851977 JG851975:JG851977 TC851975:TC851977 ACY851975:ACY851977 AMU851975:AMU851977 AWQ851975:AWQ851977 BGM851975:BGM851977 BQI851975:BQI851977 CAE851975:CAE851977 CKA851975:CKA851977 CTW851975:CTW851977 DDS851975:DDS851977 DNO851975:DNO851977 DXK851975:DXK851977 EHG851975:EHG851977 ERC851975:ERC851977 FAY851975:FAY851977 FKU851975:FKU851977 FUQ851975:FUQ851977 GEM851975:GEM851977 GOI851975:GOI851977 GYE851975:GYE851977 HIA851975:HIA851977 HRW851975:HRW851977 IBS851975:IBS851977 ILO851975:ILO851977 IVK851975:IVK851977 JFG851975:JFG851977 JPC851975:JPC851977 JYY851975:JYY851977 KIU851975:KIU851977 KSQ851975:KSQ851977 LCM851975:LCM851977 LMI851975:LMI851977 LWE851975:LWE851977 MGA851975:MGA851977 MPW851975:MPW851977 MZS851975:MZS851977 NJO851975:NJO851977 NTK851975:NTK851977 ODG851975:ODG851977 ONC851975:ONC851977 OWY851975:OWY851977 PGU851975:PGU851977 PQQ851975:PQQ851977 QAM851975:QAM851977 QKI851975:QKI851977 QUE851975:QUE851977 REA851975:REA851977 RNW851975:RNW851977 RXS851975:RXS851977 SHO851975:SHO851977 SRK851975:SRK851977 TBG851975:TBG851977 TLC851975:TLC851977 TUY851975:TUY851977 UEU851975:UEU851977 UOQ851975:UOQ851977 UYM851975:UYM851977 VII851975:VII851977 VSE851975:VSE851977 WCA851975:WCA851977 WLW851975:WLW851977 WVS851975:WVS851977 K917511:K917513 JG917511:JG917513 TC917511:TC917513 ACY917511:ACY917513 AMU917511:AMU917513 AWQ917511:AWQ917513 BGM917511:BGM917513 BQI917511:BQI917513 CAE917511:CAE917513 CKA917511:CKA917513 CTW917511:CTW917513 DDS917511:DDS917513 DNO917511:DNO917513 DXK917511:DXK917513 EHG917511:EHG917513 ERC917511:ERC917513 FAY917511:FAY917513 FKU917511:FKU917513 FUQ917511:FUQ917513 GEM917511:GEM917513 GOI917511:GOI917513 GYE917511:GYE917513 HIA917511:HIA917513 HRW917511:HRW917513 IBS917511:IBS917513 ILO917511:ILO917513 IVK917511:IVK917513 JFG917511:JFG917513 JPC917511:JPC917513 JYY917511:JYY917513 KIU917511:KIU917513 KSQ917511:KSQ917513 LCM917511:LCM917513 LMI917511:LMI917513 LWE917511:LWE917513 MGA917511:MGA917513 MPW917511:MPW917513 MZS917511:MZS917513 NJO917511:NJO917513 NTK917511:NTK917513 ODG917511:ODG917513 ONC917511:ONC917513 OWY917511:OWY917513 PGU917511:PGU917513 PQQ917511:PQQ917513 QAM917511:QAM917513 QKI917511:QKI917513 QUE917511:QUE917513 REA917511:REA917513 RNW917511:RNW917513 RXS917511:RXS917513 SHO917511:SHO917513 SRK917511:SRK917513 TBG917511:TBG917513 TLC917511:TLC917513 TUY917511:TUY917513 UEU917511:UEU917513 UOQ917511:UOQ917513 UYM917511:UYM917513 VII917511:VII917513 VSE917511:VSE917513 WCA917511:WCA917513 WLW917511:WLW917513 WVS917511:WVS917513 K983047:K983049 JG983047:JG983049 TC983047:TC983049 ACY983047:ACY983049 AMU983047:AMU983049 AWQ983047:AWQ983049 BGM983047:BGM983049 BQI983047:BQI983049 CAE983047:CAE983049 CKA983047:CKA983049 CTW983047:CTW983049 DDS983047:DDS983049 DNO983047:DNO983049 DXK983047:DXK983049 EHG983047:EHG983049 ERC983047:ERC983049 FAY983047:FAY983049 FKU983047:FKU983049 FUQ983047:FUQ983049 GEM983047:GEM983049 GOI983047:GOI983049 GYE983047:GYE983049 HIA983047:HIA983049 HRW983047:HRW983049 IBS983047:IBS983049 ILO983047:ILO983049 IVK983047:IVK983049 JFG983047:JFG983049 JPC983047:JPC983049 JYY983047:JYY983049 KIU983047:KIU983049 KSQ983047:KSQ983049 LCM983047:LCM983049 LMI983047:LMI983049 LWE983047:LWE983049 MGA983047:MGA983049 MPW983047:MPW983049 MZS983047:MZS983049 NJO983047:NJO983049 NTK983047:NTK983049 ODG983047:ODG983049 ONC983047:ONC983049 OWY983047:OWY983049 PGU983047:PGU983049 PQQ983047:PQQ983049 QAM983047:QAM983049 QKI983047:QKI983049 QUE983047:QUE983049 REA983047:REA983049 RNW983047:RNW983049 RXS983047:RXS983049 SHO983047:SHO983049 SRK983047:SRK983049 TBG983047:TBG983049 TLC983047:TLC983049 TUY983047:TUY983049 UEU983047:UEU983049 UOQ983047:UOQ983049 UYM983047:UYM983049 VII983047:VII983049 VSE983047:VSE983049 WCA983047:WCA983049 WLW983047:WLW983049 WVS983047:WVS983049 V7 JR7 TN7 ADJ7 ANF7 AXB7 BGX7 BQT7 CAP7 CKL7 CUH7 DED7 DNZ7 DXV7 EHR7 ERN7 FBJ7 FLF7 FVB7 GEX7 GOT7 GYP7 HIL7 HSH7 ICD7 ILZ7 IVV7 JFR7 JPN7 JZJ7 KJF7 KTB7 LCX7 LMT7 LWP7 MGL7 MQH7 NAD7 NJZ7 NTV7 ODR7 ONN7 OXJ7 PHF7 PRB7 QAX7 QKT7 QUP7 REL7 ROH7 RYD7 SHZ7 SRV7 TBR7 TLN7 TVJ7 UFF7 UPB7 UYX7 VIT7 VSP7 WCL7 WMH7 WWD7 V65543 JR65543 TN65543 ADJ65543 ANF65543 AXB65543 BGX65543 BQT65543 CAP65543 CKL65543 CUH65543 DED65543 DNZ65543 DXV65543 EHR65543 ERN65543 FBJ65543 FLF65543 FVB65543 GEX65543 GOT65543 GYP65543 HIL65543 HSH65543 ICD65543 ILZ65543 IVV65543 JFR65543 JPN65543 JZJ65543 KJF65543 KTB65543 LCX65543 LMT65543 LWP65543 MGL65543 MQH65543 NAD65543 NJZ65543 NTV65543 ODR65543 ONN65543 OXJ65543 PHF65543 PRB65543 QAX65543 QKT65543 QUP65543 REL65543 ROH65543 RYD65543 SHZ65543 SRV65543 TBR65543 TLN65543 TVJ65543 UFF65543 UPB65543 UYX65543 VIT65543 VSP65543 WCL65543 WMH65543 WWD65543 V131079 JR131079 TN131079 ADJ131079 ANF131079 AXB131079 BGX131079 BQT131079 CAP131079 CKL131079 CUH131079 DED131079 DNZ131079 DXV131079 EHR131079 ERN131079 FBJ131079 FLF131079 FVB131079 GEX131079 GOT131079 GYP131079 HIL131079 HSH131079 ICD131079 ILZ131079 IVV131079 JFR131079 JPN131079 JZJ131079 KJF131079 KTB131079 LCX131079 LMT131079 LWP131079 MGL131079 MQH131079 NAD131079 NJZ131079 NTV131079 ODR131079 ONN131079 OXJ131079 PHF131079 PRB131079 QAX131079 QKT131079 QUP131079 REL131079 ROH131079 RYD131079 SHZ131079 SRV131079 TBR131079 TLN131079 TVJ131079 UFF131079 UPB131079 UYX131079 VIT131079 VSP131079 WCL131079 WMH131079 WWD131079 V196615 JR196615 TN196615 ADJ196615 ANF196615 AXB196615 BGX196615 BQT196615 CAP196615 CKL196615 CUH196615 DED196615 DNZ196615 DXV196615 EHR196615 ERN196615 FBJ196615 FLF196615 FVB196615 GEX196615 GOT196615 GYP196615 HIL196615 HSH196615 ICD196615 ILZ196615 IVV196615 JFR196615 JPN196615 JZJ196615 KJF196615 KTB196615 LCX196615 LMT196615 LWP196615 MGL196615 MQH196615 NAD196615 NJZ196615 NTV196615 ODR196615 ONN196615 OXJ196615 PHF196615 PRB196615 QAX196615 QKT196615 QUP196615 REL196615 ROH196615 RYD196615 SHZ196615 SRV196615 TBR196615 TLN196615 TVJ196615 UFF196615 UPB196615 UYX196615 VIT196615 VSP196615 WCL196615 WMH196615 WWD196615 V262151 JR262151 TN262151 ADJ262151 ANF262151 AXB262151 BGX262151 BQT262151 CAP262151 CKL262151 CUH262151 DED262151 DNZ262151 DXV262151 EHR262151 ERN262151 FBJ262151 FLF262151 FVB262151 GEX262151 GOT262151 GYP262151 HIL262151 HSH262151 ICD262151 ILZ262151 IVV262151 JFR262151 JPN262151 JZJ262151 KJF262151 KTB262151 LCX262151 LMT262151 LWP262151 MGL262151 MQH262151 NAD262151 NJZ262151 NTV262151 ODR262151 ONN262151 OXJ262151 PHF262151 PRB262151 QAX262151 QKT262151 QUP262151 REL262151 ROH262151 RYD262151 SHZ262151 SRV262151 TBR262151 TLN262151 TVJ262151 UFF262151 UPB262151 UYX262151 VIT262151 VSP262151 WCL262151 WMH262151 WWD262151 V327687 JR327687 TN327687 ADJ327687 ANF327687 AXB327687 BGX327687 BQT327687 CAP327687 CKL327687 CUH327687 DED327687 DNZ327687 DXV327687 EHR327687 ERN327687 FBJ327687 FLF327687 FVB327687 GEX327687 GOT327687 GYP327687 HIL327687 HSH327687 ICD327687 ILZ327687 IVV327687 JFR327687 JPN327687 JZJ327687 KJF327687 KTB327687 LCX327687 LMT327687 LWP327687 MGL327687 MQH327687 NAD327687 NJZ327687 NTV327687 ODR327687 ONN327687 OXJ327687 PHF327687 PRB327687 QAX327687 QKT327687 QUP327687 REL327687 ROH327687 RYD327687 SHZ327687 SRV327687 TBR327687 TLN327687 TVJ327687 UFF327687 UPB327687 UYX327687 VIT327687 VSP327687 WCL327687 WMH327687 WWD327687 V393223 JR393223 TN393223 ADJ393223 ANF393223 AXB393223 BGX393223 BQT393223 CAP393223 CKL393223 CUH393223 DED393223 DNZ393223 DXV393223 EHR393223 ERN393223 FBJ393223 FLF393223 FVB393223 GEX393223 GOT393223 GYP393223 HIL393223 HSH393223 ICD393223 ILZ393223 IVV393223 JFR393223 JPN393223 JZJ393223 KJF393223 KTB393223 LCX393223 LMT393223 LWP393223 MGL393223 MQH393223 NAD393223 NJZ393223 NTV393223 ODR393223 ONN393223 OXJ393223 PHF393223 PRB393223 QAX393223 QKT393223 QUP393223 REL393223 ROH393223 RYD393223 SHZ393223 SRV393223 TBR393223 TLN393223 TVJ393223 UFF393223 UPB393223 UYX393223 VIT393223 VSP393223 WCL393223 WMH393223 WWD393223 V458759 JR458759 TN458759 ADJ458759 ANF458759 AXB458759 BGX458759 BQT458759 CAP458759 CKL458759 CUH458759 DED458759 DNZ458759 DXV458759 EHR458759 ERN458759 FBJ458759 FLF458759 FVB458759 GEX458759 GOT458759 GYP458759 HIL458759 HSH458759 ICD458759 ILZ458759 IVV458759 JFR458759 JPN458759 JZJ458759 KJF458759 KTB458759 LCX458759 LMT458759 LWP458759 MGL458759 MQH458759 NAD458759 NJZ458759 NTV458759 ODR458759 ONN458759 OXJ458759 PHF458759 PRB458759 QAX458759 QKT458759 QUP458759 REL458759 ROH458759 RYD458759 SHZ458759 SRV458759 TBR458759 TLN458759 TVJ458759 UFF458759 UPB458759 UYX458759 VIT458759 VSP458759 WCL458759 WMH458759 WWD458759 V524295 JR524295 TN524295 ADJ524295 ANF524295 AXB524295 BGX524295 BQT524295 CAP524295 CKL524295 CUH524295 DED524295 DNZ524295 DXV524295 EHR524295 ERN524295 FBJ524295 FLF524295 FVB524295 GEX524295 GOT524295 GYP524295 HIL524295 HSH524295 ICD524295 ILZ524295 IVV524295 JFR524295 JPN524295 JZJ524295 KJF524295 KTB524295 LCX524295 LMT524295 LWP524295 MGL524295 MQH524295 NAD524295 NJZ524295 NTV524295 ODR524295 ONN524295 OXJ524295 PHF524295 PRB524295 QAX524295 QKT524295 QUP524295 REL524295 ROH524295 RYD524295 SHZ524295 SRV524295 TBR524295 TLN524295 TVJ524295 UFF524295 UPB524295 UYX524295 VIT524295 VSP524295 WCL524295 WMH524295 WWD524295 V589831 JR589831 TN589831 ADJ589831 ANF589831 AXB589831 BGX589831 BQT589831 CAP589831 CKL589831 CUH589831 DED589831 DNZ589831 DXV589831 EHR589831 ERN589831 FBJ589831 FLF589831 FVB589831 GEX589831 GOT589831 GYP589831 HIL589831 HSH589831 ICD589831 ILZ589831 IVV589831 JFR589831 JPN589831 JZJ589831 KJF589831 KTB589831 LCX589831 LMT589831 LWP589831 MGL589831 MQH589831 NAD589831 NJZ589831 NTV589831 ODR589831 ONN589831 OXJ589831 PHF589831 PRB589831 QAX589831 QKT589831 QUP589831 REL589831 ROH589831 RYD589831 SHZ589831 SRV589831 TBR589831 TLN589831 TVJ589831 UFF589831 UPB589831 UYX589831 VIT589831 VSP589831 WCL589831 WMH589831 WWD589831 V655367 JR655367 TN655367 ADJ655367 ANF655367 AXB655367 BGX655367 BQT655367 CAP655367 CKL655367 CUH655367 DED655367 DNZ655367 DXV655367 EHR655367 ERN655367 FBJ655367 FLF655367 FVB655367 GEX655367 GOT655367 GYP655367 HIL655367 HSH655367 ICD655367 ILZ655367 IVV655367 JFR655367 JPN655367 JZJ655367 KJF655367 KTB655367 LCX655367 LMT655367 LWP655367 MGL655367 MQH655367 NAD655367 NJZ655367 NTV655367 ODR655367 ONN655367 OXJ655367 PHF655367 PRB655367 QAX655367 QKT655367 QUP655367 REL655367 ROH655367 RYD655367 SHZ655367 SRV655367 TBR655367 TLN655367 TVJ655367 UFF655367 UPB655367 UYX655367 VIT655367 VSP655367 WCL655367 WMH655367 WWD655367 V720903 JR720903 TN720903 ADJ720903 ANF720903 AXB720903 BGX720903 BQT720903 CAP720903 CKL720903 CUH720903 DED720903 DNZ720903 DXV720903 EHR720903 ERN720903 FBJ720903 FLF720903 FVB720903 GEX720903 GOT720903 GYP720903 HIL720903 HSH720903 ICD720903 ILZ720903 IVV720903 JFR720903 JPN720903 JZJ720903 KJF720903 KTB720903 LCX720903 LMT720903 LWP720903 MGL720903 MQH720903 NAD720903 NJZ720903 NTV720903 ODR720903 ONN720903 OXJ720903 PHF720903 PRB720903 QAX720903 QKT720903 QUP720903 REL720903 ROH720903 RYD720903 SHZ720903 SRV720903 TBR720903 TLN720903 TVJ720903 UFF720903 UPB720903 UYX720903 VIT720903 VSP720903 WCL720903 WMH720903 WWD720903 V786439 JR786439 TN786439 ADJ786439 ANF786439 AXB786439 BGX786439 BQT786439 CAP786439 CKL786439 CUH786439 DED786439 DNZ786439 DXV786439 EHR786439 ERN786439 FBJ786439 FLF786439 FVB786439 GEX786439 GOT786439 GYP786439 HIL786439 HSH786439 ICD786439 ILZ786439 IVV786439 JFR786439 JPN786439 JZJ786439 KJF786439 KTB786439 LCX786439 LMT786439 LWP786439 MGL786439 MQH786439 NAD786439 NJZ786439 NTV786439 ODR786439 ONN786439 OXJ786439 PHF786439 PRB786439 QAX786439 QKT786439 QUP786439 REL786439 ROH786439 RYD786439 SHZ786439 SRV786439 TBR786439 TLN786439 TVJ786439 UFF786439 UPB786439 UYX786439 VIT786439 VSP786439 WCL786439 WMH786439 WWD786439 V851975 JR851975 TN851975 ADJ851975 ANF851975 AXB851975 BGX851975 BQT851975 CAP851975 CKL851975 CUH851975 DED851975 DNZ851975 DXV851975 EHR851975 ERN851975 FBJ851975 FLF851975 FVB851975 GEX851975 GOT851975 GYP851975 HIL851975 HSH851975 ICD851975 ILZ851975 IVV851975 JFR851975 JPN851975 JZJ851975 KJF851975 KTB851975 LCX851975 LMT851975 LWP851975 MGL851975 MQH851975 NAD851975 NJZ851975 NTV851975 ODR851975 ONN851975 OXJ851975 PHF851975 PRB851975 QAX851975 QKT851975 QUP851975 REL851975 ROH851975 RYD851975 SHZ851975 SRV851975 TBR851975 TLN851975 TVJ851975 UFF851975 UPB851975 UYX851975 VIT851975 VSP851975 WCL851975 WMH851975 WWD851975 V917511 JR917511 TN917511 ADJ917511 ANF917511 AXB917511 BGX917511 BQT917511 CAP917511 CKL917511 CUH917511 DED917511 DNZ917511 DXV917511 EHR917511 ERN917511 FBJ917511 FLF917511 FVB917511 GEX917511 GOT917511 GYP917511 HIL917511 HSH917511 ICD917511 ILZ917511 IVV917511 JFR917511 JPN917511 JZJ917511 KJF917511 KTB917511 LCX917511 LMT917511 LWP917511 MGL917511 MQH917511 NAD917511 NJZ917511 NTV917511 ODR917511 ONN917511 OXJ917511 PHF917511 PRB917511 QAX917511 QKT917511 QUP917511 REL917511 ROH917511 RYD917511 SHZ917511 SRV917511 TBR917511 TLN917511 TVJ917511 UFF917511 UPB917511 UYX917511 VIT917511 VSP917511 WCL917511 WMH917511 WWD917511 V983047 JR983047 TN983047 ADJ983047 ANF983047 AXB983047 BGX983047 BQT983047 CAP983047 CKL983047 CUH983047 DED983047 DNZ983047 DXV983047 EHR983047 ERN983047 FBJ983047 FLF983047 FVB983047 GEX983047 GOT983047 GYP983047 HIL983047 HSH983047 ICD983047 ILZ983047 IVV983047 JFR983047 JPN983047 JZJ983047 KJF983047 KTB983047 LCX983047 LMT983047 LWP983047 MGL983047 MQH983047 NAD983047 NJZ983047 NTV983047 ODR983047 ONN983047 OXJ983047 PHF983047 PRB983047 QAX983047 QKT983047 QUP983047 REL983047 ROH983047 RYD983047 SHZ983047 SRV983047 TBR983047 TLN983047 TVJ983047 UFF983047 UPB983047 UYX983047 VIT983047 VSP983047 WCL983047 WMH983047 WWD983047 P9 JL9 TH9 ADD9 AMZ9 AWV9 BGR9 BQN9 CAJ9 CKF9 CUB9 DDX9 DNT9 DXP9 EHL9 ERH9 FBD9 FKZ9 FUV9 GER9 GON9 GYJ9 HIF9 HSB9 IBX9 ILT9 IVP9 JFL9 JPH9 JZD9 KIZ9 KSV9 LCR9 LMN9 LWJ9 MGF9 MQB9 MZX9 NJT9 NTP9 ODL9 ONH9 OXD9 PGZ9 PQV9 QAR9 QKN9 QUJ9 REF9 ROB9 RXX9 SHT9 SRP9 TBL9 TLH9 TVD9 UEZ9 UOV9 UYR9 VIN9 VSJ9 WCF9 WMB9 WVX9 P65545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P131081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P196617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P262153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P327689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P393225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P458761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P524297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P589833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P655369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P720905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P786441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P851977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P917513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P983049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V9 JR9 TN9 ADJ9 ANF9 AXB9 BGX9 BQT9 CAP9 CKL9 CUH9 DED9 DNZ9 DXV9 EHR9 ERN9 FBJ9 FLF9 FVB9 GEX9 GOT9 GYP9 HIL9 HSH9 ICD9 ILZ9 IVV9 JFR9 JPN9 JZJ9 KJF9 KTB9 LCX9 LMT9 LWP9 MGL9 MQH9 NAD9 NJZ9 NTV9 ODR9 ONN9 OXJ9 PHF9 PRB9 QAX9 QKT9 QUP9 REL9 ROH9 RYD9 SHZ9 SRV9 TBR9 TLN9 TVJ9 UFF9 UPB9 UYX9 VIT9 VSP9 WCL9 WMH9 WWD9 V65545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C30 IY30 SU30 ACQ30 AMM30 AWI30 BGE30 BQA30 BZW30 CJS30 CTO30 DDK30 DNG30 DXC30 EGY30 EQU30 FAQ30 FKM30 FUI30 GEE30 GOA30 GXW30 HHS30 HRO30 IBK30 ILG30 IVC30 JEY30 JOU30 JYQ30 KIM30 KSI30 LCE30 LMA30 LVW30 MFS30 MPO30 MZK30 NJG30 NTC30 OCY30 OMU30 OWQ30 PGM30 PQI30 QAE30 QKA30 QTW30 RDS30 RNO30 RXK30 SHG30 SRC30 TAY30 TKU30 TUQ30 UEM30 UOI30 UYE30 VIA30 VRW30 WBS30 WLO30 WVK30 C65566 IY65566 SU65566 ACQ65566 AMM65566 AWI65566 BGE65566 BQA65566 BZW65566 CJS65566 CTO65566 DDK65566 DNG65566 DXC65566 EGY65566 EQU65566 FAQ65566 FKM65566 FUI65566 GEE65566 GOA65566 GXW65566 HHS65566 HRO65566 IBK65566 ILG65566 IVC65566 JEY65566 JOU65566 JYQ65566 KIM65566 KSI65566 LCE65566 LMA65566 LVW65566 MFS65566 MPO65566 MZK65566 NJG65566 NTC65566 OCY65566 OMU65566 OWQ65566 PGM65566 PQI65566 QAE65566 QKA65566 QTW65566 RDS65566 RNO65566 RXK65566 SHG65566 SRC65566 TAY65566 TKU65566 TUQ65566 UEM65566 UOI65566 UYE65566 VIA65566 VRW65566 WBS65566 WLO65566 WVK65566 C131102 IY131102 SU131102 ACQ131102 AMM131102 AWI131102 BGE131102 BQA131102 BZW131102 CJS131102 CTO131102 DDK131102 DNG131102 DXC131102 EGY131102 EQU131102 FAQ131102 FKM131102 FUI131102 GEE131102 GOA131102 GXW131102 HHS131102 HRO131102 IBK131102 ILG131102 IVC131102 JEY131102 JOU131102 JYQ131102 KIM131102 KSI131102 LCE131102 LMA131102 LVW131102 MFS131102 MPO131102 MZK131102 NJG131102 NTC131102 OCY131102 OMU131102 OWQ131102 PGM131102 PQI131102 QAE131102 QKA131102 QTW131102 RDS131102 RNO131102 RXK131102 SHG131102 SRC131102 TAY131102 TKU131102 TUQ131102 UEM131102 UOI131102 UYE131102 VIA131102 VRW131102 WBS131102 WLO131102 WVK131102 C196638 IY196638 SU196638 ACQ196638 AMM196638 AWI196638 BGE196638 BQA196638 BZW196638 CJS196638 CTO196638 DDK196638 DNG196638 DXC196638 EGY196638 EQU196638 FAQ196638 FKM196638 FUI196638 GEE196638 GOA196638 GXW196638 HHS196638 HRO196638 IBK196638 ILG196638 IVC196638 JEY196638 JOU196638 JYQ196638 KIM196638 KSI196638 LCE196638 LMA196638 LVW196638 MFS196638 MPO196638 MZK196638 NJG196638 NTC196638 OCY196638 OMU196638 OWQ196638 PGM196638 PQI196638 QAE196638 QKA196638 QTW196638 RDS196638 RNO196638 RXK196638 SHG196638 SRC196638 TAY196638 TKU196638 TUQ196638 UEM196638 UOI196638 UYE196638 VIA196638 VRW196638 WBS196638 WLO196638 WVK196638 C262174 IY262174 SU262174 ACQ262174 AMM262174 AWI262174 BGE262174 BQA262174 BZW262174 CJS262174 CTO262174 DDK262174 DNG262174 DXC262174 EGY262174 EQU262174 FAQ262174 FKM262174 FUI262174 GEE262174 GOA262174 GXW262174 HHS262174 HRO262174 IBK262174 ILG262174 IVC262174 JEY262174 JOU262174 JYQ262174 KIM262174 KSI262174 LCE262174 LMA262174 LVW262174 MFS262174 MPO262174 MZK262174 NJG262174 NTC262174 OCY262174 OMU262174 OWQ262174 PGM262174 PQI262174 QAE262174 QKA262174 QTW262174 RDS262174 RNO262174 RXK262174 SHG262174 SRC262174 TAY262174 TKU262174 TUQ262174 UEM262174 UOI262174 UYE262174 VIA262174 VRW262174 WBS262174 WLO262174 WVK262174 C327710 IY327710 SU327710 ACQ327710 AMM327710 AWI327710 BGE327710 BQA327710 BZW327710 CJS327710 CTO327710 DDK327710 DNG327710 DXC327710 EGY327710 EQU327710 FAQ327710 FKM327710 FUI327710 GEE327710 GOA327710 GXW327710 HHS327710 HRO327710 IBK327710 ILG327710 IVC327710 JEY327710 JOU327710 JYQ327710 KIM327710 KSI327710 LCE327710 LMA327710 LVW327710 MFS327710 MPO327710 MZK327710 NJG327710 NTC327710 OCY327710 OMU327710 OWQ327710 PGM327710 PQI327710 QAE327710 QKA327710 QTW327710 RDS327710 RNO327710 RXK327710 SHG327710 SRC327710 TAY327710 TKU327710 TUQ327710 UEM327710 UOI327710 UYE327710 VIA327710 VRW327710 WBS327710 WLO327710 WVK327710 C393246 IY393246 SU393246 ACQ393246 AMM393246 AWI393246 BGE393246 BQA393246 BZW393246 CJS393246 CTO393246 DDK393246 DNG393246 DXC393246 EGY393246 EQU393246 FAQ393246 FKM393246 FUI393246 GEE393246 GOA393246 GXW393246 HHS393246 HRO393246 IBK393246 ILG393246 IVC393246 JEY393246 JOU393246 JYQ393246 KIM393246 KSI393246 LCE393246 LMA393246 LVW393246 MFS393246 MPO393246 MZK393246 NJG393246 NTC393246 OCY393246 OMU393246 OWQ393246 PGM393246 PQI393246 QAE393246 QKA393246 QTW393246 RDS393246 RNO393246 RXK393246 SHG393246 SRC393246 TAY393246 TKU393246 TUQ393246 UEM393246 UOI393246 UYE393246 VIA393246 VRW393246 WBS393246 WLO393246 WVK393246 C458782 IY458782 SU458782 ACQ458782 AMM458782 AWI458782 BGE458782 BQA458782 BZW458782 CJS458782 CTO458782 DDK458782 DNG458782 DXC458782 EGY458782 EQU458782 FAQ458782 FKM458782 FUI458782 GEE458782 GOA458782 GXW458782 HHS458782 HRO458782 IBK458782 ILG458782 IVC458782 JEY458782 JOU458782 JYQ458782 KIM458782 KSI458782 LCE458782 LMA458782 LVW458782 MFS458782 MPO458782 MZK458782 NJG458782 NTC458782 OCY458782 OMU458782 OWQ458782 PGM458782 PQI458782 QAE458782 QKA458782 QTW458782 RDS458782 RNO458782 RXK458782 SHG458782 SRC458782 TAY458782 TKU458782 TUQ458782 UEM458782 UOI458782 UYE458782 VIA458782 VRW458782 WBS458782 WLO458782 WVK458782 C524318 IY524318 SU524318 ACQ524318 AMM524318 AWI524318 BGE524318 BQA524318 BZW524318 CJS524318 CTO524318 DDK524318 DNG524318 DXC524318 EGY524318 EQU524318 FAQ524318 FKM524318 FUI524318 GEE524318 GOA524318 GXW524318 HHS524318 HRO524318 IBK524318 ILG524318 IVC524318 JEY524318 JOU524318 JYQ524318 KIM524318 KSI524318 LCE524318 LMA524318 LVW524318 MFS524318 MPO524318 MZK524318 NJG524318 NTC524318 OCY524318 OMU524318 OWQ524318 PGM524318 PQI524318 QAE524318 QKA524318 QTW524318 RDS524318 RNO524318 RXK524318 SHG524318 SRC524318 TAY524318 TKU524318 TUQ524318 UEM524318 UOI524318 UYE524318 VIA524318 VRW524318 WBS524318 WLO524318 WVK524318 C589854 IY589854 SU589854 ACQ589854 AMM589854 AWI589854 BGE589854 BQA589854 BZW589854 CJS589854 CTO589854 DDK589854 DNG589854 DXC589854 EGY589854 EQU589854 FAQ589854 FKM589854 FUI589854 GEE589854 GOA589854 GXW589854 HHS589854 HRO589854 IBK589854 ILG589854 IVC589854 JEY589854 JOU589854 JYQ589854 KIM589854 KSI589854 LCE589854 LMA589854 LVW589854 MFS589854 MPO589854 MZK589854 NJG589854 NTC589854 OCY589854 OMU589854 OWQ589854 PGM589854 PQI589854 QAE589854 QKA589854 QTW589854 RDS589854 RNO589854 RXK589854 SHG589854 SRC589854 TAY589854 TKU589854 TUQ589854 UEM589854 UOI589854 UYE589854 VIA589854 VRW589854 WBS589854 WLO589854 WVK589854 C655390 IY655390 SU655390 ACQ655390 AMM655390 AWI655390 BGE655390 BQA655390 BZW655390 CJS655390 CTO655390 DDK655390 DNG655390 DXC655390 EGY655390 EQU655390 FAQ655390 FKM655390 FUI655390 GEE655390 GOA655390 GXW655390 HHS655390 HRO655390 IBK655390 ILG655390 IVC655390 JEY655390 JOU655390 JYQ655390 KIM655390 KSI655390 LCE655390 LMA655390 LVW655390 MFS655390 MPO655390 MZK655390 NJG655390 NTC655390 OCY655390 OMU655390 OWQ655390 PGM655390 PQI655390 QAE655390 QKA655390 QTW655390 RDS655390 RNO655390 RXK655390 SHG655390 SRC655390 TAY655390 TKU655390 TUQ655390 UEM655390 UOI655390 UYE655390 VIA655390 VRW655390 WBS655390 WLO655390 WVK655390 C720926 IY720926 SU720926 ACQ720926 AMM720926 AWI720926 BGE720926 BQA720926 BZW720926 CJS720926 CTO720926 DDK720926 DNG720926 DXC720926 EGY720926 EQU720926 FAQ720926 FKM720926 FUI720926 GEE720926 GOA720926 GXW720926 HHS720926 HRO720926 IBK720926 ILG720926 IVC720926 JEY720926 JOU720926 JYQ720926 KIM720926 KSI720926 LCE720926 LMA720926 LVW720926 MFS720926 MPO720926 MZK720926 NJG720926 NTC720926 OCY720926 OMU720926 OWQ720926 PGM720926 PQI720926 QAE720926 QKA720926 QTW720926 RDS720926 RNO720926 RXK720926 SHG720926 SRC720926 TAY720926 TKU720926 TUQ720926 UEM720926 UOI720926 UYE720926 VIA720926 VRW720926 WBS720926 WLO720926 WVK720926 C786462 IY786462 SU786462 ACQ786462 AMM786462 AWI786462 BGE786462 BQA786462 BZW786462 CJS786462 CTO786462 DDK786462 DNG786462 DXC786462 EGY786462 EQU786462 FAQ786462 FKM786462 FUI786462 GEE786462 GOA786462 GXW786462 HHS786462 HRO786462 IBK786462 ILG786462 IVC786462 JEY786462 JOU786462 JYQ786462 KIM786462 KSI786462 LCE786462 LMA786462 LVW786462 MFS786462 MPO786462 MZK786462 NJG786462 NTC786462 OCY786462 OMU786462 OWQ786462 PGM786462 PQI786462 QAE786462 QKA786462 QTW786462 RDS786462 RNO786462 RXK786462 SHG786462 SRC786462 TAY786462 TKU786462 TUQ786462 UEM786462 UOI786462 UYE786462 VIA786462 VRW786462 WBS786462 WLO786462 WVK786462 C851998 IY851998 SU851998 ACQ851998 AMM851998 AWI851998 BGE851998 BQA851998 BZW851998 CJS851998 CTO851998 DDK851998 DNG851998 DXC851998 EGY851998 EQU851998 FAQ851998 FKM851998 FUI851998 GEE851998 GOA851998 GXW851998 HHS851998 HRO851998 IBK851998 ILG851998 IVC851998 JEY851998 JOU851998 JYQ851998 KIM851998 KSI851998 LCE851998 LMA851998 LVW851998 MFS851998 MPO851998 MZK851998 NJG851998 NTC851998 OCY851998 OMU851998 OWQ851998 PGM851998 PQI851998 QAE851998 QKA851998 QTW851998 RDS851998 RNO851998 RXK851998 SHG851998 SRC851998 TAY851998 TKU851998 TUQ851998 UEM851998 UOI851998 UYE851998 VIA851998 VRW851998 WBS851998 WLO851998 WVK851998 C917534 IY917534 SU917534 ACQ917534 AMM917534 AWI917534 BGE917534 BQA917534 BZW917534 CJS917534 CTO917534 DDK917534 DNG917534 DXC917534 EGY917534 EQU917534 FAQ917534 FKM917534 FUI917534 GEE917534 GOA917534 GXW917534 HHS917534 HRO917534 IBK917534 ILG917534 IVC917534 JEY917534 JOU917534 JYQ917534 KIM917534 KSI917534 LCE917534 LMA917534 LVW917534 MFS917534 MPO917534 MZK917534 NJG917534 NTC917534 OCY917534 OMU917534 OWQ917534 PGM917534 PQI917534 QAE917534 QKA917534 QTW917534 RDS917534 RNO917534 RXK917534 SHG917534 SRC917534 TAY917534 TKU917534 TUQ917534 UEM917534 UOI917534 UYE917534 VIA917534 VRW917534 WBS917534 WLO917534 WVK917534 C983070 IY983070 SU983070 ACQ983070 AMM983070 AWI983070 BGE983070 BQA983070 BZW983070 CJS983070 CTO983070 DDK983070 DNG983070 DXC983070 EGY983070 EQU983070 FAQ983070 FKM983070 FUI983070 GEE983070 GOA983070 GXW983070 HHS983070 HRO983070 IBK983070 ILG983070 IVC983070 JEY983070 JOU983070 JYQ983070 KIM983070 KSI983070 LCE983070 LMA983070 LVW983070 MFS983070 MPO983070 MZK983070 NJG983070 NTC983070 OCY983070 OMU983070 OWQ983070 PGM983070 PQI983070 QAE983070 QKA983070 QTW983070 RDS983070 RNO983070 RXK983070 SHG983070 SRC983070 TAY983070 TKU983070 TUQ983070 UEM983070 UOI983070 UYE983070 VIA983070 VRW983070 WBS983070 WLO983070 WVK983070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I131102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I196638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I262174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I327710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I393246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I458782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I524318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I589854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I655390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I720926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I786462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I851998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I917534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I983070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S65566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S131102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S196638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S262174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S327710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S393246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S458782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S524318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S589854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S655390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S720926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S786462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S851998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S917534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S983070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O30 JK30 TG30 ADC30 AMY30 AWU30 BGQ30 BQM30 CAI30 CKE30 CUA30 DDW30 DNS30 DXO30 EHK30 ERG30 FBC30 FKY30 FUU30 GEQ30 GOM30 GYI30 HIE30 HSA30 IBW30 ILS30 IVO30 JFK30 JPG30 JZC30 KIY30 KSU30 LCQ30 LMM30 LWI30 MGE30 MQA30 MZW30 NJS30 NTO30 ODK30 ONG30 OXC30 PGY30 PQU30 QAQ30 QKM30 QUI30 REE30 ROA30 RXW30 SHS30 SRO30 TBK30 TLG30 TVC30 UEY30 UOU30 UYQ30 VIM30 VSI30 WCE30 WMA30 WVW30 O65566 JK65566 TG65566 ADC65566 AMY65566 AWU65566 BGQ65566 BQM65566 CAI65566 CKE65566 CUA65566 DDW65566 DNS65566 DXO65566 EHK65566 ERG65566 FBC65566 FKY65566 FUU65566 GEQ65566 GOM65566 GYI65566 HIE65566 HSA65566 IBW65566 ILS65566 IVO65566 JFK65566 JPG65566 JZC65566 KIY65566 KSU65566 LCQ65566 LMM65566 LWI65566 MGE65566 MQA65566 MZW65566 NJS65566 NTO65566 ODK65566 ONG65566 OXC65566 PGY65566 PQU65566 QAQ65566 QKM65566 QUI65566 REE65566 ROA65566 RXW65566 SHS65566 SRO65566 TBK65566 TLG65566 TVC65566 UEY65566 UOU65566 UYQ65566 VIM65566 VSI65566 WCE65566 WMA65566 WVW65566 O131102 JK131102 TG131102 ADC131102 AMY131102 AWU131102 BGQ131102 BQM131102 CAI131102 CKE131102 CUA131102 DDW131102 DNS131102 DXO131102 EHK131102 ERG131102 FBC131102 FKY131102 FUU131102 GEQ131102 GOM131102 GYI131102 HIE131102 HSA131102 IBW131102 ILS131102 IVO131102 JFK131102 JPG131102 JZC131102 KIY131102 KSU131102 LCQ131102 LMM131102 LWI131102 MGE131102 MQA131102 MZW131102 NJS131102 NTO131102 ODK131102 ONG131102 OXC131102 PGY131102 PQU131102 QAQ131102 QKM131102 QUI131102 REE131102 ROA131102 RXW131102 SHS131102 SRO131102 TBK131102 TLG131102 TVC131102 UEY131102 UOU131102 UYQ131102 VIM131102 VSI131102 WCE131102 WMA131102 WVW131102 O196638 JK196638 TG196638 ADC196638 AMY196638 AWU196638 BGQ196638 BQM196638 CAI196638 CKE196638 CUA196638 DDW196638 DNS196638 DXO196638 EHK196638 ERG196638 FBC196638 FKY196638 FUU196638 GEQ196638 GOM196638 GYI196638 HIE196638 HSA196638 IBW196638 ILS196638 IVO196638 JFK196638 JPG196638 JZC196638 KIY196638 KSU196638 LCQ196638 LMM196638 LWI196638 MGE196638 MQA196638 MZW196638 NJS196638 NTO196638 ODK196638 ONG196638 OXC196638 PGY196638 PQU196638 QAQ196638 QKM196638 QUI196638 REE196638 ROA196638 RXW196638 SHS196638 SRO196638 TBK196638 TLG196638 TVC196638 UEY196638 UOU196638 UYQ196638 VIM196638 VSI196638 WCE196638 WMA196638 WVW196638 O262174 JK262174 TG262174 ADC262174 AMY262174 AWU262174 BGQ262174 BQM262174 CAI262174 CKE262174 CUA262174 DDW262174 DNS262174 DXO262174 EHK262174 ERG262174 FBC262174 FKY262174 FUU262174 GEQ262174 GOM262174 GYI262174 HIE262174 HSA262174 IBW262174 ILS262174 IVO262174 JFK262174 JPG262174 JZC262174 KIY262174 KSU262174 LCQ262174 LMM262174 LWI262174 MGE262174 MQA262174 MZW262174 NJS262174 NTO262174 ODK262174 ONG262174 OXC262174 PGY262174 PQU262174 QAQ262174 QKM262174 QUI262174 REE262174 ROA262174 RXW262174 SHS262174 SRO262174 TBK262174 TLG262174 TVC262174 UEY262174 UOU262174 UYQ262174 VIM262174 VSI262174 WCE262174 WMA262174 WVW262174 O327710 JK327710 TG327710 ADC327710 AMY327710 AWU327710 BGQ327710 BQM327710 CAI327710 CKE327710 CUA327710 DDW327710 DNS327710 DXO327710 EHK327710 ERG327710 FBC327710 FKY327710 FUU327710 GEQ327710 GOM327710 GYI327710 HIE327710 HSA327710 IBW327710 ILS327710 IVO327710 JFK327710 JPG327710 JZC327710 KIY327710 KSU327710 LCQ327710 LMM327710 LWI327710 MGE327710 MQA327710 MZW327710 NJS327710 NTO327710 ODK327710 ONG327710 OXC327710 PGY327710 PQU327710 QAQ327710 QKM327710 QUI327710 REE327710 ROA327710 RXW327710 SHS327710 SRO327710 TBK327710 TLG327710 TVC327710 UEY327710 UOU327710 UYQ327710 VIM327710 VSI327710 WCE327710 WMA327710 WVW327710 O393246 JK393246 TG393246 ADC393246 AMY393246 AWU393246 BGQ393246 BQM393246 CAI393246 CKE393246 CUA393246 DDW393246 DNS393246 DXO393246 EHK393246 ERG393246 FBC393246 FKY393246 FUU393246 GEQ393246 GOM393246 GYI393246 HIE393246 HSA393246 IBW393246 ILS393246 IVO393246 JFK393246 JPG393246 JZC393246 KIY393246 KSU393246 LCQ393246 LMM393246 LWI393246 MGE393246 MQA393246 MZW393246 NJS393246 NTO393246 ODK393246 ONG393246 OXC393246 PGY393246 PQU393246 QAQ393246 QKM393246 QUI393246 REE393246 ROA393246 RXW393246 SHS393246 SRO393246 TBK393246 TLG393246 TVC393246 UEY393246 UOU393246 UYQ393246 VIM393246 VSI393246 WCE393246 WMA393246 WVW393246 O458782 JK458782 TG458782 ADC458782 AMY458782 AWU458782 BGQ458782 BQM458782 CAI458782 CKE458782 CUA458782 DDW458782 DNS458782 DXO458782 EHK458782 ERG458782 FBC458782 FKY458782 FUU458782 GEQ458782 GOM458782 GYI458782 HIE458782 HSA458782 IBW458782 ILS458782 IVO458782 JFK458782 JPG458782 JZC458782 KIY458782 KSU458782 LCQ458782 LMM458782 LWI458782 MGE458782 MQA458782 MZW458782 NJS458782 NTO458782 ODK458782 ONG458782 OXC458782 PGY458782 PQU458782 QAQ458782 QKM458782 QUI458782 REE458782 ROA458782 RXW458782 SHS458782 SRO458782 TBK458782 TLG458782 TVC458782 UEY458782 UOU458782 UYQ458782 VIM458782 VSI458782 WCE458782 WMA458782 WVW458782 O524318 JK524318 TG524318 ADC524318 AMY524318 AWU524318 BGQ524318 BQM524318 CAI524318 CKE524318 CUA524318 DDW524318 DNS524318 DXO524318 EHK524318 ERG524318 FBC524318 FKY524318 FUU524318 GEQ524318 GOM524318 GYI524318 HIE524318 HSA524318 IBW524318 ILS524318 IVO524318 JFK524318 JPG524318 JZC524318 KIY524318 KSU524318 LCQ524318 LMM524318 LWI524318 MGE524318 MQA524318 MZW524318 NJS524318 NTO524318 ODK524318 ONG524318 OXC524318 PGY524318 PQU524318 QAQ524318 QKM524318 QUI524318 REE524318 ROA524318 RXW524318 SHS524318 SRO524318 TBK524318 TLG524318 TVC524318 UEY524318 UOU524318 UYQ524318 VIM524318 VSI524318 WCE524318 WMA524318 WVW524318 O589854 JK589854 TG589854 ADC589854 AMY589854 AWU589854 BGQ589854 BQM589854 CAI589854 CKE589854 CUA589854 DDW589854 DNS589854 DXO589854 EHK589854 ERG589854 FBC589854 FKY589854 FUU589854 GEQ589854 GOM589854 GYI589854 HIE589854 HSA589854 IBW589854 ILS589854 IVO589854 JFK589854 JPG589854 JZC589854 KIY589854 KSU589854 LCQ589854 LMM589854 LWI589854 MGE589854 MQA589854 MZW589854 NJS589854 NTO589854 ODK589854 ONG589854 OXC589854 PGY589854 PQU589854 QAQ589854 QKM589854 QUI589854 REE589854 ROA589854 RXW589854 SHS589854 SRO589854 TBK589854 TLG589854 TVC589854 UEY589854 UOU589854 UYQ589854 VIM589854 VSI589854 WCE589854 WMA589854 WVW589854 O655390 JK655390 TG655390 ADC655390 AMY655390 AWU655390 BGQ655390 BQM655390 CAI655390 CKE655390 CUA655390 DDW655390 DNS655390 DXO655390 EHK655390 ERG655390 FBC655390 FKY655390 FUU655390 GEQ655390 GOM655390 GYI655390 HIE655390 HSA655390 IBW655390 ILS655390 IVO655390 JFK655390 JPG655390 JZC655390 KIY655390 KSU655390 LCQ655390 LMM655390 LWI655390 MGE655390 MQA655390 MZW655390 NJS655390 NTO655390 ODK655390 ONG655390 OXC655390 PGY655390 PQU655390 QAQ655390 QKM655390 QUI655390 REE655390 ROA655390 RXW655390 SHS655390 SRO655390 TBK655390 TLG655390 TVC655390 UEY655390 UOU655390 UYQ655390 VIM655390 VSI655390 WCE655390 WMA655390 WVW655390 O720926 JK720926 TG720926 ADC720926 AMY720926 AWU720926 BGQ720926 BQM720926 CAI720926 CKE720926 CUA720926 DDW720926 DNS720926 DXO720926 EHK720926 ERG720926 FBC720926 FKY720926 FUU720926 GEQ720926 GOM720926 GYI720926 HIE720926 HSA720926 IBW720926 ILS720926 IVO720926 JFK720926 JPG720926 JZC720926 KIY720926 KSU720926 LCQ720926 LMM720926 LWI720926 MGE720926 MQA720926 MZW720926 NJS720926 NTO720926 ODK720926 ONG720926 OXC720926 PGY720926 PQU720926 QAQ720926 QKM720926 QUI720926 REE720926 ROA720926 RXW720926 SHS720926 SRO720926 TBK720926 TLG720926 TVC720926 UEY720926 UOU720926 UYQ720926 VIM720926 VSI720926 WCE720926 WMA720926 WVW720926 O786462 JK786462 TG786462 ADC786462 AMY786462 AWU786462 BGQ786462 BQM786462 CAI786462 CKE786462 CUA786462 DDW786462 DNS786462 DXO786462 EHK786462 ERG786462 FBC786462 FKY786462 FUU786462 GEQ786462 GOM786462 GYI786462 HIE786462 HSA786462 IBW786462 ILS786462 IVO786462 JFK786462 JPG786462 JZC786462 KIY786462 KSU786462 LCQ786462 LMM786462 LWI786462 MGE786462 MQA786462 MZW786462 NJS786462 NTO786462 ODK786462 ONG786462 OXC786462 PGY786462 PQU786462 QAQ786462 QKM786462 QUI786462 REE786462 ROA786462 RXW786462 SHS786462 SRO786462 TBK786462 TLG786462 TVC786462 UEY786462 UOU786462 UYQ786462 VIM786462 VSI786462 WCE786462 WMA786462 WVW786462 O851998 JK851998 TG851998 ADC851998 AMY851998 AWU851998 BGQ851998 BQM851998 CAI851998 CKE851998 CUA851998 DDW851998 DNS851998 DXO851998 EHK851998 ERG851998 FBC851998 FKY851998 FUU851998 GEQ851998 GOM851998 GYI851998 HIE851998 HSA851998 IBW851998 ILS851998 IVO851998 JFK851998 JPG851998 JZC851998 KIY851998 KSU851998 LCQ851998 LMM851998 LWI851998 MGE851998 MQA851998 MZW851998 NJS851998 NTO851998 ODK851998 ONG851998 OXC851998 PGY851998 PQU851998 QAQ851998 QKM851998 QUI851998 REE851998 ROA851998 RXW851998 SHS851998 SRO851998 TBK851998 TLG851998 TVC851998 UEY851998 UOU851998 UYQ851998 VIM851998 VSI851998 WCE851998 WMA851998 WVW851998 O917534 JK917534 TG917534 ADC917534 AMY917534 AWU917534 BGQ917534 BQM917534 CAI917534 CKE917534 CUA917534 DDW917534 DNS917534 DXO917534 EHK917534 ERG917534 FBC917534 FKY917534 FUU917534 GEQ917534 GOM917534 GYI917534 HIE917534 HSA917534 IBW917534 ILS917534 IVO917534 JFK917534 JPG917534 JZC917534 KIY917534 KSU917534 LCQ917534 LMM917534 LWI917534 MGE917534 MQA917534 MZW917534 NJS917534 NTO917534 ODK917534 ONG917534 OXC917534 PGY917534 PQU917534 QAQ917534 QKM917534 QUI917534 REE917534 ROA917534 RXW917534 SHS917534 SRO917534 TBK917534 TLG917534 TVC917534 UEY917534 UOU917534 UYQ917534 VIM917534 VSI917534 WCE917534 WMA917534 WVW917534 O983070 JK983070 TG983070 ADC983070 AMY983070 AWU983070 BGQ983070 BQM983070 CAI983070 CKE983070 CUA983070 DDW983070 DNS983070 DXO983070 EHK983070 ERG983070 FBC983070 FKY983070 FUU983070 GEQ983070 GOM983070 GYI983070 HIE983070 HSA983070 IBW983070 ILS983070 IVO983070 JFK983070 JPG983070 JZC983070 KIY983070 KSU983070 LCQ983070 LMM983070 LWI983070 MGE983070 MQA983070 MZW983070 NJS983070 NTO983070 ODK983070 ONG983070 OXC983070 PGY983070 PQU983070 QAQ983070 QKM983070 QUI983070 REE983070 ROA983070 RXW983070 SHS983070 SRO983070 TBK983070 TLG983070 TVC983070 UEY983070 UOU983070 UYQ983070 VIM983070 VSI983070 WCE983070 WMA983070 WVW983070 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P65543 JL65543 TH65543 ADD65543 AMZ65543 AWV65543 BGR65543 BQN65543 CAJ65543 CKF65543 CUB65543 DDX65543 DNT65543 DXP65543 EHL65543 ERH65543 FBD65543 FKZ65543 FUV65543 GER65543 GON65543 GYJ65543 HIF65543 HSB65543 IBX65543 ILT65543 IVP65543 JFL65543 JPH65543 JZD65543 KIZ65543 KSV65543 LCR65543 LMN65543 LWJ65543 MGF65543 MQB65543 MZX65543 NJT65543 NTP65543 ODL65543 ONH65543 OXD65543 PGZ65543 PQV65543 QAR65543 QKN65543 QUJ65543 REF65543 ROB65543 RXX65543 SHT65543 SRP65543 TBL65543 TLH65543 TVD65543 UEZ65543 UOV65543 UYR65543 VIN65543 VSJ65543 WCF65543 WMB65543 WVX65543 P131079 JL131079 TH131079 ADD131079 AMZ131079 AWV131079 BGR131079 BQN131079 CAJ131079 CKF131079 CUB131079 DDX131079 DNT131079 DXP131079 EHL131079 ERH131079 FBD131079 FKZ131079 FUV131079 GER131079 GON131079 GYJ131079 HIF131079 HSB131079 IBX131079 ILT131079 IVP131079 JFL131079 JPH131079 JZD131079 KIZ131079 KSV131079 LCR131079 LMN131079 LWJ131079 MGF131079 MQB131079 MZX131079 NJT131079 NTP131079 ODL131079 ONH131079 OXD131079 PGZ131079 PQV131079 QAR131079 QKN131079 QUJ131079 REF131079 ROB131079 RXX131079 SHT131079 SRP131079 TBL131079 TLH131079 TVD131079 UEZ131079 UOV131079 UYR131079 VIN131079 VSJ131079 WCF131079 WMB131079 WVX131079 P196615 JL196615 TH196615 ADD196615 AMZ196615 AWV196615 BGR196615 BQN196615 CAJ196615 CKF196615 CUB196615 DDX196615 DNT196615 DXP196615 EHL196615 ERH196615 FBD196615 FKZ196615 FUV196615 GER196615 GON196615 GYJ196615 HIF196615 HSB196615 IBX196615 ILT196615 IVP196615 JFL196615 JPH196615 JZD196615 KIZ196615 KSV196615 LCR196615 LMN196615 LWJ196615 MGF196615 MQB196615 MZX196615 NJT196615 NTP196615 ODL196615 ONH196615 OXD196615 PGZ196615 PQV196615 QAR196615 QKN196615 QUJ196615 REF196615 ROB196615 RXX196615 SHT196615 SRP196615 TBL196615 TLH196615 TVD196615 UEZ196615 UOV196615 UYR196615 VIN196615 VSJ196615 WCF196615 WMB196615 WVX196615 P262151 JL262151 TH262151 ADD262151 AMZ262151 AWV262151 BGR262151 BQN262151 CAJ262151 CKF262151 CUB262151 DDX262151 DNT262151 DXP262151 EHL262151 ERH262151 FBD262151 FKZ262151 FUV262151 GER262151 GON262151 GYJ262151 HIF262151 HSB262151 IBX262151 ILT262151 IVP262151 JFL262151 JPH262151 JZD262151 KIZ262151 KSV262151 LCR262151 LMN262151 LWJ262151 MGF262151 MQB262151 MZX262151 NJT262151 NTP262151 ODL262151 ONH262151 OXD262151 PGZ262151 PQV262151 QAR262151 QKN262151 QUJ262151 REF262151 ROB262151 RXX262151 SHT262151 SRP262151 TBL262151 TLH262151 TVD262151 UEZ262151 UOV262151 UYR262151 VIN262151 VSJ262151 WCF262151 WMB262151 WVX262151 P327687 JL327687 TH327687 ADD327687 AMZ327687 AWV327687 BGR327687 BQN327687 CAJ327687 CKF327687 CUB327687 DDX327687 DNT327687 DXP327687 EHL327687 ERH327687 FBD327687 FKZ327687 FUV327687 GER327687 GON327687 GYJ327687 HIF327687 HSB327687 IBX327687 ILT327687 IVP327687 JFL327687 JPH327687 JZD327687 KIZ327687 KSV327687 LCR327687 LMN327687 LWJ327687 MGF327687 MQB327687 MZX327687 NJT327687 NTP327687 ODL327687 ONH327687 OXD327687 PGZ327687 PQV327687 QAR327687 QKN327687 QUJ327687 REF327687 ROB327687 RXX327687 SHT327687 SRP327687 TBL327687 TLH327687 TVD327687 UEZ327687 UOV327687 UYR327687 VIN327687 VSJ327687 WCF327687 WMB327687 WVX327687 P393223 JL393223 TH393223 ADD393223 AMZ393223 AWV393223 BGR393223 BQN393223 CAJ393223 CKF393223 CUB393223 DDX393223 DNT393223 DXP393223 EHL393223 ERH393223 FBD393223 FKZ393223 FUV393223 GER393223 GON393223 GYJ393223 HIF393223 HSB393223 IBX393223 ILT393223 IVP393223 JFL393223 JPH393223 JZD393223 KIZ393223 KSV393223 LCR393223 LMN393223 LWJ393223 MGF393223 MQB393223 MZX393223 NJT393223 NTP393223 ODL393223 ONH393223 OXD393223 PGZ393223 PQV393223 QAR393223 QKN393223 QUJ393223 REF393223 ROB393223 RXX393223 SHT393223 SRP393223 TBL393223 TLH393223 TVD393223 UEZ393223 UOV393223 UYR393223 VIN393223 VSJ393223 WCF393223 WMB393223 WVX393223 P458759 JL458759 TH458759 ADD458759 AMZ458759 AWV458759 BGR458759 BQN458759 CAJ458759 CKF458759 CUB458759 DDX458759 DNT458759 DXP458759 EHL458759 ERH458759 FBD458759 FKZ458759 FUV458759 GER458759 GON458759 GYJ458759 HIF458759 HSB458759 IBX458759 ILT458759 IVP458759 JFL458759 JPH458759 JZD458759 KIZ458759 KSV458759 LCR458759 LMN458759 LWJ458759 MGF458759 MQB458759 MZX458759 NJT458759 NTP458759 ODL458759 ONH458759 OXD458759 PGZ458759 PQV458759 QAR458759 QKN458759 QUJ458759 REF458759 ROB458759 RXX458759 SHT458759 SRP458759 TBL458759 TLH458759 TVD458759 UEZ458759 UOV458759 UYR458759 VIN458759 VSJ458759 WCF458759 WMB458759 WVX458759 P524295 JL524295 TH524295 ADD524295 AMZ524295 AWV524295 BGR524295 BQN524295 CAJ524295 CKF524295 CUB524295 DDX524295 DNT524295 DXP524295 EHL524295 ERH524295 FBD524295 FKZ524295 FUV524295 GER524295 GON524295 GYJ524295 HIF524295 HSB524295 IBX524295 ILT524295 IVP524295 JFL524295 JPH524295 JZD524295 KIZ524295 KSV524295 LCR524295 LMN524295 LWJ524295 MGF524295 MQB524295 MZX524295 NJT524295 NTP524295 ODL524295 ONH524295 OXD524295 PGZ524295 PQV524295 QAR524295 QKN524295 QUJ524295 REF524295 ROB524295 RXX524295 SHT524295 SRP524295 TBL524295 TLH524295 TVD524295 UEZ524295 UOV524295 UYR524295 VIN524295 VSJ524295 WCF524295 WMB524295 WVX524295 P589831 JL589831 TH589831 ADD589831 AMZ589831 AWV589831 BGR589831 BQN589831 CAJ589831 CKF589831 CUB589831 DDX589831 DNT589831 DXP589831 EHL589831 ERH589831 FBD589831 FKZ589831 FUV589831 GER589831 GON589831 GYJ589831 HIF589831 HSB589831 IBX589831 ILT589831 IVP589831 JFL589831 JPH589831 JZD589831 KIZ589831 KSV589831 LCR589831 LMN589831 LWJ589831 MGF589831 MQB589831 MZX589831 NJT589831 NTP589831 ODL589831 ONH589831 OXD589831 PGZ589831 PQV589831 QAR589831 QKN589831 QUJ589831 REF589831 ROB589831 RXX589831 SHT589831 SRP589831 TBL589831 TLH589831 TVD589831 UEZ589831 UOV589831 UYR589831 VIN589831 VSJ589831 WCF589831 WMB589831 WVX589831 P655367 JL655367 TH655367 ADD655367 AMZ655367 AWV655367 BGR655367 BQN655367 CAJ655367 CKF655367 CUB655367 DDX655367 DNT655367 DXP655367 EHL655367 ERH655367 FBD655367 FKZ655367 FUV655367 GER655367 GON655367 GYJ655367 HIF655367 HSB655367 IBX655367 ILT655367 IVP655367 JFL655367 JPH655367 JZD655367 KIZ655367 KSV655367 LCR655367 LMN655367 LWJ655367 MGF655367 MQB655367 MZX655367 NJT655367 NTP655367 ODL655367 ONH655367 OXD655367 PGZ655367 PQV655367 QAR655367 QKN655367 QUJ655367 REF655367 ROB655367 RXX655367 SHT655367 SRP655367 TBL655367 TLH655367 TVD655367 UEZ655367 UOV655367 UYR655367 VIN655367 VSJ655367 WCF655367 WMB655367 WVX655367 P720903 JL720903 TH720903 ADD720903 AMZ720903 AWV720903 BGR720903 BQN720903 CAJ720903 CKF720903 CUB720903 DDX720903 DNT720903 DXP720903 EHL720903 ERH720903 FBD720903 FKZ720903 FUV720903 GER720903 GON720903 GYJ720903 HIF720903 HSB720903 IBX720903 ILT720903 IVP720903 JFL720903 JPH720903 JZD720903 KIZ720903 KSV720903 LCR720903 LMN720903 LWJ720903 MGF720903 MQB720903 MZX720903 NJT720903 NTP720903 ODL720903 ONH720903 OXD720903 PGZ720903 PQV720903 QAR720903 QKN720903 QUJ720903 REF720903 ROB720903 RXX720903 SHT720903 SRP720903 TBL720903 TLH720903 TVD720903 UEZ720903 UOV720903 UYR720903 VIN720903 VSJ720903 WCF720903 WMB720903 WVX720903 P786439 JL786439 TH786439 ADD786439 AMZ786439 AWV786439 BGR786439 BQN786439 CAJ786439 CKF786439 CUB786439 DDX786439 DNT786439 DXP786439 EHL786439 ERH786439 FBD786439 FKZ786439 FUV786439 GER786439 GON786439 GYJ786439 HIF786439 HSB786439 IBX786439 ILT786439 IVP786439 JFL786439 JPH786439 JZD786439 KIZ786439 KSV786439 LCR786439 LMN786439 LWJ786439 MGF786439 MQB786439 MZX786439 NJT786439 NTP786439 ODL786439 ONH786439 OXD786439 PGZ786439 PQV786439 QAR786439 QKN786439 QUJ786439 REF786439 ROB786439 RXX786439 SHT786439 SRP786439 TBL786439 TLH786439 TVD786439 UEZ786439 UOV786439 UYR786439 VIN786439 VSJ786439 WCF786439 WMB786439 WVX786439 P851975 JL851975 TH851975 ADD851975 AMZ851975 AWV851975 BGR851975 BQN851975 CAJ851975 CKF851975 CUB851975 DDX851975 DNT851975 DXP851975 EHL851975 ERH851975 FBD851975 FKZ851975 FUV851975 GER851975 GON851975 GYJ851975 HIF851975 HSB851975 IBX851975 ILT851975 IVP851975 JFL851975 JPH851975 JZD851975 KIZ851975 KSV851975 LCR851975 LMN851975 LWJ851975 MGF851975 MQB851975 MZX851975 NJT851975 NTP851975 ODL851975 ONH851975 OXD851975 PGZ851975 PQV851975 QAR851975 QKN851975 QUJ851975 REF851975 ROB851975 RXX851975 SHT851975 SRP851975 TBL851975 TLH851975 TVD851975 UEZ851975 UOV851975 UYR851975 VIN851975 VSJ851975 WCF851975 WMB851975 WVX851975 P917511 JL917511 TH917511 ADD917511 AMZ917511 AWV917511 BGR917511 BQN917511 CAJ917511 CKF917511 CUB917511 DDX917511 DNT917511 DXP917511 EHL917511 ERH917511 FBD917511 FKZ917511 FUV917511 GER917511 GON917511 GYJ917511 HIF917511 HSB917511 IBX917511 ILT917511 IVP917511 JFL917511 JPH917511 JZD917511 KIZ917511 KSV917511 LCR917511 LMN917511 LWJ917511 MGF917511 MQB917511 MZX917511 NJT917511 NTP917511 ODL917511 ONH917511 OXD917511 PGZ917511 PQV917511 QAR917511 QKN917511 QUJ917511 REF917511 ROB917511 RXX917511 SHT917511 SRP917511 TBL917511 TLH917511 TVD917511 UEZ917511 UOV917511 UYR917511 VIN917511 VSJ917511 WCF917511 WMB917511 WVX917511 P983047 JL983047 TH983047 ADD983047 AMZ983047 AWV983047 BGR983047 BQN983047 CAJ983047 CKF983047 CUB983047 DDX983047 DNT983047 DXP983047 EHL983047 ERH983047 FBD983047 FKZ983047 FUV983047 GER983047 GON983047 GYJ983047 HIF983047 HSB983047 IBX983047 ILT983047 IVP983047 JFL983047 JPH983047 JZD983047 KIZ983047 KSV983047 LCR983047 LMN983047 LWJ983047 MGF983047 MQB983047 MZX983047 NJT983047 NTP983047 ODL983047 ONH983047 OXD983047 PGZ983047 PQV983047 QAR983047 QKN983047 QUJ983047 REF983047 ROB983047 RXX983047 SHT983047 SRP983047 TBL983047 TLH983047 TVD983047 UEZ983047 UOV983047 UYR983047 VIN983047 VSJ983047 WCF983047 WMB983047 WVX983047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C341C-26C7-4E8D-BADB-320DA5C1207D}">
  <sheetPr>
    <tabColor rgb="FFCCFFFF"/>
  </sheetPr>
  <dimension ref="A1:AJ62"/>
  <sheetViews>
    <sheetView view="pageBreakPreview" zoomScaleNormal="100" zoomScaleSheetLayoutView="100" workbookViewId="0">
      <selection activeCell="J1" sqref="J1:M1"/>
    </sheetView>
  </sheetViews>
  <sheetFormatPr defaultRowHeight="12"/>
  <cols>
    <col min="1" max="29" width="3" style="337" customWidth="1"/>
    <col min="30" max="30" width="4.625" style="337" customWidth="1"/>
    <col min="31" max="31" width="9" style="337" customWidth="1"/>
    <col min="32" max="32" width="9.375" style="337" bestFit="1" customWidth="1"/>
    <col min="33" max="256" width="9" style="337"/>
    <col min="257" max="285" width="3" style="337" customWidth="1"/>
    <col min="286" max="286" width="4.625" style="337" customWidth="1"/>
    <col min="287" max="287" width="9" style="337"/>
    <col min="288" max="288" width="9.375" style="337" bestFit="1" customWidth="1"/>
    <col min="289" max="512" width="9" style="337"/>
    <col min="513" max="541" width="3" style="337" customWidth="1"/>
    <col min="542" max="542" width="4.625" style="337" customWidth="1"/>
    <col min="543" max="543" width="9" style="337"/>
    <col min="544" max="544" width="9.375" style="337" bestFit="1" customWidth="1"/>
    <col min="545" max="768" width="9" style="337"/>
    <col min="769" max="797" width="3" style="337" customWidth="1"/>
    <col min="798" max="798" width="4.625" style="337" customWidth="1"/>
    <col min="799" max="799" width="9" style="337"/>
    <col min="800" max="800" width="9.375" style="337" bestFit="1" customWidth="1"/>
    <col min="801" max="1024" width="9" style="337"/>
    <col min="1025" max="1053" width="3" style="337" customWidth="1"/>
    <col min="1054" max="1054" width="4.625" style="337" customWidth="1"/>
    <col min="1055" max="1055" width="9" style="337"/>
    <col min="1056" max="1056" width="9.375" style="337" bestFit="1" customWidth="1"/>
    <col min="1057" max="1280" width="9" style="337"/>
    <col min="1281" max="1309" width="3" style="337" customWidth="1"/>
    <col min="1310" max="1310" width="4.625" style="337" customWidth="1"/>
    <col min="1311" max="1311" width="9" style="337"/>
    <col min="1312" max="1312" width="9.375" style="337" bestFit="1" customWidth="1"/>
    <col min="1313" max="1536" width="9" style="337"/>
    <col min="1537" max="1565" width="3" style="337" customWidth="1"/>
    <col min="1566" max="1566" width="4.625" style="337" customWidth="1"/>
    <col min="1567" max="1567" width="9" style="337"/>
    <col min="1568" max="1568" width="9.375" style="337" bestFit="1" customWidth="1"/>
    <col min="1569" max="1792" width="9" style="337"/>
    <col min="1793" max="1821" width="3" style="337" customWidth="1"/>
    <col min="1822" max="1822" width="4.625" style="337" customWidth="1"/>
    <col min="1823" max="1823" width="9" style="337"/>
    <col min="1824" max="1824" width="9.375" style="337" bestFit="1" customWidth="1"/>
    <col min="1825" max="2048" width="9" style="337"/>
    <col min="2049" max="2077" width="3" style="337" customWidth="1"/>
    <col min="2078" max="2078" width="4.625" style="337" customWidth="1"/>
    <col min="2079" max="2079" width="9" style="337"/>
    <col min="2080" max="2080" width="9.375" style="337" bestFit="1" customWidth="1"/>
    <col min="2081" max="2304" width="9" style="337"/>
    <col min="2305" max="2333" width="3" style="337" customWidth="1"/>
    <col min="2334" max="2334" width="4.625" style="337" customWidth="1"/>
    <col min="2335" max="2335" width="9" style="337"/>
    <col min="2336" max="2336" width="9.375" style="337" bestFit="1" customWidth="1"/>
    <col min="2337" max="2560" width="9" style="337"/>
    <col min="2561" max="2589" width="3" style="337" customWidth="1"/>
    <col min="2590" max="2590" width="4.625" style="337" customWidth="1"/>
    <col min="2591" max="2591" width="9" style="337"/>
    <col min="2592" max="2592" width="9.375" style="337" bestFit="1" customWidth="1"/>
    <col min="2593" max="2816" width="9" style="337"/>
    <col min="2817" max="2845" width="3" style="337" customWidth="1"/>
    <col min="2846" max="2846" width="4.625" style="337" customWidth="1"/>
    <col min="2847" max="2847" width="9" style="337"/>
    <col min="2848" max="2848" width="9.375" style="337" bestFit="1" customWidth="1"/>
    <col min="2849" max="3072" width="9" style="337"/>
    <col min="3073" max="3101" width="3" style="337" customWidth="1"/>
    <col min="3102" max="3102" width="4.625" style="337" customWidth="1"/>
    <col min="3103" max="3103" width="9" style="337"/>
    <col min="3104" max="3104" width="9.375" style="337" bestFit="1" customWidth="1"/>
    <col min="3105" max="3328" width="9" style="337"/>
    <col min="3329" max="3357" width="3" style="337" customWidth="1"/>
    <col min="3358" max="3358" width="4.625" style="337" customWidth="1"/>
    <col min="3359" max="3359" width="9" style="337"/>
    <col min="3360" max="3360" width="9.375" style="337" bestFit="1" customWidth="1"/>
    <col min="3361" max="3584" width="9" style="337"/>
    <col min="3585" max="3613" width="3" style="337" customWidth="1"/>
    <col min="3614" max="3614" width="4.625" style="337" customWidth="1"/>
    <col min="3615" max="3615" width="9" style="337"/>
    <col min="3616" max="3616" width="9.375" style="337" bestFit="1" customWidth="1"/>
    <col min="3617" max="3840" width="9" style="337"/>
    <col min="3841" max="3869" width="3" style="337" customWidth="1"/>
    <col min="3870" max="3870" width="4.625" style="337" customWidth="1"/>
    <col min="3871" max="3871" width="9" style="337"/>
    <col min="3872" max="3872" width="9.375" style="337" bestFit="1" customWidth="1"/>
    <col min="3873" max="4096" width="9" style="337"/>
    <col min="4097" max="4125" width="3" style="337" customWidth="1"/>
    <col min="4126" max="4126" width="4.625" style="337" customWidth="1"/>
    <col min="4127" max="4127" width="9" style="337"/>
    <col min="4128" max="4128" width="9.375" style="337" bestFit="1" customWidth="1"/>
    <col min="4129" max="4352" width="9" style="337"/>
    <col min="4353" max="4381" width="3" style="337" customWidth="1"/>
    <col min="4382" max="4382" width="4.625" style="337" customWidth="1"/>
    <col min="4383" max="4383" width="9" style="337"/>
    <col min="4384" max="4384" width="9.375" style="337" bestFit="1" customWidth="1"/>
    <col min="4385" max="4608" width="9" style="337"/>
    <col min="4609" max="4637" width="3" style="337" customWidth="1"/>
    <col min="4638" max="4638" width="4.625" style="337" customWidth="1"/>
    <col min="4639" max="4639" width="9" style="337"/>
    <col min="4640" max="4640" width="9.375" style="337" bestFit="1" customWidth="1"/>
    <col min="4641" max="4864" width="9" style="337"/>
    <col min="4865" max="4893" width="3" style="337" customWidth="1"/>
    <col min="4894" max="4894" width="4.625" style="337" customWidth="1"/>
    <col min="4895" max="4895" width="9" style="337"/>
    <col min="4896" max="4896" width="9.375" style="337" bestFit="1" customWidth="1"/>
    <col min="4897" max="5120" width="9" style="337"/>
    <col min="5121" max="5149" width="3" style="337" customWidth="1"/>
    <col min="5150" max="5150" width="4.625" style="337" customWidth="1"/>
    <col min="5151" max="5151" width="9" style="337"/>
    <col min="5152" max="5152" width="9.375" style="337" bestFit="1" customWidth="1"/>
    <col min="5153" max="5376" width="9" style="337"/>
    <col min="5377" max="5405" width="3" style="337" customWidth="1"/>
    <col min="5406" max="5406" width="4.625" style="337" customWidth="1"/>
    <col min="5407" max="5407" width="9" style="337"/>
    <col min="5408" max="5408" width="9.375" style="337" bestFit="1" customWidth="1"/>
    <col min="5409" max="5632" width="9" style="337"/>
    <col min="5633" max="5661" width="3" style="337" customWidth="1"/>
    <col min="5662" max="5662" width="4.625" style="337" customWidth="1"/>
    <col min="5663" max="5663" width="9" style="337"/>
    <col min="5664" max="5664" width="9.375" style="337" bestFit="1" customWidth="1"/>
    <col min="5665" max="5888" width="9" style="337"/>
    <col min="5889" max="5917" width="3" style="337" customWidth="1"/>
    <col min="5918" max="5918" width="4.625" style="337" customWidth="1"/>
    <col min="5919" max="5919" width="9" style="337"/>
    <col min="5920" max="5920" width="9.375" style="337" bestFit="1" customWidth="1"/>
    <col min="5921" max="6144" width="9" style="337"/>
    <col min="6145" max="6173" width="3" style="337" customWidth="1"/>
    <col min="6174" max="6174" width="4.625" style="337" customWidth="1"/>
    <col min="6175" max="6175" width="9" style="337"/>
    <col min="6176" max="6176" width="9.375" style="337" bestFit="1" customWidth="1"/>
    <col min="6177" max="6400" width="9" style="337"/>
    <col min="6401" max="6429" width="3" style="337" customWidth="1"/>
    <col min="6430" max="6430" width="4.625" style="337" customWidth="1"/>
    <col min="6431" max="6431" width="9" style="337"/>
    <col min="6432" max="6432" width="9.375" style="337" bestFit="1" customWidth="1"/>
    <col min="6433" max="6656" width="9" style="337"/>
    <col min="6657" max="6685" width="3" style="337" customWidth="1"/>
    <col min="6686" max="6686" width="4.625" style="337" customWidth="1"/>
    <col min="6687" max="6687" width="9" style="337"/>
    <col min="6688" max="6688" width="9.375" style="337" bestFit="1" customWidth="1"/>
    <col min="6689" max="6912" width="9" style="337"/>
    <col min="6913" max="6941" width="3" style="337" customWidth="1"/>
    <col min="6942" max="6942" width="4.625" style="337" customWidth="1"/>
    <col min="6943" max="6943" width="9" style="337"/>
    <col min="6944" max="6944" width="9.375" style="337" bestFit="1" customWidth="1"/>
    <col min="6945" max="7168" width="9" style="337"/>
    <col min="7169" max="7197" width="3" style="337" customWidth="1"/>
    <col min="7198" max="7198" width="4.625" style="337" customWidth="1"/>
    <col min="7199" max="7199" width="9" style="337"/>
    <col min="7200" max="7200" width="9.375" style="337" bestFit="1" customWidth="1"/>
    <col min="7201" max="7424" width="9" style="337"/>
    <col min="7425" max="7453" width="3" style="337" customWidth="1"/>
    <col min="7454" max="7454" width="4.625" style="337" customWidth="1"/>
    <col min="7455" max="7455" width="9" style="337"/>
    <col min="7456" max="7456" width="9.375" style="337" bestFit="1" customWidth="1"/>
    <col min="7457" max="7680" width="9" style="337"/>
    <col min="7681" max="7709" width="3" style="337" customWidth="1"/>
    <col min="7710" max="7710" width="4.625" style="337" customWidth="1"/>
    <col min="7711" max="7711" width="9" style="337"/>
    <col min="7712" max="7712" width="9.375" style="337" bestFit="1" customWidth="1"/>
    <col min="7713" max="7936" width="9" style="337"/>
    <col min="7937" max="7965" width="3" style="337" customWidth="1"/>
    <col min="7966" max="7966" width="4.625" style="337" customWidth="1"/>
    <col min="7967" max="7967" width="9" style="337"/>
    <col min="7968" max="7968" width="9.375" style="337" bestFit="1" customWidth="1"/>
    <col min="7969" max="8192" width="9" style="337"/>
    <col min="8193" max="8221" width="3" style="337" customWidth="1"/>
    <col min="8222" max="8222" width="4.625" style="337" customWidth="1"/>
    <col min="8223" max="8223" width="9" style="337"/>
    <col min="8224" max="8224" width="9.375" style="337" bestFit="1" customWidth="1"/>
    <col min="8225" max="8448" width="9" style="337"/>
    <col min="8449" max="8477" width="3" style="337" customWidth="1"/>
    <col min="8478" max="8478" width="4.625" style="337" customWidth="1"/>
    <col min="8479" max="8479" width="9" style="337"/>
    <col min="8480" max="8480" width="9.375" style="337" bestFit="1" customWidth="1"/>
    <col min="8481" max="8704" width="9" style="337"/>
    <col min="8705" max="8733" width="3" style="337" customWidth="1"/>
    <col min="8734" max="8734" width="4.625" style="337" customWidth="1"/>
    <col min="8735" max="8735" width="9" style="337"/>
    <col min="8736" max="8736" width="9.375" style="337" bestFit="1" customWidth="1"/>
    <col min="8737" max="8960" width="9" style="337"/>
    <col min="8961" max="8989" width="3" style="337" customWidth="1"/>
    <col min="8990" max="8990" width="4.625" style="337" customWidth="1"/>
    <col min="8991" max="8991" width="9" style="337"/>
    <col min="8992" max="8992" width="9.375" style="337" bestFit="1" customWidth="1"/>
    <col min="8993" max="9216" width="9" style="337"/>
    <col min="9217" max="9245" width="3" style="337" customWidth="1"/>
    <col min="9246" max="9246" width="4.625" style="337" customWidth="1"/>
    <col min="9247" max="9247" width="9" style="337"/>
    <col min="9248" max="9248" width="9.375" style="337" bestFit="1" customWidth="1"/>
    <col min="9249" max="9472" width="9" style="337"/>
    <col min="9473" max="9501" width="3" style="337" customWidth="1"/>
    <col min="9502" max="9502" width="4.625" style="337" customWidth="1"/>
    <col min="9503" max="9503" width="9" style="337"/>
    <col min="9504" max="9504" width="9.375" style="337" bestFit="1" customWidth="1"/>
    <col min="9505" max="9728" width="9" style="337"/>
    <col min="9729" max="9757" width="3" style="337" customWidth="1"/>
    <col min="9758" max="9758" width="4.625" style="337" customWidth="1"/>
    <col min="9759" max="9759" width="9" style="337"/>
    <col min="9760" max="9760" width="9.375" style="337" bestFit="1" customWidth="1"/>
    <col min="9761" max="9984" width="9" style="337"/>
    <col min="9985" max="10013" width="3" style="337" customWidth="1"/>
    <col min="10014" max="10014" width="4.625" style="337" customWidth="1"/>
    <col min="10015" max="10015" width="9" style="337"/>
    <col min="10016" max="10016" width="9.375" style="337" bestFit="1" customWidth="1"/>
    <col min="10017" max="10240" width="9" style="337"/>
    <col min="10241" max="10269" width="3" style="337" customWidth="1"/>
    <col min="10270" max="10270" width="4.625" style="337" customWidth="1"/>
    <col min="10271" max="10271" width="9" style="337"/>
    <col min="10272" max="10272" width="9.375" style="337" bestFit="1" customWidth="1"/>
    <col min="10273" max="10496" width="9" style="337"/>
    <col min="10497" max="10525" width="3" style="337" customWidth="1"/>
    <col min="10526" max="10526" width="4.625" style="337" customWidth="1"/>
    <col min="10527" max="10527" width="9" style="337"/>
    <col min="10528" max="10528" width="9.375" style="337" bestFit="1" customWidth="1"/>
    <col min="10529" max="10752" width="9" style="337"/>
    <col min="10753" max="10781" width="3" style="337" customWidth="1"/>
    <col min="10782" max="10782" width="4.625" style="337" customWidth="1"/>
    <col min="10783" max="10783" width="9" style="337"/>
    <col min="10784" max="10784" width="9.375" style="337" bestFit="1" customWidth="1"/>
    <col min="10785" max="11008" width="9" style="337"/>
    <col min="11009" max="11037" width="3" style="337" customWidth="1"/>
    <col min="11038" max="11038" width="4.625" style="337" customWidth="1"/>
    <col min="11039" max="11039" width="9" style="337"/>
    <col min="11040" max="11040" width="9.375" style="337" bestFit="1" customWidth="1"/>
    <col min="11041" max="11264" width="9" style="337"/>
    <col min="11265" max="11293" width="3" style="337" customWidth="1"/>
    <col min="11294" max="11294" width="4.625" style="337" customWidth="1"/>
    <col min="11295" max="11295" width="9" style="337"/>
    <col min="11296" max="11296" width="9.375" style="337" bestFit="1" customWidth="1"/>
    <col min="11297" max="11520" width="9" style="337"/>
    <col min="11521" max="11549" width="3" style="337" customWidth="1"/>
    <col min="11550" max="11550" width="4.625" style="337" customWidth="1"/>
    <col min="11551" max="11551" width="9" style="337"/>
    <col min="11552" max="11552" width="9.375" style="337" bestFit="1" customWidth="1"/>
    <col min="11553" max="11776" width="9" style="337"/>
    <col min="11777" max="11805" width="3" style="337" customWidth="1"/>
    <col min="11806" max="11806" width="4.625" style="337" customWidth="1"/>
    <col min="11807" max="11807" width="9" style="337"/>
    <col min="11808" max="11808" width="9.375" style="337" bestFit="1" customWidth="1"/>
    <col min="11809" max="12032" width="9" style="337"/>
    <col min="12033" max="12061" width="3" style="337" customWidth="1"/>
    <col min="12062" max="12062" width="4.625" style="337" customWidth="1"/>
    <col min="12063" max="12063" width="9" style="337"/>
    <col min="12064" max="12064" width="9.375" style="337" bestFit="1" customWidth="1"/>
    <col min="12065" max="12288" width="9" style="337"/>
    <col min="12289" max="12317" width="3" style="337" customWidth="1"/>
    <col min="12318" max="12318" width="4.625" style="337" customWidth="1"/>
    <col min="12319" max="12319" width="9" style="337"/>
    <col min="12320" max="12320" width="9.375" style="337" bestFit="1" customWidth="1"/>
    <col min="12321" max="12544" width="9" style="337"/>
    <col min="12545" max="12573" width="3" style="337" customWidth="1"/>
    <col min="12574" max="12574" width="4.625" style="337" customWidth="1"/>
    <col min="12575" max="12575" width="9" style="337"/>
    <col min="12576" max="12576" width="9.375" style="337" bestFit="1" customWidth="1"/>
    <col min="12577" max="12800" width="9" style="337"/>
    <col min="12801" max="12829" width="3" style="337" customWidth="1"/>
    <col min="12830" max="12830" width="4.625" style="337" customWidth="1"/>
    <col min="12831" max="12831" width="9" style="337"/>
    <col min="12832" max="12832" width="9.375" style="337" bestFit="1" customWidth="1"/>
    <col min="12833" max="13056" width="9" style="337"/>
    <col min="13057" max="13085" width="3" style="337" customWidth="1"/>
    <col min="13086" max="13086" width="4.625" style="337" customWidth="1"/>
    <col min="13087" max="13087" width="9" style="337"/>
    <col min="13088" max="13088" width="9.375" style="337" bestFit="1" customWidth="1"/>
    <col min="13089" max="13312" width="9" style="337"/>
    <col min="13313" max="13341" width="3" style="337" customWidth="1"/>
    <col min="13342" max="13342" width="4.625" style="337" customWidth="1"/>
    <col min="13343" max="13343" width="9" style="337"/>
    <col min="13344" max="13344" width="9.375" style="337" bestFit="1" customWidth="1"/>
    <col min="13345" max="13568" width="9" style="337"/>
    <col min="13569" max="13597" width="3" style="337" customWidth="1"/>
    <col min="13598" max="13598" width="4.625" style="337" customWidth="1"/>
    <col min="13599" max="13599" width="9" style="337"/>
    <col min="13600" max="13600" width="9.375" style="337" bestFit="1" customWidth="1"/>
    <col min="13601" max="13824" width="9" style="337"/>
    <col min="13825" max="13853" width="3" style="337" customWidth="1"/>
    <col min="13854" max="13854" width="4.625" style="337" customWidth="1"/>
    <col min="13855" max="13855" width="9" style="337"/>
    <col min="13856" max="13856" width="9.375" style="337" bestFit="1" customWidth="1"/>
    <col min="13857" max="14080" width="9" style="337"/>
    <col min="14081" max="14109" width="3" style="337" customWidth="1"/>
    <col min="14110" max="14110" width="4.625" style="337" customWidth="1"/>
    <col min="14111" max="14111" width="9" style="337"/>
    <col min="14112" max="14112" width="9.375" style="337" bestFit="1" customWidth="1"/>
    <col min="14113" max="14336" width="9" style="337"/>
    <col min="14337" max="14365" width="3" style="337" customWidth="1"/>
    <col min="14366" max="14366" width="4.625" style="337" customWidth="1"/>
    <col min="14367" max="14367" width="9" style="337"/>
    <col min="14368" max="14368" width="9.375" style="337" bestFit="1" customWidth="1"/>
    <col min="14369" max="14592" width="9" style="337"/>
    <col min="14593" max="14621" width="3" style="337" customWidth="1"/>
    <col min="14622" max="14622" width="4.625" style="337" customWidth="1"/>
    <col min="14623" max="14623" width="9" style="337"/>
    <col min="14624" max="14624" width="9.375" style="337" bestFit="1" customWidth="1"/>
    <col min="14625" max="14848" width="9" style="337"/>
    <col min="14849" max="14877" width="3" style="337" customWidth="1"/>
    <col min="14878" max="14878" width="4.625" style="337" customWidth="1"/>
    <col min="14879" max="14879" width="9" style="337"/>
    <col min="14880" max="14880" width="9.375" style="337" bestFit="1" customWidth="1"/>
    <col min="14881" max="15104" width="9" style="337"/>
    <col min="15105" max="15133" width="3" style="337" customWidth="1"/>
    <col min="15134" max="15134" width="4.625" style="337" customWidth="1"/>
    <col min="15135" max="15135" width="9" style="337"/>
    <col min="15136" max="15136" width="9.375" style="337" bestFit="1" customWidth="1"/>
    <col min="15137" max="15360" width="9" style="337"/>
    <col min="15361" max="15389" width="3" style="337" customWidth="1"/>
    <col min="15390" max="15390" width="4.625" style="337" customWidth="1"/>
    <col min="15391" max="15391" width="9" style="337"/>
    <col min="15392" max="15392" width="9.375" style="337" bestFit="1" customWidth="1"/>
    <col min="15393" max="15616" width="9" style="337"/>
    <col min="15617" max="15645" width="3" style="337" customWidth="1"/>
    <col min="15646" max="15646" width="4.625" style="337" customWidth="1"/>
    <col min="15647" max="15647" width="9" style="337"/>
    <col min="15648" max="15648" width="9.375" style="337" bestFit="1" customWidth="1"/>
    <col min="15649" max="15872" width="9" style="337"/>
    <col min="15873" max="15901" width="3" style="337" customWidth="1"/>
    <col min="15902" max="15902" width="4.625" style="337" customWidth="1"/>
    <col min="15903" max="15903" width="9" style="337"/>
    <col min="15904" max="15904" width="9.375" style="337" bestFit="1" customWidth="1"/>
    <col min="15905" max="16128" width="9" style="337"/>
    <col min="16129" max="16157" width="3" style="337" customWidth="1"/>
    <col min="16158" max="16158" width="4.625" style="337" customWidth="1"/>
    <col min="16159" max="16159" width="9" style="337"/>
    <col min="16160" max="16160" width="9.375" style="337" bestFit="1" customWidth="1"/>
    <col min="16161" max="16384" width="9" style="337"/>
  </cols>
  <sheetData>
    <row r="1" spans="1:32" s="406" customFormat="1" ht="17.100000000000001" customHeight="1">
      <c r="A1" s="406" t="s">
        <v>2921</v>
      </c>
      <c r="I1" s="407" t="s">
        <v>2803</v>
      </c>
      <c r="J1" s="1239"/>
      <c r="K1" s="1239"/>
      <c r="L1" s="1239"/>
      <c r="M1" s="1239"/>
      <c r="N1" s="421" t="str">
        <f>IF(J1="","","㎡")</f>
        <v/>
      </c>
      <c r="O1" s="407" t="s">
        <v>2839</v>
      </c>
      <c r="P1" s="1239"/>
      <c r="Q1" s="1239"/>
      <c r="R1" s="1239"/>
      <c r="S1" s="1239"/>
      <c r="T1" s="421" t="str">
        <f>IF(P1="","","㎡")</f>
        <v/>
      </c>
      <c r="U1" s="407" t="s">
        <v>2839</v>
      </c>
      <c r="V1" s="1240" t="str">
        <f>IF(J1="","",J1+P1)</f>
        <v/>
      </c>
      <c r="W1" s="1240"/>
      <c r="X1" s="1240"/>
      <c r="Y1" s="1240"/>
      <c r="Z1" s="1240"/>
      <c r="AA1" s="320" t="str">
        <f>IF(V1="","　）","㎡）")</f>
        <v>　）</v>
      </c>
      <c r="AB1" s="407"/>
    </row>
    <row r="2" spans="1:32" s="406" customFormat="1" ht="17.100000000000001" customHeight="1">
      <c r="A2" s="406" t="s">
        <v>2922</v>
      </c>
      <c r="I2" s="407" t="s">
        <v>2803</v>
      </c>
      <c r="J2" s="1239"/>
      <c r="K2" s="1239"/>
      <c r="L2" s="1239"/>
      <c r="M2" s="1239"/>
      <c r="N2" s="421" t="str">
        <f>IF(J2="","","㎡")</f>
        <v/>
      </c>
      <c r="O2" s="407" t="s">
        <v>2839</v>
      </c>
      <c r="P2" s="1239"/>
      <c r="Q2" s="1239"/>
      <c r="R2" s="1239"/>
      <c r="S2" s="1239"/>
      <c r="T2" s="421" t="str">
        <f>IF(P2="","","㎡")</f>
        <v/>
      </c>
      <c r="U2" s="407" t="s">
        <v>2839</v>
      </c>
      <c r="V2" s="1240" t="str">
        <f>IF(J2="","",J2+P2)</f>
        <v/>
      </c>
      <c r="W2" s="1240"/>
      <c r="X2" s="1240"/>
      <c r="Y2" s="1240"/>
      <c r="Z2" s="1240"/>
      <c r="AA2" s="320" t="str">
        <f>IF(V2="","　）","㎡）")</f>
        <v>　）</v>
      </c>
      <c r="AB2" s="407"/>
    </row>
    <row r="3" spans="1:32" s="406" customFormat="1" ht="17.100000000000001" customHeight="1" thickBot="1">
      <c r="A3" s="406" t="s">
        <v>2923</v>
      </c>
      <c r="I3" s="365"/>
      <c r="J3" s="1239"/>
      <c r="K3" s="1239"/>
      <c r="L3" s="1239"/>
      <c r="M3" s="1239"/>
      <c r="N3" s="1239"/>
      <c r="O3" s="365" t="s">
        <v>47</v>
      </c>
      <c r="P3" s="407"/>
      <c r="Q3" s="407"/>
      <c r="R3" s="365"/>
      <c r="S3" s="365"/>
      <c r="T3" s="365"/>
      <c r="U3" s="365"/>
      <c r="V3" s="365"/>
      <c r="W3" s="365"/>
      <c r="X3" s="365"/>
      <c r="Y3" s="365"/>
      <c r="Z3" s="365"/>
      <c r="AA3" s="365"/>
      <c r="AB3" s="365"/>
      <c r="AC3" s="365"/>
    </row>
    <row r="4" spans="1:32" s="406" customFormat="1" ht="17.100000000000001" customHeight="1" thickBot="1">
      <c r="A4" s="415" t="s">
        <v>2924</v>
      </c>
      <c r="B4" s="415"/>
      <c r="C4" s="415"/>
      <c r="D4" s="415"/>
      <c r="E4" s="415"/>
      <c r="F4" s="415"/>
      <c r="G4" s="415"/>
      <c r="H4" s="415"/>
      <c r="I4" s="414"/>
      <c r="J4" s="1267" t="str">
        <f>IFERROR(IF(AE4="切上",ROUNDUP(J3/SUM(第三面!J23,第三面!J24)*100,2),IF(AE4="切捨",ROUNDDOWN(J3/SUM(第三面!J23,第三面!J24)*100,2),IF(AE4="四捨五入",ROUND(J3/SUM(第三面!J23,第三面!J24)*100,2)))),"")</f>
        <v/>
      </c>
      <c r="K4" s="1267"/>
      <c r="L4" s="1267"/>
      <c r="M4" s="1267"/>
      <c r="N4" s="1267"/>
      <c r="O4" s="414" t="s">
        <v>2849</v>
      </c>
      <c r="P4" s="428"/>
      <c r="Q4" s="428"/>
      <c r="R4" s="414"/>
      <c r="S4" s="414"/>
      <c r="T4" s="414"/>
      <c r="U4" s="414"/>
      <c r="V4" s="414"/>
      <c r="W4" s="414"/>
      <c r="X4" s="414"/>
      <c r="Y4" s="414"/>
      <c r="Z4" s="414"/>
      <c r="AA4" s="414"/>
      <c r="AB4" s="414"/>
      <c r="AC4" s="414"/>
      <c r="AE4" s="429" t="s">
        <v>2872</v>
      </c>
      <c r="AF4" s="320"/>
    </row>
    <row r="5" spans="1:32" ht="17.100000000000001" customHeight="1">
      <c r="A5" s="408" t="s">
        <v>2925</v>
      </c>
      <c r="B5" s="408"/>
      <c r="C5" s="408"/>
      <c r="D5" s="408"/>
      <c r="E5" s="408"/>
      <c r="F5" s="408"/>
      <c r="G5" s="408"/>
      <c r="H5" s="408"/>
      <c r="I5" s="408"/>
      <c r="J5" s="408"/>
      <c r="K5" s="408"/>
      <c r="L5" s="408"/>
      <c r="M5" s="408"/>
      <c r="N5" s="408"/>
      <c r="O5" s="408"/>
      <c r="P5" s="408"/>
      <c r="Q5" s="408"/>
      <c r="R5" s="408"/>
      <c r="S5" s="408"/>
      <c r="T5" s="408"/>
      <c r="U5" s="408"/>
      <c r="V5" s="408"/>
      <c r="W5" s="408"/>
      <c r="X5" s="408"/>
      <c r="Y5" s="408"/>
      <c r="Z5" s="408"/>
      <c r="AA5" s="408"/>
      <c r="AB5" s="408"/>
      <c r="AC5" s="408"/>
    </row>
    <row r="6" spans="1:32" ht="17.100000000000001" customHeight="1">
      <c r="A6" s="406" t="s">
        <v>2926</v>
      </c>
      <c r="B6" s="406"/>
      <c r="C6" s="406"/>
      <c r="D6" s="406"/>
      <c r="E6" s="406"/>
      <c r="F6" s="406"/>
      <c r="G6" s="406"/>
      <c r="H6" s="406"/>
      <c r="I6" s="406"/>
      <c r="J6" s="406"/>
      <c r="K6" s="364"/>
      <c r="L6" s="1268"/>
      <c r="M6" s="1269"/>
      <c r="N6" s="1269"/>
      <c r="O6" s="406"/>
      <c r="P6" s="406"/>
      <c r="Q6" s="406"/>
      <c r="R6" s="406"/>
      <c r="S6" s="406"/>
      <c r="T6" s="406"/>
      <c r="U6" s="406"/>
      <c r="V6" s="406"/>
      <c r="W6" s="406"/>
      <c r="X6" s="406"/>
      <c r="Y6" s="406"/>
      <c r="Z6" s="406"/>
      <c r="AA6" s="406"/>
      <c r="AB6" s="406"/>
      <c r="AC6" s="406"/>
    </row>
    <row r="7" spans="1:32" ht="17.100000000000001" customHeight="1">
      <c r="A7" s="415" t="s">
        <v>2927</v>
      </c>
      <c r="B7" s="415"/>
      <c r="C7" s="415"/>
      <c r="D7" s="415"/>
      <c r="E7" s="415"/>
      <c r="F7" s="415"/>
      <c r="G7" s="415"/>
      <c r="H7" s="415"/>
      <c r="I7" s="415"/>
      <c r="J7" s="415"/>
      <c r="K7" s="430"/>
      <c r="L7" s="1270"/>
      <c r="M7" s="1271"/>
      <c r="N7" s="1271"/>
      <c r="O7" s="415"/>
      <c r="P7" s="415"/>
      <c r="Q7" s="415"/>
      <c r="R7" s="415"/>
      <c r="S7" s="415"/>
      <c r="T7" s="415"/>
      <c r="U7" s="415"/>
      <c r="V7" s="415"/>
      <c r="W7" s="415"/>
      <c r="X7" s="415"/>
      <c r="Y7" s="415"/>
      <c r="Z7" s="415"/>
      <c r="AA7" s="415"/>
      <c r="AB7" s="415"/>
      <c r="AC7" s="415"/>
    </row>
    <row r="8" spans="1:32" s="406" customFormat="1" ht="17.100000000000001" customHeight="1">
      <c r="A8" s="408" t="s">
        <v>2928</v>
      </c>
      <c r="B8" s="408"/>
      <c r="C8" s="408"/>
      <c r="D8" s="408"/>
      <c r="E8" s="408"/>
      <c r="F8" s="408"/>
      <c r="G8" s="408"/>
      <c r="H8" s="408"/>
      <c r="I8" s="420" t="s">
        <v>2803</v>
      </c>
      <c r="J8" s="408" t="s">
        <v>2929</v>
      </c>
      <c r="K8" s="408"/>
      <c r="L8" s="408"/>
      <c r="M8" s="408"/>
      <c r="N8" s="408"/>
      <c r="O8" s="407" t="s">
        <v>2839</v>
      </c>
      <c r="P8" s="406" t="s">
        <v>2930</v>
      </c>
      <c r="U8" s="407" t="s">
        <v>2804</v>
      </c>
      <c r="V8" s="407"/>
    </row>
    <row r="9" spans="1:32" s="406" customFormat="1" ht="17.100000000000001" customHeight="1">
      <c r="A9" s="406" t="s">
        <v>2931</v>
      </c>
      <c r="I9" s="407" t="s">
        <v>2803</v>
      </c>
      <c r="J9" s="1255"/>
      <c r="K9" s="1255"/>
      <c r="L9" s="1255"/>
      <c r="M9" s="1255"/>
      <c r="N9" s="407" t="s">
        <v>2834</v>
      </c>
      <c r="O9" s="407" t="s">
        <v>2839</v>
      </c>
      <c r="P9" s="1255"/>
      <c r="Q9" s="1255"/>
      <c r="R9" s="1255"/>
      <c r="S9" s="1255"/>
      <c r="T9" s="322" t="str">
        <f>IF(P9="","","ｍ")</f>
        <v/>
      </c>
      <c r="U9" s="407" t="s">
        <v>2804</v>
      </c>
      <c r="V9" s="407"/>
    </row>
    <row r="10" spans="1:32" s="406" customFormat="1" ht="17.100000000000001" customHeight="1">
      <c r="A10" s="406" t="s">
        <v>2932</v>
      </c>
      <c r="F10" s="407"/>
      <c r="G10" s="407" t="s">
        <v>2933</v>
      </c>
      <c r="H10" s="407"/>
      <c r="I10" s="407" t="s">
        <v>2803</v>
      </c>
      <c r="J10" s="1262"/>
      <c r="K10" s="1262"/>
      <c r="L10" s="1262"/>
      <c r="M10" s="1262"/>
      <c r="N10" s="431" t="str">
        <f>IF(J10="","","階")</f>
        <v/>
      </c>
      <c r="O10" s="407" t="s">
        <v>2839</v>
      </c>
      <c r="P10" s="1262"/>
      <c r="Q10" s="1262"/>
      <c r="R10" s="1262"/>
      <c r="S10" s="1262"/>
      <c r="T10" s="431" t="str">
        <f>IF(P10="","","階")</f>
        <v/>
      </c>
      <c r="U10" s="407" t="s">
        <v>2804</v>
      </c>
      <c r="V10" s="407"/>
    </row>
    <row r="11" spans="1:32" s="406" customFormat="1" ht="17.100000000000001" customHeight="1">
      <c r="F11" s="407"/>
      <c r="G11" s="407" t="s">
        <v>2110</v>
      </c>
      <c r="H11" s="407"/>
      <c r="I11" s="407" t="s">
        <v>2803</v>
      </c>
      <c r="J11" s="1262"/>
      <c r="K11" s="1262"/>
      <c r="L11" s="1262"/>
      <c r="M11" s="1262"/>
      <c r="N11" s="431" t="str">
        <f>IF(J11="","","階")</f>
        <v/>
      </c>
      <c r="O11" s="407" t="s">
        <v>2839</v>
      </c>
      <c r="P11" s="1262"/>
      <c r="Q11" s="1262"/>
      <c r="R11" s="1262"/>
      <c r="S11" s="1262"/>
      <c r="T11" s="431" t="str">
        <f>IF(P11="","","階")</f>
        <v/>
      </c>
      <c r="U11" s="407" t="s">
        <v>2804</v>
      </c>
      <c r="V11" s="407"/>
    </row>
    <row r="12" spans="1:32" s="406" customFormat="1" ht="17.100000000000001" customHeight="1">
      <c r="A12" s="406" t="s">
        <v>2934</v>
      </c>
      <c r="G12" s="407"/>
      <c r="H12" s="407"/>
      <c r="I12" s="407"/>
      <c r="J12" s="1263" t="s">
        <v>2935</v>
      </c>
      <c r="K12" s="1263"/>
      <c r="L12" s="1263"/>
      <c r="M12" s="1263"/>
      <c r="N12" s="1263"/>
      <c r="O12" s="1263"/>
      <c r="P12" s="1263"/>
      <c r="Q12" s="406" t="s">
        <v>2936</v>
      </c>
      <c r="R12" s="407"/>
      <c r="S12" s="407"/>
      <c r="T12" s="1263"/>
      <c r="U12" s="1263"/>
      <c r="V12" s="1263"/>
      <c r="W12" s="1263"/>
      <c r="X12" s="1263"/>
      <c r="Y12" s="1263"/>
      <c r="Z12" s="406" t="s">
        <v>2937</v>
      </c>
    </row>
    <row r="13" spans="1:32" ht="17.100000000000001" customHeight="1">
      <c r="A13" s="320" t="s">
        <v>2938</v>
      </c>
      <c r="B13" s="320"/>
      <c r="C13" s="320"/>
      <c r="D13" s="320"/>
      <c r="E13" s="320"/>
      <c r="F13" s="320"/>
      <c r="G13" s="320"/>
      <c r="H13" s="320"/>
      <c r="I13" s="320"/>
      <c r="J13" s="320"/>
      <c r="K13" s="320"/>
      <c r="L13" s="320"/>
      <c r="M13" s="320"/>
      <c r="N13" s="320"/>
      <c r="O13" s="320"/>
      <c r="P13" s="320"/>
      <c r="Q13" s="320"/>
      <c r="R13" s="320"/>
      <c r="S13" s="320"/>
      <c r="T13" s="375" t="str">
        <f>IF(OR(D15="■",K15="■",R15="■"),"■","□")</f>
        <v>□</v>
      </c>
      <c r="U13" s="320" t="s">
        <v>2939</v>
      </c>
      <c r="V13" s="375" t="str">
        <f>IF(T13="■","□","■")</f>
        <v>■</v>
      </c>
      <c r="W13" s="320" t="s">
        <v>2940</v>
      </c>
      <c r="X13" s="320"/>
      <c r="Y13" s="320"/>
      <c r="Z13" s="320"/>
      <c r="AA13" s="320"/>
      <c r="AB13" s="320"/>
      <c r="AC13" s="320"/>
    </row>
    <row r="14" spans="1:32" ht="17.100000000000001" customHeight="1">
      <c r="A14" s="320" t="s">
        <v>2941</v>
      </c>
      <c r="B14" s="320"/>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row>
    <row r="15" spans="1:32" ht="17.100000000000001" customHeight="1">
      <c r="A15" s="320"/>
      <c r="B15" s="320"/>
      <c r="C15" s="320"/>
      <c r="D15" s="409" t="s">
        <v>2820</v>
      </c>
      <c r="E15" s="320" t="s">
        <v>2942</v>
      </c>
      <c r="F15" s="320"/>
      <c r="G15" s="320"/>
      <c r="H15" s="320"/>
      <c r="I15" s="320"/>
      <c r="J15" s="320"/>
      <c r="K15" s="409" t="s">
        <v>2820</v>
      </c>
      <c r="L15" s="320" t="s">
        <v>2943</v>
      </c>
      <c r="M15" s="320"/>
      <c r="N15" s="320"/>
      <c r="O15" s="320"/>
      <c r="P15" s="320"/>
      <c r="Q15" s="320"/>
      <c r="R15" s="409" t="s">
        <v>2820</v>
      </c>
      <c r="S15" s="320" t="s">
        <v>2944</v>
      </c>
      <c r="T15" s="320"/>
      <c r="U15" s="410"/>
      <c r="V15" s="320"/>
      <c r="W15" s="320"/>
      <c r="X15" s="320"/>
      <c r="Y15" s="320"/>
      <c r="Z15" s="320"/>
      <c r="AA15" s="320"/>
      <c r="AB15" s="320"/>
      <c r="AC15" s="320"/>
    </row>
    <row r="16" spans="1:32" ht="17.100000000000001" customHeight="1">
      <c r="A16" s="1264" t="s">
        <v>2945</v>
      </c>
      <c r="B16" s="1264"/>
      <c r="C16" s="1264"/>
      <c r="D16" s="1264"/>
      <c r="E16" s="1265"/>
      <c r="F16" s="1265"/>
      <c r="G16" s="1265"/>
      <c r="H16" s="1265"/>
      <c r="I16" s="1265"/>
      <c r="J16" s="1265"/>
      <c r="K16" s="1265"/>
      <c r="L16" s="1265"/>
      <c r="M16" s="1265"/>
      <c r="N16" s="1265"/>
      <c r="O16" s="1265"/>
      <c r="P16" s="1265"/>
      <c r="Q16" s="1265"/>
      <c r="R16" s="1265"/>
      <c r="S16" s="1265"/>
      <c r="T16" s="1265"/>
      <c r="U16" s="1265"/>
      <c r="V16" s="1265"/>
      <c r="W16" s="1265"/>
      <c r="X16" s="1265"/>
      <c r="Y16" s="1265"/>
      <c r="Z16" s="1265"/>
      <c r="AA16" s="1265"/>
      <c r="AB16" s="1265"/>
      <c r="AC16" s="1265"/>
    </row>
    <row r="17" spans="1:34" ht="17.100000000000001" customHeight="1">
      <c r="A17" s="1256"/>
      <c r="B17" s="1256"/>
      <c r="C17" s="1256"/>
      <c r="D17" s="1256"/>
      <c r="E17" s="1256"/>
      <c r="F17" s="1256"/>
      <c r="G17" s="1256"/>
      <c r="H17" s="1256"/>
      <c r="I17" s="1256"/>
      <c r="J17" s="1256"/>
      <c r="K17" s="1256"/>
      <c r="L17" s="1256"/>
      <c r="M17" s="1256"/>
      <c r="N17" s="1256"/>
      <c r="O17" s="1256"/>
      <c r="P17" s="1256"/>
      <c r="Q17" s="1256"/>
      <c r="R17" s="1256"/>
      <c r="S17" s="1256"/>
      <c r="T17" s="1256"/>
      <c r="U17" s="1256"/>
      <c r="V17" s="1256"/>
      <c r="W17" s="1256"/>
      <c r="X17" s="1256"/>
      <c r="Y17" s="1256"/>
      <c r="Z17" s="1256"/>
      <c r="AA17" s="1256"/>
      <c r="AB17" s="1256"/>
      <c r="AC17" s="1256"/>
      <c r="AF17" s="432"/>
    </row>
    <row r="18" spans="1:34" ht="17.100000000000001" customHeight="1">
      <c r="A18" s="1256"/>
      <c r="B18" s="1256"/>
      <c r="C18" s="1256"/>
      <c r="D18" s="1256"/>
      <c r="E18" s="1256"/>
      <c r="F18" s="1256"/>
      <c r="G18" s="1256"/>
      <c r="H18" s="1256"/>
      <c r="I18" s="1256"/>
      <c r="J18" s="1256"/>
      <c r="K18" s="1256"/>
      <c r="L18" s="1256"/>
      <c r="M18" s="1256"/>
      <c r="N18" s="1256"/>
      <c r="O18" s="1256"/>
      <c r="P18" s="1256"/>
      <c r="Q18" s="1256"/>
      <c r="R18" s="1256"/>
      <c r="S18" s="1256"/>
      <c r="T18" s="1256"/>
      <c r="U18" s="1256"/>
      <c r="V18" s="1256"/>
      <c r="W18" s="1256"/>
      <c r="X18" s="1256"/>
      <c r="Y18" s="1256"/>
      <c r="Z18" s="1256"/>
      <c r="AA18" s="1256"/>
      <c r="AB18" s="1256"/>
      <c r="AC18" s="1256"/>
      <c r="AF18" s="432"/>
    </row>
    <row r="19" spans="1:34" ht="17.100000000000001" customHeight="1" thickBot="1">
      <c r="A19" s="1257"/>
      <c r="B19" s="1257"/>
      <c r="C19" s="1257"/>
      <c r="D19" s="1257"/>
      <c r="E19" s="1257"/>
      <c r="F19" s="1257"/>
      <c r="G19" s="1257"/>
      <c r="H19" s="1257"/>
      <c r="I19" s="1257"/>
      <c r="J19" s="1257"/>
      <c r="K19" s="1257"/>
      <c r="L19" s="1257"/>
      <c r="M19" s="1257"/>
      <c r="N19" s="1257"/>
      <c r="O19" s="1257"/>
      <c r="P19" s="1257"/>
      <c r="Q19" s="1257"/>
      <c r="R19" s="1257"/>
      <c r="S19" s="1257"/>
      <c r="T19" s="1257"/>
      <c r="U19" s="1257"/>
      <c r="V19" s="1257"/>
      <c r="W19" s="1257"/>
      <c r="X19" s="1257"/>
      <c r="Y19" s="1257"/>
      <c r="Z19" s="1257"/>
      <c r="AA19" s="1257"/>
      <c r="AB19" s="1257"/>
      <c r="AC19" s="1257"/>
    </row>
    <row r="20" spans="1:34" s="317" customFormat="1" ht="17.100000000000001" customHeight="1" thickBot="1">
      <c r="A20" s="382" t="s">
        <v>2946</v>
      </c>
      <c r="B20" s="382"/>
      <c r="C20" s="382"/>
      <c r="D20" s="382"/>
      <c r="E20" s="382"/>
      <c r="F20" s="382"/>
      <c r="G20" s="382"/>
      <c r="H20" s="382"/>
      <c r="I20" s="382" t="s">
        <v>2709</v>
      </c>
      <c r="J20" s="382"/>
      <c r="K20" s="433" t="str">
        <f>IF(AF20="","",IF(AF20&lt;43831,TEXT(AF20,"元"),(YEAR(AF20)-2018)))</f>
        <v/>
      </c>
      <c r="L20" s="434" t="s">
        <v>5</v>
      </c>
      <c r="M20" s="433" t="str">
        <f>IF(AF20="","",MONTH(AF20))</f>
        <v/>
      </c>
      <c r="N20" s="434" t="s">
        <v>2710</v>
      </c>
      <c r="O20" s="433" t="str">
        <f>IF(AF20="","",DAY(AF20))</f>
        <v/>
      </c>
      <c r="P20" s="382" t="s">
        <v>2711</v>
      </c>
      <c r="Q20" s="434"/>
      <c r="R20" s="382"/>
      <c r="S20" s="382"/>
      <c r="T20" s="382"/>
      <c r="U20" s="382"/>
      <c r="V20" s="382"/>
      <c r="W20" s="382"/>
      <c r="X20" s="382"/>
      <c r="Y20" s="382"/>
      <c r="Z20" s="382"/>
      <c r="AA20" s="382"/>
      <c r="AB20" s="382"/>
      <c r="AC20" s="382"/>
      <c r="AE20" s="317" t="s">
        <v>2519</v>
      </c>
      <c r="AF20" s="1259"/>
      <c r="AG20" s="1260"/>
      <c r="AH20" s="349"/>
    </row>
    <row r="21" spans="1:34" s="317" customFormat="1" ht="17.100000000000001" customHeight="1" thickBot="1">
      <c r="A21" s="320"/>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row>
    <row r="22" spans="1:34" s="317" customFormat="1" ht="17.100000000000001" customHeight="1" thickBot="1">
      <c r="A22" s="382" t="s">
        <v>2947</v>
      </c>
      <c r="B22" s="382"/>
      <c r="C22" s="382"/>
      <c r="D22" s="382"/>
      <c r="E22" s="382"/>
      <c r="F22" s="382"/>
      <c r="G22" s="382"/>
      <c r="H22" s="382"/>
      <c r="I22" s="382" t="s">
        <v>2709</v>
      </c>
      <c r="J22" s="382"/>
      <c r="K22" s="433" t="str">
        <f>IF(AF22="","",IF(AF22&lt;43831,TEXT(AF22,"元"),(YEAR(AF22)-2018)))</f>
        <v/>
      </c>
      <c r="L22" s="434" t="s">
        <v>5</v>
      </c>
      <c r="M22" s="433" t="str">
        <f>IF(AF22="","",MONTH(AF22))</f>
        <v/>
      </c>
      <c r="N22" s="434" t="s">
        <v>2710</v>
      </c>
      <c r="O22" s="433" t="str">
        <f>IF(AF22="","",DAY(AF22))</f>
        <v/>
      </c>
      <c r="P22" s="382" t="s">
        <v>2711</v>
      </c>
      <c r="Q22" s="434"/>
      <c r="R22" s="382"/>
      <c r="S22" s="382"/>
      <c r="T22" s="382"/>
      <c r="U22" s="382"/>
      <c r="V22" s="382"/>
      <c r="W22" s="382"/>
      <c r="X22" s="382"/>
      <c r="Y22" s="382"/>
      <c r="Z22" s="382"/>
      <c r="AA22" s="382"/>
      <c r="AB22" s="382"/>
      <c r="AC22" s="382"/>
      <c r="AE22" s="317" t="s">
        <v>2519</v>
      </c>
      <c r="AF22" s="1259"/>
      <c r="AG22" s="1260"/>
      <c r="AH22" s="349"/>
    </row>
    <row r="23" spans="1:34" s="317" customFormat="1" ht="17.100000000000001" customHeight="1">
      <c r="A23" s="320"/>
      <c r="B23" s="320"/>
      <c r="C23" s="320"/>
      <c r="D23" s="320"/>
      <c r="E23" s="320"/>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row>
    <row r="24" spans="1:34" s="317" customFormat="1" ht="17.100000000000001" customHeight="1" thickBot="1">
      <c r="A24" s="382" t="s">
        <v>2948</v>
      </c>
      <c r="B24" s="382"/>
      <c r="C24" s="382"/>
      <c r="D24" s="382"/>
      <c r="E24" s="382"/>
      <c r="F24" s="382"/>
      <c r="G24" s="382"/>
      <c r="H24" s="382"/>
      <c r="I24" s="382"/>
      <c r="J24" s="382"/>
      <c r="K24" s="382"/>
      <c r="L24" s="382"/>
      <c r="M24" s="382"/>
      <c r="N24" s="382"/>
      <c r="O24" s="382" t="s">
        <v>2565</v>
      </c>
      <c r="P24" s="1266" t="s">
        <v>2949</v>
      </c>
      <c r="Q24" s="1266"/>
      <c r="R24" s="1266"/>
      <c r="S24" s="1266"/>
      <c r="T24" s="1266"/>
      <c r="U24" s="1266"/>
      <c r="V24" s="1266"/>
      <c r="W24" s="1266"/>
      <c r="X24" s="1266"/>
      <c r="Y24" s="1266"/>
      <c r="Z24" s="1266"/>
      <c r="AA24" s="1266"/>
      <c r="AB24" s="1266"/>
      <c r="AC24" s="382" t="s">
        <v>2804</v>
      </c>
    </row>
    <row r="25" spans="1:34" s="317" customFormat="1" ht="17.100000000000001" customHeight="1" thickBot="1">
      <c r="A25" s="322"/>
      <c r="B25" s="330"/>
      <c r="C25" s="330" t="s">
        <v>2950</v>
      </c>
      <c r="D25" s="348" t="str">
        <f>IF(AF25&lt;&gt;"","1","")</f>
        <v/>
      </c>
      <c r="E25" s="320" t="s">
        <v>2951</v>
      </c>
      <c r="F25" s="320"/>
      <c r="G25" s="320" t="s">
        <v>2952</v>
      </c>
      <c r="H25" s="320"/>
      <c r="I25" s="348" t="str">
        <f>IF(AF25="","",IF(AF25&lt;43831,TEXT(AF25,"元"),(YEAR(AF25)-2018)))</f>
        <v/>
      </c>
      <c r="J25" s="322" t="s">
        <v>5</v>
      </c>
      <c r="K25" s="348" t="str">
        <f>IF(AF25="","",MONTH(AF25))</f>
        <v/>
      </c>
      <c r="L25" s="322" t="s">
        <v>2710</v>
      </c>
      <c r="M25" s="348" t="str">
        <f>IF(AF25="","",DAY(AF25))</f>
        <v/>
      </c>
      <c r="N25" s="320" t="s">
        <v>2711</v>
      </c>
      <c r="O25" s="320" t="s">
        <v>2565</v>
      </c>
      <c r="P25" s="1258"/>
      <c r="Q25" s="1258"/>
      <c r="R25" s="1258"/>
      <c r="S25" s="1258"/>
      <c r="T25" s="1258"/>
      <c r="U25" s="1258"/>
      <c r="V25" s="1258"/>
      <c r="W25" s="1258"/>
      <c r="X25" s="1258"/>
      <c r="Y25" s="1258"/>
      <c r="Z25" s="1258"/>
      <c r="AA25" s="1258"/>
      <c r="AB25" s="1258"/>
      <c r="AC25" s="320" t="s">
        <v>2804</v>
      </c>
      <c r="AE25" s="317" t="s">
        <v>2519</v>
      </c>
      <c r="AF25" s="1259"/>
      <c r="AG25" s="1260"/>
      <c r="AH25" s="349"/>
    </row>
    <row r="26" spans="1:34" s="317" customFormat="1" ht="17.100000000000001" customHeight="1" thickBot="1">
      <c r="A26" s="322"/>
      <c r="B26" s="330"/>
      <c r="C26" s="330" t="s">
        <v>2950</v>
      </c>
      <c r="D26" s="348" t="str">
        <f>IF(AF26&lt;&gt;"","2","")</f>
        <v/>
      </c>
      <c r="E26" s="320" t="s">
        <v>2951</v>
      </c>
      <c r="F26" s="320"/>
      <c r="G26" s="320" t="s">
        <v>2709</v>
      </c>
      <c r="H26" s="320"/>
      <c r="I26" s="348" t="str">
        <f>IF(AF26="","",IF(AF26&lt;43831,TEXT(AF26,"元"),(YEAR(AF26)-2018)))</f>
        <v/>
      </c>
      <c r="J26" s="322" t="s">
        <v>5</v>
      </c>
      <c r="K26" s="348" t="str">
        <f>IF(AF26="","",MONTH(AF26))</f>
        <v/>
      </c>
      <c r="L26" s="322" t="s">
        <v>2710</v>
      </c>
      <c r="M26" s="348" t="str">
        <f>IF(AF26="","",DAY(AF26))</f>
        <v/>
      </c>
      <c r="N26" s="320" t="s">
        <v>2711</v>
      </c>
      <c r="O26" s="320" t="s">
        <v>2565</v>
      </c>
      <c r="P26" s="1258"/>
      <c r="Q26" s="1258"/>
      <c r="R26" s="1258"/>
      <c r="S26" s="1258"/>
      <c r="T26" s="1258"/>
      <c r="U26" s="1258"/>
      <c r="V26" s="1258"/>
      <c r="W26" s="1258"/>
      <c r="X26" s="1258"/>
      <c r="Y26" s="1258"/>
      <c r="Z26" s="1258"/>
      <c r="AA26" s="1258"/>
      <c r="AB26" s="1258"/>
      <c r="AC26" s="320" t="s">
        <v>2804</v>
      </c>
      <c r="AE26" s="317" t="s">
        <v>2519</v>
      </c>
      <c r="AF26" s="1259"/>
      <c r="AG26" s="1260"/>
      <c r="AH26" s="349"/>
    </row>
    <row r="27" spans="1:34" s="317" customFormat="1" ht="17.100000000000001" customHeight="1" thickBot="1">
      <c r="A27" s="322"/>
      <c r="B27" s="330"/>
      <c r="C27" s="330" t="s">
        <v>2950</v>
      </c>
      <c r="D27" s="348" t="str">
        <f>IF(AF27&lt;&gt;"","3","")</f>
        <v/>
      </c>
      <c r="E27" s="320" t="s">
        <v>2951</v>
      </c>
      <c r="F27" s="320"/>
      <c r="G27" s="320" t="s">
        <v>2709</v>
      </c>
      <c r="H27" s="320"/>
      <c r="I27" s="348" t="str">
        <f>IF(AF27="","",IF(AF27&lt;43831,TEXT(AF27,"元"),(YEAR(AF27)-2018)))</f>
        <v/>
      </c>
      <c r="J27" s="322" t="s">
        <v>5</v>
      </c>
      <c r="K27" s="348" t="str">
        <f>IF(AF27="","",MONTH(AF27))</f>
        <v/>
      </c>
      <c r="L27" s="322" t="s">
        <v>2710</v>
      </c>
      <c r="M27" s="348" t="str">
        <f>IF(AF27="","",DAY(AF27))</f>
        <v/>
      </c>
      <c r="N27" s="320" t="s">
        <v>2711</v>
      </c>
      <c r="O27" s="320" t="s">
        <v>2565</v>
      </c>
      <c r="P27" s="1258"/>
      <c r="Q27" s="1258"/>
      <c r="R27" s="1258"/>
      <c r="S27" s="1258"/>
      <c r="T27" s="1258"/>
      <c r="U27" s="1258"/>
      <c r="V27" s="1258"/>
      <c r="W27" s="1258"/>
      <c r="X27" s="1258"/>
      <c r="Y27" s="1258"/>
      <c r="Z27" s="1258"/>
      <c r="AA27" s="1258"/>
      <c r="AB27" s="1258"/>
      <c r="AC27" s="320" t="s">
        <v>2804</v>
      </c>
      <c r="AE27" s="317" t="s">
        <v>2519</v>
      </c>
      <c r="AF27" s="1259"/>
      <c r="AG27" s="1260"/>
      <c r="AH27" s="349"/>
    </row>
    <row r="28" spans="1:34" s="317" customFormat="1" ht="17.100000000000001" customHeight="1">
      <c r="A28" s="356"/>
      <c r="B28" s="974"/>
      <c r="C28" s="974"/>
      <c r="D28" s="466"/>
      <c r="E28" s="386"/>
      <c r="F28" s="386"/>
      <c r="G28" s="386"/>
      <c r="H28" s="386"/>
      <c r="I28" s="466"/>
      <c r="J28" s="356"/>
      <c r="K28" s="466"/>
      <c r="L28" s="356"/>
      <c r="M28" s="466"/>
      <c r="N28" s="386"/>
      <c r="O28" s="386"/>
      <c r="P28" s="386"/>
      <c r="Q28" s="386"/>
      <c r="R28" s="386"/>
      <c r="S28" s="386"/>
      <c r="T28" s="386"/>
      <c r="U28" s="386"/>
      <c r="V28" s="386"/>
      <c r="W28" s="386"/>
      <c r="X28" s="386"/>
      <c r="Y28" s="386"/>
      <c r="Z28" s="386"/>
      <c r="AA28" s="386"/>
      <c r="AB28" s="386"/>
      <c r="AC28" s="386"/>
      <c r="AF28" s="973"/>
      <c r="AG28" s="338"/>
      <c r="AH28" s="349"/>
    </row>
    <row r="29" spans="1:34" s="317" customFormat="1" ht="17.100000000000001" customHeight="1">
      <c r="A29" s="382" t="s">
        <v>3028</v>
      </c>
      <c r="B29" s="382"/>
      <c r="C29" s="382"/>
      <c r="D29" s="382"/>
      <c r="E29" s="382"/>
      <c r="F29" s="382"/>
      <c r="G29" s="382"/>
      <c r="H29" s="435"/>
      <c r="I29" s="435"/>
      <c r="J29" s="435"/>
      <c r="K29" s="435"/>
      <c r="L29" s="435"/>
      <c r="M29" s="435"/>
      <c r="N29" s="435"/>
      <c r="O29" s="435"/>
      <c r="P29" s="435"/>
      <c r="Q29" s="435"/>
      <c r="R29" s="435"/>
      <c r="S29" s="435"/>
      <c r="T29" s="435"/>
      <c r="U29" s="435"/>
      <c r="V29" s="435"/>
      <c r="W29" s="435"/>
      <c r="X29" s="435"/>
      <c r="Y29" s="435"/>
      <c r="Z29" s="435"/>
      <c r="AA29" s="435"/>
      <c r="AB29" s="435"/>
      <c r="AC29" s="435"/>
    </row>
    <row r="30" spans="1:34" s="317" customFormat="1" ht="17.100000000000001" customHeight="1">
      <c r="A30" s="1256"/>
      <c r="B30" s="1256"/>
      <c r="C30" s="1256"/>
      <c r="D30" s="1256"/>
      <c r="E30" s="1256"/>
      <c r="F30" s="1256"/>
      <c r="G30" s="1256"/>
      <c r="H30" s="1256"/>
      <c r="I30" s="1256"/>
      <c r="J30" s="1256"/>
      <c r="K30" s="1256"/>
      <c r="L30" s="1256"/>
      <c r="M30" s="1256"/>
      <c r="N30" s="1256"/>
      <c r="O30" s="1256"/>
      <c r="P30" s="1256"/>
      <c r="Q30" s="1256"/>
      <c r="R30" s="1256"/>
      <c r="S30" s="1256"/>
      <c r="T30" s="1256"/>
      <c r="U30" s="1256"/>
      <c r="V30" s="1256"/>
      <c r="W30" s="1256"/>
      <c r="X30" s="1256"/>
      <c r="Y30" s="1256"/>
      <c r="Z30" s="1256"/>
      <c r="AA30" s="1256"/>
      <c r="AB30" s="1256"/>
      <c r="AC30" s="1256"/>
    </row>
    <row r="31" spans="1:34" s="317" customFormat="1" ht="17.100000000000001" customHeight="1">
      <c r="A31" s="1257"/>
      <c r="B31" s="1257"/>
      <c r="C31" s="1257"/>
      <c r="D31" s="1257"/>
      <c r="E31" s="1257"/>
      <c r="F31" s="1257"/>
      <c r="G31" s="1257"/>
      <c r="H31" s="1257"/>
      <c r="I31" s="1257"/>
      <c r="J31" s="1257"/>
      <c r="K31" s="1257"/>
      <c r="L31" s="1257"/>
      <c r="M31" s="1257"/>
      <c r="N31" s="1257"/>
      <c r="O31" s="1257"/>
      <c r="P31" s="1257"/>
      <c r="Q31" s="1257"/>
      <c r="R31" s="1257"/>
      <c r="S31" s="1257"/>
      <c r="T31" s="1257"/>
      <c r="U31" s="1257"/>
      <c r="V31" s="1257"/>
      <c r="W31" s="1257"/>
      <c r="X31" s="1257"/>
      <c r="Y31" s="1257"/>
      <c r="Z31" s="1257"/>
      <c r="AA31" s="1257"/>
      <c r="AB31" s="1257"/>
      <c r="AC31" s="1257"/>
    </row>
    <row r="32" spans="1:34" s="317" customFormat="1" ht="17.100000000000001" customHeight="1">
      <c r="A32" s="382" t="s">
        <v>4210</v>
      </c>
      <c r="B32" s="382"/>
      <c r="C32" s="382"/>
      <c r="D32" s="382"/>
      <c r="E32" s="1261"/>
      <c r="F32" s="1261"/>
      <c r="G32" s="1261"/>
      <c r="H32" s="1261"/>
      <c r="I32" s="1261"/>
      <c r="J32" s="1261"/>
      <c r="K32" s="1261"/>
      <c r="L32" s="1261"/>
      <c r="M32" s="1261"/>
      <c r="N32" s="1261"/>
      <c r="O32" s="1261"/>
      <c r="P32" s="1261"/>
      <c r="Q32" s="1261"/>
      <c r="R32" s="1261"/>
      <c r="S32" s="1261"/>
      <c r="T32" s="1261"/>
      <c r="U32" s="1261"/>
      <c r="V32" s="1261"/>
      <c r="W32" s="1261"/>
      <c r="X32" s="1261"/>
      <c r="Y32" s="1261"/>
      <c r="Z32" s="1261"/>
      <c r="AA32" s="1261"/>
      <c r="AB32" s="1261"/>
      <c r="AC32" s="1261"/>
    </row>
    <row r="33" spans="1:36" s="317" customFormat="1" ht="17.100000000000001" customHeight="1" thickBot="1">
      <c r="A33" s="1256"/>
      <c r="B33" s="1256"/>
      <c r="C33" s="1256"/>
      <c r="D33" s="1256"/>
      <c r="E33" s="1256"/>
      <c r="F33" s="1256"/>
      <c r="G33" s="1256"/>
      <c r="H33" s="1256"/>
      <c r="I33" s="1256"/>
      <c r="J33" s="1256"/>
      <c r="K33" s="1256"/>
      <c r="L33" s="1256"/>
      <c r="M33" s="1256"/>
      <c r="N33" s="1256"/>
      <c r="O33" s="1256"/>
      <c r="P33" s="1256"/>
      <c r="Q33" s="1256"/>
      <c r="R33" s="1256"/>
      <c r="S33" s="1256"/>
      <c r="T33" s="1256"/>
      <c r="U33" s="1256"/>
      <c r="V33" s="1256"/>
      <c r="W33" s="1256"/>
      <c r="X33" s="1256"/>
      <c r="Y33" s="1256"/>
      <c r="Z33" s="1256"/>
      <c r="AA33" s="1256"/>
      <c r="AB33" s="1256"/>
      <c r="AC33" s="1256"/>
      <c r="AF33" s="436" t="s">
        <v>2953</v>
      </c>
    </row>
    <row r="34" spans="1:36" s="317" customFormat="1" ht="17.100000000000001" customHeight="1" thickBot="1">
      <c r="A34" s="1257"/>
      <c r="B34" s="1257"/>
      <c r="C34" s="1257"/>
      <c r="D34" s="1257"/>
      <c r="E34" s="1257"/>
      <c r="F34" s="1257"/>
      <c r="G34" s="1257"/>
      <c r="H34" s="1257"/>
      <c r="I34" s="1257"/>
      <c r="J34" s="1257"/>
      <c r="K34" s="1257"/>
      <c r="L34" s="1257"/>
      <c r="M34" s="1257"/>
      <c r="N34" s="1257"/>
      <c r="O34" s="1257"/>
      <c r="P34" s="1257"/>
      <c r="Q34" s="1257"/>
      <c r="R34" s="1257"/>
      <c r="S34" s="1257"/>
      <c r="T34" s="1257"/>
      <c r="U34" s="1257"/>
      <c r="V34" s="1257"/>
      <c r="W34" s="1257"/>
      <c r="X34" s="1257"/>
      <c r="Y34" s="1257"/>
      <c r="Z34" s="1257"/>
      <c r="AA34" s="1257"/>
      <c r="AB34" s="1257"/>
      <c r="AC34" s="1257"/>
      <c r="AE34" s="317">
        <v>1</v>
      </c>
      <c r="AF34" s="1195" t="s">
        <v>2954</v>
      </c>
      <c r="AG34" s="1196"/>
      <c r="AH34" s="1196"/>
      <c r="AI34" s="1196"/>
      <c r="AJ34" s="1197"/>
    </row>
    <row r="35" spans="1:36" ht="17.100000000000001" customHeight="1" thickBot="1">
      <c r="AE35" s="337">
        <v>2</v>
      </c>
      <c r="AF35" s="1195"/>
      <c r="AG35" s="1196"/>
      <c r="AH35" s="1196"/>
      <c r="AI35" s="1196"/>
      <c r="AJ35" s="1197"/>
    </row>
    <row r="36" spans="1:36" ht="17.100000000000001" customHeight="1"/>
    <row r="37" spans="1:36" ht="17.100000000000001" customHeight="1"/>
    <row r="38" spans="1:36" ht="17.100000000000001" customHeight="1"/>
    <row r="39" spans="1:36" ht="17.100000000000001" customHeight="1"/>
    <row r="40" spans="1:36" ht="17.100000000000001" customHeight="1"/>
    <row r="41" spans="1:36" ht="17.100000000000001" customHeight="1"/>
    <row r="42" spans="1:36" ht="17.100000000000001" customHeight="1">
      <c r="A42" s="437">
        <v>0</v>
      </c>
      <c r="B42" s="389"/>
      <c r="C42" s="389"/>
      <c r="D42" s="389"/>
      <c r="E42" s="389"/>
      <c r="F42" s="389"/>
      <c r="G42" s="389"/>
      <c r="H42" s="389"/>
      <c r="Z42" s="389"/>
      <c r="AA42" s="389"/>
      <c r="AB42" s="389"/>
      <c r="AC42" s="389"/>
      <c r="AD42" s="389"/>
      <c r="AE42" s="389"/>
      <c r="AF42" s="389"/>
    </row>
    <row r="43" spans="1:36" ht="17.100000000000001" customHeight="1">
      <c r="A43" s="437">
        <v>1</v>
      </c>
      <c r="B43" s="437"/>
      <c r="C43" s="389"/>
      <c r="D43" s="389"/>
      <c r="E43" s="389"/>
      <c r="F43" s="389"/>
      <c r="G43" s="389"/>
      <c r="H43" s="389"/>
      <c r="P43" s="438" t="s">
        <v>2955</v>
      </c>
      <c r="Z43" s="389"/>
      <c r="AA43" s="389"/>
      <c r="AB43" s="389"/>
      <c r="AC43" s="389"/>
      <c r="AD43" s="389"/>
      <c r="AE43" s="389"/>
      <c r="AF43" s="389"/>
    </row>
    <row r="44" spans="1:36" ht="17.100000000000001" customHeight="1">
      <c r="A44" s="437">
        <v>2</v>
      </c>
      <c r="B44" s="389"/>
      <c r="C44" s="389"/>
      <c r="D44" s="389"/>
      <c r="E44" s="389"/>
      <c r="F44" s="389"/>
      <c r="G44" s="389"/>
      <c r="H44" s="389"/>
      <c r="P44" s="439" t="s">
        <v>2956</v>
      </c>
      <c r="Z44" s="389"/>
      <c r="AA44" s="389"/>
      <c r="AB44" s="389"/>
      <c r="AC44" s="389"/>
      <c r="AD44" s="389"/>
      <c r="AE44" s="389" t="s">
        <v>2957</v>
      </c>
      <c r="AF44" s="389"/>
    </row>
    <row r="45" spans="1:36" ht="17.100000000000001" customHeight="1">
      <c r="A45" s="437">
        <v>3</v>
      </c>
      <c r="P45" s="440" t="s">
        <v>2958</v>
      </c>
      <c r="AE45" s="337" t="s">
        <v>2959</v>
      </c>
    </row>
    <row r="46" spans="1:36" ht="17.100000000000001" customHeight="1">
      <c r="A46" s="437">
        <v>4</v>
      </c>
      <c r="P46" s="440" t="s">
        <v>2960</v>
      </c>
      <c r="AE46" s="337" t="s">
        <v>2961</v>
      </c>
    </row>
    <row r="47" spans="1:36" ht="17.100000000000001" customHeight="1">
      <c r="A47" s="437">
        <v>5</v>
      </c>
      <c r="P47" s="440" t="s">
        <v>2962</v>
      </c>
      <c r="AE47" s="337" t="s">
        <v>2957</v>
      </c>
    </row>
    <row r="48" spans="1:36" ht="17.100000000000001" customHeight="1">
      <c r="A48" s="437">
        <v>6</v>
      </c>
      <c r="P48" s="441" t="s">
        <v>2963</v>
      </c>
      <c r="AE48" s="337" t="s">
        <v>2964</v>
      </c>
    </row>
    <row r="49" spans="1:31" ht="17.100000000000001" customHeight="1">
      <c r="A49" s="437">
        <v>7</v>
      </c>
      <c r="P49" s="442" t="s">
        <v>2965</v>
      </c>
      <c r="AE49" s="337" t="s">
        <v>2966</v>
      </c>
    </row>
    <row r="50" spans="1:31" ht="17.100000000000001" customHeight="1">
      <c r="A50" s="437">
        <v>8</v>
      </c>
      <c r="P50" s="443" t="s">
        <v>2967</v>
      </c>
      <c r="AE50" s="337" t="s">
        <v>2968</v>
      </c>
    </row>
    <row r="51" spans="1:31" ht="17.100000000000001" customHeight="1">
      <c r="A51" s="437">
        <v>9</v>
      </c>
      <c r="P51" s="443" t="s">
        <v>2969</v>
      </c>
      <c r="AE51" s="337" t="s">
        <v>2970</v>
      </c>
    </row>
    <row r="52" spans="1:31" ht="17.100000000000001" customHeight="1">
      <c r="A52" s="437">
        <v>10</v>
      </c>
      <c r="P52" s="443" t="s">
        <v>2971</v>
      </c>
      <c r="AE52" s="337" t="s">
        <v>2972</v>
      </c>
    </row>
    <row r="53" spans="1:31" ht="17.100000000000001" customHeight="1">
      <c r="A53" s="437">
        <v>11</v>
      </c>
      <c r="P53" s="337" t="str">
        <f>IF(AF34&lt;&gt;"",AF34,"")</f>
        <v>1階の鉄骨その他の構造部材の建て方工事</v>
      </c>
    </row>
    <row r="54" spans="1:31" ht="17.100000000000001" customHeight="1">
      <c r="A54" s="437">
        <v>12</v>
      </c>
      <c r="P54" s="337" t="str">
        <f>IF(AF35&lt;&gt;"",AF35,"")</f>
        <v/>
      </c>
    </row>
    <row r="55" spans="1:31" ht="17.100000000000001" customHeight="1">
      <c r="A55" s="437">
        <v>13</v>
      </c>
    </row>
    <row r="56" spans="1:31" ht="17.100000000000001" customHeight="1">
      <c r="A56" s="437">
        <v>14</v>
      </c>
    </row>
    <row r="57" spans="1:31" ht="17.100000000000001" customHeight="1">
      <c r="A57" s="437">
        <v>15</v>
      </c>
    </row>
    <row r="58" spans="1:31" ht="17.100000000000001" customHeight="1">
      <c r="A58" s="437">
        <v>16</v>
      </c>
    </row>
    <row r="59" spans="1:31" ht="17.100000000000001" customHeight="1">
      <c r="A59" s="437">
        <v>17</v>
      </c>
    </row>
    <row r="60" spans="1:31" ht="17.100000000000001" customHeight="1">
      <c r="A60" s="437">
        <v>18</v>
      </c>
    </row>
    <row r="61" spans="1:31" ht="17.100000000000001" customHeight="1">
      <c r="A61" s="437">
        <v>19</v>
      </c>
    </row>
    <row r="62" spans="1:31" ht="13.5">
      <c r="A62" s="437">
        <v>20</v>
      </c>
    </row>
  </sheetData>
  <mergeCells count="34">
    <mergeCell ref="P9:S9"/>
    <mergeCell ref="J1:M1"/>
    <mergeCell ref="P1:S1"/>
    <mergeCell ref="V1:Z1"/>
    <mergeCell ref="J2:M2"/>
    <mergeCell ref="P2:S2"/>
    <mergeCell ref="V2:Z2"/>
    <mergeCell ref="J3:N3"/>
    <mergeCell ref="J4:N4"/>
    <mergeCell ref="L6:N6"/>
    <mergeCell ref="L7:N7"/>
    <mergeCell ref="J9:M9"/>
    <mergeCell ref="P25:AB25"/>
    <mergeCell ref="AF25:AG25"/>
    <mergeCell ref="J10:M10"/>
    <mergeCell ref="P10:S10"/>
    <mergeCell ref="J11:M11"/>
    <mergeCell ref="P11:S11"/>
    <mergeCell ref="J12:P12"/>
    <mergeCell ref="T12:Y12"/>
    <mergeCell ref="A16:AC16"/>
    <mergeCell ref="A17:AC19"/>
    <mergeCell ref="AF20:AG20"/>
    <mergeCell ref="AF22:AG22"/>
    <mergeCell ref="P24:AB24"/>
    <mergeCell ref="A33:AC34"/>
    <mergeCell ref="AF34:AJ34"/>
    <mergeCell ref="AF35:AJ35"/>
    <mergeCell ref="P26:AB26"/>
    <mergeCell ref="AF26:AG26"/>
    <mergeCell ref="P27:AB27"/>
    <mergeCell ref="AF27:AG27"/>
    <mergeCell ref="A30:AC31"/>
    <mergeCell ref="E32:AC32"/>
  </mergeCells>
  <phoneticPr fontId="1"/>
  <dataValidations count="5">
    <dataValidation type="list" allowBlank="1" showInputMessage="1" showErrorMessage="1" sqref="J11:M11 WVX983051:WWA983051 WMB983051:WME983051 WCF983051:WCI983051 VSJ983051:VSM983051 VIN983051:VIQ983051 UYR983051:UYU983051 UOV983051:UOY983051 UEZ983051:UFC983051 TVD983051:TVG983051 TLH983051:TLK983051 TBL983051:TBO983051 SRP983051:SRS983051 SHT983051:SHW983051 RXX983051:RYA983051 ROB983051:ROE983051 REF983051:REI983051 QUJ983051:QUM983051 QKN983051:QKQ983051 QAR983051:QAU983051 PQV983051:PQY983051 PGZ983051:PHC983051 OXD983051:OXG983051 ONH983051:ONK983051 ODL983051:ODO983051 NTP983051:NTS983051 NJT983051:NJW983051 MZX983051:NAA983051 MQB983051:MQE983051 MGF983051:MGI983051 LWJ983051:LWM983051 LMN983051:LMQ983051 LCR983051:LCU983051 KSV983051:KSY983051 KIZ983051:KJC983051 JZD983051:JZG983051 JPH983051:JPK983051 JFL983051:JFO983051 IVP983051:IVS983051 ILT983051:ILW983051 IBX983051:ICA983051 HSB983051:HSE983051 HIF983051:HII983051 GYJ983051:GYM983051 GON983051:GOQ983051 GER983051:GEU983051 FUV983051:FUY983051 FKZ983051:FLC983051 FBD983051:FBG983051 ERH983051:ERK983051 EHL983051:EHO983051 DXP983051:DXS983051 DNT983051:DNW983051 DDX983051:DEA983051 CUB983051:CUE983051 CKF983051:CKI983051 CAJ983051:CAM983051 BQN983051:BQQ983051 BGR983051:BGU983051 AWV983051:AWY983051 AMZ983051:ANC983051 ADD983051:ADG983051 TH983051:TK983051 JL983051:JO983051 P983051:S983051 WVX917515:WWA917515 WMB917515:WME917515 WCF917515:WCI917515 VSJ917515:VSM917515 VIN917515:VIQ917515 UYR917515:UYU917515 UOV917515:UOY917515 UEZ917515:UFC917515 TVD917515:TVG917515 TLH917515:TLK917515 TBL917515:TBO917515 SRP917515:SRS917515 SHT917515:SHW917515 RXX917515:RYA917515 ROB917515:ROE917515 REF917515:REI917515 QUJ917515:QUM917515 QKN917515:QKQ917515 QAR917515:QAU917515 PQV917515:PQY917515 PGZ917515:PHC917515 OXD917515:OXG917515 ONH917515:ONK917515 ODL917515:ODO917515 NTP917515:NTS917515 NJT917515:NJW917515 MZX917515:NAA917515 MQB917515:MQE917515 MGF917515:MGI917515 LWJ917515:LWM917515 LMN917515:LMQ917515 LCR917515:LCU917515 KSV917515:KSY917515 KIZ917515:KJC917515 JZD917515:JZG917515 JPH917515:JPK917515 JFL917515:JFO917515 IVP917515:IVS917515 ILT917515:ILW917515 IBX917515:ICA917515 HSB917515:HSE917515 HIF917515:HII917515 GYJ917515:GYM917515 GON917515:GOQ917515 GER917515:GEU917515 FUV917515:FUY917515 FKZ917515:FLC917515 FBD917515:FBG917515 ERH917515:ERK917515 EHL917515:EHO917515 DXP917515:DXS917515 DNT917515:DNW917515 DDX917515:DEA917515 CUB917515:CUE917515 CKF917515:CKI917515 CAJ917515:CAM917515 BQN917515:BQQ917515 BGR917515:BGU917515 AWV917515:AWY917515 AMZ917515:ANC917515 ADD917515:ADG917515 TH917515:TK917515 JL917515:JO917515 P917515:S917515 WVX851979:WWA851979 WMB851979:WME851979 WCF851979:WCI851979 VSJ851979:VSM851979 VIN851979:VIQ851979 UYR851979:UYU851979 UOV851979:UOY851979 UEZ851979:UFC851979 TVD851979:TVG851979 TLH851979:TLK851979 TBL851979:TBO851979 SRP851979:SRS851979 SHT851979:SHW851979 RXX851979:RYA851979 ROB851979:ROE851979 REF851979:REI851979 QUJ851979:QUM851979 QKN851979:QKQ851979 QAR851979:QAU851979 PQV851979:PQY851979 PGZ851979:PHC851979 OXD851979:OXG851979 ONH851979:ONK851979 ODL851979:ODO851979 NTP851979:NTS851979 NJT851979:NJW851979 MZX851979:NAA851979 MQB851979:MQE851979 MGF851979:MGI851979 LWJ851979:LWM851979 LMN851979:LMQ851979 LCR851979:LCU851979 KSV851979:KSY851979 KIZ851979:KJC851979 JZD851979:JZG851979 JPH851979:JPK851979 JFL851979:JFO851979 IVP851979:IVS851979 ILT851979:ILW851979 IBX851979:ICA851979 HSB851979:HSE851979 HIF851979:HII851979 GYJ851979:GYM851979 GON851979:GOQ851979 GER851979:GEU851979 FUV851979:FUY851979 FKZ851979:FLC851979 FBD851979:FBG851979 ERH851979:ERK851979 EHL851979:EHO851979 DXP851979:DXS851979 DNT851979:DNW851979 DDX851979:DEA851979 CUB851979:CUE851979 CKF851979:CKI851979 CAJ851979:CAM851979 BQN851979:BQQ851979 BGR851979:BGU851979 AWV851979:AWY851979 AMZ851979:ANC851979 ADD851979:ADG851979 TH851979:TK851979 JL851979:JO851979 P851979:S851979 WVX786443:WWA786443 WMB786443:WME786443 WCF786443:WCI786443 VSJ786443:VSM786443 VIN786443:VIQ786443 UYR786443:UYU786443 UOV786443:UOY786443 UEZ786443:UFC786443 TVD786443:TVG786443 TLH786443:TLK786443 TBL786443:TBO786443 SRP786443:SRS786443 SHT786443:SHW786443 RXX786443:RYA786443 ROB786443:ROE786443 REF786443:REI786443 QUJ786443:QUM786443 QKN786443:QKQ786443 QAR786443:QAU786443 PQV786443:PQY786443 PGZ786443:PHC786443 OXD786443:OXG786443 ONH786443:ONK786443 ODL786443:ODO786443 NTP786443:NTS786443 NJT786443:NJW786443 MZX786443:NAA786443 MQB786443:MQE786443 MGF786443:MGI786443 LWJ786443:LWM786443 LMN786443:LMQ786443 LCR786443:LCU786443 KSV786443:KSY786443 KIZ786443:KJC786443 JZD786443:JZG786443 JPH786443:JPK786443 JFL786443:JFO786443 IVP786443:IVS786443 ILT786443:ILW786443 IBX786443:ICA786443 HSB786443:HSE786443 HIF786443:HII786443 GYJ786443:GYM786443 GON786443:GOQ786443 GER786443:GEU786443 FUV786443:FUY786443 FKZ786443:FLC786443 FBD786443:FBG786443 ERH786443:ERK786443 EHL786443:EHO786443 DXP786443:DXS786443 DNT786443:DNW786443 DDX786443:DEA786443 CUB786443:CUE786443 CKF786443:CKI786443 CAJ786443:CAM786443 BQN786443:BQQ786443 BGR786443:BGU786443 AWV786443:AWY786443 AMZ786443:ANC786443 ADD786443:ADG786443 TH786443:TK786443 JL786443:JO786443 P786443:S786443 WVX720907:WWA720907 WMB720907:WME720907 WCF720907:WCI720907 VSJ720907:VSM720907 VIN720907:VIQ720907 UYR720907:UYU720907 UOV720907:UOY720907 UEZ720907:UFC720907 TVD720907:TVG720907 TLH720907:TLK720907 TBL720907:TBO720907 SRP720907:SRS720907 SHT720907:SHW720907 RXX720907:RYA720907 ROB720907:ROE720907 REF720907:REI720907 QUJ720907:QUM720907 QKN720907:QKQ720907 QAR720907:QAU720907 PQV720907:PQY720907 PGZ720907:PHC720907 OXD720907:OXG720907 ONH720907:ONK720907 ODL720907:ODO720907 NTP720907:NTS720907 NJT720907:NJW720907 MZX720907:NAA720907 MQB720907:MQE720907 MGF720907:MGI720907 LWJ720907:LWM720907 LMN720907:LMQ720907 LCR720907:LCU720907 KSV720907:KSY720907 KIZ720907:KJC720907 JZD720907:JZG720907 JPH720907:JPK720907 JFL720907:JFO720907 IVP720907:IVS720907 ILT720907:ILW720907 IBX720907:ICA720907 HSB720907:HSE720907 HIF720907:HII720907 GYJ720907:GYM720907 GON720907:GOQ720907 GER720907:GEU720907 FUV720907:FUY720907 FKZ720907:FLC720907 FBD720907:FBG720907 ERH720907:ERK720907 EHL720907:EHO720907 DXP720907:DXS720907 DNT720907:DNW720907 DDX720907:DEA720907 CUB720907:CUE720907 CKF720907:CKI720907 CAJ720907:CAM720907 BQN720907:BQQ720907 BGR720907:BGU720907 AWV720907:AWY720907 AMZ720907:ANC720907 ADD720907:ADG720907 TH720907:TK720907 JL720907:JO720907 P720907:S720907 WVX655371:WWA655371 WMB655371:WME655371 WCF655371:WCI655371 VSJ655371:VSM655371 VIN655371:VIQ655371 UYR655371:UYU655371 UOV655371:UOY655371 UEZ655371:UFC655371 TVD655371:TVG655371 TLH655371:TLK655371 TBL655371:TBO655371 SRP655371:SRS655371 SHT655371:SHW655371 RXX655371:RYA655371 ROB655371:ROE655371 REF655371:REI655371 QUJ655371:QUM655371 QKN655371:QKQ655371 QAR655371:QAU655371 PQV655371:PQY655371 PGZ655371:PHC655371 OXD655371:OXG655371 ONH655371:ONK655371 ODL655371:ODO655371 NTP655371:NTS655371 NJT655371:NJW655371 MZX655371:NAA655371 MQB655371:MQE655371 MGF655371:MGI655371 LWJ655371:LWM655371 LMN655371:LMQ655371 LCR655371:LCU655371 KSV655371:KSY655371 KIZ655371:KJC655371 JZD655371:JZG655371 JPH655371:JPK655371 JFL655371:JFO655371 IVP655371:IVS655371 ILT655371:ILW655371 IBX655371:ICA655371 HSB655371:HSE655371 HIF655371:HII655371 GYJ655371:GYM655371 GON655371:GOQ655371 GER655371:GEU655371 FUV655371:FUY655371 FKZ655371:FLC655371 FBD655371:FBG655371 ERH655371:ERK655371 EHL655371:EHO655371 DXP655371:DXS655371 DNT655371:DNW655371 DDX655371:DEA655371 CUB655371:CUE655371 CKF655371:CKI655371 CAJ655371:CAM655371 BQN655371:BQQ655371 BGR655371:BGU655371 AWV655371:AWY655371 AMZ655371:ANC655371 ADD655371:ADG655371 TH655371:TK655371 JL655371:JO655371 P655371:S655371 WVX589835:WWA589835 WMB589835:WME589835 WCF589835:WCI589835 VSJ589835:VSM589835 VIN589835:VIQ589835 UYR589835:UYU589835 UOV589835:UOY589835 UEZ589835:UFC589835 TVD589835:TVG589835 TLH589835:TLK589835 TBL589835:TBO589835 SRP589835:SRS589835 SHT589835:SHW589835 RXX589835:RYA589835 ROB589835:ROE589835 REF589835:REI589835 QUJ589835:QUM589835 QKN589835:QKQ589835 QAR589835:QAU589835 PQV589835:PQY589835 PGZ589835:PHC589835 OXD589835:OXG589835 ONH589835:ONK589835 ODL589835:ODO589835 NTP589835:NTS589835 NJT589835:NJW589835 MZX589835:NAA589835 MQB589835:MQE589835 MGF589835:MGI589835 LWJ589835:LWM589835 LMN589835:LMQ589835 LCR589835:LCU589835 KSV589835:KSY589835 KIZ589835:KJC589835 JZD589835:JZG589835 JPH589835:JPK589835 JFL589835:JFO589835 IVP589835:IVS589835 ILT589835:ILW589835 IBX589835:ICA589835 HSB589835:HSE589835 HIF589835:HII589835 GYJ589835:GYM589835 GON589835:GOQ589835 GER589835:GEU589835 FUV589835:FUY589835 FKZ589835:FLC589835 FBD589835:FBG589835 ERH589835:ERK589835 EHL589835:EHO589835 DXP589835:DXS589835 DNT589835:DNW589835 DDX589835:DEA589835 CUB589835:CUE589835 CKF589835:CKI589835 CAJ589835:CAM589835 BQN589835:BQQ589835 BGR589835:BGU589835 AWV589835:AWY589835 AMZ589835:ANC589835 ADD589835:ADG589835 TH589835:TK589835 JL589835:JO589835 P589835:S589835 WVX524299:WWA524299 WMB524299:WME524299 WCF524299:WCI524299 VSJ524299:VSM524299 VIN524299:VIQ524299 UYR524299:UYU524299 UOV524299:UOY524299 UEZ524299:UFC524299 TVD524299:TVG524299 TLH524299:TLK524299 TBL524299:TBO524299 SRP524299:SRS524299 SHT524299:SHW524299 RXX524299:RYA524299 ROB524299:ROE524299 REF524299:REI524299 QUJ524299:QUM524299 QKN524299:QKQ524299 QAR524299:QAU524299 PQV524299:PQY524299 PGZ524299:PHC524299 OXD524299:OXG524299 ONH524299:ONK524299 ODL524299:ODO524299 NTP524299:NTS524299 NJT524299:NJW524299 MZX524299:NAA524299 MQB524299:MQE524299 MGF524299:MGI524299 LWJ524299:LWM524299 LMN524299:LMQ524299 LCR524299:LCU524299 KSV524299:KSY524299 KIZ524299:KJC524299 JZD524299:JZG524299 JPH524299:JPK524299 JFL524299:JFO524299 IVP524299:IVS524299 ILT524299:ILW524299 IBX524299:ICA524299 HSB524299:HSE524299 HIF524299:HII524299 GYJ524299:GYM524299 GON524299:GOQ524299 GER524299:GEU524299 FUV524299:FUY524299 FKZ524299:FLC524299 FBD524299:FBG524299 ERH524299:ERK524299 EHL524299:EHO524299 DXP524299:DXS524299 DNT524299:DNW524299 DDX524299:DEA524299 CUB524299:CUE524299 CKF524299:CKI524299 CAJ524299:CAM524299 BQN524299:BQQ524299 BGR524299:BGU524299 AWV524299:AWY524299 AMZ524299:ANC524299 ADD524299:ADG524299 TH524299:TK524299 JL524299:JO524299 P524299:S524299 WVX458763:WWA458763 WMB458763:WME458763 WCF458763:WCI458763 VSJ458763:VSM458763 VIN458763:VIQ458763 UYR458763:UYU458763 UOV458763:UOY458763 UEZ458763:UFC458763 TVD458763:TVG458763 TLH458763:TLK458763 TBL458763:TBO458763 SRP458763:SRS458763 SHT458763:SHW458763 RXX458763:RYA458763 ROB458763:ROE458763 REF458763:REI458763 QUJ458763:QUM458763 QKN458763:QKQ458763 QAR458763:QAU458763 PQV458763:PQY458763 PGZ458763:PHC458763 OXD458763:OXG458763 ONH458763:ONK458763 ODL458763:ODO458763 NTP458763:NTS458763 NJT458763:NJW458763 MZX458763:NAA458763 MQB458763:MQE458763 MGF458763:MGI458763 LWJ458763:LWM458763 LMN458763:LMQ458763 LCR458763:LCU458763 KSV458763:KSY458763 KIZ458763:KJC458763 JZD458763:JZG458763 JPH458763:JPK458763 JFL458763:JFO458763 IVP458763:IVS458763 ILT458763:ILW458763 IBX458763:ICA458763 HSB458763:HSE458763 HIF458763:HII458763 GYJ458763:GYM458763 GON458763:GOQ458763 GER458763:GEU458763 FUV458763:FUY458763 FKZ458763:FLC458763 FBD458763:FBG458763 ERH458763:ERK458763 EHL458763:EHO458763 DXP458763:DXS458763 DNT458763:DNW458763 DDX458763:DEA458763 CUB458763:CUE458763 CKF458763:CKI458763 CAJ458763:CAM458763 BQN458763:BQQ458763 BGR458763:BGU458763 AWV458763:AWY458763 AMZ458763:ANC458763 ADD458763:ADG458763 TH458763:TK458763 JL458763:JO458763 P458763:S458763 WVX393227:WWA393227 WMB393227:WME393227 WCF393227:WCI393227 VSJ393227:VSM393227 VIN393227:VIQ393227 UYR393227:UYU393227 UOV393227:UOY393227 UEZ393227:UFC393227 TVD393227:TVG393227 TLH393227:TLK393227 TBL393227:TBO393227 SRP393227:SRS393227 SHT393227:SHW393227 RXX393227:RYA393227 ROB393227:ROE393227 REF393227:REI393227 QUJ393227:QUM393227 QKN393227:QKQ393227 QAR393227:QAU393227 PQV393227:PQY393227 PGZ393227:PHC393227 OXD393227:OXG393227 ONH393227:ONK393227 ODL393227:ODO393227 NTP393227:NTS393227 NJT393227:NJW393227 MZX393227:NAA393227 MQB393227:MQE393227 MGF393227:MGI393227 LWJ393227:LWM393227 LMN393227:LMQ393227 LCR393227:LCU393227 KSV393227:KSY393227 KIZ393227:KJC393227 JZD393227:JZG393227 JPH393227:JPK393227 JFL393227:JFO393227 IVP393227:IVS393227 ILT393227:ILW393227 IBX393227:ICA393227 HSB393227:HSE393227 HIF393227:HII393227 GYJ393227:GYM393227 GON393227:GOQ393227 GER393227:GEU393227 FUV393227:FUY393227 FKZ393227:FLC393227 FBD393227:FBG393227 ERH393227:ERK393227 EHL393227:EHO393227 DXP393227:DXS393227 DNT393227:DNW393227 DDX393227:DEA393227 CUB393227:CUE393227 CKF393227:CKI393227 CAJ393227:CAM393227 BQN393227:BQQ393227 BGR393227:BGU393227 AWV393227:AWY393227 AMZ393227:ANC393227 ADD393227:ADG393227 TH393227:TK393227 JL393227:JO393227 P393227:S393227 WVX327691:WWA327691 WMB327691:WME327691 WCF327691:WCI327691 VSJ327691:VSM327691 VIN327691:VIQ327691 UYR327691:UYU327691 UOV327691:UOY327691 UEZ327691:UFC327691 TVD327691:TVG327691 TLH327691:TLK327691 TBL327691:TBO327691 SRP327691:SRS327691 SHT327691:SHW327691 RXX327691:RYA327691 ROB327691:ROE327691 REF327691:REI327691 QUJ327691:QUM327691 QKN327691:QKQ327691 QAR327691:QAU327691 PQV327691:PQY327691 PGZ327691:PHC327691 OXD327691:OXG327691 ONH327691:ONK327691 ODL327691:ODO327691 NTP327691:NTS327691 NJT327691:NJW327691 MZX327691:NAA327691 MQB327691:MQE327691 MGF327691:MGI327691 LWJ327691:LWM327691 LMN327691:LMQ327691 LCR327691:LCU327691 KSV327691:KSY327691 KIZ327691:KJC327691 JZD327691:JZG327691 JPH327691:JPK327691 JFL327691:JFO327691 IVP327691:IVS327691 ILT327691:ILW327691 IBX327691:ICA327691 HSB327691:HSE327691 HIF327691:HII327691 GYJ327691:GYM327691 GON327691:GOQ327691 GER327691:GEU327691 FUV327691:FUY327691 FKZ327691:FLC327691 FBD327691:FBG327691 ERH327691:ERK327691 EHL327691:EHO327691 DXP327691:DXS327691 DNT327691:DNW327691 DDX327691:DEA327691 CUB327691:CUE327691 CKF327691:CKI327691 CAJ327691:CAM327691 BQN327691:BQQ327691 BGR327691:BGU327691 AWV327691:AWY327691 AMZ327691:ANC327691 ADD327691:ADG327691 TH327691:TK327691 JL327691:JO327691 P327691:S327691 WVX262155:WWA262155 WMB262155:WME262155 WCF262155:WCI262155 VSJ262155:VSM262155 VIN262155:VIQ262155 UYR262155:UYU262155 UOV262155:UOY262155 UEZ262155:UFC262155 TVD262155:TVG262155 TLH262155:TLK262155 TBL262155:TBO262155 SRP262155:SRS262155 SHT262155:SHW262155 RXX262155:RYA262155 ROB262155:ROE262155 REF262155:REI262155 QUJ262155:QUM262155 QKN262155:QKQ262155 QAR262155:QAU262155 PQV262155:PQY262155 PGZ262155:PHC262155 OXD262155:OXG262155 ONH262155:ONK262155 ODL262155:ODO262155 NTP262155:NTS262155 NJT262155:NJW262155 MZX262155:NAA262155 MQB262155:MQE262155 MGF262155:MGI262155 LWJ262155:LWM262155 LMN262155:LMQ262155 LCR262155:LCU262155 KSV262155:KSY262155 KIZ262155:KJC262155 JZD262155:JZG262155 JPH262155:JPK262155 JFL262155:JFO262155 IVP262155:IVS262155 ILT262155:ILW262155 IBX262155:ICA262155 HSB262155:HSE262155 HIF262155:HII262155 GYJ262155:GYM262155 GON262155:GOQ262155 GER262155:GEU262155 FUV262155:FUY262155 FKZ262155:FLC262155 FBD262155:FBG262155 ERH262155:ERK262155 EHL262155:EHO262155 DXP262155:DXS262155 DNT262155:DNW262155 DDX262155:DEA262155 CUB262155:CUE262155 CKF262155:CKI262155 CAJ262155:CAM262155 BQN262155:BQQ262155 BGR262155:BGU262155 AWV262155:AWY262155 AMZ262155:ANC262155 ADD262155:ADG262155 TH262155:TK262155 JL262155:JO262155 P262155:S262155 WVX196619:WWA196619 WMB196619:WME196619 WCF196619:WCI196619 VSJ196619:VSM196619 VIN196619:VIQ196619 UYR196619:UYU196619 UOV196619:UOY196619 UEZ196619:UFC196619 TVD196619:TVG196619 TLH196619:TLK196619 TBL196619:TBO196619 SRP196619:SRS196619 SHT196619:SHW196619 RXX196619:RYA196619 ROB196619:ROE196619 REF196619:REI196619 QUJ196619:QUM196619 QKN196619:QKQ196619 QAR196619:QAU196619 PQV196619:PQY196619 PGZ196619:PHC196619 OXD196619:OXG196619 ONH196619:ONK196619 ODL196619:ODO196619 NTP196619:NTS196619 NJT196619:NJW196619 MZX196619:NAA196619 MQB196619:MQE196619 MGF196619:MGI196619 LWJ196619:LWM196619 LMN196619:LMQ196619 LCR196619:LCU196619 KSV196619:KSY196619 KIZ196619:KJC196619 JZD196619:JZG196619 JPH196619:JPK196619 JFL196619:JFO196619 IVP196619:IVS196619 ILT196619:ILW196619 IBX196619:ICA196619 HSB196619:HSE196619 HIF196619:HII196619 GYJ196619:GYM196619 GON196619:GOQ196619 GER196619:GEU196619 FUV196619:FUY196619 FKZ196619:FLC196619 FBD196619:FBG196619 ERH196619:ERK196619 EHL196619:EHO196619 DXP196619:DXS196619 DNT196619:DNW196619 DDX196619:DEA196619 CUB196619:CUE196619 CKF196619:CKI196619 CAJ196619:CAM196619 BQN196619:BQQ196619 BGR196619:BGU196619 AWV196619:AWY196619 AMZ196619:ANC196619 ADD196619:ADG196619 TH196619:TK196619 JL196619:JO196619 P196619:S196619 WVX131083:WWA131083 WMB131083:WME131083 WCF131083:WCI131083 VSJ131083:VSM131083 VIN131083:VIQ131083 UYR131083:UYU131083 UOV131083:UOY131083 UEZ131083:UFC131083 TVD131083:TVG131083 TLH131083:TLK131083 TBL131083:TBO131083 SRP131083:SRS131083 SHT131083:SHW131083 RXX131083:RYA131083 ROB131083:ROE131083 REF131083:REI131083 QUJ131083:QUM131083 QKN131083:QKQ131083 QAR131083:QAU131083 PQV131083:PQY131083 PGZ131083:PHC131083 OXD131083:OXG131083 ONH131083:ONK131083 ODL131083:ODO131083 NTP131083:NTS131083 NJT131083:NJW131083 MZX131083:NAA131083 MQB131083:MQE131083 MGF131083:MGI131083 LWJ131083:LWM131083 LMN131083:LMQ131083 LCR131083:LCU131083 KSV131083:KSY131083 KIZ131083:KJC131083 JZD131083:JZG131083 JPH131083:JPK131083 JFL131083:JFO131083 IVP131083:IVS131083 ILT131083:ILW131083 IBX131083:ICA131083 HSB131083:HSE131083 HIF131083:HII131083 GYJ131083:GYM131083 GON131083:GOQ131083 GER131083:GEU131083 FUV131083:FUY131083 FKZ131083:FLC131083 FBD131083:FBG131083 ERH131083:ERK131083 EHL131083:EHO131083 DXP131083:DXS131083 DNT131083:DNW131083 DDX131083:DEA131083 CUB131083:CUE131083 CKF131083:CKI131083 CAJ131083:CAM131083 BQN131083:BQQ131083 BGR131083:BGU131083 AWV131083:AWY131083 AMZ131083:ANC131083 ADD131083:ADG131083 TH131083:TK131083 JL131083:JO131083 P131083:S131083 WVX65547:WWA65547 WMB65547:WME65547 WCF65547:WCI65547 VSJ65547:VSM65547 VIN65547:VIQ65547 UYR65547:UYU65547 UOV65547:UOY65547 UEZ65547:UFC65547 TVD65547:TVG65547 TLH65547:TLK65547 TBL65547:TBO65547 SRP65547:SRS65547 SHT65547:SHW65547 RXX65547:RYA65547 ROB65547:ROE65547 REF65547:REI65547 QUJ65547:QUM65547 QKN65547:QKQ65547 QAR65547:QAU65547 PQV65547:PQY65547 PGZ65547:PHC65547 OXD65547:OXG65547 ONH65547:ONK65547 ODL65547:ODO65547 NTP65547:NTS65547 NJT65547:NJW65547 MZX65547:NAA65547 MQB65547:MQE65547 MGF65547:MGI65547 LWJ65547:LWM65547 LMN65547:LMQ65547 LCR65547:LCU65547 KSV65547:KSY65547 KIZ65547:KJC65547 JZD65547:JZG65547 JPH65547:JPK65547 JFL65547:JFO65547 IVP65547:IVS65547 ILT65547:ILW65547 IBX65547:ICA65547 HSB65547:HSE65547 HIF65547:HII65547 GYJ65547:GYM65547 GON65547:GOQ65547 GER65547:GEU65547 FUV65547:FUY65547 FKZ65547:FLC65547 FBD65547:FBG65547 ERH65547:ERK65547 EHL65547:EHO65547 DXP65547:DXS65547 DNT65547:DNW65547 DDX65547:DEA65547 CUB65547:CUE65547 CKF65547:CKI65547 CAJ65547:CAM65547 BQN65547:BQQ65547 BGR65547:BGU65547 AWV65547:AWY65547 AMZ65547:ANC65547 ADD65547:ADG65547 TH65547:TK65547 JL65547:JO65547 P65547:S65547 WVX11:WWA11 WMB11:WME11 WCF11:WCI11 VSJ11:VSM11 VIN11:VIQ11 UYR11:UYU11 UOV11:UOY11 UEZ11:UFC11 TVD11:TVG11 TLH11:TLK11 TBL11:TBO11 SRP11:SRS11 SHT11:SHW11 RXX11:RYA11 ROB11:ROE11 REF11:REI11 QUJ11:QUM11 QKN11:QKQ11 QAR11:QAU11 PQV11:PQY11 PGZ11:PHC11 OXD11:OXG11 ONH11:ONK11 ODL11:ODO11 NTP11:NTS11 NJT11:NJW11 MZX11:NAA11 MQB11:MQE11 MGF11:MGI11 LWJ11:LWM11 LMN11:LMQ11 LCR11:LCU11 KSV11:KSY11 KIZ11:KJC11 JZD11:JZG11 JPH11:JPK11 JFL11:JFO11 IVP11:IVS11 ILT11:ILW11 IBX11:ICA11 HSB11:HSE11 HIF11:HII11 GYJ11:GYM11 GON11:GOQ11 GER11:GEU11 FUV11:FUY11 FKZ11:FLC11 FBD11:FBG11 ERH11:ERK11 EHL11:EHO11 DXP11:DXS11 DNT11:DNW11 DDX11:DEA11 CUB11:CUE11 CKF11:CKI11 CAJ11:CAM11 BQN11:BQQ11 BGR11:BGU11 AWV11:AWY11 AMZ11:ANC11 ADD11:ADG11 TH11:TK11 JL11:JO11 P11:S11 WVR983051:WVU983051 WLV983051:WLY983051 WBZ983051:WCC983051 VSD983051:VSG983051 VIH983051:VIK983051 UYL983051:UYO983051 UOP983051:UOS983051 UET983051:UEW983051 TUX983051:TVA983051 TLB983051:TLE983051 TBF983051:TBI983051 SRJ983051:SRM983051 SHN983051:SHQ983051 RXR983051:RXU983051 RNV983051:RNY983051 RDZ983051:REC983051 QUD983051:QUG983051 QKH983051:QKK983051 QAL983051:QAO983051 PQP983051:PQS983051 PGT983051:PGW983051 OWX983051:OXA983051 ONB983051:ONE983051 ODF983051:ODI983051 NTJ983051:NTM983051 NJN983051:NJQ983051 MZR983051:MZU983051 MPV983051:MPY983051 MFZ983051:MGC983051 LWD983051:LWG983051 LMH983051:LMK983051 LCL983051:LCO983051 KSP983051:KSS983051 KIT983051:KIW983051 JYX983051:JZA983051 JPB983051:JPE983051 JFF983051:JFI983051 IVJ983051:IVM983051 ILN983051:ILQ983051 IBR983051:IBU983051 HRV983051:HRY983051 HHZ983051:HIC983051 GYD983051:GYG983051 GOH983051:GOK983051 GEL983051:GEO983051 FUP983051:FUS983051 FKT983051:FKW983051 FAX983051:FBA983051 ERB983051:ERE983051 EHF983051:EHI983051 DXJ983051:DXM983051 DNN983051:DNQ983051 DDR983051:DDU983051 CTV983051:CTY983051 CJZ983051:CKC983051 CAD983051:CAG983051 BQH983051:BQK983051 BGL983051:BGO983051 AWP983051:AWS983051 AMT983051:AMW983051 ACX983051:ADA983051 TB983051:TE983051 JF983051:JI983051 J983051:M983051 WVR917515:WVU917515 WLV917515:WLY917515 WBZ917515:WCC917515 VSD917515:VSG917515 VIH917515:VIK917515 UYL917515:UYO917515 UOP917515:UOS917515 UET917515:UEW917515 TUX917515:TVA917515 TLB917515:TLE917515 TBF917515:TBI917515 SRJ917515:SRM917515 SHN917515:SHQ917515 RXR917515:RXU917515 RNV917515:RNY917515 RDZ917515:REC917515 QUD917515:QUG917515 QKH917515:QKK917515 QAL917515:QAO917515 PQP917515:PQS917515 PGT917515:PGW917515 OWX917515:OXA917515 ONB917515:ONE917515 ODF917515:ODI917515 NTJ917515:NTM917515 NJN917515:NJQ917515 MZR917515:MZU917515 MPV917515:MPY917515 MFZ917515:MGC917515 LWD917515:LWG917515 LMH917515:LMK917515 LCL917515:LCO917515 KSP917515:KSS917515 KIT917515:KIW917515 JYX917515:JZA917515 JPB917515:JPE917515 JFF917515:JFI917515 IVJ917515:IVM917515 ILN917515:ILQ917515 IBR917515:IBU917515 HRV917515:HRY917515 HHZ917515:HIC917515 GYD917515:GYG917515 GOH917515:GOK917515 GEL917515:GEO917515 FUP917515:FUS917515 FKT917515:FKW917515 FAX917515:FBA917515 ERB917515:ERE917515 EHF917515:EHI917515 DXJ917515:DXM917515 DNN917515:DNQ917515 DDR917515:DDU917515 CTV917515:CTY917515 CJZ917515:CKC917515 CAD917515:CAG917515 BQH917515:BQK917515 BGL917515:BGO917515 AWP917515:AWS917515 AMT917515:AMW917515 ACX917515:ADA917515 TB917515:TE917515 JF917515:JI917515 J917515:M917515 WVR851979:WVU851979 WLV851979:WLY851979 WBZ851979:WCC851979 VSD851979:VSG851979 VIH851979:VIK851979 UYL851979:UYO851979 UOP851979:UOS851979 UET851979:UEW851979 TUX851979:TVA851979 TLB851979:TLE851979 TBF851979:TBI851979 SRJ851979:SRM851979 SHN851979:SHQ851979 RXR851979:RXU851979 RNV851979:RNY851979 RDZ851979:REC851979 QUD851979:QUG851979 QKH851979:QKK851979 QAL851979:QAO851979 PQP851979:PQS851979 PGT851979:PGW851979 OWX851979:OXA851979 ONB851979:ONE851979 ODF851979:ODI851979 NTJ851979:NTM851979 NJN851979:NJQ851979 MZR851979:MZU851979 MPV851979:MPY851979 MFZ851979:MGC851979 LWD851979:LWG851979 LMH851979:LMK851979 LCL851979:LCO851979 KSP851979:KSS851979 KIT851979:KIW851979 JYX851979:JZA851979 JPB851979:JPE851979 JFF851979:JFI851979 IVJ851979:IVM851979 ILN851979:ILQ851979 IBR851979:IBU851979 HRV851979:HRY851979 HHZ851979:HIC851979 GYD851979:GYG851979 GOH851979:GOK851979 GEL851979:GEO851979 FUP851979:FUS851979 FKT851979:FKW851979 FAX851979:FBA851979 ERB851979:ERE851979 EHF851979:EHI851979 DXJ851979:DXM851979 DNN851979:DNQ851979 DDR851979:DDU851979 CTV851979:CTY851979 CJZ851979:CKC851979 CAD851979:CAG851979 BQH851979:BQK851979 BGL851979:BGO851979 AWP851979:AWS851979 AMT851979:AMW851979 ACX851979:ADA851979 TB851979:TE851979 JF851979:JI851979 J851979:M851979 WVR786443:WVU786443 WLV786443:WLY786443 WBZ786443:WCC786443 VSD786443:VSG786443 VIH786443:VIK786443 UYL786443:UYO786443 UOP786443:UOS786443 UET786443:UEW786443 TUX786443:TVA786443 TLB786443:TLE786443 TBF786443:TBI786443 SRJ786443:SRM786443 SHN786443:SHQ786443 RXR786443:RXU786443 RNV786443:RNY786443 RDZ786443:REC786443 QUD786443:QUG786443 QKH786443:QKK786443 QAL786443:QAO786443 PQP786443:PQS786443 PGT786443:PGW786443 OWX786443:OXA786443 ONB786443:ONE786443 ODF786443:ODI786443 NTJ786443:NTM786443 NJN786443:NJQ786443 MZR786443:MZU786443 MPV786443:MPY786443 MFZ786443:MGC786443 LWD786443:LWG786443 LMH786443:LMK786443 LCL786443:LCO786443 KSP786443:KSS786443 KIT786443:KIW786443 JYX786443:JZA786443 JPB786443:JPE786443 JFF786443:JFI786443 IVJ786443:IVM786443 ILN786443:ILQ786443 IBR786443:IBU786443 HRV786443:HRY786443 HHZ786443:HIC786443 GYD786443:GYG786443 GOH786443:GOK786443 GEL786443:GEO786443 FUP786443:FUS786443 FKT786443:FKW786443 FAX786443:FBA786443 ERB786443:ERE786443 EHF786443:EHI786443 DXJ786443:DXM786443 DNN786443:DNQ786443 DDR786443:DDU786443 CTV786443:CTY786443 CJZ786443:CKC786443 CAD786443:CAG786443 BQH786443:BQK786443 BGL786443:BGO786443 AWP786443:AWS786443 AMT786443:AMW786443 ACX786443:ADA786443 TB786443:TE786443 JF786443:JI786443 J786443:M786443 WVR720907:WVU720907 WLV720907:WLY720907 WBZ720907:WCC720907 VSD720907:VSG720907 VIH720907:VIK720907 UYL720907:UYO720907 UOP720907:UOS720907 UET720907:UEW720907 TUX720907:TVA720907 TLB720907:TLE720907 TBF720907:TBI720907 SRJ720907:SRM720907 SHN720907:SHQ720907 RXR720907:RXU720907 RNV720907:RNY720907 RDZ720907:REC720907 QUD720907:QUG720907 QKH720907:QKK720907 QAL720907:QAO720907 PQP720907:PQS720907 PGT720907:PGW720907 OWX720907:OXA720907 ONB720907:ONE720907 ODF720907:ODI720907 NTJ720907:NTM720907 NJN720907:NJQ720907 MZR720907:MZU720907 MPV720907:MPY720907 MFZ720907:MGC720907 LWD720907:LWG720907 LMH720907:LMK720907 LCL720907:LCO720907 KSP720907:KSS720907 KIT720907:KIW720907 JYX720907:JZA720907 JPB720907:JPE720907 JFF720907:JFI720907 IVJ720907:IVM720907 ILN720907:ILQ720907 IBR720907:IBU720907 HRV720907:HRY720907 HHZ720907:HIC720907 GYD720907:GYG720907 GOH720907:GOK720907 GEL720907:GEO720907 FUP720907:FUS720907 FKT720907:FKW720907 FAX720907:FBA720907 ERB720907:ERE720907 EHF720907:EHI720907 DXJ720907:DXM720907 DNN720907:DNQ720907 DDR720907:DDU720907 CTV720907:CTY720907 CJZ720907:CKC720907 CAD720907:CAG720907 BQH720907:BQK720907 BGL720907:BGO720907 AWP720907:AWS720907 AMT720907:AMW720907 ACX720907:ADA720907 TB720907:TE720907 JF720907:JI720907 J720907:M720907 WVR655371:WVU655371 WLV655371:WLY655371 WBZ655371:WCC655371 VSD655371:VSG655371 VIH655371:VIK655371 UYL655371:UYO655371 UOP655371:UOS655371 UET655371:UEW655371 TUX655371:TVA655371 TLB655371:TLE655371 TBF655371:TBI655371 SRJ655371:SRM655371 SHN655371:SHQ655371 RXR655371:RXU655371 RNV655371:RNY655371 RDZ655371:REC655371 QUD655371:QUG655371 QKH655371:QKK655371 QAL655371:QAO655371 PQP655371:PQS655371 PGT655371:PGW655371 OWX655371:OXA655371 ONB655371:ONE655371 ODF655371:ODI655371 NTJ655371:NTM655371 NJN655371:NJQ655371 MZR655371:MZU655371 MPV655371:MPY655371 MFZ655371:MGC655371 LWD655371:LWG655371 LMH655371:LMK655371 LCL655371:LCO655371 KSP655371:KSS655371 KIT655371:KIW655371 JYX655371:JZA655371 JPB655371:JPE655371 JFF655371:JFI655371 IVJ655371:IVM655371 ILN655371:ILQ655371 IBR655371:IBU655371 HRV655371:HRY655371 HHZ655371:HIC655371 GYD655371:GYG655371 GOH655371:GOK655371 GEL655371:GEO655371 FUP655371:FUS655371 FKT655371:FKW655371 FAX655371:FBA655371 ERB655371:ERE655371 EHF655371:EHI655371 DXJ655371:DXM655371 DNN655371:DNQ655371 DDR655371:DDU655371 CTV655371:CTY655371 CJZ655371:CKC655371 CAD655371:CAG655371 BQH655371:BQK655371 BGL655371:BGO655371 AWP655371:AWS655371 AMT655371:AMW655371 ACX655371:ADA655371 TB655371:TE655371 JF655371:JI655371 J655371:M655371 WVR589835:WVU589835 WLV589835:WLY589835 WBZ589835:WCC589835 VSD589835:VSG589835 VIH589835:VIK589835 UYL589835:UYO589835 UOP589835:UOS589835 UET589835:UEW589835 TUX589835:TVA589835 TLB589835:TLE589835 TBF589835:TBI589835 SRJ589835:SRM589835 SHN589835:SHQ589835 RXR589835:RXU589835 RNV589835:RNY589835 RDZ589835:REC589835 QUD589835:QUG589835 QKH589835:QKK589835 QAL589835:QAO589835 PQP589835:PQS589835 PGT589835:PGW589835 OWX589835:OXA589835 ONB589835:ONE589835 ODF589835:ODI589835 NTJ589835:NTM589835 NJN589835:NJQ589835 MZR589835:MZU589835 MPV589835:MPY589835 MFZ589835:MGC589835 LWD589835:LWG589835 LMH589835:LMK589835 LCL589835:LCO589835 KSP589835:KSS589835 KIT589835:KIW589835 JYX589835:JZA589835 JPB589835:JPE589835 JFF589835:JFI589835 IVJ589835:IVM589835 ILN589835:ILQ589835 IBR589835:IBU589835 HRV589835:HRY589835 HHZ589835:HIC589835 GYD589835:GYG589835 GOH589835:GOK589835 GEL589835:GEO589835 FUP589835:FUS589835 FKT589835:FKW589835 FAX589835:FBA589835 ERB589835:ERE589835 EHF589835:EHI589835 DXJ589835:DXM589835 DNN589835:DNQ589835 DDR589835:DDU589835 CTV589835:CTY589835 CJZ589835:CKC589835 CAD589835:CAG589835 BQH589835:BQK589835 BGL589835:BGO589835 AWP589835:AWS589835 AMT589835:AMW589835 ACX589835:ADA589835 TB589835:TE589835 JF589835:JI589835 J589835:M589835 WVR524299:WVU524299 WLV524299:WLY524299 WBZ524299:WCC524299 VSD524299:VSG524299 VIH524299:VIK524299 UYL524299:UYO524299 UOP524299:UOS524299 UET524299:UEW524299 TUX524299:TVA524299 TLB524299:TLE524299 TBF524299:TBI524299 SRJ524299:SRM524299 SHN524299:SHQ524299 RXR524299:RXU524299 RNV524299:RNY524299 RDZ524299:REC524299 QUD524299:QUG524299 QKH524299:QKK524299 QAL524299:QAO524299 PQP524299:PQS524299 PGT524299:PGW524299 OWX524299:OXA524299 ONB524299:ONE524299 ODF524299:ODI524299 NTJ524299:NTM524299 NJN524299:NJQ524299 MZR524299:MZU524299 MPV524299:MPY524299 MFZ524299:MGC524299 LWD524299:LWG524299 LMH524299:LMK524299 LCL524299:LCO524299 KSP524299:KSS524299 KIT524299:KIW524299 JYX524299:JZA524299 JPB524299:JPE524299 JFF524299:JFI524299 IVJ524299:IVM524299 ILN524299:ILQ524299 IBR524299:IBU524299 HRV524299:HRY524299 HHZ524299:HIC524299 GYD524299:GYG524299 GOH524299:GOK524299 GEL524299:GEO524299 FUP524299:FUS524299 FKT524299:FKW524299 FAX524299:FBA524299 ERB524299:ERE524299 EHF524299:EHI524299 DXJ524299:DXM524299 DNN524299:DNQ524299 DDR524299:DDU524299 CTV524299:CTY524299 CJZ524299:CKC524299 CAD524299:CAG524299 BQH524299:BQK524299 BGL524299:BGO524299 AWP524299:AWS524299 AMT524299:AMW524299 ACX524299:ADA524299 TB524299:TE524299 JF524299:JI524299 J524299:M524299 WVR458763:WVU458763 WLV458763:WLY458763 WBZ458763:WCC458763 VSD458763:VSG458763 VIH458763:VIK458763 UYL458763:UYO458763 UOP458763:UOS458763 UET458763:UEW458763 TUX458763:TVA458763 TLB458763:TLE458763 TBF458763:TBI458763 SRJ458763:SRM458763 SHN458763:SHQ458763 RXR458763:RXU458763 RNV458763:RNY458763 RDZ458763:REC458763 QUD458763:QUG458763 QKH458763:QKK458763 QAL458763:QAO458763 PQP458763:PQS458763 PGT458763:PGW458763 OWX458763:OXA458763 ONB458763:ONE458763 ODF458763:ODI458763 NTJ458763:NTM458763 NJN458763:NJQ458763 MZR458763:MZU458763 MPV458763:MPY458763 MFZ458763:MGC458763 LWD458763:LWG458763 LMH458763:LMK458763 LCL458763:LCO458763 KSP458763:KSS458763 KIT458763:KIW458763 JYX458763:JZA458763 JPB458763:JPE458763 JFF458763:JFI458763 IVJ458763:IVM458763 ILN458763:ILQ458763 IBR458763:IBU458763 HRV458763:HRY458763 HHZ458763:HIC458763 GYD458763:GYG458763 GOH458763:GOK458763 GEL458763:GEO458763 FUP458763:FUS458763 FKT458763:FKW458763 FAX458763:FBA458763 ERB458763:ERE458763 EHF458763:EHI458763 DXJ458763:DXM458763 DNN458763:DNQ458763 DDR458763:DDU458763 CTV458763:CTY458763 CJZ458763:CKC458763 CAD458763:CAG458763 BQH458763:BQK458763 BGL458763:BGO458763 AWP458763:AWS458763 AMT458763:AMW458763 ACX458763:ADA458763 TB458763:TE458763 JF458763:JI458763 J458763:M458763 WVR393227:WVU393227 WLV393227:WLY393227 WBZ393227:WCC393227 VSD393227:VSG393227 VIH393227:VIK393227 UYL393227:UYO393227 UOP393227:UOS393227 UET393227:UEW393227 TUX393227:TVA393227 TLB393227:TLE393227 TBF393227:TBI393227 SRJ393227:SRM393227 SHN393227:SHQ393227 RXR393227:RXU393227 RNV393227:RNY393227 RDZ393227:REC393227 QUD393227:QUG393227 QKH393227:QKK393227 QAL393227:QAO393227 PQP393227:PQS393227 PGT393227:PGW393227 OWX393227:OXA393227 ONB393227:ONE393227 ODF393227:ODI393227 NTJ393227:NTM393227 NJN393227:NJQ393227 MZR393227:MZU393227 MPV393227:MPY393227 MFZ393227:MGC393227 LWD393227:LWG393227 LMH393227:LMK393227 LCL393227:LCO393227 KSP393227:KSS393227 KIT393227:KIW393227 JYX393227:JZA393227 JPB393227:JPE393227 JFF393227:JFI393227 IVJ393227:IVM393227 ILN393227:ILQ393227 IBR393227:IBU393227 HRV393227:HRY393227 HHZ393227:HIC393227 GYD393227:GYG393227 GOH393227:GOK393227 GEL393227:GEO393227 FUP393227:FUS393227 FKT393227:FKW393227 FAX393227:FBA393227 ERB393227:ERE393227 EHF393227:EHI393227 DXJ393227:DXM393227 DNN393227:DNQ393227 DDR393227:DDU393227 CTV393227:CTY393227 CJZ393227:CKC393227 CAD393227:CAG393227 BQH393227:BQK393227 BGL393227:BGO393227 AWP393227:AWS393227 AMT393227:AMW393227 ACX393227:ADA393227 TB393227:TE393227 JF393227:JI393227 J393227:M393227 WVR327691:WVU327691 WLV327691:WLY327691 WBZ327691:WCC327691 VSD327691:VSG327691 VIH327691:VIK327691 UYL327691:UYO327691 UOP327691:UOS327691 UET327691:UEW327691 TUX327691:TVA327691 TLB327691:TLE327691 TBF327691:TBI327691 SRJ327691:SRM327691 SHN327691:SHQ327691 RXR327691:RXU327691 RNV327691:RNY327691 RDZ327691:REC327691 QUD327691:QUG327691 QKH327691:QKK327691 QAL327691:QAO327691 PQP327691:PQS327691 PGT327691:PGW327691 OWX327691:OXA327691 ONB327691:ONE327691 ODF327691:ODI327691 NTJ327691:NTM327691 NJN327691:NJQ327691 MZR327691:MZU327691 MPV327691:MPY327691 MFZ327691:MGC327691 LWD327691:LWG327691 LMH327691:LMK327691 LCL327691:LCO327691 KSP327691:KSS327691 KIT327691:KIW327691 JYX327691:JZA327691 JPB327691:JPE327691 JFF327691:JFI327691 IVJ327691:IVM327691 ILN327691:ILQ327691 IBR327691:IBU327691 HRV327691:HRY327691 HHZ327691:HIC327691 GYD327691:GYG327691 GOH327691:GOK327691 GEL327691:GEO327691 FUP327691:FUS327691 FKT327691:FKW327691 FAX327691:FBA327691 ERB327691:ERE327691 EHF327691:EHI327691 DXJ327691:DXM327691 DNN327691:DNQ327691 DDR327691:DDU327691 CTV327691:CTY327691 CJZ327691:CKC327691 CAD327691:CAG327691 BQH327691:BQK327691 BGL327691:BGO327691 AWP327691:AWS327691 AMT327691:AMW327691 ACX327691:ADA327691 TB327691:TE327691 JF327691:JI327691 J327691:M327691 WVR262155:WVU262155 WLV262155:WLY262155 WBZ262155:WCC262155 VSD262155:VSG262155 VIH262155:VIK262155 UYL262155:UYO262155 UOP262155:UOS262155 UET262155:UEW262155 TUX262155:TVA262155 TLB262155:TLE262155 TBF262155:TBI262155 SRJ262155:SRM262155 SHN262155:SHQ262155 RXR262155:RXU262155 RNV262155:RNY262155 RDZ262155:REC262155 QUD262155:QUG262155 QKH262155:QKK262155 QAL262155:QAO262155 PQP262155:PQS262155 PGT262155:PGW262155 OWX262155:OXA262155 ONB262155:ONE262155 ODF262155:ODI262155 NTJ262155:NTM262155 NJN262155:NJQ262155 MZR262155:MZU262155 MPV262155:MPY262155 MFZ262155:MGC262155 LWD262155:LWG262155 LMH262155:LMK262155 LCL262155:LCO262155 KSP262155:KSS262155 KIT262155:KIW262155 JYX262155:JZA262155 JPB262155:JPE262155 JFF262155:JFI262155 IVJ262155:IVM262155 ILN262155:ILQ262155 IBR262155:IBU262155 HRV262155:HRY262155 HHZ262155:HIC262155 GYD262155:GYG262155 GOH262155:GOK262155 GEL262155:GEO262155 FUP262155:FUS262155 FKT262155:FKW262155 FAX262155:FBA262155 ERB262155:ERE262155 EHF262155:EHI262155 DXJ262155:DXM262155 DNN262155:DNQ262155 DDR262155:DDU262155 CTV262155:CTY262155 CJZ262155:CKC262155 CAD262155:CAG262155 BQH262155:BQK262155 BGL262155:BGO262155 AWP262155:AWS262155 AMT262155:AMW262155 ACX262155:ADA262155 TB262155:TE262155 JF262155:JI262155 J262155:M262155 WVR196619:WVU196619 WLV196619:WLY196619 WBZ196619:WCC196619 VSD196619:VSG196619 VIH196619:VIK196619 UYL196619:UYO196619 UOP196619:UOS196619 UET196619:UEW196619 TUX196619:TVA196619 TLB196619:TLE196619 TBF196619:TBI196619 SRJ196619:SRM196619 SHN196619:SHQ196619 RXR196619:RXU196619 RNV196619:RNY196619 RDZ196619:REC196619 QUD196619:QUG196619 QKH196619:QKK196619 QAL196619:QAO196619 PQP196619:PQS196619 PGT196619:PGW196619 OWX196619:OXA196619 ONB196619:ONE196619 ODF196619:ODI196619 NTJ196619:NTM196619 NJN196619:NJQ196619 MZR196619:MZU196619 MPV196619:MPY196619 MFZ196619:MGC196619 LWD196619:LWG196619 LMH196619:LMK196619 LCL196619:LCO196619 KSP196619:KSS196619 KIT196619:KIW196619 JYX196619:JZA196619 JPB196619:JPE196619 JFF196619:JFI196619 IVJ196619:IVM196619 ILN196619:ILQ196619 IBR196619:IBU196619 HRV196619:HRY196619 HHZ196619:HIC196619 GYD196619:GYG196619 GOH196619:GOK196619 GEL196619:GEO196619 FUP196619:FUS196619 FKT196619:FKW196619 FAX196619:FBA196619 ERB196619:ERE196619 EHF196619:EHI196619 DXJ196619:DXM196619 DNN196619:DNQ196619 DDR196619:DDU196619 CTV196619:CTY196619 CJZ196619:CKC196619 CAD196619:CAG196619 BQH196619:BQK196619 BGL196619:BGO196619 AWP196619:AWS196619 AMT196619:AMW196619 ACX196619:ADA196619 TB196619:TE196619 JF196619:JI196619 J196619:M196619 WVR131083:WVU131083 WLV131083:WLY131083 WBZ131083:WCC131083 VSD131083:VSG131083 VIH131083:VIK131083 UYL131083:UYO131083 UOP131083:UOS131083 UET131083:UEW131083 TUX131083:TVA131083 TLB131083:TLE131083 TBF131083:TBI131083 SRJ131083:SRM131083 SHN131083:SHQ131083 RXR131083:RXU131083 RNV131083:RNY131083 RDZ131083:REC131083 QUD131083:QUG131083 QKH131083:QKK131083 QAL131083:QAO131083 PQP131083:PQS131083 PGT131083:PGW131083 OWX131083:OXA131083 ONB131083:ONE131083 ODF131083:ODI131083 NTJ131083:NTM131083 NJN131083:NJQ131083 MZR131083:MZU131083 MPV131083:MPY131083 MFZ131083:MGC131083 LWD131083:LWG131083 LMH131083:LMK131083 LCL131083:LCO131083 KSP131083:KSS131083 KIT131083:KIW131083 JYX131083:JZA131083 JPB131083:JPE131083 JFF131083:JFI131083 IVJ131083:IVM131083 ILN131083:ILQ131083 IBR131083:IBU131083 HRV131083:HRY131083 HHZ131083:HIC131083 GYD131083:GYG131083 GOH131083:GOK131083 GEL131083:GEO131083 FUP131083:FUS131083 FKT131083:FKW131083 FAX131083:FBA131083 ERB131083:ERE131083 EHF131083:EHI131083 DXJ131083:DXM131083 DNN131083:DNQ131083 DDR131083:DDU131083 CTV131083:CTY131083 CJZ131083:CKC131083 CAD131083:CAG131083 BQH131083:BQK131083 BGL131083:BGO131083 AWP131083:AWS131083 AMT131083:AMW131083 ACX131083:ADA131083 TB131083:TE131083 JF131083:JI131083 J131083:M131083 WVR65547:WVU65547 WLV65547:WLY65547 WBZ65547:WCC65547 VSD65547:VSG65547 VIH65547:VIK65547 UYL65547:UYO65547 UOP65547:UOS65547 UET65547:UEW65547 TUX65547:TVA65547 TLB65547:TLE65547 TBF65547:TBI65547 SRJ65547:SRM65547 SHN65547:SHQ65547 RXR65547:RXU65547 RNV65547:RNY65547 RDZ65547:REC65547 QUD65547:QUG65547 QKH65547:QKK65547 QAL65547:QAO65547 PQP65547:PQS65547 PGT65547:PGW65547 OWX65547:OXA65547 ONB65547:ONE65547 ODF65547:ODI65547 NTJ65547:NTM65547 NJN65547:NJQ65547 MZR65547:MZU65547 MPV65547:MPY65547 MFZ65547:MGC65547 LWD65547:LWG65547 LMH65547:LMK65547 LCL65547:LCO65547 KSP65547:KSS65547 KIT65547:KIW65547 JYX65547:JZA65547 JPB65547:JPE65547 JFF65547:JFI65547 IVJ65547:IVM65547 ILN65547:ILQ65547 IBR65547:IBU65547 HRV65547:HRY65547 HHZ65547:HIC65547 GYD65547:GYG65547 GOH65547:GOK65547 GEL65547:GEO65547 FUP65547:FUS65547 FKT65547:FKW65547 FAX65547:FBA65547 ERB65547:ERE65547 EHF65547:EHI65547 DXJ65547:DXM65547 DNN65547:DNQ65547 DDR65547:DDU65547 CTV65547:CTY65547 CJZ65547:CKC65547 CAD65547:CAG65547 BQH65547:BQK65547 BGL65547:BGO65547 AWP65547:AWS65547 AMT65547:AMW65547 ACX65547:ADA65547 TB65547:TE65547 JF65547:JI65547 J65547:M65547 WVR11:WVU11 WLV11:WLY11 WBZ11:WCC11 VSD11:VSG11 VIH11:VIK11 UYL11:UYO11 UOP11:UOS11 UET11:UEW11 TUX11:TVA11 TLB11:TLE11 TBF11:TBI11 SRJ11:SRM11 SHN11:SHQ11 RXR11:RXU11 RNV11:RNY11 RDZ11:REC11 QUD11:QUG11 QKH11:QKK11 QAL11:QAO11 PQP11:PQS11 PGT11:PGW11 OWX11:OXA11 ONB11:ONE11 ODF11:ODI11 NTJ11:NTM11 NJN11:NJQ11 MZR11:MZU11 MPV11:MPY11 MFZ11:MGC11 LWD11:LWG11 LMH11:LMK11 LCL11:LCO11 KSP11:KSS11 KIT11:KIW11 JYX11:JZA11 JPB11:JPE11 JFF11:JFI11 IVJ11:IVM11 ILN11:ILQ11 IBR11:IBU11 HRV11:HRY11 HHZ11:HIC11 GYD11:GYG11 GOH11:GOK11 GEL11:GEO11 FUP11:FUS11 FKT11:FKW11 FAX11:FBA11 ERB11:ERE11 EHF11:EHI11 DXJ11:DXM11 DNN11:DNQ11 DDR11:DDU11 CTV11:CTY11 CJZ11:CKC11 CAD11:CAG11 BQH11:BQK11 BGL11:BGO11 AWP11:AWS11 AMT11:AMW11 ACX11:ADA11 TB11:TE11 JF11:JI11" xr:uid="{B603D26F-ADFF-44AE-8FB5-640CEDF1AC15}">
      <formula1>$A$42:$A$47</formula1>
    </dataValidation>
    <dataValidation type="list" allowBlank="1" showInputMessage="1" showErrorMessage="1" sqref="J10:M10 WVX983050:WWA983050 WMB983050:WME983050 WCF983050:WCI983050 VSJ983050:VSM983050 VIN983050:VIQ983050 UYR983050:UYU983050 UOV983050:UOY983050 UEZ983050:UFC983050 TVD983050:TVG983050 TLH983050:TLK983050 TBL983050:TBO983050 SRP983050:SRS983050 SHT983050:SHW983050 RXX983050:RYA983050 ROB983050:ROE983050 REF983050:REI983050 QUJ983050:QUM983050 QKN983050:QKQ983050 QAR983050:QAU983050 PQV983050:PQY983050 PGZ983050:PHC983050 OXD983050:OXG983050 ONH983050:ONK983050 ODL983050:ODO983050 NTP983050:NTS983050 NJT983050:NJW983050 MZX983050:NAA983050 MQB983050:MQE983050 MGF983050:MGI983050 LWJ983050:LWM983050 LMN983050:LMQ983050 LCR983050:LCU983050 KSV983050:KSY983050 KIZ983050:KJC983050 JZD983050:JZG983050 JPH983050:JPK983050 JFL983050:JFO983050 IVP983050:IVS983050 ILT983050:ILW983050 IBX983050:ICA983050 HSB983050:HSE983050 HIF983050:HII983050 GYJ983050:GYM983050 GON983050:GOQ983050 GER983050:GEU983050 FUV983050:FUY983050 FKZ983050:FLC983050 FBD983050:FBG983050 ERH983050:ERK983050 EHL983050:EHO983050 DXP983050:DXS983050 DNT983050:DNW983050 DDX983050:DEA983050 CUB983050:CUE983050 CKF983050:CKI983050 CAJ983050:CAM983050 BQN983050:BQQ983050 BGR983050:BGU983050 AWV983050:AWY983050 AMZ983050:ANC983050 ADD983050:ADG983050 TH983050:TK983050 JL983050:JO983050 P983050:S983050 WVX917514:WWA917514 WMB917514:WME917514 WCF917514:WCI917514 VSJ917514:VSM917514 VIN917514:VIQ917514 UYR917514:UYU917514 UOV917514:UOY917514 UEZ917514:UFC917514 TVD917514:TVG917514 TLH917514:TLK917514 TBL917514:TBO917514 SRP917514:SRS917514 SHT917514:SHW917514 RXX917514:RYA917514 ROB917514:ROE917514 REF917514:REI917514 QUJ917514:QUM917514 QKN917514:QKQ917514 QAR917514:QAU917514 PQV917514:PQY917514 PGZ917514:PHC917514 OXD917514:OXG917514 ONH917514:ONK917514 ODL917514:ODO917514 NTP917514:NTS917514 NJT917514:NJW917514 MZX917514:NAA917514 MQB917514:MQE917514 MGF917514:MGI917514 LWJ917514:LWM917514 LMN917514:LMQ917514 LCR917514:LCU917514 KSV917514:KSY917514 KIZ917514:KJC917514 JZD917514:JZG917514 JPH917514:JPK917514 JFL917514:JFO917514 IVP917514:IVS917514 ILT917514:ILW917514 IBX917514:ICA917514 HSB917514:HSE917514 HIF917514:HII917514 GYJ917514:GYM917514 GON917514:GOQ917514 GER917514:GEU917514 FUV917514:FUY917514 FKZ917514:FLC917514 FBD917514:FBG917514 ERH917514:ERK917514 EHL917514:EHO917514 DXP917514:DXS917514 DNT917514:DNW917514 DDX917514:DEA917514 CUB917514:CUE917514 CKF917514:CKI917514 CAJ917514:CAM917514 BQN917514:BQQ917514 BGR917514:BGU917514 AWV917514:AWY917514 AMZ917514:ANC917514 ADD917514:ADG917514 TH917514:TK917514 JL917514:JO917514 P917514:S917514 WVX851978:WWA851978 WMB851978:WME851978 WCF851978:WCI851978 VSJ851978:VSM851978 VIN851978:VIQ851978 UYR851978:UYU851978 UOV851978:UOY851978 UEZ851978:UFC851978 TVD851978:TVG851978 TLH851978:TLK851978 TBL851978:TBO851978 SRP851978:SRS851978 SHT851978:SHW851978 RXX851978:RYA851978 ROB851978:ROE851978 REF851978:REI851978 QUJ851978:QUM851978 QKN851978:QKQ851978 QAR851978:QAU851978 PQV851978:PQY851978 PGZ851978:PHC851978 OXD851978:OXG851978 ONH851978:ONK851978 ODL851978:ODO851978 NTP851978:NTS851978 NJT851978:NJW851978 MZX851978:NAA851978 MQB851978:MQE851978 MGF851978:MGI851978 LWJ851978:LWM851978 LMN851978:LMQ851978 LCR851978:LCU851978 KSV851978:KSY851978 KIZ851978:KJC851978 JZD851978:JZG851978 JPH851978:JPK851978 JFL851978:JFO851978 IVP851978:IVS851978 ILT851978:ILW851978 IBX851978:ICA851978 HSB851978:HSE851978 HIF851978:HII851978 GYJ851978:GYM851978 GON851978:GOQ851978 GER851978:GEU851978 FUV851978:FUY851978 FKZ851978:FLC851978 FBD851978:FBG851978 ERH851978:ERK851978 EHL851978:EHO851978 DXP851978:DXS851978 DNT851978:DNW851978 DDX851978:DEA851978 CUB851978:CUE851978 CKF851978:CKI851978 CAJ851978:CAM851978 BQN851978:BQQ851978 BGR851978:BGU851978 AWV851978:AWY851978 AMZ851978:ANC851978 ADD851978:ADG851978 TH851978:TK851978 JL851978:JO851978 P851978:S851978 WVX786442:WWA786442 WMB786442:WME786442 WCF786442:WCI786442 VSJ786442:VSM786442 VIN786442:VIQ786442 UYR786442:UYU786442 UOV786442:UOY786442 UEZ786442:UFC786442 TVD786442:TVG786442 TLH786442:TLK786442 TBL786442:TBO786442 SRP786442:SRS786442 SHT786442:SHW786442 RXX786442:RYA786442 ROB786442:ROE786442 REF786442:REI786442 QUJ786442:QUM786442 QKN786442:QKQ786442 QAR786442:QAU786442 PQV786442:PQY786442 PGZ786442:PHC786442 OXD786442:OXG786442 ONH786442:ONK786442 ODL786442:ODO786442 NTP786442:NTS786442 NJT786442:NJW786442 MZX786442:NAA786442 MQB786442:MQE786442 MGF786442:MGI786442 LWJ786442:LWM786442 LMN786442:LMQ786442 LCR786442:LCU786442 KSV786442:KSY786442 KIZ786442:KJC786442 JZD786442:JZG786442 JPH786442:JPK786442 JFL786442:JFO786442 IVP786442:IVS786442 ILT786442:ILW786442 IBX786442:ICA786442 HSB786442:HSE786442 HIF786442:HII786442 GYJ786442:GYM786442 GON786442:GOQ786442 GER786442:GEU786442 FUV786442:FUY786442 FKZ786442:FLC786442 FBD786442:FBG786442 ERH786442:ERK786442 EHL786442:EHO786442 DXP786442:DXS786442 DNT786442:DNW786442 DDX786442:DEA786442 CUB786442:CUE786442 CKF786442:CKI786442 CAJ786442:CAM786442 BQN786442:BQQ786442 BGR786442:BGU786442 AWV786442:AWY786442 AMZ786442:ANC786442 ADD786442:ADG786442 TH786442:TK786442 JL786442:JO786442 P786442:S786442 WVX720906:WWA720906 WMB720906:WME720906 WCF720906:WCI720906 VSJ720906:VSM720906 VIN720906:VIQ720906 UYR720906:UYU720906 UOV720906:UOY720906 UEZ720906:UFC720906 TVD720906:TVG720906 TLH720906:TLK720906 TBL720906:TBO720906 SRP720906:SRS720906 SHT720906:SHW720906 RXX720906:RYA720906 ROB720906:ROE720906 REF720906:REI720906 QUJ720906:QUM720906 QKN720906:QKQ720906 QAR720906:QAU720906 PQV720906:PQY720906 PGZ720906:PHC720906 OXD720906:OXG720906 ONH720906:ONK720906 ODL720906:ODO720906 NTP720906:NTS720906 NJT720906:NJW720906 MZX720906:NAA720906 MQB720906:MQE720906 MGF720906:MGI720906 LWJ720906:LWM720906 LMN720906:LMQ720906 LCR720906:LCU720906 KSV720906:KSY720906 KIZ720906:KJC720906 JZD720906:JZG720906 JPH720906:JPK720906 JFL720906:JFO720906 IVP720906:IVS720906 ILT720906:ILW720906 IBX720906:ICA720906 HSB720906:HSE720906 HIF720906:HII720906 GYJ720906:GYM720906 GON720906:GOQ720906 GER720906:GEU720906 FUV720906:FUY720906 FKZ720906:FLC720906 FBD720906:FBG720906 ERH720906:ERK720906 EHL720906:EHO720906 DXP720906:DXS720906 DNT720906:DNW720906 DDX720906:DEA720906 CUB720906:CUE720906 CKF720906:CKI720906 CAJ720906:CAM720906 BQN720906:BQQ720906 BGR720906:BGU720906 AWV720906:AWY720906 AMZ720906:ANC720906 ADD720906:ADG720906 TH720906:TK720906 JL720906:JO720906 P720906:S720906 WVX655370:WWA655370 WMB655370:WME655370 WCF655370:WCI655370 VSJ655370:VSM655370 VIN655370:VIQ655370 UYR655370:UYU655370 UOV655370:UOY655370 UEZ655370:UFC655370 TVD655370:TVG655370 TLH655370:TLK655370 TBL655370:TBO655370 SRP655370:SRS655370 SHT655370:SHW655370 RXX655370:RYA655370 ROB655370:ROE655370 REF655370:REI655370 QUJ655370:QUM655370 QKN655370:QKQ655370 QAR655370:QAU655370 PQV655370:PQY655370 PGZ655370:PHC655370 OXD655370:OXG655370 ONH655370:ONK655370 ODL655370:ODO655370 NTP655370:NTS655370 NJT655370:NJW655370 MZX655370:NAA655370 MQB655370:MQE655370 MGF655370:MGI655370 LWJ655370:LWM655370 LMN655370:LMQ655370 LCR655370:LCU655370 KSV655370:KSY655370 KIZ655370:KJC655370 JZD655370:JZG655370 JPH655370:JPK655370 JFL655370:JFO655370 IVP655370:IVS655370 ILT655370:ILW655370 IBX655370:ICA655370 HSB655370:HSE655370 HIF655370:HII655370 GYJ655370:GYM655370 GON655370:GOQ655370 GER655370:GEU655370 FUV655370:FUY655370 FKZ655370:FLC655370 FBD655370:FBG655370 ERH655370:ERK655370 EHL655370:EHO655370 DXP655370:DXS655370 DNT655370:DNW655370 DDX655370:DEA655370 CUB655370:CUE655370 CKF655370:CKI655370 CAJ655370:CAM655370 BQN655370:BQQ655370 BGR655370:BGU655370 AWV655370:AWY655370 AMZ655370:ANC655370 ADD655370:ADG655370 TH655370:TK655370 JL655370:JO655370 P655370:S655370 WVX589834:WWA589834 WMB589834:WME589834 WCF589834:WCI589834 VSJ589834:VSM589834 VIN589834:VIQ589834 UYR589834:UYU589834 UOV589834:UOY589834 UEZ589834:UFC589834 TVD589834:TVG589834 TLH589834:TLK589834 TBL589834:TBO589834 SRP589834:SRS589834 SHT589834:SHW589834 RXX589834:RYA589834 ROB589834:ROE589834 REF589834:REI589834 QUJ589834:QUM589834 QKN589834:QKQ589834 QAR589834:QAU589834 PQV589834:PQY589834 PGZ589834:PHC589834 OXD589834:OXG589834 ONH589834:ONK589834 ODL589834:ODO589834 NTP589834:NTS589834 NJT589834:NJW589834 MZX589834:NAA589834 MQB589834:MQE589834 MGF589834:MGI589834 LWJ589834:LWM589834 LMN589834:LMQ589834 LCR589834:LCU589834 KSV589834:KSY589834 KIZ589834:KJC589834 JZD589834:JZG589834 JPH589834:JPK589834 JFL589834:JFO589834 IVP589834:IVS589834 ILT589834:ILW589834 IBX589834:ICA589834 HSB589834:HSE589834 HIF589834:HII589834 GYJ589834:GYM589834 GON589834:GOQ589834 GER589834:GEU589834 FUV589834:FUY589834 FKZ589834:FLC589834 FBD589834:FBG589834 ERH589834:ERK589834 EHL589834:EHO589834 DXP589834:DXS589834 DNT589834:DNW589834 DDX589834:DEA589834 CUB589834:CUE589834 CKF589834:CKI589834 CAJ589834:CAM589834 BQN589834:BQQ589834 BGR589834:BGU589834 AWV589834:AWY589834 AMZ589834:ANC589834 ADD589834:ADG589834 TH589834:TK589834 JL589834:JO589834 P589834:S589834 WVX524298:WWA524298 WMB524298:WME524298 WCF524298:WCI524298 VSJ524298:VSM524298 VIN524298:VIQ524298 UYR524298:UYU524298 UOV524298:UOY524298 UEZ524298:UFC524298 TVD524298:TVG524298 TLH524298:TLK524298 TBL524298:TBO524298 SRP524298:SRS524298 SHT524298:SHW524298 RXX524298:RYA524298 ROB524298:ROE524298 REF524298:REI524298 QUJ524298:QUM524298 QKN524298:QKQ524298 QAR524298:QAU524298 PQV524298:PQY524298 PGZ524298:PHC524298 OXD524298:OXG524298 ONH524298:ONK524298 ODL524298:ODO524298 NTP524298:NTS524298 NJT524298:NJW524298 MZX524298:NAA524298 MQB524298:MQE524298 MGF524298:MGI524298 LWJ524298:LWM524298 LMN524298:LMQ524298 LCR524298:LCU524298 KSV524298:KSY524298 KIZ524298:KJC524298 JZD524298:JZG524298 JPH524298:JPK524298 JFL524298:JFO524298 IVP524298:IVS524298 ILT524298:ILW524298 IBX524298:ICA524298 HSB524298:HSE524298 HIF524298:HII524298 GYJ524298:GYM524298 GON524298:GOQ524298 GER524298:GEU524298 FUV524298:FUY524298 FKZ524298:FLC524298 FBD524298:FBG524298 ERH524298:ERK524298 EHL524298:EHO524298 DXP524298:DXS524298 DNT524298:DNW524298 DDX524298:DEA524298 CUB524298:CUE524298 CKF524298:CKI524298 CAJ524298:CAM524298 BQN524298:BQQ524298 BGR524298:BGU524298 AWV524298:AWY524298 AMZ524298:ANC524298 ADD524298:ADG524298 TH524298:TK524298 JL524298:JO524298 P524298:S524298 WVX458762:WWA458762 WMB458762:WME458762 WCF458762:WCI458762 VSJ458762:VSM458762 VIN458762:VIQ458762 UYR458762:UYU458762 UOV458762:UOY458762 UEZ458762:UFC458762 TVD458762:TVG458762 TLH458762:TLK458762 TBL458762:TBO458762 SRP458762:SRS458762 SHT458762:SHW458762 RXX458762:RYA458762 ROB458762:ROE458762 REF458762:REI458762 QUJ458762:QUM458762 QKN458762:QKQ458762 QAR458762:QAU458762 PQV458762:PQY458762 PGZ458762:PHC458762 OXD458762:OXG458762 ONH458762:ONK458762 ODL458762:ODO458762 NTP458762:NTS458762 NJT458762:NJW458762 MZX458762:NAA458762 MQB458762:MQE458762 MGF458762:MGI458762 LWJ458762:LWM458762 LMN458762:LMQ458762 LCR458762:LCU458762 KSV458762:KSY458762 KIZ458762:KJC458762 JZD458762:JZG458762 JPH458762:JPK458762 JFL458762:JFO458762 IVP458762:IVS458762 ILT458762:ILW458762 IBX458762:ICA458762 HSB458762:HSE458762 HIF458762:HII458762 GYJ458762:GYM458762 GON458762:GOQ458762 GER458762:GEU458762 FUV458762:FUY458762 FKZ458762:FLC458762 FBD458762:FBG458762 ERH458762:ERK458762 EHL458762:EHO458762 DXP458762:DXS458762 DNT458762:DNW458762 DDX458762:DEA458762 CUB458762:CUE458762 CKF458762:CKI458762 CAJ458762:CAM458762 BQN458762:BQQ458762 BGR458762:BGU458762 AWV458762:AWY458762 AMZ458762:ANC458762 ADD458762:ADG458762 TH458762:TK458762 JL458762:JO458762 P458762:S458762 WVX393226:WWA393226 WMB393226:WME393226 WCF393226:WCI393226 VSJ393226:VSM393226 VIN393226:VIQ393226 UYR393226:UYU393226 UOV393226:UOY393226 UEZ393226:UFC393226 TVD393226:TVG393226 TLH393226:TLK393226 TBL393226:TBO393226 SRP393226:SRS393226 SHT393226:SHW393226 RXX393226:RYA393226 ROB393226:ROE393226 REF393226:REI393226 QUJ393226:QUM393226 QKN393226:QKQ393226 QAR393226:QAU393226 PQV393226:PQY393226 PGZ393226:PHC393226 OXD393226:OXG393226 ONH393226:ONK393226 ODL393226:ODO393226 NTP393226:NTS393226 NJT393226:NJW393226 MZX393226:NAA393226 MQB393226:MQE393226 MGF393226:MGI393226 LWJ393226:LWM393226 LMN393226:LMQ393226 LCR393226:LCU393226 KSV393226:KSY393226 KIZ393226:KJC393226 JZD393226:JZG393226 JPH393226:JPK393226 JFL393226:JFO393226 IVP393226:IVS393226 ILT393226:ILW393226 IBX393226:ICA393226 HSB393226:HSE393226 HIF393226:HII393226 GYJ393226:GYM393226 GON393226:GOQ393226 GER393226:GEU393226 FUV393226:FUY393226 FKZ393226:FLC393226 FBD393226:FBG393226 ERH393226:ERK393226 EHL393226:EHO393226 DXP393226:DXS393226 DNT393226:DNW393226 DDX393226:DEA393226 CUB393226:CUE393226 CKF393226:CKI393226 CAJ393226:CAM393226 BQN393226:BQQ393226 BGR393226:BGU393226 AWV393226:AWY393226 AMZ393226:ANC393226 ADD393226:ADG393226 TH393226:TK393226 JL393226:JO393226 P393226:S393226 WVX327690:WWA327690 WMB327690:WME327690 WCF327690:WCI327690 VSJ327690:VSM327690 VIN327690:VIQ327690 UYR327690:UYU327690 UOV327690:UOY327690 UEZ327690:UFC327690 TVD327690:TVG327690 TLH327690:TLK327690 TBL327690:TBO327690 SRP327690:SRS327690 SHT327690:SHW327690 RXX327690:RYA327690 ROB327690:ROE327690 REF327690:REI327690 QUJ327690:QUM327690 QKN327690:QKQ327690 QAR327690:QAU327690 PQV327690:PQY327690 PGZ327690:PHC327690 OXD327690:OXG327690 ONH327690:ONK327690 ODL327690:ODO327690 NTP327690:NTS327690 NJT327690:NJW327690 MZX327690:NAA327690 MQB327690:MQE327690 MGF327690:MGI327690 LWJ327690:LWM327690 LMN327690:LMQ327690 LCR327690:LCU327690 KSV327690:KSY327690 KIZ327690:KJC327690 JZD327690:JZG327690 JPH327690:JPK327690 JFL327690:JFO327690 IVP327690:IVS327690 ILT327690:ILW327690 IBX327690:ICA327690 HSB327690:HSE327690 HIF327690:HII327690 GYJ327690:GYM327690 GON327690:GOQ327690 GER327690:GEU327690 FUV327690:FUY327690 FKZ327690:FLC327690 FBD327690:FBG327690 ERH327690:ERK327690 EHL327690:EHO327690 DXP327690:DXS327690 DNT327690:DNW327690 DDX327690:DEA327690 CUB327690:CUE327690 CKF327690:CKI327690 CAJ327690:CAM327690 BQN327690:BQQ327690 BGR327690:BGU327690 AWV327690:AWY327690 AMZ327690:ANC327690 ADD327690:ADG327690 TH327690:TK327690 JL327690:JO327690 P327690:S327690 WVX262154:WWA262154 WMB262154:WME262154 WCF262154:WCI262154 VSJ262154:VSM262154 VIN262154:VIQ262154 UYR262154:UYU262154 UOV262154:UOY262154 UEZ262154:UFC262154 TVD262154:TVG262154 TLH262154:TLK262154 TBL262154:TBO262154 SRP262154:SRS262154 SHT262154:SHW262154 RXX262154:RYA262154 ROB262154:ROE262154 REF262154:REI262154 QUJ262154:QUM262154 QKN262154:QKQ262154 QAR262154:QAU262154 PQV262154:PQY262154 PGZ262154:PHC262154 OXD262154:OXG262154 ONH262154:ONK262154 ODL262154:ODO262154 NTP262154:NTS262154 NJT262154:NJW262154 MZX262154:NAA262154 MQB262154:MQE262154 MGF262154:MGI262154 LWJ262154:LWM262154 LMN262154:LMQ262154 LCR262154:LCU262154 KSV262154:KSY262154 KIZ262154:KJC262154 JZD262154:JZG262154 JPH262154:JPK262154 JFL262154:JFO262154 IVP262154:IVS262154 ILT262154:ILW262154 IBX262154:ICA262154 HSB262154:HSE262154 HIF262154:HII262154 GYJ262154:GYM262154 GON262154:GOQ262154 GER262154:GEU262154 FUV262154:FUY262154 FKZ262154:FLC262154 FBD262154:FBG262154 ERH262154:ERK262154 EHL262154:EHO262154 DXP262154:DXS262154 DNT262154:DNW262154 DDX262154:DEA262154 CUB262154:CUE262154 CKF262154:CKI262154 CAJ262154:CAM262154 BQN262154:BQQ262154 BGR262154:BGU262154 AWV262154:AWY262154 AMZ262154:ANC262154 ADD262154:ADG262154 TH262154:TK262154 JL262154:JO262154 P262154:S262154 WVX196618:WWA196618 WMB196618:WME196618 WCF196618:WCI196618 VSJ196618:VSM196618 VIN196618:VIQ196618 UYR196618:UYU196618 UOV196618:UOY196618 UEZ196618:UFC196618 TVD196618:TVG196618 TLH196618:TLK196618 TBL196618:TBO196618 SRP196618:SRS196618 SHT196618:SHW196618 RXX196618:RYA196618 ROB196618:ROE196618 REF196618:REI196618 QUJ196618:QUM196618 QKN196618:QKQ196618 QAR196618:QAU196618 PQV196618:PQY196618 PGZ196618:PHC196618 OXD196618:OXG196618 ONH196618:ONK196618 ODL196618:ODO196618 NTP196618:NTS196618 NJT196618:NJW196618 MZX196618:NAA196618 MQB196618:MQE196618 MGF196618:MGI196618 LWJ196618:LWM196618 LMN196618:LMQ196618 LCR196618:LCU196618 KSV196618:KSY196618 KIZ196618:KJC196618 JZD196618:JZG196618 JPH196618:JPK196618 JFL196618:JFO196618 IVP196618:IVS196618 ILT196618:ILW196618 IBX196618:ICA196618 HSB196618:HSE196618 HIF196618:HII196618 GYJ196618:GYM196618 GON196618:GOQ196618 GER196618:GEU196618 FUV196618:FUY196618 FKZ196618:FLC196618 FBD196618:FBG196618 ERH196618:ERK196618 EHL196618:EHO196618 DXP196618:DXS196618 DNT196618:DNW196618 DDX196618:DEA196618 CUB196618:CUE196618 CKF196618:CKI196618 CAJ196618:CAM196618 BQN196618:BQQ196618 BGR196618:BGU196618 AWV196618:AWY196618 AMZ196618:ANC196618 ADD196618:ADG196618 TH196618:TK196618 JL196618:JO196618 P196618:S196618 WVX131082:WWA131082 WMB131082:WME131082 WCF131082:WCI131082 VSJ131082:VSM131082 VIN131082:VIQ131082 UYR131082:UYU131082 UOV131082:UOY131082 UEZ131082:UFC131082 TVD131082:TVG131082 TLH131082:TLK131082 TBL131082:TBO131082 SRP131082:SRS131082 SHT131082:SHW131082 RXX131082:RYA131082 ROB131082:ROE131082 REF131082:REI131082 QUJ131082:QUM131082 QKN131082:QKQ131082 QAR131082:QAU131082 PQV131082:PQY131082 PGZ131082:PHC131082 OXD131082:OXG131082 ONH131082:ONK131082 ODL131082:ODO131082 NTP131082:NTS131082 NJT131082:NJW131082 MZX131082:NAA131082 MQB131082:MQE131082 MGF131082:MGI131082 LWJ131082:LWM131082 LMN131082:LMQ131082 LCR131082:LCU131082 KSV131082:KSY131082 KIZ131082:KJC131082 JZD131082:JZG131082 JPH131082:JPK131082 JFL131082:JFO131082 IVP131082:IVS131082 ILT131082:ILW131082 IBX131082:ICA131082 HSB131082:HSE131082 HIF131082:HII131082 GYJ131082:GYM131082 GON131082:GOQ131082 GER131082:GEU131082 FUV131082:FUY131082 FKZ131082:FLC131082 FBD131082:FBG131082 ERH131082:ERK131082 EHL131082:EHO131082 DXP131082:DXS131082 DNT131082:DNW131082 DDX131082:DEA131082 CUB131082:CUE131082 CKF131082:CKI131082 CAJ131082:CAM131082 BQN131082:BQQ131082 BGR131082:BGU131082 AWV131082:AWY131082 AMZ131082:ANC131082 ADD131082:ADG131082 TH131082:TK131082 JL131082:JO131082 P131082:S131082 WVX65546:WWA65546 WMB65546:WME65546 WCF65546:WCI65546 VSJ65546:VSM65546 VIN65546:VIQ65546 UYR65546:UYU65546 UOV65546:UOY65546 UEZ65546:UFC65546 TVD65546:TVG65546 TLH65546:TLK65546 TBL65546:TBO65546 SRP65546:SRS65546 SHT65546:SHW65546 RXX65546:RYA65546 ROB65546:ROE65546 REF65546:REI65546 QUJ65546:QUM65546 QKN65546:QKQ65546 QAR65546:QAU65546 PQV65546:PQY65546 PGZ65546:PHC65546 OXD65546:OXG65546 ONH65546:ONK65546 ODL65546:ODO65546 NTP65546:NTS65546 NJT65546:NJW65546 MZX65546:NAA65546 MQB65546:MQE65546 MGF65546:MGI65546 LWJ65546:LWM65546 LMN65546:LMQ65546 LCR65546:LCU65546 KSV65546:KSY65546 KIZ65546:KJC65546 JZD65546:JZG65546 JPH65546:JPK65546 JFL65546:JFO65546 IVP65546:IVS65546 ILT65546:ILW65546 IBX65546:ICA65546 HSB65546:HSE65546 HIF65546:HII65546 GYJ65546:GYM65546 GON65546:GOQ65546 GER65546:GEU65546 FUV65546:FUY65546 FKZ65546:FLC65546 FBD65546:FBG65546 ERH65546:ERK65546 EHL65546:EHO65546 DXP65546:DXS65546 DNT65546:DNW65546 DDX65546:DEA65546 CUB65546:CUE65546 CKF65546:CKI65546 CAJ65546:CAM65546 BQN65546:BQQ65546 BGR65546:BGU65546 AWV65546:AWY65546 AMZ65546:ANC65546 ADD65546:ADG65546 TH65546:TK65546 JL65546:JO65546 P65546:S65546 WVX10:WWA10 WMB10:WME10 WCF10:WCI10 VSJ10:VSM10 VIN10:VIQ10 UYR10:UYU10 UOV10:UOY10 UEZ10:UFC10 TVD10:TVG10 TLH10:TLK10 TBL10:TBO10 SRP10:SRS10 SHT10:SHW10 RXX10:RYA10 ROB10:ROE10 REF10:REI10 QUJ10:QUM10 QKN10:QKQ10 QAR10:QAU10 PQV10:PQY10 PGZ10:PHC10 OXD10:OXG10 ONH10:ONK10 ODL10:ODO10 NTP10:NTS10 NJT10:NJW10 MZX10:NAA10 MQB10:MQE10 MGF10:MGI10 LWJ10:LWM10 LMN10:LMQ10 LCR10:LCU10 KSV10:KSY10 KIZ10:KJC10 JZD10:JZG10 JPH10:JPK10 JFL10:JFO10 IVP10:IVS10 ILT10:ILW10 IBX10:ICA10 HSB10:HSE10 HIF10:HII10 GYJ10:GYM10 GON10:GOQ10 GER10:GEU10 FUV10:FUY10 FKZ10:FLC10 FBD10:FBG10 ERH10:ERK10 EHL10:EHO10 DXP10:DXS10 DNT10:DNW10 DDX10:DEA10 CUB10:CUE10 CKF10:CKI10 CAJ10:CAM10 BQN10:BQQ10 BGR10:BGU10 AWV10:AWY10 AMZ10:ANC10 ADD10:ADG10 TH10:TK10 JL10:JO10 P10:S10 WVR983050:WVU983050 WLV983050:WLY983050 WBZ983050:WCC983050 VSD983050:VSG983050 VIH983050:VIK983050 UYL983050:UYO983050 UOP983050:UOS983050 UET983050:UEW983050 TUX983050:TVA983050 TLB983050:TLE983050 TBF983050:TBI983050 SRJ983050:SRM983050 SHN983050:SHQ983050 RXR983050:RXU983050 RNV983050:RNY983050 RDZ983050:REC983050 QUD983050:QUG983050 QKH983050:QKK983050 QAL983050:QAO983050 PQP983050:PQS983050 PGT983050:PGW983050 OWX983050:OXA983050 ONB983050:ONE983050 ODF983050:ODI983050 NTJ983050:NTM983050 NJN983050:NJQ983050 MZR983050:MZU983050 MPV983050:MPY983050 MFZ983050:MGC983050 LWD983050:LWG983050 LMH983050:LMK983050 LCL983050:LCO983050 KSP983050:KSS983050 KIT983050:KIW983050 JYX983050:JZA983050 JPB983050:JPE983050 JFF983050:JFI983050 IVJ983050:IVM983050 ILN983050:ILQ983050 IBR983050:IBU983050 HRV983050:HRY983050 HHZ983050:HIC983050 GYD983050:GYG983050 GOH983050:GOK983050 GEL983050:GEO983050 FUP983050:FUS983050 FKT983050:FKW983050 FAX983050:FBA983050 ERB983050:ERE983050 EHF983050:EHI983050 DXJ983050:DXM983050 DNN983050:DNQ983050 DDR983050:DDU983050 CTV983050:CTY983050 CJZ983050:CKC983050 CAD983050:CAG983050 BQH983050:BQK983050 BGL983050:BGO983050 AWP983050:AWS983050 AMT983050:AMW983050 ACX983050:ADA983050 TB983050:TE983050 JF983050:JI983050 J983050:M983050 WVR917514:WVU917514 WLV917514:WLY917514 WBZ917514:WCC917514 VSD917514:VSG917514 VIH917514:VIK917514 UYL917514:UYO917514 UOP917514:UOS917514 UET917514:UEW917514 TUX917514:TVA917514 TLB917514:TLE917514 TBF917514:TBI917514 SRJ917514:SRM917514 SHN917514:SHQ917514 RXR917514:RXU917514 RNV917514:RNY917514 RDZ917514:REC917514 QUD917514:QUG917514 QKH917514:QKK917514 QAL917514:QAO917514 PQP917514:PQS917514 PGT917514:PGW917514 OWX917514:OXA917514 ONB917514:ONE917514 ODF917514:ODI917514 NTJ917514:NTM917514 NJN917514:NJQ917514 MZR917514:MZU917514 MPV917514:MPY917514 MFZ917514:MGC917514 LWD917514:LWG917514 LMH917514:LMK917514 LCL917514:LCO917514 KSP917514:KSS917514 KIT917514:KIW917514 JYX917514:JZA917514 JPB917514:JPE917514 JFF917514:JFI917514 IVJ917514:IVM917514 ILN917514:ILQ917514 IBR917514:IBU917514 HRV917514:HRY917514 HHZ917514:HIC917514 GYD917514:GYG917514 GOH917514:GOK917514 GEL917514:GEO917514 FUP917514:FUS917514 FKT917514:FKW917514 FAX917514:FBA917514 ERB917514:ERE917514 EHF917514:EHI917514 DXJ917514:DXM917514 DNN917514:DNQ917514 DDR917514:DDU917514 CTV917514:CTY917514 CJZ917514:CKC917514 CAD917514:CAG917514 BQH917514:BQK917514 BGL917514:BGO917514 AWP917514:AWS917514 AMT917514:AMW917514 ACX917514:ADA917514 TB917514:TE917514 JF917514:JI917514 J917514:M917514 WVR851978:WVU851978 WLV851978:WLY851978 WBZ851978:WCC851978 VSD851978:VSG851978 VIH851978:VIK851978 UYL851978:UYO851978 UOP851978:UOS851978 UET851978:UEW851978 TUX851978:TVA851978 TLB851978:TLE851978 TBF851978:TBI851978 SRJ851978:SRM851978 SHN851978:SHQ851978 RXR851978:RXU851978 RNV851978:RNY851978 RDZ851978:REC851978 QUD851978:QUG851978 QKH851978:QKK851978 QAL851978:QAO851978 PQP851978:PQS851978 PGT851978:PGW851978 OWX851978:OXA851978 ONB851978:ONE851978 ODF851978:ODI851978 NTJ851978:NTM851978 NJN851978:NJQ851978 MZR851978:MZU851978 MPV851978:MPY851978 MFZ851978:MGC851978 LWD851978:LWG851978 LMH851978:LMK851978 LCL851978:LCO851978 KSP851978:KSS851978 KIT851978:KIW851978 JYX851978:JZA851978 JPB851978:JPE851978 JFF851978:JFI851978 IVJ851978:IVM851978 ILN851978:ILQ851978 IBR851978:IBU851978 HRV851978:HRY851978 HHZ851978:HIC851978 GYD851978:GYG851978 GOH851978:GOK851978 GEL851978:GEO851978 FUP851978:FUS851978 FKT851978:FKW851978 FAX851978:FBA851978 ERB851978:ERE851978 EHF851978:EHI851978 DXJ851978:DXM851978 DNN851978:DNQ851978 DDR851978:DDU851978 CTV851978:CTY851978 CJZ851978:CKC851978 CAD851978:CAG851978 BQH851978:BQK851978 BGL851978:BGO851978 AWP851978:AWS851978 AMT851978:AMW851978 ACX851978:ADA851978 TB851978:TE851978 JF851978:JI851978 J851978:M851978 WVR786442:WVU786442 WLV786442:WLY786442 WBZ786442:WCC786442 VSD786442:VSG786442 VIH786442:VIK786442 UYL786442:UYO786442 UOP786442:UOS786442 UET786442:UEW786442 TUX786442:TVA786442 TLB786442:TLE786442 TBF786442:TBI786442 SRJ786442:SRM786442 SHN786442:SHQ786442 RXR786442:RXU786442 RNV786442:RNY786442 RDZ786442:REC786442 QUD786442:QUG786442 QKH786442:QKK786442 QAL786442:QAO786442 PQP786442:PQS786442 PGT786442:PGW786442 OWX786442:OXA786442 ONB786442:ONE786442 ODF786442:ODI786442 NTJ786442:NTM786442 NJN786442:NJQ786442 MZR786442:MZU786442 MPV786442:MPY786442 MFZ786442:MGC786442 LWD786442:LWG786442 LMH786442:LMK786442 LCL786442:LCO786442 KSP786442:KSS786442 KIT786442:KIW786442 JYX786442:JZA786442 JPB786442:JPE786442 JFF786442:JFI786442 IVJ786442:IVM786442 ILN786442:ILQ786442 IBR786442:IBU786442 HRV786442:HRY786442 HHZ786442:HIC786442 GYD786442:GYG786442 GOH786442:GOK786442 GEL786442:GEO786442 FUP786442:FUS786442 FKT786442:FKW786442 FAX786442:FBA786442 ERB786442:ERE786442 EHF786442:EHI786442 DXJ786442:DXM786442 DNN786442:DNQ786442 DDR786442:DDU786442 CTV786442:CTY786442 CJZ786442:CKC786442 CAD786442:CAG786442 BQH786442:BQK786442 BGL786442:BGO786442 AWP786442:AWS786442 AMT786442:AMW786442 ACX786442:ADA786442 TB786442:TE786442 JF786442:JI786442 J786442:M786442 WVR720906:WVU720906 WLV720906:WLY720906 WBZ720906:WCC720906 VSD720906:VSG720906 VIH720906:VIK720906 UYL720906:UYO720906 UOP720906:UOS720906 UET720906:UEW720906 TUX720906:TVA720906 TLB720906:TLE720906 TBF720906:TBI720906 SRJ720906:SRM720906 SHN720906:SHQ720906 RXR720906:RXU720906 RNV720906:RNY720906 RDZ720906:REC720906 QUD720906:QUG720906 QKH720906:QKK720906 QAL720906:QAO720906 PQP720906:PQS720906 PGT720906:PGW720906 OWX720906:OXA720906 ONB720906:ONE720906 ODF720906:ODI720906 NTJ720906:NTM720906 NJN720906:NJQ720906 MZR720906:MZU720906 MPV720906:MPY720906 MFZ720906:MGC720906 LWD720906:LWG720906 LMH720906:LMK720906 LCL720906:LCO720906 KSP720906:KSS720906 KIT720906:KIW720906 JYX720906:JZA720906 JPB720906:JPE720906 JFF720906:JFI720906 IVJ720906:IVM720906 ILN720906:ILQ720906 IBR720906:IBU720906 HRV720906:HRY720906 HHZ720906:HIC720906 GYD720906:GYG720906 GOH720906:GOK720906 GEL720906:GEO720906 FUP720906:FUS720906 FKT720906:FKW720906 FAX720906:FBA720906 ERB720906:ERE720906 EHF720906:EHI720906 DXJ720906:DXM720906 DNN720906:DNQ720906 DDR720906:DDU720906 CTV720906:CTY720906 CJZ720906:CKC720906 CAD720906:CAG720906 BQH720906:BQK720906 BGL720906:BGO720906 AWP720906:AWS720906 AMT720906:AMW720906 ACX720906:ADA720906 TB720906:TE720906 JF720906:JI720906 J720906:M720906 WVR655370:WVU655370 WLV655370:WLY655370 WBZ655370:WCC655370 VSD655370:VSG655370 VIH655370:VIK655370 UYL655370:UYO655370 UOP655370:UOS655370 UET655370:UEW655370 TUX655370:TVA655370 TLB655370:TLE655370 TBF655370:TBI655370 SRJ655370:SRM655370 SHN655370:SHQ655370 RXR655370:RXU655370 RNV655370:RNY655370 RDZ655370:REC655370 QUD655370:QUG655370 QKH655370:QKK655370 QAL655370:QAO655370 PQP655370:PQS655370 PGT655370:PGW655370 OWX655370:OXA655370 ONB655370:ONE655370 ODF655370:ODI655370 NTJ655370:NTM655370 NJN655370:NJQ655370 MZR655370:MZU655370 MPV655370:MPY655370 MFZ655370:MGC655370 LWD655370:LWG655370 LMH655370:LMK655370 LCL655370:LCO655370 KSP655370:KSS655370 KIT655370:KIW655370 JYX655370:JZA655370 JPB655370:JPE655370 JFF655370:JFI655370 IVJ655370:IVM655370 ILN655370:ILQ655370 IBR655370:IBU655370 HRV655370:HRY655370 HHZ655370:HIC655370 GYD655370:GYG655370 GOH655370:GOK655370 GEL655370:GEO655370 FUP655370:FUS655370 FKT655370:FKW655370 FAX655370:FBA655370 ERB655370:ERE655370 EHF655370:EHI655370 DXJ655370:DXM655370 DNN655370:DNQ655370 DDR655370:DDU655370 CTV655370:CTY655370 CJZ655370:CKC655370 CAD655370:CAG655370 BQH655370:BQK655370 BGL655370:BGO655370 AWP655370:AWS655370 AMT655370:AMW655370 ACX655370:ADA655370 TB655370:TE655370 JF655370:JI655370 J655370:M655370 WVR589834:WVU589834 WLV589834:WLY589834 WBZ589834:WCC589834 VSD589834:VSG589834 VIH589834:VIK589834 UYL589834:UYO589834 UOP589834:UOS589834 UET589834:UEW589834 TUX589834:TVA589834 TLB589834:TLE589834 TBF589834:TBI589834 SRJ589834:SRM589834 SHN589834:SHQ589834 RXR589834:RXU589834 RNV589834:RNY589834 RDZ589834:REC589834 QUD589834:QUG589834 QKH589834:QKK589834 QAL589834:QAO589834 PQP589834:PQS589834 PGT589834:PGW589834 OWX589834:OXA589834 ONB589834:ONE589834 ODF589834:ODI589834 NTJ589834:NTM589834 NJN589834:NJQ589834 MZR589834:MZU589834 MPV589834:MPY589834 MFZ589834:MGC589834 LWD589834:LWG589834 LMH589834:LMK589834 LCL589834:LCO589834 KSP589834:KSS589834 KIT589834:KIW589834 JYX589834:JZA589834 JPB589834:JPE589834 JFF589834:JFI589834 IVJ589834:IVM589834 ILN589834:ILQ589834 IBR589834:IBU589834 HRV589834:HRY589834 HHZ589834:HIC589834 GYD589834:GYG589834 GOH589834:GOK589834 GEL589834:GEO589834 FUP589834:FUS589834 FKT589834:FKW589834 FAX589834:FBA589834 ERB589834:ERE589834 EHF589834:EHI589834 DXJ589834:DXM589834 DNN589834:DNQ589834 DDR589834:DDU589834 CTV589834:CTY589834 CJZ589834:CKC589834 CAD589834:CAG589834 BQH589834:BQK589834 BGL589834:BGO589834 AWP589834:AWS589834 AMT589834:AMW589834 ACX589834:ADA589834 TB589834:TE589834 JF589834:JI589834 J589834:M589834 WVR524298:WVU524298 WLV524298:WLY524298 WBZ524298:WCC524298 VSD524298:VSG524298 VIH524298:VIK524298 UYL524298:UYO524298 UOP524298:UOS524298 UET524298:UEW524298 TUX524298:TVA524298 TLB524298:TLE524298 TBF524298:TBI524298 SRJ524298:SRM524298 SHN524298:SHQ524298 RXR524298:RXU524298 RNV524298:RNY524298 RDZ524298:REC524298 QUD524298:QUG524298 QKH524298:QKK524298 QAL524298:QAO524298 PQP524298:PQS524298 PGT524298:PGW524298 OWX524298:OXA524298 ONB524298:ONE524298 ODF524298:ODI524298 NTJ524298:NTM524298 NJN524298:NJQ524298 MZR524298:MZU524298 MPV524298:MPY524298 MFZ524298:MGC524298 LWD524298:LWG524298 LMH524298:LMK524298 LCL524298:LCO524298 KSP524298:KSS524298 KIT524298:KIW524298 JYX524298:JZA524298 JPB524298:JPE524298 JFF524298:JFI524298 IVJ524298:IVM524298 ILN524298:ILQ524298 IBR524298:IBU524298 HRV524298:HRY524298 HHZ524298:HIC524298 GYD524298:GYG524298 GOH524298:GOK524298 GEL524298:GEO524298 FUP524298:FUS524298 FKT524298:FKW524298 FAX524298:FBA524298 ERB524298:ERE524298 EHF524298:EHI524298 DXJ524298:DXM524298 DNN524298:DNQ524298 DDR524298:DDU524298 CTV524298:CTY524298 CJZ524298:CKC524298 CAD524298:CAG524298 BQH524298:BQK524298 BGL524298:BGO524298 AWP524298:AWS524298 AMT524298:AMW524298 ACX524298:ADA524298 TB524298:TE524298 JF524298:JI524298 J524298:M524298 WVR458762:WVU458762 WLV458762:WLY458762 WBZ458762:WCC458762 VSD458762:VSG458762 VIH458762:VIK458762 UYL458762:UYO458762 UOP458762:UOS458762 UET458762:UEW458762 TUX458762:TVA458762 TLB458762:TLE458762 TBF458762:TBI458762 SRJ458762:SRM458762 SHN458762:SHQ458762 RXR458762:RXU458762 RNV458762:RNY458762 RDZ458762:REC458762 QUD458762:QUG458762 QKH458762:QKK458762 QAL458762:QAO458762 PQP458762:PQS458762 PGT458762:PGW458762 OWX458762:OXA458762 ONB458762:ONE458762 ODF458762:ODI458762 NTJ458762:NTM458762 NJN458762:NJQ458762 MZR458762:MZU458762 MPV458762:MPY458762 MFZ458762:MGC458762 LWD458762:LWG458762 LMH458762:LMK458762 LCL458762:LCO458762 KSP458762:KSS458762 KIT458762:KIW458762 JYX458762:JZA458762 JPB458762:JPE458762 JFF458762:JFI458762 IVJ458762:IVM458762 ILN458762:ILQ458762 IBR458762:IBU458762 HRV458762:HRY458762 HHZ458762:HIC458762 GYD458762:GYG458762 GOH458762:GOK458762 GEL458762:GEO458762 FUP458762:FUS458762 FKT458762:FKW458762 FAX458762:FBA458762 ERB458762:ERE458762 EHF458762:EHI458762 DXJ458762:DXM458762 DNN458762:DNQ458762 DDR458762:DDU458762 CTV458762:CTY458762 CJZ458762:CKC458762 CAD458762:CAG458762 BQH458762:BQK458762 BGL458762:BGO458762 AWP458762:AWS458762 AMT458762:AMW458762 ACX458762:ADA458762 TB458762:TE458762 JF458762:JI458762 J458762:M458762 WVR393226:WVU393226 WLV393226:WLY393226 WBZ393226:WCC393226 VSD393226:VSG393226 VIH393226:VIK393226 UYL393226:UYO393226 UOP393226:UOS393226 UET393226:UEW393226 TUX393226:TVA393226 TLB393226:TLE393226 TBF393226:TBI393226 SRJ393226:SRM393226 SHN393226:SHQ393226 RXR393226:RXU393226 RNV393226:RNY393226 RDZ393226:REC393226 QUD393226:QUG393226 QKH393226:QKK393226 QAL393226:QAO393226 PQP393226:PQS393226 PGT393226:PGW393226 OWX393226:OXA393226 ONB393226:ONE393226 ODF393226:ODI393226 NTJ393226:NTM393226 NJN393226:NJQ393226 MZR393226:MZU393226 MPV393226:MPY393226 MFZ393226:MGC393226 LWD393226:LWG393226 LMH393226:LMK393226 LCL393226:LCO393226 KSP393226:KSS393226 KIT393226:KIW393226 JYX393226:JZA393226 JPB393226:JPE393226 JFF393226:JFI393226 IVJ393226:IVM393226 ILN393226:ILQ393226 IBR393226:IBU393226 HRV393226:HRY393226 HHZ393226:HIC393226 GYD393226:GYG393226 GOH393226:GOK393226 GEL393226:GEO393226 FUP393226:FUS393226 FKT393226:FKW393226 FAX393226:FBA393226 ERB393226:ERE393226 EHF393226:EHI393226 DXJ393226:DXM393226 DNN393226:DNQ393226 DDR393226:DDU393226 CTV393226:CTY393226 CJZ393226:CKC393226 CAD393226:CAG393226 BQH393226:BQK393226 BGL393226:BGO393226 AWP393226:AWS393226 AMT393226:AMW393226 ACX393226:ADA393226 TB393226:TE393226 JF393226:JI393226 J393226:M393226 WVR327690:WVU327690 WLV327690:WLY327690 WBZ327690:WCC327690 VSD327690:VSG327690 VIH327690:VIK327690 UYL327690:UYO327690 UOP327690:UOS327690 UET327690:UEW327690 TUX327690:TVA327690 TLB327690:TLE327690 TBF327690:TBI327690 SRJ327690:SRM327690 SHN327690:SHQ327690 RXR327690:RXU327690 RNV327690:RNY327690 RDZ327690:REC327690 QUD327690:QUG327690 QKH327690:QKK327690 QAL327690:QAO327690 PQP327690:PQS327690 PGT327690:PGW327690 OWX327690:OXA327690 ONB327690:ONE327690 ODF327690:ODI327690 NTJ327690:NTM327690 NJN327690:NJQ327690 MZR327690:MZU327690 MPV327690:MPY327690 MFZ327690:MGC327690 LWD327690:LWG327690 LMH327690:LMK327690 LCL327690:LCO327690 KSP327690:KSS327690 KIT327690:KIW327690 JYX327690:JZA327690 JPB327690:JPE327690 JFF327690:JFI327690 IVJ327690:IVM327690 ILN327690:ILQ327690 IBR327690:IBU327690 HRV327690:HRY327690 HHZ327690:HIC327690 GYD327690:GYG327690 GOH327690:GOK327690 GEL327690:GEO327690 FUP327690:FUS327690 FKT327690:FKW327690 FAX327690:FBA327690 ERB327690:ERE327690 EHF327690:EHI327690 DXJ327690:DXM327690 DNN327690:DNQ327690 DDR327690:DDU327690 CTV327690:CTY327690 CJZ327690:CKC327690 CAD327690:CAG327690 BQH327690:BQK327690 BGL327690:BGO327690 AWP327690:AWS327690 AMT327690:AMW327690 ACX327690:ADA327690 TB327690:TE327690 JF327690:JI327690 J327690:M327690 WVR262154:WVU262154 WLV262154:WLY262154 WBZ262154:WCC262154 VSD262154:VSG262154 VIH262154:VIK262154 UYL262154:UYO262154 UOP262154:UOS262154 UET262154:UEW262154 TUX262154:TVA262154 TLB262154:TLE262154 TBF262154:TBI262154 SRJ262154:SRM262154 SHN262154:SHQ262154 RXR262154:RXU262154 RNV262154:RNY262154 RDZ262154:REC262154 QUD262154:QUG262154 QKH262154:QKK262154 QAL262154:QAO262154 PQP262154:PQS262154 PGT262154:PGW262154 OWX262154:OXA262154 ONB262154:ONE262154 ODF262154:ODI262154 NTJ262154:NTM262154 NJN262154:NJQ262154 MZR262154:MZU262154 MPV262154:MPY262154 MFZ262154:MGC262154 LWD262154:LWG262154 LMH262154:LMK262154 LCL262154:LCO262154 KSP262154:KSS262154 KIT262154:KIW262154 JYX262154:JZA262154 JPB262154:JPE262154 JFF262154:JFI262154 IVJ262154:IVM262154 ILN262154:ILQ262154 IBR262154:IBU262154 HRV262154:HRY262154 HHZ262154:HIC262154 GYD262154:GYG262154 GOH262154:GOK262154 GEL262154:GEO262154 FUP262154:FUS262154 FKT262154:FKW262154 FAX262154:FBA262154 ERB262154:ERE262154 EHF262154:EHI262154 DXJ262154:DXM262154 DNN262154:DNQ262154 DDR262154:DDU262154 CTV262154:CTY262154 CJZ262154:CKC262154 CAD262154:CAG262154 BQH262154:BQK262154 BGL262154:BGO262154 AWP262154:AWS262154 AMT262154:AMW262154 ACX262154:ADA262154 TB262154:TE262154 JF262154:JI262154 J262154:M262154 WVR196618:WVU196618 WLV196618:WLY196618 WBZ196618:WCC196618 VSD196618:VSG196618 VIH196618:VIK196618 UYL196618:UYO196618 UOP196618:UOS196618 UET196618:UEW196618 TUX196618:TVA196618 TLB196618:TLE196618 TBF196618:TBI196618 SRJ196618:SRM196618 SHN196618:SHQ196618 RXR196618:RXU196618 RNV196618:RNY196618 RDZ196618:REC196618 QUD196618:QUG196618 QKH196618:QKK196618 QAL196618:QAO196618 PQP196618:PQS196618 PGT196618:PGW196618 OWX196618:OXA196618 ONB196618:ONE196618 ODF196618:ODI196618 NTJ196618:NTM196618 NJN196618:NJQ196618 MZR196618:MZU196618 MPV196618:MPY196618 MFZ196618:MGC196618 LWD196618:LWG196618 LMH196618:LMK196618 LCL196618:LCO196618 KSP196618:KSS196618 KIT196618:KIW196618 JYX196618:JZA196618 JPB196618:JPE196618 JFF196618:JFI196618 IVJ196618:IVM196618 ILN196618:ILQ196618 IBR196618:IBU196618 HRV196618:HRY196618 HHZ196618:HIC196618 GYD196618:GYG196618 GOH196618:GOK196618 GEL196618:GEO196618 FUP196618:FUS196618 FKT196618:FKW196618 FAX196618:FBA196618 ERB196618:ERE196618 EHF196618:EHI196618 DXJ196618:DXM196618 DNN196618:DNQ196618 DDR196618:DDU196618 CTV196618:CTY196618 CJZ196618:CKC196618 CAD196618:CAG196618 BQH196618:BQK196618 BGL196618:BGO196618 AWP196618:AWS196618 AMT196618:AMW196618 ACX196618:ADA196618 TB196618:TE196618 JF196618:JI196618 J196618:M196618 WVR131082:WVU131082 WLV131082:WLY131082 WBZ131082:WCC131082 VSD131082:VSG131082 VIH131082:VIK131082 UYL131082:UYO131082 UOP131082:UOS131082 UET131082:UEW131082 TUX131082:TVA131082 TLB131082:TLE131082 TBF131082:TBI131082 SRJ131082:SRM131082 SHN131082:SHQ131082 RXR131082:RXU131082 RNV131082:RNY131082 RDZ131082:REC131082 QUD131082:QUG131082 QKH131082:QKK131082 QAL131082:QAO131082 PQP131082:PQS131082 PGT131082:PGW131082 OWX131082:OXA131082 ONB131082:ONE131082 ODF131082:ODI131082 NTJ131082:NTM131082 NJN131082:NJQ131082 MZR131082:MZU131082 MPV131082:MPY131082 MFZ131082:MGC131082 LWD131082:LWG131082 LMH131082:LMK131082 LCL131082:LCO131082 KSP131082:KSS131082 KIT131082:KIW131082 JYX131082:JZA131082 JPB131082:JPE131082 JFF131082:JFI131082 IVJ131082:IVM131082 ILN131082:ILQ131082 IBR131082:IBU131082 HRV131082:HRY131082 HHZ131082:HIC131082 GYD131082:GYG131082 GOH131082:GOK131082 GEL131082:GEO131082 FUP131082:FUS131082 FKT131082:FKW131082 FAX131082:FBA131082 ERB131082:ERE131082 EHF131082:EHI131082 DXJ131082:DXM131082 DNN131082:DNQ131082 DDR131082:DDU131082 CTV131082:CTY131082 CJZ131082:CKC131082 CAD131082:CAG131082 BQH131082:BQK131082 BGL131082:BGO131082 AWP131082:AWS131082 AMT131082:AMW131082 ACX131082:ADA131082 TB131082:TE131082 JF131082:JI131082 J131082:M131082 WVR65546:WVU65546 WLV65546:WLY65546 WBZ65546:WCC65546 VSD65546:VSG65546 VIH65546:VIK65546 UYL65546:UYO65546 UOP65546:UOS65546 UET65546:UEW65546 TUX65546:TVA65546 TLB65546:TLE65546 TBF65546:TBI65546 SRJ65546:SRM65546 SHN65546:SHQ65546 RXR65546:RXU65546 RNV65546:RNY65546 RDZ65546:REC65546 QUD65546:QUG65546 QKH65546:QKK65546 QAL65546:QAO65546 PQP65546:PQS65546 PGT65546:PGW65546 OWX65546:OXA65546 ONB65546:ONE65546 ODF65546:ODI65546 NTJ65546:NTM65546 NJN65546:NJQ65546 MZR65546:MZU65546 MPV65546:MPY65546 MFZ65546:MGC65546 LWD65546:LWG65546 LMH65546:LMK65546 LCL65546:LCO65546 KSP65546:KSS65546 KIT65546:KIW65546 JYX65546:JZA65546 JPB65546:JPE65546 JFF65546:JFI65546 IVJ65546:IVM65546 ILN65546:ILQ65546 IBR65546:IBU65546 HRV65546:HRY65546 HHZ65546:HIC65546 GYD65546:GYG65546 GOH65546:GOK65546 GEL65546:GEO65546 FUP65546:FUS65546 FKT65546:FKW65546 FAX65546:FBA65546 ERB65546:ERE65546 EHF65546:EHI65546 DXJ65546:DXM65546 DNN65546:DNQ65546 DDR65546:DDU65546 CTV65546:CTY65546 CJZ65546:CKC65546 CAD65546:CAG65546 BQH65546:BQK65546 BGL65546:BGO65546 AWP65546:AWS65546 AMT65546:AMW65546 ACX65546:ADA65546 TB65546:TE65546 JF65546:JI65546 J65546:M65546 WVR10:WVU10 WLV10:WLY10 WBZ10:WCC10 VSD10:VSG10 VIH10:VIK10 UYL10:UYO10 UOP10:UOS10 UET10:UEW10 TUX10:TVA10 TLB10:TLE10 TBF10:TBI10 SRJ10:SRM10 SHN10:SHQ10 RXR10:RXU10 RNV10:RNY10 RDZ10:REC10 QUD10:QUG10 QKH10:QKK10 QAL10:QAO10 PQP10:PQS10 PGT10:PGW10 OWX10:OXA10 ONB10:ONE10 ODF10:ODI10 NTJ10:NTM10 NJN10:NJQ10 MZR10:MZU10 MPV10:MPY10 MFZ10:MGC10 LWD10:LWG10 LMH10:LMK10 LCL10:LCO10 KSP10:KSS10 KIT10:KIW10 JYX10:JZA10 JPB10:JPE10 JFF10:JFI10 IVJ10:IVM10 ILN10:ILQ10 IBR10:IBU10 HRV10:HRY10 HHZ10:HIC10 GYD10:GYG10 GOH10:GOK10 GEL10:GEO10 FUP10:FUS10 FKT10:FKW10 FAX10:FBA10 ERB10:ERE10 EHF10:EHI10 DXJ10:DXM10 DNN10:DNQ10 DDR10:DDU10 CTV10:CTY10 CJZ10:CKC10 CAD10:CAG10 BQH10:BQK10 BGL10:BGO10 AWP10:AWS10 AMT10:AMW10 ACX10:ADA10 TB10:TE10 JF10:JI10" xr:uid="{8AD2ABA5-850E-41BC-9F30-6805FF58427F}">
      <formula1>$A$43:$A$62</formula1>
    </dataValidation>
    <dataValidation type="list" allowBlank="1" showInputMessage="1" showErrorMessage="1" sqref="AE4 KA4 TW4 ADS4 ANO4 AXK4 BHG4 BRC4 CAY4 CKU4 CUQ4 DEM4 DOI4 DYE4 EIA4 ERW4 FBS4 FLO4 FVK4 GFG4 GPC4 GYY4 HIU4 HSQ4 ICM4 IMI4 IWE4 JGA4 JPW4 JZS4 KJO4 KTK4 LDG4 LNC4 LWY4 MGU4 MQQ4 NAM4 NKI4 NUE4 OEA4 ONW4 OXS4 PHO4 PRK4 QBG4 QLC4 QUY4 REU4 ROQ4 RYM4 SII4 SSE4 TCA4 TLW4 TVS4 UFO4 UPK4 UZG4 VJC4 VSY4 WCU4 WMQ4 WWM4 AE65540 KA65540 TW65540 ADS65540 ANO65540 AXK65540 BHG65540 BRC65540 CAY65540 CKU65540 CUQ65540 DEM65540 DOI65540 DYE65540 EIA65540 ERW65540 FBS65540 FLO65540 FVK65540 GFG65540 GPC65540 GYY65540 HIU65540 HSQ65540 ICM65540 IMI65540 IWE65540 JGA65540 JPW65540 JZS65540 KJO65540 KTK65540 LDG65540 LNC65540 LWY65540 MGU65540 MQQ65540 NAM65540 NKI65540 NUE65540 OEA65540 ONW65540 OXS65540 PHO65540 PRK65540 QBG65540 QLC65540 QUY65540 REU65540 ROQ65540 RYM65540 SII65540 SSE65540 TCA65540 TLW65540 TVS65540 UFO65540 UPK65540 UZG65540 VJC65540 VSY65540 WCU65540 WMQ65540 WWM65540 AE131076 KA131076 TW131076 ADS131076 ANO131076 AXK131076 BHG131076 BRC131076 CAY131076 CKU131076 CUQ131076 DEM131076 DOI131076 DYE131076 EIA131076 ERW131076 FBS131076 FLO131076 FVK131076 GFG131076 GPC131076 GYY131076 HIU131076 HSQ131076 ICM131076 IMI131076 IWE131076 JGA131076 JPW131076 JZS131076 KJO131076 KTK131076 LDG131076 LNC131076 LWY131076 MGU131076 MQQ131076 NAM131076 NKI131076 NUE131076 OEA131076 ONW131076 OXS131076 PHO131076 PRK131076 QBG131076 QLC131076 QUY131076 REU131076 ROQ131076 RYM131076 SII131076 SSE131076 TCA131076 TLW131076 TVS131076 UFO131076 UPK131076 UZG131076 VJC131076 VSY131076 WCU131076 WMQ131076 WWM131076 AE196612 KA196612 TW196612 ADS196612 ANO196612 AXK196612 BHG196612 BRC196612 CAY196612 CKU196612 CUQ196612 DEM196612 DOI196612 DYE196612 EIA196612 ERW196612 FBS196612 FLO196612 FVK196612 GFG196612 GPC196612 GYY196612 HIU196612 HSQ196612 ICM196612 IMI196612 IWE196612 JGA196612 JPW196612 JZS196612 KJO196612 KTK196612 LDG196612 LNC196612 LWY196612 MGU196612 MQQ196612 NAM196612 NKI196612 NUE196612 OEA196612 ONW196612 OXS196612 PHO196612 PRK196612 QBG196612 QLC196612 QUY196612 REU196612 ROQ196612 RYM196612 SII196612 SSE196612 TCA196612 TLW196612 TVS196612 UFO196612 UPK196612 UZG196612 VJC196612 VSY196612 WCU196612 WMQ196612 WWM196612 AE262148 KA262148 TW262148 ADS262148 ANO262148 AXK262148 BHG262148 BRC262148 CAY262148 CKU262148 CUQ262148 DEM262148 DOI262148 DYE262148 EIA262148 ERW262148 FBS262148 FLO262148 FVK262148 GFG262148 GPC262148 GYY262148 HIU262148 HSQ262148 ICM262148 IMI262148 IWE262148 JGA262148 JPW262148 JZS262148 KJO262148 KTK262148 LDG262148 LNC262148 LWY262148 MGU262148 MQQ262148 NAM262148 NKI262148 NUE262148 OEA262148 ONW262148 OXS262148 PHO262148 PRK262148 QBG262148 QLC262148 QUY262148 REU262148 ROQ262148 RYM262148 SII262148 SSE262148 TCA262148 TLW262148 TVS262148 UFO262148 UPK262148 UZG262148 VJC262148 VSY262148 WCU262148 WMQ262148 WWM262148 AE327684 KA327684 TW327684 ADS327684 ANO327684 AXK327684 BHG327684 BRC327684 CAY327684 CKU327684 CUQ327684 DEM327684 DOI327684 DYE327684 EIA327684 ERW327684 FBS327684 FLO327684 FVK327684 GFG327684 GPC327684 GYY327684 HIU327684 HSQ327684 ICM327684 IMI327684 IWE327684 JGA327684 JPW327684 JZS327684 KJO327684 KTK327684 LDG327684 LNC327684 LWY327684 MGU327684 MQQ327684 NAM327684 NKI327684 NUE327684 OEA327684 ONW327684 OXS327684 PHO327684 PRK327684 QBG327684 QLC327684 QUY327684 REU327684 ROQ327684 RYM327684 SII327684 SSE327684 TCA327684 TLW327684 TVS327684 UFO327684 UPK327684 UZG327684 VJC327684 VSY327684 WCU327684 WMQ327684 WWM327684 AE393220 KA393220 TW393220 ADS393220 ANO393220 AXK393220 BHG393220 BRC393220 CAY393220 CKU393220 CUQ393220 DEM393220 DOI393220 DYE393220 EIA393220 ERW393220 FBS393220 FLO393220 FVK393220 GFG393220 GPC393220 GYY393220 HIU393220 HSQ393220 ICM393220 IMI393220 IWE393220 JGA393220 JPW393220 JZS393220 KJO393220 KTK393220 LDG393220 LNC393220 LWY393220 MGU393220 MQQ393220 NAM393220 NKI393220 NUE393220 OEA393220 ONW393220 OXS393220 PHO393220 PRK393220 QBG393220 QLC393220 QUY393220 REU393220 ROQ393220 RYM393220 SII393220 SSE393220 TCA393220 TLW393220 TVS393220 UFO393220 UPK393220 UZG393220 VJC393220 VSY393220 WCU393220 WMQ393220 WWM393220 AE458756 KA458756 TW458756 ADS458756 ANO458756 AXK458756 BHG458756 BRC458756 CAY458756 CKU458756 CUQ458756 DEM458756 DOI458756 DYE458756 EIA458756 ERW458756 FBS458756 FLO458756 FVK458756 GFG458756 GPC458756 GYY458756 HIU458756 HSQ458756 ICM458756 IMI458756 IWE458756 JGA458756 JPW458756 JZS458756 KJO458756 KTK458756 LDG458756 LNC458756 LWY458756 MGU458756 MQQ458756 NAM458756 NKI458756 NUE458756 OEA458756 ONW458756 OXS458756 PHO458756 PRK458756 QBG458756 QLC458756 QUY458756 REU458756 ROQ458756 RYM458756 SII458756 SSE458756 TCA458756 TLW458756 TVS458756 UFO458756 UPK458756 UZG458756 VJC458756 VSY458756 WCU458756 WMQ458756 WWM458756 AE524292 KA524292 TW524292 ADS524292 ANO524292 AXK524292 BHG524292 BRC524292 CAY524292 CKU524292 CUQ524292 DEM524292 DOI524292 DYE524292 EIA524292 ERW524292 FBS524292 FLO524292 FVK524292 GFG524292 GPC524292 GYY524292 HIU524292 HSQ524292 ICM524292 IMI524292 IWE524292 JGA524292 JPW524292 JZS524292 KJO524292 KTK524292 LDG524292 LNC524292 LWY524292 MGU524292 MQQ524292 NAM524292 NKI524292 NUE524292 OEA524292 ONW524292 OXS524292 PHO524292 PRK524292 QBG524292 QLC524292 QUY524292 REU524292 ROQ524292 RYM524292 SII524292 SSE524292 TCA524292 TLW524292 TVS524292 UFO524292 UPK524292 UZG524292 VJC524292 VSY524292 WCU524292 WMQ524292 WWM524292 AE589828 KA589828 TW589828 ADS589828 ANO589828 AXK589828 BHG589828 BRC589828 CAY589828 CKU589828 CUQ589828 DEM589828 DOI589828 DYE589828 EIA589828 ERW589828 FBS589828 FLO589828 FVK589828 GFG589828 GPC589828 GYY589828 HIU589828 HSQ589828 ICM589828 IMI589828 IWE589828 JGA589828 JPW589828 JZS589828 KJO589828 KTK589828 LDG589828 LNC589828 LWY589828 MGU589828 MQQ589828 NAM589828 NKI589828 NUE589828 OEA589828 ONW589828 OXS589828 PHO589828 PRK589828 QBG589828 QLC589828 QUY589828 REU589828 ROQ589828 RYM589828 SII589828 SSE589828 TCA589828 TLW589828 TVS589828 UFO589828 UPK589828 UZG589828 VJC589828 VSY589828 WCU589828 WMQ589828 WWM589828 AE655364 KA655364 TW655364 ADS655364 ANO655364 AXK655364 BHG655364 BRC655364 CAY655364 CKU655364 CUQ655364 DEM655364 DOI655364 DYE655364 EIA655364 ERW655364 FBS655364 FLO655364 FVK655364 GFG655364 GPC655364 GYY655364 HIU655364 HSQ655364 ICM655364 IMI655364 IWE655364 JGA655364 JPW655364 JZS655364 KJO655364 KTK655364 LDG655364 LNC655364 LWY655364 MGU655364 MQQ655364 NAM655364 NKI655364 NUE655364 OEA655364 ONW655364 OXS655364 PHO655364 PRK655364 QBG655364 QLC655364 QUY655364 REU655364 ROQ655364 RYM655364 SII655364 SSE655364 TCA655364 TLW655364 TVS655364 UFO655364 UPK655364 UZG655364 VJC655364 VSY655364 WCU655364 WMQ655364 WWM655364 AE720900 KA720900 TW720900 ADS720900 ANO720900 AXK720900 BHG720900 BRC720900 CAY720900 CKU720900 CUQ720900 DEM720900 DOI720900 DYE720900 EIA720900 ERW720900 FBS720900 FLO720900 FVK720900 GFG720900 GPC720900 GYY720900 HIU720900 HSQ720900 ICM720900 IMI720900 IWE720900 JGA720900 JPW720900 JZS720900 KJO720900 KTK720900 LDG720900 LNC720900 LWY720900 MGU720900 MQQ720900 NAM720900 NKI720900 NUE720900 OEA720900 ONW720900 OXS720900 PHO720900 PRK720900 QBG720900 QLC720900 QUY720900 REU720900 ROQ720900 RYM720900 SII720900 SSE720900 TCA720900 TLW720900 TVS720900 UFO720900 UPK720900 UZG720900 VJC720900 VSY720900 WCU720900 WMQ720900 WWM720900 AE786436 KA786436 TW786436 ADS786436 ANO786436 AXK786436 BHG786436 BRC786436 CAY786436 CKU786436 CUQ786436 DEM786436 DOI786436 DYE786436 EIA786436 ERW786436 FBS786436 FLO786436 FVK786436 GFG786436 GPC786436 GYY786436 HIU786436 HSQ786436 ICM786436 IMI786436 IWE786436 JGA786436 JPW786436 JZS786436 KJO786436 KTK786436 LDG786436 LNC786436 LWY786436 MGU786436 MQQ786436 NAM786436 NKI786436 NUE786436 OEA786436 ONW786436 OXS786436 PHO786436 PRK786436 QBG786436 QLC786436 QUY786436 REU786436 ROQ786436 RYM786436 SII786436 SSE786436 TCA786436 TLW786436 TVS786436 UFO786436 UPK786436 UZG786436 VJC786436 VSY786436 WCU786436 WMQ786436 WWM786436 AE851972 KA851972 TW851972 ADS851972 ANO851972 AXK851972 BHG851972 BRC851972 CAY851972 CKU851972 CUQ851972 DEM851972 DOI851972 DYE851972 EIA851972 ERW851972 FBS851972 FLO851972 FVK851972 GFG851972 GPC851972 GYY851972 HIU851972 HSQ851972 ICM851972 IMI851972 IWE851972 JGA851972 JPW851972 JZS851972 KJO851972 KTK851972 LDG851972 LNC851972 LWY851972 MGU851972 MQQ851972 NAM851972 NKI851972 NUE851972 OEA851972 ONW851972 OXS851972 PHO851972 PRK851972 QBG851972 QLC851972 QUY851972 REU851972 ROQ851972 RYM851972 SII851972 SSE851972 TCA851972 TLW851972 TVS851972 UFO851972 UPK851972 UZG851972 VJC851972 VSY851972 WCU851972 WMQ851972 WWM851972 AE917508 KA917508 TW917508 ADS917508 ANO917508 AXK917508 BHG917508 BRC917508 CAY917508 CKU917508 CUQ917508 DEM917508 DOI917508 DYE917508 EIA917508 ERW917508 FBS917508 FLO917508 FVK917508 GFG917508 GPC917508 GYY917508 HIU917508 HSQ917508 ICM917508 IMI917508 IWE917508 JGA917508 JPW917508 JZS917508 KJO917508 KTK917508 LDG917508 LNC917508 LWY917508 MGU917508 MQQ917508 NAM917508 NKI917508 NUE917508 OEA917508 ONW917508 OXS917508 PHO917508 PRK917508 QBG917508 QLC917508 QUY917508 REU917508 ROQ917508 RYM917508 SII917508 SSE917508 TCA917508 TLW917508 TVS917508 UFO917508 UPK917508 UZG917508 VJC917508 VSY917508 WCU917508 WMQ917508 WWM917508 AE983044 KA983044 TW983044 ADS983044 ANO983044 AXK983044 BHG983044 BRC983044 CAY983044 CKU983044 CUQ983044 DEM983044 DOI983044 DYE983044 EIA983044 ERW983044 FBS983044 FLO983044 FVK983044 GFG983044 GPC983044 GYY983044 HIU983044 HSQ983044 ICM983044 IMI983044 IWE983044 JGA983044 JPW983044 JZS983044 KJO983044 KTK983044 LDG983044 LNC983044 LWY983044 MGU983044 MQQ983044 NAM983044 NKI983044 NUE983044 OEA983044 ONW983044 OXS983044 PHO983044 PRK983044 QBG983044 QLC983044 QUY983044 REU983044 ROQ983044 RYM983044 SII983044 SSE983044 TCA983044 TLW983044 TVS983044 UFO983044 UPK983044 UZG983044 VJC983044 VSY983044 WCU983044 WMQ983044 WWM983044" xr:uid="{3D3CD3FD-5B5A-4912-B37F-6FC5E0BEDE91}">
      <formula1>"切上,切捨,四捨五入"</formula1>
    </dataValidation>
    <dataValidation type="list" allowBlank="1" showInputMessage="1" showErrorMessage="1" sqref="WVX983065:WWJ983067 P25:AB27 WMB983065:WMN983067 WCF983065:WCR983067 VSJ983065:VSV983067 VIN983065:VIZ983067 UYR983065:UZD983067 UOV983065:UPH983067 UEZ983065:UFL983067 TVD983065:TVP983067 TLH983065:TLT983067 TBL983065:TBX983067 SRP983065:SSB983067 SHT983065:SIF983067 RXX983065:RYJ983067 ROB983065:RON983067 REF983065:RER983067 QUJ983065:QUV983067 QKN983065:QKZ983067 QAR983065:QBD983067 PQV983065:PRH983067 PGZ983065:PHL983067 OXD983065:OXP983067 ONH983065:ONT983067 ODL983065:ODX983067 NTP983065:NUB983067 NJT983065:NKF983067 MZX983065:NAJ983067 MQB983065:MQN983067 MGF983065:MGR983067 LWJ983065:LWV983067 LMN983065:LMZ983067 LCR983065:LDD983067 KSV983065:KTH983067 KIZ983065:KJL983067 JZD983065:JZP983067 JPH983065:JPT983067 JFL983065:JFX983067 IVP983065:IWB983067 ILT983065:IMF983067 IBX983065:ICJ983067 HSB983065:HSN983067 HIF983065:HIR983067 GYJ983065:GYV983067 GON983065:GOZ983067 GER983065:GFD983067 FUV983065:FVH983067 FKZ983065:FLL983067 FBD983065:FBP983067 ERH983065:ERT983067 EHL983065:EHX983067 DXP983065:DYB983067 DNT983065:DOF983067 DDX983065:DEJ983067 CUB983065:CUN983067 CKF983065:CKR983067 CAJ983065:CAV983067 BQN983065:BQZ983067 BGR983065:BHD983067 AWV983065:AXH983067 AMZ983065:ANL983067 ADD983065:ADP983067 TH983065:TT983067 JL983065:JX983067 P983065:AB983067 WVX917529:WWJ917531 WMB917529:WMN917531 WCF917529:WCR917531 VSJ917529:VSV917531 VIN917529:VIZ917531 UYR917529:UZD917531 UOV917529:UPH917531 UEZ917529:UFL917531 TVD917529:TVP917531 TLH917529:TLT917531 TBL917529:TBX917531 SRP917529:SSB917531 SHT917529:SIF917531 RXX917529:RYJ917531 ROB917529:RON917531 REF917529:RER917531 QUJ917529:QUV917531 QKN917529:QKZ917531 QAR917529:QBD917531 PQV917529:PRH917531 PGZ917529:PHL917531 OXD917529:OXP917531 ONH917529:ONT917531 ODL917529:ODX917531 NTP917529:NUB917531 NJT917529:NKF917531 MZX917529:NAJ917531 MQB917529:MQN917531 MGF917529:MGR917531 LWJ917529:LWV917531 LMN917529:LMZ917531 LCR917529:LDD917531 KSV917529:KTH917531 KIZ917529:KJL917531 JZD917529:JZP917531 JPH917529:JPT917531 JFL917529:JFX917531 IVP917529:IWB917531 ILT917529:IMF917531 IBX917529:ICJ917531 HSB917529:HSN917531 HIF917529:HIR917531 GYJ917529:GYV917531 GON917529:GOZ917531 GER917529:GFD917531 FUV917529:FVH917531 FKZ917529:FLL917531 FBD917529:FBP917531 ERH917529:ERT917531 EHL917529:EHX917531 DXP917529:DYB917531 DNT917529:DOF917531 DDX917529:DEJ917531 CUB917529:CUN917531 CKF917529:CKR917531 CAJ917529:CAV917531 BQN917529:BQZ917531 BGR917529:BHD917531 AWV917529:AXH917531 AMZ917529:ANL917531 ADD917529:ADP917531 TH917529:TT917531 JL917529:JX917531 P917529:AB917531 WVX851993:WWJ851995 WMB851993:WMN851995 WCF851993:WCR851995 VSJ851993:VSV851995 VIN851993:VIZ851995 UYR851993:UZD851995 UOV851993:UPH851995 UEZ851993:UFL851995 TVD851993:TVP851995 TLH851993:TLT851995 TBL851993:TBX851995 SRP851993:SSB851995 SHT851993:SIF851995 RXX851993:RYJ851995 ROB851993:RON851995 REF851993:RER851995 QUJ851993:QUV851995 QKN851993:QKZ851995 QAR851993:QBD851995 PQV851993:PRH851995 PGZ851993:PHL851995 OXD851993:OXP851995 ONH851993:ONT851995 ODL851993:ODX851995 NTP851993:NUB851995 NJT851993:NKF851995 MZX851993:NAJ851995 MQB851993:MQN851995 MGF851993:MGR851995 LWJ851993:LWV851995 LMN851993:LMZ851995 LCR851993:LDD851995 KSV851993:KTH851995 KIZ851993:KJL851995 JZD851993:JZP851995 JPH851993:JPT851995 JFL851993:JFX851995 IVP851993:IWB851995 ILT851993:IMF851995 IBX851993:ICJ851995 HSB851993:HSN851995 HIF851993:HIR851995 GYJ851993:GYV851995 GON851993:GOZ851995 GER851993:GFD851995 FUV851993:FVH851995 FKZ851993:FLL851995 FBD851993:FBP851995 ERH851993:ERT851995 EHL851993:EHX851995 DXP851993:DYB851995 DNT851993:DOF851995 DDX851993:DEJ851995 CUB851993:CUN851995 CKF851993:CKR851995 CAJ851993:CAV851995 BQN851993:BQZ851995 BGR851993:BHD851995 AWV851993:AXH851995 AMZ851993:ANL851995 ADD851993:ADP851995 TH851993:TT851995 JL851993:JX851995 P851993:AB851995 WVX786457:WWJ786459 WMB786457:WMN786459 WCF786457:WCR786459 VSJ786457:VSV786459 VIN786457:VIZ786459 UYR786457:UZD786459 UOV786457:UPH786459 UEZ786457:UFL786459 TVD786457:TVP786459 TLH786457:TLT786459 TBL786457:TBX786459 SRP786457:SSB786459 SHT786457:SIF786459 RXX786457:RYJ786459 ROB786457:RON786459 REF786457:RER786459 QUJ786457:QUV786459 QKN786457:QKZ786459 QAR786457:QBD786459 PQV786457:PRH786459 PGZ786457:PHL786459 OXD786457:OXP786459 ONH786457:ONT786459 ODL786457:ODX786459 NTP786457:NUB786459 NJT786457:NKF786459 MZX786457:NAJ786459 MQB786457:MQN786459 MGF786457:MGR786459 LWJ786457:LWV786459 LMN786457:LMZ786459 LCR786457:LDD786459 KSV786457:KTH786459 KIZ786457:KJL786459 JZD786457:JZP786459 JPH786457:JPT786459 JFL786457:JFX786459 IVP786457:IWB786459 ILT786457:IMF786459 IBX786457:ICJ786459 HSB786457:HSN786459 HIF786457:HIR786459 GYJ786457:GYV786459 GON786457:GOZ786459 GER786457:GFD786459 FUV786457:FVH786459 FKZ786457:FLL786459 FBD786457:FBP786459 ERH786457:ERT786459 EHL786457:EHX786459 DXP786457:DYB786459 DNT786457:DOF786459 DDX786457:DEJ786459 CUB786457:CUN786459 CKF786457:CKR786459 CAJ786457:CAV786459 BQN786457:BQZ786459 BGR786457:BHD786459 AWV786457:AXH786459 AMZ786457:ANL786459 ADD786457:ADP786459 TH786457:TT786459 JL786457:JX786459 P786457:AB786459 WVX720921:WWJ720923 WMB720921:WMN720923 WCF720921:WCR720923 VSJ720921:VSV720923 VIN720921:VIZ720923 UYR720921:UZD720923 UOV720921:UPH720923 UEZ720921:UFL720923 TVD720921:TVP720923 TLH720921:TLT720923 TBL720921:TBX720923 SRP720921:SSB720923 SHT720921:SIF720923 RXX720921:RYJ720923 ROB720921:RON720923 REF720921:RER720923 QUJ720921:QUV720923 QKN720921:QKZ720923 QAR720921:QBD720923 PQV720921:PRH720923 PGZ720921:PHL720923 OXD720921:OXP720923 ONH720921:ONT720923 ODL720921:ODX720923 NTP720921:NUB720923 NJT720921:NKF720923 MZX720921:NAJ720923 MQB720921:MQN720923 MGF720921:MGR720923 LWJ720921:LWV720923 LMN720921:LMZ720923 LCR720921:LDD720923 KSV720921:KTH720923 KIZ720921:KJL720923 JZD720921:JZP720923 JPH720921:JPT720923 JFL720921:JFX720923 IVP720921:IWB720923 ILT720921:IMF720923 IBX720921:ICJ720923 HSB720921:HSN720923 HIF720921:HIR720923 GYJ720921:GYV720923 GON720921:GOZ720923 GER720921:GFD720923 FUV720921:FVH720923 FKZ720921:FLL720923 FBD720921:FBP720923 ERH720921:ERT720923 EHL720921:EHX720923 DXP720921:DYB720923 DNT720921:DOF720923 DDX720921:DEJ720923 CUB720921:CUN720923 CKF720921:CKR720923 CAJ720921:CAV720923 BQN720921:BQZ720923 BGR720921:BHD720923 AWV720921:AXH720923 AMZ720921:ANL720923 ADD720921:ADP720923 TH720921:TT720923 JL720921:JX720923 P720921:AB720923 WVX655385:WWJ655387 WMB655385:WMN655387 WCF655385:WCR655387 VSJ655385:VSV655387 VIN655385:VIZ655387 UYR655385:UZD655387 UOV655385:UPH655387 UEZ655385:UFL655387 TVD655385:TVP655387 TLH655385:TLT655387 TBL655385:TBX655387 SRP655385:SSB655387 SHT655385:SIF655387 RXX655385:RYJ655387 ROB655385:RON655387 REF655385:RER655387 QUJ655385:QUV655387 QKN655385:QKZ655387 QAR655385:QBD655387 PQV655385:PRH655387 PGZ655385:PHL655387 OXD655385:OXP655387 ONH655385:ONT655387 ODL655385:ODX655387 NTP655385:NUB655387 NJT655385:NKF655387 MZX655385:NAJ655387 MQB655385:MQN655387 MGF655385:MGR655387 LWJ655385:LWV655387 LMN655385:LMZ655387 LCR655385:LDD655387 KSV655385:KTH655387 KIZ655385:KJL655387 JZD655385:JZP655387 JPH655385:JPT655387 JFL655385:JFX655387 IVP655385:IWB655387 ILT655385:IMF655387 IBX655385:ICJ655387 HSB655385:HSN655387 HIF655385:HIR655387 GYJ655385:GYV655387 GON655385:GOZ655387 GER655385:GFD655387 FUV655385:FVH655387 FKZ655385:FLL655387 FBD655385:FBP655387 ERH655385:ERT655387 EHL655385:EHX655387 DXP655385:DYB655387 DNT655385:DOF655387 DDX655385:DEJ655387 CUB655385:CUN655387 CKF655385:CKR655387 CAJ655385:CAV655387 BQN655385:BQZ655387 BGR655385:BHD655387 AWV655385:AXH655387 AMZ655385:ANL655387 ADD655385:ADP655387 TH655385:TT655387 JL655385:JX655387 P655385:AB655387 WVX589849:WWJ589851 WMB589849:WMN589851 WCF589849:WCR589851 VSJ589849:VSV589851 VIN589849:VIZ589851 UYR589849:UZD589851 UOV589849:UPH589851 UEZ589849:UFL589851 TVD589849:TVP589851 TLH589849:TLT589851 TBL589849:TBX589851 SRP589849:SSB589851 SHT589849:SIF589851 RXX589849:RYJ589851 ROB589849:RON589851 REF589849:RER589851 QUJ589849:QUV589851 QKN589849:QKZ589851 QAR589849:QBD589851 PQV589849:PRH589851 PGZ589849:PHL589851 OXD589849:OXP589851 ONH589849:ONT589851 ODL589849:ODX589851 NTP589849:NUB589851 NJT589849:NKF589851 MZX589849:NAJ589851 MQB589849:MQN589851 MGF589849:MGR589851 LWJ589849:LWV589851 LMN589849:LMZ589851 LCR589849:LDD589851 KSV589849:KTH589851 KIZ589849:KJL589851 JZD589849:JZP589851 JPH589849:JPT589851 JFL589849:JFX589851 IVP589849:IWB589851 ILT589849:IMF589851 IBX589849:ICJ589851 HSB589849:HSN589851 HIF589849:HIR589851 GYJ589849:GYV589851 GON589849:GOZ589851 GER589849:GFD589851 FUV589849:FVH589851 FKZ589849:FLL589851 FBD589849:FBP589851 ERH589849:ERT589851 EHL589849:EHX589851 DXP589849:DYB589851 DNT589849:DOF589851 DDX589849:DEJ589851 CUB589849:CUN589851 CKF589849:CKR589851 CAJ589849:CAV589851 BQN589849:BQZ589851 BGR589849:BHD589851 AWV589849:AXH589851 AMZ589849:ANL589851 ADD589849:ADP589851 TH589849:TT589851 JL589849:JX589851 P589849:AB589851 WVX524313:WWJ524315 WMB524313:WMN524315 WCF524313:WCR524315 VSJ524313:VSV524315 VIN524313:VIZ524315 UYR524313:UZD524315 UOV524313:UPH524315 UEZ524313:UFL524315 TVD524313:TVP524315 TLH524313:TLT524315 TBL524313:TBX524315 SRP524313:SSB524315 SHT524313:SIF524315 RXX524313:RYJ524315 ROB524313:RON524315 REF524313:RER524315 QUJ524313:QUV524315 QKN524313:QKZ524315 QAR524313:QBD524315 PQV524313:PRH524315 PGZ524313:PHL524315 OXD524313:OXP524315 ONH524313:ONT524315 ODL524313:ODX524315 NTP524313:NUB524315 NJT524313:NKF524315 MZX524313:NAJ524315 MQB524313:MQN524315 MGF524313:MGR524315 LWJ524313:LWV524315 LMN524313:LMZ524315 LCR524313:LDD524315 KSV524313:KTH524315 KIZ524313:KJL524315 JZD524313:JZP524315 JPH524313:JPT524315 JFL524313:JFX524315 IVP524313:IWB524315 ILT524313:IMF524315 IBX524313:ICJ524315 HSB524313:HSN524315 HIF524313:HIR524315 GYJ524313:GYV524315 GON524313:GOZ524315 GER524313:GFD524315 FUV524313:FVH524315 FKZ524313:FLL524315 FBD524313:FBP524315 ERH524313:ERT524315 EHL524313:EHX524315 DXP524313:DYB524315 DNT524313:DOF524315 DDX524313:DEJ524315 CUB524313:CUN524315 CKF524313:CKR524315 CAJ524313:CAV524315 BQN524313:BQZ524315 BGR524313:BHD524315 AWV524313:AXH524315 AMZ524313:ANL524315 ADD524313:ADP524315 TH524313:TT524315 JL524313:JX524315 P524313:AB524315 WVX458777:WWJ458779 WMB458777:WMN458779 WCF458777:WCR458779 VSJ458777:VSV458779 VIN458777:VIZ458779 UYR458777:UZD458779 UOV458777:UPH458779 UEZ458777:UFL458779 TVD458777:TVP458779 TLH458777:TLT458779 TBL458777:TBX458779 SRP458777:SSB458779 SHT458777:SIF458779 RXX458777:RYJ458779 ROB458777:RON458779 REF458777:RER458779 QUJ458777:QUV458779 QKN458777:QKZ458779 QAR458777:QBD458779 PQV458777:PRH458779 PGZ458777:PHL458779 OXD458777:OXP458779 ONH458777:ONT458779 ODL458777:ODX458779 NTP458777:NUB458779 NJT458777:NKF458779 MZX458777:NAJ458779 MQB458777:MQN458779 MGF458777:MGR458779 LWJ458777:LWV458779 LMN458777:LMZ458779 LCR458777:LDD458779 KSV458777:KTH458779 KIZ458777:KJL458779 JZD458777:JZP458779 JPH458777:JPT458779 JFL458777:JFX458779 IVP458777:IWB458779 ILT458777:IMF458779 IBX458777:ICJ458779 HSB458777:HSN458779 HIF458777:HIR458779 GYJ458777:GYV458779 GON458777:GOZ458779 GER458777:GFD458779 FUV458777:FVH458779 FKZ458777:FLL458779 FBD458777:FBP458779 ERH458777:ERT458779 EHL458777:EHX458779 DXP458777:DYB458779 DNT458777:DOF458779 DDX458777:DEJ458779 CUB458777:CUN458779 CKF458777:CKR458779 CAJ458777:CAV458779 BQN458777:BQZ458779 BGR458777:BHD458779 AWV458777:AXH458779 AMZ458777:ANL458779 ADD458777:ADP458779 TH458777:TT458779 JL458777:JX458779 P458777:AB458779 WVX393241:WWJ393243 WMB393241:WMN393243 WCF393241:WCR393243 VSJ393241:VSV393243 VIN393241:VIZ393243 UYR393241:UZD393243 UOV393241:UPH393243 UEZ393241:UFL393243 TVD393241:TVP393243 TLH393241:TLT393243 TBL393241:TBX393243 SRP393241:SSB393243 SHT393241:SIF393243 RXX393241:RYJ393243 ROB393241:RON393243 REF393241:RER393243 QUJ393241:QUV393243 QKN393241:QKZ393243 QAR393241:QBD393243 PQV393241:PRH393243 PGZ393241:PHL393243 OXD393241:OXP393243 ONH393241:ONT393243 ODL393241:ODX393243 NTP393241:NUB393243 NJT393241:NKF393243 MZX393241:NAJ393243 MQB393241:MQN393243 MGF393241:MGR393243 LWJ393241:LWV393243 LMN393241:LMZ393243 LCR393241:LDD393243 KSV393241:KTH393243 KIZ393241:KJL393243 JZD393241:JZP393243 JPH393241:JPT393243 JFL393241:JFX393243 IVP393241:IWB393243 ILT393241:IMF393243 IBX393241:ICJ393243 HSB393241:HSN393243 HIF393241:HIR393243 GYJ393241:GYV393243 GON393241:GOZ393243 GER393241:GFD393243 FUV393241:FVH393243 FKZ393241:FLL393243 FBD393241:FBP393243 ERH393241:ERT393243 EHL393241:EHX393243 DXP393241:DYB393243 DNT393241:DOF393243 DDX393241:DEJ393243 CUB393241:CUN393243 CKF393241:CKR393243 CAJ393241:CAV393243 BQN393241:BQZ393243 BGR393241:BHD393243 AWV393241:AXH393243 AMZ393241:ANL393243 ADD393241:ADP393243 TH393241:TT393243 JL393241:JX393243 P393241:AB393243 WVX327705:WWJ327707 WMB327705:WMN327707 WCF327705:WCR327707 VSJ327705:VSV327707 VIN327705:VIZ327707 UYR327705:UZD327707 UOV327705:UPH327707 UEZ327705:UFL327707 TVD327705:TVP327707 TLH327705:TLT327707 TBL327705:TBX327707 SRP327705:SSB327707 SHT327705:SIF327707 RXX327705:RYJ327707 ROB327705:RON327707 REF327705:RER327707 QUJ327705:QUV327707 QKN327705:QKZ327707 QAR327705:QBD327707 PQV327705:PRH327707 PGZ327705:PHL327707 OXD327705:OXP327707 ONH327705:ONT327707 ODL327705:ODX327707 NTP327705:NUB327707 NJT327705:NKF327707 MZX327705:NAJ327707 MQB327705:MQN327707 MGF327705:MGR327707 LWJ327705:LWV327707 LMN327705:LMZ327707 LCR327705:LDD327707 KSV327705:KTH327707 KIZ327705:KJL327707 JZD327705:JZP327707 JPH327705:JPT327707 JFL327705:JFX327707 IVP327705:IWB327707 ILT327705:IMF327707 IBX327705:ICJ327707 HSB327705:HSN327707 HIF327705:HIR327707 GYJ327705:GYV327707 GON327705:GOZ327707 GER327705:GFD327707 FUV327705:FVH327707 FKZ327705:FLL327707 FBD327705:FBP327707 ERH327705:ERT327707 EHL327705:EHX327707 DXP327705:DYB327707 DNT327705:DOF327707 DDX327705:DEJ327707 CUB327705:CUN327707 CKF327705:CKR327707 CAJ327705:CAV327707 BQN327705:BQZ327707 BGR327705:BHD327707 AWV327705:AXH327707 AMZ327705:ANL327707 ADD327705:ADP327707 TH327705:TT327707 JL327705:JX327707 P327705:AB327707 WVX262169:WWJ262171 WMB262169:WMN262171 WCF262169:WCR262171 VSJ262169:VSV262171 VIN262169:VIZ262171 UYR262169:UZD262171 UOV262169:UPH262171 UEZ262169:UFL262171 TVD262169:TVP262171 TLH262169:TLT262171 TBL262169:TBX262171 SRP262169:SSB262171 SHT262169:SIF262171 RXX262169:RYJ262171 ROB262169:RON262171 REF262169:RER262171 QUJ262169:QUV262171 QKN262169:QKZ262171 QAR262169:QBD262171 PQV262169:PRH262171 PGZ262169:PHL262171 OXD262169:OXP262171 ONH262169:ONT262171 ODL262169:ODX262171 NTP262169:NUB262171 NJT262169:NKF262171 MZX262169:NAJ262171 MQB262169:MQN262171 MGF262169:MGR262171 LWJ262169:LWV262171 LMN262169:LMZ262171 LCR262169:LDD262171 KSV262169:KTH262171 KIZ262169:KJL262171 JZD262169:JZP262171 JPH262169:JPT262171 JFL262169:JFX262171 IVP262169:IWB262171 ILT262169:IMF262171 IBX262169:ICJ262171 HSB262169:HSN262171 HIF262169:HIR262171 GYJ262169:GYV262171 GON262169:GOZ262171 GER262169:GFD262171 FUV262169:FVH262171 FKZ262169:FLL262171 FBD262169:FBP262171 ERH262169:ERT262171 EHL262169:EHX262171 DXP262169:DYB262171 DNT262169:DOF262171 DDX262169:DEJ262171 CUB262169:CUN262171 CKF262169:CKR262171 CAJ262169:CAV262171 BQN262169:BQZ262171 BGR262169:BHD262171 AWV262169:AXH262171 AMZ262169:ANL262171 ADD262169:ADP262171 TH262169:TT262171 JL262169:JX262171 P262169:AB262171 WVX196633:WWJ196635 WMB196633:WMN196635 WCF196633:WCR196635 VSJ196633:VSV196635 VIN196633:VIZ196635 UYR196633:UZD196635 UOV196633:UPH196635 UEZ196633:UFL196635 TVD196633:TVP196635 TLH196633:TLT196635 TBL196633:TBX196635 SRP196633:SSB196635 SHT196633:SIF196635 RXX196633:RYJ196635 ROB196633:RON196635 REF196633:RER196635 QUJ196633:QUV196635 QKN196633:QKZ196635 QAR196633:QBD196635 PQV196633:PRH196635 PGZ196633:PHL196635 OXD196633:OXP196635 ONH196633:ONT196635 ODL196633:ODX196635 NTP196633:NUB196635 NJT196633:NKF196635 MZX196633:NAJ196635 MQB196633:MQN196635 MGF196633:MGR196635 LWJ196633:LWV196635 LMN196633:LMZ196635 LCR196633:LDD196635 KSV196633:KTH196635 KIZ196633:KJL196635 JZD196633:JZP196635 JPH196633:JPT196635 JFL196633:JFX196635 IVP196633:IWB196635 ILT196633:IMF196635 IBX196633:ICJ196635 HSB196633:HSN196635 HIF196633:HIR196635 GYJ196633:GYV196635 GON196633:GOZ196635 GER196633:GFD196635 FUV196633:FVH196635 FKZ196633:FLL196635 FBD196633:FBP196635 ERH196633:ERT196635 EHL196633:EHX196635 DXP196633:DYB196635 DNT196633:DOF196635 DDX196633:DEJ196635 CUB196633:CUN196635 CKF196633:CKR196635 CAJ196633:CAV196635 BQN196633:BQZ196635 BGR196633:BHD196635 AWV196633:AXH196635 AMZ196633:ANL196635 ADD196633:ADP196635 TH196633:TT196635 JL196633:JX196635 P196633:AB196635 WVX131097:WWJ131099 WMB131097:WMN131099 WCF131097:WCR131099 VSJ131097:VSV131099 VIN131097:VIZ131099 UYR131097:UZD131099 UOV131097:UPH131099 UEZ131097:UFL131099 TVD131097:TVP131099 TLH131097:TLT131099 TBL131097:TBX131099 SRP131097:SSB131099 SHT131097:SIF131099 RXX131097:RYJ131099 ROB131097:RON131099 REF131097:RER131099 QUJ131097:QUV131099 QKN131097:QKZ131099 QAR131097:QBD131099 PQV131097:PRH131099 PGZ131097:PHL131099 OXD131097:OXP131099 ONH131097:ONT131099 ODL131097:ODX131099 NTP131097:NUB131099 NJT131097:NKF131099 MZX131097:NAJ131099 MQB131097:MQN131099 MGF131097:MGR131099 LWJ131097:LWV131099 LMN131097:LMZ131099 LCR131097:LDD131099 KSV131097:KTH131099 KIZ131097:KJL131099 JZD131097:JZP131099 JPH131097:JPT131099 JFL131097:JFX131099 IVP131097:IWB131099 ILT131097:IMF131099 IBX131097:ICJ131099 HSB131097:HSN131099 HIF131097:HIR131099 GYJ131097:GYV131099 GON131097:GOZ131099 GER131097:GFD131099 FUV131097:FVH131099 FKZ131097:FLL131099 FBD131097:FBP131099 ERH131097:ERT131099 EHL131097:EHX131099 DXP131097:DYB131099 DNT131097:DOF131099 DDX131097:DEJ131099 CUB131097:CUN131099 CKF131097:CKR131099 CAJ131097:CAV131099 BQN131097:BQZ131099 BGR131097:BHD131099 AWV131097:AXH131099 AMZ131097:ANL131099 ADD131097:ADP131099 TH131097:TT131099 JL131097:JX131099 P131097:AB131099 WVX65561:WWJ65563 WMB65561:WMN65563 WCF65561:WCR65563 VSJ65561:VSV65563 VIN65561:VIZ65563 UYR65561:UZD65563 UOV65561:UPH65563 UEZ65561:UFL65563 TVD65561:TVP65563 TLH65561:TLT65563 TBL65561:TBX65563 SRP65561:SSB65563 SHT65561:SIF65563 RXX65561:RYJ65563 ROB65561:RON65563 REF65561:RER65563 QUJ65561:QUV65563 QKN65561:QKZ65563 QAR65561:QBD65563 PQV65561:PRH65563 PGZ65561:PHL65563 OXD65561:OXP65563 ONH65561:ONT65563 ODL65561:ODX65563 NTP65561:NUB65563 NJT65561:NKF65563 MZX65561:NAJ65563 MQB65561:MQN65563 MGF65561:MGR65563 LWJ65561:LWV65563 LMN65561:LMZ65563 LCR65561:LDD65563 KSV65561:KTH65563 KIZ65561:KJL65563 JZD65561:JZP65563 JPH65561:JPT65563 JFL65561:JFX65563 IVP65561:IWB65563 ILT65561:IMF65563 IBX65561:ICJ65563 HSB65561:HSN65563 HIF65561:HIR65563 GYJ65561:GYV65563 GON65561:GOZ65563 GER65561:GFD65563 FUV65561:FVH65563 FKZ65561:FLL65563 FBD65561:FBP65563 ERH65561:ERT65563 EHL65561:EHX65563 DXP65561:DYB65563 DNT65561:DOF65563 DDX65561:DEJ65563 CUB65561:CUN65563 CKF65561:CKR65563 CAJ65561:CAV65563 BQN65561:BQZ65563 BGR65561:BHD65563 AWV65561:AXH65563 AMZ65561:ANL65563 ADD65561:ADP65563 TH65561:TT65563 JL65561:JX65563 P65561:AB65563 WVX25:WWJ28 WMB25:WMN28 WCF25:WCR28 VSJ25:VSV28 VIN25:VIZ28 UYR25:UZD28 UOV25:UPH28 UEZ25:UFL28 TVD25:TVP28 TLH25:TLT28 TBL25:TBX28 SRP25:SSB28 SHT25:SIF28 RXX25:RYJ28 ROB25:RON28 REF25:RER28 QUJ25:QUV28 QKN25:QKZ28 QAR25:QBD28 PQV25:PRH28 PGZ25:PHL28 OXD25:OXP28 ONH25:ONT28 ODL25:ODX28 NTP25:NUB28 NJT25:NKF28 MZX25:NAJ28 MQB25:MQN28 MGF25:MGR28 LWJ25:LWV28 LMN25:LMZ28 LCR25:LDD28 KSV25:KTH28 KIZ25:KJL28 JZD25:JZP28 JPH25:JPT28 JFL25:JFX28 IVP25:IWB28 ILT25:IMF28 IBX25:ICJ28 HSB25:HSN28 HIF25:HIR28 GYJ25:GYV28 GON25:GOZ28 GER25:GFD28 FUV25:FVH28 FKZ25:FLL28 FBD25:FBP28 ERH25:ERT28 EHL25:EHX28 DXP25:DYB28 DNT25:DOF28 DDX25:DEJ28 CUB25:CUN28 CKF25:CKR28 CAJ25:CAV28 BQN25:BQZ28 BGR25:BHD28 AWV25:AXH28 AMZ25:ANL28 ADD25:ADP28 TH25:TT28 JL25:JX28" xr:uid="{5417CF97-BCAB-4D40-88AD-BA08D3A5BCBF}">
      <formula1>$P$44:$P$54</formula1>
    </dataValidation>
    <dataValidation type="list" allowBlank="1" showInputMessage="1" showErrorMessage="1" sqref="D15 IZ15 SV15 ACR15 AMN15 AWJ15 BGF15 BQB15 BZX15 CJT15 CTP15 DDL15 DNH15 DXD15 EGZ15 EQV15 FAR15 FKN15 FUJ15 GEF15 GOB15 GXX15 HHT15 HRP15 IBL15 ILH15 IVD15 JEZ15 JOV15 JYR15 KIN15 KSJ15 LCF15 LMB15 LVX15 MFT15 MPP15 MZL15 NJH15 NTD15 OCZ15 OMV15 OWR15 PGN15 PQJ15 QAF15 QKB15 QTX15 RDT15 RNP15 RXL15 SHH15 SRD15 TAZ15 TKV15 TUR15 UEN15 UOJ15 UYF15 VIB15 VRX15 WBT15 WLP15 WVL15 D65551 IZ65551 SV65551 ACR65551 AMN65551 AWJ65551 BGF65551 BQB65551 BZX65551 CJT65551 CTP65551 DDL65551 DNH65551 DXD65551 EGZ65551 EQV65551 FAR65551 FKN65551 FUJ65551 GEF65551 GOB65551 GXX65551 HHT65551 HRP65551 IBL65551 ILH65551 IVD65551 JEZ65551 JOV65551 JYR65551 KIN65551 KSJ65551 LCF65551 LMB65551 LVX65551 MFT65551 MPP65551 MZL65551 NJH65551 NTD65551 OCZ65551 OMV65551 OWR65551 PGN65551 PQJ65551 QAF65551 QKB65551 QTX65551 RDT65551 RNP65551 RXL65551 SHH65551 SRD65551 TAZ65551 TKV65551 TUR65551 UEN65551 UOJ65551 UYF65551 VIB65551 VRX65551 WBT65551 WLP65551 WVL65551 D131087 IZ131087 SV131087 ACR131087 AMN131087 AWJ131087 BGF131087 BQB131087 BZX131087 CJT131087 CTP131087 DDL131087 DNH131087 DXD131087 EGZ131087 EQV131087 FAR131087 FKN131087 FUJ131087 GEF131087 GOB131087 GXX131087 HHT131087 HRP131087 IBL131087 ILH131087 IVD131087 JEZ131087 JOV131087 JYR131087 KIN131087 KSJ131087 LCF131087 LMB131087 LVX131087 MFT131087 MPP131087 MZL131087 NJH131087 NTD131087 OCZ131087 OMV131087 OWR131087 PGN131087 PQJ131087 QAF131087 QKB131087 QTX131087 RDT131087 RNP131087 RXL131087 SHH131087 SRD131087 TAZ131087 TKV131087 TUR131087 UEN131087 UOJ131087 UYF131087 VIB131087 VRX131087 WBT131087 WLP131087 WVL131087 D196623 IZ196623 SV196623 ACR196623 AMN196623 AWJ196623 BGF196623 BQB196623 BZX196623 CJT196623 CTP196623 DDL196623 DNH196623 DXD196623 EGZ196623 EQV196623 FAR196623 FKN196623 FUJ196623 GEF196623 GOB196623 GXX196623 HHT196623 HRP196623 IBL196623 ILH196623 IVD196623 JEZ196623 JOV196623 JYR196623 KIN196623 KSJ196623 LCF196623 LMB196623 LVX196623 MFT196623 MPP196623 MZL196623 NJH196623 NTD196623 OCZ196623 OMV196623 OWR196623 PGN196623 PQJ196623 QAF196623 QKB196623 QTX196623 RDT196623 RNP196623 RXL196623 SHH196623 SRD196623 TAZ196623 TKV196623 TUR196623 UEN196623 UOJ196623 UYF196623 VIB196623 VRX196623 WBT196623 WLP196623 WVL196623 D262159 IZ262159 SV262159 ACR262159 AMN262159 AWJ262159 BGF262159 BQB262159 BZX262159 CJT262159 CTP262159 DDL262159 DNH262159 DXD262159 EGZ262159 EQV262159 FAR262159 FKN262159 FUJ262159 GEF262159 GOB262159 GXX262159 HHT262159 HRP262159 IBL262159 ILH262159 IVD262159 JEZ262159 JOV262159 JYR262159 KIN262159 KSJ262159 LCF262159 LMB262159 LVX262159 MFT262159 MPP262159 MZL262159 NJH262159 NTD262159 OCZ262159 OMV262159 OWR262159 PGN262159 PQJ262159 QAF262159 QKB262159 QTX262159 RDT262159 RNP262159 RXL262159 SHH262159 SRD262159 TAZ262159 TKV262159 TUR262159 UEN262159 UOJ262159 UYF262159 VIB262159 VRX262159 WBT262159 WLP262159 WVL262159 D327695 IZ327695 SV327695 ACR327695 AMN327695 AWJ327695 BGF327695 BQB327695 BZX327695 CJT327695 CTP327695 DDL327695 DNH327695 DXD327695 EGZ327695 EQV327695 FAR327695 FKN327695 FUJ327695 GEF327695 GOB327695 GXX327695 HHT327695 HRP327695 IBL327695 ILH327695 IVD327695 JEZ327695 JOV327695 JYR327695 KIN327695 KSJ327695 LCF327695 LMB327695 LVX327695 MFT327695 MPP327695 MZL327695 NJH327695 NTD327695 OCZ327695 OMV327695 OWR327695 PGN327695 PQJ327695 QAF327695 QKB327695 QTX327695 RDT327695 RNP327695 RXL327695 SHH327695 SRD327695 TAZ327695 TKV327695 TUR327695 UEN327695 UOJ327695 UYF327695 VIB327695 VRX327695 WBT327695 WLP327695 WVL327695 D393231 IZ393231 SV393231 ACR393231 AMN393231 AWJ393231 BGF393231 BQB393231 BZX393231 CJT393231 CTP393231 DDL393231 DNH393231 DXD393231 EGZ393231 EQV393231 FAR393231 FKN393231 FUJ393231 GEF393231 GOB393231 GXX393231 HHT393231 HRP393231 IBL393231 ILH393231 IVD393231 JEZ393231 JOV393231 JYR393231 KIN393231 KSJ393231 LCF393231 LMB393231 LVX393231 MFT393231 MPP393231 MZL393231 NJH393231 NTD393231 OCZ393231 OMV393231 OWR393231 PGN393231 PQJ393231 QAF393231 QKB393231 QTX393231 RDT393231 RNP393231 RXL393231 SHH393231 SRD393231 TAZ393231 TKV393231 TUR393231 UEN393231 UOJ393231 UYF393231 VIB393231 VRX393231 WBT393231 WLP393231 WVL393231 D458767 IZ458767 SV458767 ACR458767 AMN458767 AWJ458767 BGF458767 BQB458767 BZX458767 CJT458767 CTP458767 DDL458767 DNH458767 DXD458767 EGZ458767 EQV458767 FAR458767 FKN458767 FUJ458767 GEF458767 GOB458767 GXX458767 HHT458767 HRP458767 IBL458767 ILH458767 IVD458767 JEZ458767 JOV458767 JYR458767 KIN458767 KSJ458767 LCF458767 LMB458767 LVX458767 MFT458767 MPP458767 MZL458767 NJH458767 NTD458767 OCZ458767 OMV458767 OWR458767 PGN458767 PQJ458767 QAF458767 QKB458767 QTX458767 RDT458767 RNP458767 RXL458767 SHH458767 SRD458767 TAZ458767 TKV458767 TUR458767 UEN458767 UOJ458767 UYF458767 VIB458767 VRX458767 WBT458767 WLP458767 WVL458767 D524303 IZ524303 SV524303 ACR524303 AMN524303 AWJ524303 BGF524303 BQB524303 BZX524303 CJT524303 CTP524303 DDL524303 DNH524303 DXD524303 EGZ524303 EQV524303 FAR524303 FKN524303 FUJ524303 GEF524303 GOB524303 GXX524303 HHT524303 HRP524303 IBL524303 ILH524303 IVD524303 JEZ524303 JOV524303 JYR524303 KIN524303 KSJ524303 LCF524303 LMB524303 LVX524303 MFT524303 MPP524303 MZL524303 NJH524303 NTD524303 OCZ524303 OMV524303 OWR524303 PGN524303 PQJ524303 QAF524303 QKB524303 QTX524303 RDT524303 RNP524303 RXL524303 SHH524303 SRD524303 TAZ524303 TKV524303 TUR524303 UEN524303 UOJ524303 UYF524303 VIB524303 VRX524303 WBT524303 WLP524303 WVL524303 D589839 IZ589839 SV589839 ACR589839 AMN589839 AWJ589839 BGF589839 BQB589839 BZX589839 CJT589839 CTP589839 DDL589839 DNH589839 DXD589839 EGZ589839 EQV589839 FAR589839 FKN589839 FUJ589839 GEF589839 GOB589839 GXX589839 HHT589839 HRP589839 IBL589839 ILH589839 IVD589839 JEZ589839 JOV589839 JYR589839 KIN589839 KSJ589839 LCF589839 LMB589839 LVX589839 MFT589839 MPP589839 MZL589839 NJH589839 NTD589839 OCZ589839 OMV589839 OWR589839 PGN589839 PQJ589839 QAF589839 QKB589839 QTX589839 RDT589839 RNP589839 RXL589839 SHH589839 SRD589839 TAZ589839 TKV589839 TUR589839 UEN589839 UOJ589839 UYF589839 VIB589839 VRX589839 WBT589839 WLP589839 WVL589839 D655375 IZ655375 SV655375 ACR655375 AMN655375 AWJ655375 BGF655375 BQB655375 BZX655375 CJT655375 CTP655375 DDL655375 DNH655375 DXD655375 EGZ655375 EQV655375 FAR655375 FKN655375 FUJ655375 GEF655375 GOB655375 GXX655375 HHT655375 HRP655375 IBL655375 ILH655375 IVD655375 JEZ655375 JOV655375 JYR655375 KIN655375 KSJ655375 LCF655375 LMB655375 LVX655375 MFT655375 MPP655375 MZL655375 NJH655375 NTD655375 OCZ655375 OMV655375 OWR655375 PGN655375 PQJ655375 QAF655375 QKB655375 QTX655375 RDT655375 RNP655375 RXL655375 SHH655375 SRD655375 TAZ655375 TKV655375 TUR655375 UEN655375 UOJ655375 UYF655375 VIB655375 VRX655375 WBT655375 WLP655375 WVL655375 D720911 IZ720911 SV720911 ACR720911 AMN720911 AWJ720911 BGF720911 BQB720911 BZX720911 CJT720911 CTP720911 DDL720911 DNH720911 DXD720911 EGZ720911 EQV720911 FAR720911 FKN720911 FUJ720911 GEF720911 GOB720911 GXX720911 HHT720911 HRP720911 IBL720911 ILH720911 IVD720911 JEZ720911 JOV720911 JYR720911 KIN720911 KSJ720911 LCF720911 LMB720911 LVX720911 MFT720911 MPP720911 MZL720911 NJH720911 NTD720911 OCZ720911 OMV720911 OWR720911 PGN720911 PQJ720911 QAF720911 QKB720911 QTX720911 RDT720911 RNP720911 RXL720911 SHH720911 SRD720911 TAZ720911 TKV720911 TUR720911 UEN720911 UOJ720911 UYF720911 VIB720911 VRX720911 WBT720911 WLP720911 WVL720911 D786447 IZ786447 SV786447 ACR786447 AMN786447 AWJ786447 BGF786447 BQB786447 BZX786447 CJT786447 CTP786447 DDL786447 DNH786447 DXD786447 EGZ786447 EQV786447 FAR786447 FKN786447 FUJ786447 GEF786447 GOB786447 GXX786447 HHT786447 HRP786447 IBL786447 ILH786447 IVD786447 JEZ786447 JOV786447 JYR786447 KIN786447 KSJ786447 LCF786447 LMB786447 LVX786447 MFT786447 MPP786447 MZL786447 NJH786447 NTD786447 OCZ786447 OMV786447 OWR786447 PGN786447 PQJ786447 QAF786447 QKB786447 QTX786447 RDT786447 RNP786447 RXL786447 SHH786447 SRD786447 TAZ786447 TKV786447 TUR786447 UEN786447 UOJ786447 UYF786447 VIB786447 VRX786447 WBT786447 WLP786447 WVL786447 D851983 IZ851983 SV851983 ACR851983 AMN851983 AWJ851983 BGF851983 BQB851983 BZX851983 CJT851983 CTP851983 DDL851983 DNH851983 DXD851983 EGZ851983 EQV851983 FAR851983 FKN851983 FUJ851983 GEF851983 GOB851983 GXX851983 HHT851983 HRP851983 IBL851983 ILH851983 IVD851983 JEZ851983 JOV851983 JYR851983 KIN851983 KSJ851983 LCF851983 LMB851983 LVX851983 MFT851983 MPP851983 MZL851983 NJH851983 NTD851983 OCZ851983 OMV851983 OWR851983 PGN851983 PQJ851983 QAF851983 QKB851983 QTX851983 RDT851983 RNP851983 RXL851983 SHH851983 SRD851983 TAZ851983 TKV851983 TUR851983 UEN851983 UOJ851983 UYF851983 VIB851983 VRX851983 WBT851983 WLP851983 WVL851983 D917519 IZ917519 SV917519 ACR917519 AMN917519 AWJ917519 BGF917519 BQB917519 BZX917519 CJT917519 CTP917519 DDL917519 DNH917519 DXD917519 EGZ917519 EQV917519 FAR917519 FKN917519 FUJ917519 GEF917519 GOB917519 GXX917519 HHT917519 HRP917519 IBL917519 ILH917519 IVD917519 JEZ917519 JOV917519 JYR917519 KIN917519 KSJ917519 LCF917519 LMB917519 LVX917519 MFT917519 MPP917519 MZL917519 NJH917519 NTD917519 OCZ917519 OMV917519 OWR917519 PGN917519 PQJ917519 QAF917519 QKB917519 QTX917519 RDT917519 RNP917519 RXL917519 SHH917519 SRD917519 TAZ917519 TKV917519 TUR917519 UEN917519 UOJ917519 UYF917519 VIB917519 VRX917519 WBT917519 WLP917519 WVL917519 D983055 IZ983055 SV983055 ACR983055 AMN983055 AWJ983055 BGF983055 BQB983055 BZX983055 CJT983055 CTP983055 DDL983055 DNH983055 DXD983055 EGZ983055 EQV983055 FAR983055 FKN983055 FUJ983055 GEF983055 GOB983055 GXX983055 HHT983055 HRP983055 IBL983055 ILH983055 IVD983055 JEZ983055 JOV983055 JYR983055 KIN983055 KSJ983055 LCF983055 LMB983055 LVX983055 MFT983055 MPP983055 MZL983055 NJH983055 NTD983055 OCZ983055 OMV983055 OWR983055 PGN983055 PQJ983055 QAF983055 QKB983055 QTX983055 RDT983055 RNP983055 RXL983055 SHH983055 SRD983055 TAZ983055 TKV983055 TUR983055 UEN983055 UOJ983055 UYF983055 VIB983055 VRX983055 WBT983055 WLP983055 WVL983055 U15 JQ15 TM15 ADI15 ANE15 AXA15 BGW15 BQS15 CAO15 CKK15 CUG15 DEC15 DNY15 DXU15 EHQ15 ERM15 FBI15 FLE15 FVA15 GEW15 GOS15 GYO15 HIK15 HSG15 ICC15 ILY15 IVU15 JFQ15 JPM15 JZI15 KJE15 KTA15 LCW15 LMS15 LWO15 MGK15 MQG15 NAC15 NJY15 NTU15 ODQ15 ONM15 OXI15 PHE15 PRA15 QAW15 QKS15 QUO15 REK15 ROG15 RYC15 SHY15 SRU15 TBQ15 TLM15 TVI15 UFE15 UPA15 UYW15 VIS15 VSO15 WCK15 WMG15 WWC15 U65551 JQ65551 TM65551 ADI65551 ANE65551 AXA65551 BGW65551 BQS65551 CAO65551 CKK65551 CUG65551 DEC65551 DNY65551 DXU65551 EHQ65551 ERM65551 FBI65551 FLE65551 FVA65551 GEW65551 GOS65551 GYO65551 HIK65551 HSG65551 ICC65551 ILY65551 IVU65551 JFQ65551 JPM65551 JZI65551 KJE65551 KTA65551 LCW65551 LMS65551 LWO65551 MGK65551 MQG65551 NAC65551 NJY65551 NTU65551 ODQ65551 ONM65551 OXI65551 PHE65551 PRA65551 QAW65551 QKS65551 QUO65551 REK65551 ROG65551 RYC65551 SHY65551 SRU65551 TBQ65551 TLM65551 TVI65551 UFE65551 UPA65551 UYW65551 VIS65551 VSO65551 WCK65551 WMG65551 WWC65551 U131087 JQ131087 TM131087 ADI131087 ANE131087 AXA131087 BGW131087 BQS131087 CAO131087 CKK131087 CUG131087 DEC131087 DNY131087 DXU131087 EHQ131087 ERM131087 FBI131087 FLE131087 FVA131087 GEW131087 GOS131087 GYO131087 HIK131087 HSG131087 ICC131087 ILY131087 IVU131087 JFQ131087 JPM131087 JZI131087 KJE131087 KTA131087 LCW131087 LMS131087 LWO131087 MGK131087 MQG131087 NAC131087 NJY131087 NTU131087 ODQ131087 ONM131087 OXI131087 PHE131087 PRA131087 QAW131087 QKS131087 QUO131087 REK131087 ROG131087 RYC131087 SHY131087 SRU131087 TBQ131087 TLM131087 TVI131087 UFE131087 UPA131087 UYW131087 VIS131087 VSO131087 WCK131087 WMG131087 WWC131087 U196623 JQ196623 TM196623 ADI196623 ANE196623 AXA196623 BGW196623 BQS196623 CAO196623 CKK196623 CUG196623 DEC196623 DNY196623 DXU196623 EHQ196623 ERM196623 FBI196623 FLE196623 FVA196623 GEW196623 GOS196623 GYO196623 HIK196623 HSG196623 ICC196623 ILY196623 IVU196623 JFQ196623 JPM196623 JZI196623 KJE196623 KTA196623 LCW196623 LMS196623 LWO196623 MGK196623 MQG196623 NAC196623 NJY196623 NTU196623 ODQ196623 ONM196623 OXI196623 PHE196623 PRA196623 QAW196623 QKS196623 QUO196623 REK196623 ROG196623 RYC196623 SHY196623 SRU196623 TBQ196623 TLM196623 TVI196623 UFE196623 UPA196623 UYW196623 VIS196623 VSO196623 WCK196623 WMG196623 WWC196623 U262159 JQ262159 TM262159 ADI262159 ANE262159 AXA262159 BGW262159 BQS262159 CAO262159 CKK262159 CUG262159 DEC262159 DNY262159 DXU262159 EHQ262159 ERM262159 FBI262159 FLE262159 FVA262159 GEW262159 GOS262159 GYO262159 HIK262159 HSG262159 ICC262159 ILY262159 IVU262159 JFQ262159 JPM262159 JZI262159 KJE262159 KTA262159 LCW262159 LMS262159 LWO262159 MGK262159 MQG262159 NAC262159 NJY262159 NTU262159 ODQ262159 ONM262159 OXI262159 PHE262159 PRA262159 QAW262159 QKS262159 QUO262159 REK262159 ROG262159 RYC262159 SHY262159 SRU262159 TBQ262159 TLM262159 TVI262159 UFE262159 UPA262159 UYW262159 VIS262159 VSO262159 WCK262159 WMG262159 WWC262159 U327695 JQ327695 TM327695 ADI327695 ANE327695 AXA327695 BGW327695 BQS327695 CAO327695 CKK327695 CUG327695 DEC327695 DNY327695 DXU327695 EHQ327695 ERM327695 FBI327695 FLE327695 FVA327695 GEW327695 GOS327695 GYO327695 HIK327695 HSG327695 ICC327695 ILY327695 IVU327695 JFQ327695 JPM327695 JZI327695 KJE327695 KTA327695 LCW327695 LMS327695 LWO327695 MGK327695 MQG327695 NAC327695 NJY327695 NTU327695 ODQ327695 ONM327695 OXI327695 PHE327695 PRA327695 QAW327695 QKS327695 QUO327695 REK327695 ROG327695 RYC327695 SHY327695 SRU327695 TBQ327695 TLM327695 TVI327695 UFE327695 UPA327695 UYW327695 VIS327695 VSO327695 WCK327695 WMG327695 WWC327695 U393231 JQ393231 TM393231 ADI393231 ANE393231 AXA393231 BGW393231 BQS393231 CAO393231 CKK393231 CUG393231 DEC393231 DNY393231 DXU393231 EHQ393231 ERM393231 FBI393231 FLE393231 FVA393231 GEW393231 GOS393231 GYO393231 HIK393231 HSG393231 ICC393231 ILY393231 IVU393231 JFQ393231 JPM393231 JZI393231 KJE393231 KTA393231 LCW393231 LMS393231 LWO393231 MGK393231 MQG393231 NAC393231 NJY393231 NTU393231 ODQ393231 ONM393231 OXI393231 PHE393231 PRA393231 QAW393231 QKS393231 QUO393231 REK393231 ROG393231 RYC393231 SHY393231 SRU393231 TBQ393231 TLM393231 TVI393231 UFE393231 UPA393231 UYW393231 VIS393231 VSO393231 WCK393231 WMG393231 WWC393231 U458767 JQ458767 TM458767 ADI458767 ANE458767 AXA458767 BGW458767 BQS458767 CAO458767 CKK458767 CUG458767 DEC458767 DNY458767 DXU458767 EHQ458767 ERM458767 FBI458767 FLE458767 FVA458767 GEW458767 GOS458767 GYO458767 HIK458767 HSG458767 ICC458767 ILY458767 IVU458767 JFQ458767 JPM458767 JZI458767 KJE458767 KTA458767 LCW458767 LMS458767 LWO458767 MGK458767 MQG458767 NAC458767 NJY458767 NTU458767 ODQ458767 ONM458767 OXI458767 PHE458767 PRA458767 QAW458767 QKS458767 QUO458767 REK458767 ROG458767 RYC458767 SHY458767 SRU458767 TBQ458767 TLM458767 TVI458767 UFE458767 UPA458767 UYW458767 VIS458767 VSO458767 WCK458767 WMG458767 WWC458767 U524303 JQ524303 TM524303 ADI524303 ANE524303 AXA524303 BGW524303 BQS524303 CAO524303 CKK524303 CUG524303 DEC524303 DNY524303 DXU524303 EHQ524303 ERM524303 FBI524303 FLE524303 FVA524303 GEW524303 GOS524303 GYO524303 HIK524303 HSG524303 ICC524303 ILY524303 IVU524303 JFQ524303 JPM524303 JZI524303 KJE524303 KTA524303 LCW524303 LMS524303 LWO524303 MGK524303 MQG524303 NAC524303 NJY524303 NTU524303 ODQ524303 ONM524303 OXI524303 PHE524303 PRA524303 QAW524303 QKS524303 QUO524303 REK524303 ROG524303 RYC524303 SHY524303 SRU524303 TBQ524303 TLM524303 TVI524303 UFE524303 UPA524303 UYW524303 VIS524303 VSO524303 WCK524303 WMG524303 WWC524303 U589839 JQ589839 TM589839 ADI589839 ANE589839 AXA589839 BGW589839 BQS589839 CAO589839 CKK589839 CUG589839 DEC589839 DNY589839 DXU589839 EHQ589839 ERM589839 FBI589839 FLE589839 FVA589839 GEW589839 GOS589839 GYO589839 HIK589839 HSG589839 ICC589839 ILY589839 IVU589839 JFQ589839 JPM589839 JZI589839 KJE589839 KTA589839 LCW589839 LMS589839 LWO589839 MGK589839 MQG589839 NAC589839 NJY589839 NTU589839 ODQ589839 ONM589839 OXI589839 PHE589839 PRA589839 QAW589839 QKS589839 QUO589839 REK589839 ROG589839 RYC589839 SHY589839 SRU589839 TBQ589839 TLM589839 TVI589839 UFE589839 UPA589839 UYW589839 VIS589839 VSO589839 WCK589839 WMG589839 WWC589839 U655375 JQ655375 TM655375 ADI655375 ANE655375 AXA655375 BGW655375 BQS655375 CAO655375 CKK655375 CUG655375 DEC655375 DNY655375 DXU655375 EHQ655375 ERM655375 FBI655375 FLE655375 FVA655375 GEW655375 GOS655375 GYO655375 HIK655375 HSG655375 ICC655375 ILY655375 IVU655375 JFQ655375 JPM655375 JZI655375 KJE655375 KTA655375 LCW655375 LMS655375 LWO655375 MGK655375 MQG655375 NAC655375 NJY655375 NTU655375 ODQ655375 ONM655375 OXI655375 PHE655375 PRA655375 QAW655375 QKS655375 QUO655375 REK655375 ROG655375 RYC655375 SHY655375 SRU655375 TBQ655375 TLM655375 TVI655375 UFE655375 UPA655375 UYW655375 VIS655375 VSO655375 WCK655375 WMG655375 WWC655375 U720911 JQ720911 TM720911 ADI720911 ANE720911 AXA720911 BGW720911 BQS720911 CAO720911 CKK720911 CUG720911 DEC720911 DNY720911 DXU720911 EHQ720911 ERM720911 FBI720911 FLE720911 FVA720911 GEW720911 GOS720911 GYO720911 HIK720911 HSG720911 ICC720911 ILY720911 IVU720911 JFQ720911 JPM720911 JZI720911 KJE720911 KTA720911 LCW720911 LMS720911 LWO720911 MGK720911 MQG720911 NAC720911 NJY720911 NTU720911 ODQ720911 ONM720911 OXI720911 PHE720911 PRA720911 QAW720911 QKS720911 QUO720911 REK720911 ROG720911 RYC720911 SHY720911 SRU720911 TBQ720911 TLM720911 TVI720911 UFE720911 UPA720911 UYW720911 VIS720911 VSO720911 WCK720911 WMG720911 WWC720911 U786447 JQ786447 TM786447 ADI786447 ANE786447 AXA786447 BGW786447 BQS786447 CAO786447 CKK786447 CUG786447 DEC786447 DNY786447 DXU786447 EHQ786447 ERM786447 FBI786447 FLE786447 FVA786447 GEW786447 GOS786447 GYO786447 HIK786447 HSG786447 ICC786447 ILY786447 IVU786447 JFQ786447 JPM786447 JZI786447 KJE786447 KTA786447 LCW786447 LMS786447 LWO786447 MGK786447 MQG786447 NAC786447 NJY786447 NTU786447 ODQ786447 ONM786447 OXI786447 PHE786447 PRA786447 QAW786447 QKS786447 QUO786447 REK786447 ROG786447 RYC786447 SHY786447 SRU786447 TBQ786447 TLM786447 TVI786447 UFE786447 UPA786447 UYW786447 VIS786447 VSO786447 WCK786447 WMG786447 WWC786447 U851983 JQ851983 TM851983 ADI851983 ANE851983 AXA851983 BGW851983 BQS851983 CAO851983 CKK851983 CUG851983 DEC851983 DNY851983 DXU851983 EHQ851983 ERM851983 FBI851983 FLE851983 FVA851983 GEW851983 GOS851983 GYO851983 HIK851983 HSG851983 ICC851983 ILY851983 IVU851983 JFQ851983 JPM851983 JZI851983 KJE851983 KTA851983 LCW851983 LMS851983 LWO851983 MGK851983 MQG851983 NAC851983 NJY851983 NTU851983 ODQ851983 ONM851983 OXI851983 PHE851983 PRA851983 QAW851983 QKS851983 QUO851983 REK851983 ROG851983 RYC851983 SHY851983 SRU851983 TBQ851983 TLM851983 TVI851983 UFE851983 UPA851983 UYW851983 VIS851983 VSO851983 WCK851983 WMG851983 WWC851983 U917519 JQ917519 TM917519 ADI917519 ANE917519 AXA917519 BGW917519 BQS917519 CAO917519 CKK917519 CUG917519 DEC917519 DNY917519 DXU917519 EHQ917519 ERM917519 FBI917519 FLE917519 FVA917519 GEW917519 GOS917519 GYO917519 HIK917519 HSG917519 ICC917519 ILY917519 IVU917519 JFQ917519 JPM917519 JZI917519 KJE917519 KTA917519 LCW917519 LMS917519 LWO917519 MGK917519 MQG917519 NAC917519 NJY917519 NTU917519 ODQ917519 ONM917519 OXI917519 PHE917519 PRA917519 QAW917519 QKS917519 QUO917519 REK917519 ROG917519 RYC917519 SHY917519 SRU917519 TBQ917519 TLM917519 TVI917519 UFE917519 UPA917519 UYW917519 VIS917519 VSO917519 WCK917519 WMG917519 WWC917519 U983055 JQ983055 TM983055 ADI983055 ANE983055 AXA983055 BGW983055 BQS983055 CAO983055 CKK983055 CUG983055 DEC983055 DNY983055 DXU983055 EHQ983055 ERM983055 FBI983055 FLE983055 FVA983055 GEW983055 GOS983055 GYO983055 HIK983055 HSG983055 ICC983055 ILY983055 IVU983055 JFQ983055 JPM983055 JZI983055 KJE983055 KTA983055 LCW983055 LMS983055 LWO983055 MGK983055 MQG983055 NAC983055 NJY983055 NTU983055 ODQ983055 ONM983055 OXI983055 PHE983055 PRA983055 QAW983055 QKS983055 QUO983055 REK983055 ROG983055 RYC983055 SHY983055 SRU983055 TBQ983055 TLM983055 TVI983055 UFE983055 UPA983055 UYW983055 VIS983055 VSO983055 WCK983055 WMG983055 WWC983055 R15 JN15 TJ15 ADF15 ANB15 AWX15 BGT15 BQP15 CAL15 CKH15 CUD15 DDZ15 DNV15 DXR15 EHN15 ERJ15 FBF15 FLB15 FUX15 GET15 GOP15 GYL15 HIH15 HSD15 IBZ15 ILV15 IVR15 JFN15 JPJ15 JZF15 KJB15 KSX15 LCT15 LMP15 LWL15 MGH15 MQD15 MZZ15 NJV15 NTR15 ODN15 ONJ15 OXF15 PHB15 PQX15 QAT15 QKP15 QUL15 REH15 ROD15 RXZ15 SHV15 SRR15 TBN15 TLJ15 TVF15 UFB15 UOX15 UYT15 VIP15 VSL15 WCH15 WMD15 WVZ15 R65551 JN65551 TJ65551 ADF65551 ANB65551 AWX65551 BGT65551 BQP65551 CAL65551 CKH65551 CUD65551 DDZ65551 DNV65551 DXR65551 EHN65551 ERJ65551 FBF65551 FLB65551 FUX65551 GET65551 GOP65551 GYL65551 HIH65551 HSD65551 IBZ65551 ILV65551 IVR65551 JFN65551 JPJ65551 JZF65551 KJB65551 KSX65551 LCT65551 LMP65551 LWL65551 MGH65551 MQD65551 MZZ65551 NJV65551 NTR65551 ODN65551 ONJ65551 OXF65551 PHB65551 PQX65551 QAT65551 QKP65551 QUL65551 REH65551 ROD65551 RXZ65551 SHV65551 SRR65551 TBN65551 TLJ65551 TVF65551 UFB65551 UOX65551 UYT65551 VIP65551 VSL65551 WCH65551 WMD65551 WVZ65551 R131087 JN131087 TJ131087 ADF131087 ANB131087 AWX131087 BGT131087 BQP131087 CAL131087 CKH131087 CUD131087 DDZ131087 DNV131087 DXR131087 EHN131087 ERJ131087 FBF131087 FLB131087 FUX131087 GET131087 GOP131087 GYL131087 HIH131087 HSD131087 IBZ131087 ILV131087 IVR131087 JFN131087 JPJ131087 JZF131087 KJB131087 KSX131087 LCT131087 LMP131087 LWL131087 MGH131087 MQD131087 MZZ131087 NJV131087 NTR131087 ODN131087 ONJ131087 OXF131087 PHB131087 PQX131087 QAT131087 QKP131087 QUL131087 REH131087 ROD131087 RXZ131087 SHV131087 SRR131087 TBN131087 TLJ131087 TVF131087 UFB131087 UOX131087 UYT131087 VIP131087 VSL131087 WCH131087 WMD131087 WVZ131087 R196623 JN196623 TJ196623 ADF196623 ANB196623 AWX196623 BGT196623 BQP196623 CAL196623 CKH196623 CUD196623 DDZ196623 DNV196623 DXR196623 EHN196623 ERJ196623 FBF196623 FLB196623 FUX196623 GET196623 GOP196623 GYL196623 HIH196623 HSD196623 IBZ196623 ILV196623 IVR196623 JFN196623 JPJ196623 JZF196623 KJB196623 KSX196623 LCT196623 LMP196623 LWL196623 MGH196623 MQD196623 MZZ196623 NJV196623 NTR196623 ODN196623 ONJ196623 OXF196623 PHB196623 PQX196623 QAT196623 QKP196623 QUL196623 REH196623 ROD196623 RXZ196623 SHV196623 SRR196623 TBN196623 TLJ196623 TVF196623 UFB196623 UOX196623 UYT196623 VIP196623 VSL196623 WCH196623 WMD196623 WVZ196623 R262159 JN262159 TJ262159 ADF262159 ANB262159 AWX262159 BGT262159 BQP262159 CAL262159 CKH262159 CUD262159 DDZ262159 DNV262159 DXR262159 EHN262159 ERJ262159 FBF262159 FLB262159 FUX262159 GET262159 GOP262159 GYL262159 HIH262159 HSD262159 IBZ262159 ILV262159 IVR262159 JFN262159 JPJ262159 JZF262159 KJB262159 KSX262159 LCT262159 LMP262159 LWL262159 MGH262159 MQD262159 MZZ262159 NJV262159 NTR262159 ODN262159 ONJ262159 OXF262159 PHB262159 PQX262159 QAT262159 QKP262159 QUL262159 REH262159 ROD262159 RXZ262159 SHV262159 SRR262159 TBN262159 TLJ262159 TVF262159 UFB262159 UOX262159 UYT262159 VIP262159 VSL262159 WCH262159 WMD262159 WVZ262159 R327695 JN327695 TJ327695 ADF327695 ANB327695 AWX327695 BGT327695 BQP327695 CAL327695 CKH327695 CUD327695 DDZ327695 DNV327695 DXR327695 EHN327695 ERJ327695 FBF327695 FLB327695 FUX327695 GET327695 GOP327695 GYL327695 HIH327695 HSD327695 IBZ327695 ILV327695 IVR327695 JFN327695 JPJ327695 JZF327695 KJB327695 KSX327695 LCT327695 LMP327695 LWL327695 MGH327695 MQD327695 MZZ327695 NJV327695 NTR327695 ODN327695 ONJ327695 OXF327695 PHB327695 PQX327695 QAT327695 QKP327695 QUL327695 REH327695 ROD327695 RXZ327695 SHV327695 SRR327695 TBN327695 TLJ327695 TVF327695 UFB327695 UOX327695 UYT327695 VIP327695 VSL327695 WCH327695 WMD327695 WVZ327695 R393231 JN393231 TJ393231 ADF393231 ANB393231 AWX393231 BGT393231 BQP393231 CAL393231 CKH393231 CUD393231 DDZ393231 DNV393231 DXR393231 EHN393231 ERJ393231 FBF393231 FLB393231 FUX393231 GET393231 GOP393231 GYL393231 HIH393231 HSD393231 IBZ393231 ILV393231 IVR393231 JFN393231 JPJ393231 JZF393231 KJB393231 KSX393231 LCT393231 LMP393231 LWL393231 MGH393231 MQD393231 MZZ393231 NJV393231 NTR393231 ODN393231 ONJ393231 OXF393231 PHB393231 PQX393231 QAT393231 QKP393231 QUL393231 REH393231 ROD393231 RXZ393231 SHV393231 SRR393231 TBN393231 TLJ393231 TVF393231 UFB393231 UOX393231 UYT393231 VIP393231 VSL393231 WCH393231 WMD393231 WVZ393231 R458767 JN458767 TJ458767 ADF458767 ANB458767 AWX458767 BGT458767 BQP458767 CAL458767 CKH458767 CUD458767 DDZ458767 DNV458767 DXR458767 EHN458767 ERJ458767 FBF458767 FLB458767 FUX458767 GET458767 GOP458767 GYL458767 HIH458767 HSD458767 IBZ458767 ILV458767 IVR458767 JFN458767 JPJ458767 JZF458767 KJB458767 KSX458767 LCT458767 LMP458767 LWL458767 MGH458767 MQD458767 MZZ458767 NJV458767 NTR458767 ODN458767 ONJ458767 OXF458767 PHB458767 PQX458767 QAT458767 QKP458767 QUL458767 REH458767 ROD458767 RXZ458767 SHV458767 SRR458767 TBN458767 TLJ458767 TVF458767 UFB458767 UOX458767 UYT458767 VIP458767 VSL458767 WCH458767 WMD458767 WVZ458767 R524303 JN524303 TJ524303 ADF524303 ANB524303 AWX524303 BGT524303 BQP524303 CAL524303 CKH524303 CUD524303 DDZ524303 DNV524303 DXR524303 EHN524303 ERJ524303 FBF524303 FLB524303 FUX524303 GET524303 GOP524303 GYL524303 HIH524303 HSD524303 IBZ524303 ILV524303 IVR524303 JFN524303 JPJ524303 JZF524303 KJB524303 KSX524303 LCT524303 LMP524303 LWL524303 MGH524303 MQD524303 MZZ524303 NJV524303 NTR524303 ODN524303 ONJ524303 OXF524303 PHB524303 PQX524303 QAT524303 QKP524303 QUL524303 REH524303 ROD524303 RXZ524303 SHV524303 SRR524303 TBN524303 TLJ524303 TVF524303 UFB524303 UOX524303 UYT524303 VIP524303 VSL524303 WCH524303 WMD524303 WVZ524303 R589839 JN589839 TJ589839 ADF589839 ANB589839 AWX589839 BGT589839 BQP589839 CAL589839 CKH589839 CUD589839 DDZ589839 DNV589839 DXR589839 EHN589839 ERJ589839 FBF589839 FLB589839 FUX589839 GET589839 GOP589839 GYL589839 HIH589839 HSD589839 IBZ589839 ILV589839 IVR589839 JFN589839 JPJ589839 JZF589839 KJB589839 KSX589839 LCT589839 LMP589839 LWL589839 MGH589839 MQD589839 MZZ589839 NJV589839 NTR589839 ODN589839 ONJ589839 OXF589839 PHB589839 PQX589839 QAT589839 QKP589839 QUL589839 REH589839 ROD589839 RXZ589839 SHV589839 SRR589839 TBN589839 TLJ589839 TVF589839 UFB589839 UOX589839 UYT589839 VIP589839 VSL589839 WCH589839 WMD589839 WVZ589839 R655375 JN655375 TJ655375 ADF655375 ANB655375 AWX655375 BGT655375 BQP655375 CAL655375 CKH655375 CUD655375 DDZ655375 DNV655375 DXR655375 EHN655375 ERJ655375 FBF655375 FLB655375 FUX655375 GET655375 GOP655375 GYL655375 HIH655375 HSD655375 IBZ655375 ILV655375 IVR655375 JFN655375 JPJ655375 JZF655375 KJB655375 KSX655375 LCT655375 LMP655375 LWL655375 MGH655375 MQD655375 MZZ655375 NJV655375 NTR655375 ODN655375 ONJ655375 OXF655375 PHB655375 PQX655375 QAT655375 QKP655375 QUL655375 REH655375 ROD655375 RXZ655375 SHV655375 SRR655375 TBN655375 TLJ655375 TVF655375 UFB655375 UOX655375 UYT655375 VIP655375 VSL655375 WCH655375 WMD655375 WVZ655375 R720911 JN720911 TJ720911 ADF720911 ANB720911 AWX720911 BGT720911 BQP720911 CAL720911 CKH720911 CUD720911 DDZ720911 DNV720911 DXR720911 EHN720911 ERJ720911 FBF720911 FLB720911 FUX720911 GET720911 GOP720911 GYL720911 HIH720911 HSD720911 IBZ720911 ILV720911 IVR720911 JFN720911 JPJ720911 JZF720911 KJB720911 KSX720911 LCT720911 LMP720911 LWL720911 MGH720911 MQD720911 MZZ720911 NJV720911 NTR720911 ODN720911 ONJ720911 OXF720911 PHB720911 PQX720911 QAT720911 QKP720911 QUL720911 REH720911 ROD720911 RXZ720911 SHV720911 SRR720911 TBN720911 TLJ720911 TVF720911 UFB720911 UOX720911 UYT720911 VIP720911 VSL720911 WCH720911 WMD720911 WVZ720911 R786447 JN786447 TJ786447 ADF786447 ANB786447 AWX786447 BGT786447 BQP786447 CAL786447 CKH786447 CUD786447 DDZ786447 DNV786447 DXR786447 EHN786447 ERJ786447 FBF786447 FLB786447 FUX786447 GET786447 GOP786447 GYL786447 HIH786447 HSD786447 IBZ786447 ILV786447 IVR786447 JFN786447 JPJ786447 JZF786447 KJB786447 KSX786447 LCT786447 LMP786447 LWL786447 MGH786447 MQD786447 MZZ786447 NJV786447 NTR786447 ODN786447 ONJ786447 OXF786447 PHB786447 PQX786447 QAT786447 QKP786447 QUL786447 REH786447 ROD786447 RXZ786447 SHV786447 SRR786447 TBN786447 TLJ786447 TVF786447 UFB786447 UOX786447 UYT786447 VIP786447 VSL786447 WCH786447 WMD786447 WVZ786447 R851983 JN851983 TJ851983 ADF851983 ANB851983 AWX851983 BGT851983 BQP851983 CAL851983 CKH851983 CUD851983 DDZ851983 DNV851983 DXR851983 EHN851983 ERJ851983 FBF851983 FLB851983 FUX851983 GET851983 GOP851983 GYL851983 HIH851983 HSD851983 IBZ851983 ILV851983 IVR851983 JFN851983 JPJ851983 JZF851983 KJB851983 KSX851983 LCT851983 LMP851983 LWL851983 MGH851983 MQD851983 MZZ851983 NJV851983 NTR851983 ODN851983 ONJ851983 OXF851983 PHB851983 PQX851983 QAT851983 QKP851983 QUL851983 REH851983 ROD851983 RXZ851983 SHV851983 SRR851983 TBN851983 TLJ851983 TVF851983 UFB851983 UOX851983 UYT851983 VIP851983 VSL851983 WCH851983 WMD851983 WVZ851983 R917519 JN917519 TJ917519 ADF917519 ANB917519 AWX917519 BGT917519 BQP917519 CAL917519 CKH917519 CUD917519 DDZ917519 DNV917519 DXR917519 EHN917519 ERJ917519 FBF917519 FLB917519 FUX917519 GET917519 GOP917519 GYL917519 HIH917519 HSD917519 IBZ917519 ILV917519 IVR917519 JFN917519 JPJ917519 JZF917519 KJB917519 KSX917519 LCT917519 LMP917519 LWL917519 MGH917519 MQD917519 MZZ917519 NJV917519 NTR917519 ODN917519 ONJ917519 OXF917519 PHB917519 PQX917519 QAT917519 QKP917519 QUL917519 REH917519 ROD917519 RXZ917519 SHV917519 SRR917519 TBN917519 TLJ917519 TVF917519 UFB917519 UOX917519 UYT917519 VIP917519 VSL917519 WCH917519 WMD917519 WVZ917519 R983055 JN983055 TJ983055 ADF983055 ANB983055 AWX983055 BGT983055 BQP983055 CAL983055 CKH983055 CUD983055 DDZ983055 DNV983055 DXR983055 EHN983055 ERJ983055 FBF983055 FLB983055 FUX983055 GET983055 GOP983055 GYL983055 HIH983055 HSD983055 IBZ983055 ILV983055 IVR983055 JFN983055 JPJ983055 JZF983055 KJB983055 KSX983055 LCT983055 LMP983055 LWL983055 MGH983055 MQD983055 MZZ983055 NJV983055 NTR983055 ODN983055 ONJ983055 OXF983055 PHB983055 PQX983055 QAT983055 QKP983055 QUL983055 REH983055 ROD983055 RXZ983055 SHV983055 SRR983055 TBN983055 TLJ983055 TVF983055 UFB983055 UOX983055 UYT983055 VIP983055 VSL983055 WCH983055 WMD983055 WVZ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xr:uid="{D822CBD0-8DFD-429D-84AE-EE3DCB014BF6}">
      <formula1>"□,■"</formula1>
    </dataValidation>
  </dataValidations>
  <pageMargins left="0.78740157480314965" right="0.59055118110236227" top="0.51181102362204722" bottom="0" header="0.51181102362204722" footer="0"/>
  <pageSetup paperSize="9" orientation="portrait" blackAndWhite="1"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83C7E-71AC-48B0-B806-C16CB556791A}">
  <sheetPr>
    <tabColor rgb="FFCCFFFF"/>
  </sheetPr>
  <dimension ref="A1:AY93"/>
  <sheetViews>
    <sheetView view="pageBreakPreview" zoomScaleNormal="100" zoomScaleSheetLayoutView="100" workbookViewId="0">
      <selection activeCell="G4" sqref="G4:K4"/>
    </sheetView>
  </sheetViews>
  <sheetFormatPr defaultRowHeight="12" outlineLevelRow="1"/>
  <cols>
    <col min="1" max="29" width="3" style="444" customWidth="1"/>
    <col min="30" max="30" width="2.875" style="444" customWidth="1"/>
    <col min="31" max="256" width="9" style="444"/>
    <col min="257" max="285" width="3" style="444" customWidth="1"/>
    <col min="286" max="286" width="2.875" style="444" customWidth="1"/>
    <col min="287" max="512" width="9" style="444"/>
    <col min="513" max="541" width="3" style="444" customWidth="1"/>
    <col min="542" max="542" width="2.875" style="444" customWidth="1"/>
    <col min="543" max="768" width="9" style="444"/>
    <col min="769" max="797" width="3" style="444" customWidth="1"/>
    <col min="798" max="798" width="2.875" style="444" customWidth="1"/>
    <col min="799" max="1024" width="9" style="444"/>
    <col min="1025" max="1053" width="3" style="444" customWidth="1"/>
    <col min="1054" max="1054" width="2.875" style="444" customWidth="1"/>
    <col min="1055" max="1280" width="9" style="444"/>
    <col min="1281" max="1309" width="3" style="444" customWidth="1"/>
    <col min="1310" max="1310" width="2.875" style="444" customWidth="1"/>
    <col min="1311" max="1536" width="9" style="444"/>
    <col min="1537" max="1565" width="3" style="444" customWidth="1"/>
    <col min="1566" max="1566" width="2.875" style="444" customWidth="1"/>
    <col min="1567" max="1792" width="9" style="444"/>
    <col min="1793" max="1821" width="3" style="444" customWidth="1"/>
    <col min="1822" max="1822" width="2.875" style="444" customWidth="1"/>
    <col min="1823" max="2048" width="9" style="444"/>
    <col min="2049" max="2077" width="3" style="444" customWidth="1"/>
    <col min="2078" max="2078" width="2.875" style="444" customWidth="1"/>
    <col min="2079" max="2304" width="9" style="444"/>
    <col min="2305" max="2333" width="3" style="444" customWidth="1"/>
    <col min="2334" max="2334" width="2.875" style="444" customWidth="1"/>
    <col min="2335" max="2560" width="9" style="444"/>
    <col min="2561" max="2589" width="3" style="444" customWidth="1"/>
    <col min="2590" max="2590" width="2.875" style="444" customWidth="1"/>
    <col min="2591" max="2816" width="9" style="444"/>
    <col min="2817" max="2845" width="3" style="444" customWidth="1"/>
    <col min="2846" max="2846" width="2.875" style="444" customWidth="1"/>
    <col min="2847" max="3072" width="9" style="444"/>
    <col min="3073" max="3101" width="3" style="444" customWidth="1"/>
    <col min="3102" max="3102" width="2.875" style="444" customWidth="1"/>
    <col min="3103" max="3328" width="9" style="444"/>
    <col min="3329" max="3357" width="3" style="444" customWidth="1"/>
    <col min="3358" max="3358" width="2.875" style="444" customWidth="1"/>
    <col min="3359" max="3584" width="9" style="444"/>
    <col min="3585" max="3613" width="3" style="444" customWidth="1"/>
    <col min="3614" max="3614" width="2.875" style="444" customWidth="1"/>
    <col min="3615" max="3840" width="9" style="444"/>
    <col min="3841" max="3869" width="3" style="444" customWidth="1"/>
    <col min="3870" max="3870" width="2.875" style="444" customWidth="1"/>
    <col min="3871" max="4096" width="9" style="444"/>
    <col min="4097" max="4125" width="3" style="444" customWidth="1"/>
    <col min="4126" max="4126" width="2.875" style="444" customWidth="1"/>
    <col min="4127" max="4352" width="9" style="444"/>
    <col min="4353" max="4381" width="3" style="444" customWidth="1"/>
    <col min="4382" max="4382" width="2.875" style="444" customWidth="1"/>
    <col min="4383" max="4608" width="9" style="444"/>
    <col min="4609" max="4637" width="3" style="444" customWidth="1"/>
    <col min="4638" max="4638" width="2.875" style="444" customWidth="1"/>
    <col min="4639" max="4864" width="9" style="444"/>
    <col min="4865" max="4893" width="3" style="444" customWidth="1"/>
    <col min="4894" max="4894" width="2.875" style="444" customWidth="1"/>
    <col min="4895" max="5120" width="9" style="444"/>
    <col min="5121" max="5149" width="3" style="444" customWidth="1"/>
    <col min="5150" max="5150" width="2.875" style="444" customWidth="1"/>
    <col min="5151" max="5376" width="9" style="444"/>
    <col min="5377" max="5405" width="3" style="444" customWidth="1"/>
    <col min="5406" max="5406" width="2.875" style="444" customWidth="1"/>
    <col min="5407" max="5632" width="9" style="444"/>
    <col min="5633" max="5661" width="3" style="444" customWidth="1"/>
    <col min="5662" max="5662" width="2.875" style="444" customWidth="1"/>
    <col min="5663" max="5888" width="9" style="444"/>
    <col min="5889" max="5917" width="3" style="444" customWidth="1"/>
    <col min="5918" max="5918" width="2.875" style="444" customWidth="1"/>
    <col min="5919" max="6144" width="9" style="444"/>
    <col min="6145" max="6173" width="3" style="444" customWidth="1"/>
    <col min="6174" max="6174" width="2.875" style="444" customWidth="1"/>
    <col min="6175" max="6400" width="9" style="444"/>
    <col min="6401" max="6429" width="3" style="444" customWidth="1"/>
    <col min="6430" max="6430" width="2.875" style="444" customWidth="1"/>
    <col min="6431" max="6656" width="9" style="444"/>
    <col min="6657" max="6685" width="3" style="444" customWidth="1"/>
    <col min="6686" max="6686" width="2.875" style="444" customWidth="1"/>
    <col min="6687" max="6912" width="9" style="444"/>
    <col min="6913" max="6941" width="3" style="444" customWidth="1"/>
    <col min="6942" max="6942" width="2.875" style="444" customWidth="1"/>
    <col min="6943" max="7168" width="9" style="444"/>
    <col min="7169" max="7197" width="3" style="444" customWidth="1"/>
    <col min="7198" max="7198" width="2.875" style="444" customWidth="1"/>
    <col min="7199" max="7424" width="9" style="444"/>
    <col min="7425" max="7453" width="3" style="444" customWidth="1"/>
    <col min="7454" max="7454" width="2.875" style="444" customWidth="1"/>
    <col min="7455" max="7680" width="9" style="444"/>
    <col min="7681" max="7709" width="3" style="444" customWidth="1"/>
    <col min="7710" max="7710" width="2.875" style="444" customWidth="1"/>
    <col min="7711" max="7936" width="9" style="444"/>
    <col min="7937" max="7965" width="3" style="444" customWidth="1"/>
    <col min="7966" max="7966" width="2.875" style="444" customWidth="1"/>
    <col min="7967" max="8192" width="9" style="444"/>
    <col min="8193" max="8221" width="3" style="444" customWidth="1"/>
    <col min="8222" max="8222" width="2.875" style="444" customWidth="1"/>
    <col min="8223" max="8448" width="9" style="444"/>
    <col min="8449" max="8477" width="3" style="444" customWidth="1"/>
    <col min="8478" max="8478" width="2.875" style="444" customWidth="1"/>
    <col min="8479" max="8704" width="9" style="444"/>
    <col min="8705" max="8733" width="3" style="444" customWidth="1"/>
    <col min="8734" max="8734" width="2.875" style="444" customWidth="1"/>
    <col min="8735" max="8960" width="9" style="444"/>
    <col min="8961" max="8989" width="3" style="444" customWidth="1"/>
    <col min="8990" max="8990" width="2.875" style="444" customWidth="1"/>
    <col min="8991" max="9216" width="9" style="444"/>
    <col min="9217" max="9245" width="3" style="444" customWidth="1"/>
    <col min="9246" max="9246" width="2.875" style="444" customWidth="1"/>
    <col min="9247" max="9472" width="9" style="444"/>
    <col min="9473" max="9501" width="3" style="444" customWidth="1"/>
    <col min="9502" max="9502" width="2.875" style="444" customWidth="1"/>
    <col min="9503" max="9728" width="9" style="444"/>
    <col min="9729" max="9757" width="3" style="444" customWidth="1"/>
    <col min="9758" max="9758" width="2.875" style="444" customWidth="1"/>
    <col min="9759" max="9984" width="9" style="444"/>
    <col min="9985" max="10013" width="3" style="444" customWidth="1"/>
    <col min="10014" max="10014" width="2.875" style="444" customWidth="1"/>
    <col min="10015" max="10240" width="9" style="444"/>
    <col min="10241" max="10269" width="3" style="444" customWidth="1"/>
    <col min="10270" max="10270" width="2.875" style="444" customWidth="1"/>
    <col min="10271" max="10496" width="9" style="444"/>
    <col min="10497" max="10525" width="3" style="444" customWidth="1"/>
    <col min="10526" max="10526" width="2.875" style="444" customWidth="1"/>
    <col min="10527" max="10752" width="9" style="444"/>
    <col min="10753" max="10781" width="3" style="444" customWidth="1"/>
    <col min="10782" max="10782" width="2.875" style="444" customWidth="1"/>
    <col min="10783" max="11008" width="9" style="444"/>
    <col min="11009" max="11037" width="3" style="444" customWidth="1"/>
    <col min="11038" max="11038" width="2.875" style="444" customWidth="1"/>
    <col min="11039" max="11264" width="9" style="444"/>
    <col min="11265" max="11293" width="3" style="444" customWidth="1"/>
    <col min="11294" max="11294" width="2.875" style="444" customWidth="1"/>
    <col min="11295" max="11520" width="9" style="444"/>
    <col min="11521" max="11549" width="3" style="444" customWidth="1"/>
    <col min="11550" max="11550" width="2.875" style="444" customWidth="1"/>
    <col min="11551" max="11776" width="9" style="444"/>
    <col min="11777" max="11805" width="3" style="444" customWidth="1"/>
    <col min="11806" max="11806" width="2.875" style="444" customWidth="1"/>
    <col min="11807" max="12032" width="9" style="444"/>
    <col min="12033" max="12061" width="3" style="444" customWidth="1"/>
    <col min="12062" max="12062" width="2.875" style="444" customWidth="1"/>
    <col min="12063" max="12288" width="9" style="444"/>
    <col min="12289" max="12317" width="3" style="444" customWidth="1"/>
    <col min="12318" max="12318" width="2.875" style="444" customWidth="1"/>
    <col min="12319" max="12544" width="9" style="444"/>
    <col min="12545" max="12573" width="3" style="444" customWidth="1"/>
    <col min="12574" max="12574" width="2.875" style="444" customWidth="1"/>
    <col min="12575" max="12800" width="9" style="444"/>
    <col min="12801" max="12829" width="3" style="444" customWidth="1"/>
    <col min="12830" max="12830" width="2.875" style="444" customWidth="1"/>
    <col min="12831" max="13056" width="9" style="444"/>
    <col min="13057" max="13085" width="3" style="444" customWidth="1"/>
    <col min="13086" max="13086" width="2.875" style="444" customWidth="1"/>
    <col min="13087" max="13312" width="9" style="444"/>
    <col min="13313" max="13341" width="3" style="444" customWidth="1"/>
    <col min="13342" max="13342" width="2.875" style="444" customWidth="1"/>
    <col min="13343" max="13568" width="9" style="444"/>
    <col min="13569" max="13597" width="3" style="444" customWidth="1"/>
    <col min="13598" max="13598" width="2.875" style="444" customWidth="1"/>
    <col min="13599" max="13824" width="9" style="444"/>
    <col min="13825" max="13853" width="3" style="444" customWidth="1"/>
    <col min="13854" max="13854" width="2.875" style="444" customWidth="1"/>
    <col min="13855" max="14080" width="9" style="444"/>
    <col min="14081" max="14109" width="3" style="444" customWidth="1"/>
    <col min="14110" max="14110" width="2.875" style="444" customWidth="1"/>
    <col min="14111" max="14336" width="9" style="444"/>
    <col min="14337" max="14365" width="3" style="444" customWidth="1"/>
    <col min="14366" max="14366" width="2.875" style="444" customWidth="1"/>
    <col min="14367" max="14592" width="9" style="444"/>
    <col min="14593" max="14621" width="3" style="444" customWidth="1"/>
    <col min="14622" max="14622" width="2.875" style="444" customWidth="1"/>
    <col min="14623" max="14848" width="9" style="444"/>
    <col min="14849" max="14877" width="3" style="444" customWidth="1"/>
    <col min="14878" max="14878" width="2.875" style="444" customWidth="1"/>
    <col min="14879" max="15104" width="9" style="444"/>
    <col min="15105" max="15133" width="3" style="444" customWidth="1"/>
    <col min="15134" max="15134" width="2.875" style="444" customWidth="1"/>
    <col min="15135" max="15360" width="9" style="444"/>
    <col min="15361" max="15389" width="3" style="444" customWidth="1"/>
    <col min="15390" max="15390" width="2.875" style="444" customWidth="1"/>
    <col min="15391" max="15616" width="9" style="444"/>
    <col min="15617" max="15645" width="3" style="444" customWidth="1"/>
    <col min="15646" max="15646" width="2.875" style="444" customWidth="1"/>
    <col min="15647" max="15872" width="9" style="444"/>
    <col min="15873" max="15901" width="3" style="444" customWidth="1"/>
    <col min="15902" max="15902" width="2.875" style="444" customWidth="1"/>
    <col min="15903" max="16128" width="9" style="444"/>
    <col min="16129" max="16157" width="3" style="444" customWidth="1"/>
    <col min="16158" max="16158" width="2.875" style="444" customWidth="1"/>
    <col min="16159" max="16384" width="9" style="444"/>
  </cols>
  <sheetData>
    <row r="1" spans="1:29" ht="17.100000000000001" customHeight="1">
      <c r="A1" s="1250" t="s">
        <v>2973</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50"/>
      <c r="AB1" s="1250"/>
      <c r="AC1" s="1250"/>
    </row>
    <row r="2" spans="1:29" ht="17.100000000000001" customHeight="1">
      <c r="A2" s="1292" t="s">
        <v>2974</v>
      </c>
      <c r="B2" s="1292"/>
      <c r="C2" s="1292"/>
      <c r="D2" s="1292"/>
      <c r="E2" s="1292"/>
      <c r="F2" s="1292"/>
      <c r="G2" s="1292"/>
      <c r="H2" s="1292"/>
      <c r="I2" s="1292"/>
      <c r="J2" s="1292"/>
      <c r="K2" s="1292"/>
      <c r="L2" s="1292"/>
      <c r="M2" s="1292"/>
      <c r="N2" s="1292"/>
      <c r="O2" s="1292"/>
      <c r="P2" s="1292"/>
      <c r="Q2" s="1292"/>
      <c r="R2" s="1292"/>
      <c r="S2" s="1292"/>
      <c r="T2" s="1292"/>
      <c r="U2" s="1292"/>
      <c r="V2" s="1292"/>
      <c r="W2" s="1292"/>
      <c r="X2" s="1292"/>
      <c r="Y2" s="1292"/>
      <c r="Z2" s="1292"/>
      <c r="AA2" s="1292"/>
      <c r="AB2" s="1292"/>
      <c r="AC2" s="1292"/>
    </row>
    <row r="3" spans="1:29" s="446" customFormat="1" ht="17.100000000000001" customHeight="1">
      <c r="A3" s="419" t="s">
        <v>2975</v>
      </c>
      <c r="B3" s="419"/>
      <c r="C3" s="419"/>
      <c r="D3" s="419"/>
      <c r="E3" s="445"/>
      <c r="F3" s="445"/>
      <c r="G3" s="1272" t="s">
        <v>2976</v>
      </c>
      <c r="H3" s="1272"/>
      <c r="I3" s="1272"/>
      <c r="J3" s="1272"/>
      <c r="K3" s="1272"/>
      <c r="L3" s="445"/>
      <c r="M3" s="445"/>
      <c r="N3" s="445"/>
      <c r="O3" s="445"/>
      <c r="P3" s="445"/>
      <c r="Q3" s="445"/>
      <c r="R3" s="445"/>
      <c r="S3" s="445"/>
      <c r="T3" s="445"/>
      <c r="U3" s="445"/>
      <c r="V3" s="445"/>
      <c r="W3" s="445"/>
      <c r="X3" s="445"/>
      <c r="Y3" s="445"/>
      <c r="Z3" s="445"/>
      <c r="AA3" s="445"/>
      <c r="AB3" s="445"/>
      <c r="AC3" s="445"/>
    </row>
    <row r="4" spans="1:29" s="446" customFormat="1" ht="17.100000000000001" customHeight="1">
      <c r="A4" s="408" t="s">
        <v>2977</v>
      </c>
      <c r="B4" s="408"/>
      <c r="C4" s="408"/>
      <c r="D4" s="408"/>
      <c r="E4" s="408"/>
      <c r="F4" s="410" t="s">
        <v>2978</v>
      </c>
      <c r="G4" s="1293"/>
      <c r="H4" s="1293"/>
      <c r="I4" s="1293"/>
      <c r="J4" s="1293"/>
      <c r="K4" s="1293"/>
      <c r="L4" s="420" t="s">
        <v>2804</v>
      </c>
      <c r="M4" s="1294"/>
      <c r="N4" s="1294"/>
      <c r="O4" s="1294"/>
      <c r="P4" s="1294"/>
      <c r="Q4" s="1294"/>
      <c r="R4" s="1294"/>
      <c r="S4" s="1294"/>
      <c r="T4" s="1294"/>
      <c r="U4" s="1294"/>
      <c r="V4" s="1294"/>
      <c r="W4" s="1294"/>
      <c r="X4" s="1294"/>
      <c r="Y4" s="1294"/>
      <c r="Z4" s="1294"/>
      <c r="AA4" s="1294"/>
      <c r="AB4" s="1294"/>
      <c r="AC4" s="1294"/>
    </row>
    <row r="5" spans="1:29" s="446" customFormat="1" ht="17.100000000000001" customHeight="1">
      <c r="A5" s="406" t="s">
        <v>2979</v>
      </c>
      <c r="B5" s="406"/>
      <c r="C5" s="406"/>
      <c r="D5" s="406"/>
      <c r="E5" s="406"/>
      <c r="F5" s="410" t="s">
        <v>2978</v>
      </c>
      <c r="G5" s="1126"/>
      <c r="H5" s="1126"/>
      <c r="I5" s="1126"/>
      <c r="J5" s="1126"/>
      <c r="K5" s="1126"/>
      <c r="L5" s="407" t="s">
        <v>2804</v>
      </c>
      <c r="M5" s="1235"/>
      <c r="N5" s="1235"/>
      <c r="O5" s="1235"/>
      <c r="P5" s="1235"/>
      <c r="Q5" s="1235"/>
      <c r="R5" s="1235"/>
      <c r="S5" s="1235"/>
      <c r="T5" s="1235"/>
      <c r="U5" s="1235"/>
      <c r="V5" s="1235"/>
      <c r="W5" s="1235"/>
      <c r="X5" s="1235"/>
      <c r="Y5" s="1235"/>
      <c r="Z5" s="1235"/>
      <c r="AA5" s="1235"/>
      <c r="AB5" s="1235"/>
      <c r="AC5" s="1235"/>
    </row>
    <row r="6" spans="1:29" s="446" customFormat="1" ht="17.100000000000001" customHeight="1">
      <c r="A6" s="406"/>
      <c r="B6" s="406"/>
      <c r="C6" s="406"/>
      <c r="D6" s="406"/>
      <c r="E6" s="406"/>
      <c r="F6" s="410" t="s">
        <v>2978</v>
      </c>
      <c r="G6" s="1126"/>
      <c r="H6" s="1126"/>
      <c r="I6" s="1126"/>
      <c r="J6" s="1126"/>
      <c r="K6" s="1126"/>
      <c r="L6" s="407" t="s">
        <v>2804</v>
      </c>
      <c r="M6" s="1235"/>
      <c r="N6" s="1235"/>
      <c r="O6" s="1235"/>
      <c r="P6" s="1235"/>
      <c r="Q6" s="1235"/>
      <c r="R6" s="1235"/>
      <c r="S6" s="1235"/>
      <c r="T6" s="1235"/>
      <c r="U6" s="1235"/>
      <c r="V6" s="1235"/>
      <c r="W6" s="1235"/>
      <c r="X6" s="1235"/>
      <c r="Y6" s="1235"/>
      <c r="Z6" s="1235"/>
      <c r="AA6" s="1235"/>
      <c r="AB6" s="1235"/>
      <c r="AC6" s="1235"/>
    </row>
    <row r="7" spans="1:29" s="446" customFormat="1" ht="17.100000000000001" customHeight="1">
      <c r="A7" s="406"/>
      <c r="B7" s="406"/>
      <c r="C7" s="406"/>
      <c r="D7" s="406"/>
      <c r="E7" s="406"/>
      <c r="F7" s="410" t="s">
        <v>2978</v>
      </c>
      <c r="G7" s="1126"/>
      <c r="H7" s="1126"/>
      <c r="I7" s="1126"/>
      <c r="J7" s="1126"/>
      <c r="K7" s="1126"/>
      <c r="L7" s="407" t="s">
        <v>2804</v>
      </c>
      <c r="M7" s="1235"/>
      <c r="N7" s="1235"/>
      <c r="O7" s="1235"/>
      <c r="P7" s="1235"/>
      <c r="Q7" s="1235"/>
      <c r="R7" s="1235"/>
      <c r="S7" s="1235"/>
      <c r="T7" s="1235"/>
      <c r="U7" s="1235"/>
      <c r="V7" s="1235"/>
      <c r="W7" s="1235"/>
      <c r="X7" s="1235"/>
      <c r="Y7" s="1235"/>
      <c r="Z7" s="1235"/>
      <c r="AA7" s="1235"/>
      <c r="AB7" s="1235"/>
      <c r="AC7" s="1235"/>
    </row>
    <row r="8" spans="1:29" s="446" customFormat="1" ht="17.100000000000001" customHeight="1">
      <c r="A8" s="406"/>
      <c r="B8" s="406"/>
      <c r="C8" s="406"/>
      <c r="D8" s="406"/>
      <c r="E8" s="406"/>
      <c r="F8" s="410" t="s">
        <v>2978</v>
      </c>
      <c r="G8" s="1291"/>
      <c r="H8" s="1291"/>
      <c r="I8" s="1291"/>
      <c r="J8" s="1291"/>
      <c r="K8" s="1291"/>
      <c r="L8" s="407" t="s">
        <v>2804</v>
      </c>
      <c r="M8" s="1254"/>
      <c r="N8" s="1254"/>
      <c r="O8" s="1254"/>
      <c r="P8" s="1254"/>
      <c r="Q8" s="1254"/>
      <c r="R8" s="1254"/>
      <c r="S8" s="1254"/>
      <c r="T8" s="1254"/>
      <c r="U8" s="1254"/>
      <c r="V8" s="1254"/>
      <c r="W8" s="1254"/>
      <c r="X8" s="1254"/>
      <c r="Y8" s="1254"/>
      <c r="Z8" s="1254"/>
      <c r="AA8" s="1254"/>
      <c r="AB8" s="1254"/>
      <c r="AC8" s="1254"/>
    </row>
    <row r="9" spans="1:29" s="446" customFormat="1" ht="17.100000000000001" customHeight="1">
      <c r="A9" s="408" t="s">
        <v>2980</v>
      </c>
      <c r="B9" s="408"/>
      <c r="C9" s="408"/>
      <c r="D9" s="408"/>
      <c r="E9" s="408"/>
      <c r="F9" s="408"/>
      <c r="G9" s="408"/>
      <c r="H9" s="408"/>
      <c r="I9" s="408"/>
      <c r="J9" s="408"/>
      <c r="K9" s="408"/>
      <c r="L9" s="408"/>
      <c r="M9" s="408"/>
      <c r="N9" s="408"/>
      <c r="O9" s="408"/>
      <c r="P9" s="408"/>
      <c r="Q9" s="408"/>
      <c r="R9" s="408"/>
      <c r="S9" s="408"/>
      <c r="T9" s="408"/>
      <c r="U9" s="408"/>
      <c r="V9" s="408"/>
      <c r="W9" s="408"/>
      <c r="X9" s="408"/>
      <c r="Y9" s="408"/>
      <c r="Z9" s="408"/>
      <c r="AA9" s="408"/>
      <c r="AB9" s="408"/>
      <c r="AC9" s="408"/>
    </row>
    <row r="10" spans="1:29" s="446" customFormat="1" ht="17.100000000000001" customHeight="1">
      <c r="A10" s="407"/>
      <c r="B10" s="407"/>
      <c r="C10" s="409" t="s">
        <v>2820</v>
      </c>
      <c r="D10" s="407" t="s">
        <v>2855</v>
      </c>
      <c r="E10" s="407"/>
      <c r="F10" s="409" t="s">
        <v>2820</v>
      </c>
      <c r="G10" s="415" t="s">
        <v>2856</v>
      </c>
      <c r="H10" s="407"/>
      <c r="I10" s="409" t="s">
        <v>2820</v>
      </c>
      <c r="J10" s="415" t="s">
        <v>2857</v>
      </c>
      <c r="K10" s="415"/>
      <c r="L10" s="409" t="s">
        <v>2820</v>
      </c>
      <c r="M10" s="415" t="s">
        <v>2858</v>
      </c>
      <c r="N10" s="406"/>
      <c r="O10" s="409" t="s">
        <v>2820</v>
      </c>
      <c r="P10" s="415" t="s">
        <v>2859</v>
      </c>
      <c r="Q10" s="415"/>
      <c r="R10" s="415"/>
      <c r="S10" s="409" t="s">
        <v>2820</v>
      </c>
      <c r="T10" s="415" t="s">
        <v>2860</v>
      </c>
      <c r="U10" s="415"/>
      <c r="V10" s="415"/>
      <c r="W10" s="415"/>
      <c r="X10" s="409" t="s">
        <v>2820</v>
      </c>
      <c r="Y10" s="415" t="s">
        <v>2861</v>
      </c>
      <c r="Z10" s="415"/>
      <c r="AA10" s="415"/>
      <c r="AB10" s="415"/>
      <c r="AC10" s="415"/>
    </row>
    <row r="11" spans="1:29" s="446" customFormat="1" ht="17.100000000000001" customHeight="1">
      <c r="A11" s="419" t="s">
        <v>2981</v>
      </c>
      <c r="B11" s="419"/>
      <c r="C11" s="419"/>
      <c r="D11" s="419"/>
      <c r="E11" s="419"/>
      <c r="F11" s="1289"/>
      <c r="G11" s="1289"/>
      <c r="H11" s="1289"/>
      <c r="I11" s="1289"/>
      <c r="J11" s="1289"/>
      <c r="K11" s="1289"/>
      <c r="L11" s="419" t="s">
        <v>2982</v>
      </c>
      <c r="M11" s="419"/>
      <c r="N11" s="419"/>
      <c r="O11" s="1289"/>
      <c r="P11" s="1289"/>
      <c r="Q11" s="1289"/>
      <c r="R11" s="1289"/>
      <c r="S11" s="1289"/>
      <c r="T11" s="1289"/>
      <c r="U11" s="419" t="s">
        <v>2937</v>
      </c>
      <c r="V11" s="419"/>
      <c r="W11" s="419"/>
      <c r="X11" s="419"/>
      <c r="Y11" s="419"/>
      <c r="Z11" s="419"/>
      <c r="AA11" s="419"/>
      <c r="AB11" s="419"/>
      <c r="AC11" s="419"/>
    </row>
    <row r="12" spans="1:29" s="446" customFormat="1" ht="17.100000000000001" customHeight="1">
      <c r="A12" s="408" t="s">
        <v>2983</v>
      </c>
      <c r="B12" s="406"/>
      <c r="C12" s="406"/>
      <c r="D12" s="406"/>
      <c r="E12" s="406"/>
      <c r="F12" s="406"/>
      <c r="G12" s="364"/>
      <c r="H12" s="364"/>
      <c r="I12" s="364"/>
      <c r="J12" s="364"/>
      <c r="K12" s="364"/>
      <c r="L12" s="447"/>
      <c r="M12" s="364"/>
      <c r="N12" s="447"/>
      <c r="O12" s="447"/>
      <c r="P12" s="447"/>
      <c r="Q12" s="447"/>
      <c r="R12" s="447"/>
      <c r="S12" s="447"/>
      <c r="T12" s="447"/>
      <c r="U12" s="447"/>
      <c r="V12" s="364"/>
      <c r="W12" s="447"/>
      <c r="X12" s="447"/>
      <c r="Y12" s="447"/>
      <c r="Z12" s="447"/>
      <c r="AA12" s="447"/>
      <c r="AB12" s="447"/>
      <c r="AC12" s="447"/>
    </row>
    <row r="13" spans="1:29" s="446" customFormat="1" ht="17.100000000000001" customHeight="1">
      <c r="A13" s="406"/>
      <c r="B13" s="406"/>
      <c r="C13" s="409" t="s">
        <v>2820</v>
      </c>
      <c r="D13" s="364" t="s">
        <v>2984</v>
      </c>
      <c r="E13" s="364"/>
      <c r="F13" s="364"/>
      <c r="G13" s="364"/>
      <c r="H13" s="364"/>
      <c r="I13" s="364"/>
      <c r="J13" s="364"/>
      <c r="K13" s="364"/>
      <c r="L13" s="364"/>
      <c r="M13" s="364"/>
      <c r="N13" s="364"/>
      <c r="O13" s="364"/>
      <c r="P13" s="364"/>
      <c r="Q13" s="364"/>
      <c r="R13" s="364"/>
      <c r="S13" s="364"/>
      <c r="T13" s="364"/>
      <c r="U13" s="364"/>
      <c r="V13" s="364"/>
      <c r="W13" s="364"/>
      <c r="X13" s="364"/>
      <c r="Y13" s="364"/>
      <c r="Z13" s="364"/>
      <c r="AA13" s="364"/>
      <c r="AB13" s="364"/>
      <c r="AC13" s="364"/>
    </row>
    <row r="14" spans="1:29" s="446" customFormat="1" ht="17.100000000000001" customHeight="1">
      <c r="A14" s="406"/>
      <c r="B14" s="406"/>
      <c r="C14" s="409" t="s">
        <v>2820</v>
      </c>
      <c r="D14" s="364" t="s">
        <v>2985</v>
      </c>
      <c r="E14" s="364"/>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row>
    <row r="15" spans="1:29" s="446" customFormat="1" ht="17.100000000000001" customHeight="1">
      <c r="A15" s="406"/>
      <c r="B15" s="406"/>
      <c r="C15" s="409" t="s">
        <v>2820</v>
      </c>
      <c r="D15" s="406" t="s">
        <v>2986</v>
      </c>
      <c r="E15" s="406"/>
      <c r="F15" s="406"/>
      <c r="G15" s="364"/>
      <c r="H15" s="364"/>
      <c r="I15" s="364"/>
      <c r="J15" s="364"/>
      <c r="K15" s="364"/>
      <c r="L15" s="364"/>
      <c r="M15" s="364"/>
      <c r="N15" s="364"/>
      <c r="O15" s="364"/>
      <c r="P15" s="364"/>
      <c r="Q15" s="364"/>
      <c r="R15" s="364"/>
      <c r="S15" s="364"/>
      <c r="T15" s="364"/>
      <c r="U15" s="364"/>
      <c r="V15" s="364"/>
      <c r="W15" s="364"/>
      <c r="X15" s="364"/>
      <c r="Y15" s="364"/>
      <c r="Z15" s="364"/>
      <c r="AA15" s="364"/>
      <c r="AB15" s="364"/>
      <c r="AC15" s="364"/>
    </row>
    <row r="16" spans="1:29" s="446" customFormat="1" ht="17.100000000000001" customHeight="1">
      <c r="A16" s="406"/>
      <c r="B16" s="406"/>
      <c r="C16" s="409" t="s">
        <v>2820</v>
      </c>
      <c r="D16" s="364" t="s">
        <v>2987</v>
      </c>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row>
    <row r="17" spans="1:29" s="446" customFormat="1" ht="17.100000000000001" customHeight="1">
      <c r="A17" s="406"/>
      <c r="B17" s="406"/>
      <c r="C17" s="409" t="s">
        <v>2820</v>
      </c>
      <c r="D17" s="364" t="s">
        <v>2988</v>
      </c>
      <c r="E17" s="364"/>
      <c r="F17" s="364"/>
      <c r="G17" s="364"/>
      <c r="H17" s="364"/>
      <c r="I17" s="364"/>
      <c r="J17" s="364"/>
      <c r="K17" s="406"/>
      <c r="L17" s="364"/>
      <c r="M17" s="364"/>
      <c r="N17" s="364"/>
      <c r="O17" s="364"/>
      <c r="P17" s="364"/>
      <c r="Q17" s="364"/>
      <c r="R17" s="364"/>
      <c r="S17" s="364"/>
      <c r="T17" s="364"/>
      <c r="U17" s="364"/>
      <c r="V17" s="364"/>
      <c r="W17" s="364"/>
      <c r="X17" s="364"/>
      <c r="Y17" s="364"/>
      <c r="Z17" s="364"/>
      <c r="AA17" s="364"/>
      <c r="AB17" s="364"/>
      <c r="AC17" s="364"/>
    </row>
    <row r="18" spans="1:29" s="446" customFormat="1" ht="17.100000000000001" customHeight="1">
      <c r="A18" s="406"/>
      <c r="B18" s="406"/>
      <c r="C18" s="409" t="s">
        <v>2820</v>
      </c>
      <c r="D18" s="364" t="s">
        <v>2989</v>
      </c>
      <c r="E18" s="364"/>
      <c r="F18" s="364"/>
      <c r="G18" s="364"/>
      <c r="H18" s="364"/>
      <c r="I18" s="364"/>
      <c r="J18" s="364"/>
      <c r="K18" s="406"/>
      <c r="L18" s="364"/>
      <c r="M18" s="364"/>
      <c r="N18" s="364"/>
      <c r="O18" s="364"/>
      <c r="P18" s="364"/>
      <c r="Q18" s="364"/>
      <c r="R18" s="364"/>
      <c r="S18" s="364"/>
      <c r="T18" s="364"/>
      <c r="U18" s="364"/>
      <c r="V18" s="364"/>
      <c r="W18" s="364"/>
      <c r="X18" s="364"/>
      <c r="Y18" s="364"/>
      <c r="Z18" s="364"/>
      <c r="AA18" s="364"/>
      <c r="AB18" s="364"/>
      <c r="AC18" s="364"/>
    </row>
    <row r="19" spans="1:29" s="446" customFormat="1" ht="17.100000000000001" customHeight="1">
      <c r="A19" s="415"/>
      <c r="B19" s="415"/>
      <c r="C19" s="411" t="s">
        <v>2820</v>
      </c>
      <c r="D19" s="430" t="s">
        <v>2553</v>
      </c>
      <c r="E19" s="430"/>
      <c r="F19" s="430"/>
      <c r="G19" s="430"/>
      <c r="H19" s="430"/>
      <c r="I19" s="430"/>
      <c r="J19" s="430"/>
      <c r="K19" s="430"/>
      <c r="L19" s="430"/>
      <c r="M19" s="415"/>
      <c r="N19" s="430"/>
      <c r="O19" s="430"/>
      <c r="P19" s="430"/>
      <c r="Q19" s="430"/>
      <c r="R19" s="430"/>
      <c r="S19" s="430"/>
      <c r="T19" s="430"/>
      <c r="U19" s="430"/>
      <c r="V19" s="430"/>
      <c r="W19" s="430"/>
      <c r="X19" s="430"/>
      <c r="Y19" s="430"/>
      <c r="Z19" s="430"/>
      <c r="AA19" s="430"/>
      <c r="AB19" s="430"/>
      <c r="AC19" s="430"/>
    </row>
    <row r="20" spans="1:29" s="446" customFormat="1" ht="17.100000000000001" customHeight="1">
      <c r="A20" s="406" t="s">
        <v>2990</v>
      </c>
      <c r="B20" s="406"/>
      <c r="C20" s="406"/>
      <c r="D20" s="406"/>
      <c r="E20" s="406"/>
      <c r="F20" s="406"/>
      <c r="G20" s="364"/>
      <c r="H20" s="364"/>
      <c r="I20" s="364"/>
      <c r="J20" s="364"/>
      <c r="K20" s="364"/>
      <c r="L20" s="364"/>
      <c r="M20" s="364"/>
      <c r="N20" s="364"/>
      <c r="O20" s="364"/>
      <c r="P20" s="364"/>
      <c r="Q20" s="406"/>
      <c r="R20" s="364"/>
      <c r="S20" s="364"/>
      <c r="T20" s="364"/>
      <c r="U20" s="364"/>
      <c r="V20" s="364"/>
      <c r="W20" s="364"/>
      <c r="X20" s="364"/>
      <c r="Y20" s="364"/>
      <c r="Z20" s="364"/>
      <c r="AA20" s="364"/>
      <c r="AB20" s="364"/>
      <c r="AC20" s="364"/>
    </row>
    <row r="21" spans="1:29" s="446" customFormat="1" ht="17.100000000000001" customHeight="1">
      <c r="A21" s="406"/>
      <c r="B21" s="406"/>
      <c r="C21" s="409" t="s">
        <v>2820</v>
      </c>
      <c r="D21" s="406" t="s">
        <v>2991</v>
      </c>
      <c r="E21" s="406"/>
      <c r="F21" s="406"/>
      <c r="G21" s="364"/>
      <c r="H21" s="364"/>
      <c r="I21" s="364"/>
      <c r="J21" s="364"/>
      <c r="K21" s="364"/>
      <c r="L21" s="364"/>
      <c r="M21" s="364"/>
      <c r="N21" s="364"/>
      <c r="O21" s="364"/>
      <c r="P21" s="364"/>
      <c r="Q21" s="406"/>
      <c r="R21" s="364"/>
      <c r="S21" s="364"/>
      <c r="T21" s="364"/>
      <c r="U21" s="364"/>
      <c r="V21" s="364"/>
      <c r="W21" s="364"/>
      <c r="X21" s="364"/>
      <c r="Y21" s="364"/>
      <c r="Z21" s="364"/>
      <c r="AA21" s="364"/>
      <c r="AB21" s="364"/>
      <c r="AC21" s="364"/>
    </row>
    <row r="22" spans="1:29" s="446" customFormat="1" ht="17.100000000000001" customHeight="1">
      <c r="A22" s="406"/>
      <c r="B22" s="406"/>
      <c r="C22" s="409" t="s">
        <v>2820</v>
      </c>
      <c r="D22" s="406" t="s">
        <v>2992</v>
      </c>
      <c r="E22" s="406"/>
      <c r="F22" s="406"/>
      <c r="G22" s="364"/>
      <c r="H22" s="364"/>
      <c r="I22" s="364"/>
      <c r="J22" s="364"/>
      <c r="K22" s="364"/>
      <c r="L22" s="364"/>
      <c r="M22" s="364"/>
      <c r="N22" s="364"/>
      <c r="O22" s="364"/>
      <c r="P22" s="364"/>
      <c r="Q22" s="406"/>
      <c r="R22" s="364"/>
      <c r="S22" s="364"/>
      <c r="T22" s="364"/>
      <c r="U22" s="364"/>
      <c r="V22" s="364"/>
      <c r="W22" s="364"/>
      <c r="X22" s="364"/>
      <c r="Y22" s="364"/>
      <c r="Z22" s="364"/>
      <c r="AA22" s="364"/>
      <c r="AB22" s="364"/>
      <c r="AC22" s="364"/>
    </row>
    <row r="23" spans="1:29" s="446" customFormat="1" ht="17.100000000000001" customHeight="1">
      <c r="A23" s="406"/>
      <c r="B23" s="406"/>
      <c r="C23" s="409" t="s">
        <v>2820</v>
      </c>
      <c r="D23" s="406" t="s">
        <v>2993</v>
      </c>
      <c r="E23" s="406"/>
      <c r="F23" s="406"/>
      <c r="G23" s="364"/>
      <c r="H23" s="364"/>
      <c r="I23" s="364"/>
      <c r="J23" s="364"/>
      <c r="K23" s="364"/>
      <c r="L23" s="364"/>
      <c r="M23" s="364"/>
      <c r="N23" s="364"/>
      <c r="O23" s="364"/>
      <c r="P23" s="364"/>
      <c r="Q23" s="406"/>
      <c r="R23" s="364"/>
      <c r="S23" s="364"/>
      <c r="T23" s="364"/>
      <c r="U23" s="364"/>
      <c r="V23" s="364"/>
      <c r="W23" s="364"/>
      <c r="X23" s="364"/>
      <c r="Y23" s="364"/>
      <c r="Z23" s="364"/>
      <c r="AA23" s="364"/>
      <c r="AB23" s="364"/>
      <c r="AC23" s="364"/>
    </row>
    <row r="24" spans="1:29" s="446" customFormat="1" ht="17.100000000000001" customHeight="1">
      <c r="A24" s="406"/>
      <c r="B24" s="406"/>
      <c r="C24" s="409" t="s">
        <v>2820</v>
      </c>
      <c r="D24" s="406" t="s">
        <v>2994</v>
      </c>
      <c r="E24" s="406"/>
      <c r="F24" s="406"/>
      <c r="G24" s="364"/>
      <c r="H24" s="364"/>
      <c r="I24" s="364"/>
      <c r="J24" s="364"/>
      <c r="K24" s="364"/>
      <c r="L24" s="364"/>
      <c r="M24" s="364"/>
      <c r="N24" s="364"/>
      <c r="O24" s="364"/>
      <c r="P24" s="364"/>
      <c r="Q24" s="406"/>
      <c r="R24" s="364"/>
      <c r="S24" s="364"/>
      <c r="T24" s="364"/>
      <c r="U24" s="364"/>
      <c r="V24" s="364"/>
      <c r="W24" s="364"/>
      <c r="X24" s="364"/>
      <c r="Y24" s="364"/>
      <c r="Z24" s="364"/>
      <c r="AA24" s="364"/>
      <c r="AB24" s="364"/>
      <c r="AC24" s="364"/>
    </row>
    <row r="25" spans="1:29" s="446" customFormat="1" ht="17.100000000000001" customHeight="1">
      <c r="A25" s="406"/>
      <c r="B25" s="406"/>
      <c r="C25" s="409" t="s">
        <v>2820</v>
      </c>
      <c r="D25" s="406" t="s">
        <v>2553</v>
      </c>
      <c r="E25" s="406"/>
      <c r="F25" s="406"/>
      <c r="G25" s="364"/>
      <c r="H25" s="364"/>
      <c r="I25" s="364"/>
      <c r="J25" s="364"/>
      <c r="K25" s="364"/>
      <c r="L25" s="364"/>
      <c r="M25" s="364"/>
      <c r="N25" s="364"/>
      <c r="O25" s="364"/>
      <c r="P25" s="364"/>
      <c r="Q25" s="406"/>
      <c r="R25" s="364"/>
      <c r="S25" s="364"/>
      <c r="T25" s="364"/>
      <c r="U25" s="364"/>
      <c r="V25" s="364"/>
      <c r="W25" s="364"/>
      <c r="X25" s="364"/>
      <c r="Y25" s="364"/>
      <c r="Z25" s="364"/>
      <c r="AA25" s="364"/>
      <c r="AB25" s="364"/>
      <c r="AC25" s="364"/>
    </row>
    <row r="26" spans="1:29" s="446" customFormat="1" ht="17.100000000000001" customHeight="1">
      <c r="A26" s="415"/>
      <c r="B26" s="415"/>
      <c r="C26" s="411" t="s">
        <v>2820</v>
      </c>
      <c r="D26" s="415" t="s">
        <v>2995</v>
      </c>
      <c r="E26" s="415"/>
      <c r="F26" s="415"/>
      <c r="G26" s="430"/>
      <c r="H26" s="430"/>
      <c r="I26" s="430"/>
      <c r="J26" s="430"/>
      <c r="K26" s="430"/>
      <c r="L26" s="430"/>
      <c r="M26" s="430"/>
      <c r="N26" s="430"/>
      <c r="O26" s="430"/>
      <c r="P26" s="430"/>
      <c r="Q26" s="415"/>
      <c r="R26" s="430"/>
      <c r="S26" s="430"/>
      <c r="T26" s="430"/>
      <c r="U26" s="430"/>
      <c r="V26" s="430"/>
      <c r="W26" s="430"/>
      <c r="X26" s="430"/>
      <c r="Y26" s="430"/>
      <c r="Z26" s="430"/>
      <c r="AA26" s="430"/>
      <c r="AB26" s="430"/>
      <c r="AC26" s="430"/>
    </row>
    <row r="27" spans="1:29" s="446" customFormat="1" ht="17.100000000000001" customHeight="1">
      <c r="A27" s="406" t="s">
        <v>2996</v>
      </c>
      <c r="B27" s="406"/>
      <c r="C27" s="406"/>
      <c r="D27" s="406"/>
      <c r="E27" s="406"/>
      <c r="F27" s="406"/>
      <c r="G27" s="364"/>
      <c r="H27" s="364"/>
      <c r="I27" s="364"/>
      <c r="J27" s="364"/>
      <c r="K27" s="364"/>
      <c r="L27" s="364"/>
      <c r="M27" s="364"/>
      <c r="N27" s="364"/>
      <c r="O27" s="364"/>
      <c r="P27" s="364"/>
      <c r="Q27" s="406"/>
      <c r="R27" s="364"/>
      <c r="S27" s="364"/>
      <c r="T27" s="364"/>
      <c r="U27" s="364"/>
      <c r="V27" s="364"/>
      <c r="W27" s="364"/>
      <c r="X27" s="364"/>
      <c r="Y27" s="364"/>
      <c r="Z27" s="364"/>
      <c r="AA27" s="364"/>
      <c r="AB27" s="364"/>
      <c r="AC27" s="364"/>
    </row>
    <row r="28" spans="1:29" s="446" customFormat="1" ht="17.100000000000001" customHeight="1">
      <c r="A28" s="406"/>
      <c r="B28" s="406"/>
      <c r="C28" s="409" t="s">
        <v>2820</v>
      </c>
      <c r="D28" s="406" t="s">
        <v>2997</v>
      </c>
      <c r="E28" s="406"/>
      <c r="F28" s="406"/>
      <c r="G28" s="364"/>
      <c r="H28" s="364"/>
      <c r="I28" s="409" t="s">
        <v>2820</v>
      </c>
      <c r="J28" s="364" t="s">
        <v>2998</v>
      </c>
      <c r="K28" s="364"/>
      <c r="L28" s="364"/>
      <c r="M28" s="364"/>
      <c r="N28" s="364"/>
      <c r="O28" s="364"/>
      <c r="P28" s="409" t="s">
        <v>2820</v>
      </c>
      <c r="Q28" s="406" t="s">
        <v>2999</v>
      </c>
      <c r="R28" s="364"/>
      <c r="S28" s="364"/>
      <c r="T28" s="364"/>
      <c r="U28" s="364"/>
      <c r="V28" s="364"/>
      <c r="W28" s="409" t="s">
        <v>2820</v>
      </c>
      <c r="X28" s="364" t="s">
        <v>3000</v>
      </c>
      <c r="Y28" s="364"/>
      <c r="Z28" s="364"/>
      <c r="AA28" s="364"/>
      <c r="AB28" s="364"/>
      <c r="AC28" s="364"/>
    </row>
    <row r="29" spans="1:29" s="446" customFormat="1" ht="17.100000000000001" customHeight="1">
      <c r="A29" s="406"/>
      <c r="B29" s="406"/>
      <c r="C29" s="409" t="s">
        <v>2820</v>
      </c>
      <c r="D29" s="406" t="s">
        <v>2553</v>
      </c>
      <c r="E29" s="406"/>
      <c r="F29" s="406"/>
      <c r="G29" s="364"/>
      <c r="H29" s="364"/>
      <c r="I29" s="409" t="s">
        <v>2820</v>
      </c>
      <c r="J29" s="364" t="s">
        <v>3001</v>
      </c>
      <c r="K29" s="364"/>
      <c r="L29" s="364"/>
      <c r="M29" s="364"/>
      <c r="N29" s="364"/>
      <c r="O29" s="364"/>
      <c r="P29" s="406"/>
      <c r="Q29" s="406"/>
      <c r="R29" s="364"/>
      <c r="S29" s="364"/>
      <c r="T29" s="364"/>
      <c r="U29" s="364"/>
      <c r="V29" s="364"/>
      <c r="W29" s="364"/>
      <c r="X29" s="364"/>
      <c r="Y29" s="364"/>
      <c r="Z29" s="364"/>
      <c r="AA29" s="364"/>
      <c r="AB29" s="364"/>
      <c r="AC29" s="364"/>
    </row>
    <row r="30" spans="1:29" s="446" customFormat="1" ht="17.100000000000001" customHeight="1">
      <c r="A30" s="408" t="s">
        <v>3002</v>
      </c>
      <c r="B30" s="408"/>
      <c r="C30" s="408"/>
      <c r="D30" s="408"/>
      <c r="E30" s="408"/>
      <c r="F30" s="383"/>
      <c r="G30" s="383"/>
      <c r="H30" s="383"/>
      <c r="I30" s="383"/>
      <c r="J30" s="383"/>
      <c r="K30" s="448"/>
      <c r="L30" s="383"/>
      <c r="M30" s="383"/>
      <c r="N30" s="383"/>
      <c r="O30" s="383"/>
      <c r="P30" s="383"/>
      <c r="Q30" s="383"/>
      <c r="R30" s="383"/>
      <c r="S30" s="383"/>
      <c r="T30" s="383"/>
      <c r="U30" s="383"/>
      <c r="V30" s="383"/>
      <c r="W30" s="383"/>
      <c r="X30" s="383"/>
      <c r="Y30" s="383"/>
      <c r="Z30" s="383"/>
      <c r="AA30" s="383"/>
      <c r="AB30" s="383"/>
      <c r="AC30" s="383"/>
    </row>
    <row r="31" spans="1:29" s="446" customFormat="1" ht="17.100000000000001" customHeight="1">
      <c r="A31" s="406" t="s">
        <v>3003</v>
      </c>
      <c r="B31" s="406"/>
      <c r="C31" s="406"/>
      <c r="D31" s="406"/>
      <c r="E31" s="406"/>
      <c r="F31" s="365"/>
      <c r="G31" s="365"/>
      <c r="H31" s="365"/>
      <c r="I31" s="365"/>
      <c r="J31" s="1263"/>
      <c r="K31" s="1263"/>
      <c r="L31" s="365" t="s">
        <v>2109</v>
      </c>
      <c r="M31" s="365"/>
      <c r="N31" s="365"/>
      <c r="O31" s="365"/>
      <c r="P31" s="365"/>
      <c r="Q31" s="365"/>
      <c r="R31" s="365"/>
      <c r="S31" s="365"/>
      <c r="T31" s="365"/>
      <c r="U31" s="365"/>
      <c r="V31" s="365"/>
      <c r="W31" s="365"/>
      <c r="X31" s="365"/>
      <c r="Y31" s="365"/>
      <c r="Z31" s="365"/>
      <c r="AA31" s="365"/>
      <c r="AB31" s="365"/>
      <c r="AC31" s="365"/>
    </row>
    <row r="32" spans="1:29" s="446" customFormat="1" ht="17.100000000000001" customHeight="1">
      <c r="A32" s="406" t="s">
        <v>3004</v>
      </c>
      <c r="B32" s="406"/>
      <c r="C32" s="406"/>
      <c r="D32" s="406"/>
      <c r="E32" s="406"/>
      <c r="F32" s="365"/>
      <c r="G32" s="365"/>
      <c r="H32" s="365"/>
      <c r="I32" s="365"/>
      <c r="J32" s="1263"/>
      <c r="K32" s="1263"/>
      <c r="L32" s="365" t="s">
        <v>2109</v>
      </c>
      <c r="M32" s="365"/>
      <c r="N32" s="365"/>
      <c r="O32" s="365"/>
      <c r="P32" s="365"/>
      <c r="Q32" s="365"/>
      <c r="R32" s="365"/>
      <c r="S32" s="365"/>
      <c r="T32" s="365"/>
      <c r="U32" s="365"/>
      <c r="V32" s="365"/>
      <c r="W32" s="365"/>
      <c r="X32" s="365"/>
      <c r="Y32" s="365"/>
      <c r="Z32" s="365"/>
      <c r="AA32" s="365"/>
      <c r="AB32" s="365"/>
      <c r="AC32" s="365"/>
    </row>
    <row r="33" spans="1:51" s="446" customFormat="1" ht="17.100000000000001" customHeight="1">
      <c r="A33" s="406" t="s">
        <v>3005</v>
      </c>
      <c r="B33" s="406"/>
      <c r="C33" s="406"/>
      <c r="D33" s="406"/>
      <c r="E33" s="406"/>
      <c r="F33" s="365"/>
      <c r="G33" s="365"/>
      <c r="H33" s="365"/>
      <c r="I33" s="365"/>
      <c r="J33" s="1263"/>
      <c r="K33" s="1263"/>
      <c r="L33" s="365" t="s">
        <v>2109</v>
      </c>
      <c r="M33" s="365"/>
      <c r="N33" s="365"/>
      <c r="O33" s="365"/>
      <c r="P33" s="365"/>
      <c r="Q33" s="365"/>
      <c r="R33" s="365"/>
      <c r="S33" s="365"/>
      <c r="T33" s="365"/>
      <c r="U33" s="365"/>
      <c r="V33" s="365"/>
      <c r="W33" s="365"/>
      <c r="X33" s="365"/>
      <c r="Y33" s="365"/>
      <c r="Z33" s="365"/>
      <c r="AA33" s="365"/>
      <c r="AB33" s="365"/>
      <c r="AC33" s="365"/>
    </row>
    <row r="34" spans="1:51" s="446" customFormat="1" ht="17.100000000000001" customHeight="1">
      <c r="A34" s="415" t="s">
        <v>3006</v>
      </c>
      <c r="B34" s="415"/>
      <c r="C34" s="415"/>
      <c r="D34" s="415"/>
      <c r="E34" s="415"/>
      <c r="F34" s="414"/>
      <c r="G34" s="365"/>
      <c r="H34" s="365"/>
      <c r="I34" s="365"/>
      <c r="J34" s="1290"/>
      <c r="K34" s="1290"/>
      <c r="L34" s="365" t="s">
        <v>2109</v>
      </c>
      <c r="M34" s="365"/>
      <c r="N34" s="365"/>
      <c r="O34" s="365"/>
      <c r="P34" s="365"/>
      <c r="Q34" s="365"/>
      <c r="R34" s="365"/>
      <c r="S34" s="365"/>
      <c r="T34" s="365"/>
      <c r="U34" s="365"/>
      <c r="V34" s="365"/>
      <c r="W34" s="414"/>
      <c r="X34" s="414"/>
      <c r="Y34" s="414"/>
      <c r="Z34" s="414"/>
      <c r="AA34" s="414"/>
      <c r="AB34" s="414"/>
      <c r="AC34" s="414"/>
    </row>
    <row r="35" spans="1:51" s="446" customFormat="1" ht="17.100000000000001" customHeight="1">
      <c r="A35" s="408" t="s">
        <v>3007</v>
      </c>
      <c r="B35" s="408"/>
      <c r="C35" s="408"/>
      <c r="D35" s="408"/>
      <c r="E35" s="408"/>
      <c r="F35" s="408"/>
      <c r="G35" s="1285"/>
      <c r="H35" s="1285"/>
      <c r="I35" s="1285"/>
      <c r="J35" s="1285"/>
      <c r="K35" s="1285"/>
      <c r="L35" s="1285"/>
      <c r="M35" s="1285"/>
      <c r="N35" s="1285"/>
      <c r="O35" s="1285"/>
      <c r="P35" s="1285"/>
      <c r="Q35" s="1285"/>
      <c r="R35" s="1285"/>
      <c r="S35" s="1285"/>
      <c r="T35" s="1285"/>
      <c r="U35" s="1285"/>
      <c r="V35" s="408"/>
      <c r="W35" s="408"/>
      <c r="X35" s="408"/>
      <c r="Y35" s="408"/>
      <c r="Z35" s="408"/>
      <c r="AA35" s="408"/>
      <c r="AB35" s="408"/>
      <c r="AC35" s="408"/>
    </row>
    <row r="36" spans="1:51" s="446" customFormat="1" ht="17.100000000000001" customHeight="1">
      <c r="A36" s="406" t="s">
        <v>3008</v>
      </c>
      <c r="B36" s="406"/>
      <c r="C36" s="406"/>
      <c r="D36" s="406"/>
      <c r="E36" s="406"/>
      <c r="F36" s="406"/>
      <c r="G36" s="425"/>
      <c r="H36" s="425"/>
      <c r="I36" s="1255"/>
      <c r="J36" s="1255"/>
      <c r="K36" s="1255"/>
      <c r="L36" s="365" t="s">
        <v>2834</v>
      </c>
      <c r="M36" s="365"/>
      <c r="N36" s="365"/>
      <c r="O36" s="365"/>
      <c r="P36" s="365"/>
      <c r="Q36" s="365"/>
      <c r="R36" s="365"/>
      <c r="S36" s="365"/>
      <c r="T36" s="365"/>
      <c r="U36" s="365"/>
      <c r="V36" s="406"/>
      <c r="W36" s="406"/>
      <c r="X36" s="406"/>
      <c r="Y36" s="406"/>
      <c r="Z36" s="406"/>
      <c r="AA36" s="406"/>
      <c r="AB36" s="406"/>
      <c r="AC36" s="406"/>
    </row>
    <row r="37" spans="1:51" s="446" customFormat="1" ht="17.100000000000001" customHeight="1">
      <c r="A37" s="406" t="s">
        <v>3009</v>
      </c>
      <c r="B37" s="406"/>
      <c r="C37" s="406"/>
      <c r="D37" s="406"/>
      <c r="E37" s="406"/>
      <c r="F37" s="406"/>
      <c r="G37" s="425"/>
      <c r="H37" s="425"/>
      <c r="I37" s="1255"/>
      <c r="J37" s="1255"/>
      <c r="K37" s="1255"/>
      <c r="L37" s="365" t="s">
        <v>2834</v>
      </c>
      <c r="M37" s="365"/>
      <c r="N37" s="365"/>
      <c r="O37" s="365"/>
      <c r="P37" s="365"/>
      <c r="Q37" s="365"/>
      <c r="R37" s="365"/>
      <c r="S37" s="365"/>
      <c r="T37" s="365"/>
      <c r="U37" s="365"/>
      <c r="V37" s="406"/>
      <c r="W37" s="406"/>
      <c r="X37" s="406"/>
      <c r="Y37" s="406"/>
      <c r="Z37" s="406"/>
      <c r="AA37" s="406"/>
      <c r="AB37" s="406"/>
      <c r="AC37" s="406"/>
    </row>
    <row r="38" spans="1:51" s="446" customFormat="1" ht="17.100000000000001" customHeight="1">
      <c r="A38" s="1286" t="s">
        <v>3010</v>
      </c>
      <c r="B38" s="1286"/>
      <c r="C38" s="1286"/>
      <c r="D38" s="1286"/>
      <c r="E38" s="1286"/>
      <c r="F38" s="1286"/>
      <c r="G38" s="1286"/>
      <c r="H38" s="1287"/>
      <c r="I38" s="1287"/>
      <c r="J38" s="1287"/>
      <c r="K38" s="1287"/>
      <c r="L38" s="1287"/>
      <c r="M38" s="1287"/>
      <c r="N38" s="1287"/>
      <c r="O38" s="1287"/>
      <c r="P38" s="1287"/>
      <c r="Q38" s="1287"/>
      <c r="R38" s="1287"/>
      <c r="S38" s="1287"/>
      <c r="T38" s="1287"/>
      <c r="U38" s="1287"/>
      <c r="V38" s="1287"/>
      <c r="W38" s="1287"/>
      <c r="X38" s="1287"/>
      <c r="Y38" s="1287"/>
      <c r="Z38" s="1287"/>
      <c r="AA38" s="1287"/>
      <c r="AB38" s="1287"/>
      <c r="AC38" s="1287"/>
      <c r="AT38" s="449"/>
      <c r="AU38" s="449"/>
      <c r="AV38" s="449"/>
      <c r="AW38" s="449" t="s">
        <v>3011</v>
      </c>
      <c r="AX38" s="449"/>
      <c r="AY38" s="449"/>
    </row>
    <row r="39" spans="1:51" s="446" customFormat="1" ht="17.100000000000001" customHeight="1">
      <c r="A39" s="414"/>
      <c r="B39" s="414"/>
      <c r="C39" s="414"/>
      <c r="D39" s="414"/>
      <c r="E39" s="414"/>
      <c r="F39" s="414"/>
      <c r="G39" s="414"/>
      <c r="H39" s="1288"/>
      <c r="I39" s="1288"/>
      <c r="J39" s="1288"/>
      <c r="K39" s="1288"/>
      <c r="L39" s="1288"/>
      <c r="M39" s="1288"/>
      <c r="N39" s="1288"/>
      <c r="O39" s="1288"/>
      <c r="P39" s="1288"/>
      <c r="Q39" s="1288"/>
      <c r="R39" s="1288"/>
      <c r="S39" s="1288"/>
      <c r="T39" s="1288"/>
      <c r="U39" s="1288"/>
      <c r="V39" s="1288"/>
      <c r="W39" s="1288"/>
      <c r="X39" s="1288"/>
      <c r="Y39" s="1288"/>
      <c r="Z39" s="1288"/>
      <c r="AA39" s="1288"/>
      <c r="AB39" s="1288"/>
      <c r="AC39" s="1288"/>
    </row>
    <row r="40" spans="1:51" s="446" customFormat="1" ht="17.100000000000001" customHeight="1">
      <c r="A40" s="408" t="s">
        <v>3012</v>
      </c>
      <c r="B40" s="408"/>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408"/>
      <c r="AC40" s="408"/>
    </row>
    <row r="41" spans="1:51" s="446" customFormat="1" ht="17.100000000000001" customHeight="1">
      <c r="A41" s="1279" t="s">
        <v>4158</v>
      </c>
      <c r="B41" s="1279"/>
      <c r="C41" s="1279"/>
      <c r="D41" s="1279"/>
      <c r="E41" s="1279"/>
      <c r="F41" s="1279"/>
      <c r="G41" s="1279"/>
      <c r="H41" s="1279"/>
      <c r="I41" s="1279"/>
      <c r="J41" s="1279"/>
      <c r="K41" s="1279"/>
      <c r="L41" s="1279"/>
      <c r="M41" s="1279"/>
      <c r="N41" s="1279"/>
      <c r="O41" s="1279"/>
      <c r="P41" s="1279"/>
      <c r="Q41" s="1279"/>
      <c r="R41" s="1279"/>
      <c r="S41" s="1279"/>
      <c r="T41" s="1279"/>
      <c r="U41" s="1279"/>
      <c r="V41" s="1279"/>
      <c r="W41" s="1279"/>
      <c r="X41" s="1279"/>
      <c r="Y41" s="1279"/>
      <c r="Z41" s="1279"/>
      <c r="AA41" s="1279"/>
      <c r="AB41" s="1279"/>
      <c r="AC41" s="1279"/>
    </row>
    <row r="42" spans="1:51" s="446" customFormat="1" ht="17.100000000000001" customHeight="1">
      <c r="A42" s="406"/>
      <c r="B42" s="426"/>
      <c r="C42" s="426"/>
      <c r="D42" s="426"/>
      <c r="E42" s="426"/>
      <c r="F42" s="426"/>
      <c r="G42" s="426"/>
      <c r="H42" s="426"/>
      <c r="I42" s="406"/>
      <c r="J42" s="406"/>
      <c r="K42" s="406"/>
      <c r="L42" s="406"/>
      <c r="M42" s="406"/>
      <c r="N42" s="406"/>
      <c r="O42" s="406"/>
      <c r="P42" s="406"/>
      <c r="Q42" s="406"/>
      <c r="R42" s="406"/>
      <c r="S42" s="406"/>
      <c r="T42" s="406"/>
      <c r="U42" s="406"/>
      <c r="V42" s="409" t="s">
        <v>2820</v>
      </c>
      <c r="W42" s="406" t="s">
        <v>2939</v>
      </c>
      <c r="X42" s="348" t="str">
        <f>IF(V42="■","□","■")</f>
        <v>■</v>
      </c>
      <c r="Y42" s="406" t="s">
        <v>2940</v>
      </c>
      <c r="Z42" s="426"/>
      <c r="AA42" s="426"/>
      <c r="AB42" s="426"/>
      <c r="AC42" s="426"/>
      <c r="AD42" s="450"/>
      <c r="AE42" s="450"/>
      <c r="AF42" s="450"/>
    </row>
    <row r="43" spans="1:51" s="446" customFormat="1" ht="17.100000000000001" customHeight="1">
      <c r="A43" s="406" t="s">
        <v>4143</v>
      </c>
      <c r="B43" s="426"/>
      <c r="C43" s="426"/>
      <c r="D43" s="426"/>
      <c r="E43" s="426"/>
      <c r="F43" s="426"/>
      <c r="G43" s="426"/>
      <c r="H43" s="426"/>
      <c r="I43" s="406"/>
      <c r="J43" s="406"/>
      <c r="K43" s="406"/>
      <c r="L43" s="406"/>
      <c r="M43" s="406"/>
      <c r="N43" s="406"/>
      <c r="O43" s="406"/>
      <c r="P43" s="406"/>
      <c r="Q43" s="406"/>
      <c r="R43" s="406"/>
      <c r="S43" s="406"/>
      <c r="T43" s="406"/>
      <c r="U43" s="406"/>
      <c r="V43" s="406"/>
      <c r="W43" s="406"/>
      <c r="X43" s="348"/>
      <c r="Y43" s="406"/>
      <c r="Z43" s="426"/>
      <c r="AA43" s="426"/>
      <c r="AB43" s="426"/>
      <c r="AC43" s="426"/>
      <c r="AD43" s="450"/>
      <c r="AE43" s="450"/>
      <c r="AF43" s="450"/>
    </row>
    <row r="44" spans="1:51" s="446" customFormat="1" ht="17.100000000000001" customHeight="1">
      <c r="A44" s="406"/>
      <c r="B44" s="409" t="s">
        <v>2820</v>
      </c>
      <c r="C44" s="1283" t="s">
        <v>4144</v>
      </c>
      <c r="D44" s="1283"/>
      <c r="E44" s="1283"/>
      <c r="F44" s="1283"/>
      <c r="G44" s="1283"/>
      <c r="H44" s="1283"/>
      <c r="I44" s="1283"/>
      <c r="J44" s="1283"/>
      <c r="K44" s="1283"/>
      <c r="L44" s="1283"/>
      <c r="M44" s="1283"/>
      <c r="N44" s="1283"/>
      <c r="O44" s="1283"/>
      <c r="P44" s="1283"/>
      <c r="Q44" s="1283"/>
      <c r="R44" s="1283"/>
      <c r="S44" s="1283"/>
      <c r="T44" s="1283"/>
      <c r="U44" s="1283"/>
      <c r="V44" s="1283"/>
      <c r="W44" s="1283"/>
      <c r="X44" s="1283"/>
      <c r="Y44" s="1283"/>
      <c r="Z44" s="1283"/>
      <c r="AA44" s="1283"/>
      <c r="AB44" s="1283"/>
      <c r="AC44" s="426"/>
      <c r="AD44" s="450"/>
      <c r="AE44" s="450"/>
      <c r="AF44" s="450"/>
    </row>
    <row r="45" spans="1:51" s="446" customFormat="1" ht="17.100000000000001" customHeight="1">
      <c r="A45" s="406"/>
      <c r="B45" s="426"/>
      <c r="C45" s="1283"/>
      <c r="D45" s="1283"/>
      <c r="E45" s="1283"/>
      <c r="F45" s="1283"/>
      <c r="G45" s="1283"/>
      <c r="H45" s="1283"/>
      <c r="I45" s="1283"/>
      <c r="J45" s="1283"/>
      <c r="K45" s="1283"/>
      <c r="L45" s="1283"/>
      <c r="M45" s="1283"/>
      <c r="N45" s="1283"/>
      <c r="O45" s="1283"/>
      <c r="P45" s="1283"/>
      <c r="Q45" s="1283"/>
      <c r="R45" s="1283"/>
      <c r="S45" s="1283"/>
      <c r="T45" s="1283"/>
      <c r="U45" s="1283"/>
      <c r="V45" s="1283"/>
      <c r="W45" s="1283"/>
      <c r="X45" s="1283"/>
      <c r="Y45" s="1283"/>
      <c r="Z45" s="1283"/>
      <c r="AA45" s="1283"/>
      <c r="AB45" s="1283"/>
      <c r="AC45" s="426"/>
      <c r="AD45" s="450"/>
      <c r="AE45" s="450"/>
      <c r="AF45" s="450"/>
    </row>
    <row r="46" spans="1:51" s="446" customFormat="1" ht="17.100000000000001" customHeight="1">
      <c r="A46" s="406"/>
      <c r="B46" s="409" t="s">
        <v>2820</v>
      </c>
      <c r="C46" s="1283" t="s">
        <v>4145</v>
      </c>
      <c r="D46" s="1283"/>
      <c r="E46" s="1283"/>
      <c r="F46" s="1283"/>
      <c r="G46" s="1283"/>
      <c r="H46" s="1283"/>
      <c r="I46" s="1283"/>
      <c r="J46" s="1283"/>
      <c r="K46" s="1283"/>
      <c r="L46" s="1283"/>
      <c r="M46" s="1283"/>
      <c r="N46" s="1283"/>
      <c r="O46" s="1283"/>
      <c r="P46" s="1283"/>
      <c r="Q46" s="1283"/>
      <c r="R46" s="1283"/>
      <c r="S46" s="1283"/>
      <c r="T46" s="1283"/>
      <c r="U46" s="1283"/>
      <c r="V46" s="1283"/>
      <c r="W46" s="1283"/>
      <c r="X46" s="1283"/>
      <c r="Y46" s="1283"/>
      <c r="Z46" s="1283"/>
      <c r="AA46" s="1283"/>
      <c r="AB46" s="1283"/>
      <c r="AC46" s="426"/>
      <c r="AD46" s="450"/>
      <c r="AE46" s="450"/>
      <c r="AF46" s="450"/>
    </row>
    <row r="47" spans="1:51" s="446" customFormat="1" ht="17.100000000000001" customHeight="1">
      <c r="A47" s="406"/>
      <c r="B47" s="426"/>
      <c r="C47" s="1283"/>
      <c r="D47" s="1283"/>
      <c r="E47" s="1283"/>
      <c r="F47" s="1283"/>
      <c r="G47" s="1283"/>
      <c r="H47" s="1283"/>
      <c r="I47" s="1283"/>
      <c r="J47" s="1283"/>
      <c r="K47" s="1283"/>
      <c r="L47" s="1283"/>
      <c r="M47" s="1283"/>
      <c r="N47" s="1283"/>
      <c r="O47" s="1283"/>
      <c r="P47" s="1283"/>
      <c r="Q47" s="1283"/>
      <c r="R47" s="1283"/>
      <c r="S47" s="1283"/>
      <c r="T47" s="1283"/>
      <c r="U47" s="1283"/>
      <c r="V47" s="1283"/>
      <c r="W47" s="1283"/>
      <c r="X47" s="1283"/>
      <c r="Y47" s="1283"/>
      <c r="Z47" s="1283"/>
      <c r="AA47" s="1283"/>
      <c r="AB47" s="1283"/>
      <c r="AC47" s="426"/>
      <c r="AD47" s="450"/>
      <c r="AE47" s="450"/>
      <c r="AF47" s="450"/>
    </row>
    <row r="48" spans="1:51" s="446" customFormat="1" ht="17.100000000000001" customHeight="1">
      <c r="A48" s="406"/>
      <c r="B48" s="1283" t="s">
        <v>4146</v>
      </c>
      <c r="C48" s="1283"/>
      <c r="D48" s="1283"/>
      <c r="E48" s="1283"/>
      <c r="F48" s="1283"/>
      <c r="G48" s="1283"/>
      <c r="H48" s="1283"/>
      <c r="I48" s="1283"/>
      <c r="J48" s="1283"/>
      <c r="K48" s="1283"/>
      <c r="L48" s="1283"/>
      <c r="M48" s="1283"/>
      <c r="N48" s="1283"/>
      <c r="O48" s="1283"/>
      <c r="P48" s="1283"/>
      <c r="Q48" s="1283"/>
      <c r="R48" s="1283"/>
      <c r="S48" s="1283"/>
      <c r="T48" s="1283"/>
      <c r="U48" s="1283"/>
      <c r="V48" s="1283"/>
      <c r="W48" s="1283"/>
      <c r="X48" s="1283"/>
      <c r="Y48" s="1283"/>
      <c r="Z48" s="1283"/>
      <c r="AA48" s="1283"/>
      <c r="AB48" s="1283"/>
      <c r="AC48" s="426"/>
      <c r="AD48" s="450"/>
      <c r="AE48" s="450"/>
      <c r="AF48" s="450"/>
    </row>
    <row r="49" spans="1:32" s="446" customFormat="1" ht="17.100000000000001" customHeight="1">
      <c r="A49" s="406"/>
      <c r="B49" s="1283"/>
      <c r="C49" s="1283"/>
      <c r="D49" s="1283"/>
      <c r="E49" s="1283"/>
      <c r="F49" s="1283"/>
      <c r="G49" s="1283"/>
      <c r="H49" s="1283"/>
      <c r="I49" s="1283"/>
      <c r="J49" s="1283"/>
      <c r="K49" s="1283"/>
      <c r="L49" s="1283"/>
      <c r="M49" s="1283"/>
      <c r="N49" s="1283"/>
      <c r="O49" s="1283"/>
      <c r="P49" s="1283"/>
      <c r="Q49" s="1283"/>
      <c r="R49" s="1283"/>
      <c r="S49" s="1283"/>
      <c r="T49" s="1283"/>
      <c r="U49" s="1283"/>
      <c r="V49" s="1283"/>
      <c r="W49" s="1283"/>
      <c r="X49" s="1283"/>
      <c r="Y49" s="1283"/>
      <c r="Z49" s="1283"/>
      <c r="AA49" s="1283"/>
      <c r="AB49" s="1283"/>
      <c r="AC49" s="426"/>
      <c r="AD49" s="450"/>
      <c r="AE49" s="450"/>
      <c r="AF49" s="450"/>
    </row>
    <row r="50" spans="1:32" s="446" customFormat="1" ht="17.100000000000001" customHeight="1">
      <c r="A50" s="406"/>
      <c r="B50" s="426"/>
      <c r="C50" s="426" t="s">
        <v>4147</v>
      </c>
      <c r="D50" s="426"/>
      <c r="E50" s="426"/>
      <c r="F50" s="1284"/>
      <c r="G50" s="1284"/>
      <c r="H50" s="1284"/>
      <c r="I50" s="1284"/>
      <c r="J50" s="1284"/>
      <c r="K50" s="1284"/>
      <c r="L50" s="1284"/>
      <c r="M50" s="1284"/>
      <c r="N50" s="1284"/>
      <c r="O50" s="1284"/>
      <c r="P50" s="1284"/>
      <c r="Q50" s="1284"/>
      <c r="R50" s="1284"/>
      <c r="S50" s="1284"/>
      <c r="T50" s="1284"/>
      <c r="U50" s="1284"/>
      <c r="V50" s="1284"/>
      <c r="W50" s="1284"/>
      <c r="X50" s="348"/>
      <c r="Y50" s="406"/>
      <c r="Z50" s="426"/>
      <c r="AA50" s="426"/>
      <c r="AB50" s="426"/>
      <c r="AC50" s="426"/>
      <c r="AD50" s="450"/>
      <c r="AE50" s="450"/>
      <c r="AF50" s="450"/>
    </row>
    <row r="51" spans="1:32" s="446" customFormat="1" ht="17.100000000000001" customHeight="1">
      <c r="A51" s="406"/>
      <c r="B51" s="426"/>
      <c r="C51" s="426" t="s">
        <v>4148</v>
      </c>
      <c r="D51" s="426"/>
      <c r="E51" s="426"/>
      <c r="F51" s="426"/>
      <c r="G51" s="426"/>
      <c r="H51" s="426"/>
      <c r="I51" s="406"/>
      <c r="J51" s="406"/>
      <c r="K51" s="406"/>
      <c r="L51" s="406"/>
      <c r="M51" s="406"/>
      <c r="N51" s="406" t="s">
        <v>16</v>
      </c>
      <c r="O51" s="1236"/>
      <c r="P51" s="1236"/>
      <c r="Q51" s="1236"/>
      <c r="R51" s="1236"/>
      <c r="S51" s="1236"/>
      <c r="T51" s="1236"/>
      <c r="U51" s="1236"/>
      <c r="V51" s="1236"/>
      <c r="W51" s="1236"/>
      <c r="X51" s="348" t="s">
        <v>17</v>
      </c>
      <c r="Y51" s="406"/>
      <c r="Z51" s="426"/>
      <c r="AA51" s="426"/>
      <c r="AB51" s="426"/>
      <c r="AC51" s="426"/>
      <c r="AD51" s="450"/>
      <c r="AE51" s="450"/>
      <c r="AF51" s="450"/>
    </row>
    <row r="52" spans="1:32" s="446" customFormat="1" ht="17.100000000000001" customHeight="1">
      <c r="A52" s="1280" t="s">
        <v>4138</v>
      </c>
      <c r="B52" s="1281"/>
      <c r="C52" s="1281"/>
      <c r="D52" s="1281"/>
      <c r="E52" s="1281"/>
      <c r="F52" s="1281"/>
      <c r="G52" s="1281"/>
      <c r="H52" s="1281"/>
      <c r="I52" s="1280"/>
      <c r="J52" s="1280"/>
      <c r="K52" s="1280"/>
      <c r="L52" s="1280"/>
      <c r="M52" s="1280"/>
      <c r="N52" s="1280"/>
      <c r="O52" s="1280"/>
      <c r="P52" s="1280"/>
      <c r="Q52" s="1280"/>
      <c r="R52" s="1280"/>
      <c r="S52" s="1280"/>
      <c r="T52" s="1280"/>
      <c r="U52" s="1280"/>
      <c r="V52" s="406"/>
      <c r="W52" s="406"/>
      <c r="X52" s="406"/>
      <c r="Y52" s="406"/>
      <c r="Z52" s="426"/>
      <c r="AA52" s="426"/>
      <c r="AB52" s="426"/>
      <c r="AC52" s="426"/>
      <c r="AD52" s="450"/>
      <c r="AE52" s="450"/>
      <c r="AF52" s="450"/>
    </row>
    <row r="53" spans="1:32" s="446" customFormat="1" ht="17.100000000000001" customHeight="1">
      <c r="A53" s="406"/>
      <c r="B53" s="426"/>
      <c r="C53" s="426"/>
      <c r="D53" s="426"/>
      <c r="E53" s="426"/>
      <c r="F53" s="426"/>
      <c r="G53" s="426"/>
      <c r="H53" s="426"/>
      <c r="I53" s="406"/>
      <c r="J53" s="406"/>
      <c r="K53" s="406"/>
      <c r="L53" s="406"/>
      <c r="M53" s="406"/>
      <c r="N53" s="406"/>
      <c r="O53" s="406"/>
      <c r="P53" s="406"/>
      <c r="Q53" s="406"/>
      <c r="R53" s="406"/>
      <c r="S53" s="406"/>
      <c r="T53" s="406"/>
      <c r="U53" s="406"/>
      <c r="V53" s="409" t="s">
        <v>2820</v>
      </c>
      <c r="W53" s="406" t="s">
        <v>2939</v>
      </c>
      <c r="X53" s="348" t="str">
        <f>IF(V53="■","□","■")</f>
        <v>■</v>
      </c>
      <c r="Y53" s="406" t="s">
        <v>2940</v>
      </c>
      <c r="Z53" s="426"/>
      <c r="AA53" s="426"/>
      <c r="AB53" s="426"/>
      <c r="AC53" s="426"/>
      <c r="AD53" s="450"/>
      <c r="AE53" s="450"/>
      <c r="AF53" s="450"/>
    </row>
    <row r="54" spans="1:32" s="446" customFormat="1" ht="17.100000000000001" customHeight="1">
      <c r="A54" s="406" t="s">
        <v>4139</v>
      </c>
      <c r="B54" s="406"/>
      <c r="C54" s="406"/>
      <c r="D54" s="406"/>
      <c r="E54" s="406"/>
      <c r="F54" s="406"/>
      <c r="G54" s="406"/>
      <c r="H54" s="406"/>
      <c r="I54" s="406"/>
      <c r="J54" s="406"/>
      <c r="K54" s="406"/>
      <c r="L54" s="406"/>
      <c r="M54" s="406"/>
      <c r="N54" s="406"/>
      <c r="O54" s="406"/>
      <c r="P54" s="406"/>
      <c r="Q54" s="406"/>
      <c r="R54" s="451"/>
      <c r="S54" s="406"/>
      <c r="T54" s="406"/>
      <c r="U54" s="406"/>
      <c r="V54" s="406"/>
      <c r="W54" s="406"/>
      <c r="X54" s="406"/>
      <c r="Y54" s="406"/>
      <c r="Z54" s="406"/>
      <c r="AA54" s="406"/>
      <c r="AB54" s="406"/>
      <c r="AC54" s="406"/>
    </row>
    <row r="55" spans="1:32" s="446" customFormat="1" ht="17.100000000000001" customHeight="1">
      <c r="A55" s="406"/>
      <c r="B55" s="406"/>
      <c r="C55" s="406"/>
      <c r="D55" s="406"/>
      <c r="E55" s="407" t="s">
        <v>16</v>
      </c>
      <c r="F55" s="1282"/>
      <c r="G55" s="1282"/>
      <c r="H55" s="1282"/>
      <c r="I55" s="1282"/>
      <c r="J55" s="1282"/>
      <c r="K55" s="1282"/>
      <c r="L55" s="406" t="s">
        <v>17</v>
      </c>
      <c r="M55" s="406"/>
      <c r="N55" s="406"/>
      <c r="O55" s="406"/>
      <c r="P55" s="406"/>
      <c r="Q55" s="406"/>
      <c r="R55" s="406"/>
      <c r="S55" s="406"/>
      <c r="T55" s="406"/>
      <c r="U55" s="406"/>
      <c r="V55" s="406"/>
      <c r="W55" s="406"/>
      <c r="X55" s="406"/>
      <c r="Y55" s="406"/>
      <c r="Z55" s="406"/>
      <c r="AA55" s="406"/>
      <c r="AB55" s="406"/>
      <c r="AC55" s="406"/>
    </row>
    <row r="56" spans="1:32" s="446" customFormat="1" ht="17.100000000000001" customHeight="1">
      <c r="A56" s="406" t="s">
        <v>4140</v>
      </c>
      <c r="B56" s="452"/>
      <c r="C56" s="452"/>
      <c r="D56" s="452"/>
      <c r="E56" s="452"/>
      <c r="F56" s="452"/>
      <c r="G56" s="452"/>
      <c r="H56" s="452"/>
      <c r="I56" s="452"/>
      <c r="J56" s="452"/>
      <c r="K56" s="452"/>
      <c r="L56" s="452"/>
      <c r="M56" s="452"/>
      <c r="N56" s="452"/>
      <c r="O56" s="452"/>
      <c r="P56" s="451"/>
      <c r="Q56" s="452"/>
      <c r="R56" s="452"/>
      <c r="S56" s="452"/>
      <c r="T56" s="452"/>
      <c r="U56" s="452"/>
      <c r="V56" s="452"/>
      <c r="W56" s="452"/>
      <c r="X56" s="452"/>
      <c r="Y56" s="452"/>
      <c r="Z56" s="452"/>
      <c r="AA56" s="452"/>
      <c r="AB56" s="452"/>
      <c r="AC56" s="452"/>
    </row>
    <row r="57" spans="1:32" s="446" customFormat="1" ht="17.100000000000001" customHeight="1">
      <c r="A57" s="406"/>
      <c r="B57" s="406"/>
      <c r="C57" s="406"/>
      <c r="D57" s="406"/>
      <c r="E57" s="407" t="s">
        <v>16</v>
      </c>
      <c r="F57" s="1126"/>
      <c r="G57" s="1126"/>
      <c r="H57" s="1126"/>
      <c r="I57" s="1126"/>
      <c r="J57" s="1126"/>
      <c r="K57" s="1126"/>
      <c r="L57" s="406" t="s">
        <v>17</v>
      </c>
      <c r="M57" s="406"/>
      <c r="N57" s="406"/>
      <c r="O57" s="406"/>
      <c r="P57" s="406"/>
      <c r="Q57" s="406"/>
      <c r="R57" s="406"/>
      <c r="S57" s="406"/>
      <c r="T57" s="406"/>
      <c r="U57" s="406"/>
      <c r="V57" s="406"/>
      <c r="W57" s="406"/>
      <c r="X57" s="406"/>
      <c r="Y57" s="406"/>
      <c r="Z57" s="406"/>
      <c r="AA57" s="406"/>
      <c r="AB57" s="406"/>
      <c r="AC57" s="406"/>
    </row>
    <row r="58" spans="1:32" s="446" customFormat="1" ht="17.100000000000001" customHeight="1">
      <c r="A58" s="406" t="s">
        <v>4141</v>
      </c>
      <c r="B58" s="406"/>
      <c r="C58" s="406"/>
      <c r="D58" s="406"/>
      <c r="E58" s="407"/>
      <c r="F58" s="453"/>
      <c r="G58" s="453"/>
      <c r="H58" s="453"/>
      <c r="I58" s="453"/>
      <c r="J58" s="453"/>
      <c r="K58" s="453"/>
      <c r="L58" s="406"/>
      <c r="M58" s="406"/>
      <c r="N58" s="406"/>
      <c r="O58" s="406"/>
      <c r="P58" s="451"/>
      <c r="Q58" s="406"/>
      <c r="R58" s="406"/>
      <c r="S58" s="406"/>
      <c r="T58" s="406"/>
      <c r="U58" s="406"/>
      <c r="V58" s="406"/>
      <c r="W58" s="406"/>
      <c r="X58" s="406"/>
      <c r="Y58" s="406"/>
      <c r="Z58" s="406"/>
      <c r="AA58" s="406"/>
      <c r="AB58" s="406"/>
      <c r="AC58" s="406"/>
    </row>
    <row r="59" spans="1:32" s="446" customFormat="1" ht="17.100000000000001" customHeight="1">
      <c r="A59" s="406" t="s">
        <v>2108</v>
      </c>
      <c r="B59" s="409" t="s">
        <v>2820</v>
      </c>
      <c r="C59" s="406" t="s">
        <v>3013</v>
      </c>
      <c r="D59" s="406"/>
      <c r="E59" s="407"/>
      <c r="F59" s="453"/>
      <c r="G59" s="453"/>
      <c r="H59" s="453"/>
      <c r="I59" s="453"/>
      <c r="J59" s="453"/>
      <c r="K59" s="453"/>
      <c r="L59" s="406"/>
      <c r="M59" s="406"/>
      <c r="N59" s="406"/>
      <c r="O59" s="406"/>
      <c r="P59" s="406"/>
      <c r="Q59" s="406"/>
      <c r="R59" s="406"/>
      <c r="S59" s="406"/>
      <c r="T59" s="406"/>
      <c r="U59" s="406"/>
      <c r="V59" s="406"/>
      <c r="W59" s="406"/>
      <c r="X59" s="406"/>
      <c r="Y59" s="406"/>
      <c r="Z59" s="406"/>
      <c r="AA59" s="406"/>
      <c r="AB59" s="406"/>
      <c r="AC59" s="406"/>
    </row>
    <row r="60" spans="1:32" s="446" customFormat="1" ht="17.100000000000001" customHeight="1">
      <c r="A60" s="406"/>
      <c r="B60" s="409" t="s">
        <v>2820</v>
      </c>
      <c r="C60" s="406" t="s">
        <v>3014</v>
      </c>
      <c r="D60" s="406"/>
      <c r="E60" s="407"/>
      <c r="F60" s="453"/>
      <c r="G60" s="453"/>
      <c r="H60" s="453"/>
      <c r="I60" s="453"/>
      <c r="J60" s="453"/>
      <c r="K60" s="453"/>
      <c r="L60" s="406"/>
      <c r="M60" s="406"/>
      <c r="N60" s="406"/>
      <c r="O60" s="406"/>
      <c r="P60" s="406"/>
      <c r="Q60" s="406"/>
      <c r="R60" s="406"/>
      <c r="S60" s="406"/>
      <c r="T60" s="406"/>
      <c r="U60" s="406"/>
      <c r="V60" s="406"/>
      <c r="W60" s="406"/>
      <c r="X60" s="406"/>
      <c r="Y60" s="406"/>
      <c r="Z60" s="406"/>
      <c r="AA60" s="406"/>
      <c r="AB60" s="406"/>
      <c r="AC60" s="406"/>
    </row>
    <row r="61" spans="1:32" s="446" customFormat="1" ht="17.100000000000001" customHeight="1">
      <c r="A61" s="406" t="s">
        <v>4142</v>
      </c>
      <c r="B61" s="451"/>
      <c r="C61" s="451"/>
      <c r="D61" s="451"/>
      <c r="E61" s="451"/>
      <c r="F61" s="451"/>
      <c r="G61" s="451"/>
      <c r="H61" s="451"/>
      <c r="I61" s="451"/>
      <c r="J61" s="451"/>
      <c r="K61" s="451"/>
      <c r="L61" s="451"/>
      <c r="M61" s="451"/>
      <c r="N61" s="451"/>
      <c r="O61" s="451"/>
      <c r="P61" s="451"/>
      <c r="Q61" s="451"/>
      <c r="R61" s="451"/>
      <c r="S61" s="451"/>
      <c r="T61" s="451"/>
      <c r="U61" s="451"/>
      <c r="V61" s="451"/>
      <c r="W61" s="451"/>
      <c r="X61" s="451"/>
      <c r="Y61" s="451"/>
      <c r="Z61" s="451"/>
      <c r="AA61" s="451"/>
      <c r="AB61" s="451"/>
      <c r="AC61" s="451"/>
    </row>
    <row r="62" spans="1:32" s="446" customFormat="1" ht="17.100000000000001" customHeight="1">
      <c r="A62" s="406"/>
      <c r="B62" s="406"/>
      <c r="C62" s="406"/>
      <c r="D62" s="406"/>
      <c r="E62" s="407" t="s">
        <v>16</v>
      </c>
      <c r="F62" s="1126"/>
      <c r="G62" s="1126"/>
      <c r="H62" s="1126"/>
      <c r="I62" s="1126"/>
      <c r="J62" s="1126"/>
      <c r="K62" s="1126"/>
      <c r="L62" s="406" t="s">
        <v>17</v>
      </c>
      <c r="M62" s="406"/>
      <c r="N62" s="406"/>
      <c r="O62" s="406"/>
      <c r="P62" s="406"/>
      <c r="Q62" s="406"/>
      <c r="R62" s="406"/>
      <c r="S62" s="406"/>
      <c r="T62" s="406"/>
      <c r="U62" s="406"/>
      <c r="V62" s="406"/>
      <c r="W62" s="406"/>
      <c r="X62" s="406"/>
      <c r="Y62" s="406"/>
      <c r="Z62" s="406"/>
      <c r="AA62" s="406"/>
      <c r="AB62" s="406"/>
      <c r="AC62" s="406"/>
    </row>
    <row r="63" spans="1:32" s="446" customFormat="1" ht="17.100000000000001" customHeight="1">
      <c r="A63" s="454"/>
      <c r="B63" s="454"/>
      <c r="C63" s="454"/>
      <c r="D63" s="454"/>
      <c r="E63" s="455"/>
      <c r="F63" s="456"/>
      <c r="G63" s="456"/>
      <c r="H63" s="456"/>
      <c r="I63" s="456"/>
      <c r="J63" s="456"/>
      <c r="K63" s="456"/>
      <c r="L63" s="454"/>
      <c r="M63" s="454"/>
      <c r="N63" s="454"/>
      <c r="O63" s="454"/>
      <c r="P63" s="454"/>
      <c r="Q63" s="454"/>
      <c r="R63" s="454"/>
      <c r="S63" s="454"/>
      <c r="T63" s="454"/>
      <c r="U63" s="454"/>
      <c r="V63" s="454"/>
      <c r="W63" s="454"/>
      <c r="X63" s="454"/>
      <c r="Y63" s="454"/>
      <c r="Z63" s="454"/>
      <c r="AA63" s="454"/>
      <c r="AB63" s="454"/>
      <c r="AC63" s="454"/>
    </row>
    <row r="64" spans="1:32" s="446" customFormat="1" ht="17.100000000000001" customHeight="1">
      <c r="A64" s="408" t="s">
        <v>3015</v>
      </c>
      <c r="B64" s="408"/>
      <c r="C64" s="408"/>
      <c r="D64" s="408"/>
      <c r="E64" s="408"/>
      <c r="F64" s="408"/>
      <c r="G64" s="408"/>
      <c r="H64" s="408"/>
      <c r="I64" s="408"/>
      <c r="J64" s="408"/>
      <c r="K64" s="448" t="s">
        <v>2565</v>
      </c>
      <c r="L64" s="383" t="s">
        <v>3016</v>
      </c>
      <c r="M64" s="383"/>
      <c r="N64" s="383"/>
      <c r="O64" s="408" t="s">
        <v>2839</v>
      </c>
      <c r="P64" s="408" t="s">
        <v>2864</v>
      </c>
      <c r="Q64" s="408"/>
      <c r="R64" s="408"/>
      <c r="S64" s="408"/>
      <c r="T64" s="408"/>
      <c r="U64" s="408" t="s">
        <v>2839</v>
      </c>
      <c r="V64" s="408" t="s">
        <v>3017</v>
      </c>
      <c r="W64" s="408"/>
      <c r="X64" s="408"/>
      <c r="Y64" s="408"/>
      <c r="Z64" s="408" t="s">
        <v>2866</v>
      </c>
      <c r="AA64" s="408"/>
      <c r="AB64" s="408"/>
      <c r="AC64" s="408"/>
    </row>
    <row r="65" spans="1:29" s="446" customFormat="1" ht="17.100000000000001" customHeight="1">
      <c r="A65" s="406" t="s">
        <v>3018</v>
      </c>
      <c r="B65" s="406"/>
      <c r="C65" s="406"/>
      <c r="D65" s="406"/>
      <c r="E65" s="406"/>
      <c r="F65" s="457" t="s">
        <v>2803</v>
      </c>
      <c r="G65" s="1263"/>
      <c r="H65" s="1263"/>
      <c r="I65" s="1263"/>
      <c r="J65" s="406" t="s">
        <v>3019</v>
      </c>
      <c r="K65" s="406" t="s">
        <v>2839</v>
      </c>
      <c r="L65" s="1278"/>
      <c r="M65" s="1278"/>
      <c r="N65" s="1278"/>
      <c r="O65" s="406" t="s">
        <v>2839</v>
      </c>
      <c r="P65" s="1239"/>
      <c r="Q65" s="1239"/>
      <c r="R65" s="1239"/>
      <c r="S65" s="1239"/>
      <c r="T65" s="1239"/>
      <c r="U65" s="406" t="s">
        <v>2839</v>
      </c>
      <c r="V65" s="1240" t="str">
        <f t="shared" ref="V65:V79" si="0">IF(L65="","",L65+P65)</f>
        <v/>
      </c>
      <c r="W65" s="1240"/>
      <c r="X65" s="1240"/>
      <c r="Y65" s="1240"/>
      <c r="Z65" s="406" t="s">
        <v>3020</v>
      </c>
      <c r="AA65" s="458"/>
      <c r="AB65" s="458"/>
      <c r="AC65" s="406"/>
    </row>
    <row r="66" spans="1:29" s="446" customFormat="1" ht="17.100000000000001" customHeight="1">
      <c r="A66" s="406"/>
      <c r="B66" s="406"/>
      <c r="C66" s="406"/>
      <c r="D66" s="406"/>
      <c r="E66" s="406"/>
      <c r="F66" s="457" t="s">
        <v>2803</v>
      </c>
      <c r="G66" s="1263"/>
      <c r="H66" s="1263"/>
      <c r="I66" s="1263"/>
      <c r="J66" s="406" t="s">
        <v>3019</v>
      </c>
      <c r="K66" s="406" t="s">
        <v>2839</v>
      </c>
      <c r="L66" s="1278"/>
      <c r="M66" s="1278"/>
      <c r="N66" s="1278"/>
      <c r="O66" s="406" t="s">
        <v>2839</v>
      </c>
      <c r="P66" s="1239"/>
      <c r="Q66" s="1239"/>
      <c r="R66" s="1239"/>
      <c r="S66" s="1239"/>
      <c r="T66" s="1239"/>
      <c r="U66" s="406" t="s">
        <v>2839</v>
      </c>
      <c r="V66" s="1240" t="str">
        <f t="shared" si="0"/>
        <v/>
      </c>
      <c r="W66" s="1240"/>
      <c r="X66" s="1240"/>
      <c r="Y66" s="1240"/>
      <c r="Z66" s="406" t="s">
        <v>3020</v>
      </c>
      <c r="AA66" s="458"/>
      <c r="AB66" s="458"/>
      <c r="AC66" s="406"/>
    </row>
    <row r="67" spans="1:29" s="446" customFormat="1" ht="17.100000000000001" customHeight="1">
      <c r="A67" s="406"/>
      <c r="B67" s="406"/>
      <c r="C67" s="406"/>
      <c r="D67" s="406"/>
      <c r="E67" s="406"/>
      <c r="F67" s="457" t="s">
        <v>2803</v>
      </c>
      <c r="G67" s="1263"/>
      <c r="H67" s="1263"/>
      <c r="I67" s="1263"/>
      <c r="J67" s="406" t="s">
        <v>3019</v>
      </c>
      <c r="K67" s="406" t="s">
        <v>2839</v>
      </c>
      <c r="L67" s="1278"/>
      <c r="M67" s="1278"/>
      <c r="N67" s="1278"/>
      <c r="O67" s="406" t="s">
        <v>2839</v>
      </c>
      <c r="P67" s="1239"/>
      <c r="Q67" s="1239"/>
      <c r="R67" s="1239"/>
      <c r="S67" s="1239"/>
      <c r="T67" s="1239"/>
      <c r="U67" s="406" t="s">
        <v>2839</v>
      </c>
      <c r="V67" s="1240" t="str">
        <f t="shared" si="0"/>
        <v/>
      </c>
      <c r="W67" s="1240"/>
      <c r="X67" s="1240"/>
      <c r="Y67" s="1240"/>
      <c r="Z67" s="406" t="s">
        <v>3020</v>
      </c>
      <c r="AA67" s="458"/>
      <c r="AB67" s="458"/>
      <c r="AC67" s="406"/>
    </row>
    <row r="68" spans="1:29" s="446" customFormat="1" ht="17.100000000000001" customHeight="1">
      <c r="A68" s="406"/>
      <c r="B68" s="406"/>
      <c r="C68" s="406"/>
      <c r="D68" s="406"/>
      <c r="E68" s="406"/>
      <c r="F68" s="457" t="s">
        <v>2803</v>
      </c>
      <c r="G68" s="1263"/>
      <c r="H68" s="1263"/>
      <c r="I68" s="1263"/>
      <c r="J68" s="406" t="s">
        <v>3019</v>
      </c>
      <c r="K68" s="406" t="s">
        <v>2839</v>
      </c>
      <c r="L68" s="1278"/>
      <c r="M68" s="1278"/>
      <c r="N68" s="1278"/>
      <c r="O68" s="406" t="s">
        <v>2839</v>
      </c>
      <c r="P68" s="1239"/>
      <c r="Q68" s="1239"/>
      <c r="R68" s="1239"/>
      <c r="S68" s="1239"/>
      <c r="T68" s="1239"/>
      <c r="U68" s="406" t="s">
        <v>2839</v>
      </c>
      <c r="V68" s="1240" t="str">
        <f t="shared" si="0"/>
        <v/>
      </c>
      <c r="W68" s="1240"/>
      <c r="X68" s="1240"/>
      <c r="Y68" s="1240"/>
      <c r="Z68" s="406" t="s">
        <v>3020</v>
      </c>
      <c r="AA68" s="458"/>
      <c r="AB68" s="458"/>
      <c r="AC68" s="406"/>
    </row>
    <row r="69" spans="1:29" s="446" customFormat="1" ht="16.5" customHeight="1">
      <c r="A69" s="406"/>
      <c r="B69" s="406"/>
      <c r="C69" s="406"/>
      <c r="D69" s="406"/>
      <c r="E69" s="406"/>
      <c r="F69" s="457" t="s">
        <v>2803</v>
      </c>
      <c r="G69" s="1263"/>
      <c r="H69" s="1263"/>
      <c r="I69" s="1263"/>
      <c r="J69" s="406" t="s">
        <v>3019</v>
      </c>
      <c r="K69" s="406" t="s">
        <v>2839</v>
      </c>
      <c r="L69" s="1278"/>
      <c r="M69" s="1278"/>
      <c r="N69" s="1278"/>
      <c r="O69" s="406" t="s">
        <v>2839</v>
      </c>
      <c r="P69" s="1239"/>
      <c r="Q69" s="1239"/>
      <c r="R69" s="1239"/>
      <c r="S69" s="1239"/>
      <c r="T69" s="1239"/>
      <c r="U69" s="406" t="s">
        <v>2839</v>
      </c>
      <c r="V69" s="1240" t="str">
        <f t="shared" si="0"/>
        <v/>
      </c>
      <c r="W69" s="1240"/>
      <c r="X69" s="1240"/>
      <c r="Y69" s="1240"/>
      <c r="Z69" s="406" t="s">
        <v>3020</v>
      </c>
      <c r="AA69" s="458"/>
      <c r="AB69" s="458"/>
      <c r="AC69" s="406"/>
    </row>
    <row r="70" spans="1:29" s="446" customFormat="1" ht="17.100000000000001" customHeight="1">
      <c r="A70" s="406"/>
      <c r="B70" s="406"/>
      <c r="C70" s="406"/>
      <c r="D70" s="406"/>
      <c r="E70" s="406"/>
      <c r="F70" s="457" t="s">
        <v>2803</v>
      </c>
      <c r="G70" s="1263"/>
      <c r="H70" s="1263"/>
      <c r="I70" s="1263"/>
      <c r="J70" s="406" t="s">
        <v>3019</v>
      </c>
      <c r="K70" s="406" t="s">
        <v>2839</v>
      </c>
      <c r="L70" s="1278"/>
      <c r="M70" s="1278"/>
      <c r="N70" s="1278"/>
      <c r="O70" s="406" t="s">
        <v>2839</v>
      </c>
      <c r="P70" s="1239"/>
      <c r="Q70" s="1239"/>
      <c r="R70" s="1239"/>
      <c r="S70" s="1239"/>
      <c r="T70" s="1239"/>
      <c r="U70" s="406" t="s">
        <v>2839</v>
      </c>
      <c r="V70" s="1240" t="str">
        <f t="shared" si="0"/>
        <v/>
      </c>
      <c r="W70" s="1240"/>
      <c r="X70" s="1240"/>
      <c r="Y70" s="1240"/>
      <c r="Z70" s="406" t="s">
        <v>3020</v>
      </c>
      <c r="AA70" s="458"/>
      <c r="AB70" s="458"/>
      <c r="AC70" s="406"/>
    </row>
    <row r="71" spans="1:29" s="446" customFormat="1" ht="17.100000000000001" hidden="1" customHeight="1" outlineLevel="1">
      <c r="A71" s="406"/>
      <c r="B71" s="406"/>
      <c r="C71" s="406"/>
      <c r="D71" s="406"/>
      <c r="E71" s="406"/>
      <c r="F71" s="457" t="s">
        <v>2803</v>
      </c>
      <c r="G71" s="1263"/>
      <c r="H71" s="1263"/>
      <c r="I71" s="1263"/>
      <c r="J71" s="406" t="s">
        <v>3019</v>
      </c>
      <c r="K71" s="406" t="s">
        <v>2839</v>
      </c>
      <c r="L71" s="1278"/>
      <c r="M71" s="1278"/>
      <c r="N71" s="1278"/>
      <c r="O71" s="406" t="s">
        <v>2839</v>
      </c>
      <c r="P71" s="1239"/>
      <c r="Q71" s="1239"/>
      <c r="R71" s="1239"/>
      <c r="S71" s="1239"/>
      <c r="T71" s="1239"/>
      <c r="U71" s="406" t="s">
        <v>2839</v>
      </c>
      <c r="V71" s="1240" t="str">
        <f t="shared" si="0"/>
        <v/>
      </c>
      <c r="W71" s="1240"/>
      <c r="X71" s="1240"/>
      <c r="Y71" s="1240"/>
      <c r="Z71" s="406" t="s">
        <v>3020</v>
      </c>
      <c r="AA71" s="458"/>
      <c r="AB71" s="458"/>
      <c r="AC71" s="406"/>
    </row>
    <row r="72" spans="1:29" s="446" customFormat="1" ht="17.100000000000001" hidden="1" customHeight="1" outlineLevel="1">
      <c r="A72" s="406"/>
      <c r="B72" s="406"/>
      <c r="C72" s="406"/>
      <c r="D72" s="406"/>
      <c r="E72" s="406"/>
      <c r="F72" s="457" t="s">
        <v>2803</v>
      </c>
      <c r="G72" s="1263"/>
      <c r="H72" s="1263"/>
      <c r="I72" s="1263"/>
      <c r="J72" s="406" t="s">
        <v>3019</v>
      </c>
      <c r="K72" s="406" t="s">
        <v>2839</v>
      </c>
      <c r="L72" s="1278"/>
      <c r="M72" s="1278"/>
      <c r="N72" s="1278"/>
      <c r="O72" s="406" t="s">
        <v>2839</v>
      </c>
      <c r="P72" s="1239"/>
      <c r="Q72" s="1239"/>
      <c r="R72" s="1239"/>
      <c r="S72" s="1239"/>
      <c r="T72" s="1239"/>
      <c r="U72" s="406" t="s">
        <v>2839</v>
      </c>
      <c r="V72" s="1240" t="str">
        <f t="shared" si="0"/>
        <v/>
      </c>
      <c r="W72" s="1240"/>
      <c r="X72" s="1240"/>
      <c r="Y72" s="1240"/>
      <c r="Z72" s="406" t="s">
        <v>3020</v>
      </c>
      <c r="AA72" s="458"/>
      <c r="AB72" s="458"/>
      <c r="AC72" s="406"/>
    </row>
    <row r="73" spans="1:29" s="446" customFormat="1" ht="17.100000000000001" hidden="1" customHeight="1" outlineLevel="1">
      <c r="A73" s="406"/>
      <c r="B73" s="406"/>
      <c r="C73" s="406"/>
      <c r="D73" s="406"/>
      <c r="E73" s="406"/>
      <c r="F73" s="457" t="s">
        <v>2803</v>
      </c>
      <c r="G73" s="1263"/>
      <c r="H73" s="1263"/>
      <c r="I73" s="1263"/>
      <c r="J73" s="406" t="s">
        <v>3019</v>
      </c>
      <c r="K73" s="406" t="s">
        <v>2839</v>
      </c>
      <c r="L73" s="1278"/>
      <c r="M73" s="1278"/>
      <c r="N73" s="1278"/>
      <c r="O73" s="406" t="s">
        <v>2839</v>
      </c>
      <c r="P73" s="1239"/>
      <c r="Q73" s="1239"/>
      <c r="R73" s="1239"/>
      <c r="S73" s="1239"/>
      <c r="T73" s="1239"/>
      <c r="U73" s="406" t="s">
        <v>2839</v>
      </c>
      <c r="V73" s="1240" t="str">
        <f t="shared" si="0"/>
        <v/>
      </c>
      <c r="W73" s="1240"/>
      <c r="X73" s="1240"/>
      <c r="Y73" s="1240"/>
      <c r="Z73" s="406" t="s">
        <v>3020</v>
      </c>
      <c r="AA73" s="458"/>
      <c r="AB73" s="458"/>
      <c r="AC73" s="406"/>
    </row>
    <row r="74" spans="1:29" s="446" customFormat="1" ht="17.100000000000001" hidden="1" customHeight="1" outlineLevel="1">
      <c r="A74" s="406"/>
      <c r="B74" s="406"/>
      <c r="C74" s="406"/>
      <c r="D74" s="406"/>
      <c r="E74" s="406"/>
      <c r="F74" s="457" t="s">
        <v>2803</v>
      </c>
      <c r="G74" s="1263"/>
      <c r="H74" s="1263"/>
      <c r="I74" s="1263"/>
      <c r="J74" s="406" t="s">
        <v>3019</v>
      </c>
      <c r="K74" s="406" t="s">
        <v>2839</v>
      </c>
      <c r="L74" s="1278"/>
      <c r="M74" s="1278"/>
      <c r="N74" s="1278"/>
      <c r="O74" s="406" t="s">
        <v>2839</v>
      </c>
      <c r="P74" s="1239"/>
      <c r="Q74" s="1239"/>
      <c r="R74" s="1239"/>
      <c r="S74" s="1239"/>
      <c r="T74" s="1239"/>
      <c r="U74" s="406" t="s">
        <v>2839</v>
      </c>
      <c r="V74" s="1240" t="str">
        <f t="shared" si="0"/>
        <v/>
      </c>
      <c r="W74" s="1240"/>
      <c r="X74" s="1240"/>
      <c r="Y74" s="1240"/>
      <c r="Z74" s="406" t="s">
        <v>3020</v>
      </c>
      <c r="AA74" s="458"/>
      <c r="AB74" s="458"/>
      <c r="AC74" s="406"/>
    </row>
    <row r="75" spans="1:29" s="446" customFormat="1" ht="17.100000000000001" hidden="1" customHeight="1" outlineLevel="1">
      <c r="A75" s="406"/>
      <c r="B75" s="406"/>
      <c r="C75" s="406"/>
      <c r="D75" s="406"/>
      <c r="E75" s="406"/>
      <c r="F75" s="457" t="s">
        <v>2803</v>
      </c>
      <c r="G75" s="1263"/>
      <c r="H75" s="1263"/>
      <c r="I75" s="1263"/>
      <c r="J75" s="406" t="s">
        <v>3019</v>
      </c>
      <c r="K75" s="406" t="s">
        <v>2839</v>
      </c>
      <c r="L75" s="1278"/>
      <c r="M75" s="1278"/>
      <c r="N75" s="1278"/>
      <c r="O75" s="406" t="s">
        <v>2839</v>
      </c>
      <c r="P75" s="1239"/>
      <c r="Q75" s="1239"/>
      <c r="R75" s="1239"/>
      <c r="S75" s="1239"/>
      <c r="T75" s="1239"/>
      <c r="U75" s="406" t="s">
        <v>2839</v>
      </c>
      <c r="V75" s="1240" t="str">
        <f t="shared" si="0"/>
        <v/>
      </c>
      <c r="W75" s="1240"/>
      <c r="X75" s="1240"/>
      <c r="Y75" s="1240"/>
      <c r="Z75" s="406" t="s">
        <v>3020</v>
      </c>
      <c r="AA75" s="458"/>
      <c r="AB75" s="458"/>
      <c r="AC75" s="406"/>
    </row>
    <row r="76" spans="1:29" s="446" customFormat="1" ht="17.100000000000001" hidden="1" customHeight="1" outlineLevel="1">
      <c r="A76" s="406"/>
      <c r="B76" s="406"/>
      <c r="C76" s="406"/>
      <c r="D76" s="406"/>
      <c r="E76" s="406"/>
      <c r="F76" s="457" t="s">
        <v>2803</v>
      </c>
      <c r="G76" s="1263"/>
      <c r="H76" s="1263"/>
      <c r="I76" s="1263"/>
      <c r="J76" s="406" t="s">
        <v>3019</v>
      </c>
      <c r="K76" s="406" t="s">
        <v>2839</v>
      </c>
      <c r="L76" s="1278"/>
      <c r="M76" s="1278"/>
      <c r="N76" s="1278"/>
      <c r="O76" s="406" t="s">
        <v>2839</v>
      </c>
      <c r="P76" s="1239"/>
      <c r="Q76" s="1239"/>
      <c r="R76" s="1239"/>
      <c r="S76" s="1239"/>
      <c r="T76" s="1239"/>
      <c r="U76" s="406" t="s">
        <v>2839</v>
      </c>
      <c r="V76" s="1240" t="str">
        <f t="shared" si="0"/>
        <v/>
      </c>
      <c r="W76" s="1240"/>
      <c r="X76" s="1240"/>
      <c r="Y76" s="1240"/>
      <c r="Z76" s="406" t="s">
        <v>3020</v>
      </c>
      <c r="AA76" s="458"/>
      <c r="AB76" s="458"/>
      <c r="AC76" s="406"/>
    </row>
    <row r="77" spans="1:29" s="446" customFormat="1" ht="17.100000000000001" hidden="1" customHeight="1" outlineLevel="1">
      <c r="A77" s="406"/>
      <c r="B77" s="406"/>
      <c r="C77" s="406"/>
      <c r="D77" s="406"/>
      <c r="E77" s="406"/>
      <c r="F77" s="457" t="s">
        <v>2803</v>
      </c>
      <c r="G77" s="1263"/>
      <c r="H77" s="1263"/>
      <c r="I77" s="1263"/>
      <c r="J77" s="406" t="s">
        <v>3019</v>
      </c>
      <c r="K77" s="406" t="s">
        <v>2839</v>
      </c>
      <c r="L77" s="1278"/>
      <c r="M77" s="1278"/>
      <c r="N77" s="1278"/>
      <c r="O77" s="406" t="s">
        <v>2839</v>
      </c>
      <c r="P77" s="1239"/>
      <c r="Q77" s="1239"/>
      <c r="R77" s="1239"/>
      <c r="S77" s="1239"/>
      <c r="T77" s="1239"/>
      <c r="U77" s="406" t="s">
        <v>2839</v>
      </c>
      <c r="V77" s="1240" t="str">
        <f t="shared" si="0"/>
        <v/>
      </c>
      <c r="W77" s="1240"/>
      <c r="X77" s="1240"/>
      <c r="Y77" s="1240"/>
      <c r="Z77" s="406" t="s">
        <v>3020</v>
      </c>
      <c r="AA77" s="458"/>
      <c r="AB77" s="458"/>
      <c r="AC77" s="406"/>
    </row>
    <row r="78" spans="1:29" s="446" customFormat="1" ht="17.100000000000001" hidden="1" customHeight="1" outlineLevel="1">
      <c r="A78" s="406"/>
      <c r="B78" s="406"/>
      <c r="C78" s="406"/>
      <c r="D78" s="406"/>
      <c r="E78" s="406"/>
      <c r="F78" s="457" t="s">
        <v>2803</v>
      </c>
      <c r="G78" s="1263"/>
      <c r="H78" s="1263"/>
      <c r="I78" s="1263"/>
      <c r="J78" s="406" t="s">
        <v>3019</v>
      </c>
      <c r="K78" s="406" t="s">
        <v>2839</v>
      </c>
      <c r="L78" s="1278"/>
      <c r="M78" s="1278"/>
      <c r="N78" s="1278"/>
      <c r="O78" s="406" t="s">
        <v>2839</v>
      </c>
      <c r="P78" s="1239"/>
      <c r="Q78" s="1239"/>
      <c r="R78" s="1239"/>
      <c r="S78" s="1239"/>
      <c r="T78" s="1239"/>
      <c r="U78" s="406" t="s">
        <v>2839</v>
      </c>
      <c r="V78" s="1240" t="str">
        <f t="shared" si="0"/>
        <v/>
      </c>
      <c r="W78" s="1240"/>
      <c r="X78" s="1240"/>
      <c r="Y78" s="1240"/>
      <c r="Z78" s="406" t="s">
        <v>3020</v>
      </c>
      <c r="AA78" s="458"/>
      <c r="AB78" s="458"/>
      <c r="AC78" s="406"/>
    </row>
    <row r="79" spans="1:29" s="446" customFormat="1" ht="17.100000000000001" hidden="1" customHeight="1" outlineLevel="1">
      <c r="A79" s="406"/>
      <c r="B79" s="406"/>
      <c r="C79" s="406"/>
      <c r="D79" s="406"/>
      <c r="E79" s="406"/>
      <c r="F79" s="457" t="s">
        <v>2803</v>
      </c>
      <c r="G79" s="1263"/>
      <c r="H79" s="1263"/>
      <c r="I79" s="1263"/>
      <c r="J79" s="406" t="s">
        <v>3019</v>
      </c>
      <c r="K79" s="406" t="s">
        <v>2839</v>
      </c>
      <c r="L79" s="1278"/>
      <c r="M79" s="1278"/>
      <c r="N79" s="1278"/>
      <c r="O79" s="406" t="s">
        <v>2839</v>
      </c>
      <c r="P79" s="1239"/>
      <c r="Q79" s="1239"/>
      <c r="R79" s="1239"/>
      <c r="S79" s="1239"/>
      <c r="T79" s="1239"/>
      <c r="U79" s="406" t="s">
        <v>2839</v>
      </c>
      <c r="V79" s="1240" t="str">
        <f t="shared" si="0"/>
        <v/>
      </c>
      <c r="W79" s="1240"/>
      <c r="X79" s="1240"/>
      <c r="Y79" s="1240"/>
      <c r="Z79" s="406" t="s">
        <v>3020</v>
      </c>
      <c r="AA79" s="458"/>
      <c r="AB79" s="458"/>
      <c r="AC79" s="406"/>
    </row>
    <row r="80" spans="1:29" s="446" customFormat="1" ht="17.100000000000001" customHeight="1" collapsed="1">
      <c r="A80" s="415" t="s">
        <v>3021</v>
      </c>
      <c r="B80" s="415"/>
      <c r="C80" s="415"/>
      <c r="D80" s="415"/>
      <c r="E80" s="415"/>
      <c r="F80" s="415"/>
      <c r="G80" s="415"/>
      <c r="H80" s="415"/>
      <c r="I80" s="415"/>
      <c r="J80" s="415"/>
      <c r="K80" s="459" t="s">
        <v>2565</v>
      </c>
      <c r="L80" s="1277">
        <f>SUM(L65:N79)</f>
        <v>0</v>
      </c>
      <c r="M80" s="1277"/>
      <c r="N80" s="1277"/>
      <c r="O80" s="415" t="s">
        <v>2839</v>
      </c>
      <c r="P80" s="1277">
        <f>SUM(P65:T79)</f>
        <v>0</v>
      </c>
      <c r="Q80" s="1277"/>
      <c r="R80" s="1277"/>
      <c r="S80" s="1277"/>
      <c r="T80" s="1277"/>
      <c r="U80" s="415" t="s">
        <v>2839</v>
      </c>
      <c r="V80" s="1277">
        <f>SUM(V65:Y79)</f>
        <v>0</v>
      </c>
      <c r="W80" s="1277"/>
      <c r="X80" s="1277"/>
      <c r="Y80" s="1277"/>
      <c r="Z80" s="415" t="s">
        <v>3020</v>
      </c>
      <c r="AA80" s="460"/>
      <c r="AB80" s="460"/>
      <c r="AC80" s="415"/>
    </row>
    <row r="81" spans="1:29" s="446" customFormat="1" ht="17.100000000000001" customHeight="1">
      <c r="A81" s="419" t="s">
        <v>3022</v>
      </c>
      <c r="B81" s="419"/>
      <c r="C81" s="419"/>
      <c r="D81" s="419"/>
      <c r="E81" s="445"/>
      <c r="F81" s="1245"/>
      <c r="G81" s="1245"/>
      <c r="H81" s="1245"/>
      <c r="I81" s="1245"/>
      <c r="J81" s="1245"/>
      <c r="K81" s="1245"/>
      <c r="L81" s="1245"/>
      <c r="M81" s="1245"/>
      <c r="N81" s="1245"/>
      <c r="O81" s="1245"/>
      <c r="P81" s="1245"/>
      <c r="Q81" s="1245"/>
      <c r="R81" s="1245"/>
      <c r="S81" s="1245"/>
      <c r="T81" s="1245"/>
      <c r="U81" s="1245"/>
      <c r="V81" s="1245"/>
      <c r="W81" s="1245"/>
      <c r="X81" s="1245"/>
      <c r="Y81" s="1245"/>
      <c r="Z81" s="1245"/>
      <c r="AA81" s="1245"/>
      <c r="AB81" s="1245"/>
      <c r="AC81" s="445"/>
    </row>
    <row r="82" spans="1:29" s="446" customFormat="1" ht="17.100000000000001" customHeight="1">
      <c r="A82" s="419" t="s">
        <v>3023</v>
      </c>
      <c r="B82" s="419"/>
      <c r="C82" s="419"/>
      <c r="D82" s="419"/>
      <c r="E82" s="445"/>
      <c r="F82" s="1245"/>
      <c r="G82" s="1245"/>
      <c r="H82" s="1245"/>
      <c r="I82" s="1245"/>
      <c r="J82" s="1245"/>
      <c r="K82" s="1245"/>
      <c r="L82" s="1245"/>
      <c r="M82" s="1245"/>
      <c r="N82" s="1245"/>
      <c r="O82" s="1245"/>
      <c r="P82" s="1245"/>
      <c r="Q82" s="1245"/>
      <c r="R82" s="1245"/>
      <c r="S82" s="1245"/>
      <c r="T82" s="1245"/>
      <c r="U82" s="1245"/>
      <c r="V82" s="1245"/>
      <c r="W82" s="1245"/>
      <c r="X82" s="1245"/>
      <c r="Y82" s="1245"/>
      <c r="Z82" s="1245"/>
      <c r="AA82" s="1245"/>
      <c r="AB82" s="1245"/>
      <c r="AC82" s="445"/>
    </row>
    <row r="83" spans="1:29" s="446" customFormat="1" ht="17.100000000000001" customHeight="1">
      <c r="A83" s="419" t="s">
        <v>3024</v>
      </c>
      <c r="B83" s="419"/>
      <c r="C83" s="419"/>
      <c r="D83" s="419"/>
      <c r="E83" s="445"/>
      <c r="F83" s="1245"/>
      <c r="G83" s="1245"/>
      <c r="H83" s="1245"/>
      <c r="I83" s="1245"/>
      <c r="J83" s="1245"/>
      <c r="K83" s="1245"/>
      <c r="L83" s="1245"/>
      <c r="M83" s="1245"/>
      <c r="N83" s="1245"/>
      <c r="O83" s="1245"/>
      <c r="P83" s="1245"/>
      <c r="Q83" s="1245"/>
      <c r="R83" s="1245"/>
      <c r="S83" s="1245"/>
      <c r="T83" s="1245"/>
      <c r="U83" s="1245"/>
      <c r="V83" s="1245"/>
      <c r="W83" s="1245"/>
      <c r="X83" s="1245"/>
      <c r="Y83" s="1245"/>
      <c r="Z83" s="1245"/>
      <c r="AA83" s="1245"/>
      <c r="AB83" s="1245"/>
      <c r="AC83" s="445"/>
    </row>
    <row r="84" spans="1:29" s="446" customFormat="1" ht="17.100000000000001" customHeight="1">
      <c r="A84" s="419" t="s">
        <v>3025</v>
      </c>
      <c r="B84" s="419"/>
      <c r="C84" s="419"/>
      <c r="D84" s="419"/>
      <c r="E84" s="445"/>
      <c r="F84" s="445"/>
      <c r="G84" s="445"/>
      <c r="H84" s="445"/>
      <c r="I84" s="445"/>
      <c r="J84" s="445"/>
      <c r="K84" s="1272"/>
      <c r="L84" s="1272"/>
      <c r="M84" s="1272"/>
      <c r="N84" s="445" t="s">
        <v>3026</v>
      </c>
      <c r="O84" s="445"/>
      <c r="P84" s="1273"/>
      <c r="Q84" s="1273"/>
      <c r="R84" s="1273"/>
      <c r="S84" s="1273"/>
      <c r="T84" s="1273"/>
      <c r="U84" s="1273"/>
      <c r="V84" s="1273"/>
      <c r="W84" s="445"/>
      <c r="X84" s="445"/>
      <c r="Y84" s="445"/>
      <c r="Z84" s="445"/>
      <c r="AA84" s="445"/>
      <c r="AB84" s="445"/>
      <c r="AC84" s="445"/>
    </row>
    <row r="85" spans="1:29" s="446" customFormat="1" ht="17.100000000000001" customHeight="1">
      <c r="A85" s="419" t="s">
        <v>3027</v>
      </c>
      <c r="B85" s="419"/>
      <c r="C85" s="419"/>
      <c r="D85" s="419"/>
      <c r="E85" s="445"/>
      <c r="F85" s="445"/>
      <c r="G85" s="1274"/>
      <c r="H85" s="1274"/>
      <c r="I85" s="1274"/>
      <c r="J85" s="1274"/>
      <c r="K85" s="1274"/>
      <c r="L85" s="1274"/>
      <c r="M85" s="1274"/>
      <c r="N85" s="1274"/>
      <c r="O85" s="1274"/>
      <c r="P85" s="1274"/>
      <c r="Q85" s="1274"/>
      <c r="R85" s="1274"/>
      <c r="S85" s="1274"/>
      <c r="T85" s="1274"/>
      <c r="U85" s="1274"/>
      <c r="V85" s="1274"/>
      <c r="W85" s="1274"/>
      <c r="X85" s="1274"/>
      <c r="Y85" s="1274"/>
      <c r="Z85" s="1274"/>
      <c r="AA85" s="1274"/>
      <c r="AB85" s="1274"/>
      <c r="AC85" s="1274"/>
    </row>
    <row r="86" spans="1:29" s="446" customFormat="1" ht="17.100000000000001" customHeight="1">
      <c r="A86" s="1275" t="s">
        <v>3028</v>
      </c>
      <c r="B86" s="1275"/>
      <c r="C86" s="1275"/>
      <c r="D86" s="1275"/>
      <c r="E86" s="1275"/>
      <c r="F86" s="1275"/>
      <c r="G86" s="1275"/>
      <c r="H86" s="1276"/>
      <c r="I86" s="1276"/>
      <c r="J86" s="1276"/>
      <c r="K86" s="1276"/>
      <c r="L86" s="1276"/>
      <c r="M86" s="1276"/>
      <c r="N86" s="1276"/>
      <c r="O86" s="1276"/>
      <c r="P86" s="1276"/>
      <c r="Q86" s="1276"/>
      <c r="R86" s="1276"/>
      <c r="S86" s="1276"/>
      <c r="T86" s="1276"/>
      <c r="U86" s="1276"/>
      <c r="V86" s="1276"/>
      <c r="W86" s="1276"/>
      <c r="X86" s="1276"/>
      <c r="Y86" s="1276"/>
      <c r="Z86" s="1276"/>
      <c r="AA86" s="1276"/>
      <c r="AB86" s="1276"/>
      <c r="AC86" s="1276"/>
    </row>
    <row r="87" spans="1:29" s="446" customFormat="1" ht="17.100000000000001" customHeight="1">
      <c r="A87" s="419" t="s">
        <v>3029</v>
      </c>
      <c r="B87" s="419"/>
      <c r="C87" s="419"/>
      <c r="D87" s="419"/>
      <c r="E87" s="1251"/>
      <c r="F87" s="1251"/>
      <c r="G87" s="1251"/>
      <c r="H87" s="1251"/>
      <c r="I87" s="1251"/>
      <c r="J87" s="1251"/>
      <c r="K87" s="1251"/>
      <c r="L87" s="1251"/>
      <c r="M87" s="1251"/>
      <c r="N87" s="1251"/>
      <c r="O87" s="1251"/>
      <c r="P87" s="1251"/>
      <c r="Q87" s="1251"/>
      <c r="R87" s="1251"/>
      <c r="S87" s="1251"/>
      <c r="T87" s="1251"/>
      <c r="U87" s="1251"/>
      <c r="V87" s="1251"/>
      <c r="W87" s="1251"/>
      <c r="X87" s="1251"/>
      <c r="Y87" s="1251"/>
      <c r="Z87" s="1251"/>
      <c r="AA87" s="1251"/>
      <c r="AB87" s="1251"/>
      <c r="AC87" s="1251"/>
    </row>
    <row r="88" spans="1:29" ht="17.100000000000001" customHeight="1">
      <c r="A88" s="461"/>
      <c r="B88" s="462"/>
      <c r="C88" s="462"/>
      <c r="D88" s="462"/>
    </row>
    <row r="89" spans="1:29" ht="17.100000000000001" customHeight="1">
      <c r="A89" s="463"/>
      <c r="B89" s="463"/>
      <c r="C89" s="463"/>
      <c r="D89" s="463"/>
    </row>
    <row r="90" spans="1:29" ht="17.100000000000001" customHeight="1"/>
    <row r="91" spans="1:29" ht="17.100000000000001" customHeight="1"/>
    <row r="92" spans="1:29" ht="17.100000000000001" customHeight="1"/>
    <row r="93" spans="1:29" ht="17.100000000000001" customHeight="1"/>
  </sheetData>
  <mergeCells count="107">
    <mergeCell ref="G6:K6"/>
    <mergeCell ref="M6:AC6"/>
    <mergeCell ref="G7:K7"/>
    <mergeCell ref="M7:AC7"/>
    <mergeCell ref="G8:K8"/>
    <mergeCell ref="M8:AC8"/>
    <mergeCell ref="A1:AC1"/>
    <mergeCell ref="A2:AC2"/>
    <mergeCell ref="G3:K3"/>
    <mergeCell ref="G4:K4"/>
    <mergeCell ref="M4:AC4"/>
    <mergeCell ref="G5:K5"/>
    <mergeCell ref="M5:AC5"/>
    <mergeCell ref="G35:U35"/>
    <mergeCell ref="I36:K36"/>
    <mergeCell ref="I37:K37"/>
    <mergeCell ref="A38:G38"/>
    <mergeCell ref="H38:AC38"/>
    <mergeCell ref="H39:AC39"/>
    <mergeCell ref="F11:K11"/>
    <mergeCell ref="O11:T11"/>
    <mergeCell ref="J31:K31"/>
    <mergeCell ref="J32:K32"/>
    <mergeCell ref="J33:K33"/>
    <mergeCell ref="J34:K34"/>
    <mergeCell ref="G66:I66"/>
    <mergeCell ref="L66:N66"/>
    <mergeCell ref="P66:T66"/>
    <mergeCell ref="V66:Y66"/>
    <mergeCell ref="G67:I67"/>
    <mergeCell ref="L67:N67"/>
    <mergeCell ref="P67:T67"/>
    <mergeCell ref="V67:Y67"/>
    <mergeCell ref="A41:AC41"/>
    <mergeCell ref="A52:U52"/>
    <mergeCell ref="F55:K55"/>
    <mergeCell ref="F57:K57"/>
    <mergeCell ref="F62:K62"/>
    <mergeCell ref="G65:I65"/>
    <mergeCell ref="L65:N65"/>
    <mergeCell ref="P65:T65"/>
    <mergeCell ref="V65:Y65"/>
    <mergeCell ref="C44:AB45"/>
    <mergeCell ref="C46:AB47"/>
    <mergeCell ref="B48:AB49"/>
    <mergeCell ref="F50:W50"/>
    <mergeCell ref="O51:W51"/>
    <mergeCell ref="G70:I70"/>
    <mergeCell ref="L70:N70"/>
    <mergeCell ref="P70:T70"/>
    <mergeCell ref="V70:Y70"/>
    <mergeCell ref="G71:I71"/>
    <mergeCell ref="L71:N71"/>
    <mergeCell ref="P71:T71"/>
    <mergeCell ref="V71:Y71"/>
    <mergeCell ref="G68:I68"/>
    <mergeCell ref="L68:N68"/>
    <mergeCell ref="P68:T68"/>
    <mergeCell ref="V68:Y68"/>
    <mergeCell ref="G69:I69"/>
    <mergeCell ref="L69:N69"/>
    <mergeCell ref="P69:T69"/>
    <mergeCell ref="V69:Y69"/>
    <mergeCell ref="G74:I74"/>
    <mergeCell ref="L74:N74"/>
    <mergeCell ref="P74:T74"/>
    <mergeCell ref="V74:Y74"/>
    <mergeCell ref="G75:I75"/>
    <mergeCell ref="L75:N75"/>
    <mergeCell ref="P75:T75"/>
    <mergeCell ref="V75:Y75"/>
    <mergeCell ref="G72:I72"/>
    <mergeCell ref="L72:N72"/>
    <mergeCell ref="P72:T72"/>
    <mergeCell ref="V72:Y72"/>
    <mergeCell ref="G73:I73"/>
    <mergeCell ref="L73:N73"/>
    <mergeCell ref="P73:T73"/>
    <mergeCell ref="V73:Y73"/>
    <mergeCell ref="G78:I78"/>
    <mergeCell ref="L78:N78"/>
    <mergeCell ref="P78:T78"/>
    <mergeCell ref="V78:Y78"/>
    <mergeCell ref="G79:I79"/>
    <mergeCell ref="L79:N79"/>
    <mergeCell ref="P79:T79"/>
    <mergeCell ref="V79:Y79"/>
    <mergeCell ref="G76:I76"/>
    <mergeCell ref="L76:N76"/>
    <mergeCell ref="P76:T76"/>
    <mergeCell ref="V76:Y76"/>
    <mergeCell ref="G77:I77"/>
    <mergeCell ref="L77:N77"/>
    <mergeCell ref="P77:T77"/>
    <mergeCell ref="V77:Y77"/>
    <mergeCell ref="K84:M84"/>
    <mergeCell ref="P84:V84"/>
    <mergeCell ref="G85:AC85"/>
    <mergeCell ref="A86:G86"/>
    <mergeCell ref="H86:AC86"/>
    <mergeCell ref="E87:AC87"/>
    <mergeCell ref="L80:N80"/>
    <mergeCell ref="P80:T80"/>
    <mergeCell ref="V80:Y80"/>
    <mergeCell ref="F81:AB81"/>
    <mergeCell ref="F82:AB82"/>
    <mergeCell ref="F83:AB83"/>
  </mergeCells>
  <phoneticPr fontId="1"/>
  <dataValidations count="2">
    <dataValidation type="list" allowBlank="1" showInputMessage="1" showErrorMessage="1" sqref="G85:AC85 JC85:JY85 SY85:TU85 ACU85:ADQ85 AMQ85:ANM85 AWM85:AXI85 BGI85:BHE85 BQE85:BRA85 CAA85:CAW85 CJW85:CKS85 CTS85:CUO85 DDO85:DEK85 DNK85:DOG85 DXG85:DYC85 EHC85:EHY85 EQY85:ERU85 FAU85:FBQ85 FKQ85:FLM85 FUM85:FVI85 GEI85:GFE85 GOE85:GPA85 GYA85:GYW85 HHW85:HIS85 HRS85:HSO85 IBO85:ICK85 ILK85:IMG85 IVG85:IWC85 JFC85:JFY85 JOY85:JPU85 JYU85:JZQ85 KIQ85:KJM85 KSM85:KTI85 LCI85:LDE85 LME85:LNA85 LWA85:LWW85 MFW85:MGS85 MPS85:MQO85 MZO85:NAK85 NJK85:NKG85 NTG85:NUC85 ODC85:ODY85 OMY85:ONU85 OWU85:OXQ85 PGQ85:PHM85 PQM85:PRI85 QAI85:QBE85 QKE85:QLA85 QUA85:QUW85 RDW85:RES85 RNS85:ROO85 RXO85:RYK85 SHK85:SIG85 SRG85:SSC85 TBC85:TBY85 TKY85:TLU85 TUU85:TVQ85 UEQ85:UFM85 UOM85:UPI85 UYI85:UZE85 VIE85:VJA85 VSA85:VSW85 WBW85:WCS85 WLS85:WMO85 WVO85:WWK85 G65621:AC65621 JC65621:JY65621 SY65621:TU65621 ACU65621:ADQ65621 AMQ65621:ANM65621 AWM65621:AXI65621 BGI65621:BHE65621 BQE65621:BRA65621 CAA65621:CAW65621 CJW65621:CKS65621 CTS65621:CUO65621 DDO65621:DEK65621 DNK65621:DOG65621 DXG65621:DYC65621 EHC65621:EHY65621 EQY65621:ERU65621 FAU65621:FBQ65621 FKQ65621:FLM65621 FUM65621:FVI65621 GEI65621:GFE65621 GOE65621:GPA65621 GYA65621:GYW65621 HHW65621:HIS65621 HRS65621:HSO65621 IBO65621:ICK65621 ILK65621:IMG65621 IVG65621:IWC65621 JFC65621:JFY65621 JOY65621:JPU65621 JYU65621:JZQ65621 KIQ65621:KJM65621 KSM65621:KTI65621 LCI65621:LDE65621 LME65621:LNA65621 LWA65621:LWW65621 MFW65621:MGS65621 MPS65621:MQO65621 MZO65621:NAK65621 NJK65621:NKG65621 NTG65621:NUC65621 ODC65621:ODY65621 OMY65621:ONU65621 OWU65621:OXQ65621 PGQ65621:PHM65621 PQM65621:PRI65621 QAI65621:QBE65621 QKE65621:QLA65621 QUA65621:QUW65621 RDW65621:RES65621 RNS65621:ROO65621 RXO65621:RYK65621 SHK65621:SIG65621 SRG65621:SSC65621 TBC65621:TBY65621 TKY65621:TLU65621 TUU65621:TVQ65621 UEQ65621:UFM65621 UOM65621:UPI65621 UYI65621:UZE65621 VIE65621:VJA65621 VSA65621:VSW65621 WBW65621:WCS65621 WLS65621:WMO65621 WVO65621:WWK65621 G131157:AC131157 JC131157:JY131157 SY131157:TU131157 ACU131157:ADQ131157 AMQ131157:ANM131157 AWM131157:AXI131157 BGI131157:BHE131157 BQE131157:BRA131157 CAA131157:CAW131157 CJW131157:CKS131157 CTS131157:CUO131157 DDO131157:DEK131157 DNK131157:DOG131157 DXG131157:DYC131157 EHC131157:EHY131157 EQY131157:ERU131157 FAU131157:FBQ131157 FKQ131157:FLM131157 FUM131157:FVI131157 GEI131157:GFE131157 GOE131157:GPA131157 GYA131157:GYW131157 HHW131157:HIS131157 HRS131157:HSO131157 IBO131157:ICK131157 ILK131157:IMG131157 IVG131157:IWC131157 JFC131157:JFY131157 JOY131157:JPU131157 JYU131157:JZQ131157 KIQ131157:KJM131157 KSM131157:KTI131157 LCI131157:LDE131157 LME131157:LNA131157 LWA131157:LWW131157 MFW131157:MGS131157 MPS131157:MQO131157 MZO131157:NAK131157 NJK131157:NKG131157 NTG131157:NUC131157 ODC131157:ODY131157 OMY131157:ONU131157 OWU131157:OXQ131157 PGQ131157:PHM131157 PQM131157:PRI131157 QAI131157:QBE131157 QKE131157:QLA131157 QUA131157:QUW131157 RDW131157:RES131157 RNS131157:ROO131157 RXO131157:RYK131157 SHK131157:SIG131157 SRG131157:SSC131157 TBC131157:TBY131157 TKY131157:TLU131157 TUU131157:TVQ131157 UEQ131157:UFM131157 UOM131157:UPI131157 UYI131157:UZE131157 VIE131157:VJA131157 VSA131157:VSW131157 WBW131157:WCS131157 WLS131157:WMO131157 WVO131157:WWK131157 G196693:AC196693 JC196693:JY196693 SY196693:TU196693 ACU196693:ADQ196693 AMQ196693:ANM196693 AWM196693:AXI196693 BGI196693:BHE196693 BQE196693:BRA196693 CAA196693:CAW196693 CJW196693:CKS196693 CTS196693:CUO196693 DDO196693:DEK196693 DNK196693:DOG196693 DXG196693:DYC196693 EHC196693:EHY196693 EQY196693:ERU196693 FAU196693:FBQ196693 FKQ196693:FLM196693 FUM196693:FVI196693 GEI196693:GFE196693 GOE196693:GPA196693 GYA196693:GYW196693 HHW196693:HIS196693 HRS196693:HSO196693 IBO196693:ICK196693 ILK196693:IMG196693 IVG196693:IWC196693 JFC196693:JFY196693 JOY196693:JPU196693 JYU196693:JZQ196693 KIQ196693:KJM196693 KSM196693:KTI196693 LCI196693:LDE196693 LME196693:LNA196693 LWA196693:LWW196693 MFW196693:MGS196693 MPS196693:MQO196693 MZO196693:NAK196693 NJK196693:NKG196693 NTG196693:NUC196693 ODC196693:ODY196693 OMY196693:ONU196693 OWU196693:OXQ196693 PGQ196693:PHM196693 PQM196693:PRI196693 QAI196693:QBE196693 QKE196693:QLA196693 QUA196693:QUW196693 RDW196693:RES196693 RNS196693:ROO196693 RXO196693:RYK196693 SHK196693:SIG196693 SRG196693:SSC196693 TBC196693:TBY196693 TKY196693:TLU196693 TUU196693:TVQ196693 UEQ196693:UFM196693 UOM196693:UPI196693 UYI196693:UZE196693 VIE196693:VJA196693 VSA196693:VSW196693 WBW196693:WCS196693 WLS196693:WMO196693 WVO196693:WWK196693 G262229:AC262229 JC262229:JY262229 SY262229:TU262229 ACU262229:ADQ262229 AMQ262229:ANM262229 AWM262229:AXI262229 BGI262229:BHE262229 BQE262229:BRA262229 CAA262229:CAW262229 CJW262229:CKS262229 CTS262229:CUO262229 DDO262229:DEK262229 DNK262229:DOG262229 DXG262229:DYC262229 EHC262229:EHY262229 EQY262229:ERU262229 FAU262229:FBQ262229 FKQ262229:FLM262229 FUM262229:FVI262229 GEI262229:GFE262229 GOE262229:GPA262229 GYA262229:GYW262229 HHW262229:HIS262229 HRS262229:HSO262229 IBO262229:ICK262229 ILK262229:IMG262229 IVG262229:IWC262229 JFC262229:JFY262229 JOY262229:JPU262229 JYU262229:JZQ262229 KIQ262229:KJM262229 KSM262229:KTI262229 LCI262229:LDE262229 LME262229:LNA262229 LWA262229:LWW262229 MFW262229:MGS262229 MPS262229:MQO262229 MZO262229:NAK262229 NJK262229:NKG262229 NTG262229:NUC262229 ODC262229:ODY262229 OMY262229:ONU262229 OWU262229:OXQ262229 PGQ262229:PHM262229 PQM262229:PRI262229 QAI262229:QBE262229 QKE262229:QLA262229 QUA262229:QUW262229 RDW262229:RES262229 RNS262229:ROO262229 RXO262229:RYK262229 SHK262229:SIG262229 SRG262229:SSC262229 TBC262229:TBY262229 TKY262229:TLU262229 TUU262229:TVQ262229 UEQ262229:UFM262229 UOM262229:UPI262229 UYI262229:UZE262229 VIE262229:VJA262229 VSA262229:VSW262229 WBW262229:WCS262229 WLS262229:WMO262229 WVO262229:WWK262229 G327765:AC327765 JC327765:JY327765 SY327765:TU327765 ACU327765:ADQ327765 AMQ327765:ANM327765 AWM327765:AXI327765 BGI327765:BHE327765 BQE327765:BRA327765 CAA327765:CAW327765 CJW327765:CKS327765 CTS327765:CUO327765 DDO327765:DEK327765 DNK327765:DOG327765 DXG327765:DYC327765 EHC327765:EHY327765 EQY327765:ERU327765 FAU327765:FBQ327765 FKQ327765:FLM327765 FUM327765:FVI327765 GEI327765:GFE327765 GOE327765:GPA327765 GYA327765:GYW327765 HHW327765:HIS327765 HRS327765:HSO327765 IBO327765:ICK327765 ILK327765:IMG327765 IVG327765:IWC327765 JFC327765:JFY327765 JOY327765:JPU327765 JYU327765:JZQ327765 KIQ327765:KJM327765 KSM327765:KTI327765 LCI327765:LDE327765 LME327765:LNA327765 LWA327765:LWW327765 MFW327765:MGS327765 MPS327765:MQO327765 MZO327765:NAK327765 NJK327765:NKG327765 NTG327765:NUC327765 ODC327765:ODY327765 OMY327765:ONU327765 OWU327765:OXQ327765 PGQ327765:PHM327765 PQM327765:PRI327765 QAI327765:QBE327765 QKE327765:QLA327765 QUA327765:QUW327765 RDW327765:RES327765 RNS327765:ROO327765 RXO327765:RYK327765 SHK327765:SIG327765 SRG327765:SSC327765 TBC327765:TBY327765 TKY327765:TLU327765 TUU327765:TVQ327765 UEQ327765:UFM327765 UOM327765:UPI327765 UYI327765:UZE327765 VIE327765:VJA327765 VSA327765:VSW327765 WBW327765:WCS327765 WLS327765:WMO327765 WVO327765:WWK327765 G393301:AC393301 JC393301:JY393301 SY393301:TU393301 ACU393301:ADQ393301 AMQ393301:ANM393301 AWM393301:AXI393301 BGI393301:BHE393301 BQE393301:BRA393301 CAA393301:CAW393301 CJW393301:CKS393301 CTS393301:CUO393301 DDO393301:DEK393301 DNK393301:DOG393301 DXG393301:DYC393301 EHC393301:EHY393301 EQY393301:ERU393301 FAU393301:FBQ393301 FKQ393301:FLM393301 FUM393301:FVI393301 GEI393301:GFE393301 GOE393301:GPA393301 GYA393301:GYW393301 HHW393301:HIS393301 HRS393301:HSO393301 IBO393301:ICK393301 ILK393301:IMG393301 IVG393301:IWC393301 JFC393301:JFY393301 JOY393301:JPU393301 JYU393301:JZQ393301 KIQ393301:KJM393301 KSM393301:KTI393301 LCI393301:LDE393301 LME393301:LNA393301 LWA393301:LWW393301 MFW393301:MGS393301 MPS393301:MQO393301 MZO393301:NAK393301 NJK393301:NKG393301 NTG393301:NUC393301 ODC393301:ODY393301 OMY393301:ONU393301 OWU393301:OXQ393301 PGQ393301:PHM393301 PQM393301:PRI393301 QAI393301:QBE393301 QKE393301:QLA393301 QUA393301:QUW393301 RDW393301:RES393301 RNS393301:ROO393301 RXO393301:RYK393301 SHK393301:SIG393301 SRG393301:SSC393301 TBC393301:TBY393301 TKY393301:TLU393301 TUU393301:TVQ393301 UEQ393301:UFM393301 UOM393301:UPI393301 UYI393301:UZE393301 VIE393301:VJA393301 VSA393301:VSW393301 WBW393301:WCS393301 WLS393301:WMO393301 WVO393301:WWK393301 G458837:AC458837 JC458837:JY458837 SY458837:TU458837 ACU458837:ADQ458837 AMQ458837:ANM458837 AWM458837:AXI458837 BGI458837:BHE458837 BQE458837:BRA458837 CAA458837:CAW458837 CJW458837:CKS458837 CTS458837:CUO458837 DDO458837:DEK458837 DNK458837:DOG458837 DXG458837:DYC458837 EHC458837:EHY458837 EQY458837:ERU458837 FAU458837:FBQ458837 FKQ458837:FLM458837 FUM458837:FVI458837 GEI458837:GFE458837 GOE458837:GPA458837 GYA458837:GYW458837 HHW458837:HIS458837 HRS458837:HSO458837 IBO458837:ICK458837 ILK458837:IMG458837 IVG458837:IWC458837 JFC458837:JFY458837 JOY458837:JPU458837 JYU458837:JZQ458837 KIQ458837:KJM458837 KSM458837:KTI458837 LCI458837:LDE458837 LME458837:LNA458837 LWA458837:LWW458837 MFW458837:MGS458837 MPS458837:MQO458837 MZO458837:NAK458837 NJK458837:NKG458837 NTG458837:NUC458837 ODC458837:ODY458837 OMY458837:ONU458837 OWU458837:OXQ458837 PGQ458837:PHM458837 PQM458837:PRI458837 QAI458837:QBE458837 QKE458837:QLA458837 QUA458837:QUW458837 RDW458837:RES458837 RNS458837:ROO458837 RXO458837:RYK458837 SHK458837:SIG458837 SRG458837:SSC458837 TBC458837:TBY458837 TKY458837:TLU458837 TUU458837:TVQ458837 UEQ458837:UFM458837 UOM458837:UPI458837 UYI458837:UZE458837 VIE458837:VJA458837 VSA458837:VSW458837 WBW458837:WCS458837 WLS458837:WMO458837 WVO458837:WWK458837 G524373:AC524373 JC524373:JY524373 SY524373:TU524373 ACU524373:ADQ524373 AMQ524373:ANM524373 AWM524373:AXI524373 BGI524373:BHE524373 BQE524373:BRA524373 CAA524373:CAW524373 CJW524373:CKS524373 CTS524373:CUO524373 DDO524373:DEK524373 DNK524373:DOG524373 DXG524373:DYC524373 EHC524373:EHY524373 EQY524373:ERU524373 FAU524373:FBQ524373 FKQ524373:FLM524373 FUM524373:FVI524373 GEI524373:GFE524373 GOE524373:GPA524373 GYA524373:GYW524373 HHW524373:HIS524373 HRS524373:HSO524373 IBO524373:ICK524373 ILK524373:IMG524373 IVG524373:IWC524373 JFC524373:JFY524373 JOY524373:JPU524373 JYU524373:JZQ524373 KIQ524373:KJM524373 KSM524373:KTI524373 LCI524373:LDE524373 LME524373:LNA524373 LWA524373:LWW524373 MFW524373:MGS524373 MPS524373:MQO524373 MZO524373:NAK524373 NJK524373:NKG524373 NTG524373:NUC524373 ODC524373:ODY524373 OMY524373:ONU524373 OWU524373:OXQ524373 PGQ524373:PHM524373 PQM524373:PRI524373 QAI524373:QBE524373 QKE524373:QLA524373 QUA524373:QUW524373 RDW524373:RES524373 RNS524373:ROO524373 RXO524373:RYK524373 SHK524373:SIG524373 SRG524373:SSC524373 TBC524373:TBY524373 TKY524373:TLU524373 TUU524373:TVQ524373 UEQ524373:UFM524373 UOM524373:UPI524373 UYI524373:UZE524373 VIE524373:VJA524373 VSA524373:VSW524373 WBW524373:WCS524373 WLS524373:WMO524373 WVO524373:WWK524373 G589909:AC589909 JC589909:JY589909 SY589909:TU589909 ACU589909:ADQ589909 AMQ589909:ANM589909 AWM589909:AXI589909 BGI589909:BHE589909 BQE589909:BRA589909 CAA589909:CAW589909 CJW589909:CKS589909 CTS589909:CUO589909 DDO589909:DEK589909 DNK589909:DOG589909 DXG589909:DYC589909 EHC589909:EHY589909 EQY589909:ERU589909 FAU589909:FBQ589909 FKQ589909:FLM589909 FUM589909:FVI589909 GEI589909:GFE589909 GOE589909:GPA589909 GYA589909:GYW589909 HHW589909:HIS589909 HRS589909:HSO589909 IBO589909:ICK589909 ILK589909:IMG589909 IVG589909:IWC589909 JFC589909:JFY589909 JOY589909:JPU589909 JYU589909:JZQ589909 KIQ589909:KJM589909 KSM589909:KTI589909 LCI589909:LDE589909 LME589909:LNA589909 LWA589909:LWW589909 MFW589909:MGS589909 MPS589909:MQO589909 MZO589909:NAK589909 NJK589909:NKG589909 NTG589909:NUC589909 ODC589909:ODY589909 OMY589909:ONU589909 OWU589909:OXQ589909 PGQ589909:PHM589909 PQM589909:PRI589909 QAI589909:QBE589909 QKE589909:QLA589909 QUA589909:QUW589909 RDW589909:RES589909 RNS589909:ROO589909 RXO589909:RYK589909 SHK589909:SIG589909 SRG589909:SSC589909 TBC589909:TBY589909 TKY589909:TLU589909 TUU589909:TVQ589909 UEQ589909:UFM589909 UOM589909:UPI589909 UYI589909:UZE589909 VIE589909:VJA589909 VSA589909:VSW589909 WBW589909:WCS589909 WLS589909:WMO589909 WVO589909:WWK589909 G655445:AC655445 JC655445:JY655445 SY655445:TU655445 ACU655445:ADQ655445 AMQ655445:ANM655445 AWM655445:AXI655445 BGI655445:BHE655445 BQE655445:BRA655445 CAA655445:CAW655445 CJW655445:CKS655445 CTS655445:CUO655445 DDO655445:DEK655445 DNK655445:DOG655445 DXG655445:DYC655445 EHC655445:EHY655445 EQY655445:ERU655445 FAU655445:FBQ655445 FKQ655445:FLM655445 FUM655445:FVI655445 GEI655445:GFE655445 GOE655445:GPA655445 GYA655445:GYW655445 HHW655445:HIS655445 HRS655445:HSO655445 IBO655445:ICK655445 ILK655445:IMG655445 IVG655445:IWC655445 JFC655445:JFY655445 JOY655445:JPU655445 JYU655445:JZQ655445 KIQ655445:KJM655445 KSM655445:KTI655445 LCI655445:LDE655445 LME655445:LNA655445 LWA655445:LWW655445 MFW655445:MGS655445 MPS655445:MQO655445 MZO655445:NAK655445 NJK655445:NKG655445 NTG655445:NUC655445 ODC655445:ODY655445 OMY655445:ONU655445 OWU655445:OXQ655445 PGQ655445:PHM655445 PQM655445:PRI655445 QAI655445:QBE655445 QKE655445:QLA655445 QUA655445:QUW655445 RDW655445:RES655445 RNS655445:ROO655445 RXO655445:RYK655445 SHK655445:SIG655445 SRG655445:SSC655445 TBC655445:TBY655445 TKY655445:TLU655445 TUU655445:TVQ655445 UEQ655445:UFM655445 UOM655445:UPI655445 UYI655445:UZE655445 VIE655445:VJA655445 VSA655445:VSW655445 WBW655445:WCS655445 WLS655445:WMO655445 WVO655445:WWK655445 G720981:AC720981 JC720981:JY720981 SY720981:TU720981 ACU720981:ADQ720981 AMQ720981:ANM720981 AWM720981:AXI720981 BGI720981:BHE720981 BQE720981:BRA720981 CAA720981:CAW720981 CJW720981:CKS720981 CTS720981:CUO720981 DDO720981:DEK720981 DNK720981:DOG720981 DXG720981:DYC720981 EHC720981:EHY720981 EQY720981:ERU720981 FAU720981:FBQ720981 FKQ720981:FLM720981 FUM720981:FVI720981 GEI720981:GFE720981 GOE720981:GPA720981 GYA720981:GYW720981 HHW720981:HIS720981 HRS720981:HSO720981 IBO720981:ICK720981 ILK720981:IMG720981 IVG720981:IWC720981 JFC720981:JFY720981 JOY720981:JPU720981 JYU720981:JZQ720981 KIQ720981:KJM720981 KSM720981:KTI720981 LCI720981:LDE720981 LME720981:LNA720981 LWA720981:LWW720981 MFW720981:MGS720981 MPS720981:MQO720981 MZO720981:NAK720981 NJK720981:NKG720981 NTG720981:NUC720981 ODC720981:ODY720981 OMY720981:ONU720981 OWU720981:OXQ720981 PGQ720981:PHM720981 PQM720981:PRI720981 QAI720981:QBE720981 QKE720981:QLA720981 QUA720981:QUW720981 RDW720981:RES720981 RNS720981:ROO720981 RXO720981:RYK720981 SHK720981:SIG720981 SRG720981:SSC720981 TBC720981:TBY720981 TKY720981:TLU720981 TUU720981:TVQ720981 UEQ720981:UFM720981 UOM720981:UPI720981 UYI720981:UZE720981 VIE720981:VJA720981 VSA720981:VSW720981 WBW720981:WCS720981 WLS720981:WMO720981 WVO720981:WWK720981 G786517:AC786517 JC786517:JY786517 SY786517:TU786517 ACU786517:ADQ786517 AMQ786517:ANM786517 AWM786517:AXI786517 BGI786517:BHE786517 BQE786517:BRA786517 CAA786517:CAW786517 CJW786517:CKS786517 CTS786517:CUO786517 DDO786517:DEK786517 DNK786517:DOG786517 DXG786517:DYC786517 EHC786517:EHY786517 EQY786517:ERU786517 FAU786517:FBQ786517 FKQ786517:FLM786517 FUM786517:FVI786517 GEI786517:GFE786517 GOE786517:GPA786517 GYA786517:GYW786517 HHW786517:HIS786517 HRS786517:HSO786517 IBO786517:ICK786517 ILK786517:IMG786517 IVG786517:IWC786517 JFC786517:JFY786517 JOY786517:JPU786517 JYU786517:JZQ786517 KIQ786517:KJM786517 KSM786517:KTI786517 LCI786517:LDE786517 LME786517:LNA786517 LWA786517:LWW786517 MFW786517:MGS786517 MPS786517:MQO786517 MZO786517:NAK786517 NJK786517:NKG786517 NTG786517:NUC786517 ODC786517:ODY786517 OMY786517:ONU786517 OWU786517:OXQ786517 PGQ786517:PHM786517 PQM786517:PRI786517 QAI786517:QBE786517 QKE786517:QLA786517 QUA786517:QUW786517 RDW786517:RES786517 RNS786517:ROO786517 RXO786517:RYK786517 SHK786517:SIG786517 SRG786517:SSC786517 TBC786517:TBY786517 TKY786517:TLU786517 TUU786517:TVQ786517 UEQ786517:UFM786517 UOM786517:UPI786517 UYI786517:UZE786517 VIE786517:VJA786517 VSA786517:VSW786517 WBW786517:WCS786517 WLS786517:WMO786517 WVO786517:WWK786517 G852053:AC852053 JC852053:JY852053 SY852053:TU852053 ACU852053:ADQ852053 AMQ852053:ANM852053 AWM852053:AXI852053 BGI852053:BHE852053 BQE852053:BRA852053 CAA852053:CAW852053 CJW852053:CKS852053 CTS852053:CUO852053 DDO852053:DEK852053 DNK852053:DOG852053 DXG852053:DYC852053 EHC852053:EHY852053 EQY852053:ERU852053 FAU852053:FBQ852053 FKQ852053:FLM852053 FUM852053:FVI852053 GEI852053:GFE852053 GOE852053:GPA852053 GYA852053:GYW852053 HHW852053:HIS852053 HRS852053:HSO852053 IBO852053:ICK852053 ILK852053:IMG852053 IVG852053:IWC852053 JFC852053:JFY852053 JOY852053:JPU852053 JYU852053:JZQ852053 KIQ852053:KJM852053 KSM852053:KTI852053 LCI852053:LDE852053 LME852053:LNA852053 LWA852053:LWW852053 MFW852053:MGS852053 MPS852053:MQO852053 MZO852053:NAK852053 NJK852053:NKG852053 NTG852053:NUC852053 ODC852053:ODY852053 OMY852053:ONU852053 OWU852053:OXQ852053 PGQ852053:PHM852053 PQM852053:PRI852053 QAI852053:QBE852053 QKE852053:QLA852053 QUA852053:QUW852053 RDW852053:RES852053 RNS852053:ROO852053 RXO852053:RYK852053 SHK852053:SIG852053 SRG852053:SSC852053 TBC852053:TBY852053 TKY852053:TLU852053 TUU852053:TVQ852053 UEQ852053:UFM852053 UOM852053:UPI852053 UYI852053:UZE852053 VIE852053:VJA852053 VSA852053:VSW852053 WBW852053:WCS852053 WLS852053:WMO852053 WVO852053:WWK852053 G917589:AC917589 JC917589:JY917589 SY917589:TU917589 ACU917589:ADQ917589 AMQ917589:ANM917589 AWM917589:AXI917589 BGI917589:BHE917589 BQE917589:BRA917589 CAA917589:CAW917589 CJW917589:CKS917589 CTS917589:CUO917589 DDO917589:DEK917589 DNK917589:DOG917589 DXG917589:DYC917589 EHC917589:EHY917589 EQY917589:ERU917589 FAU917589:FBQ917589 FKQ917589:FLM917589 FUM917589:FVI917589 GEI917589:GFE917589 GOE917589:GPA917589 GYA917589:GYW917589 HHW917589:HIS917589 HRS917589:HSO917589 IBO917589:ICK917589 ILK917589:IMG917589 IVG917589:IWC917589 JFC917589:JFY917589 JOY917589:JPU917589 JYU917589:JZQ917589 KIQ917589:KJM917589 KSM917589:KTI917589 LCI917589:LDE917589 LME917589:LNA917589 LWA917589:LWW917589 MFW917589:MGS917589 MPS917589:MQO917589 MZO917589:NAK917589 NJK917589:NKG917589 NTG917589:NUC917589 ODC917589:ODY917589 OMY917589:ONU917589 OWU917589:OXQ917589 PGQ917589:PHM917589 PQM917589:PRI917589 QAI917589:QBE917589 QKE917589:QLA917589 QUA917589:QUW917589 RDW917589:RES917589 RNS917589:ROO917589 RXO917589:RYK917589 SHK917589:SIG917589 SRG917589:SSC917589 TBC917589:TBY917589 TKY917589:TLU917589 TUU917589:TVQ917589 UEQ917589:UFM917589 UOM917589:UPI917589 UYI917589:UZE917589 VIE917589:VJA917589 VSA917589:VSW917589 WBW917589:WCS917589 WLS917589:WMO917589 WVO917589:WWK917589 G983125:AC983125 JC983125:JY983125 SY983125:TU983125 ACU983125:ADQ983125 AMQ983125:ANM983125 AWM983125:AXI983125 BGI983125:BHE983125 BQE983125:BRA983125 CAA983125:CAW983125 CJW983125:CKS983125 CTS983125:CUO983125 DDO983125:DEK983125 DNK983125:DOG983125 DXG983125:DYC983125 EHC983125:EHY983125 EQY983125:ERU983125 FAU983125:FBQ983125 FKQ983125:FLM983125 FUM983125:FVI983125 GEI983125:GFE983125 GOE983125:GPA983125 GYA983125:GYW983125 HHW983125:HIS983125 HRS983125:HSO983125 IBO983125:ICK983125 ILK983125:IMG983125 IVG983125:IWC983125 JFC983125:JFY983125 JOY983125:JPU983125 JYU983125:JZQ983125 KIQ983125:KJM983125 KSM983125:KTI983125 LCI983125:LDE983125 LME983125:LNA983125 LWA983125:LWW983125 MFW983125:MGS983125 MPS983125:MQO983125 MZO983125:NAK983125 NJK983125:NKG983125 NTG983125:NUC983125 ODC983125:ODY983125 OMY983125:ONU983125 OWU983125:OXQ983125 PGQ983125:PHM983125 PQM983125:PRI983125 QAI983125:QBE983125 QKE983125:QLA983125 QUA983125:QUW983125 RDW983125:RES983125 RNS983125:ROO983125 RXO983125:RYK983125 SHK983125:SIG983125 SRG983125:SSC983125 TBC983125:TBY983125 TKY983125:TLU983125 TUU983125:TVQ983125 UEQ983125:UFM983125 UOM983125:UPI983125 UYI983125:UZE983125 VIE983125:VJA983125 VSA983125:VSW983125 WBW983125:WCS983125 WLS983125:WMO983125 WVO983125:WWK983125" xr:uid="{B4C6A797-D7A0-43B4-BE44-BE7D52362ADC}">
      <formula1>"水洗,くみ取り"</formula1>
    </dataValidation>
    <dataValidation type="list" allowBlank="1" showInputMessage="1" showErrorMessage="1" sqref="F55:K55 JB55:JG55 SX55:TC55 ACT55:ACY55 AMP55:AMU55 AWL55:AWQ55 BGH55:BGM55 BQD55:BQI55 BZZ55:CAE55 CJV55:CKA55 CTR55:CTW55 DDN55:DDS55 DNJ55:DNO55 DXF55:DXK55 EHB55:EHG55 EQX55:ERC55 FAT55:FAY55 FKP55:FKU55 FUL55:FUQ55 GEH55:GEM55 GOD55:GOI55 GXZ55:GYE55 HHV55:HIA55 HRR55:HRW55 IBN55:IBS55 ILJ55:ILO55 IVF55:IVK55 JFB55:JFG55 JOX55:JPC55 JYT55:JYY55 KIP55:KIU55 KSL55:KSQ55 LCH55:LCM55 LMD55:LMI55 LVZ55:LWE55 MFV55:MGA55 MPR55:MPW55 MZN55:MZS55 NJJ55:NJO55 NTF55:NTK55 ODB55:ODG55 OMX55:ONC55 OWT55:OWY55 PGP55:PGU55 PQL55:PQQ55 QAH55:QAM55 QKD55:QKI55 QTZ55:QUE55 RDV55:REA55 RNR55:RNW55 RXN55:RXS55 SHJ55:SHO55 SRF55:SRK55 TBB55:TBG55 TKX55:TLC55 TUT55:TUY55 UEP55:UEU55 UOL55:UOQ55 UYH55:UYM55 VID55:VII55 VRZ55:VSE55 WBV55:WCA55 WLR55:WLW55 WVN55:WVS55 F65591:K65591 JB65591:JG65591 SX65591:TC65591 ACT65591:ACY65591 AMP65591:AMU65591 AWL65591:AWQ65591 BGH65591:BGM65591 BQD65591:BQI65591 BZZ65591:CAE65591 CJV65591:CKA65591 CTR65591:CTW65591 DDN65591:DDS65591 DNJ65591:DNO65591 DXF65591:DXK65591 EHB65591:EHG65591 EQX65591:ERC65591 FAT65591:FAY65591 FKP65591:FKU65591 FUL65591:FUQ65591 GEH65591:GEM65591 GOD65591:GOI65591 GXZ65591:GYE65591 HHV65591:HIA65591 HRR65591:HRW65591 IBN65591:IBS65591 ILJ65591:ILO65591 IVF65591:IVK65591 JFB65591:JFG65591 JOX65591:JPC65591 JYT65591:JYY65591 KIP65591:KIU65591 KSL65591:KSQ65591 LCH65591:LCM65591 LMD65591:LMI65591 LVZ65591:LWE65591 MFV65591:MGA65591 MPR65591:MPW65591 MZN65591:MZS65591 NJJ65591:NJO65591 NTF65591:NTK65591 ODB65591:ODG65591 OMX65591:ONC65591 OWT65591:OWY65591 PGP65591:PGU65591 PQL65591:PQQ65591 QAH65591:QAM65591 QKD65591:QKI65591 QTZ65591:QUE65591 RDV65591:REA65591 RNR65591:RNW65591 RXN65591:RXS65591 SHJ65591:SHO65591 SRF65591:SRK65591 TBB65591:TBG65591 TKX65591:TLC65591 TUT65591:TUY65591 UEP65591:UEU65591 UOL65591:UOQ65591 UYH65591:UYM65591 VID65591:VII65591 VRZ65591:VSE65591 WBV65591:WCA65591 WLR65591:WLW65591 WVN65591:WVS65591 F131127:K131127 JB131127:JG131127 SX131127:TC131127 ACT131127:ACY131127 AMP131127:AMU131127 AWL131127:AWQ131127 BGH131127:BGM131127 BQD131127:BQI131127 BZZ131127:CAE131127 CJV131127:CKA131127 CTR131127:CTW131127 DDN131127:DDS131127 DNJ131127:DNO131127 DXF131127:DXK131127 EHB131127:EHG131127 EQX131127:ERC131127 FAT131127:FAY131127 FKP131127:FKU131127 FUL131127:FUQ131127 GEH131127:GEM131127 GOD131127:GOI131127 GXZ131127:GYE131127 HHV131127:HIA131127 HRR131127:HRW131127 IBN131127:IBS131127 ILJ131127:ILO131127 IVF131127:IVK131127 JFB131127:JFG131127 JOX131127:JPC131127 JYT131127:JYY131127 KIP131127:KIU131127 KSL131127:KSQ131127 LCH131127:LCM131127 LMD131127:LMI131127 LVZ131127:LWE131127 MFV131127:MGA131127 MPR131127:MPW131127 MZN131127:MZS131127 NJJ131127:NJO131127 NTF131127:NTK131127 ODB131127:ODG131127 OMX131127:ONC131127 OWT131127:OWY131127 PGP131127:PGU131127 PQL131127:PQQ131127 QAH131127:QAM131127 QKD131127:QKI131127 QTZ131127:QUE131127 RDV131127:REA131127 RNR131127:RNW131127 RXN131127:RXS131127 SHJ131127:SHO131127 SRF131127:SRK131127 TBB131127:TBG131127 TKX131127:TLC131127 TUT131127:TUY131127 UEP131127:UEU131127 UOL131127:UOQ131127 UYH131127:UYM131127 VID131127:VII131127 VRZ131127:VSE131127 WBV131127:WCA131127 WLR131127:WLW131127 WVN131127:WVS131127 F196663:K196663 JB196663:JG196663 SX196663:TC196663 ACT196663:ACY196663 AMP196663:AMU196663 AWL196663:AWQ196663 BGH196663:BGM196663 BQD196663:BQI196663 BZZ196663:CAE196663 CJV196663:CKA196663 CTR196663:CTW196663 DDN196663:DDS196663 DNJ196663:DNO196663 DXF196663:DXK196663 EHB196663:EHG196663 EQX196663:ERC196663 FAT196663:FAY196663 FKP196663:FKU196663 FUL196663:FUQ196663 GEH196663:GEM196663 GOD196663:GOI196663 GXZ196663:GYE196663 HHV196663:HIA196663 HRR196663:HRW196663 IBN196663:IBS196663 ILJ196663:ILO196663 IVF196663:IVK196663 JFB196663:JFG196663 JOX196663:JPC196663 JYT196663:JYY196663 KIP196663:KIU196663 KSL196663:KSQ196663 LCH196663:LCM196663 LMD196663:LMI196663 LVZ196663:LWE196663 MFV196663:MGA196663 MPR196663:MPW196663 MZN196663:MZS196663 NJJ196663:NJO196663 NTF196663:NTK196663 ODB196663:ODG196663 OMX196663:ONC196663 OWT196663:OWY196663 PGP196663:PGU196663 PQL196663:PQQ196663 QAH196663:QAM196663 QKD196663:QKI196663 QTZ196663:QUE196663 RDV196663:REA196663 RNR196663:RNW196663 RXN196663:RXS196663 SHJ196663:SHO196663 SRF196663:SRK196663 TBB196663:TBG196663 TKX196663:TLC196663 TUT196663:TUY196663 UEP196663:UEU196663 UOL196663:UOQ196663 UYH196663:UYM196663 VID196663:VII196663 VRZ196663:VSE196663 WBV196663:WCA196663 WLR196663:WLW196663 WVN196663:WVS196663 F262199:K262199 JB262199:JG262199 SX262199:TC262199 ACT262199:ACY262199 AMP262199:AMU262199 AWL262199:AWQ262199 BGH262199:BGM262199 BQD262199:BQI262199 BZZ262199:CAE262199 CJV262199:CKA262199 CTR262199:CTW262199 DDN262199:DDS262199 DNJ262199:DNO262199 DXF262199:DXK262199 EHB262199:EHG262199 EQX262199:ERC262199 FAT262199:FAY262199 FKP262199:FKU262199 FUL262199:FUQ262199 GEH262199:GEM262199 GOD262199:GOI262199 GXZ262199:GYE262199 HHV262199:HIA262199 HRR262199:HRW262199 IBN262199:IBS262199 ILJ262199:ILO262199 IVF262199:IVK262199 JFB262199:JFG262199 JOX262199:JPC262199 JYT262199:JYY262199 KIP262199:KIU262199 KSL262199:KSQ262199 LCH262199:LCM262199 LMD262199:LMI262199 LVZ262199:LWE262199 MFV262199:MGA262199 MPR262199:MPW262199 MZN262199:MZS262199 NJJ262199:NJO262199 NTF262199:NTK262199 ODB262199:ODG262199 OMX262199:ONC262199 OWT262199:OWY262199 PGP262199:PGU262199 PQL262199:PQQ262199 QAH262199:QAM262199 QKD262199:QKI262199 QTZ262199:QUE262199 RDV262199:REA262199 RNR262199:RNW262199 RXN262199:RXS262199 SHJ262199:SHO262199 SRF262199:SRK262199 TBB262199:TBG262199 TKX262199:TLC262199 TUT262199:TUY262199 UEP262199:UEU262199 UOL262199:UOQ262199 UYH262199:UYM262199 VID262199:VII262199 VRZ262199:VSE262199 WBV262199:WCA262199 WLR262199:WLW262199 WVN262199:WVS262199 F327735:K327735 JB327735:JG327735 SX327735:TC327735 ACT327735:ACY327735 AMP327735:AMU327735 AWL327735:AWQ327735 BGH327735:BGM327735 BQD327735:BQI327735 BZZ327735:CAE327735 CJV327735:CKA327735 CTR327735:CTW327735 DDN327735:DDS327735 DNJ327735:DNO327735 DXF327735:DXK327735 EHB327735:EHG327735 EQX327735:ERC327735 FAT327735:FAY327735 FKP327735:FKU327735 FUL327735:FUQ327735 GEH327735:GEM327735 GOD327735:GOI327735 GXZ327735:GYE327735 HHV327735:HIA327735 HRR327735:HRW327735 IBN327735:IBS327735 ILJ327735:ILO327735 IVF327735:IVK327735 JFB327735:JFG327735 JOX327735:JPC327735 JYT327735:JYY327735 KIP327735:KIU327735 KSL327735:KSQ327735 LCH327735:LCM327735 LMD327735:LMI327735 LVZ327735:LWE327735 MFV327735:MGA327735 MPR327735:MPW327735 MZN327735:MZS327735 NJJ327735:NJO327735 NTF327735:NTK327735 ODB327735:ODG327735 OMX327735:ONC327735 OWT327735:OWY327735 PGP327735:PGU327735 PQL327735:PQQ327735 QAH327735:QAM327735 QKD327735:QKI327735 QTZ327735:QUE327735 RDV327735:REA327735 RNR327735:RNW327735 RXN327735:RXS327735 SHJ327735:SHO327735 SRF327735:SRK327735 TBB327735:TBG327735 TKX327735:TLC327735 TUT327735:TUY327735 UEP327735:UEU327735 UOL327735:UOQ327735 UYH327735:UYM327735 VID327735:VII327735 VRZ327735:VSE327735 WBV327735:WCA327735 WLR327735:WLW327735 WVN327735:WVS327735 F393271:K393271 JB393271:JG393271 SX393271:TC393271 ACT393271:ACY393271 AMP393271:AMU393271 AWL393271:AWQ393271 BGH393271:BGM393271 BQD393271:BQI393271 BZZ393271:CAE393271 CJV393271:CKA393271 CTR393271:CTW393271 DDN393271:DDS393271 DNJ393271:DNO393271 DXF393271:DXK393271 EHB393271:EHG393271 EQX393271:ERC393271 FAT393271:FAY393271 FKP393271:FKU393271 FUL393271:FUQ393271 GEH393271:GEM393271 GOD393271:GOI393271 GXZ393271:GYE393271 HHV393271:HIA393271 HRR393271:HRW393271 IBN393271:IBS393271 ILJ393271:ILO393271 IVF393271:IVK393271 JFB393271:JFG393271 JOX393271:JPC393271 JYT393271:JYY393271 KIP393271:KIU393271 KSL393271:KSQ393271 LCH393271:LCM393271 LMD393271:LMI393271 LVZ393271:LWE393271 MFV393271:MGA393271 MPR393271:MPW393271 MZN393271:MZS393271 NJJ393271:NJO393271 NTF393271:NTK393271 ODB393271:ODG393271 OMX393271:ONC393271 OWT393271:OWY393271 PGP393271:PGU393271 PQL393271:PQQ393271 QAH393271:QAM393271 QKD393271:QKI393271 QTZ393271:QUE393271 RDV393271:REA393271 RNR393271:RNW393271 RXN393271:RXS393271 SHJ393271:SHO393271 SRF393271:SRK393271 TBB393271:TBG393271 TKX393271:TLC393271 TUT393271:TUY393271 UEP393271:UEU393271 UOL393271:UOQ393271 UYH393271:UYM393271 VID393271:VII393271 VRZ393271:VSE393271 WBV393271:WCA393271 WLR393271:WLW393271 WVN393271:WVS393271 F458807:K458807 JB458807:JG458807 SX458807:TC458807 ACT458807:ACY458807 AMP458807:AMU458807 AWL458807:AWQ458807 BGH458807:BGM458807 BQD458807:BQI458807 BZZ458807:CAE458807 CJV458807:CKA458807 CTR458807:CTW458807 DDN458807:DDS458807 DNJ458807:DNO458807 DXF458807:DXK458807 EHB458807:EHG458807 EQX458807:ERC458807 FAT458807:FAY458807 FKP458807:FKU458807 FUL458807:FUQ458807 GEH458807:GEM458807 GOD458807:GOI458807 GXZ458807:GYE458807 HHV458807:HIA458807 HRR458807:HRW458807 IBN458807:IBS458807 ILJ458807:ILO458807 IVF458807:IVK458807 JFB458807:JFG458807 JOX458807:JPC458807 JYT458807:JYY458807 KIP458807:KIU458807 KSL458807:KSQ458807 LCH458807:LCM458807 LMD458807:LMI458807 LVZ458807:LWE458807 MFV458807:MGA458807 MPR458807:MPW458807 MZN458807:MZS458807 NJJ458807:NJO458807 NTF458807:NTK458807 ODB458807:ODG458807 OMX458807:ONC458807 OWT458807:OWY458807 PGP458807:PGU458807 PQL458807:PQQ458807 QAH458807:QAM458807 QKD458807:QKI458807 QTZ458807:QUE458807 RDV458807:REA458807 RNR458807:RNW458807 RXN458807:RXS458807 SHJ458807:SHO458807 SRF458807:SRK458807 TBB458807:TBG458807 TKX458807:TLC458807 TUT458807:TUY458807 UEP458807:UEU458807 UOL458807:UOQ458807 UYH458807:UYM458807 VID458807:VII458807 VRZ458807:VSE458807 WBV458807:WCA458807 WLR458807:WLW458807 WVN458807:WVS458807 F524343:K524343 JB524343:JG524343 SX524343:TC524343 ACT524343:ACY524343 AMP524343:AMU524343 AWL524343:AWQ524343 BGH524343:BGM524343 BQD524343:BQI524343 BZZ524343:CAE524343 CJV524343:CKA524343 CTR524343:CTW524343 DDN524343:DDS524343 DNJ524343:DNO524343 DXF524343:DXK524343 EHB524343:EHG524343 EQX524343:ERC524343 FAT524343:FAY524343 FKP524343:FKU524343 FUL524343:FUQ524343 GEH524343:GEM524343 GOD524343:GOI524343 GXZ524343:GYE524343 HHV524343:HIA524343 HRR524343:HRW524343 IBN524343:IBS524343 ILJ524343:ILO524343 IVF524343:IVK524343 JFB524343:JFG524343 JOX524343:JPC524343 JYT524343:JYY524343 KIP524343:KIU524343 KSL524343:KSQ524343 LCH524343:LCM524343 LMD524343:LMI524343 LVZ524343:LWE524343 MFV524343:MGA524343 MPR524343:MPW524343 MZN524343:MZS524343 NJJ524343:NJO524343 NTF524343:NTK524343 ODB524343:ODG524343 OMX524343:ONC524343 OWT524343:OWY524343 PGP524343:PGU524343 PQL524343:PQQ524343 QAH524343:QAM524343 QKD524343:QKI524343 QTZ524343:QUE524343 RDV524343:REA524343 RNR524343:RNW524343 RXN524343:RXS524343 SHJ524343:SHO524343 SRF524343:SRK524343 TBB524343:TBG524343 TKX524343:TLC524343 TUT524343:TUY524343 UEP524343:UEU524343 UOL524343:UOQ524343 UYH524343:UYM524343 VID524343:VII524343 VRZ524343:VSE524343 WBV524343:WCA524343 WLR524343:WLW524343 WVN524343:WVS524343 F589879:K589879 JB589879:JG589879 SX589879:TC589879 ACT589879:ACY589879 AMP589879:AMU589879 AWL589879:AWQ589879 BGH589879:BGM589879 BQD589879:BQI589879 BZZ589879:CAE589879 CJV589879:CKA589879 CTR589879:CTW589879 DDN589879:DDS589879 DNJ589879:DNO589879 DXF589879:DXK589879 EHB589879:EHG589879 EQX589879:ERC589879 FAT589879:FAY589879 FKP589879:FKU589879 FUL589879:FUQ589879 GEH589879:GEM589879 GOD589879:GOI589879 GXZ589879:GYE589879 HHV589879:HIA589879 HRR589879:HRW589879 IBN589879:IBS589879 ILJ589879:ILO589879 IVF589879:IVK589879 JFB589879:JFG589879 JOX589879:JPC589879 JYT589879:JYY589879 KIP589879:KIU589879 KSL589879:KSQ589879 LCH589879:LCM589879 LMD589879:LMI589879 LVZ589879:LWE589879 MFV589879:MGA589879 MPR589879:MPW589879 MZN589879:MZS589879 NJJ589879:NJO589879 NTF589879:NTK589879 ODB589879:ODG589879 OMX589879:ONC589879 OWT589879:OWY589879 PGP589879:PGU589879 PQL589879:PQQ589879 QAH589879:QAM589879 QKD589879:QKI589879 QTZ589879:QUE589879 RDV589879:REA589879 RNR589879:RNW589879 RXN589879:RXS589879 SHJ589879:SHO589879 SRF589879:SRK589879 TBB589879:TBG589879 TKX589879:TLC589879 TUT589879:TUY589879 UEP589879:UEU589879 UOL589879:UOQ589879 UYH589879:UYM589879 VID589879:VII589879 VRZ589879:VSE589879 WBV589879:WCA589879 WLR589879:WLW589879 WVN589879:WVS589879 F655415:K655415 JB655415:JG655415 SX655415:TC655415 ACT655415:ACY655415 AMP655415:AMU655415 AWL655415:AWQ655415 BGH655415:BGM655415 BQD655415:BQI655415 BZZ655415:CAE655415 CJV655415:CKA655415 CTR655415:CTW655415 DDN655415:DDS655415 DNJ655415:DNO655415 DXF655415:DXK655415 EHB655415:EHG655415 EQX655415:ERC655415 FAT655415:FAY655415 FKP655415:FKU655415 FUL655415:FUQ655415 GEH655415:GEM655415 GOD655415:GOI655415 GXZ655415:GYE655415 HHV655415:HIA655415 HRR655415:HRW655415 IBN655415:IBS655415 ILJ655415:ILO655415 IVF655415:IVK655415 JFB655415:JFG655415 JOX655415:JPC655415 JYT655415:JYY655415 KIP655415:KIU655415 KSL655415:KSQ655415 LCH655415:LCM655415 LMD655415:LMI655415 LVZ655415:LWE655415 MFV655415:MGA655415 MPR655415:MPW655415 MZN655415:MZS655415 NJJ655415:NJO655415 NTF655415:NTK655415 ODB655415:ODG655415 OMX655415:ONC655415 OWT655415:OWY655415 PGP655415:PGU655415 PQL655415:PQQ655415 QAH655415:QAM655415 QKD655415:QKI655415 QTZ655415:QUE655415 RDV655415:REA655415 RNR655415:RNW655415 RXN655415:RXS655415 SHJ655415:SHO655415 SRF655415:SRK655415 TBB655415:TBG655415 TKX655415:TLC655415 TUT655415:TUY655415 UEP655415:UEU655415 UOL655415:UOQ655415 UYH655415:UYM655415 VID655415:VII655415 VRZ655415:VSE655415 WBV655415:WCA655415 WLR655415:WLW655415 WVN655415:WVS655415 F720951:K720951 JB720951:JG720951 SX720951:TC720951 ACT720951:ACY720951 AMP720951:AMU720951 AWL720951:AWQ720951 BGH720951:BGM720951 BQD720951:BQI720951 BZZ720951:CAE720951 CJV720951:CKA720951 CTR720951:CTW720951 DDN720951:DDS720951 DNJ720951:DNO720951 DXF720951:DXK720951 EHB720951:EHG720951 EQX720951:ERC720951 FAT720951:FAY720951 FKP720951:FKU720951 FUL720951:FUQ720951 GEH720951:GEM720951 GOD720951:GOI720951 GXZ720951:GYE720951 HHV720951:HIA720951 HRR720951:HRW720951 IBN720951:IBS720951 ILJ720951:ILO720951 IVF720951:IVK720951 JFB720951:JFG720951 JOX720951:JPC720951 JYT720951:JYY720951 KIP720951:KIU720951 KSL720951:KSQ720951 LCH720951:LCM720951 LMD720951:LMI720951 LVZ720951:LWE720951 MFV720951:MGA720951 MPR720951:MPW720951 MZN720951:MZS720951 NJJ720951:NJO720951 NTF720951:NTK720951 ODB720951:ODG720951 OMX720951:ONC720951 OWT720951:OWY720951 PGP720951:PGU720951 PQL720951:PQQ720951 QAH720951:QAM720951 QKD720951:QKI720951 QTZ720951:QUE720951 RDV720951:REA720951 RNR720951:RNW720951 RXN720951:RXS720951 SHJ720951:SHO720951 SRF720951:SRK720951 TBB720951:TBG720951 TKX720951:TLC720951 TUT720951:TUY720951 UEP720951:UEU720951 UOL720951:UOQ720951 UYH720951:UYM720951 VID720951:VII720951 VRZ720951:VSE720951 WBV720951:WCA720951 WLR720951:WLW720951 WVN720951:WVS720951 F786487:K786487 JB786487:JG786487 SX786487:TC786487 ACT786487:ACY786487 AMP786487:AMU786487 AWL786487:AWQ786487 BGH786487:BGM786487 BQD786487:BQI786487 BZZ786487:CAE786487 CJV786487:CKA786487 CTR786487:CTW786487 DDN786487:DDS786487 DNJ786487:DNO786487 DXF786487:DXK786487 EHB786487:EHG786487 EQX786487:ERC786487 FAT786487:FAY786487 FKP786487:FKU786487 FUL786487:FUQ786487 GEH786487:GEM786487 GOD786487:GOI786487 GXZ786487:GYE786487 HHV786487:HIA786487 HRR786487:HRW786487 IBN786487:IBS786487 ILJ786487:ILO786487 IVF786487:IVK786487 JFB786487:JFG786487 JOX786487:JPC786487 JYT786487:JYY786487 KIP786487:KIU786487 KSL786487:KSQ786487 LCH786487:LCM786487 LMD786487:LMI786487 LVZ786487:LWE786487 MFV786487:MGA786487 MPR786487:MPW786487 MZN786487:MZS786487 NJJ786487:NJO786487 NTF786487:NTK786487 ODB786487:ODG786487 OMX786487:ONC786487 OWT786487:OWY786487 PGP786487:PGU786487 PQL786487:PQQ786487 QAH786487:QAM786487 QKD786487:QKI786487 QTZ786487:QUE786487 RDV786487:REA786487 RNR786487:RNW786487 RXN786487:RXS786487 SHJ786487:SHO786487 SRF786487:SRK786487 TBB786487:TBG786487 TKX786487:TLC786487 TUT786487:TUY786487 UEP786487:UEU786487 UOL786487:UOQ786487 UYH786487:UYM786487 VID786487:VII786487 VRZ786487:VSE786487 WBV786487:WCA786487 WLR786487:WLW786487 WVN786487:WVS786487 F852023:K852023 JB852023:JG852023 SX852023:TC852023 ACT852023:ACY852023 AMP852023:AMU852023 AWL852023:AWQ852023 BGH852023:BGM852023 BQD852023:BQI852023 BZZ852023:CAE852023 CJV852023:CKA852023 CTR852023:CTW852023 DDN852023:DDS852023 DNJ852023:DNO852023 DXF852023:DXK852023 EHB852023:EHG852023 EQX852023:ERC852023 FAT852023:FAY852023 FKP852023:FKU852023 FUL852023:FUQ852023 GEH852023:GEM852023 GOD852023:GOI852023 GXZ852023:GYE852023 HHV852023:HIA852023 HRR852023:HRW852023 IBN852023:IBS852023 ILJ852023:ILO852023 IVF852023:IVK852023 JFB852023:JFG852023 JOX852023:JPC852023 JYT852023:JYY852023 KIP852023:KIU852023 KSL852023:KSQ852023 LCH852023:LCM852023 LMD852023:LMI852023 LVZ852023:LWE852023 MFV852023:MGA852023 MPR852023:MPW852023 MZN852023:MZS852023 NJJ852023:NJO852023 NTF852023:NTK852023 ODB852023:ODG852023 OMX852023:ONC852023 OWT852023:OWY852023 PGP852023:PGU852023 PQL852023:PQQ852023 QAH852023:QAM852023 QKD852023:QKI852023 QTZ852023:QUE852023 RDV852023:REA852023 RNR852023:RNW852023 RXN852023:RXS852023 SHJ852023:SHO852023 SRF852023:SRK852023 TBB852023:TBG852023 TKX852023:TLC852023 TUT852023:TUY852023 UEP852023:UEU852023 UOL852023:UOQ852023 UYH852023:UYM852023 VID852023:VII852023 VRZ852023:VSE852023 WBV852023:WCA852023 WLR852023:WLW852023 WVN852023:WVS852023 F917559:K917559 JB917559:JG917559 SX917559:TC917559 ACT917559:ACY917559 AMP917559:AMU917559 AWL917559:AWQ917559 BGH917559:BGM917559 BQD917559:BQI917559 BZZ917559:CAE917559 CJV917559:CKA917559 CTR917559:CTW917559 DDN917559:DDS917559 DNJ917559:DNO917559 DXF917559:DXK917559 EHB917559:EHG917559 EQX917559:ERC917559 FAT917559:FAY917559 FKP917559:FKU917559 FUL917559:FUQ917559 GEH917559:GEM917559 GOD917559:GOI917559 GXZ917559:GYE917559 HHV917559:HIA917559 HRR917559:HRW917559 IBN917559:IBS917559 ILJ917559:ILO917559 IVF917559:IVK917559 JFB917559:JFG917559 JOX917559:JPC917559 JYT917559:JYY917559 KIP917559:KIU917559 KSL917559:KSQ917559 LCH917559:LCM917559 LMD917559:LMI917559 LVZ917559:LWE917559 MFV917559:MGA917559 MPR917559:MPW917559 MZN917559:MZS917559 NJJ917559:NJO917559 NTF917559:NTK917559 ODB917559:ODG917559 OMX917559:ONC917559 OWT917559:OWY917559 PGP917559:PGU917559 PQL917559:PQQ917559 QAH917559:QAM917559 QKD917559:QKI917559 QTZ917559:QUE917559 RDV917559:REA917559 RNR917559:RNW917559 RXN917559:RXS917559 SHJ917559:SHO917559 SRF917559:SRK917559 TBB917559:TBG917559 TKX917559:TLC917559 TUT917559:TUY917559 UEP917559:UEU917559 UOL917559:UOQ917559 UYH917559:UYM917559 VID917559:VII917559 VRZ917559:VSE917559 WBV917559:WCA917559 WLR917559:WLW917559 WVN917559:WVS917559 F983095:K983095 JB983095:JG983095 SX983095:TC983095 ACT983095:ACY983095 AMP983095:AMU983095 AWL983095:AWQ983095 BGH983095:BGM983095 BQD983095:BQI983095 BZZ983095:CAE983095 CJV983095:CKA983095 CTR983095:CTW983095 DDN983095:DDS983095 DNJ983095:DNO983095 DXF983095:DXK983095 EHB983095:EHG983095 EQX983095:ERC983095 FAT983095:FAY983095 FKP983095:FKU983095 FUL983095:FUQ983095 GEH983095:GEM983095 GOD983095:GOI983095 GXZ983095:GYE983095 HHV983095:HIA983095 HRR983095:HRW983095 IBN983095:IBS983095 ILJ983095:ILO983095 IVF983095:IVK983095 JFB983095:JFG983095 JOX983095:JPC983095 JYT983095:JYY983095 KIP983095:KIU983095 KSL983095:KSQ983095 LCH983095:LCM983095 LMD983095:LMI983095 LVZ983095:LWE983095 MFV983095:MGA983095 MPR983095:MPW983095 MZN983095:MZS983095 NJJ983095:NJO983095 NTF983095:NTK983095 ODB983095:ODG983095 OMX983095:ONC983095 OWT983095:OWY983095 PGP983095:PGU983095 PQL983095:PQQ983095 QAH983095:QAM983095 QKD983095:QKI983095 QTZ983095:QUE983095 RDV983095:REA983095 RNR983095:RNW983095 RXN983095:RXS983095 SHJ983095:SHO983095 SRF983095:SRK983095 TBB983095:TBG983095 TKX983095:TLC983095 TUT983095:TUY983095 UEP983095:UEU983095 UOL983095:UOQ983095 UYH983095:UYM983095 VID983095:VII983095 VRZ983095:VSE983095 WBV983095:WCA983095 WLR983095:WLW983095 WVN983095:WVS983095" xr:uid="{736A44D7-83D5-4876-AE14-EEF3C6F15DCD}">
      <formula1>"1,2,3,4"</formula1>
    </dataValidation>
  </dataValidations>
  <printOptions horizontalCentered="1"/>
  <pageMargins left="0.59055118110236227" right="0.51181102362204722" top="0.51181102362204722" bottom="0.19685039370078741" header="0.51181102362204722" footer="0.15748031496062992"/>
  <pageSetup paperSize="9" orientation="portrait" blackAndWhite="1" r:id="rId1"/>
  <headerFooter alignWithMargins="0"/>
  <rowBreaks count="1" manualBreakCount="1">
    <brk id="39" max="2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E8EC78C-F187-4857-A0D5-5F77BAF3F034}">
          <x14:formula1>
            <xm:f>"□,■"</xm:f>
          </x14:formula1>
          <xm:sqref>B59:B60 IX59:IX60 ST59:ST60 ACP59:ACP60 AML59:AML60 AWH59:AWH60 BGD59:BGD60 BPZ59:BPZ60 BZV59:BZV60 CJR59:CJR60 CTN59:CTN60 DDJ59:DDJ60 DNF59:DNF60 DXB59:DXB60 EGX59:EGX60 EQT59:EQT60 FAP59:FAP60 FKL59:FKL60 FUH59:FUH60 GED59:GED60 GNZ59:GNZ60 GXV59:GXV60 HHR59:HHR60 HRN59:HRN60 IBJ59:IBJ60 ILF59:ILF60 IVB59:IVB60 JEX59:JEX60 JOT59:JOT60 JYP59:JYP60 KIL59:KIL60 KSH59:KSH60 LCD59:LCD60 LLZ59:LLZ60 LVV59:LVV60 MFR59:MFR60 MPN59:MPN60 MZJ59:MZJ60 NJF59:NJF60 NTB59:NTB60 OCX59:OCX60 OMT59:OMT60 OWP59:OWP60 PGL59:PGL60 PQH59:PQH60 QAD59:QAD60 QJZ59:QJZ60 QTV59:QTV60 RDR59:RDR60 RNN59:RNN60 RXJ59:RXJ60 SHF59:SHF60 SRB59:SRB60 TAX59:TAX60 TKT59:TKT60 TUP59:TUP60 UEL59:UEL60 UOH59:UOH60 UYD59:UYD60 VHZ59:VHZ60 VRV59:VRV60 WBR59:WBR60 WLN59:WLN60 WVJ59:WVJ60 B65595:B65596 IX65595:IX65596 ST65595:ST65596 ACP65595:ACP65596 AML65595:AML65596 AWH65595:AWH65596 BGD65595:BGD65596 BPZ65595:BPZ65596 BZV65595:BZV65596 CJR65595:CJR65596 CTN65595:CTN65596 DDJ65595:DDJ65596 DNF65595:DNF65596 DXB65595:DXB65596 EGX65595:EGX65596 EQT65595:EQT65596 FAP65595:FAP65596 FKL65595:FKL65596 FUH65595:FUH65596 GED65595:GED65596 GNZ65595:GNZ65596 GXV65595:GXV65596 HHR65595:HHR65596 HRN65595:HRN65596 IBJ65595:IBJ65596 ILF65595:ILF65596 IVB65595:IVB65596 JEX65595:JEX65596 JOT65595:JOT65596 JYP65595:JYP65596 KIL65595:KIL65596 KSH65595:KSH65596 LCD65595:LCD65596 LLZ65595:LLZ65596 LVV65595:LVV65596 MFR65595:MFR65596 MPN65595:MPN65596 MZJ65595:MZJ65596 NJF65595:NJF65596 NTB65595:NTB65596 OCX65595:OCX65596 OMT65595:OMT65596 OWP65595:OWP65596 PGL65595:PGL65596 PQH65595:PQH65596 QAD65595:QAD65596 QJZ65595:QJZ65596 QTV65595:QTV65596 RDR65595:RDR65596 RNN65595:RNN65596 RXJ65595:RXJ65596 SHF65595:SHF65596 SRB65595:SRB65596 TAX65595:TAX65596 TKT65595:TKT65596 TUP65595:TUP65596 UEL65595:UEL65596 UOH65595:UOH65596 UYD65595:UYD65596 VHZ65595:VHZ65596 VRV65595:VRV65596 WBR65595:WBR65596 WLN65595:WLN65596 WVJ65595:WVJ65596 B131131:B131132 IX131131:IX131132 ST131131:ST131132 ACP131131:ACP131132 AML131131:AML131132 AWH131131:AWH131132 BGD131131:BGD131132 BPZ131131:BPZ131132 BZV131131:BZV131132 CJR131131:CJR131132 CTN131131:CTN131132 DDJ131131:DDJ131132 DNF131131:DNF131132 DXB131131:DXB131132 EGX131131:EGX131132 EQT131131:EQT131132 FAP131131:FAP131132 FKL131131:FKL131132 FUH131131:FUH131132 GED131131:GED131132 GNZ131131:GNZ131132 GXV131131:GXV131132 HHR131131:HHR131132 HRN131131:HRN131132 IBJ131131:IBJ131132 ILF131131:ILF131132 IVB131131:IVB131132 JEX131131:JEX131132 JOT131131:JOT131132 JYP131131:JYP131132 KIL131131:KIL131132 KSH131131:KSH131132 LCD131131:LCD131132 LLZ131131:LLZ131132 LVV131131:LVV131132 MFR131131:MFR131132 MPN131131:MPN131132 MZJ131131:MZJ131132 NJF131131:NJF131132 NTB131131:NTB131132 OCX131131:OCX131132 OMT131131:OMT131132 OWP131131:OWP131132 PGL131131:PGL131132 PQH131131:PQH131132 QAD131131:QAD131132 QJZ131131:QJZ131132 QTV131131:QTV131132 RDR131131:RDR131132 RNN131131:RNN131132 RXJ131131:RXJ131132 SHF131131:SHF131132 SRB131131:SRB131132 TAX131131:TAX131132 TKT131131:TKT131132 TUP131131:TUP131132 UEL131131:UEL131132 UOH131131:UOH131132 UYD131131:UYD131132 VHZ131131:VHZ131132 VRV131131:VRV131132 WBR131131:WBR131132 WLN131131:WLN131132 WVJ131131:WVJ131132 B196667:B196668 IX196667:IX196668 ST196667:ST196668 ACP196667:ACP196668 AML196667:AML196668 AWH196667:AWH196668 BGD196667:BGD196668 BPZ196667:BPZ196668 BZV196667:BZV196668 CJR196667:CJR196668 CTN196667:CTN196668 DDJ196667:DDJ196668 DNF196667:DNF196668 DXB196667:DXB196668 EGX196667:EGX196668 EQT196667:EQT196668 FAP196667:FAP196668 FKL196667:FKL196668 FUH196667:FUH196668 GED196667:GED196668 GNZ196667:GNZ196668 GXV196667:GXV196668 HHR196667:HHR196668 HRN196667:HRN196668 IBJ196667:IBJ196668 ILF196667:ILF196668 IVB196667:IVB196668 JEX196667:JEX196668 JOT196667:JOT196668 JYP196667:JYP196668 KIL196667:KIL196668 KSH196667:KSH196668 LCD196667:LCD196668 LLZ196667:LLZ196668 LVV196667:LVV196668 MFR196667:MFR196668 MPN196667:MPN196668 MZJ196667:MZJ196668 NJF196667:NJF196668 NTB196667:NTB196668 OCX196667:OCX196668 OMT196667:OMT196668 OWP196667:OWP196668 PGL196667:PGL196668 PQH196667:PQH196668 QAD196667:QAD196668 QJZ196667:QJZ196668 QTV196667:QTV196668 RDR196667:RDR196668 RNN196667:RNN196668 RXJ196667:RXJ196668 SHF196667:SHF196668 SRB196667:SRB196668 TAX196667:TAX196668 TKT196667:TKT196668 TUP196667:TUP196668 UEL196667:UEL196668 UOH196667:UOH196668 UYD196667:UYD196668 VHZ196667:VHZ196668 VRV196667:VRV196668 WBR196667:WBR196668 WLN196667:WLN196668 WVJ196667:WVJ196668 B262203:B262204 IX262203:IX262204 ST262203:ST262204 ACP262203:ACP262204 AML262203:AML262204 AWH262203:AWH262204 BGD262203:BGD262204 BPZ262203:BPZ262204 BZV262203:BZV262204 CJR262203:CJR262204 CTN262203:CTN262204 DDJ262203:DDJ262204 DNF262203:DNF262204 DXB262203:DXB262204 EGX262203:EGX262204 EQT262203:EQT262204 FAP262203:FAP262204 FKL262203:FKL262204 FUH262203:FUH262204 GED262203:GED262204 GNZ262203:GNZ262204 GXV262203:GXV262204 HHR262203:HHR262204 HRN262203:HRN262204 IBJ262203:IBJ262204 ILF262203:ILF262204 IVB262203:IVB262204 JEX262203:JEX262204 JOT262203:JOT262204 JYP262203:JYP262204 KIL262203:KIL262204 KSH262203:KSH262204 LCD262203:LCD262204 LLZ262203:LLZ262204 LVV262203:LVV262204 MFR262203:MFR262204 MPN262203:MPN262204 MZJ262203:MZJ262204 NJF262203:NJF262204 NTB262203:NTB262204 OCX262203:OCX262204 OMT262203:OMT262204 OWP262203:OWP262204 PGL262203:PGL262204 PQH262203:PQH262204 QAD262203:QAD262204 QJZ262203:QJZ262204 QTV262203:QTV262204 RDR262203:RDR262204 RNN262203:RNN262204 RXJ262203:RXJ262204 SHF262203:SHF262204 SRB262203:SRB262204 TAX262203:TAX262204 TKT262203:TKT262204 TUP262203:TUP262204 UEL262203:UEL262204 UOH262203:UOH262204 UYD262203:UYD262204 VHZ262203:VHZ262204 VRV262203:VRV262204 WBR262203:WBR262204 WLN262203:WLN262204 WVJ262203:WVJ262204 B327739:B327740 IX327739:IX327740 ST327739:ST327740 ACP327739:ACP327740 AML327739:AML327740 AWH327739:AWH327740 BGD327739:BGD327740 BPZ327739:BPZ327740 BZV327739:BZV327740 CJR327739:CJR327740 CTN327739:CTN327740 DDJ327739:DDJ327740 DNF327739:DNF327740 DXB327739:DXB327740 EGX327739:EGX327740 EQT327739:EQT327740 FAP327739:FAP327740 FKL327739:FKL327740 FUH327739:FUH327740 GED327739:GED327740 GNZ327739:GNZ327740 GXV327739:GXV327740 HHR327739:HHR327740 HRN327739:HRN327740 IBJ327739:IBJ327740 ILF327739:ILF327740 IVB327739:IVB327740 JEX327739:JEX327740 JOT327739:JOT327740 JYP327739:JYP327740 KIL327739:KIL327740 KSH327739:KSH327740 LCD327739:LCD327740 LLZ327739:LLZ327740 LVV327739:LVV327740 MFR327739:MFR327740 MPN327739:MPN327740 MZJ327739:MZJ327740 NJF327739:NJF327740 NTB327739:NTB327740 OCX327739:OCX327740 OMT327739:OMT327740 OWP327739:OWP327740 PGL327739:PGL327740 PQH327739:PQH327740 QAD327739:QAD327740 QJZ327739:QJZ327740 QTV327739:QTV327740 RDR327739:RDR327740 RNN327739:RNN327740 RXJ327739:RXJ327740 SHF327739:SHF327740 SRB327739:SRB327740 TAX327739:TAX327740 TKT327739:TKT327740 TUP327739:TUP327740 UEL327739:UEL327740 UOH327739:UOH327740 UYD327739:UYD327740 VHZ327739:VHZ327740 VRV327739:VRV327740 WBR327739:WBR327740 WLN327739:WLN327740 WVJ327739:WVJ327740 B393275:B393276 IX393275:IX393276 ST393275:ST393276 ACP393275:ACP393276 AML393275:AML393276 AWH393275:AWH393276 BGD393275:BGD393276 BPZ393275:BPZ393276 BZV393275:BZV393276 CJR393275:CJR393276 CTN393275:CTN393276 DDJ393275:DDJ393276 DNF393275:DNF393276 DXB393275:DXB393276 EGX393275:EGX393276 EQT393275:EQT393276 FAP393275:FAP393276 FKL393275:FKL393276 FUH393275:FUH393276 GED393275:GED393276 GNZ393275:GNZ393276 GXV393275:GXV393276 HHR393275:HHR393276 HRN393275:HRN393276 IBJ393275:IBJ393276 ILF393275:ILF393276 IVB393275:IVB393276 JEX393275:JEX393276 JOT393275:JOT393276 JYP393275:JYP393276 KIL393275:KIL393276 KSH393275:KSH393276 LCD393275:LCD393276 LLZ393275:LLZ393276 LVV393275:LVV393276 MFR393275:MFR393276 MPN393275:MPN393276 MZJ393275:MZJ393276 NJF393275:NJF393276 NTB393275:NTB393276 OCX393275:OCX393276 OMT393275:OMT393276 OWP393275:OWP393276 PGL393275:PGL393276 PQH393275:PQH393276 QAD393275:QAD393276 QJZ393275:QJZ393276 QTV393275:QTV393276 RDR393275:RDR393276 RNN393275:RNN393276 RXJ393275:RXJ393276 SHF393275:SHF393276 SRB393275:SRB393276 TAX393275:TAX393276 TKT393275:TKT393276 TUP393275:TUP393276 UEL393275:UEL393276 UOH393275:UOH393276 UYD393275:UYD393276 VHZ393275:VHZ393276 VRV393275:VRV393276 WBR393275:WBR393276 WLN393275:WLN393276 WVJ393275:WVJ393276 B458811:B458812 IX458811:IX458812 ST458811:ST458812 ACP458811:ACP458812 AML458811:AML458812 AWH458811:AWH458812 BGD458811:BGD458812 BPZ458811:BPZ458812 BZV458811:BZV458812 CJR458811:CJR458812 CTN458811:CTN458812 DDJ458811:DDJ458812 DNF458811:DNF458812 DXB458811:DXB458812 EGX458811:EGX458812 EQT458811:EQT458812 FAP458811:FAP458812 FKL458811:FKL458812 FUH458811:FUH458812 GED458811:GED458812 GNZ458811:GNZ458812 GXV458811:GXV458812 HHR458811:HHR458812 HRN458811:HRN458812 IBJ458811:IBJ458812 ILF458811:ILF458812 IVB458811:IVB458812 JEX458811:JEX458812 JOT458811:JOT458812 JYP458811:JYP458812 KIL458811:KIL458812 KSH458811:KSH458812 LCD458811:LCD458812 LLZ458811:LLZ458812 LVV458811:LVV458812 MFR458811:MFR458812 MPN458811:MPN458812 MZJ458811:MZJ458812 NJF458811:NJF458812 NTB458811:NTB458812 OCX458811:OCX458812 OMT458811:OMT458812 OWP458811:OWP458812 PGL458811:PGL458812 PQH458811:PQH458812 QAD458811:QAD458812 QJZ458811:QJZ458812 QTV458811:QTV458812 RDR458811:RDR458812 RNN458811:RNN458812 RXJ458811:RXJ458812 SHF458811:SHF458812 SRB458811:SRB458812 TAX458811:TAX458812 TKT458811:TKT458812 TUP458811:TUP458812 UEL458811:UEL458812 UOH458811:UOH458812 UYD458811:UYD458812 VHZ458811:VHZ458812 VRV458811:VRV458812 WBR458811:WBR458812 WLN458811:WLN458812 WVJ458811:WVJ458812 B524347:B524348 IX524347:IX524348 ST524347:ST524348 ACP524347:ACP524348 AML524347:AML524348 AWH524347:AWH524348 BGD524347:BGD524348 BPZ524347:BPZ524348 BZV524347:BZV524348 CJR524347:CJR524348 CTN524347:CTN524348 DDJ524347:DDJ524348 DNF524347:DNF524348 DXB524347:DXB524348 EGX524347:EGX524348 EQT524347:EQT524348 FAP524347:FAP524348 FKL524347:FKL524348 FUH524347:FUH524348 GED524347:GED524348 GNZ524347:GNZ524348 GXV524347:GXV524348 HHR524347:HHR524348 HRN524347:HRN524348 IBJ524347:IBJ524348 ILF524347:ILF524348 IVB524347:IVB524348 JEX524347:JEX524348 JOT524347:JOT524348 JYP524347:JYP524348 KIL524347:KIL524348 KSH524347:KSH524348 LCD524347:LCD524348 LLZ524347:LLZ524348 LVV524347:LVV524348 MFR524347:MFR524348 MPN524347:MPN524348 MZJ524347:MZJ524348 NJF524347:NJF524348 NTB524347:NTB524348 OCX524347:OCX524348 OMT524347:OMT524348 OWP524347:OWP524348 PGL524347:PGL524348 PQH524347:PQH524348 QAD524347:QAD524348 QJZ524347:QJZ524348 QTV524347:QTV524348 RDR524347:RDR524348 RNN524347:RNN524348 RXJ524347:RXJ524348 SHF524347:SHF524348 SRB524347:SRB524348 TAX524347:TAX524348 TKT524347:TKT524348 TUP524347:TUP524348 UEL524347:UEL524348 UOH524347:UOH524348 UYD524347:UYD524348 VHZ524347:VHZ524348 VRV524347:VRV524348 WBR524347:WBR524348 WLN524347:WLN524348 WVJ524347:WVJ524348 B589883:B589884 IX589883:IX589884 ST589883:ST589884 ACP589883:ACP589884 AML589883:AML589884 AWH589883:AWH589884 BGD589883:BGD589884 BPZ589883:BPZ589884 BZV589883:BZV589884 CJR589883:CJR589884 CTN589883:CTN589884 DDJ589883:DDJ589884 DNF589883:DNF589884 DXB589883:DXB589884 EGX589883:EGX589884 EQT589883:EQT589884 FAP589883:FAP589884 FKL589883:FKL589884 FUH589883:FUH589884 GED589883:GED589884 GNZ589883:GNZ589884 GXV589883:GXV589884 HHR589883:HHR589884 HRN589883:HRN589884 IBJ589883:IBJ589884 ILF589883:ILF589884 IVB589883:IVB589884 JEX589883:JEX589884 JOT589883:JOT589884 JYP589883:JYP589884 KIL589883:KIL589884 KSH589883:KSH589884 LCD589883:LCD589884 LLZ589883:LLZ589884 LVV589883:LVV589884 MFR589883:MFR589884 MPN589883:MPN589884 MZJ589883:MZJ589884 NJF589883:NJF589884 NTB589883:NTB589884 OCX589883:OCX589884 OMT589883:OMT589884 OWP589883:OWP589884 PGL589883:PGL589884 PQH589883:PQH589884 QAD589883:QAD589884 QJZ589883:QJZ589884 QTV589883:QTV589884 RDR589883:RDR589884 RNN589883:RNN589884 RXJ589883:RXJ589884 SHF589883:SHF589884 SRB589883:SRB589884 TAX589883:TAX589884 TKT589883:TKT589884 TUP589883:TUP589884 UEL589883:UEL589884 UOH589883:UOH589884 UYD589883:UYD589884 VHZ589883:VHZ589884 VRV589883:VRV589884 WBR589883:WBR589884 WLN589883:WLN589884 WVJ589883:WVJ589884 B655419:B655420 IX655419:IX655420 ST655419:ST655420 ACP655419:ACP655420 AML655419:AML655420 AWH655419:AWH655420 BGD655419:BGD655420 BPZ655419:BPZ655420 BZV655419:BZV655420 CJR655419:CJR655420 CTN655419:CTN655420 DDJ655419:DDJ655420 DNF655419:DNF655420 DXB655419:DXB655420 EGX655419:EGX655420 EQT655419:EQT655420 FAP655419:FAP655420 FKL655419:FKL655420 FUH655419:FUH655420 GED655419:GED655420 GNZ655419:GNZ655420 GXV655419:GXV655420 HHR655419:HHR655420 HRN655419:HRN655420 IBJ655419:IBJ655420 ILF655419:ILF655420 IVB655419:IVB655420 JEX655419:JEX655420 JOT655419:JOT655420 JYP655419:JYP655420 KIL655419:KIL655420 KSH655419:KSH655420 LCD655419:LCD655420 LLZ655419:LLZ655420 LVV655419:LVV655420 MFR655419:MFR655420 MPN655419:MPN655420 MZJ655419:MZJ655420 NJF655419:NJF655420 NTB655419:NTB655420 OCX655419:OCX655420 OMT655419:OMT655420 OWP655419:OWP655420 PGL655419:PGL655420 PQH655419:PQH655420 QAD655419:QAD655420 QJZ655419:QJZ655420 QTV655419:QTV655420 RDR655419:RDR655420 RNN655419:RNN655420 RXJ655419:RXJ655420 SHF655419:SHF655420 SRB655419:SRB655420 TAX655419:TAX655420 TKT655419:TKT655420 TUP655419:TUP655420 UEL655419:UEL655420 UOH655419:UOH655420 UYD655419:UYD655420 VHZ655419:VHZ655420 VRV655419:VRV655420 WBR655419:WBR655420 WLN655419:WLN655420 WVJ655419:WVJ655420 B720955:B720956 IX720955:IX720956 ST720955:ST720956 ACP720955:ACP720956 AML720955:AML720956 AWH720955:AWH720956 BGD720955:BGD720956 BPZ720955:BPZ720956 BZV720955:BZV720956 CJR720955:CJR720956 CTN720955:CTN720956 DDJ720955:DDJ720956 DNF720955:DNF720956 DXB720955:DXB720956 EGX720955:EGX720956 EQT720955:EQT720956 FAP720955:FAP720956 FKL720955:FKL720956 FUH720955:FUH720956 GED720955:GED720956 GNZ720955:GNZ720956 GXV720955:GXV720956 HHR720955:HHR720956 HRN720955:HRN720956 IBJ720955:IBJ720956 ILF720955:ILF720956 IVB720955:IVB720956 JEX720955:JEX720956 JOT720955:JOT720956 JYP720955:JYP720956 KIL720955:KIL720956 KSH720955:KSH720956 LCD720955:LCD720956 LLZ720955:LLZ720956 LVV720955:LVV720956 MFR720955:MFR720956 MPN720955:MPN720956 MZJ720955:MZJ720956 NJF720955:NJF720956 NTB720955:NTB720956 OCX720955:OCX720956 OMT720955:OMT720956 OWP720955:OWP720956 PGL720955:PGL720956 PQH720955:PQH720956 QAD720955:QAD720956 QJZ720955:QJZ720956 QTV720955:QTV720956 RDR720955:RDR720956 RNN720955:RNN720956 RXJ720955:RXJ720956 SHF720955:SHF720956 SRB720955:SRB720956 TAX720955:TAX720956 TKT720955:TKT720956 TUP720955:TUP720956 UEL720955:UEL720956 UOH720955:UOH720956 UYD720955:UYD720956 VHZ720955:VHZ720956 VRV720955:VRV720956 WBR720955:WBR720956 WLN720955:WLN720956 WVJ720955:WVJ720956 B786491:B786492 IX786491:IX786492 ST786491:ST786492 ACP786491:ACP786492 AML786491:AML786492 AWH786491:AWH786492 BGD786491:BGD786492 BPZ786491:BPZ786492 BZV786491:BZV786492 CJR786491:CJR786492 CTN786491:CTN786492 DDJ786491:DDJ786492 DNF786491:DNF786492 DXB786491:DXB786492 EGX786491:EGX786492 EQT786491:EQT786492 FAP786491:FAP786492 FKL786491:FKL786492 FUH786491:FUH786492 GED786491:GED786492 GNZ786491:GNZ786492 GXV786491:GXV786492 HHR786491:HHR786492 HRN786491:HRN786492 IBJ786491:IBJ786492 ILF786491:ILF786492 IVB786491:IVB786492 JEX786491:JEX786492 JOT786491:JOT786492 JYP786491:JYP786492 KIL786491:KIL786492 KSH786491:KSH786492 LCD786491:LCD786492 LLZ786491:LLZ786492 LVV786491:LVV786492 MFR786491:MFR786492 MPN786491:MPN786492 MZJ786491:MZJ786492 NJF786491:NJF786492 NTB786491:NTB786492 OCX786491:OCX786492 OMT786491:OMT786492 OWP786491:OWP786492 PGL786491:PGL786492 PQH786491:PQH786492 QAD786491:QAD786492 QJZ786491:QJZ786492 QTV786491:QTV786492 RDR786491:RDR786492 RNN786491:RNN786492 RXJ786491:RXJ786492 SHF786491:SHF786492 SRB786491:SRB786492 TAX786491:TAX786492 TKT786491:TKT786492 TUP786491:TUP786492 UEL786491:UEL786492 UOH786491:UOH786492 UYD786491:UYD786492 VHZ786491:VHZ786492 VRV786491:VRV786492 WBR786491:WBR786492 WLN786491:WLN786492 WVJ786491:WVJ786492 B852027:B852028 IX852027:IX852028 ST852027:ST852028 ACP852027:ACP852028 AML852027:AML852028 AWH852027:AWH852028 BGD852027:BGD852028 BPZ852027:BPZ852028 BZV852027:BZV852028 CJR852027:CJR852028 CTN852027:CTN852028 DDJ852027:DDJ852028 DNF852027:DNF852028 DXB852027:DXB852028 EGX852027:EGX852028 EQT852027:EQT852028 FAP852027:FAP852028 FKL852027:FKL852028 FUH852027:FUH852028 GED852027:GED852028 GNZ852027:GNZ852028 GXV852027:GXV852028 HHR852027:HHR852028 HRN852027:HRN852028 IBJ852027:IBJ852028 ILF852027:ILF852028 IVB852027:IVB852028 JEX852027:JEX852028 JOT852027:JOT852028 JYP852027:JYP852028 KIL852027:KIL852028 KSH852027:KSH852028 LCD852027:LCD852028 LLZ852027:LLZ852028 LVV852027:LVV852028 MFR852027:MFR852028 MPN852027:MPN852028 MZJ852027:MZJ852028 NJF852027:NJF852028 NTB852027:NTB852028 OCX852027:OCX852028 OMT852027:OMT852028 OWP852027:OWP852028 PGL852027:PGL852028 PQH852027:PQH852028 QAD852027:QAD852028 QJZ852027:QJZ852028 QTV852027:QTV852028 RDR852027:RDR852028 RNN852027:RNN852028 RXJ852027:RXJ852028 SHF852027:SHF852028 SRB852027:SRB852028 TAX852027:TAX852028 TKT852027:TKT852028 TUP852027:TUP852028 UEL852027:UEL852028 UOH852027:UOH852028 UYD852027:UYD852028 VHZ852027:VHZ852028 VRV852027:VRV852028 WBR852027:WBR852028 WLN852027:WLN852028 WVJ852027:WVJ852028 B917563:B917564 IX917563:IX917564 ST917563:ST917564 ACP917563:ACP917564 AML917563:AML917564 AWH917563:AWH917564 BGD917563:BGD917564 BPZ917563:BPZ917564 BZV917563:BZV917564 CJR917563:CJR917564 CTN917563:CTN917564 DDJ917563:DDJ917564 DNF917563:DNF917564 DXB917563:DXB917564 EGX917563:EGX917564 EQT917563:EQT917564 FAP917563:FAP917564 FKL917563:FKL917564 FUH917563:FUH917564 GED917563:GED917564 GNZ917563:GNZ917564 GXV917563:GXV917564 HHR917563:HHR917564 HRN917563:HRN917564 IBJ917563:IBJ917564 ILF917563:ILF917564 IVB917563:IVB917564 JEX917563:JEX917564 JOT917563:JOT917564 JYP917563:JYP917564 KIL917563:KIL917564 KSH917563:KSH917564 LCD917563:LCD917564 LLZ917563:LLZ917564 LVV917563:LVV917564 MFR917563:MFR917564 MPN917563:MPN917564 MZJ917563:MZJ917564 NJF917563:NJF917564 NTB917563:NTB917564 OCX917563:OCX917564 OMT917563:OMT917564 OWP917563:OWP917564 PGL917563:PGL917564 PQH917563:PQH917564 QAD917563:QAD917564 QJZ917563:QJZ917564 QTV917563:QTV917564 RDR917563:RDR917564 RNN917563:RNN917564 RXJ917563:RXJ917564 SHF917563:SHF917564 SRB917563:SRB917564 TAX917563:TAX917564 TKT917563:TKT917564 TUP917563:TUP917564 UEL917563:UEL917564 UOH917563:UOH917564 UYD917563:UYD917564 VHZ917563:VHZ917564 VRV917563:VRV917564 WBR917563:WBR917564 WLN917563:WLN917564 WVJ917563:WVJ917564 B983099:B983100 IX983099:IX983100 ST983099:ST983100 ACP983099:ACP983100 AML983099:AML983100 AWH983099:AWH983100 BGD983099:BGD983100 BPZ983099:BPZ983100 BZV983099:BZV983100 CJR983099:CJR983100 CTN983099:CTN983100 DDJ983099:DDJ983100 DNF983099:DNF983100 DXB983099:DXB983100 EGX983099:EGX983100 EQT983099:EQT983100 FAP983099:FAP983100 FKL983099:FKL983100 FUH983099:FUH983100 GED983099:GED983100 GNZ983099:GNZ983100 GXV983099:GXV983100 HHR983099:HHR983100 HRN983099:HRN983100 IBJ983099:IBJ983100 ILF983099:ILF983100 IVB983099:IVB983100 JEX983099:JEX983100 JOT983099:JOT983100 JYP983099:JYP983100 KIL983099:KIL983100 KSH983099:KSH983100 LCD983099:LCD983100 LLZ983099:LLZ983100 LVV983099:LVV983100 MFR983099:MFR983100 MPN983099:MPN983100 MZJ983099:MZJ983100 NJF983099:NJF983100 NTB983099:NTB983100 OCX983099:OCX983100 OMT983099:OMT983100 OWP983099:OWP983100 PGL983099:PGL983100 PQH983099:PQH983100 QAD983099:QAD983100 QJZ983099:QJZ983100 QTV983099:QTV983100 RDR983099:RDR983100 RNN983099:RNN983100 RXJ983099:RXJ983100 SHF983099:SHF983100 SRB983099:SRB983100 TAX983099:TAX983100 TKT983099:TKT983100 TUP983099:TUP983100 UEL983099:UEL983100 UOH983099:UOH983100 UYD983099:UYD983100 VHZ983099:VHZ983100 VRV983099:VRV983100 WBR983099:WBR983100 WLN983099:WLN983100 WVJ983099:WVJ983100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O10 JK10 TG10 ADC10 AMY10 AWU10 BGQ10 BQM10 CAI10 CKE10 CUA10 DDW10 DNS10 DXO10 EHK10 ERG10 FBC10 FKY10 FUU10 GEQ10 GOM10 GYI10 HIE10 HSA10 IBW10 ILS10 IVO10 JFK10 JPG10 JZC10 KIY10 KSU10 LCQ10 LMM10 LWI10 MGE10 MQA10 MZW10 NJS10 NTO10 ODK10 ONG10 OXC10 PGY10 PQU10 QAQ10 QKM10 QUI10 REE10 ROA10 RXW10 SHS10 SRO10 TBK10 TLG10 TVC10 UEY10 UOU10 UYQ10 VIM10 VSI10 WCE10 WMA10 WVW10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WVW983059 X10 JT10 TP10 ADL10 ANH10 AXD10 BGZ10 BQV10 CAR10 CKN10 CUJ10 DEF10 DOB10 DXX10 EHT10 ERP10 FBL10 FLH10 FVD10 GEZ10 GOV10 GYR10 HIN10 HSJ10 ICF10 IMB10 IVX10 JFT10 JPP10 JZL10 KJH10 KTD10 LCZ10 LMV10 LWR10 MGN10 MQJ10 NAF10 NKB10 NTX10 ODT10 ONP10 OXL10 PHH10 PRD10 QAZ10 QKV10 QUR10 REN10 ROJ10 RYF10 SIB10 SRX10 TBT10 TLP10 TVL10 UFH10 UPD10 UYZ10 VIV10 VSR10 WCN10 WMJ10 WWF10 X65555 JT65555 TP65555 ADL65555 ANH65555 AXD65555 BGZ65555 BQV65555 CAR65555 CKN65555 CUJ65555 DEF65555 DOB65555 DXX65555 EHT65555 ERP65555 FBL65555 FLH65555 FVD65555 GEZ65555 GOV65555 GYR65555 HIN65555 HSJ65555 ICF65555 IMB65555 IVX65555 JFT65555 JPP65555 JZL65555 KJH65555 KTD65555 LCZ65555 LMV65555 LWR65555 MGN65555 MQJ65555 NAF65555 NKB65555 NTX65555 ODT65555 ONP65555 OXL65555 PHH65555 PRD65555 QAZ65555 QKV65555 QUR65555 REN65555 ROJ65555 RYF65555 SIB65555 SRX65555 TBT65555 TLP65555 TVL65555 UFH65555 UPD65555 UYZ65555 VIV65555 VSR65555 WCN65555 WMJ65555 WWF65555 X131091 JT131091 TP131091 ADL131091 ANH131091 AXD131091 BGZ131091 BQV131091 CAR131091 CKN131091 CUJ131091 DEF131091 DOB131091 DXX131091 EHT131091 ERP131091 FBL131091 FLH131091 FVD131091 GEZ131091 GOV131091 GYR131091 HIN131091 HSJ131091 ICF131091 IMB131091 IVX131091 JFT131091 JPP131091 JZL131091 KJH131091 KTD131091 LCZ131091 LMV131091 LWR131091 MGN131091 MQJ131091 NAF131091 NKB131091 NTX131091 ODT131091 ONP131091 OXL131091 PHH131091 PRD131091 QAZ131091 QKV131091 QUR131091 REN131091 ROJ131091 RYF131091 SIB131091 SRX131091 TBT131091 TLP131091 TVL131091 UFH131091 UPD131091 UYZ131091 VIV131091 VSR131091 WCN131091 WMJ131091 WWF131091 X196627 JT196627 TP196627 ADL196627 ANH196627 AXD196627 BGZ196627 BQV196627 CAR196627 CKN196627 CUJ196627 DEF196627 DOB196627 DXX196627 EHT196627 ERP196627 FBL196627 FLH196627 FVD196627 GEZ196627 GOV196627 GYR196627 HIN196627 HSJ196627 ICF196627 IMB196627 IVX196627 JFT196627 JPP196627 JZL196627 KJH196627 KTD196627 LCZ196627 LMV196627 LWR196627 MGN196627 MQJ196627 NAF196627 NKB196627 NTX196627 ODT196627 ONP196627 OXL196627 PHH196627 PRD196627 QAZ196627 QKV196627 QUR196627 REN196627 ROJ196627 RYF196627 SIB196627 SRX196627 TBT196627 TLP196627 TVL196627 UFH196627 UPD196627 UYZ196627 VIV196627 VSR196627 WCN196627 WMJ196627 WWF196627 X262163 JT262163 TP262163 ADL262163 ANH262163 AXD262163 BGZ262163 BQV262163 CAR262163 CKN262163 CUJ262163 DEF262163 DOB262163 DXX262163 EHT262163 ERP262163 FBL262163 FLH262163 FVD262163 GEZ262163 GOV262163 GYR262163 HIN262163 HSJ262163 ICF262163 IMB262163 IVX262163 JFT262163 JPP262163 JZL262163 KJH262163 KTD262163 LCZ262163 LMV262163 LWR262163 MGN262163 MQJ262163 NAF262163 NKB262163 NTX262163 ODT262163 ONP262163 OXL262163 PHH262163 PRD262163 QAZ262163 QKV262163 QUR262163 REN262163 ROJ262163 RYF262163 SIB262163 SRX262163 TBT262163 TLP262163 TVL262163 UFH262163 UPD262163 UYZ262163 VIV262163 VSR262163 WCN262163 WMJ262163 WWF262163 X327699 JT327699 TP327699 ADL327699 ANH327699 AXD327699 BGZ327699 BQV327699 CAR327699 CKN327699 CUJ327699 DEF327699 DOB327699 DXX327699 EHT327699 ERP327699 FBL327699 FLH327699 FVD327699 GEZ327699 GOV327699 GYR327699 HIN327699 HSJ327699 ICF327699 IMB327699 IVX327699 JFT327699 JPP327699 JZL327699 KJH327699 KTD327699 LCZ327699 LMV327699 LWR327699 MGN327699 MQJ327699 NAF327699 NKB327699 NTX327699 ODT327699 ONP327699 OXL327699 PHH327699 PRD327699 QAZ327699 QKV327699 QUR327699 REN327699 ROJ327699 RYF327699 SIB327699 SRX327699 TBT327699 TLP327699 TVL327699 UFH327699 UPD327699 UYZ327699 VIV327699 VSR327699 WCN327699 WMJ327699 WWF327699 X393235 JT393235 TP393235 ADL393235 ANH393235 AXD393235 BGZ393235 BQV393235 CAR393235 CKN393235 CUJ393235 DEF393235 DOB393235 DXX393235 EHT393235 ERP393235 FBL393235 FLH393235 FVD393235 GEZ393235 GOV393235 GYR393235 HIN393235 HSJ393235 ICF393235 IMB393235 IVX393235 JFT393235 JPP393235 JZL393235 KJH393235 KTD393235 LCZ393235 LMV393235 LWR393235 MGN393235 MQJ393235 NAF393235 NKB393235 NTX393235 ODT393235 ONP393235 OXL393235 PHH393235 PRD393235 QAZ393235 QKV393235 QUR393235 REN393235 ROJ393235 RYF393235 SIB393235 SRX393235 TBT393235 TLP393235 TVL393235 UFH393235 UPD393235 UYZ393235 VIV393235 VSR393235 WCN393235 WMJ393235 WWF393235 X458771 JT458771 TP458771 ADL458771 ANH458771 AXD458771 BGZ458771 BQV458771 CAR458771 CKN458771 CUJ458771 DEF458771 DOB458771 DXX458771 EHT458771 ERP458771 FBL458771 FLH458771 FVD458771 GEZ458771 GOV458771 GYR458771 HIN458771 HSJ458771 ICF458771 IMB458771 IVX458771 JFT458771 JPP458771 JZL458771 KJH458771 KTD458771 LCZ458771 LMV458771 LWR458771 MGN458771 MQJ458771 NAF458771 NKB458771 NTX458771 ODT458771 ONP458771 OXL458771 PHH458771 PRD458771 QAZ458771 QKV458771 QUR458771 REN458771 ROJ458771 RYF458771 SIB458771 SRX458771 TBT458771 TLP458771 TVL458771 UFH458771 UPD458771 UYZ458771 VIV458771 VSR458771 WCN458771 WMJ458771 WWF458771 X524307 JT524307 TP524307 ADL524307 ANH524307 AXD524307 BGZ524307 BQV524307 CAR524307 CKN524307 CUJ524307 DEF524307 DOB524307 DXX524307 EHT524307 ERP524307 FBL524307 FLH524307 FVD524307 GEZ524307 GOV524307 GYR524307 HIN524307 HSJ524307 ICF524307 IMB524307 IVX524307 JFT524307 JPP524307 JZL524307 KJH524307 KTD524307 LCZ524307 LMV524307 LWR524307 MGN524307 MQJ524307 NAF524307 NKB524307 NTX524307 ODT524307 ONP524307 OXL524307 PHH524307 PRD524307 QAZ524307 QKV524307 QUR524307 REN524307 ROJ524307 RYF524307 SIB524307 SRX524307 TBT524307 TLP524307 TVL524307 UFH524307 UPD524307 UYZ524307 VIV524307 VSR524307 WCN524307 WMJ524307 WWF524307 X589843 JT589843 TP589843 ADL589843 ANH589843 AXD589843 BGZ589843 BQV589843 CAR589843 CKN589843 CUJ589843 DEF589843 DOB589843 DXX589843 EHT589843 ERP589843 FBL589843 FLH589843 FVD589843 GEZ589843 GOV589843 GYR589843 HIN589843 HSJ589843 ICF589843 IMB589843 IVX589843 JFT589843 JPP589843 JZL589843 KJH589843 KTD589843 LCZ589843 LMV589843 LWR589843 MGN589843 MQJ589843 NAF589843 NKB589843 NTX589843 ODT589843 ONP589843 OXL589843 PHH589843 PRD589843 QAZ589843 QKV589843 QUR589843 REN589843 ROJ589843 RYF589843 SIB589843 SRX589843 TBT589843 TLP589843 TVL589843 UFH589843 UPD589843 UYZ589843 VIV589843 VSR589843 WCN589843 WMJ589843 WWF589843 X655379 JT655379 TP655379 ADL655379 ANH655379 AXD655379 BGZ655379 BQV655379 CAR655379 CKN655379 CUJ655379 DEF655379 DOB655379 DXX655379 EHT655379 ERP655379 FBL655379 FLH655379 FVD655379 GEZ655379 GOV655379 GYR655379 HIN655379 HSJ655379 ICF655379 IMB655379 IVX655379 JFT655379 JPP655379 JZL655379 KJH655379 KTD655379 LCZ655379 LMV655379 LWR655379 MGN655379 MQJ655379 NAF655379 NKB655379 NTX655379 ODT655379 ONP655379 OXL655379 PHH655379 PRD655379 QAZ655379 QKV655379 QUR655379 REN655379 ROJ655379 RYF655379 SIB655379 SRX655379 TBT655379 TLP655379 TVL655379 UFH655379 UPD655379 UYZ655379 VIV655379 VSR655379 WCN655379 WMJ655379 WWF655379 X720915 JT720915 TP720915 ADL720915 ANH720915 AXD720915 BGZ720915 BQV720915 CAR720915 CKN720915 CUJ720915 DEF720915 DOB720915 DXX720915 EHT720915 ERP720915 FBL720915 FLH720915 FVD720915 GEZ720915 GOV720915 GYR720915 HIN720915 HSJ720915 ICF720915 IMB720915 IVX720915 JFT720915 JPP720915 JZL720915 KJH720915 KTD720915 LCZ720915 LMV720915 LWR720915 MGN720915 MQJ720915 NAF720915 NKB720915 NTX720915 ODT720915 ONP720915 OXL720915 PHH720915 PRD720915 QAZ720915 QKV720915 QUR720915 REN720915 ROJ720915 RYF720915 SIB720915 SRX720915 TBT720915 TLP720915 TVL720915 UFH720915 UPD720915 UYZ720915 VIV720915 VSR720915 WCN720915 WMJ720915 WWF720915 X786451 JT786451 TP786451 ADL786451 ANH786451 AXD786451 BGZ786451 BQV786451 CAR786451 CKN786451 CUJ786451 DEF786451 DOB786451 DXX786451 EHT786451 ERP786451 FBL786451 FLH786451 FVD786451 GEZ786451 GOV786451 GYR786451 HIN786451 HSJ786451 ICF786451 IMB786451 IVX786451 JFT786451 JPP786451 JZL786451 KJH786451 KTD786451 LCZ786451 LMV786451 LWR786451 MGN786451 MQJ786451 NAF786451 NKB786451 NTX786451 ODT786451 ONP786451 OXL786451 PHH786451 PRD786451 QAZ786451 QKV786451 QUR786451 REN786451 ROJ786451 RYF786451 SIB786451 SRX786451 TBT786451 TLP786451 TVL786451 UFH786451 UPD786451 UYZ786451 VIV786451 VSR786451 WCN786451 WMJ786451 WWF786451 X851987 JT851987 TP851987 ADL851987 ANH851987 AXD851987 BGZ851987 BQV851987 CAR851987 CKN851987 CUJ851987 DEF851987 DOB851987 DXX851987 EHT851987 ERP851987 FBL851987 FLH851987 FVD851987 GEZ851987 GOV851987 GYR851987 HIN851987 HSJ851987 ICF851987 IMB851987 IVX851987 JFT851987 JPP851987 JZL851987 KJH851987 KTD851987 LCZ851987 LMV851987 LWR851987 MGN851987 MQJ851987 NAF851987 NKB851987 NTX851987 ODT851987 ONP851987 OXL851987 PHH851987 PRD851987 QAZ851987 QKV851987 QUR851987 REN851987 ROJ851987 RYF851987 SIB851987 SRX851987 TBT851987 TLP851987 TVL851987 UFH851987 UPD851987 UYZ851987 VIV851987 VSR851987 WCN851987 WMJ851987 WWF851987 X917523 JT917523 TP917523 ADL917523 ANH917523 AXD917523 BGZ917523 BQV917523 CAR917523 CKN917523 CUJ917523 DEF917523 DOB917523 DXX917523 EHT917523 ERP917523 FBL917523 FLH917523 FVD917523 GEZ917523 GOV917523 GYR917523 HIN917523 HSJ917523 ICF917523 IMB917523 IVX917523 JFT917523 JPP917523 JZL917523 KJH917523 KTD917523 LCZ917523 LMV917523 LWR917523 MGN917523 MQJ917523 NAF917523 NKB917523 NTX917523 ODT917523 ONP917523 OXL917523 PHH917523 PRD917523 QAZ917523 QKV917523 QUR917523 REN917523 ROJ917523 RYF917523 SIB917523 SRX917523 TBT917523 TLP917523 TVL917523 UFH917523 UPD917523 UYZ917523 VIV917523 VSR917523 WCN917523 WMJ917523 WWF917523 X983059 JT983059 TP983059 ADL983059 ANH983059 AXD983059 BGZ983059 BQV983059 CAR983059 CKN983059 CUJ983059 DEF983059 DOB983059 DXX983059 EHT983059 ERP983059 FBL983059 FLH983059 FVD983059 GEZ983059 GOV983059 GYR983059 HIN983059 HSJ983059 ICF983059 IMB983059 IVX983059 JFT983059 JPP983059 JZL983059 KJH983059 KTD983059 LCZ983059 LMV983059 LWR983059 MGN983059 MQJ983059 NAF983059 NKB983059 NTX983059 ODT983059 ONP983059 OXL983059 PHH983059 PRD983059 QAZ983059 QKV983059 QUR983059 REN983059 ROJ983059 RYF983059 SIB983059 SRX983059 TBT983059 TLP983059 TVL983059 UFH983059 UPD983059 UYZ983059 VIV983059 VSR983059 WCN983059 WMJ983059 WWF983059 V53 JR53 TN53 ADJ53 ANF53 AXB53 BGX53 BQT53 CAP53 CKL53 CUH53 DED53 DNZ53 DXV53 EHR53 ERN53 FBJ53 FLF53 FVB53 GEX53 GOT53 GYP53 HIL53 HSH53 ICD53 ILZ53 IVV53 JFR53 JPN53 JZJ53 KJF53 KTB53 LCX53 LMT53 LWP53 MGL53 MQH53 NAD53 NJZ53 NTV53 ODR53 ONN53 OXJ53 PHF53 PRB53 QAX53 QKT53 QUP53 REL53 ROH53 RYD53 SHZ53 SRV53 TBR53 TLN53 TVJ53 UFF53 UPB53 UYX53 VIT53 VSP53 WCL53 WMH53 WWD53 V65589 JR65589 TN65589 ADJ65589 ANF65589 AXB65589 BGX65589 BQT65589 CAP65589 CKL65589 CUH65589 DED65589 DNZ65589 DXV65589 EHR65589 ERN65589 FBJ65589 FLF65589 FVB65589 GEX65589 GOT65589 GYP65589 HIL65589 HSH65589 ICD65589 ILZ65589 IVV65589 JFR65589 JPN65589 JZJ65589 KJF65589 KTB65589 LCX65589 LMT65589 LWP65589 MGL65589 MQH65589 NAD65589 NJZ65589 NTV65589 ODR65589 ONN65589 OXJ65589 PHF65589 PRB65589 QAX65589 QKT65589 QUP65589 REL65589 ROH65589 RYD65589 SHZ65589 SRV65589 TBR65589 TLN65589 TVJ65589 UFF65589 UPB65589 UYX65589 VIT65589 VSP65589 WCL65589 WMH65589 WWD65589 V131125 JR131125 TN131125 ADJ131125 ANF131125 AXB131125 BGX131125 BQT131125 CAP131125 CKL131125 CUH131125 DED131125 DNZ131125 DXV131125 EHR131125 ERN131125 FBJ131125 FLF131125 FVB131125 GEX131125 GOT131125 GYP131125 HIL131125 HSH131125 ICD131125 ILZ131125 IVV131125 JFR131125 JPN131125 JZJ131125 KJF131125 KTB131125 LCX131125 LMT131125 LWP131125 MGL131125 MQH131125 NAD131125 NJZ131125 NTV131125 ODR131125 ONN131125 OXJ131125 PHF131125 PRB131125 QAX131125 QKT131125 QUP131125 REL131125 ROH131125 RYD131125 SHZ131125 SRV131125 TBR131125 TLN131125 TVJ131125 UFF131125 UPB131125 UYX131125 VIT131125 VSP131125 WCL131125 WMH131125 WWD131125 V196661 JR196661 TN196661 ADJ196661 ANF196661 AXB196661 BGX196661 BQT196661 CAP196661 CKL196661 CUH196661 DED196661 DNZ196661 DXV196661 EHR196661 ERN196661 FBJ196661 FLF196661 FVB196661 GEX196661 GOT196661 GYP196661 HIL196661 HSH196661 ICD196661 ILZ196661 IVV196661 JFR196661 JPN196661 JZJ196661 KJF196661 KTB196661 LCX196661 LMT196661 LWP196661 MGL196661 MQH196661 NAD196661 NJZ196661 NTV196661 ODR196661 ONN196661 OXJ196661 PHF196661 PRB196661 QAX196661 QKT196661 QUP196661 REL196661 ROH196661 RYD196661 SHZ196661 SRV196661 TBR196661 TLN196661 TVJ196661 UFF196661 UPB196661 UYX196661 VIT196661 VSP196661 WCL196661 WMH196661 WWD196661 V262197 JR262197 TN262197 ADJ262197 ANF262197 AXB262197 BGX262197 BQT262197 CAP262197 CKL262197 CUH262197 DED262197 DNZ262197 DXV262197 EHR262197 ERN262197 FBJ262197 FLF262197 FVB262197 GEX262197 GOT262197 GYP262197 HIL262197 HSH262197 ICD262197 ILZ262197 IVV262197 JFR262197 JPN262197 JZJ262197 KJF262197 KTB262197 LCX262197 LMT262197 LWP262197 MGL262197 MQH262197 NAD262197 NJZ262197 NTV262197 ODR262197 ONN262197 OXJ262197 PHF262197 PRB262197 QAX262197 QKT262197 QUP262197 REL262197 ROH262197 RYD262197 SHZ262197 SRV262197 TBR262197 TLN262197 TVJ262197 UFF262197 UPB262197 UYX262197 VIT262197 VSP262197 WCL262197 WMH262197 WWD262197 V327733 JR327733 TN327733 ADJ327733 ANF327733 AXB327733 BGX327733 BQT327733 CAP327733 CKL327733 CUH327733 DED327733 DNZ327733 DXV327733 EHR327733 ERN327733 FBJ327733 FLF327733 FVB327733 GEX327733 GOT327733 GYP327733 HIL327733 HSH327733 ICD327733 ILZ327733 IVV327733 JFR327733 JPN327733 JZJ327733 KJF327733 KTB327733 LCX327733 LMT327733 LWP327733 MGL327733 MQH327733 NAD327733 NJZ327733 NTV327733 ODR327733 ONN327733 OXJ327733 PHF327733 PRB327733 QAX327733 QKT327733 QUP327733 REL327733 ROH327733 RYD327733 SHZ327733 SRV327733 TBR327733 TLN327733 TVJ327733 UFF327733 UPB327733 UYX327733 VIT327733 VSP327733 WCL327733 WMH327733 WWD327733 V393269 JR393269 TN393269 ADJ393269 ANF393269 AXB393269 BGX393269 BQT393269 CAP393269 CKL393269 CUH393269 DED393269 DNZ393269 DXV393269 EHR393269 ERN393269 FBJ393269 FLF393269 FVB393269 GEX393269 GOT393269 GYP393269 HIL393269 HSH393269 ICD393269 ILZ393269 IVV393269 JFR393269 JPN393269 JZJ393269 KJF393269 KTB393269 LCX393269 LMT393269 LWP393269 MGL393269 MQH393269 NAD393269 NJZ393269 NTV393269 ODR393269 ONN393269 OXJ393269 PHF393269 PRB393269 QAX393269 QKT393269 QUP393269 REL393269 ROH393269 RYD393269 SHZ393269 SRV393269 TBR393269 TLN393269 TVJ393269 UFF393269 UPB393269 UYX393269 VIT393269 VSP393269 WCL393269 WMH393269 WWD393269 V458805 JR458805 TN458805 ADJ458805 ANF458805 AXB458805 BGX458805 BQT458805 CAP458805 CKL458805 CUH458805 DED458805 DNZ458805 DXV458805 EHR458805 ERN458805 FBJ458805 FLF458805 FVB458805 GEX458805 GOT458805 GYP458805 HIL458805 HSH458805 ICD458805 ILZ458805 IVV458805 JFR458805 JPN458805 JZJ458805 KJF458805 KTB458805 LCX458805 LMT458805 LWP458805 MGL458805 MQH458805 NAD458805 NJZ458805 NTV458805 ODR458805 ONN458805 OXJ458805 PHF458805 PRB458805 QAX458805 QKT458805 QUP458805 REL458805 ROH458805 RYD458805 SHZ458805 SRV458805 TBR458805 TLN458805 TVJ458805 UFF458805 UPB458805 UYX458805 VIT458805 VSP458805 WCL458805 WMH458805 WWD458805 V524341 JR524341 TN524341 ADJ524341 ANF524341 AXB524341 BGX524341 BQT524341 CAP524341 CKL524341 CUH524341 DED524341 DNZ524341 DXV524341 EHR524341 ERN524341 FBJ524341 FLF524341 FVB524341 GEX524341 GOT524341 GYP524341 HIL524341 HSH524341 ICD524341 ILZ524341 IVV524341 JFR524341 JPN524341 JZJ524341 KJF524341 KTB524341 LCX524341 LMT524341 LWP524341 MGL524341 MQH524341 NAD524341 NJZ524341 NTV524341 ODR524341 ONN524341 OXJ524341 PHF524341 PRB524341 QAX524341 QKT524341 QUP524341 REL524341 ROH524341 RYD524341 SHZ524341 SRV524341 TBR524341 TLN524341 TVJ524341 UFF524341 UPB524341 UYX524341 VIT524341 VSP524341 WCL524341 WMH524341 WWD524341 V589877 JR589877 TN589877 ADJ589877 ANF589877 AXB589877 BGX589877 BQT589877 CAP589877 CKL589877 CUH589877 DED589877 DNZ589877 DXV589877 EHR589877 ERN589877 FBJ589877 FLF589877 FVB589877 GEX589877 GOT589877 GYP589877 HIL589877 HSH589877 ICD589877 ILZ589877 IVV589877 JFR589877 JPN589877 JZJ589877 KJF589877 KTB589877 LCX589877 LMT589877 LWP589877 MGL589877 MQH589877 NAD589877 NJZ589877 NTV589877 ODR589877 ONN589877 OXJ589877 PHF589877 PRB589877 QAX589877 QKT589877 QUP589877 REL589877 ROH589877 RYD589877 SHZ589877 SRV589877 TBR589877 TLN589877 TVJ589877 UFF589877 UPB589877 UYX589877 VIT589877 VSP589877 WCL589877 WMH589877 WWD589877 V655413 JR655413 TN655413 ADJ655413 ANF655413 AXB655413 BGX655413 BQT655413 CAP655413 CKL655413 CUH655413 DED655413 DNZ655413 DXV655413 EHR655413 ERN655413 FBJ655413 FLF655413 FVB655413 GEX655413 GOT655413 GYP655413 HIL655413 HSH655413 ICD655413 ILZ655413 IVV655413 JFR655413 JPN655413 JZJ655413 KJF655413 KTB655413 LCX655413 LMT655413 LWP655413 MGL655413 MQH655413 NAD655413 NJZ655413 NTV655413 ODR655413 ONN655413 OXJ655413 PHF655413 PRB655413 QAX655413 QKT655413 QUP655413 REL655413 ROH655413 RYD655413 SHZ655413 SRV655413 TBR655413 TLN655413 TVJ655413 UFF655413 UPB655413 UYX655413 VIT655413 VSP655413 WCL655413 WMH655413 WWD655413 V720949 JR720949 TN720949 ADJ720949 ANF720949 AXB720949 BGX720949 BQT720949 CAP720949 CKL720949 CUH720949 DED720949 DNZ720949 DXV720949 EHR720949 ERN720949 FBJ720949 FLF720949 FVB720949 GEX720949 GOT720949 GYP720949 HIL720949 HSH720949 ICD720949 ILZ720949 IVV720949 JFR720949 JPN720949 JZJ720949 KJF720949 KTB720949 LCX720949 LMT720949 LWP720949 MGL720949 MQH720949 NAD720949 NJZ720949 NTV720949 ODR720949 ONN720949 OXJ720949 PHF720949 PRB720949 QAX720949 QKT720949 QUP720949 REL720949 ROH720949 RYD720949 SHZ720949 SRV720949 TBR720949 TLN720949 TVJ720949 UFF720949 UPB720949 UYX720949 VIT720949 VSP720949 WCL720949 WMH720949 WWD720949 V786485 JR786485 TN786485 ADJ786485 ANF786485 AXB786485 BGX786485 BQT786485 CAP786485 CKL786485 CUH786485 DED786485 DNZ786485 DXV786485 EHR786485 ERN786485 FBJ786485 FLF786485 FVB786485 GEX786485 GOT786485 GYP786485 HIL786485 HSH786485 ICD786485 ILZ786485 IVV786485 JFR786485 JPN786485 JZJ786485 KJF786485 KTB786485 LCX786485 LMT786485 LWP786485 MGL786485 MQH786485 NAD786485 NJZ786485 NTV786485 ODR786485 ONN786485 OXJ786485 PHF786485 PRB786485 QAX786485 QKT786485 QUP786485 REL786485 ROH786485 RYD786485 SHZ786485 SRV786485 TBR786485 TLN786485 TVJ786485 UFF786485 UPB786485 UYX786485 VIT786485 VSP786485 WCL786485 WMH786485 WWD786485 V852021 JR852021 TN852021 ADJ852021 ANF852021 AXB852021 BGX852021 BQT852021 CAP852021 CKL852021 CUH852021 DED852021 DNZ852021 DXV852021 EHR852021 ERN852021 FBJ852021 FLF852021 FVB852021 GEX852021 GOT852021 GYP852021 HIL852021 HSH852021 ICD852021 ILZ852021 IVV852021 JFR852021 JPN852021 JZJ852021 KJF852021 KTB852021 LCX852021 LMT852021 LWP852021 MGL852021 MQH852021 NAD852021 NJZ852021 NTV852021 ODR852021 ONN852021 OXJ852021 PHF852021 PRB852021 QAX852021 QKT852021 QUP852021 REL852021 ROH852021 RYD852021 SHZ852021 SRV852021 TBR852021 TLN852021 TVJ852021 UFF852021 UPB852021 UYX852021 VIT852021 VSP852021 WCL852021 WMH852021 WWD852021 V917557 JR917557 TN917557 ADJ917557 ANF917557 AXB917557 BGX917557 BQT917557 CAP917557 CKL917557 CUH917557 DED917557 DNZ917557 DXV917557 EHR917557 ERN917557 FBJ917557 FLF917557 FVB917557 GEX917557 GOT917557 GYP917557 HIL917557 HSH917557 ICD917557 ILZ917557 IVV917557 JFR917557 JPN917557 JZJ917557 KJF917557 KTB917557 LCX917557 LMT917557 LWP917557 MGL917557 MQH917557 NAD917557 NJZ917557 NTV917557 ODR917557 ONN917557 OXJ917557 PHF917557 PRB917557 QAX917557 QKT917557 QUP917557 REL917557 ROH917557 RYD917557 SHZ917557 SRV917557 TBR917557 TLN917557 TVJ917557 UFF917557 UPB917557 UYX917557 VIT917557 VSP917557 WCL917557 WMH917557 WWD917557 V983093 JR983093 TN983093 ADJ983093 ANF983093 AXB983093 BGX983093 BQT983093 CAP983093 CKL983093 CUH983093 DED983093 DNZ983093 DXV983093 EHR983093 ERN983093 FBJ983093 FLF983093 FVB983093 GEX983093 GOT983093 GYP983093 HIL983093 HSH983093 ICD983093 ILZ983093 IVV983093 JFR983093 JPN983093 JZJ983093 KJF983093 KTB983093 LCX983093 LMT983093 LWP983093 MGL983093 MQH983093 NAD983093 NJZ983093 NTV983093 ODR983093 ONN983093 OXJ983093 PHF983093 PRB983093 QAX983093 QKT983093 QUP983093 REL983093 ROH983093 RYD983093 SHZ983093 SRV983093 TBR983093 TLN983093 TVJ983093 UFF983093 UPB983093 UYX983093 VIT983093 VSP983093 WCL983093 WMH983093 WWD983093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WVK983070:WVK983075 JR42:JR51 TN42:TN51 ADJ42:ADJ51 ANF42:ANF51 AXB42:AXB51 BGX42:BGX51 BQT42:BQT51 CAP42:CAP51 CKL42:CKL51 CUH42:CUH51 DED42:DED51 DNZ42:DNZ51 DXV42:DXV51 EHR42:EHR51 ERN42:ERN51 FBJ42:FBJ51 FLF42:FLF51 FVB42:FVB51 GEX42:GEX51 GOT42:GOT51 GYP42:GYP51 HIL42:HIL51 HSH42:HSH51 ICD42:ICD51 ILZ42:ILZ51 IVV42:IVV51 JFR42:JFR51 JPN42:JPN51 JZJ42:JZJ51 KJF42:KJF51 KTB42:KTB51 LCX42:LCX51 LMT42:LMT51 LWP42:LWP51 MGL42:MGL51 MQH42:MQH51 NAD42:NAD51 NJZ42:NJZ51 NTV42:NTV51 ODR42:ODR51 ONN42:ONN51 OXJ42:OXJ51 PHF42:PHF51 PRB42:PRB51 QAX42:QAX51 QKT42:QKT51 QUP42:QUP51 REL42:REL51 ROH42:ROH51 RYD42:RYD51 SHZ42:SHZ51 SRV42:SRV51 TBR42:TBR51 TLN42:TLN51 TVJ42:TVJ51 UFF42:UFF51 UPB42:UPB51 UYX42:UYX51 VIT42:VIT51 VSP42:VSP51 WCL42:WCL51 WMH42:WMH51 WWD42:WWD51 V65587 JR65587 TN65587 ADJ65587 ANF65587 AXB65587 BGX65587 BQT65587 CAP65587 CKL65587 CUH65587 DED65587 DNZ65587 DXV65587 EHR65587 ERN65587 FBJ65587 FLF65587 FVB65587 GEX65587 GOT65587 GYP65587 HIL65587 HSH65587 ICD65587 ILZ65587 IVV65587 JFR65587 JPN65587 JZJ65587 KJF65587 KTB65587 LCX65587 LMT65587 LWP65587 MGL65587 MQH65587 NAD65587 NJZ65587 NTV65587 ODR65587 ONN65587 OXJ65587 PHF65587 PRB65587 QAX65587 QKT65587 QUP65587 REL65587 ROH65587 RYD65587 SHZ65587 SRV65587 TBR65587 TLN65587 TVJ65587 UFF65587 UPB65587 UYX65587 VIT65587 VSP65587 WCL65587 WMH65587 WWD65587 V131123 JR131123 TN131123 ADJ131123 ANF131123 AXB131123 BGX131123 BQT131123 CAP131123 CKL131123 CUH131123 DED131123 DNZ131123 DXV131123 EHR131123 ERN131123 FBJ131123 FLF131123 FVB131123 GEX131123 GOT131123 GYP131123 HIL131123 HSH131123 ICD131123 ILZ131123 IVV131123 JFR131123 JPN131123 JZJ131123 KJF131123 KTB131123 LCX131123 LMT131123 LWP131123 MGL131123 MQH131123 NAD131123 NJZ131123 NTV131123 ODR131123 ONN131123 OXJ131123 PHF131123 PRB131123 QAX131123 QKT131123 QUP131123 REL131123 ROH131123 RYD131123 SHZ131123 SRV131123 TBR131123 TLN131123 TVJ131123 UFF131123 UPB131123 UYX131123 VIT131123 VSP131123 WCL131123 WMH131123 WWD131123 V196659 JR196659 TN196659 ADJ196659 ANF196659 AXB196659 BGX196659 BQT196659 CAP196659 CKL196659 CUH196659 DED196659 DNZ196659 DXV196659 EHR196659 ERN196659 FBJ196659 FLF196659 FVB196659 GEX196659 GOT196659 GYP196659 HIL196659 HSH196659 ICD196659 ILZ196659 IVV196659 JFR196659 JPN196659 JZJ196659 KJF196659 KTB196659 LCX196659 LMT196659 LWP196659 MGL196659 MQH196659 NAD196659 NJZ196659 NTV196659 ODR196659 ONN196659 OXJ196659 PHF196659 PRB196659 QAX196659 QKT196659 QUP196659 REL196659 ROH196659 RYD196659 SHZ196659 SRV196659 TBR196659 TLN196659 TVJ196659 UFF196659 UPB196659 UYX196659 VIT196659 VSP196659 WCL196659 WMH196659 WWD196659 V262195 JR262195 TN262195 ADJ262195 ANF262195 AXB262195 BGX262195 BQT262195 CAP262195 CKL262195 CUH262195 DED262195 DNZ262195 DXV262195 EHR262195 ERN262195 FBJ262195 FLF262195 FVB262195 GEX262195 GOT262195 GYP262195 HIL262195 HSH262195 ICD262195 ILZ262195 IVV262195 JFR262195 JPN262195 JZJ262195 KJF262195 KTB262195 LCX262195 LMT262195 LWP262195 MGL262195 MQH262195 NAD262195 NJZ262195 NTV262195 ODR262195 ONN262195 OXJ262195 PHF262195 PRB262195 QAX262195 QKT262195 QUP262195 REL262195 ROH262195 RYD262195 SHZ262195 SRV262195 TBR262195 TLN262195 TVJ262195 UFF262195 UPB262195 UYX262195 VIT262195 VSP262195 WCL262195 WMH262195 WWD262195 V327731 JR327731 TN327731 ADJ327731 ANF327731 AXB327731 BGX327731 BQT327731 CAP327731 CKL327731 CUH327731 DED327731 DNZ327731 DXV327731 EHR327731 ERN327731 FBJ327731 FLF327731 FVB327731 GEX327731 GOT327731 GYP327731 HIL327731 HSH327731 ICD327731 ILZ327731 IVV327731 JFR327731 JPN327731 JZJ327731 KJF327731 KTB327731 LCX327731 LMT327731 LWP327731 MGL327731 MQH327731 NAD327731 NJZ327731 NTV327731 ODR327731 ONN327731 OXJ327731 PHF327731 PRB327731 QAX327731 QKT327731 QUP327731 REL327731 ROH327731 RYD327731 SHZ327731 SRV327731 TBR327731 TLN327731 TVJ327731 UFF327731 UPB327731 UYX327731 VIT327731 VSP327731 WCL327731 WMH327731 WWD327731 V393267 JR393267 TN393267 ADJ393267 ANF393267 AXB393267 BGX393267 BQT393267 CAP393267 CKL393267 CUH393267 DED393267 DNZ393267 DXV393267 EHR393267 ERN393267 FBJ393267 FLF393267 FVB393267 GEX393267 GOT393267 GYP393267 HIL393267 HSH393267 ICD393267 ILZ393267 IVV393267 JFR393267 JPN393267 JZJ393267 KJF393267 KTB393267 LCX393267 LMT393267 LWP393267 MGL393267 MQH393267 NAD393267 NJZ393267 NTV393267 ODR393267 ONN393267 OXJ393267 PHF393267 PRB393267 QAX393267 QKT393267 QUP393267 REL393267 ROH393267 RYD393267 SHZ393267 SRV393267 TBR393267 TLN393267 TVJ393267 UFF393267 UPB393267 UYX393267 VIT393267 VSP393267 WCL393267 WMH393267 WWD393267 V458803 JR458803 TN458803 ADJ458803 ANF458803 AXB458803 BGX458803 BQT458803 CAP458803 CKL458803 CUH458803 DED458803 DNZ458803 DXV458803 EHR458803 ERN458803 FBJ458803 FLF458803 FVB458803 GEX458803 GOT458803 GYP458803 HIL458803 HSH458803 ICD458803 ILZ458803 IVV458803 JFR458803 JPN458803 JZJ458803 KJF458803 KTB458803 LCX458803 LMT458803 LWP458803 MGL458803 MQH458803 NAD458803 NJZ458803 NTV458803 ODR458803 ONN458803 OXJ458803 PHF458803 PRB458803 QAX458803 QKT458803 QUP458803 REL458803 ROH458803 RYD458803 SHZ458803 SRV458803 TBR458803 TLN458803 TVJ458803 UFF458803 UPB458803 UYX458803 VIT458803 VSP458803 WCL458803 WMH458803 WWD458803 V524339 JR524339 TN524339 ADJ524339 ANF524339 AXB524339 BGX524339 BQT524339 CAP524339 CKL524339 CUH524339 DED524339 DNZ524339 DXV524339 EHR524339 ERN524339 FBJ524339 FLF524339 FVB524339 GEX524339 GOT524339 GYP524339 HIL524339 HSH524339 ICD524339 ILZ524339 IVV524339 JFR524339 JPN524339 JZJ524339 KJF524339 KTB524339 LCX524339 LMT524339 LWP524339 MGL524339 MQH524339 NAD524339 NJZ524339 NTV524339 ODR524339 ONN524339 OXJ524339 PHF524339 PRB524339 QAX524339 QKT524339 QUP524339 REL524339 ROH524339 RYD524339 SHZ524339 SRV524339 TBR524339 TLN524339 TVJ524339 UFF524339 UPB524339 UYX524339 VIT524339 VSP524339 WCL524339 WMH524339 WWD524339 V589875 JR589875 TN589875 ADJ589875 ANF589875 AXB589875 BGX589875 BQT589875 CAP589875 CKL589875 CUH589875 DED589875 DNZ589875 DXV589875 EHR589875 ERN589875 FBJ589875 FLF589875 FVB589875 GEX589875 GOT589875 GYP589875 HIL589875 HSH589875 ICD589875 ILZ589875 IVV589875 JFR589875 JPN589875 JZJ589875 KJF589875 KTB589875 LCX589875 LMT589875 LWP589875 MGL589875 MQH589875 NAD589875 NJZ589875 NTV589875 ODR589875 ONN589875 OXJ589875 PHF589875 PRB589875 QAX589875 QKT589875 QUP589875 REL589875 ROH589875 RYD589875 SHZ589875 SRV589875 TBR589875 TLN589875 TVJ589875 UFF589875 UPB589875 UYX589875 VIT589875 VSP589875 WCL589875 WMH589875 WWD589875 V655411 JR655411 TN655411 ADJ655411 ANF655411 AXB655411 BGX655411 BQT655411 CAP655411 CKL655411 CUH655411 DED655411 DNZ655411 DXV655411 EHR655411 ERN655411 FBJ655411 FLF655411 FVB655411 GEX655411 GOT655411 GYP655411 HIL655411 HSH655411 ICD655411 ILZ655411 IVV655411 JFR655411 JPN655411 JZJ655411 KJF655411 KTB655411 LCX655411 LMT655411 LWP655411 MGL655411 MQH655411 NAD655411 NJZ655411 NTV655411 ODR655411 ONN655411 OXJ655411 PHF655411 PRB655411 QAX655411 QKT655411 QUP655411 REL655411 ROH655411 RYD655411 SHZ655411 SRV655411 TBR655411 TLN655411 TVJ655411 UFF655411 UPB655411 UYX655411 VIT655411 VSP655411 WCL655411 WMH655411 WWD655411 V720947 JR720947 TN720947 ADJ720947 ANF720947 AXB720947 BGX720947 BQT720947 CAP720947 CKL720947 CUH720947 DED720947 DNZ720947 DXV720947 EHR720947 ERN720947 FBJ720947 FLF720947 FVB720947 GEX720947 GOT720947 GYP720947 HIL720947 HSH720947 ICD720947 ILZ720947 IVV720947 JFR720947 JPN720947 JZJ720947 KJF720947 KTB720947 LCX720947 LMT720947 LWP720947 MGL720947 MQH720947 NAD720947 NJZ720947 NTV720947 ODR720947 ONN720947 OXJ720947 PHF720947 PRB720947 QAX720947 QKT720947 QUP720947 REL720947 ROH720947 RYD720947 SHZ720947 SRV720947 TBR720947 TLN720947 TVJ720947 UFF720947 UPB720947 UYX720947 VIT720947 VSP720947 WCL720947 WMH720947 WWD720947 V786483 JR786483 TN786483 ADJ786483 ANF786483 AXB786483 BGX786483 BQT786483 CAP786483 CKL786483 CUH786483 DED786483 DNZ786483 DXV786483 EHR786483 ERN786483 FBJ786483 FLF786483 FVB786483 GEX786483 GOT786483 GYP786483 HIL786483 HSH786483 ICD786483 ILZ786483 IVV786483 JFR786483 JPN786483 JZJ786483 KJF786483 KTB786483 LCX786483 LMT786483 LWP786483 MGL786483 MQH786483 NAD786483 NJZ786483 NTV786483 ODR786483 ONN786483 OXJ786483 PHF786483 PRB786483 QAX786483 QKT786483 QUP786483 REL786483 ROH786483 RYD786483 SHZ786483 SRV786483 TBR786483 TLN786483 TVJ786483 UFF786483 UPB786483 UYX786483 VIT786483 VSP786483 WCL786483 WMH786483 WWD786483 V852019 JR852019 TN852019 ADJ852019 ANF852019 AXB852019 BGX852019 BQT852019 CAP852019 CKL852019 CUH852019 DED852019 DNZ852019 DXV852019 EHR852019 ERN852019 FBJ852019 FLF852019 FVB852019 GEX852019 GOT852019 GYP852019 HIL852019 HSH852019 ICD852019 ILZ852019 IVV852019 JFR852019 JPN852019 JZJ852019 KJF852019 KTB852019 LCX852019 LMT852019 LWP852019 MGL852019 MQH852019 NAD852019 NJZ852019 NTV852019 ODR852019 ONN852019 OXJ852019 PHF852019 PRB852019 QAX852019 QKT852019 QUP852019 REL852019 ROH852019 RYD852019 SHZ852019 SRV852019 TBR852019 TLN852019 TVJ852019 UFF852019 UPB852019 UYX852019 VIT852019 VSP852019 WCL852019 WMH852019 WWD852019 V917555 JR917555 TN917555 ADJ917555 ANF917555 AXB917555 BGX917555 BQT917555 CAP917555 CKL917555 CUH917555 DED917555 DNZ917555 DXV917555 EHR917555 ERN917555 FBJ917555 FLF917555 FVB917555 GEX917555 GOT917555 GYP917555 HIL917555 HSH917555 ICD917555 ILZ917555 IVV917555 JFR917555 JPN917555 JZJ917555 KJF917555 KTB917555 LCX917555 LMT917555 LWP917555 MGL917555 MQH917555 NAD917555 NJZ917555 NTV917555 ODR917555 ONN917555 OXJ917555 PHF917555 PRB917555 QAX917555 QKT917555 QUP917555 REL917555 ROH917555 RYD917555 SHZ917555 SRV917555 TBR917555 TLN917555 TVJ917555 UFF917555 UPB917555 UYX917555 VIT917555 VSP917555 WCL917555 WMH917555 WWD917555 V983091 JR983091 TN983091 ADJ983091 ANF983091 AXB983091 BGX983091 BQT983091 CAP983091 CKL983091 CUH983091 DED983091 DNZ983091 DXV983091 EHR983091 ERN983091 FBJ983091 FLF983091 FVB983091 GEX983091 GOT983091 GYP983091 HIL983091 HSH983091 ICD983091 ILZ983091 IVV983091 JFR983091 JPN983091 JZJ983091 KJF983091 KTB983091 LCX983091 LMT983091 LWP983091 MGL983091 MQH983091 NAD983091 NJZ983091 NTV983091 ODR983091 ONN983091 OXJ983091 PHF983091 PRB983091 QAX983091 QKT983091 QUP983091 REL983091 ROH983091 RYD983091 SHZ983091 SRV983091 TBR983091 TLN983091 TVJ983091 UFF983091 UPB983091 UYX983091 VIT983091 VSP983091 WCL983091 WMH983091 WWD983091 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C131091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C196627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C262163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C327699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C393235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C458771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C524307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C589843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C655379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C720915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C786451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C851987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C917523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C983059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C13:C19 IY13:IY19 SU13:SU19 ACQ13:ACQ19 AMM13:AMM19 AWI13:AWI19 BGE13:BGE19 BQA13:BQA19 BZW13:BZW19 CJS13:CJS19 CTO13:CTO19 DDK13:DDK19 DNG13:DNG19 DXC13:DXC19 EGY13:EGY19 EQU13:EQU19 FAQ13:FAQ19 FKM13:FKM19 FUI13:FUI19 GEE13:GEE19 GOA13:GOA19 GXW13:GXW19 HHS13:HHS19 HRO13:HRO19 IBK13:IBK19 ILG13:ILG19 IVC13:IVC19 JEY13:JEY19 JOU13:JOU19 JYQ13:JYQ19 KIM13:KIM19 KSI13:KSI19 LCE13:LCE19 LMA13:LMA19 LVW13:LVW19 MFS13:MFS19 MPO13:MPO19 MZK13:MZK19 NJG13:NJG19 NTC13:NTC19 OCY13:OCY19 OMU13:OMU19 OWQ13:OWQ19 PGM13:PGM19 PQI13:PQI19 QAE13:QAE19 QKA13:QKA19 QTW13:QTW19 RDS13:RDS19 RNO13:RNO19 RXK13:RXK19 SHG13:SHG19 SRC13:SRC19 TAY13:TAY19 TKU13:TKU19 TUQ13:TUQ19 UEM13:UEM19 UOI13:UOI19 UYE13:UYE19 VIA13:VIA19 VRW13:VRW19 WBS13:WBS19 WLO13:WLO19 WVK13:WVK19 C65558:C65564 IY65558:IY65564 SU65558:SU65564 ACQ65558:ACQ65564 AMM65558:AMM65564 AWI65558:AWI65564 BGE65558:BGE65564 BQA65558:BQA65564 BZW65558:BZW65564 CJS65558:CJS65564 CTO65558:CTO65564 DDK65558:DDK65564 DNG65558:DNG65564 DXC65558:DXC65564 EGY65558:EGY65564 EQU65558:EQU65564 FAQ65558:FAQ65564 FKM65558:FKM65564 FUI65558:FUI65564 GEE65558:GEE65564 GOA65558:GOA65564 GXW65558:GXW65564 HHS65558:HHS65564 HRO65558:HRO65564 IBK65558:IBK65564 ILG65558:ILG65564 IVC65558:IVC65564 JEY65558:JEY65564 JOU65558:JOU65564 JYQ65558:JYQ65564 KIM65558:KIM65564 KSI65558:KSI65564 LCE65558:LCE65564 LMA65558:LMA65564 LVW65558:LVW65564 MFS65558:MFS65564 MPO65558:MPO65564 MZK65558:MZK65564 NJG65558:NJG65564 NTC65558:NTC65564 OCY65558:OCY65564 OMU65558:OMU65564 OWQ65558:OWQ65564 PGM65558:PGM65564 PQI65558:PQI65564 QAE65558:QAE65564 QKA65558:QKA65564 QTW65558:QTW65564 RDS65558:RDS65564 RNO65558:RNO65564 RXK65558:RXK65564 SHG65558:SHG65564 SRC65558:SRC65564 TAY65558:TAY65564 TKU65558:TKU65564 TUQ65558:TUQ65564 UEM65558:UEM65564 UOI65558:UOI65564 UYE65558:UYE65564 VIA65558:VIA65564 VRW65558:VRW65564 WBS65558:WBS65564 WLO65558:WLO65564 WVK65558:WVK65564 C131094:C131100 IY131094:IY131100 SU131094:SU131100 ACQ131094:ACQ131100 AMM131094:AMM131100 AWI131094:AWI131100 BGE131094:BGE131100 BQA131094:BQA131100 BZW131094:BZW131100 CJS131094:CJS131100 CTO131094:CTO131100 DDK131094:DDK131100 DNG131094:DNG131100 DXC131094:DXC131100 EGY131094:EGY131100 EQU131094:EQU131100 FAQ131094:FAQ131100 FKM131094:FKM131100 FUI131094:FUI131100 GEE131094:GEE131100 GOA131094:GOA131100 GXW131094:GXW131100 HHS131094:HHS131100 HRO131094:HRO131100 IBK131094:IBK131100 ILG131094:ILG131100 IVC131094:IVC131100 JEY131094:JEY131100 JOU131094:JOU131100 JYQ131094:JYQ131100 KIM131094:KIM131100 KSI131094:KSI131100 LCE131094:LCE131100 LMA131094:LMA131100 LVW131094:LVW131100 MFS131094:MFS131100 MPO131094:MPO131100 MZK131094:MZK131100 NJG131094:NJG131100 NTC131094:NTC131100 OCY131094:OCY131100 OMU131094:OMU131100 OWQ131094:OWQ131100 PGM131094:PGM131100 PQI131094:PQI131100 QAE131094:QAE131100 QKA131094:QKA131100 QTW131094:QTW131100 RDS131094:RDS131100 RNO131094:RNO131100 RXK131094:RXK131100 SHG131094:SHG131100 SRC131094:SRC131100 TAY131094:TAY131100 TKU131094:TKU131100 TUQ131094:TUQ131100 UEM131094:UEM131100 UOI131094:UOI131100 UYE131094:UYE131100 VIA131094:VIA131100 VRW131094:VRW131100 WBS131094:WBS131100 WLO131094:WLO131100 WVK131094:WVK131100 C196630:C196636 IY196630:IY196636 SU196630:SU196636 ACQ196630:ACQ196636 AMM196630:AMM196636 AWI196630:AWI196636 BGE196630:BGE196636 BQA196630:BQA196636 BZW196630:BZW196636 CJS196630:CJS196636 CTO196630:CTO196636 DDK196630:DDK196636 DNG196630:DNG196636 DXC196630:DXC196636 EGY196630:EGY196636 EQU196630:EQU196636 FAQ196630:FAQ196636 FKM196630:FKM196636 FUI196630:FUI196636 GEE196630:GEE196636 GOA196630:GOA196636 GXW196630:GXW196636 HHS196630:HHS196636 HRO196630:HRO196636 IBK196630:IBK196636 ILG196630:ILG196636 IVC196630:IVC196636 JEY196630:JEY196636 JOU196630:JOU196636 JYQ196630:JYQ196636 KIM196630:KIM196636 KSI196630:KSI196636 LCE196630:LCE196636 LMA196630:LMA196636 LVW196630:LVW196636 MFS196630:MFS196636 MPO196630:MPO196636 MZK196630:MZK196636 NJG196630:NJG196636 NTC196630:NTC196636 OCY196630:OCY196636 OMU196630:OMU196636 OWQ196630:OWQ196636 PGM196630:PGM196636 PQI196630:PQI196636 QAE196630:QAE196636 QKA196630:QKA196636 QTW196630:QTW196636 RDS196630:RDS196636 RNO196630:RNO196636 RXK196630:RXK196636 SHG196630:SHG196636 SRC196630:SRC196636 TAY196630:TAY196636 TKU196630:TKU196636 TUQ196630:TUQ196636 UEM196630:UEM196636 UOI196630:UOI196636 UYE196630:UYE196636 VIA196630:VIA196636 VRW196630:VRW196636 WBS196630:WBS196636 WLO196630:WLO196636 WVK196630:WVK196636 C262166:C262172 IY262166:IY262172 SU262166:SU262172 ACQ262166:ACQ262172 AMM262166:AMM262172 AWI262166:AWI262172 BGE262166:BGE262172 BQA262166:BQA262172 BZW262166:BZW262172 CJS262166:CJS262172 CTO262166:CTO262172 DDK262166:DDK262172 DNG262166:DNG262172 DXC262166:DXC262172 EGY262166:EGY262172 EQU262166:EQU262172 FAQ262166:FAQ262172 FKM262166:FKM262172 FUI262166:FUI262172 GEE262166:GEE262172 GOA262166:GOA262172 GXW262166:GXW262172 HHS262166:HHS262172 HRO262166:HRO262172 IBK262166:IBK262172 ILG262166:ILG262172 IVC262166:IVC262172 JEY262166:JEY262172 JOU262166:JOU262172 JYQ262166:JYQ262172 KIM262166:KIM262172 KSI262166:KSI262172 LCE262166:LCE262172 LMA262166:LMA262172 LVW262166:LVW262172 MFS262166:MFS262172 MPO262166:MPO262172 MZK262166:MZK262172 NJG262166:NJG262172 NTC262166:NTC262172 OCY262166:OCY262172 OMU262166:OMU262172 OWQ262166:OWQ262172 PGM262166:PGM262172 PQI262166:PQI262172 QAE262166:QAE262172 QKA262166:QKA262172 QTW262166:QTW262172 RDS262166:RDS262172 RNO262166:RNO262172 RXK262166:RXK262172 SHG262166:SHG262172 SRC262166:SRC262172 TAY262166:TAY262172 TKU262166:TKU262172 TUQ262166:TUQ262172 UEM262166:UEM262172 UOI262166:UOI262172 UYE262166:UYE262172 VIA262166:VIA262172 VRW262166:VRW262172 WBS262166:WBS262172 WLO262166:WLO262172 WVK262166:WVK262172 C327702:C327708 IY327702:IY327708 SU327702:SU327708 ACQ327702:ACQ327708 AMM327702:AMM327708 AWI327702:AWI327708 BGE327702:BGE327708 BQA327702:BQA327708 BZW327702:BZW327708 CJS327702:CJS327708 CTO327702:CTO327708 DDK327702:DDK327708 DNG327702:DNG327708 DXC327702:DXC327708 EGY327702:EGY327708 EQU327702:EQU327708 FAQ327702:FAQ327708 FKM327702:FKM327708 FUI327702:FUI327708 GEE327702:GEE327708 GOA327702:GOA327708 GXW327702:GXW327708 HHS327702:HHS327708 HRO327702:HRO327708 IBK327702:IBK327708 ILG327702:ILG327708 IVC327702:IVC327708 JEY327702:JEY327708 JOU327702:JOU327708 JYQ327702:JYQ327708 KIM327702:KIM327708 KSI327702:KSI327708 LCE327702:LCE327708 LMA327702:LMA327708 LVW327702:LVW327708 MFS327702:MFS327708 MPO327702:MPO327708 MZK327702:MZK327708 NJG327702:NJG327708 NTC327702:NTC327708 OCY327702:OCY327708 OMU327702:OMU327708 OWQ327702:OWQ327708 PGM327702:PGM327708 PQI327702:PQI327708 QAE327702:QAE327708 QKA327702:QKA327708 QTW327702:QTW327708 RDS327702:RDS327708 RNO327702:RNO327708 RXK327702:RXK327708 SHG327702:SHG327708 SRC327702:SRC327708 TAY327702:TAY327708 TKU327702:TKU327708 TUQ327702:TUQ327708 UEM327702:UEM327708 UOI327702:UOI327708 UYE327702:UYE327708 VIA327702:VIA327708 VRW327702:VRW327708 WBS327702:WBS327708 WLO327702:WLO327708 WVK327702:WVK327708 C393238:C393244 IY393238:IY393244 SU393238:SU393244 ACQ393238:ACQ393244 AMM393238:AMM393244 AWI393238:AWI393244 BGE393238:BGE393244 BQA393238:BQA393244 BZW393238:BZW393244 CJS393238:CJS393244 CTO393238:CTO393244 DDK393238:DDK393244 DNG393238:DNG393244 DXC393238:DXC393244 EGY393238:EGY393244 EQU393238:EQU393244 FAQ393238:FAQ393244 FKM393238:FKM393244 FUI393238:FUI393244 GEE393238:GEE393244 GOA393238:GOA393244 GXW393238:GXW393244 HHS393238:HHS393244 HRO393238:HRO393244 IBK393238:IBK393244 ILG393238:ILG393244 IVC393238:IVC393244 JEY393238:JEY393244 JOU393238:JOU393244 JYQ393238:JYQ393244 KIM393238:KIM393244 KSI393238:KSI393244 LCE393238:LCE393244 LMA393238:LMA393244 LVW393238:LVW393244 MFS393238:MFS393244 MPO393238:MPO393244 MZK393238:MZK393244 NJG393238:NJG393244 NTC393238:NTC393244 OCY393238:OCY393244 OMU393238:OMU393244 OWQ393238:OWQ393244 PGM393238:PGM393244 PQI393238:PQI393244 QAE393238:QAE393244 QKA393238:QKA393244 QTW393238:QTW393244 RDS393238:RDS393244 RNO393238:RNO393244 RXK393238:RXK393244 SHG393238:SHG393244 SRC393238:SRC393244 TAY393238:TAY393244 TKU393238:TKU393244 TUQ393238:TUQ393244 UEM393238:UEM393244 UOI393238:UOI393244 UYE393238:UYE393244 VIA393238:VIA393244 VRW393238:VRW393244 WBS393238:WBS393244 WLO393238:WLO393244 WVK393238:WVK393244 C458774:C458780 IY458774:IY458780 SU458774:SU458780 ACQ458774:ACQ458780 AMM458774:AMM458780 AWI458774:AWI458780 BGE458774:BGE458780 BQA458774:BQA458780 BZW458774:BZW458780 CJS458774:CJS458780 CTO458774:CTO458780 DDK458774:DDK458780 DNG458774:DNG458780 DXC458774:DXC458780 EGY458774:EGY458780 EQU458774:EQU458780 FAQ458774:FAQ458780 FKM458774:FKM458780 FUI458774:FUI458780 GEE458774:GEE458780 GOA458774:GOA458780 GXW458774:GXW458780 HHS458774:HHS458780 HRO458774:HRO458780 IBK458774:IBK458780 ILG458774:ILG458780 IVC458774:IVC458780 JEY458774:JEY458780 JOU458774:JOU458780 JYQ458774:JYQ458780 KIM458774:KIM458780 KSI458774:KSI458780 LCE458774:LCE458780 LMA458774:LMA458780 LVW458774:LVW458780 MFS458774:MFS458780 MPO458774:MPO458780 MZK458774:MZK458780 NJG458774:NJG458780 NTC458774:NTC458780 OCY458774:OCY458780 OMU458774:OMU458780 OWQ458774:OWQ458780 PGM458774:PGM458780 PQI458774:PQI458780 QAE458774:QAE458780 QKA458774:QKA458780 QTW458774:QTW458780 RDS458774:RDS458780 RNO458774:RNO458780 RXK458774:RXK458780 SHG458774:SHG458780 SRC458774:SRC458780 TAY458774:TAY458780 TKU458774:TKU458780 TUQ458774:TUQ458780 UEM458774:UEM458780 UOI458774:UOI458780 UYE458774:UYE458780 VIA458774:VIA458780 VRW458774:VRW458780 WBS458774:WBS458780 WLO458774:WLO458780 WVK458774:WVK458780 C524310:C524316 IY524310:IY524316 SU524310:SU524316 ACQ524310:ACQ524316 AMM524310:AMM524316 AWI524310:AWI524316 BGE524310:BGE524316 BQA524310:BQA524316 BZW524310:BZW524316 CJS524310:CJS524316 CTO524310:CTO524316 DDK524310:DDK524316 DNG524310:DNG524316 DXC524310:DXC524316 EGY524310:EGY524316 EQU524310:EQU524316 FAQ524310:FAQ524316 FKM524310:FKM524316 FUI524310:FUI524316 GEE524310:GEE524316 GOA524310:GOA524316 GXW524310:GXW524316 HHS524310:HHS524316 HRO524310:HRO524316 IBK524310:IBK524316 ILG524310:ILG524316 IVC524310:IVC524316 JEY524310:JEY524316 JOU524310:JOU524316 JYQ524310:JYQ524316 KIM524310:KIM524316 KSI524310:KSI524316 LCE524310:LCE524316 LMA524310:LMA524316 LVW524310:LVW524316 MFS524310:MFS524316 MPO524310:MPO524316 MZK524310:MZK524316 NJG524310:NJG524316 NTC524310:NTC524316 OCY524310:OCY524316 OMU524310:OMU524316 OWQ524310:OWQ524316 PGM524310:PGM524316 PQI524310:PQI524316 QAE524310:QAE524316 QKA524310:QKA524316 QTW524310:QTW524316 RDS524310:RDS524316 RNO524310:RNO524316 RXK524310:RXK524316 SHG524310:SHG524316 SRC524310:SRC524316 TAY524310:TAY524316 TKU524310:TKU524316 TUQ524310:TUQ524316 UEM524310:UEM524316 UOI524310:UOI524316 UYE524310:UYE524316 VIA524310:VIA524316 VRW524310:VRW524316 WBS524310:WBS524316 WLO524310:WLO524316 WVK524310:WVK524316 C589846:C589852 IY589846:IY589852 SU589846:SU589852 ACQ589846:ACQ589852 AMM589846:AMM589852 AWI589846:AWI589852 BGE589846:BGE589852 BQA589846:BQA589852 BZW589846:BZW589852 CJS589846:CJS589852 CTO589846:CTO589852 DDK589846:DDK589852 DNG589846:DNG589852 DXC589846:DXC589852 EGY589846:EGY589852 EQU589846:EQU589852 FAQ589846:FAQ589852 FKM589846:FKM589852 FUI589846:FUI589852 GEE589846:GEE589852 GOA589846:GOA589852 GXW589846:GXW589852 HHS589846:HHS589852 HRO589846:HRO589852 IBK589846:IBK589852 ILG589846:ILG589852 IVC589846:IVC589852 JEY589846:JEY589852 JOU589846:JOU589852 JYQ589846:JYQ589852 KIM589846:KIM589852 KSI589846:KSI589852 LCE589846:LCE589852 LMA589846:LMA589852 LVW589846:LVW589852 MFS589846:MFS589852 MPO589846:MPO589852 MZK589846:MZK589852 NJG589846:NJG589852 NTC589846:NTC589852 OCY589846:OCY589852 OMU589846:OMU589852 OWQ589846:OWQ589852 PGM589846:PGM589852 PQI589846:PQI589852 QAE589846:QAE589852 QKA589846:QKA589852 QTW589846:QTW589852 RDS589846:RDS589852 RNO589846:RNO589852 RXK589846:RXK589852 SHG589846:SHG589852 SRC589846:SRC589852 TAY589846:TAY589852 TKU589846:TKU589852 TUQ589846:TUQ589852 UEM589846:UEM589852 UOI589846:UOI589852 UYE589846:UYE589852 VIA589846:VIA589852 VRW589846:VRW589852 WBS589846:WBS589852 WLO589846:WLO589852 WVK589846:WVK589852 C655382:C655388 IY655382:IY655388 SU655382:SU655388 ACQ655382:ACQ655388 AMM655382:AMM655388 AWI655382:AWI655388 BGE655382:BGE655388 BQA655382:BQA655388 BZW655382:BZW655388 CJS655382:CJS655388 CTO655382:CTO655388 DDK655382:DDK655388 DNG655382:DNG655388 DXC655382:DXC655388 EGY655382:EGY655388 EQU655382:EQU655388 FAQ655382:FAQ655388 FKM655382:FKM655388 FUI655382:FUI655388 GEE655382:GEE655388 GOA655382:GOA655388 GXW655382:GXW655388 HHS655382:HHS655388 HRO655382:HRO655388 IBK655382:IBK655388 ILG655382:ILG655388 IVC655382:IVC655388 JEY655382:JEY655388 JOU655382:JOU655388 JYQ655382:JYQ655388 KIM655382:KIM655388 KSI655382:KSI655388 LCE655382:LCE655388 LMA655382:LMA655388 LVW655382:LVW655388 MFS655382:MFS655388 MPO655382:MPO655388 MZK655382:MZK655388 NJG655382:NJG655388 NTC655382:NTC655388 OCY655382:OCY655388 OMU655382:OMU655388 OWQ655382:OWQ655388 PGM655382:PGM655388 PQI655382:PQI655388 QAE655382:QAE655388 QKA655382:QKA655388 QTW655382:QTW655388 RDS655382:RDS655388 RNO655382:RNO655388 RXK655382:RXK655388 SHG655382:SHG655388 SRC655382:SRC655388 TAY655382:TAY655388 TKU655382:TKU655388 TUQ655382:TUQ655388 UEM655382:UEM655388 UOI655382:UOI655388 UYE655382:UYE655388 VIA655382:VIA655388 VRW655382:VRW655388 WBS655382:WBS655388 WLO655382:WLO655388 WVK655382:WVK655388 C720918:C720924 IY720918:IY720924 SU720918:SU720924 ACQ720918:ACQ720924 AMM720918:AMM720924 AWI720918:AWI720924 BGE720918:BGE720924 BQA720918:BQA720924 BZW720918:BZW720924 CJS720918:CJS720924 CTO720918:CTO720924 DDK720918:DDK720924 DNG720918:DNG720924 DXC720918:DXC720924 EGY720918:EGY720924 EQU720918:EQU720924 FAQ720918:FAQ720924 FKM720918:FKM720924 FUI720918:FUI720924 GEE720918:GEE720924 GOA720918:GOA720924 GXW720918:GXW720924 HHS720918:HHS720924 HRO720918:HRO720924 IBK720918:IBK720924 ILG720918:ILG720924 IVC720918:IVC720924 JEY720918:JEY720924 JOU720918:JOU720924 JYQ720918:JYQ720924 KIM720918:KIM720924 KSI720918:KSI720924 LCE720918:LCE720924 LMA720918:LMA720924 LVW720918:LVW720924 MFS720918:MFS720924 MPO720918:MPO720924 MZK720918:MZK720924 NJG720918:NJG720924 NTC720918:NTC720924 OCY720918:OCY720924 OMU720918:OMU720924 OWQ720918:OWQ720924 PGM720918:PGM720924 PQI720918:PQI720924 QAE720918:QAE720924 QKA720918:QKA720924 QTW720918:QTW720924 RDS720918:RDS720924 RNO720918:RNO720924 RXK720918:RXK720924 SHG720918:SHG720924 SRC720918:SRC720924 TAY720918:TAY720924 TKU720918:TKU720924 TUQ720918:TUQ720924 UEM720918:UEM720924 UOI720918:UOI720924 UYE720918:UYE720924 VIA720918:VIA720924 VRW720918:VRW720924 WBS720918:WBS720924 WLO720918:WLO720924 WVK720918:WVK720924 C786454:C786460 IY786454:IY786460 SU786454:SU786460 ACQ786454:ACQ786460 AMM786454:AMM786460 AWI786454:AWI786460 BGE786454:BGE786460 BQA786454:BQA786460 BZW786454:BZW786460 CJS786454:CJS786460 CTO786454:CTO786460 DDK786454:DDK786460 DNG786454:DNG786460 DXC786454:DXC786460 EGY786454:EGY786460 EQU786454:EQU786460 FAQ786454:FAQ786460 FKM786454:FKM786460 FUI786454:FUI786460 GEE786454:GEE786460 GOA786454:GOA786460 GXW786454:GXW786460 HHS786454:HHS786460 HRO786454:HRO786460 IBK786454:IBK786460 ILG786454:ILG786460 IVC786454:IVC786460 JEY786454:JEY786460 JOU786454:JOU786460 JYQ786454:JYQ786460 KIM786454:KIM786460 KSI786454:KSI786460 LCE786454:LCE786460 LMA786454:LMA786460 LVW786454:LVW786460 MFS786454:MFS786460 MPO786454:MPO786460 MZK786454:MZK786460 NJG786454:NJG786460 NTC786454:NTC786460 OCY786454:OCY786460 OMU786454:OMU786460 OWQ786454:OWQ786460 PGM786454:PGM786460 PQI786454:PQI786460 QAE786454:QAE786460 QKA786454:QKA786460 QTW786454:QTW786460 RDS786454:RDS786460 RNO786454:RNO786460 RXK786454:RXK786460 SHG786454:SHG786460 SRC786454:SRC786460 TAY786454:TAY786460 TKU786454:TKU786460 TUQ786454:TUQ786460 UEM786454:UEM786460 UOI786454:UOI786460 UYE786454:UYE786460 VIA786454:VIA786460 VRW786454:VRW786460 WBS786454:WBS786460 WLO786454:WLO786460 WVK786454:WVK786460 C851990:C851996 IY851990:IY851996 SU851990:SU851996 ACQ851990:ACQ851996 AMM851990:AMM851996 AWI851990:AWI851996 BGE851990:BGE851996 BQA851990:BQA851996 BZW851990:BZW851996 CJS851990:CJS851996 CTO851990:CTO851996 DDK851990:DDK851996 DNG851990:DNG851996 DXC851990:DXC851996 EGY851990:EGY851996 EQU851990:EQU851996 FAQ851990:FAQ851996 FKM851990:FKM851996 FUI851990:FUI851996 GEE851990:GEE851996 GOA851990:GOA851996 GXW851990:GXW851996 HHS851990:HHS851996 HRO851990:HRO851996 IBK851990:IBK851996 ILG851990:ILG851996 IVC851990:IVC851996 JEY851990:JEY851996 JOU851990:JOU851996 JYQ851990:JYQ851996 KIM851990:KIM851996 KSI851990:KSI851996 LCE851990:LCE851996 LMA851990:LMA851996 LVW851990:LVW851996 MFS851990:MFS851996 MPO851990:MPO851996 MZK851990:MZK851996 NJG851990:NJG851996 NTC851990:NTC851996 OCY851990:OCY851996 OMU851990:OMU851996 OWQ851990:OWQ851996 PGM851990:PGM851996 PQI851990:PQI851996 QAE851990:QAE851996 QKA851990:QKA851996 QTW851990:QTW851996 RDS851990:RDS851996 RNO851990:RNO851996 RXK851990:RXK851996 SHG851990:SHG851996 SRC851990:SRC851996 TAY851990:TAY851996 TKU851990:TKU851996 TUQ851990:TUQ851996 UEM851990:UEM851996 UOI851990:UOI851996 UYE851990:UYE851996 VIA851990:VIA851996 VRW851990:VRW851996 WBS851990:WBS851996 WLO851990:WLO851996 WVK851990:WVK851996 C917526:C917532 IY917526:IY917532 SU917526:SU917532 ACQ917526:ACQ917532 AMM917526:AMM917532 AWI917526:AWI917532 BGE917526:BGE917532 BQA917526:BQA917532 BZW917526:BZW917532 CJS917526:CJS917532 CTO917526:CTO917532 DDK917526:DDK917532 DNG917526:DNG917532 DXC917526:DXC917532 EGY917526:EGY917532 EQU917526:EQU917532 FAQ917526:FAQ917532 FKM917526:FKM917532 FUI917526:FUI917532 GEE917526:GEE917532 GOA917526:GOA917532 GXW917526:GXW917532 HHS917526:HHS917532 HRO917526:HRO917532 IBK917526:IBK917532 ILG917526:ILG917532 IVC917526:IVC917532 JEY917526:JEY917532 JOU917526:JOU917532 JYQ917526:JYQ917532 KIM917526:KIM917532 KSI917526:KSI917532 LCE917526:LCE917532 LMA917526:LMA917532 LVW917526:LVW917532 MFS917526:MFS917532 MPO917526:MPO917532 MZK917526:MZK917532 NJG917526:NJG917532 NTC917526:NTC917532 OCY917526:OCY917532 OMU917526:OMU917532 OWQ917526:OWQ917532 PGM917526:PGM917532 PQI917526:PQI917532 QAE917526:QAE917532 QKA917526:QKA917532 QTW917526:QTW917532 RDS917526:RDS917532 RNO917526:RNO917532 RXK917526:RXK917532 SHG917526:SHG917532 SRC917526:SRC917532 TAY917526:TAY917532 TKU917526:TKU917532 TUQ917526:TUQ917532 UEM917526:UEM917532 UOI917526:UOI917532 UYE917526:UYE917532 VIA917526:VIA917532 VRW917526:VRW917532 WBS917526:WBS917532 WLO917526:WLO917532 WVK917526:WVK917532 C983062:C983068 IY983062:IY983068 SU983062:SU983068 ACQ983062:ACQ983068 AMM983062:AMM983068 AWI983062:AWI983068 BGE983062:BGE983068 BQA983062:BQA983068 BZW983062:BZW983068 CJS983062:CJS983068 CTO983062:CTO983068 DDK983062:DDK983068 DNG983062:DNG983068 DXC983062:DXC983068 EGY983062:EGY983068 EQU983062:EQU983068 FAQ983062:FAQ983068 FKM983062:FKM983068 FUI983062:FUI983068 GEE983062:GEE983068 GOA983062:GOA983068 GXW983062:GXW983068 HHS983062:HHS983068 HRO983062:HRO983068 IBK983062:IBK983068 ILG983062:ILG983068 IVC983062:IVC983068 JEY983062:JEY983068 JOU983062:JOU983068 JYQ983062:JYQ983068 KIM983062:KIM983068 KSI983062:KSI983068 LCE983062:LCE983068 LMA983062:LMA983068 LVW983062:LVW983068 MFS983062:MFS983068 MPO983062:MPO983068 MZK983062:MZK983068 NJG983062:NJG983068 NTC983062:NTC983068 OCY983062:OCY983068 OMU983062:OMU983068 OWQ983062:OWQ983068 PGM983062:PGM983068 PQI983062:PQI983068 QAE983062:QAE983068 QKA983062:QKA983068 QTW983062:QTW983068 RDS983062:RDS983068 RNO983062:RNO983068 RXK983062:RXK983068 SHG983062:SHG983068 SRC983062:SRC983068 TAY983062:TAY983068 TKU983062:TKU983068 TUQ983062:TUQ983068 UEM983062:UEM983068 UOI983062:UOI983068 UYE983062:UYE983068 VIA983062:VIA983068 VRW983062:VRW983068 WBS983062:WBS983068 WLO983062:WLO983068 WVK983062:WVK983068 W28 JS28 TO28 ADK28 ANG28 AXC28 BGY28 BQU28 CAQ28 CKM28 CUI28 DEE28 DOA28 DXW28 EHS28 ERO28 FBK28 FLG28 FVC28 GEY28 GOU28 GYQ28 HIM28 HSI28 ICE28 IMA28 IVW28 JFS28 JPO28 JZK28 KJG28 KTC28 LCY28 LMU28 LWQ28 MGM28 MQI28 NAE28 NKA28 NTW28 ODS28 ONO28 OXK28 PHG28 PRC28 QAY28 QKU28 QUQ28 REM28 ROI28 RYE28 SIA28 SRW28 TBS28 TLO28 TVK28 UFG28 UPC28 UYY28 VIU28 VSQ28 WCM28 WMI28 WWE28 W65573 JS65573 TO65573 ADK65573 ANG65573 AXC65573 BGY65573 BQU65573 CAQ65573 CKM65573 CUI65573 DEE65573 DOA65573 DXW65573 EHS65573 ERO65573 FBK65573 FLG65573 FVC65573 GEY65573 GOU65573 GYQ65573 HIM65573 HSI65573 ICE65573 IMA65573 IVW65573 JFS65573 JPO65573 JZK65573 KJG65573 KTC65573 LCY65573 LMU65573 LWQ65573 MGM65573 MQI65573 NAE65573 NKA65573 NTW65573 ODS65573 ONO65573 OXK65573 PHG65573 PRC65573 QAY65573 QKU65573 QUQ65573 REM65573 ROI65573 RYE65573 SIA65573 SRW65573 TBS65573 TLO65573 TVK65573 UFG65573 UPC65573 UYY65573 VIU65573 VSQ65573 WCM65573 WMI65573 WWE65573 W131109 JS131109 TO131109 ADK131109 ANG131109 AXC131109 BGY131109 BQU131109 CAQ131109 CKM131109 CUI131109 DEE131109 DOA131109 DXW131109 EHS131109 ERO131109 FBK131109 FLG131109 FVC131109 GEY131109 GOU131109 GYQ131109 HIM131109 HSI131109 ICE131109 IMA131109 IVW131109 JFS131109 JPO131109 JZK131109 KJG131109 KTC131109 LCY131109 LMU131109 LWQ131109 MGM131109 MQI131109 NAE131109 NKA131109 NTW131109 ODS131109 ONO131109 OXK131109 PHG131109 PRC131109 QAY131109 QKU131109 QUQ131109 REM131109 ROI131109 RYE131109 SIA131109 SRW131109 TBS131109 TLO131109 TVK131109 UFG131109 UPC131109 UYY131109 VIU131109 VSQ131109 WCM131109 WMI131109 WWE131109 W196645 JS196645 TO196645 ADK196645 ANG196645 AXC196645 BGY196645 BQU196645 CAQ196645 CKM196645 CUI196645 DEE196645 DOA196645 DXW196645 EHS196645 ERO196645 FBK196645 FLG196645 FVC196645 GEY196645 GOU196645 GYQ196645 HIM196645 HSI196645 ICE196645 IMA196645 IVW196645 JFS196645 JPO196645 JZK196645 KJG196645 KTC196645 LCY196645 LMU196645 LWQ196645 MGM196645 MQI196645 NAE196645 NKA196645 NTW196645 ODS196645 ONO196645 OXK196645 PHG196645 PRC196645 QAY196645 QKU196645 QUQ196645 REM196645 ROI196645 RYE196645 SIA196645 SRW196645 TBS196645 TLO196645 TVK196645 UFG196645 UPC196645 UYY196645 VIU196645 VSQ196645 WCM196645 WMI196645 WWE196645 W262181 JS262181 TO262181 ADK262181 ANG262181 AXC262181 BGY262181 BQU262181 CAQ262181 CKM262181 CUI262181 DEE262181 DOA262181 DXW262181 EHS262181 ERO262181 FBK262181 FLG262181 FVC262181 GEY262181 GOU262181 GYQ262181 HIM262181 HSI262181 ICE262181 IMA262181 IVW262181 JFS262181 JPO262181 JZK262181 KJG262181 KTC262181 LCY262181 LMU262181 LWQ262181 MGM262181 MQI262181 NAE262181 NKA262181 NTW262181 ODS262181 ONO262181 OXK262181 PHG262181 PRC262181 QAY262181 QKU262181 QUQ262181 REM262181 ROI262181 RYE262181 SIA262181 SRW262181 TBS262181 TLO262181 TVK262181 UFG262181 UPC262181 UYY262181 VIU262181 VSQ262181 WCM262181 WMI262181 WWE262181 W327717 JS327717 TO327717 ADK327717 ANG327717 AXC327717 BGY327717 BQU327717 CAQ327717 CKM327717 CUI327717 DEE327717 DOA327717 DXW327717 EHS327717 ERO327717 FBK327717 FLG327717 FVC327717 GEY327717 GOU327717 GYQ327717 HIM327717 HSI327717 ICE327717 IMA327717 IVW327717 JFS327717 JPO327717 JZK327717 KJG327717 KTC327717 LCY327717 LMU327717 LWQ327717 MGM327717 MQI327717 NAE327717 NKA327717 NTW327717 ODS327717 ONO327717 OXK327717 PHG327717 PRC327717 QAY327717 QKU327717 QUQ327717 REM327717 ROI327717 RYE327717 SIA327717 SRW327717 TBS327717 TLO327717 TVK327717 UFG327717 UPC327717 UYY327717 VIU327717 VSQ327717 WCM327717 WMI327717 WWE327717 W393253 JS393253 TO393253 ADK393253 ANG393253 AXC393253 BGY393253 BQU393253 CAQ393253 CKM393253 CUI393253 DEE393253 DOA393253 DXW393253 EHS393253 ERO393253 FBK393253 FLG393253 FVC393253 GEY393253 GOU393253 GYQ393253 HIM393253 HSI393253 ICE393253 IMA393253 IVW393253 JFS393253 JPO393253 JZK393253 KJG393253 KTC393253 LCY393253 LMU393253 LWQ393253 MGM393253 MQI393253 NAE393253 NKA393253 NTW393253 ODS393253 ONO393253 OXK393253 PHG393253 PRC393253 QAY393253 QKU393253 QUQ393253 REM393253 ROI393253 RYE393253 SIA393253 SRW393253 TBS393253 TLO393253 TVK393253 UFG393253 UPC393253 UYY393253 VIU393253 VSQ393253 WCM393253 WMI393253 WWE393253 W458789 JS458789 TO458789 ADK458789 ANG458789 AXC458789 BGY458789 BQU458789 CAQ458789 CKM458789 CUI458789 DEE458789 DOA458789 DXW458789 EHS458789 ERO458789 FBK458789 FLG458789 FVC458789 GEY458789 GOU458789 GYQ458789 HIM458789 HSI458789 ICE458789 IMA458789 IVW458789 JFS458789 JPO458789 JZK458789 KJG458789 KTC458789 LCY458789 LMU458789 LWQ458789 MGM458789 MQI458789 NAE458789 NKA458789 NTW458789 ODS458789 ONO458789 OXK458789 PHG458789 PRC458789 QAY458789 QKU458789 QUQ458789 REM458789 ROI458789 RYE458789 SIA458789 SRW458789 TBS458789 TLO458789 TVK458789 UFG458789 UPC458789 UYY458789 VIU458789 VSQ458789 WCM458789 WMI458789 WWE458789 W524325 JS524325 TO524325 ADK524325 ANG524325 AXC524325 BGY524325 BQU524325 CAQ524325 CKM524325 CUI524325 DEE524325 DOA524325 DXW524325 EHS524325 ERO524325 FBK524325 FLG524325 FVC524325 GEY524325 GOU524325 GYQ524325 HIM524325 HSI524325 ICE524325 IMA524325 IVW524325 JFS524325 JPO524325 JZK524325 KJG524325 KTC524325 LCY524325 LMU524325 LWQ524325 MGM524325 MQI524325 NAE524325 NKA524325 NTW524325 ODS524325 ONO524325 OXK524325 PHG524325 PRC524325 QAY524325 QKU524325 QUQ524325 REM524325 ROI524325 RYE524325 SIA524325 SRW524325 TBS524325 TLO524325 TVK524325 UFG524325 UPC524325 UYY524325 VIU524325 VSQ524325 WCM524325 WMI524325 WWE524325 W589861 JS589861 TO589861 ADK589861 ANG589861 AXC589861 BGY589861 BQU589861 CAQ589861 CKM589861 CUI589861 DEE589861 DOA589861 DXW589861 EHS589861 ERO589861 FBK589861 FLG589861 FVC589861 GEY589861 GOU589861 GYQ589861 HIM589861 HSI589861 ICE589861 IMA589861 IVW589861 JFS589861 JPO589861 JZK589861 KJG589861 KTC589861 LCY589861 LMU589861 LWQ589861 MGM589861 MQI589861 NAE589861 NKA589861 NTW589861 ODS589861 ONO589861 OXK589861 PHG589861 PRC589861 QAY589861 QKU589861 QUQ589861 REM589861 ROI589861 RYE589861 SIA589861 SRW589861 TBS589861 TLO589861 TVK589861 UFG589861 UPC589861 UYY589861 VIU589861 VSQ589861 WCM589861 WMI589861 WWE589861 W655397 JS655397 TO655397 ADK655397 ANG655397 AXC655397 BGY655397 BQU655397 CAQ655397 CKM655397 CUI655397 DEE655397 DOA655397 DXW655397 EHS655397 ERO655397 FBK655397 FLG655397 FVC655397 GEY655397 GOU655397 GYQ655397 HIM655397 HSI655397 ICE655397 IMA655397 IVW655397 JFS655397 JPO655397 JZK655397 KJG655397 KTC655397 LCY655397 LMU655397 LWQ655397 MGM655397 MQI655397 NAE655397 NKA655397 NTW655397 ODS655397 ONO655397 OXK655397 PHG655397 PRC655397 QAY655397 QKU655397 QUQ655397 REM655397 ROI655397 RYE655397 SIA655397 SRW655397 TBS655397 TLO655397 TVK655397 UFG655397 UPC655397 UYY655397 VIU655397 VSQ655397 WCM655397 WMI655397 WWE655397 W720933 JS720933 TO720933 ADK720933 ANG720933 AXC720933 BGY720933 BQU720933 CAQ720933 CKM720933 CUI720933 DEE720933 DOA720933 DXW720933 EHS720933 ERO720933 FBK720933 FLG720933 FVC720933 GEY720933 GOU720933 GYQ720933 HIM720933 HSI720933 ICE720933 IMA720933 IVW720933 JFS720933 JPO720933 JZK720933 KJG720933 KTC720933 LCY720933 LMU720933 LWQ720933 MGM720933 MQI720933 NAE720933 NKA720933 NTW720933 ODS720933 ONO720933 OXK720933 PHG720933 PRC720933 QAY720933 QKU720933 QUQ720933 REM720933 ROI720933 RYE720933 SIA720933 SRW720933 TBS720933 TLO720933 TVK720933 UFG720933 UPC720933 UYY720933 VIU720933 VSQ720933 WCM720933 WMI720933 WWE720933 W786469 JS786469 TO786469 ADK786469 ANG786469 AXC786469 BGY786469 BQU786469 CAQ786469 CKM786469 CUI786469 DEE786469 DOA786469 DXW786469 EHS786469 ERO786469 FBK786469 FLG786469 FVC786469 GEY786469 GOU786469 GYQ786469 HIM786469 HSI786469 ICE786469 IMA786469 IVW786469 JFS786469 JPO786469 JZK786469 KJG786469 KTC786469 LCY786469 LMU786469 LWQ786469 MGM786469 MQI786469 NAE786469 NKA786469 NTW786469 ODS786469 ONO786469 OXK786469 PHG786469 PRC786469 QAY786469 QKU786469 QUQ786469 REM786469 ROI786469 RYE786469 SIA786469 SRW786469 TBS786469 TLO786469 TVK786469 UFG786469 UPC786469 UYY786469 VIU786469 VSQ786469 WCM786469 WMI786469 WWE786469 W852005 JS852005 TO852005 ADK852005 ANG852005 AXC852005 BGY852005 BQU852005 CAQ852005 CKM852005 CUI852005 DEE852005 DOA852005 DXW852005 EHS852005 ERO852005 FBK852005 FLG852005 FVC852005 GEY852005 GOU852005 GYQ852005 HIM852005 HSI852005 ICE852005 IMA852005 IVW852005 JFS852005 JPO852005 JZK852005 KJG852005 KTC852005 LCY852005 LMU852005 LWQ852005 MGM852005 MQI852005 NAE852005 NKA852005 NTW852005 ODS852005 ONO852005 OXK852005 PHG852005 PRC852005 QAY852005 QKU852005 QUQ852005 REM852005 ROI852005 RYE852005 SIA852005 SRW852005 TBS852005 TLO852005 TVK852005 UFG852005 UPC852005 UYY852005 VIU852005 VSQ852005 WCM852005 WMI852005 WWE852005 W917541 JS917541 TO917541 ADK917541 ANG917541 AXC917541 BGY917541 BQU917541 CAQ917541 CKM917541 CUI917541 DEE917541 DOA917541 DXW917541 EHS917541 ERO917541 FBK917541 FLG917541 FVC917541 GEY917541 GOU917541 GYQ917541 HIM917541 HSI917541 ICE917541 IMA917541 IVW917541 JFS917541 JPO917541 JZK917541 KJG917541 KTC917541 LCY917541 LMU917541 LWQ917541 MGM917541 MQI917541 NAE917541 NKA917541 NTW917541 ODS917541 ONO917541 OXK917541 PHG917541 PRC917541 QAY917541 QKU917541 QUQ917541 REM917541 ROI917541 RYE917541 SIA917541 SRW917541 TBS917541 TLO917541 TVK917541 UFG917541 UPC917541 UYY917541 VIU917541 VSQ917541 WCM917541 WMI917541 WWE917541 W983077 JS983077 TO983077 ADK983077 ANG983077 AXC983077 BGY983077 BQU983077 CAQ983077 CKM983077 CUI983077 DEE983077 DOA983077 DXW983077 EHS983077 ERO983077 FBK983077 FLG983077 FVC983077 GEY983077 GOU983077 GYQ983077 HIM983077 HSI983077 ICE983077 IMA983077 IVW983077 JFS983077 JPO983077 JZK983077 KJG983077 KTC983077 LCY983077 LMU983077 LWQ983077 MGM983077 MQI983077 NAE983077 NKA983077 NTW983077 ODS983077 ONO983077 OXK983077 PHG983077 PRC983077 QAY983077 QKU983077 QUQ983077 REM983077 ROI983077 RYE983077 SIA983077 SRW983077 TBS983077 TLO983077 TVK983077 UFG983077 UPC983077 UYY983077 VIU983077 VSQ983077 WCM983077 WMI983077 WWE983077 P28 JL28 TH28 ADD28 AMZ28 AWV28 BGR28 BQN28 CAJ28 CKF28 CUB28 DDX28 DNT28 DXP28 EHL28 ERH28 FBD28 FKZ28 FUV28 GER28 GON28 GYJ28 HIF28 HSB28 IBX28 ILT28 IVP28 JFL28 JPH28 JZD28 KIZ28 KSV28 LCR28 LMN28 LWJ28 MGF28 MQB28 MZX28 NJT28 NTP28 ODL28 ONH28 OXD28 PGZ28 PQV28 QAR28 QKN28 QUJ28 REF28 ROB28 RXX28 SHT28 SRP28 TBL28 TLH28 TVD28 UEZ28 UOV28 UYR28 VIN28 VSJ28 WCF28 WMB28 WVX28 P65573 JL65573 TH65573 ADD65573 AMZ65573 AWV65573 BGR65573 BQN65573 CAJ65573 CKF65573 CUB65573 DDX65573 DNT65573 DXP65573 EHL65573 ERH65573 FBD65573 FKZ65573 FUV65573 GER65573 GON65573 GYJ65573 HIF65573 HSB65573 IBX65573 ILT65573 IVP65573 JFL65573 JPH65573 JZD65573 KIZ65573 KSV65573 LCR65573 LMN65573 LWJ65573 MGF65573 MQB65573 MZX65573 NJT65573 NTP65573 ODL65573 ONH65573 OXD65573 PGZ65573 PQV65573 QAR65573 QKN65573 QUJ65573 REF65573 ROB65573 RXX65573 SHT65573 SRP65573 TBL65573 TLH65573 TVD65573 UEZ65573 UOV65573 UYR65573 VIN65573 VSJ65573 WCF65573 WMB65573 WVX65573 P131109 JL131109 TH131109 ADD131109 AMZ131109 AWV131109 BGR131109 BQN131109 CAJ131109 CKF131109 CUB131109 DDX131109 DNT131109 DXP131109 EHL131109 ERH131109 FBD131109 FKZ131109 FUV131109 GER131109 GON131109 GYJ131109 HIF131109 HSB131109 IBX131109 ILT131109 IVP131109 JFL131109 JPH131109 JZD131109 KIZ131109 KSV131109 LCR131109 LMN131109 LWJ131109 MGF131109 MQB131109 MZX131109 NJT131109 NTP131109 ODL131109 ONH131109 OXD131109 PGZ131109 PQV131109 QAR131109 QKN131109 QUJ131109 REF131109 ROB131109 RXX131109 SHT131109 SRP131109 TBL131109 TLH131109 TVD131109 UEZ131109 UOV131109 UYR131109 VIN131109 VSJ131109 WCF131109 WMB131109 WVX131109 P196645 JL196645 TH196645 ADD196645 AMZ196645 AWV196645 BGR196645 BQN196645 CAJ196645 CKF196645 CUB196645 DDX196645 DNT196645 DXP196645 EHL196645 ERH196645 FBD196645 FKZ196645 FUV196645 GER196645 GON196645 GYJ196645 HIF196645 HSB196645 IBX196645 ILT196645 IVP196645 JFL196645 JPH196645 JZD196645 KIZ196645 KSV196645 LCR196645 LMN196645 LWJ196645 MGF196645 MQB196645 MZX196645 NJT196645 NTP196645 ODL196645 ONH196645 OXD196645 PGZ196645 PQV196645 QAR196645 QKN196645 QUJ196645 REF196645 ROB196645 RXX196645 SHT196645 SRP196645 TBL196645 TLH196645 TVD196645 UEZ196645 UOV196645 UYR196645 VIN196645 VSJ196645 WCF196645 WMB196645 WVX196645 P262181 JL262181 TH262181 ADD262181 AMZ262181 AWV262181 BGR262181 BQN262181 CAJ262181 CKF262181 CUB262181 DDX262181 DNT262181 DXP262181 EHL262181 ERH262181 FBD262181 FKZ262181 FUV262181 GER262181 GON262181 GYJ262181 HIF262181 HSB262181 IBX262181 ILT262181 IVP262181 JFL262181 JPH262181 JZD262181 KIZ262181 KSV262181 LCR262181 LMN262181 LWJ262181 MGF262181 MQB262181 MZX262181 NJT262181 NTP262181 ODL262181 ONH262181 OXD262181 PGZ262181 PQV262181 QAR262181 QKN262181 QUJ262181 REF262181 ROB262181 RXX262181 SHT262181 SRP262181 TBL262181 TLH262181 TVD262181 UEZ262181 UOV262181 UYR262181 VIN262181 VSJ262181 WCF262181 WMB262181 WVX262181 P327717 JL327717 TH327717 ADD327717 AMZ327717 AWV327717 BGR327717 BQN327717 CAJ327717 CKF327717 CUB327717 DDX327717 DNT327717 DXP327717 EHL327717 ERH327717 FBD327717 FKZ327717 FUV327717 GER327717 GON327717 GYJ327717 HIF327717 HSB327717 IBX327717 ILT327717 IVP327717 JFL327717 JPH327717 JZD327717 KIZ327717 KSV327717 LCR327717 LMN327717 LWJ327717 MGF327717 MQB327717 MZX327717 NJT327717 NTP327717 ODL327717 ONH327717 OXD327717 PGZ327717 PQV327717 QAR327717 QKN327717 QUJ327717 REF327717 ROB327717 RXX327717 SHT327717 SRP327717 TBL327717 TLH327717 TVD327717 UEZ327717 UOV327717 UYR327717 VIN327717 VSJ327717 WCF327717 WMB327717 WVX327717 P393253 JL393253 TH393253 ADD393253 AMZ393253 AWV393253 BGR393253 BQN393253 CAJ393253 CKF393253 CUB393253 DDX393253 DNT393253 DXP393253 EHL393253 ERH393253 FBD393253 FKZ393253 FUV393253 GER393253 GON393253 GYJ393253 HIF393253 HSB393253 IBX393253 ILT393253 IVP393253 JFL393253 JPH393253 JZD393253 KIZ393253 KSV393253 LCR393253 LMN393253 LWJ393253 MGF393253 MQB393253 MZX393253 NJT393253 NTP393253 ODL393253 ONH393253 OXD393253 PGZ393253 PQV393253 QAR393253 QKN393253 QUJ393253 REF393253 ROB393253 RXX393253 SHT393253 SRP393253 TBL393253 TLH393253 TVD393253 UEZ393253 UOV393253 UYR393253 VIN393253 VSJ393253 WCF393253 WMB393253 WVX393253 P458789 JL458789 TH458789 ADD458789 AMZ458789 AWV458789 BGR458789 BQN458789 CAJ458789 CKF458789 CUB458789 DDX458789 DNT458789 DXP458789 EHL458789 ERH458789 FBD458789 FKZ458789 FUV458789 GER458789 GON458789 GYJ458789 HIF458789 HSB458789 IBX458789 ILT458789 IVP458789 JFL458789 JPH458789 JZD458789 KIZ458789 KSV458789 LCR458789 LMN458789 LWJ458789 MGF458789 MQB458789 MZX458789 NJT458789 NTP458789 ODL458789 ONH458789 OXD458789 PGZ458789 PQV458789 QAR458789 QKN458789 QUJ458789 REF458789 ROB458789 RXX458789 SHT458789 SRP458789 TBL458789 TLH458789 TVD458789 UEZ458789 UOV458789 UYR458789 VIN458789 VSJ458789 WCF458789 WMB458789 WVX458789 P524325 JL524325 TH524325 ADD524325 AMZ524325 AWV524325 BGR524325 BQN524325 CAJ524325 CKF524325 CUB524325 DDX524325 DNT524325 DXP524325 EHL524325 ERH524325 FBD524325 FKZ524325 FUV524325 GER524325 GON524325 GYJ524325 HIF524325 HSB524325 IBX524325 ILT524325 IVP524325 JFL524325 JPH524325 JZD524325 KIZ524325 KSV524325 LCR524325 LMN524325 LWJ524325 MGF524325 MQB524325 MZX524325 NJT524325 NTP524325 ODL524325 ONH524325 OXD524325 PGZ524325 PQV524325 QAR524325 QKN524325 QUJ524325 REF524325 ROB524325 RXX524325 SHT524325 SRP524325 TBL524325 TLH524325 TVD524325 UEZ524325 UOV524325 UYR524325 VIN524325 VSJ524325 WCF524325 WMB524325 WVX524325 P589861 JL589861 TH589861 ADD589861 AMZ589861 AWV589861 BGR589861 BQN589861 CAJ589861 CKF589861 CUB589861 DDX589861 DNT589861 DXP589861 EHL589861 ERH589861 FBD589861 FKZ589861 FUV589861 GER589861 GON589861 GYJ589861 HIF589861 HSB589861 IBX589861 ILT589861 IVP589861 JFL589861 JPH589861 JZD589861 KIZ589861 KSV589861 LCR589861 LMN589861 LWJ589861 MGF589861 MQB589861 MZX589861 NJT589861 NTP589861 ODL589861 ONH589861 OXD589861 PGZ589861 PQV589861 QAR589861 QKN589861 QUJ589861 REF589861 ROB589861 RXX589861 SHT589861 SRP589861 TBL589861 TLH589861 TVD589861 UEZ589861 UOV589861 UYR589861 VIN589861 VSJ589861 WCF589861 WMB589861 WVX589861 P655397 JL655397 TH655397 ADD655397 AMZ655397 AWV655397 BGR655397 BQN655397 CAJ655397 CKF655397 CUB655397 DDX655397 DNT655397 DXP655397 EHL655397 ERH655397 FBD655397 FKZ655397 FUV655397 GER655397 GON655397 GYJ655397 HIF655397 HSB655397 IBX655397 ILT655397 IVP655397 JFL655397 JPH655397 JZD655397 KIZ655397 KSV655397 LCR655397 LMN655397 LWJ655397 MGF655397 MQB655397 MZX655397 NJT655397 NTP655397 ODL655397 ONH655397 OXD655397 PGZ655397 PQV655397 QAR655397 QKN655397 QUJ655397 REF655397 ROB655397 RXX655397 SHT655397 SRP655397 TBL655397 TLH655397 TVD655397 UEZ655397 UOV655397 UYR655397 VIN655397 VSJ655397 WCF655397 WMB655397 WVX655397 P720933 JL720933 TH720933 ADD720933 AMZ720933 AWV720933 BGR720933 BQN720933 CAJ720933 CKF720933 CUB720933 DDX720933 DNT720933 DXP720933 EHL720933 ERH720933 FBD720933 FKZ720933 FUV720933 GER720933 GON720933 GYJ720933 HIF720933 HSB720933 IBX720933 ILT720933 IVP720933 JFL720933 JPH720933 JZD720933 KIZ720933 KSV720933 LCR720933 LMN720933 LWJ720933 MGF720933 MQB720933 MZX720933 NJT720933 NTP720933 ODL720933 ONH720933 OXD720933 PGZ720933 PQV720933 QAR720933 QKN720933 QUJ720933 REF720933 ROB720933 RXX720933 SHT720933 SRP720933 TBL720933 TLH720933 TVD720933 UEZ720933 UOV720933 UYR720933 VIN720933 VSJ720933 WCF720933 WMB720933 WVX720933 P786469 JL786469 TH786469 ADD786469 AMZ786469 AWV786469 BGR786469 BQN786469 CAJ786469 CKF786469 CUB786469 DDX786469 DNT786469 DXP786469 EHL786469 ERH786469 FBD786469 FKZ786469 FUV786469 GER786469 GON786469 GYJ786469 HIF786469 HSB786469 IBX786469 ILT786469 IVP786469 JFL786469 JPH786469 JZD786469 KIZ786469 KSV786469 LCR786469 LMN786469 LWJ786469 MGF786469 MQB786469 MZX786469 NJT786469 NTP786469 ODL786469 ONH786469 OXD786469 PGZ786469 PQV786469 QAR786469 QKN786469 QUJ786469 REF786469 ROB786469 RXX786469 SHT786469 SRP786469 TBL786469 TLH786469 TVD786469 UEZ786469 UOV786469 UYR786469 VIN786469 VSJ786469 WCF786469 WMB786469 WVX786469 P852005 JL852005 TH852005 ADD852005 AMZ852005 AWV852005 BGR852005 BQN852005 CAJ852005 CKF852005 CUB852005 DDX852005 DNT852005 DXP852005 EHL852005 ERH852005 FBD852005 FKZ852005 FUV852005 GER852005 GON852005 GYJ852005 HIF852005 HSB852005 IBX852005 ILT852005 IVP852005 JFL852005 JPH852005 JZD852005 KIZ852005 KSV852005 LCR852005 LMN852005 LWJ852005 MGF852005 MQB852005 MZX852005 NJT852005 NTP852005 ODL852005 ONH852005 OXD852005 PGZ852005 PQV852005 QAR852005 QKN852005 QUJ852005 REF852005 ROB852005 RXX852005 SHT852005 SRP852005 TBL852005 TLH852005 TVD852005 UEZ852005 UOV852005 UYR852005 VIN852005 VSJ852005 WCF852005 WMB852005 WVX852005 P917541 JL917541 TH917541 ADD917541 AMZ917541 AWV917541 BGR917541 BQN917541 CAJ917541 CKF917541 CUB917541 DDX917541 DNT917541 DXP917541 EHL917541 ERH917541 FBD917541 FKZ917541 FUV917541 GER917541 GON917541 GYJ917541 HIF917541 HSB917541 IBX917541 ILT917541 IVP917541 JFL917541 JPH917541 JZD917541 KIZ917541 KSV917541 LCR917541 LMN917541 LWJ917541 MGF917541 MQB917541 MZX917541 NJT917541 NTP917541 ODL917541 ONH917541 OXD917541 PGZ917541 PQV917541 QAR917541 QKN917541 QUJ917541 REF917541 ROB917541 RXX917541 SHT917541 SRP917541 TBL917541 TLH917541 TVD917541 UEZ917541 UOV917541 UYR917541 VIN917541 VSJ917541 WCF917541 WMB917541 WVX917541 P983077 JL983077 TH983077 ADD983077 AMZ983077 AWV983077 BGR983077 BQN983077 CAJ983077 CKF983077 CUB983077 DDX983077 DNT983077 DXP983077 EHL983077 ERH983077 FBD983077 FKZ983077 FUV983077 GER983077 GON983077 GYJ983077 HIF983077 HSB983077 IBX983077 ILT983077 IVP983077 JFL983077 JPH983077 JZD983077 KIZ983077 KSV983077 LCR983077 LMN983077 LWJ983077 MGF983077 MQB983077 MZX983077 NJT983077 NTP983077 ODL983077 ONH983077 OXD983077 PGZ983077 PQV983077 QAR983077 QKN983077 QUJ983077 REF983077 ROB983077 RXX983077 SHT983077 SRP983077 TBL983077 TLH983077 TVD983077 UEZ983077 UOV983077 UYR983077 VIN983077 VSJ983077 WCF983077 WMB983077 WVX983077 C28:C29 IY28:IY29 SU28:SU29 ACQ28:ACQ29 AMM28:AMM29 AWI28:AWI29 BGE28:BGE29 BQA28:BQA29 BZW28:BZW29 CJS28:CJS29 CTO28:CTO29 DDK28:DDK29 DNG28:DNG29 DXC28:DXC29 EGY28:EGY29 EQU28:EQU29 FAQ28:FAQ29 FKM28:FKM29 FUI28:FUI29 GEE28:GEE29 GOA28:GOA29 GXW28:GXW29 HHS28:HHS29 HRO28:HRO29 IBK28:IBK29 ILG28:ILG29 IVC28:IVC29 JEY28:JEY29 JOU28:JOU29 JYQ28:JYQ29 KIM28:KIM29 KSI28:KSI29 LCE28:LCE29 LMA28:LMA29 LVW28:LVW29 MFS28:MFS29 MPO28:MPO29 MZK28:MZK29 NJG28:NJG29 NTC28:NTC29 OCY28:OCY29 OMU28:OMU29 OWQ28:OWQ29 PGM28:PGM29 PQI28:PQI29 QAE28:QAE29 QKA28:QKA29 QTW28:QTW29 RDS28:RDS29 RNO28:RNO29 RXK28:RXK29 SHG28:SHG29 SRC28:SRC29 TAY28:TAY29 TKU28:TKU29 TUQ28:TUQ29 UEM28:UEM29 UOI28:UOI29 UYE28:UYE29 VIA28:VIA29 VRW28:VRW29 WBS28:WBS29 WLO28:WLO29 WVK28:WVK29 C65573:C65574 IY65573:IY65574 SU65573:SU65574 ACQ65573:ACQ65574 AMM65573:AMM65574 AWI65573:AWI65574 BGE65573:BGE65574 BQA65573:BQA65574 BZW65573:BZW65574 CJS65573:CJS65574 CTO65573:CTO65574 DDK65573:DDK65574 DNG65573:DNG65574 DXC65573:DXC65574 EGY65573:EGY65574 EQU65573:EQU65574 FAQ65573:FAQ65574 FKM65573:FKM65574 FUI65573:FUI65574 GEE65573:GEE65574 GOA65573:GOA65574 GXW65573:GXW65574 HHS65573:HHS65574 HRO65573:HRO65574 IBK65573:IBK65574 ILG65573:ILG65574 IVC65573:IVC65574 JEY65573:JEY65574 JOU65573:JOU65574 JYQ65573:JYQ65574 KIM65573:KIM65574 KSI65573:KSI65574 LCE65573:LCE65574 LMA65573:LMA65574 LVW65573:LVW65574 MFS65573:MFS65574 MPO65573:MPO65574 MZK65573:MZK65574 NJG65573:NJG65574 NTC65573:NTC65574 OCY65573:OCY65574 OMU65573:OMU65574 OWQ65573:OWQ65574 PGM65573:PGM65574 PQI65573:PQI65574 QAE65573:QAE65574 QKA65573:QKA65574 QTW65573:QTW65574 RDS65573:RDS65574 RNO65573:RNO65574 RXK65573:RXK65574 SHG65573:SHG65574 SRC65573:SRC65574 TAY65573:TAY65574 TKU65573:TKU65574 TUQ65573:TUQ65574 UEM65573:UEM65574 UOI65573:UOI65574 UYE65573:UYE65574 VIA65573:VIA65574 VRW65573:VRW65574 WBS65573:WBS65574 WLO65573:WLO65574 WVK65573:WVK65574 C131109:C131110 IY131109:IY131110 SU131109:SU131110 ACQ131109:ACQ131110 AMM131109:AMM131110 AWI131109:AWI131110 BGE131109:BGE131110 BQA131109:BQA131110 BZW131109:BZW131110 CJS131109:CJS131110 CTO131109:CTO131110 DDK131109:DDK131110 DNG131109:DNG131110 DXC131109:DXC131110 EGY131109:EGY131110 EQU131109:EQU131110 FAQ131109:FAQ131110 FKM131109:FKM131110 FUI131109:FUI131110 GEE131109:GEE131110 GOA131109:GOA131110 GXW131109:GXW131110 HHS131109:HHS131110 HRO131109:HRO131110 IBK131109:IBK131110 ILG131109:ILG131110 IVC131109:IVC131110 JEY131109:JEY131110 JOU131109:JOU131110 JYQ131109:JYQ131110 KIM131109:KIM131110 KSI131109:KSI131110 LCE131109:LCE131110 LMA131109:LMA131110 LVW131109:LVW131110 MFS131109:MFS131110 MPO131109:MPO131110 MZK131109:MZK131110 NJG131109:NJG131110 NTC131109:NTC131110 OCY131109:OCY131110 OMU131109:OMU131110 OWQ131109:OWQ131110 PGM131109:PGM131110 PQI131109:PQI131110 QAE131109:QAE131110 QKA131109:QKA131110 QTW131109:QTW131110 RDS131109:RDS131110 RNO131109:RNO131110 RXK131109:RXK131110 SHG131109:SHG131110 SRC131109:SRC131110 TAY131109:TAY131110 TKU131109:TKU131110 TUQ131109:TUQ131110 UEM131109:UEM131110 UOI131109:UOI131110 UYE131109:UYE131110 VIA131109:VIA131110 VRW131109:VRW131110 WBS131109:WBS131110 WLO131109:WLO131110 WVK131109:WVK131110 C196645:C196646 IY196645:IY196646 SU196645:SU196646 ACQ196645:ACQ196646 AMM196645:AMM196646 AWI196645:AWI196646 BGE196645:BGE196646 BQA196645:BQA196646 BZW196645:BZW196646 CJS196645:CJS196646 CTO196645:CTO196646 DDK196645:DDK196646 DNG196645:DNG196646 DXC196645:DXC196646 EGY196645:EGY196646 EQU196645:EQU196646 FAQ196645:FAQ196646 FKM196645:FKM196646 FUI196645:FUI196646 GEE196645:GEE196646 GOA196645:GOA196646 GXW196645:GXW196646 HHS196645:HHS196646 HRO196645:HRO196646 IBK196645:IBK196646 ILG196645:ILG196646 IVC196645:IVC196646 JEY196645:JEY196646 JOU196645:JOU196646 JYQ196645:JYQ196646 KIM196645:KIM196646 KSI196645:KSI196646 LCE196645:LCE196646 LMA196645:LMA196646 LVW196645:LVW196646 MFS196645:MFS196646 MPO196645:MPO196646 MZK196645:MZK196646 NJG196645:NJG196646 NTC196645:NTC196646 OCY196645:OCY196646 OMU196645:OMU196646 OWQ196645:OWQ196646 PGM196645:PGM196646 PQI196645:PQI196646 QAE196645:QAE196646 QKA196645:QKA196646 QTW196645:QTW196646 RDS196645:RDS196646 RNO196645:RNO196646 RXK196645:RXK196646 SHG196645:SHG196646 SRC196645:SRC196646 TAY196645:TAY196646 TKU196645:TKU196646 TUQ196645:TUQ196646 UEM196645:UEM196646 UOI196645:UOI196646 UYE196645:UYE196646 VIA196645:VIA196646 VRW196645:VRW196646 WBS196645:WBS196646 WLO196645:WLO196646 WVK196645:WVK196646 C262181:C262182 IY262181:IY262182 SU262181:SU262182 ACQ262181:ACQ262182 AMM262181:AMM262182 AWI262181:AWI262182 BGE262181:BGE262182 BQA262181:BQA262182 BZW262181:BZW262182 CJS262181:CJS262182 CTO262181:CTO262182 DDK262181:DDK262182 DNG262181:DNG262182 DXC262181:DXC262182 EGY262181:EGY262182 EQU262181:EQU262182 FAQ262181:FAQ262182 FKM262181:FKM262182 FUI262181:FUI262182 GEE262181:GEE262182 GOA262181:GOA262182 GXW262181:GXW262182 HHS262181:HHS262182 HRO262181:HRO262182 IBK262181:IBK262182 ILG262181:ILG262182 IVC262181:IVC262182 JEY262181:JEY262182 JOU262181:JOU262182 JYQ262181:JYQ262182 KIM262181:KIM262182 KSI262181:KSI262182 LCE262181:LCE262182 LMA262181:LMA262182 LVW262181:LVW262182 MFS262181:MFS262182 MPO262181:MPO262182 MZK262181:MZK262182 NJG262181:NJG262182 NTC262181:NTC262182 OCY262181:OCY262182 OMU262181:OMU262182 OWQ262181:OWQ262182 PGM262181:PGM262182 PQI262181:PQI262182 QAE262181:QAE262182 QKA262181:QKA262182 QTW262181:QTW262182 RDS262181:RDS262182 RNO262181:RNO262182 RXK262181:RXK262182 SHG262181:SHG262182 SRC262181:SRC262182 TAY262181:TAY262182 TKU262181:TKU262182 TUQ262181:TUQ262182 UEM262181:UEM262182 UOI262181:UOI262182 UYE262181:UYE262182 VIA262181:VIA262182 VRW262181:VRW262182 WBS262181:WBS262182 WLO262181:WLO262182 WVK262181:WVK262182 C327717:C327718 IY327717:IY327718 SU327717:SU327718 ACQ327717:ACQ327718 AMM327717:AMM327718 AWI327717:AWI327718 BGE327717:BGE327718 BQA327717:BQA327718 BZW327717:BZW327718 CJS327717:CJS327718 CTO327717:CTO327718 DDK327717:DDK327718 DNG327717:DNG327718 DXC327717:DXC327718 EGY327717:EGY327718 EQU327717:EQU327718 FAQ327717:FAQ327718 FKM327717:FKM327718 FUI327717:FUI327718 GEE327717:GEE327718 GOA327717:GOA327718 GXW327717:GXW327718 HHS327717:HHS327718 HRO327717:HRO327718 IBK327717:IBK327718 ILG327717:ILG327718 IVC327717:IVC327718 JEY327717:JEY327718 JOU327717:JOU327718 JYQ327717:JYQ327718 KIM327717:KIM327718 KSI327717:KSI327718 LCE327717:LCE327718 LMA327717:LMA327718 LVW327717:LVW327718 MFS327717:MFS327718 MPO327717:MPO327718 MZK327717:MZK327718 NJG327717:NJG327718 NTC327717:NTC327718 OCY327717:OCY327718 OMU327717:OMU327718 OWQ327717:OWQ327718 PGM327717:PGM327718 PQI327717:PQI327718 QAE327717:QAE327718 QKA327717:QKA327718 QTW327717:QTW327718 RDS327717:RDS327718 RNO327717:RNO327718 RXK327717:RXK327718 SHG327717:SHG327718 SRC327717:SRC327718 TAY327717:TAY327718 TKU327717:TKU327718 TUQ327717:TUQ327718 UEM327717:UEM327718 UOI327717:UOI327718 UYE327717:UYE327718 VIA327717:VIA327718 VRW327717:VRW327718 WBS327717:WBS327718 WLO327717:WLO327718 WVK327717:WVK327718 C393253:C393254 IY393253:IY393254 SU393253:SU393254 ACQ393253:ACQ393254 AMM393253:AMM393254 AWI393253:AWI393254 BGE393253:BGE393254 BQA393253:BQA393254 BZW393253:BZW393254 CJS393253:CJS393254 CTO393253:CTO393254 DDK393253:DDK393254 DNG393253:DNG393254 DXC393253:DXC393254 EGY393253:EGY393254 EQU393253:EQU393254 FAQ393253:FAQ393254 FKM393253:FKM393254 FUI393253:FUI393254 GEE393253:GEE393254 GOA393253:GOA393254 GXW393253:GXW393254 HHS393253:HHS393254 HRO393253:HRO393254 IBK393253:IBK393254 ILG393253:ILG393254 IVC393253:IVC393254 JEY393253:JEY393254 JOU393253:JOU393254 JYQ393253:JYQ393254 KIM393253:KIM393254 KSI393253:KSI393254 LCE393253:LCE393254 LMA393253:LMA393254 LVW393253:LVW393254 MFS393253:MFS393254 MPO393253:MPO393254 MZK393253:MZK393254 NJG393253:NJG393254 NTC393253:NTC393254 OCY393253:OCY393254 OMU393253:OMU393254 OWQ393253:OWQ393254 PGM393253:PGM393254 PQI393253:PQI393254 QAE393253:QAE393254 QKA393253:QKA393254 QTW393253:QTW393254 RDS393253:RDS393254 RNO393253:RNO393254 RXK393253:RXK393254 SHG393253:SHG393254 SRC393253:SRC393254 TAY393253:TAY393254 TKU393253:TKU393254 TUQ393253:TUQ393254 UEM393253:UEM393254 UOI393253:UOI393254 UYE393253:UYE393254 VIA393253:VIA393254 VRW393253:VRW393254 WBS393253:WBS393254 WLO393253:WLO393254 WVK393253:WVK393254 C458789:C458790 IY458789:IY458790 SU458789:SU458790 ACQ458789:ACQ458790 AMM458789:AMM458790 AWI458789:AWI458790 BGE458789:BGE458790 BQA458789:BQA458790 BZW458789:BZW458790 CJS458789:CJS458790 CTO458789:CTO458790 DDK458789:DDK458790 DNG458789:DNG458790 DXC458789:DXC458790 EGY458789:EGY458790 EQU458789:EQU458790 FAQ458789:FAQ458790 FKM458789:FKM458790 FUI458789:FUI458790 GEE458789:GEE458790 GOA458789:GOA458790 GXW458789:GXW458790 HHS458789:HHS458790 HRO458789:HRO458790 IBK458789:IBK458790 ILG458789:ILG458790 IVC458789:IVC458790 JEY458789:JEY458790 JOU458789:JOU458790 JYQ458789:JYQ458790 KIM458789:KIM458790 KSI458789:KSI458790 LCE458789:LCE458790 LMA458789:LMA458790 LVW458789:LVW458790 MFS458789:MFS458790 MPO458789:MPO458790 MZK458789:MZK458790 NJG458789:NJG458790 NTC458789:NTC458790 OCY458789:OCY458790 OMU458789:OMU458790 OWQ458789:OWQ458790 PGM458789:PGM458790 PQI458789:PQI458790 QAE458789:QAE458790 QKA458789:QKA458790 QTW458789:QTW458790 RDS458789:RDS458790 RNO458789:RNO458790 RXK458789:RXK458790 SHG458789:SHG458790 SRC458789:SRC458790 TAY458789:TAY458790 TKU458789:TKU458790 TUQ458789:TUQ458790 UEM458789:UEM458790 UOI458789:UOI458790 UYE458789:UYE458790 VIA458789:VIA458790 VRW458789:VRW458790 WBS458789:WBS458790 WLO458789:WLO458790 WVK458789:WVK458790 C524325:C524326 IY524325:IY524326 SU524325:SU524326 ACQ524325:ACQ524326 AMM524325:AMM524326 AWI524325:AWI524326 BGE524325:BGE524326 BQA524325:BQA524326 BZW524325:BZW524326 CJS524325:CJS524326 CTO524325:CTO524326 DDK524325:DDK524326 DNG524325:DNG524326 DXC524325:DXC524326 EGY524325:EGY524326 EQU524325:EQU524326 FAQ524325:FAQ524326 FKM524325:FKM524326 FUI524325:FUI524326 GEE524325:GEE524326 GOA524325:GOA524326 GXW524325:GXW524326 HHS524325:HHS524326 HRO524325:HRO524326 IBK524325:IBK524326 ILG524325:ILG524326 IVC524325:IVC524326 JEY524325:JEY524326 JOU524325:JOU524326 JYQ524325:JYQ524326 KIM524325:KIM524326 KSI524325:KSI524326 LCE524325:LCE524326 LMA524325:LMA524326 LVW524325:LVW524326 MFS524325:MFS524326 MPO524325:MPO524326 MZK524325:MZK524326 NJG524325:NJG524326 NTC524325:NTC524326 OCY524325:OCY524326 OMU524325:OMU524326 OWQ524325:OWQ524326 PGM524325:PGM524326 PQI524325:PQI524326 QAE524325:QAE524326 QKA524325:QKA524326 QTW524325:QTW524326 RDS524325:RDS524326 RNO524325:RNO524326 RXK524325:RXK524326 SHG524325:SHG524326 SRC524325:SRC524326 TAY524325:TAY524326 TKU524325:TKU524326 TUQ524325:TUQ524326 UEM524325:UEM524326 UOI524325:UOI524326 UYE524325:UYE524326 VIA524325:VIA524326 VRW524325:VRW524326 WBS524325:WBS524326 WLO524325:WLO524326 WVK524325:WVK524326 C589861:C589862 IY589861:IY589862 SU589861:SU589862 ACQ589861:ACQ589862 AMM589861:AMM589862 AWI589861:AWI589862 BGE589861:BGE589862 BQA589861:BQA589862 BZW589861:BZW589862 CJS589861:CJS589862 CTO589861:CTO589862 DDK589861:DDK589862 DNG589861:DNG589862 DXC589861:DXC589862 EGY589861:EGY589862 EQU589861:EQU589862 FAQ589861:FAQ589862 FKM589861:FKM589862 FUI589861:FUI589862 GEE589861:GEE589862 GOA589861:GOA589862 GXW589861:GXW589862 HHS589861:HHS589862 HRO589861:HRO589862 IBK589861:IBK589862 ILG589861:ILG589862 IVC589861:IVC589862 JEY589861:JEY589862 JOU589861:JOU589862 JYQ589861:JYQ589862 KIM589861:KIM589862 KSI589861:KSI589862 LCE589861:LCE589862 LMA589861:LMA589862 LVW589861:LVW589862 MFS589861:MFS589862 MPO589861:MPO589862 MZK589861:MZK589862 NJG589861:NJG589862 NTC589861:NTC589862 OCY589861:OCY589862 OMU589861:OMU589862 OWQ589861:OWQ589862 PGM589861:PGM589862 PQI589861:PQI589862 QAE589861:QAE589862 QKA589861:QKA589862 QTW589861:QTW589862 RDS589861:RDS589862 RNO589861:RNO589862 RXK589861:RXK589862 SHG589861:SHG589862 SRC589861:SRC589862 TAY589861:TAY589862 TKU589861:TKU589862 TUQ589861:TUQ589862 UEM589861:UEM589862 UOI589861:UOI589862 UYE589861:UYE589862 VIA589861:VIA589862 VRW589861:VRW589862 WBS589861:WBS589862 WLO589861:WLO589862 WVK589861:WVK589862 C655397:C655398 IY655397:IY655398 SU655397:SU655398 ACQ655397:ACQ655398 AMM655397:AMM655398 AWI655397:AWI655398 BGE655397:BGE655398 BQA655397:BQA655398 BZW655397:BZW655398 CJS655397:CJS655398 CTO655397:CTO655398 DDK655397:DDK655398 DNG655397:DNG655398 DXC655397:DXC655398 EGY655397:EGY655398 EQU655397:EQU655398 FAQ655397:FAQ655398 FKM655397:FKM655398 FUI655397:FUI655398 GEE655397:GEE655398 GOA655397:GOA655398 GXW655397:GXW655398 HHS655397:HHS655398 HRO655397:HRO655398 IBK655397:IBK655398 ILG655397:ILG655398 IVC655397:IVC655398 JEY655397:JEY655398 JOU655397:JOU655398 JYQ655397:JYQ655398 KIM655397:KIM655398 KSI655397:KSI655398 LCE655397:LCE655398 LMA655397:LMA655398 LVW655397:LVW655398 MFS655397:MFS655398 MPO655397:MPO655398 MZK655397:MZK655398 NJG655397:NJG655398 NTC655397:NTC655398 OCY655397:OCY655398 OMU655397:OMU655398 OWQ655397:OWQ655398 PGM655397:PGM655398 PQI655397:PQI655398 QAE655397:QAE655398 QKA655397:QKA655398 QTW655397:QTW655398 RDS655397:RDS655398 RNO655397:RNO655398 RXK655397:RXK655398 SHG655397:SHG655398 SRC655397:SRC655398 TAY655397:TAY655398 TKU655397:TKU655398 TUQ655397:TUQ655398 UEM655397:UEM655398 UOI655397:UOI655398 UYE655397:UYE655398 VIA655397:VIA655398 VRW655397:VRW655398 WBS655397:WBS655398 WLO655397:WLO655398 WVK655397:WVK655398 C720933:C720934 IY720933:IY720934 SU720933:SU720934 ACQ720933:ACQ720934 AMM720933:AMM720934 AWI720933:AWI720934 BGE720933:BGE720934 BQA720933:BQA720934 BZW720933:BZW720934 CJS720933:CJS720934 CTO720933:CTO720934 DDK720933:DDK720934 DNG720933:DNG720934 DXC720933:DXC720934 EGY720933:EGY720934 EQU720933:EQU720934 FAQ720933:FAQ720934 FKM720933:FKM720934 FUI720933:FUI720934 GEE720933:GEE720934 GOA720933:GOA720934 GXW720933:GXW720934 HHS720933:HHS720934 HRO720933:HRO720934 IBK720933:IBK720934 ILG720933:ILG720934 IVC720933:IVC720934 JEY720933:JEY720934 JOU720933:JOU720934 JYQ720933:JYQ720934 KIM720933:KIM720934 KSI720933:KSI720934 LCE720933:LCE720934 LMA720933:LMA720934 LVW720933:LVW720934 MFS720933:MFS720934 MPO720933:MPO720934 MZK720933:MZK720934 NJG720933:NJG720934 NTC720933:NTC720934 OCY720933:OCY720934 OMU720933:OMU720934 OWQ720933:OWQ720934 PGM720933:PGM720934 PQI720933:PQI720934 QAE720933:QAE720934 QKA720933:QKA720934 QTW720933:QTW720934 RDS720933:RDS720934 RNO720933:RNO720934 RXK720933:RXK720934 SHG720933:SHG720934 SRC720933:SRC720934 TAY720933:TAY720934 TKU720933:TKU720934 TUQ720933:TUQ720934 UEM720933:UEM720934 UOI720933:UOI720934 UYE720933:UYE720934 VIA720933:VIA720934 VRW720933:VRW720934 WBS720933:WBS720934 WLO720933:WLO720934 WVK720933:WVK720934 C786469:C786470 IY786469:IY786470 SU786469:SU786470 ACQ786469:ACQ786470 AMM786469:AMM786470 AWI786469:AWI786470 BGE786469:BGE786470 BQA786469:BQA786470 BZW786469:BZW786470 CJS786469:CJS786470 CTO786469:CTO786470 DDK786469:DDK786470 DNG786469:DNG786470 DXC786469:DXC786470 EGY786469:EGY786470 EQU786469:EQU786470 FAQ786469:FAQ786470 FKM786469:FKM786470 FUI786469:FUI786470 GEE786469:GEE786470 GOA786469:GOA786470 GXW786469:GXW786470 HHS786469:HHS786470 HRO786469:HRO786470 IBK786469:IBK786470 ILG786469:ILG786470 IVC786469:IVC786470 JEY786469:JEY786470 JOU786469:JOU786470 JYQ786469:JYQ786470 KIM786469:KIM786470 KSI786469:KSI786470 LCE786469:LCE786470 LMA786469:LMA786470 LVW786469:LVW786470 MFS786469:MFS786470 MPO786469:MPO786470 MZK786469:MZK786470 NJG786469:NJG786470 NTC786469:NTC786470 OCY786469:OCY786470 OMU786469:OMU786470 OWQ786469:OWQ786470 PGM786469:PGM786470 PQI786469:PQI786470 QAE786469:QAE786470 QKA786469:QKA786470 QTW786469:QTW786470 RDS786469:RDS786470 RNO786469:RNO786470 RXK786469:RXK786470 SHG786469:SHG786470 SRC786469:SRC786470 TAY786469:TAY786470 TKU786469:TKU786470 TUQ786469:TUQ786470 UEM786469:UEM786470 UOI786469:UOI786470 UYE786469:UYE786470 VIA786469:VIA786470 VRW786469:VRW786470 WBS786469:WBS786470 WLO786469:WLO786470 WVK786469:WVK786470 C852005:C852006 IY852005:IY852006 SU852005:SU852006 ACQ852005:ACQ852006 AMM852005:AMM852006 AWI852005:AWI852006 BGE852005:BGE852006 BQA852005:BQA852006 BZW852005:BZW852006 CJS852005:CJS852006 CTO852005:CTO852006 DDK852005:DDK852006 DNG852005:DNG852006 DXC852005:DXC852006 EGY852005:EGY852006 EQU852005:EQU852006 FAQ852005:FAQ852006 FKM852005:FKM852006 FUI852005:FUI852006 GEE852005:GEE852006 GOA852005:GOA852006 GXW852005:GXW852006 HHS852005:HHS852006 HRO852005:HRO852006 IBK852005:IBK852006 ILG852005:ILG852006 IVC852005:IVC852006 JEY852005:JEY852006 JOU852005:JOU852006 JYQ852005:JYQ852006 KIM852005:KIM852006 KSI852005:KSI852006 LCE852005:LCE852006 LMA852005:LMA852006 LVW852005:LVW852006 MFS852005:MFS852006 MPO852005:MPO852006 MZK852005:MZK852006 NJG852005:NJG852006 NTC852005:NTC852006 OCY852005:OCY852006 OMU852005:OMU852006 OWQ852005:OWQ852006 PGM852005:PGM852006 PQI852005:PQI852006 QAE852005:QAE852006 QKA852005:QKA852006 QTW852005:QTW852006 RDS852005:RDS852006 RNO852005:RNO852006 RXK852005:RXK852006 SHG852005:SHG852006 SRC852005:SRC852006 TAY852005:TAY852006 TKU852005:TKU852006 TUQ852005:TUQ852006 UEM852005:UEM852006 UOI852005:UOI852006 UYE852005:UYE852006 VIA852005:VIA852006 VRW852005:VRW852006 WBS852005:WBS852006 WLO852005:WLO852006 WVK852005:WVK852006 C917541:C917542 IY917541:IY917542 SU917541:SU917542 ACQ917541:ACQ917542 AMM917541:AMM917542 AWI917541:AWI917542 BGE917541:BGE917542 BQA917541:BQA917542 BZW917541:BZW917542 CJS917541:CJS917542 CTO917541:CTO917542 DDK917541:DDK917542 DNG917541:DNG917542 DXC917541:DXC917542 EGY917541:EGY917542 EQU917541:EQU917542 FAQ917541:FAQ917542 FKM917541:FKM917542 FUI917541:FUI917542 GEE917541:GEE917542 GOA917541:GOA917542 GXW917541:GXW917542 HHS917541:HHS917542 HRO917541:HRO917542 IBK917541:IBK917542 ILG917541:ILG917542 IVC917541:IVC917542 JEY917541:JEY917542 JOU917541:JOU917542 JYQ917541:JYQ917542 KIM917541:KIM917542 KSI917541:KSI917542 LCE917541:LCE917542 LMA917541:LMA917542 LVW917541:LVW917542 MFS917541:MFS917542 MPO917541:MPO917542 MZK917541:MZK917542 NJG917541:NJG917542 NTC917541:NTC917542 OCY917541:OCY917542 OMU917541:OMU917542 OWQ917541:OWQ917542 PGM917541:PGM917542 PQI917541:PQI917542 QAE917541:QAE917542 QKA917541:QKA917542 QTW917541:QTW917542 RDS917541:RDS917542 RNO917541:RNO917542 RXK917541:RXK917542 SHG917541:SHG917542 SRC917541:SRC917542 TAY917541:TAY917542 TKU917541:TKU917542 TUQ917541:TUQ917542 UEM917541:UEM917542 UOI917541:UOI917542 UYE917541:UYE917542 VIA917541:VIA917542 VRW917541:VRW917542 WBS917541:WBS917542 WLO917541:WLO917542 WVK917541:WVK917542 C983077:C983078 IY983077:IY983078 SU983077:SU983078 ACQ983077:ACQ983078 AMM983077:AMM983078 AWI983077:AWI983078 BGE983077:BGE983078 BQA983077:BQA983078 BZW983077:BZW983078 CJS983077:CJS983078 CTO983077:CTO983078 DDK983077:DDK983078 DNG983077:DNG983078 DXC983077:DXC983078 EGY983077:EGY983078 EQU983077:EQU983078 FAQ983077:FAQ983078 FKM983077:FKM983078 FUI983077:FUI983078 GEE983077:GEE983078 GOA983077:GOA983078 GXW983077:GXW983078 HHS983077:HHS983078 HRO983077:HRO983078 IBK983077:IBK983078 ILG983077:ILG983078 IVC983077:IVC983078 JEY983077:JEY983078 JOU983077:JOU983078 JYQ983077:JYQ983078 KIM983077:KIM983078 KSI983077:KSI983078 LCE983077:LCE983078 LMA983077:LMA983078 LVW983077:LVW983078 MFS983077:MFS983078 MPO983077:MPO983078 MZK983077:MZK983078 NJG983077:NJG983078 NTC983077:NTC983078 OCY983077:OCY983078 OMU983077:OMU983078 OWQ983077:OWQ983078 PGM983077:PGM983078 PQI983077:PQI983078 QAE983077:QAE983078 QKA983077:QKA983078 QTW983077:QTW983078 RDS983077:RDS983078 RNO983077:RNO983078 RXK983077:RXK983078 SHG983077:SHG983078 SRC983077:SRC983078 TAY983077:TAY983078 TKU983077:TKU983078 TUQ983077:TUQ983078 UEM983077:UEM983078 UOI983077:UOI983078 UYE983077:UYE983078 VIA983077:VIA983078 VRW983077:VRW983078 WBS983077:WBS983078 WLO983077:WLO983078 WVK983077:WVK983078 I28:I29 JE28:JE29 TA28:TA29 ACW28:ACW29 AMS28:AMS29 AWO28:AWO29 BGK28:BGK29 BQG28:BQG29 CAC28:CAC29 CJY28:CJY29 CTU28:CTU29 DDQ28:DDQ29 DNM28:DNM29 DXI28:DXI29 EHE28:EHE29 ERA28:ERA29 FAW28:FAW29 FKS28:FKS29 FUO28:FUO29 GEK28:GEK29 GOG28:GOG29 GYC28:GYC29 HHY28:HHY29 HRU28:HRU29 IBQ28:IBQ29 ILM28:ILM29 IVI28:IVI29 JFE28:JFE29 JPA28:JPA29 JYW28:JYW29 KIS28:KIS29 KSO28:KSO29 LCK28:LCK29 LMG28:LMG29 LWC28:LWC29 MFY28:MFY29 MPU28:MPU29 MZQ28:MZQ29 NJM28:NJM29 NTI28:NTI29 ODE28:ODE29 ONA28:ONA29 OWW28:OWW29 PGS28:PGS29 PQO28:PQO29 QAK28:QAK29 QKG28:QKG29 QUC28:QUC29 RDY28:RDY29 RNU28:RNU29 RXQ28:RXQ29 SHM28:SHM29 SRI28:SRI29 TBE28:TBE29 TLA28:TLA29 TUW28:TUW29 UES28:UES29 UOO28:UOO29 UYK28:UYK29 VIG28:VIG29 VSC28:VSC29 WBY28:WBY29 WLU28:WLU29 WVQ28:WVQ29 I65573:I65574 JE65573:JE65574 TA65573:TA65574 ACW65573:ACW65574 AMS65573:AMS65574 AWO65573:AWO65574 BGK65573:BGK65574 BQG65573:BQG65574 CAC65573:CAC65574 CJY65573:CJY65574 CTU65573:CTU65574 DDQ65573:DDQ65574 DNM65573:DNM65574 DXI65573:DXI65574 EHE65573:EHE65574 ERA65573:ERA65574 FAW65573:FAW65574 FKS65573:FKS65574 FUO65573:FUO65574 GEK65573:GEK65574 GOG65573:GOG65574 GYC65573:GYC65574 HHY65573:HHY65574 HRU65573:HRU65574 IBQ65573:IBQ65574 ILM65573:ILM65574 IVI65573:IVI65574 JFE65573:JFE65574 JPA65573:JPA65574 JYW65573:JYW65574 KIS65573:KIS65574 KSO65573:KSO65574 LCK65573:LCK65574 LMG65573:LMG65574 LWC65573:LWC65574 MFY65573:MFY65574 MPU65573:MPU65574 MZQ65573:MZQ65574 NJM65573:NJM65574 NTI65573:NTI65574 ODE65573:ODE65574 ONA65573:ONA65574 OWW65573:OWW65574 PGS65573:PGS65574 PQO65573:PQO65574 QAK65573:QAK65574 QKG65573:QKG65574 QUC65573:QUC65574 RDY65573:RDY65574 RNU65573:RNU65574 RXQ65573:RXQ65574 SHM65573:SHM65574 SRI65573:SRI65574 TBE65573:TBE65574 TLA65573:TLA65574 TUW65573:TUW65574 UES65573:UES65574 UOO65573:UOO65574 UYK65573:UYK65574 VIG65573:VIG65574 VSC65573:VSC65574 WBY65573:WBY65574 WLU65573:WLU65574 WVQ65573:WVQ65574 I131109:I131110 JE131109:JE131110 TA131109:TA131110 ACW131109:ACW131110 AMS131109:AMS131110 AWO131109:AWO131110 BGK131109:BGK131110 BQG131109:BQG131110 CAC131109:CAC131110 CJY131109:CJY131110 CTU131109:CTU131110 DDQ131109:DDQ131110 DNM131109:DNM131110 DXI131109:DXI131110 EHE131109:EHE131110 ERA131109:ERA131110 FAW131109:FAW131110 FKS131109:FKS131110 FUO131109:FUO131110 GEK131109:GEK131110 GOG131109:GOG131110 GYC131109:GYC131110 HHY131109:HHY131110 HRU131109:HRU131110 IBQ131109:IBQ131110 ILM131109:ILM131110 IVI131109:IVI131110 JFE131109:JFE131110 JPA131109:JPA131110 JYW131109:JYW131110 KIS131109:KIS131110 KSO131109:KSO131110 LCK131109:LCK131110 LMG131109:LMG131110 LWC131109:LWC131110 MFY131109:MFY131110 MPU131109:MPU131110 MZQ131109:MZQ131110 NJM131109:NJM131110 NTI131109:NTI131110 ODE131109:ODE131110 ONA131109:ONA131110 OWW131109:OWW131110 PGS131109:PGS131110 PQO131109:PQO131110 QAK131109:QAK131110 QKG131109:QKG131110 QUC131109:QUC131110 RDY131109:RDY131110 RNU131109:RNU131110 RXQ131109:RXQ131110 SHM131109:SHM131110 SRI131109:SRI131110 TBE131109:TBE131110 TLA131109:TLA131110 TUW131109:TUW131110 UES131109:UES131110 UOO131109:UOO131110 UYK131109:UYK131110 VIG131109:VIG131110 VSC131109:VSC131110 WBY131109:WBY131110 WLU131109:WLU131110 WVQ131109:WVQ131110 I196645:I196646 JE196645:JE196646 TA196645:TA196646 ACW196645:ACW196646 AMS196645:AMS196646 AWO196645:AWO196646 BGK196645:BGK196646 BQG196645:BQG196646 CAC196645:CAC196646 CJY196645:CJY196646 CTU196645:CTU196646 DDQ196645:DDQ196646 DNM196645:DNM196646 DXI196645:DXI196646 EHE196645:EHE196646 ERA196645:ERA196646 FAW196645:FAW196646 FKS196645:FKS196646 FUO196645:FUO196646 GEK196645:GEK196646 GOG196645:GOG196646 GYC196645:GYC196646 HHY196645:HHY196646 HRU196645:HRU196646 IBQ196645:IBQ196646 ILM196645:ILM196646 IVI196645:IVI196646 JFE196645:JFE196646 JPA196645:JPA196646 JYW196645:JYW196646 KIS196645:KIS196646 KSO196645:KSO196646 LCK196645:LCK196646 LMG196645:LMG196646 LWC196645:LWC196646 MFY196645:MFY196646 MPU196645:MPU196646 MZQ196645:MZQ196646 NJM196645:NJM196646 NTI196645:NTI196646 ODE196645:ODE196646 ONA196645:ONA196646 OWW196645:OWW196646 PGS196645:PGS196646 PQO196645:PQO196646 QAK196645:QAK196646 QKG196645:QKG196646 QUC196645:QUC196646 RDY196645:RDY196646 RNU196645:RNU196646 RXQ196645:RXQ196646 SHM196645:SHM196646 SRI196645:SRI196646 TBE196645:TBE196646 TLA196645:TLA196646 TUW196645:TUW196646 UES196645:UES196646 UOO196645:UOO196646 UYK196645:UYK196646 VIG196645:VIG196646 VSC196645:VSC196646 WBY196645:WBY196646 WLU196645:WLU196646 WVQ196645:WVQ196646 I262181:I262182 JE262181:JE262182 TA262181:TA262182 ACW262181:ACW262182 AMS262181:AMS262182 AWO262181:AWO262182 BGK262181:BGK262182 BQG262181:BQG262182 CAC262181:CAC262182 CJY262181:CJY262182 CTU262181:CTU262182 DDQ262181:DDQ262182 DNM262181:DNM262182 DXI262181:DXI262182 EHE262181:EHE262182 ERA262181:ERA262182 FAW262181:FAW262182 FKS262181:FKS262182 FUO262181:FUO262182 GEK262181:GEK262182 GOG262181:GOG262182 GYC262181:GYC262182 HHY262181:HHY262182 HRU262181:HRU262182 IBQ262181:IBQ262182 ILM262181:ILM262182 IVI262181:IVI262182 JFE262181:JFE262182 JPA262181:JPA262182 JYW262181:JYW262182 KIS262181:KIS262182 KSO262181:KSO262182 LCK262181:LCK262182 LMG262181:LMG262182 LWC262181:LWC262182 MFY262181:MFY262182 MPU262181:MPU262182 MZQ262181:MZQ262182 NJM262181:NJM262182 NTI262181:NTI262182 ODE262181:ODE262182 ONA262181:ONA262182 OWW262181:OWW262182 PGS262181:PGS262182 PQO262181:PQO262182 QAK262181:QAK262182 QKG262181:QKG262182 QUC262181:QUC262182 RDY262181:RDY262182 RNU262181:RNU262182 RXQ262181:RXQ262182 SHM262181:SHM262182 SRI262181:SRI262182 TBE262181:TBE262182 TLA262181:TLA262182 TUW262181:TUW262182 UES262181:UES262182 UOO262181:UOO262182 UYK262181:UYK262182 VIG262181:VIG262182 VSC262181:VSC262182 WBY262181:WBY262182 WLU262181:WLU262182 WVQ262181:WVQ262182 I327717:I327718 JE327717:JE327718 TA327717:TA327718 ACW327717:ACW327718 AMS327717:AMS327718 AWO327717:AWO327718 BGK327717:BGK327718 BQG327717:BQG327718 CAC327717:CAC327718 CJY327717:CJY327718 CTU327717:CTU327718 DDQ327717:DDQ327718 DNM327717:DNM327718 DXI327717:DXI327718 EHE327717:EHE327718 ERA327717:ERA327718 FAW327717:FAW327718 FKS327717:FKS327718 FUO327717:FUO327718 GEK327717:GEK327718 GOG327717:GOG327718 GYC327717:GYC327718 HHY327717:HHY327718 HRU327717:HRU327718 IBQ327717:IBQ327718 ILM327717:ILM327718 IVI327717:IVI327718 JFE327717:JFE327718 JPA327717:JPA327718 JYW327717:JYW327718 KIS327717:KIS327718 KSO327717:KSO327718 LCK327717:LCK327718 LMG327717:LMG327718 LWC327717:LWC327718 MFY327717:MFY327718 MPU327717:MPU327718 MZQ327717:MZQ327718 NJM327717:NJM327718 NTI327717:NTI327718 ODE327717:ODE327718 ONA327717:ONA327718 OWW327717:OWW327718 PGS327717:PGS327718 PQO327717:PQO327718 QAK327717:QAK327718 QKG327717:QKG327718 QUC327717:QUC327718 RDY327717:RDY327718 RNU327717:RNU327718 RXQ327717:RXQ327718 SHM327717:SHM327718 SRI327717:SRI327718 TBE327717:TBE327718 TLA327717:TLA327718 TUW327717:TUW327718 UES327717:UES327718 UOO327717:UOO327718 UYK327717:UYK327718 VIG327717:VIG327718 VSC327717:VSC327718 WBY327717:WBY327718 WLU327717:WLU327718 WVQ327717:WVQ327718 I393253:I393254 JE393253:JE393254 TA393253:TA393254 ACW393253:ACW393254 AMS393253:AMS393254 AWO393253:AWO393254 BGK393253:BGK393254 BQG393253:BQG393254 CAC393253:CAC393254 CJY393253:CJY393254 CTU393253:CTU393254 DDQ393253:DDQ393254 DNM393253:DNM393254 DXI393253:DXI393254 EHE393253:EHE393254 ERA393253:ERA393254 FAW393253:FAW393254 FKS393253:FKS393254 FUO393253:FUO393254 GEK393253:GEK393254 GOG393253:GOG393254 GYC393253:GYC393254 HHY393253:HHY393254 HRU393253:HRU393254 IBQ393253:IBQ393254 ILM393253:ILM393254 IVI393253:IVI393254 JFE393253:JFE393254 JPA393253:JPA393254 JYW393253:JYW393254 KIS393253:KIS393254 KSO393253:KSO393254 LCK393253:LCK393254 LMG393253:LMG393254 LWC393253:LWC393254 MFY393253:MFY393254 MPU393253:MPU393254 MZQ393253:MZQ393254 NJM393253:NJM393254 NTI393253:NTI393254 ODE393253:ODE393254 ONA393253:ONA393254 OWW393253:OWW393254 PGS393253:PGS393254 PQO393253:PQO393254 QAK393253:QAK393254 QKG393253:QKG393254 QUC393253:QUC393254 RDY393253:RDY393254 RNU393253:RNU393254 RXQ393253:RXQ393254 SHM393253:SHM393254 SRI393253:SRI393254 TBE393253:TBE393254 TLA393253:TLA393254 TUW393253:TUW393254 UES393253:UES393254 UOO393253:UOO393254 UYK393253:UYK393254 VIG393253:VIG393254 VSC393253:VSC393254 WBY393253:WBY393254 WLU393253:WLU393254 WVQ393253:WVQ393254 I458789:I458790 JE458789:JE458790 TA458789:TA458790 ACW458789:ACW458790 AMS458789:AMS458790 AWO458789:AWO458790 BGK458789:BGK458790 BQG458789:BQG458790 CAC458789:CAC458790 CJY458789:CJY458790 CTU458789:CTU458790 DDQ458789:DDQ458790 DNM458789:DNM458790 DXI458789:DXI458790 EHE458789:EHE458790 ERA458789:ERA458790 FAW458789:FAW458790 FKS458789:FKS458790 FUO458789:FUO458790 GEK458789:GEK458790 GOG458789:GOG458790 GYC458789:GYC458790 HHY458789:HHY458790 HRU458789:HRU458790 IBQ458789:IBQ458790 ILM458789:ILM458790 IVI458789:IVI458790 JFE458789:JFE458790 JPA458789:JPA458790 JYW458789:JYW458790 KIS458789:KIS458790 KSO458789:KSO458790 LCK458789:LCK458790 LMG458789:LMG458790 LWC458789:LWC458790 MFY458789:MFY458790 MPU458789:MPU458790 MZQ458789:MZQ458790 NJM458789:NJM458790 NTI458789:NTI458790 ODE458789:ODE458790 ONA458789:ONA458790 OWW458789:OWW458790 PGS458789:PGS458790 PQO458789:PQO458790 QAK458789:QAK458790 QKG458789:QKG458790 QUC458789:QUC458790 RDY458789:RDY458790 RNU458789:RNU458790 RXQ458789:RXQ458790 SHM458789:SHM458790 SRI458789:SRI458790 TBE458789:TBE458790 TLA458789:TLA458790 TUW458789:TUW458790 UES458789:UES458790 UOO458789:UOO458790 UYK458789:UYK458790 VIG458789:VIG458790 VSC458789:VSC458790 WBY458789:WBY458790 WLU458789:WLU458790 WVQ458789:WVQ458790 I524325:I524326 JE524325:JE524326 TA524325:TA524326 ACW524325:ACW524326 AMS524325:AMS524326 AWO524325:AWO524326 BGK524325:BGK524326 BQG524325:BQG524326 CAC524325:CAC524326 CJY524325:CJY524326 CTU524325:CTU524326 DDQ524325:DDQ524326 DNM524325:DNM524326 DXI524325:DXI524326 EHE524325:EHE524326 ERA524325:ERA524326 FAW524325:FAW524326 FKS524325:FKS524326 FUO524325:FUO524326 GEK524325:GEK524326 GOG524325:GOG524326 GYC524325:GYC524326 HHY524325:HHY524326 HRU524325:HRU524326 IBQ524325:IBQ524326 ILM524325:ILM524326 IVI524325:IVI524326 JFE524325:JFE524326 JPA524325:JPA524326 JYW524325:JYW524326 KIS524325:KIS524326 KSO524325:KSO524326 LCK524325:LCK524326 LMG524325:LMG524326 LWC524325:LWC524326 MFY524325:MFY524326 MPU524325:MPU524326 MZQ524325:MZQ524326 NJM524325:NJM524326 NTI524325:NTI524326 ODE524325:ODE524326 ONA524325:ONA524326 OWW524325:OWW524326 PGS524325:PGS524326 PQO524325:PQO524326 QAK524325:QAK524326 QKG524325:QKG524326 QUC524325:QUC524326 RDY524325:RDY524326 RNU524325:RNU524326 RXQ524325:RXQ524326 SHM524325:SHM524326 SRI524325:SRI524326 TBE524325:TBE524326 TLA524325:TLA524326 TUW524325:TUW524326 UES524325:UES524326 UOO524325:UOO524326 UYK524325:UYK524326 VIG524325:VIG524326 VSC524325:VSC524326 WBY524325:WBY524326 WLU524325:WLU524326 WVQ524325:WVQ524326 I589861:I589862 JE589861:JE589862 TA589861:TA589862 ACW589861:ACW589862 AMS589861:AMS589862 AWO589861:AWO589862 BGK589861:BGK589862 BQG589861:BQG589862 CAC589861:CAC589862 CJY589861:CJY589862 CTU589861:CTU589862 DDQ589861:DDQ589862 DNM589861:DNM589862 DXI589861:DXI589862 EHE589861:EHE589862 ERA589861:ERA589862 FAW589861:FAW589862 FKS589861:FKS589862 FUO589861:FUO589862 GEK589861:GEK589862 GOG589861:GOG589862 GYC589861:GYC589862 HHY589861:HHY589862 HRU589861:HRU589862 IBQ589861:IBQ589862 ILM589861:ILM589862 IVI589861:IVI589862 JFE589861:JFE589862 JPA589861:JPA589862 JYW589861:JYW589862 KIS589861:KIS589862 KSO589861:KSO589862 LCK589861:LCK589862 LMG589861:LMG589862 LWC589861:LWC589862 MFY589861:MFY589862 MPU589861:MPU589862 MZQ589861:MZQ589862 NJM589861:NJM589862 NTI589861:NTI589862 ODE589861:ODE589862 ONA589861:ONA589862 OWW589861:OWW589862 PGS589861:PGS589862 PQO589861:PQO589862 QAK589861:QAK589862 QKG589861:QKG589862 QUC589861:QUC589862 RDY589861:RDY589862 RNU589861:RNU589862 RXQ589861:RXQ589862 SHM589861:SHM589862 SRI589861:SRI589862 TBE589861:TBE589862 TLA589861:TLA589862 TUW589861:TUW589862 UES589861:UES589862 UOO589861:UOO589862 UYK589861:UYK589862 VIG589861:VIG589862 VSC589861:VSC589862 WBY589861:WBY589862 WLU589861:WLU589862 WVQ589861:WVQ589862 I655397:I655398 JE655397:JE655398 TA655397:TA655398 ACW655397:ACW655398 AMS655397:AMS655398 AWO655397:AWO655398 BGK655397:BGK655398 BQG655397:BQG655398 CAC655397:CAC655398 CJY655397:CJY655398 CTU655397:CTU655398 DDQ655397:DDQ655398 DNM655397:DNM655398 DXI655397:DXI655398 EHE655397:EHE655398 ERA655397:ERA655398 FAW655397:FAW655398 FKS655397:FKS655398 FUO655397:FUO655398 GEK655397:GEK655398 GOG655397:GOG655398 GYC655397:GYC655398 HHY655397:HHY655398 HRU655397:HRU655398 IBQ655397:IBQ655398 ILM655397:ILM655398 IVI655397:IVI655398 JFE655397:JFE655398 JPA655397:JPA655398 JYW655397:JYW655398 KIS655397:KIS655398 KSO655397:KSO655398 LCK655397:LCK655398 LMG655397:LMG655398 LWC655397:LWC655398 MFY655397:MFY655398 MPU655397:MPU655398 MZQ655397:MZQ655398 NJM655397:NJM655398 NTI655397:NTI655398 ODE655397:ODE655398 ONA655397:ONA655398 OWW655397:OWW655398 PGS655397:PGS655398 PQO655397:PQO655398 QAK655397:QAK655398 QKG655397:QKG655398 QUC655397:QUC655398 RDY655397:RDY655398 RNU655397:RNU655398 RXQ655397:RXQ655398 SHM655397:SHM655398 SRI655397:SRI655398 TBE655397:TBE655398 TLA655397:TLA655398 TUW655397:TUW655398 UES655397:UES655398 UOO655397:UOO655398 UYK655397:UYK655398 VIG655397:VIG655398 VSC655397:VSC655398 WBY655397:WBY655398 WLU655397:WLU655398 WVQ655397:WVQ655398 I720933:I720934 JE720933:JE720934 TA720933:TA720934 ACW720933:ACW720934 AMS720933:AMS720934 AWO720933:AWO720934 BGK720933:BGK720934 BQG720933:BQG720934 CAC720933:CAC720934 CJY720933:CJY720934 CTU720933:CTU720934 DDQ720933:DDQ720934 DNM720933:DNM720934 DXI720933:DXI720934 EHE720933:EHE720934 ERA720933:ERA720934 FAW720933:FAW720934 FKS720933:FKS720934 FUO720933:FUO720934 GEK720933:GEK720934 GOG720933:GOG720934 GYC720933:GYC720934 HHY720933:HHY720934 HRU720933:HRU720934 IBQ720933:IBQ720934 ILM720933:ILM720934 IVI720933:IVI720934 JFE720933:JFE720934 JPA720933:JPA720934 JYW720933:JYW720934 KIS720933:KIS720934 KSO720933:KSO720934 LCK720933:LCK720934 LMG720933:LMG720934 LWC720933:LWC720934 MFY720933:MFY720934 MPU720933:MPU720934 MZQ720933:MZQ720934 NJM720933:NJM720934 NTI720933:NTI720934 ODE720933:ODE720934 ONA720933:ONA720934 OWW720933:OWW720934 PGS720933:PGS720934 PQO720933:PQO720934 QAK720933:QAK720934 QKG720933:QKG720934 QUC720933:QUC720934 RDY720933:RDY720934 RNU720933:RNU720934 RXQ720933:RXQ720934 SHM720933:SHM720934 SRI720933:SRI720934 TBE720933:TBE720934 TLA720933:TLA720934 TUW720933:TUW720934 UES720933:UES720934 UOO720933:UOO720934 UYK720933:UYK720934 VIG720933:VIG720934 VSC720933:VSC720934 WBY720933:WBY720934 WLU720933:WLU720934 WVQ720933:WVQ720934 I786469:I786470 JE786469:JE786470 TA786469:TA786470 ACW786469:ACW786470 AMS786469:AMS786470 AWO786469:AWO786470 BGK786469:BGK786470 BQG786469:BQG786470 CAC786469:CAC786470 CJY786469:CJY786470 CTU786469:CTU786470 DDQ786469:DDQ786470 DNM786469:DNM786470 DXI786469:DXI786470 EHE786469:EHE786470 ERA786469:ERA786470 FAW786469:FAW786470 FKS786469:FKS786470 FUO786469:FUO786470 GEK786469:GEK786470 GOG786469:GOG786470 GYC786469:GYC786470 HHY786469:HHY786470 HRU786469:HRU786470 IBQ786469:IBQ786470 ILM786469:ILM786470 IVI786469:IVI786470 JFE786469:JFE786470 JPA786469:JPA786470 JYW786469:JYW786470 KIS786469:KIS786470 KSO786469:KSO786470 LCK786469:LCK786470 LMG786469:LMG786470 LWC786469:LWC786470 MFY786469:MFY786470 MPU786469:MPU786470 MZQ786469:MZQ786470 NJM786469:NJM786470 NTI786469:NTI786470 ODE786469:ODE786470 ONA786469:ONA786470 OWW786469:OWW786470 PGS786469:PGS786470 PQO786469:PQO786470 QAK786469:QAK786470 QKG786469:QKG786470 QUC786469:QUC786470 RDY786469:RDY786470 RNU786469:RNU786470 RXQ786469:RXQ786470 SHM786469:SHM786470 SRI786469:SRI786470 TBE786469:TBE786470 TLA786469:TLA786470 TUW786469:TUW786470 UES786469:UES786470 UOO786469:UOO786470 UYK786469:UYK786470 VIG786469:VIG786470 VSC786469:VSC786470 WBY786469:WBY786470 WLU786469:WLU786470 WVQ786469:WVQ786470 I852005:I852006 JE852005:JE852006 TA852005:TA852006 ACW852005:ACW852006 AMS852005:AMS852006 AWO852005:AWO852006 BGK852005:BGK852006 BQG852005:BQG852006 CAC852005:CAC852006 CJY852005:CJY852006 CTU852005:CTU852006 DDQ852005:DDQ852006 DNM852005:DNM852006 DXI852005:DXI852006 EHE852005:EHE852006 ERA852005:ERA852006 FAW852005:FAW852006 FKS852005:FKS852006 FUO852005:FUO852006 GEK852005:GEK852006 GOG852005:GOG852006 GYC852005:GYC852006 HHY852005:HHY852006 HRU852005:HRU852006 IBQ852005:IBQ852006 ILM852005:ILM852006 IVI852005:IVI852006 JFE852005:JFE852006 JPA852005:JPA852006 JYW852005:JYW852006 KIS852005:KIS852006 KSO852005:KSO852006 LCK852005:LCK852006 LMG852005:LMG852006 LWC852005:LWC852006 MFY852005:MFY852006 MPU852005:MPU852006 MZQ852005:MZQ852006 NJM852005:NJM852006 NTI852005:NTI852006 ODE852005:ODE852006 ONA852005:ONA852006 OWW852005:OWW852006 PGS852005:PGS852006 PQO852005:PQO852006 QAK852005:QAK852006 QKG852005:QKG852006 QUC852005:QUC852006 RDY852005:RDY852006 RNU852005:RNU852006 RXQ852005:RXQ852006 SHM852005:SHM852006 SRI852005:SRI852006 TBE852005:TBE852006 TLA852005:TLA852006 TUW852005:TUW852006 UES852005:UES852006 UOO852005:UOO852006 UYK852005:UYK852006 VIG852005:VIG852006 VSC852005:VSC852006 WBY852005:WBY852006 WLU852005:WLU852006 WVQ852005:WVQ852006 I917541:I917542 JE917541:JE917542 TA917541:TA917542 ACW917541:ACW917542 AMS917541:AMS917542 AWO917541:AWO917542 BGK917541:BGK917542 BQG917541:BQG917542 CAC917541:CAC917542 CJY917541:CJY917542 CTU917541:CTU917542 DDQ917541:DDQ917542 DNM917541:DNM917542 DXI917541:DXI917542 EHE917541:EHE917542 ERA917541:ERA917542 FAW917541:FAW917542 FKS917541:FKS917542 FUO917541:FUO917542 GEK917541:GEK917542 GOG917541:GOG917542 GYC917541:GYC917542 HHY917541:HHY917542 HRU917541:HRU917542 IBQ917541:IBQ917542 ILM917541:ILM917542 IVI917541:IVI917542 JFE917541:JFE917542 JPA917541:JPA917542 JYW917541:JYW917542 KIS917541:KIS917542 KSO917541:KSO917542 LCK917541:LCK917542 LMG917541:LMG917542 LWC917541:LWC917542 MFY917541:MFY917542 MPU917541:MPU917542 MZQ917541:MZQ917542 NJM917541:NJM917542 NTI917541:NTI917542 ODE917541:ODE917542 ONA917541:ONA917542 OWW917541:OWW917542 PGS917541:PGS917542 PQO917541:PQO917542 QAK917541:QAK917542 QKG917541:QKG917542 QUC917541:QUC917542 RDY917541:RDY917542 RNU917541:RNU917542 RXQ917541:RXQ917542 SHM917541:SHM917542 SRI917541:SRI917542 TBE917541:TBE917542 TLA917541:TLA917542 TUW917541:TUW917542 UES917541:UES917542 UOO917541:UOO917542 UYK917541:UYK917542 VIG917541:VIG917542 VSC917541:VSC917542 WBY917541:WBY917542 WLU917541:WLU917542 WVQ917541:WVQ917542 I983077:I983078 JE983077:JE983078 TA983077:TA983078 ACW983077:ACW983078 AMS983077:AMS983078 AWO983077:AWO983078 BGK983077:BGK983078 BQG983077:BQG983078 CAC983077:CAC983078 CJY983077:CJY983078 CTU983077:CTU983078 DDQ983077:DDQ983078 DNM983077:DNM983078 DXI983077:DXI983078 EHE983077:EHE983078 ERA983077:ERA983078 FAW983077:FAW983078 FKS983077:FKS983078 FUO983077:FUO983078 GEK983077:GEK983078 GOG983077:GOG983078 GYC983077:GYC983078 HHY983077:HHY983078 HRU983077:HRU983078 IBQ983077:IBQ983078 ILM983077:ILM983078 IVI983077:IVI983078 JFE983077:JFE983078 JPA983077:JPA983078 JYW983077:JYW983078 KIS983077:KIS983078 KSO983077:KSO983078 LCK983077:LCK983078 LMG983077:LMG983078 LWC983077:LWC983078 MFY983077:MFY983078 MPU983077:MPU983078 MZQ983077:MZQ983078 NJM983077:NJM983078 NTI983077:NTI983078 ODE983077:ODE983078 ONA983077:ONA983078 OWW983077:OWW983078 PGS983077:PGS983078 PQO983077:PQO983078 QAK983077:QAK983078 QKG983077:QKG983078 QUC983077:QUC983078 RDY983077:RDY983078 RNU983077:RNU983078 RXQ983077:RXQ983078 SHM983077:SHM983078 SRI983077:SRI983078 TBE983077:TBE983078 TLA983077:TLA983078 TUW983077:TUW983078 UES983077:UES983078 UOO983077:UOO983078 UYK983077:UYK983078 VIG983077:VIG983078 VSC983077:VSC983078 WBY983077:WBY983078 WLU983077:WLU983078 WVQ983077:WVQ983078 C21:C26 IY21:IY26 SU21:SU26 ACQ21:ACQ26 AMM21:AMM26 AWI21:AWI26 BGE21:BGE26 BQA21:BQA26 BZW21:BZW26 CJS21:CJS26 CTO21:CTO26 DDK21:DDK26 DNG21:DNG26 DXC21:DXC26 EGY21:EGY26 EQU21:EQU26 FAQ21:FAQ26 FKM21:FKM26 FUI21:FUI26 GEE21:GEE26 GOA21:GOA26 GXW21:GXW26 HHS21:HHS26 HRO21:HRO26 IBK21:IBK26 ILG21:ILG26 IVC21:IVC26 JEY21:JEY26 JOU21:JOU26 JYQ21:JYQ26 KIM21:KIM26 KSI21:KSI26 LCE21:LCE26 LMA21:LMA26 LVW21:LVW26 MFS21:MFS26 MPO21:MPO26 MZK21:MZK26 NJG21:NJG26 NTC21:NTC26 OCY21:OCY26 OMU21:OMU26 OWQ21:OWQ26 PGM21:PGM26 PQI21:PQI26 QAE21:QAE26 QKA21:QKA26 QTW21:QTW26 RDS21:RDS26 RNO21:RNO26 RXK21:RXK26 SHG21:SHG26 SRC21:SRC26 TAY21:TAY26 TKU21:TKU26 TUQ21:TUQ26 UEM21:UEM26 UOI21:UOI26 UYE21:UYE26 VIA21:VIA26 VRW21:VRW26 WBS21:WBS26 WLO21:WLO26 WVK21:WVK26 C65566:C65571 IY65566:IY65571 SU65566:SU65571 ACQ65566:ACQ65571 AMM65566:AMM65571 AWI65566:AWI65571 BGE65566:BGE65571 BQA65566:BQA65571 BZW65566:BZW65571 CJS65566:CJS65571 CTO65566:CTO65571 DDK65566:DDK65571 DNG65566:DNG65571 DXC65566:DXC65571 EGY65566:EGY65571 EQU65566:EQU65571 FAQ65566:FAQ65571 FKM65566:FKM65571 FUI65566:FUI65571 GEE65566:GEE65571 GOA65566:GOA65571 GXW65566:GXW65571 HHS65566:HHS65571 HRO65566:HRO65571 IBK65566:IBK65571 ILG65566:ILG65571 IVC65566:IVC65571 JEY65566:JEY65571 JOU65566:JOU65571 JYQ65566:JYQ65571 KIM65566:KIM65571 KSI65566:KSI65571 LCE65566:LCE65571 LMA65566:LMA65571 LVW65566:LVW65571 MFS65566:MFS65571 MPO65566:MPO65571 MZK65566:MZK65571 NJG65566:NJG65571 NTC65566:NTC65571 OCY65566:OCY65571 OMU65566:OMU65571 OWQ65566:OWQ65571 PGM65566:PGM65571 PQI65566:PQI65571 QAE65566:QAE65571 QKA65566:QKA65571 QTW65566:QTW65571 RDS65566:RDS65571 RNO65566:RNO65571 RXK65566:RXK65571 SHG65566:SHG65571 SRC65566:SRC65571 TAY65566:TAY65571 TKU65566:TKU65571 TUQ65566:TUQ65571 UEM65566:UEM65571 UOI65566:UOI65571 UYE65566:UYE65571 VIA65566:VIA65571 VRW65566:VRW65571 WBS65566:WBS65571 WLO65566:WLO65571 WVK65566:WVK65571 C131102:C131107 IY131102:IY131107 SU131102:SU131107 ACQ131102:ACQ131107 AMM131102:AMM131107 AWI131102:AWI131107 BGE131102:BGE131107 BQA131102:BQA131107 BZW131102:BZW131107 CJS131102:CJS131107 CTO131102:CTO131107 DDK131102:DDK131107 DNG131102:DNG131107 DXC131102:DXC131107 EGY131102:EGY131107 EQU131102:EQU131107 FAQ131102:FAQ131107 FKM131102:FKM131107 FUI131102:FUI131107 GEE131102:GEE131107 GOA131102:GOA131107 GXW131102:GXW131107 HHS131102:HHS131107 HRO131102:HRO131107 IBK131102:IBK131107 ILG131102:ILG131107 IVC131102:IVC131107 JEY131102:JEY131107 JOU131102:JOU131107 JYQ131102:JYQ131107 KIM131102:KIM131107 KSI131102:KSI131107 LCE131102:LCE131107 LMA131102:LMA131107 LVW131102:LVW131107 MFS131102:MFS131107 MPO131102:MPO131107 MZK131102:MZK131107 NJG131102:NJG131107 NTC131102:NTC131107 OCY131102:OCY131107 OMU131102:OMU131107 OWQ131102:OWQ131107 PGM131102:PGM131107 PQI131102:PQI131107 QAE131102:QAE131107 QKA131102:QKA131107 QTW131102:QTW131107 RDS131102:RDS131107 RNO131102:RNO131107 RXK131102:RXK131107 SHG131102:SHG131107 SRC131102:SRC131107 TAY131102:TAY131107 TKU131102:TKU131107 TUQ131102:TUQ131107 UEM131102:UEM131107 UOI131102:UOI131107 UYE131102:UYE131107 VIA131102:VIA131107 VRW131102:VRW131107 WBS131102:WBS131107 WLO131102:WLO131107 WVK131102:WVK131107 C196638:C196643 IY196638:IY196643 SU196638:SU196643 ACQ196638:ACQ196643 AMM196638:AMM196643 AWI196638:AWI196643 BGE196638:BGE196643 BQA196638:BQA196643 BZW196638:BZW196643 CJS196638:CJS196643 CTO196638:CTO196643 DDK196638:DDK196643 DNG196638:DNG196643 DXC196638:DXC196643 EGY196638:EGY196643 EQU196638:EQU196643 FAQ196638:FAQ196643 FKM196638:FKM196643 FUI196638:FUI196643 GEE196638:GEE196643 GOA196638:GOA196643 GXW196638:GXW196643 HHS196638:HHS196643 HRO196638:HRO196643 IBK196638:IBK196643 ILG196638:ILG196643 IVC196638:IVC196643 JEY196638:JEY196643 JOU196638:JOU196643 JYQ196638:JYQ196643 KIM196638:KIM196643 KSI196638:KSI196643 LCE196638:LCE196643 LMA196638:LMA196643 LVW196638:LVW196643 MFS196638:MFS196643 MPO196638:MPO196643 MZK196638:MZK196643 NJG196638:NJG196643 NTC196638:NTC196643 OCY196638:OCY196643 OMU196638:OMU196643 OWQ196638:OWQ196643 PGM196638:PGM196643 PQI196638:PQI196643 QAE196638:QAE196643 QKA196638:QKA196643 QTW196638:QTW196643 RDS196638:RDS196643 RNO196638:RNO196643 RXK196638:RXK196643 SHG196638:SHG196643 SRC196638:SRC196643 TAY196638:TAY196643 TKU196638:TKU196643 TUQ196638:TUQ196643 UEM196638:UEM196643 UOI196638:UOI196643 UYE196638:UYE196643 VIA196638:VIA196643 VRW196638:VRW196643 WBS196638:WBS196643 WLO196638:WLO196643 WVK196638:WVK196643 C262174:C262179 IY262174:IY262179 SU262174:SU262179 ACQ262174:ACQ262179 AMM262174:AMM262179 AWI262174:AWI262179 BGE262174:BGE262179 BQA262174:BQA262179 BZW262174:BZW262179 CJS262174:CJS262179 CTO262174:CTO262179 DDK262174:DDK262179 DNG262174:DNG262179 DXC262174:DXC262179 EGY262174:EGY262179 EQU262174:EQU262179 FAQ262174:FAQ262179 FKM262174:FKM262179 FUI262174:FUI262179 GEE262174:GEE262179 GOA262174:GOA262179 GXW262174:GXW262179 HHS262174:HHS262179 HRO262174:HRO262179 IBK262174:IBK262179 ILG262174:ILG262179 IVC262174:IVC262179 JEY262174:JEY262179 JOU262174:JOU262179 JYQ262174:JYQ262179 KIM262174:KIM262179 KSI262174:KSI262179 LCE262174:LCE262179 LMA262174:LMA262179 LVW262174:LVW262179 MFS262174:MFS262179 MPO262174:MPO262179 MZK262174:MZK262179 NJG262174:NJG262179 NTC262174:NTC262179 OCY262174:OCY262179 OMU262174:OMU262179 OWQ262174:OWQ262179 PGM262174:PGM262179 PQI262174:PQI262179 QAE262174:QAE262179 QKA262174:QKA262179 QTW262174:QTW262179 RDS262174:RDS262179 RNO262174:RNO262179 RXK262174:RXK262179 SHG262174:SHG262179 SRC262174:SRC262179 TAY262174:TAY262179 TKU262174:TKU262179 TUQ262174:TUQ262179 UEM262174:UEM262179 UOI262174:UOI262179 UYE262174:UYE262179 VIA262174:VIA262179 VRW262174:VRW262179 WBS262174:WBS262179 WLO262174:WLO262179 WVK262174:WVK262179 C327710:C327715 IY327710:IY327715 SU327710:SU327715 ACQ327710:ACQ327715 AMM327710:AMM327715 AWI327710:AWI327715 BGE327710:BGE327715 BQA327710:BQA327715 BZW327710:BZW327715 CJS327710:CJS327715 CTO327710:CTO327715 DDK327710:DDK327715 DNG327710:DNG327715 DXC327710:DXC327715 EGY327710:EGY327715 EQU327710:EQU327715 FAQ327710:FAQ327715 FKM327710:FKM327715 FUI327710:FUI327715 GEE327710:GEE327715 GOA327710:GOA327715 GXW327710:GXW327715 HHS327710:HHS327715 HRO327710:HRO327715 IBK327710:IBK327715 ILG327710:ILG327715 IVC327710:IVC327715 JEY327710:JEY327715 JOU327710:JOU327715 JYQ327710:JYQ327715 KIM327710:KIM327715 KSI327710:KSI327715 LCE327710:LCE327715 LMA327710:LMA327715 LVW327710:LVW327715 MFS327710:MFS327715 MPO327710:MPO327715 MZK327710:MZK327715 NJG327710:NJG327715 NTC327710:NTC327715 OCY327710:OCY327715 OMU327710:OMU327715 OWQ327710:OWQ327715 PGM327710:PGM327715 PQI327710:PQI327715 QAE327710:QAE327715 QKA327710:QKA327715 QTW327710:QTW327715 RDS327710:RDS327715 RNO327710:RNO327715 RXK327710:RXK327715 SHG327710:SHG327715 SRC327710:SRC327715 TAY327710:TAY327715 TKU327710:TKU327715 TUQ327710:TUQ327715 UEM327710:UEM327715 UOI327710:UOI327715 UYE327710:UYE327715 VIA327710:VIA327715 VRW327710:VRW327715 WBS327710:WBS327715 WLO327710:WLO327715 WVK327710:WVK327715 C393246:C393251 IY393246:IY393251 SU393246:SU393251 ACQ393246:ACQ393251 AMM393246:AMM393251 AWI393246:AWI393251 BGE393246:BGE393251 BQA393246:BQA393251 BZW393246:BZW393251 CJS393246:CJS393251 CTO393246:CTO393251 DDK393246:DDK393251 DNG393246:DNG393251 DXC393246:DXC393251 EGY393246:EGY393251 EQU393246:EQU393251 FAQ393246:FAQ393251 FKM393246:FKM393251 FUI393246:FUI393251 GEE393246:GEE393251 GOA393246:GOA393251 GXW393246:GXW393251 HHS393246:HHS393251 HRO393246:HRO393251 IBK393246:IBK393251 ILG393246:ILG393251 IVC393246:IVC393251 JEY393246:JEY393251 JOU393246:JOU393251 JYQ393246:JYQ393251 KIM393246:KIM393251 KSI393246:KSI393251 LCE393246:LCE393251 LMA393246:LMA393251 LVW393246:LVW393251 MFS393246:MFS393251 MPO393246:MPO393251 MZK393246:MZK393251 NJG393246:NJG393251 NTC393246:NTC393251 OCY393246:OCY393251 OMU393246:OMU393251 OWQ393246:OWQ393251 PGM393246:PGM393251 PQI393246:PQI393251 QAE393246:QAE393251 QKA393246:QKA393251 QTW393246:QTW393251 RDS393246:RDS393251 RNO393246:RNO393251 RXK393246:RXK393251 SHG393246:SHG393251 SRC393246:SRC393251 TAY393246:TAY393251 TKU393246:TKU393251 TUQ393246:TUQ393251 UEM393246:UEM393251 UOI393246:UOI393251 UYE393246:UYE393251 VIA393246:VIA393251 VRW393246:VRW393251 WBS393246:WBS393251 WLO393246:WLO393251 WVK393246:WVK393251 C458782:C458787 IY458782:IY458787 SU458782:SU458787 ACQ458782:ACQ458787 AMM458782:AMM458787 AWI458782:AWI458787 BGE458782:BGE458787 BQA458782:BQA458787 BZW458782:BZW458787 CJS458782:CJS458787 CTO458782:CTO458787 DDK458782:DDK458787 DNG458782:DNG458787 DXC458782:DXC458787 EGY458782:EGY458787 EQU458782:EQU458787 FAQ458782:FAQ458787 FKM458782:FKM458787 FUI458782:FUI458787 GEE458782:GEE458787 GOA458782:GOA458787 GXW458782:GXW458787 HHS458782:HHS458787 HRO458782:HRO458787 IBK458782:IBK458787 ILG458782:ILG458787 IVC458782:IVC458787 JEY458782:JEY458787 JOU458782:JOU458787 JYQ458782:JYQ458787 KIM458782:KIM458787 KSI458782:KSI458787 LCE458782:LCE458787 LMA458782:LMA458787 LVW458782:LVW458787 MFS458782:MFS458787 MPO458782:MPO458787 MZK458782:MZK458787 NJG458782:NJG458787 NTC458782:NTC458787 OCY458782:OCY458787 OMU458782:OMU458787 OWQ458782:OWQ458787 PGM458782:PGM458787 PQI458782:PQI458787 QAE458782:QAE458787 QKA458782:QKA458787 QTW458782:QTW458787 RDS458782:RDS458787 RNO458782:RNO458787 RXK458782:RXK458787 SHG458782:SHG458787 SRC458782:SRC458787 TAY458782:TAY458787 TKU458782:TKU458787 TUQ458782:TUQ458787 UEM458782:UEM458787 UOI458782:UOI458787 UYE458782:UYE458787 VIA458782:VIA458787 VRW458782:VRW458787 WBS458782:WBS458787 WLO458782:WLO458787 WVK458782:WVK458787 C524318:C524323 IY524318:IY524323 SU524318:SU524323 ACQ524318:ACQ524323 AMM524318:AMM524323 AWI524318:AWI524323 BGE524318:BGE524323 BQA524318:BQA524323 BZW524318:BZW524323 CJS524318:CJS524323 CTO524318:CTO524323 DDK524318:DDK524323 DNG524318:DNG524323 DXC524318:DXC524323 EGY524318:EGY524323 EQU524318:EQU524323 FAQ524318:FAQ524323 FKM524318:FKM524323 FUI524318:FUI524323 GEE524318:GEE524323 GOA524318:GOA524323 GXW524318:GXW524323 HHS524318:HHS524323 HRO524318:HRO524323 IBK524318:IBK524323 ILG524318:ILG524323 IVC524318:IVC524323 JEY524318:JEY524323 JOU524318:JOU524323 JYQ524318:JYQ524323 KIM524318:KIM524323 KSI524318:KSI524323 LCE524318:LCE524323 LMA524318:LMA524323 LVW524318:LVW524323 MFS524318:MFS524323 MPO524318:MPO524323 MZK524318:MZK524323 NJG524318:NJG524323 NTC524318:NTC524323 OCY524318:OCY524323 OMU524318:OMU524323 OWQ524318:OWQ524323 PGM524318:PGM524323 PQI524318:PQI524323 QAE524318:QAE524323 QKA524318:QKA524323 QTW524318:QTW524323 RDS524318:RDS524323 RNO524318:RNO524323 RXK524318:RXK524323 SHG524318:SHG524323 SRC524318:SRC524323 TAY524318:TAY524323 TKU524318:TKU524323 TUQ524318:TUQ524323 UEM524318:UEM524323 UOI524318:UOI524323 UYE524318:UYE524323 VIA524318:VIA524323 VRW524318:VRW524323 WBS524318:WBS524323 WLO524318:WLO524323 WVK524318:WVK524323 C589854:C589859 IY589854:IY589859 SU589854:SU589859 ACQ589854:ACQ589859 AMM589854:AMM589859 AWI589854:AWI589859 BGE589854:BGE589859 BQA589854:BQA589859 BZW589854:BZW589859 CJS589854:CJS589859 CTO589854:CTO589859 DDK589854:DDK589859 DNG589854:DNG589859 DXC589854:DXC589859 EGY589854:EGY589859 EQU589854:EQU589859 FAQ589854:FAQ589859 FKM589854:FKM589859 FUI589854:FUI589859 GEE589854:GEE589859 GOA589854:GOA589859 GXW589854:GXW589859 HHS589854:HHS589859 HRO589854:HRO589859 IBK589854:IBK589859 ILG589854:ILG589859 IVC589854:IVC589859 JEY589854:JEY589859 JOU589854:JOU589859 JYQ589854:JYQ589859 KIM589854:KIM589859 KSI589854:KSI589859 LCE589854:LCE589859 LMA589854:LMA589859 LVW589854:LVW589859 MFS589854:MFS589859 MPO589854:MPO589859 MZK589854:MZK589859 NJG589854:NJG589859 NTC589854:NTC589859 OCY589854:OCY589859 OMU589854:OMU589859 OWQ589854:OWQ589859 PGM589854:PGM589859 PQI589854:PQI589859 QAE589854:QAE589859 QKA589854:QKA589859 QTW589854:QTW589859 RDS589854:RDS589859 RNO589854:RNO589859 RXK589854:RXK589859 SHG589854:SHG589859 SRC589854:SRC589859 TAY589854:TAY589859 TKU589854:TKU589859 TUQ589854:TUQ589859 UEM589854:UEM589859 UOI589854:UOI589859 UYE589854:UYE589859 VIA589854:VIA589859 VRW589854:VRW589859 WBS589854:WBS589859 WLO589854:WLO589859 WVK589854:WVK589859 C655390:C655395 IY655390:IY655395 SU655390:SU655395 ACQ655390:ACQ655395 AMM655390:AMM655395 AWI655390:AWI655395 BGE655390:BGE655395 BQA655390:BQA655395 BZW655390:BZW655395 CJS655390:CJS655395 CTO655390:CTO655395 DDK655390:DDK655395 DNG655390:DNG655395 DXC655390:DXC655395 EGY655390:EGY655395 EQU655390:EQU655395 FAQ655390:FAQ655395 FKM655390:FKM655395 FUI655390:FUI655395 GEE655390:GEE655395 GOA655390:GOA655395 GXW655390:GXW655395 HHS655390:HHS655395 HRO655390:HRO655395 IBK655390:IBK655395 ILG655390:ILG655395 IVC655390:IVC655395 JEY655390:JEY655395 JOU655390:JOU655395 JYQ655390:JYQ655395 KIM655390:KIM655395 KSI655390:KSI655395 LCE655390:LCE655395 LMA655390:LMA655395 LVW655390:LVW655395 MFS655390:MFS655395 MPO655390:MPO655395 MZK655390:MZK655395 NJG655390:NJG655395 NTC655390:NTC655395 OCY655390:OCY655395 OMU655390:OMU655395 OWQ655390:OWQ655395 PGM655390:PGM655395 PQI655390:PQI655395 QAE655390:QAE655395 QKA655390:QKA655395 QTW655390:QTW655395 RDS655390:RDS655395 RNO655390:RNO655395 RXK655390:RXK655395 SHG655390:SHG655395 SRC655390:SRC655395 TAY655390:TAY655395 TKU655390:TKU655395 TUQ655390:TUQ655395 UEM655390:UEM655395 UOI655390:UOI655395 UYE655390:UYE655395 VIA655390:VIA655395 VRW655390:VRW655395 WBS655390:WBS655395 WLO655390:WLO655395 WVK655390:WVK655395 C720926:C720931 IY720926:IY720931 SU720926:SU720931 ACQ720926:ACQ720931 AMM720926:AMM720931 AWI720926:AWI720931 BGE720926:BGE720931 BQA720926:BQA720931 BZW720926:BZW720931 CJS720926:CJS720931 CTO720926:CTO720931 DDK720926:DDK720931 DNG720926:DNG720931 DXC720926:DXC720931 EGY720926:EGY720931 EQU720926:EQU720931 FAQ720926:FAQ720931 FKM720926:FKM720931 FUI720926:FUI720931 GEE720926:GEE720931 GOA720926:GOA720931 GXW720926:GXW720931 HHS720926:HHS720931 HRO720926:HRO720931 IBK720926:IBK720931 ILG720926:ILG720931 IVC720926:IVC720931 JEY720926:JEY720931 JOU720926:JOU720931 JYQ720926:JYQ720931 KIM720926:KIM720931 KSI720926:KSI720931 LCE720926:LCE720931 LMA720926:LMA720931 LVW720926:LVW720931 MFS720926:MFS720931 MPO720926:MPO720931 MZK720926:MZK720931 NJG720926:NJG720931 NTC720926:NTC720931 OCY720926:OCY720931 OMU720926:OMU720931 OWQ720926:OWQ720931 PGM720926:PGM720931 PQI720926:PQI720931 QAE720926:QAE720931 QKA720926:QKA720931 QTW720926:QTW720931 RDS720926:RDS720931 RNO720926:RNO720931 RXK720926:RXK720931 SHG720926:SHG720931 SRC720926:SRC720931 TAY720926:TAY720931 TKU720926:TKU720931 TUQ720926:TUQ720931 UEM720926:UEM720931 UOI720926:UOI720931 UYE720926:UYE720931 VIA720926:VIA720931 VRW720926:VRW720931 WBS720926:WBS720931 WLO720926:WLO720931 WVK720926:WVK720931 C786462:C786467 IY786462:IY786467 SU786462:SU786467 ACQ786462:ACQ786467 AMM786462:AMM786467 AWI786462:AWI786467 BGE786462:BGE786467 BQA786462:BQA786467 BZW786462:BZW786467 CJS786462:CJS786467 CTO786462:CTO786467 DDK786462:DDK786467 DNG786462:DNG786467 DXC786462:DXC786467 EGY786462:EGY786467 EQU786462:EQU786467 FAQ786462:FAQ786467 FKM786462:FKM786467 FUI786462:FUI786467 GEE786462:GEE786467 GOA786462:GOA786467 GXW786462:GXW786467 HHS786462:HHS786467 HRO786462:HRO786467 IBK786462:IBK786467 ILG786462:ILG786467 IVC786462:IVC786467 JEY786462:JEY786467 JOU786462:JOU786467 JYQ786462:JYQ786467 KIM786462:KIM786467 KSI786462:KSI786467 LCE786462:LCE786467 LMA786462:LMA786467 LVW786462:LVW786467 MFS786462:MFS786467 MPO786462:MPO786467 MZK786462:MZK786467 NJG786462:NJG786467 NTC786462:NTC786467 OCY786462:OCY786467 OMU786462:OMU786467 OWQ786462:OWQ786467 PGM786462:PGM786467 PQI786462:PQI786467 QAE786462:QAE786467 QKA786462:QKA786467 QTW786462:QTW786467 RDS786462:RDS786467 RNO786462:RNO786467 RXK786462:RXK786467 SHG786462:SHG786467 SRC786462:SRC786467 TAY786462:TAY786467 TKU786462:TKU786467 TUQ786462:TUQ786467 UEM786462:UEM786467 UOI786462:UOI786467 UYE786462:UYE786467 VIA786462:VIA786467 VRW786462:VRW786467 WBS786462:WBS786467 WLO786462:WLO786467 WVK786462:WVK786467 C851998:C852003 IY851998:IY852003 SU851998:SU852003 ACQ851998:ACQ852003 AMM851998:AMM852003 AWI851998:AWI852003 BGE851998:BGE852003 BQA851998:BQA852003 BZW851998:BZW852003 CJS851998:CJS852003 CTO851998:CTO852003 DDK851998:DDK852003 DNG851998:DNG852003 DXC851998:DXC852003 EGY851998:EGY852003 EQU851998:EQU852003 FAQ851998:FAQ852003 FKM851998:FKM852003 FUI851998:FUI852003 GEE851998:GEE852003 GOA851998:GOA852003 GXW851998:GXW852003 HHS851998:HHS852003 HRO851998:HRO852003 IBK851998:IBK852003 ILG851998:ILG852003 IVC851998:IVC852003 JEY851998:JEY852003 JOU851998:JOU852003 JYQ851998:JYQ852003 KIM851998:KIM852003 KSI851998:KSI852003 LCE851998:LCE852003 LMA851998:LMA852003 LVW851998:LVW852003 MFS851998:MFS852003 MPO851998:MPO852003 MZK851998:MZK852003 NJG851998:NJG852003 NTC851998:NTC852003 OCY851998:OCY852003 OMU851998:OMU852003 OWQ851998:OWQ852003 PGM851998:PGM852003 PQI851998:PQI852003 QAE851998:QAE852003 QKA851998:QKA852003 QTW851998:QTW852003 RDS851998:RDS852003 RNO851998:RNO852003 RXK851998:RXK852003 SHG851998:SHG852003 SRC851998:SRC852003 TAY851998:TAY852003 TKU851998:TKU852003 TUQ851998:TUQ852003 UEM851998:UEM852003 UOI851998:UOI852003 UYE851998:UYE852003 VIA851998:VIA852003 VRW851998:VRW852003 WBS851998:WBS852003 WLO851998:WLO852003 WVK851998:WVK852003 C917534:C917539 IY917534:IY917539 SU917534:SU917539 ACQ917534:ACQ917539 AMM917534:AMM917539 AWI917534:AWI917539 BGE917534:BGE917539 BQA917534:BQA917539 BZW917534:BZW917539 CJS917534:CJS917539 CTO917534:CTO917539 DDK917534:DDK917539 DNG917534:DNG917539 DXC917534:DXC917539 EGY917534:EGY917539 EQU917534:EQU917539 FAQ917534:FAQ917539 FKM917534:FKM917539 FUI917534:FUI917539 GEE917534:GEE917539 GOA917534:GOA917539 GXW917534:GXW917539 HHS917534:HHS917539 HRO917534:HRO917539 IBK917534:IBK917539 ILG917534:ILG917539 IVC917534:IVC917539 JEY917534:JEY917539 JOU917534:JOU917539 JYQ917534:JYQ917539 KIM917534:KIM917539 KSI917534:KSI917539 LCE917534:LCE917539 LMA917534:LMA917539 LVW917534:LVW917539 MFS917534:MFS917539 MPO917534:MPO917539 MZK917534:MZK917539 NJG917534:NJG917539 NTC917534:NTC917539 OCY917534:OCY917539 OMU917534:OMU917539 OWQ917534:OWQ917539 PGM917534:PGM917539 PQI917534:PQI917539 QAE917534:QAE917539 QKA917534:QKA917539 QTW917534:QTW917539 RDS917534:RDS917539 RNO917534:RNO917539 RXK917534:RXK917539 SHG917534:SHG917539 SRC917534:SRC917539 TAY917534:TAY917539 TKU917534:TKU917539 TUQ917534:TUQ917539 UEM917534:UEM917539 UOI917534:UOI917539 UYE917534:UYE917539 VIA917534:VIA917539 VRW917534:VRW917539 WBS917534:WBS917539 WLO917534:WLO917539 WVK917534:WVK917539 C983070:C983075 IY983070:IY983075 SU983070:SU983075 ACQ983070:ACQ983075 AMM983070:AMM983075 AWI983070:AWI983075 BGE983070:BGE983075 BQA983070:BQA983075 BZW983070:BZW983075 CJS983070:CJS983075 CTO983070:CTO983075 DDK983070:DDK983075 DNG983070:DNG983075 DXC983070:DXC983075 EGY983070:EGY983075 EQU983070:EQU983075 FAQ983070:FAQ983075 FKM983070:FKM983075 FUI983070:FUI983075 GEE983070:GEE983075 GOA983070:GOA983075 GXW983070:GXW983075 HHS983070:HHS983075 HRO983070:HRO983075 IBK983070:IBK983075 ILG983070:ILG983075 IVC983070:IVC983075 JEY983070:JEY983075 JOU983070:JOU983075 JYQ983070:JYQ983075 KIM983070:KIM983075 KSI983070:KSI983075 LCE983070:LCE983075 LMA983070:LMA983075 LVW983070:LVW983075 MFS983070:MFS983075 MPO983070:MPO983075 MZK983070:MZK983075 NJG983070:NJG983075 NTC983070:NTC983075 OCY983070:OCY983075 OMU983070:OMU983075 OWQ983070:OWQ983075 PGM983070:PGM983075 PQI983070:PQI983075 QAE983070:QAE983075 QKA983070:QKA983075 QTW983070:QTW983075 RDS983070:RDS983075 RNO983070:RNO983075 RXK983070:RXK983075 SHG983070:SHG983075 SRC983070:SRC983075 TAY983070:TAY983075 TKU983070:TKU983075 TUQ983070:TUQ983075 UEM983070:UEM983075 UOI983070:UOI983075 UYE983070:UYE983075 VIA983070:VIA983075 VRW983070:VRW983075 WBS983070:WBS983075 WLO983070:WLO983075 V42 B44 B46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479F1-B4D7-486E-985F-7895E2F8650C}">
  <sheetPr>
    <tabColor rgb="FFCCFFFF"/>
  </sheetPr>
  <dimension ref="A1:AY93"/>
  <sheetViews>
    <sheetView view="pageBreakPreview" zoomScaleNormal="100" zoomScaleSheetLayoutView="100" workbookViewId="0">
      <selection activeCell="G3" sqref="G3:K3"/>
    </sheetView>
  </sheetViews>
  <sheetFormatPr defaultRowHeight="12" outlineLevelRow="1"/>
  <cols>
    <col min="1" max="29" width="3" style="444" customWidth="1"/>
    <col min="30" max="30" width="2.875" style="444" customWidth="1"/>
    <col min="31" max="256" width="9" style="444"/>
    <col min="257" max="285" width="3" style="444" customWidth="1"/>
    <col min="286" max="286" width="2.875" style="444" customWidth="1"/>
    <col min="287" max="512" width="9" style="444"/>
    <col min="513" max="541" width="3" style="444" customWidth="1"/>
    <col min="542" max="542" width="2.875" style="444" customWidth="1"/>
    <col min="543" max="768" width="9" style="444"/>
    <col min="769" max="797" width="3" style="444" customWidth="1"/>
    <col min="798" max="798" width="2.875" style="444" customWidth="1"/>
    <col min="799" max="1024" width="9" style="444"/>
    <col min="1025" max="1053" width="3" style="444" customWidth="1"/>
    <col min="1054" max="1054" width="2.875" style="444" customWidth="1"/>
    <col min="1055" max="1280" width="9" style="444"/>
    <col min="1281" max="1309" width="3" style="444" customWidth="1"/>
    <col min="1310" max="1310" width="2.875" style="444" customWidth="1"/>
    <col min="1311" max="1536" width="9" style="444"/>
    <col min="1537" max="1565" width="3" style="444" customWidth="1"/>
    <col min="1566" max="1566" width="2.875" style="444" customWidth="1"/>
    <col min="1567" max="1792" width="9" style="444"/>
    <col min="1793" max="1821" width="3" style="444" customWidth="1"/>
    <col min="1822" max="1822" width="2.875" style="444" customWidth="1"/>
    <col min="1823" max="2048" width="9" style="444"/>
    <col min="2049" max="2077" width="3" style="444" customWidth="1"/>
    <col min="2078" max="2078" width="2.875" style="444" customWidth="1"/>
    <col min="2079" max="2304" width="9" style="444"/>
    <col min="2305" max="2333" width="3" style="444" customWidth="1"/>
    <col min="2334" max="2334" width="2.875" style="444" customWidth="1"/>
    <col min="2335" max="2560" width="9" style="444"/>
    <col min="2561" max="2589" width="3" style="444" customWidth="1"/>
    <col min="2590" max="2590" width="2.875" style="444" customWidth="1"/>
    <col min="2591" max="2816" width="9" style="444"/>
    <col min="2817" max="2845" width="3" style="444" customWidth="1"/>
    <col min="2846" max="2846" width="2.875" style="444" customWidth="1"/>
    <col min="2847" max="3072" width="9" style="444"/>
    <col min="3073" max="3101" width="3" style="444" customWidth="1"/>
    <col min="3102" max="3102" width="2.875" style="444" customWidth="1"/>
    <col min="3103" max="3328" width="9" style="444"/>
    <col min="3329" max="3357" width="3" style="444" customWidth="1"/>
    <col min="3358" max="3358" width="2.875" style="444" customWidth="1"/>
    <col min="3359" max="3584" width="9" style="444"/>
    <col min="3585" max="3613" width="3" style="444" customWidth="1"/>
    <col min="3614" max="3614" width="2.875" style="444" customWidth="1"/>
    <col min="3615" max="3840" width="9" style="444"/>
    <col min="3841" max="3869" width="3" style="444" customWidth="1"/>
    <col min="3870" max="3870" width="2.875" style="444" customWidth="1"/>
    <col min="3871" max="4096" width="9" style="444"/>
    <col min="4097" max="4125" width="3" style="444" customWidth="1"/>
    <col min="4126" max="4126" width="2.875" style="444" customWidth="1"/>
    <col min="4127" max="4352" width="9" style="444"/>
    <col min="4353" max="4381" width="3" style="444" customWidth="1"/>
    <col min="4382" max="4382" width="2.875" style="444" customWidth="1"/>
    <col min="4383" max="4608" width="9" style="444"/>
    <col min="4609" max="4637" width="3" style="444" customWidth="1"/>
    <col min="4638" max="4638" width="2.875" style="444" customWidth="1"/>
    <col min="4639" max="4864" width="9" style="444"/>
    <col min="4865" max="4893" width="3" style="444" customWidth="1"/>
    <col min="4894" max="4894" width="2.875" style="444" customWidth="1"/>
    <col min="4895" max="5120" width="9" style="444"/>
    <col min="5121" max="5149" width="3" style="444" customWidth="1"/>
    <col min="5150" max="5150" width="2.875" style="444" customWidth="1"/>
    <col min="5151" max="5376" width="9" style="444"/>
    <col min="5377" max="5405" width="3" style="444" customWidth="1"/>
    <col min="5406" max="5406" width="2.875" style="444" customWidth="1"/>
    <col min="5407" max="5632" width="9" style="444"/>
    <col min="5633" max="5661" width="3" style="444" customWidth="1"/>
    <col min="5662" max="5662" width="2.875" style="444" customWidth="1"/>
    <col min="5663" max="5888" width="9" style="444"/>
    <col min="5889" max="5917" width="3" style="444" customWidth="1"/>
    <col min="5918" max="5918" width="2.875" style="444" customWidth="1"/>
    <col min="5919" max="6144" width="9" style="444"/>
    <col min="6145" max="6173" width="3" style="444" customWidth="1"/>
    <col min="6174" max="6174" width="2.875" style="444" customWidth="1"/>
    <col min="6175" max="6400" width="9" style="444"/>
    <col min="6401" max="6429" width="3" style="444" customWidth="1"/>
    <col min="6430" max="6430" width="2.875" style="444" customWidth="1"/>
    <col min="6431" max="6656" width="9" style="444"/>
    <col min="6657" max="6685" width="3" style="444" customWidth="1"/>
    <col min="6686" max="6686" width="2.875" style="444" customWidth="1"/>
    <col min="6687" max="6912" width="9" style="444"/>
    <col min="6913" max="6941" width="3" style="444" customWidth="1"/>
    <col min="6942" max="6942" width="2.875" style="444" customWidth="1"/>
    <col min="6943" max="7168" width="9" style="444"/>
    <col min="7169" max="7197" width="3" style="444" customWidth="1"/>
    <col min="7198" max="7198" width="2.875" style="444" customWidth="1"/>
    <col min="7199" max="7424" width="9" style="444"/>
    <col min="7425" max="7453" width="3" style="444" customWidth="1"/>
    <col min="7454" max="7454" width="2.875" style="444" customWidth="1"/>
    <col min="7455" max="7680" width="9" style="444"/>
    <col min="7681" max="7709" width="3" style="444" customWidth="1"/>
    <col min="7710" max="7710" width="2.875" style="444" customWidth="1"/>
    <col min="7711" max="7936" width="9" style="444"/>
    <col min="7937" max="7965" width="3" style="444" customWidth="1"/>
    <col min="7966" max="7966" width="2.875" style="444" customWidth="1"/>
    <col min="7967" max="8192" width="9" style="444"/>
    <col min="8193" max="8221" width="3" style="444" customWidth="1"/>
    <col min="8222" max="8222" width="2.875" style="444" customWidth="1"/>
    <col min="8223" max="8448" width="9" style="444"/>
    <col min="8449" max="8477" width="3" style="444" customWidth="1"/>
    <col min="8478" max="8478" width="2.875" style="444" customWidth="1"/>
    <col min="8479" max="8704" width="9" style="444"/>
    <col min="8705" max="8733" width="3" style="444" customWidth="1"/>
    <col min="8734" max="8734" width="2.875" style="444" customWidth="1"/>
    <col min="8735" max="8960" width="9" style="444"/>
    <col min="8961" max="8989" width="3" style="444" customWidth="1"/>
    <col min="8990" max="8990" width="2.875" style="444" customWidth="1"/>
    <col min="8991" max="9216" width="9" style="444"/>
    <col min="9217" max="9245" width="3" style="444" customWidth="1"/>
    <col min="9246" max="9246" width="2.875" style="444" customWidth="1"/>
    <col min="9247" max="9472" width="9" style="444"/>
    <col min="9473" max="9501" width="3" style="444" customWidth="1"/>
    <col min="9502" max="9502" width="2.875" style="444" customWidth="1"/>
    <col min="9503" max="9728" width="9" style="444"/>
    <col min="9729" max="9757" width="3" style="444" customWidth="1"/>
    <col min="9758" max="9758" width="2.875" style="444" customWidth="1"/>
    <col min="9759" max="9984" width="9" style="444"/>
    <col min="9985" max="10013" width="3" style="444" customWidth="1"/>
    <col min="10014" max="10014" width="2.875" style="444" customWidth="1"/>
    <col min="10015" max="10240" width="9" style="444"/>
    <col min="10241" max="10269" width="3" style="444" customWidth="1"/>
    <col min="10270" max="10270" width="2.875" style="444" customWidth="1"/>
    <col min="10271" max="10496" width="9" style="444"/>
    <col min="10497" max="10525" width="3" style="444" customWidth="1"/>
    <col min="10526" max="10526" width="2.875" style="444" customWidth="1"/>
    <col min="10527" max="10752" width="9" style="444"/>
    <col min="10753" max="10781" width="3" style="444" customWidth="1"/>
    <col min="10782" max="10782" width="2.875" style="444" customWidth="1"/>
    <col min="10783" max="11008" width="9" style="444"/>
    <col min="11009" max="11037" width="3" style="444" customWidth="1"/>
    <col min="11038" max="11038" width="2.875" style="444" customWidth="1"/>
    <col min="11039" max="11264" width="9" style="444"/>
    <col min="11265" max="11293" width="3" style="444" customWidth="1"/>
    <col min="11294" max="11294" width="2.875" style="444" customWidth="1"/>
    <col min="11295" max="11520" width="9" style="444"/>
    <col min="11521" max="11549" width="3" style="444" customWidth="1"/>
    <col min="11550" max="11550" width="2.875" style="444" customWidth="1"/>
    <col min="11551" max="11776" width="9" style="444"/>
    <col min="11777" max="11805" width="3" style="444" customWidth="1"/>
    <col min="11806" max="11806" width="2.875" style="444" customWidth="1"/>
    <col min="11807" max="12032" width="9" style="444"/>
    <col min="12033" max="12061" width="3" style="444" customWidth="1"/>
    <col min="12062" max="12062" width="2.875" style="444" customWidth="1"/>
    <col min="12063" max="12288" width="9" style="444"/>
    <col min="12289" max="12317" width="3" style="444" customWidth="1"/>
    <col min="12318" max="12318" width="2.875" style="444" customWidth="1"/>
    <col min="12319" max="12544" width="9" style="444"/>
    <col min="12545" max="12573" width="3" style="444" customWidth="1"/>
    <col min="12574" max="12574" width="2.875" style="444" customWidth="1"/>
    <col min="12575" max="12800" width="9" style="444"/>
    <col min="12801" max="12829" width="3" style="444" customWidth="1"/>
    <col min="12830" max="12830" width="2.875" style="444" customWidth="1"/>
    <col min="12831" max="13056" width="9" style="444"/>
    <col min="13057" max="13085" width="3" style="444" customWidth="1"/>
    <col min="13086" max="13086" width="2.875" style="444" customWidth="1"/>
    <col min="13087" max="13312" width="9" style="444"/>
    <col min="13313" max="13341" width="3" style="444" customWidth="1"/>
    <col min="13342" max="13342" width="2.875" style="444" customWidth="1"/>
    <col min="13343" max="13568" width="9" style="444"/>
    <col min="13569" max="13597" width="3" style="444" customWidth="1"/>
    <col min="13598" max="13598" width="2.875" style="444" customWidth="1"/>
    <col min="13599" max="13824" width="9" style="444"/>
    <col min="13825" max="13853" width="3" style="444" customWidth="1"/>
    <col min="13854" max="13854" width="2.875" style="444" customWidth="1"/>
    <col min="13855" max="14080" width="9" style="444"/>
    <col min="14081" max="14109" width="3" style="444" customWidth="1"/>
    <col min="14110" max="14110" width="2.875" style="444" customWidth="1"/>
    <col min="14111" max="14336" width="9" style="444"/>
    <col min="14337" max="14365" width="3" style="444" customWidth="1"/>
    <col min="14366" max="14366" width="2.875" style="444" customWidth="1"/>
    <col min="14367" max="14592" width="9" style="444"/>
    <col min="14593" max="14621" width="3" style="444" customWidth="1"/>
    <col min="14622" max="14622" width="2.875" style="444" customWidth="1"/>
    <col min="14623" max="14848" width="9" style="444"/>
    <col min="14849" max="14877" width="3" style="444" customWidth="1"/>
    <col min="14878" max="14878" width="2.875" style="444" customWidth="1"/>
    <col min="14879" max="15104" width="9" style="444"/>
    <col min="15105" max="15133" width="3" style="444" customWidth="1"/>
    <col min="15134" max="15134" width="2.875" style="444" customWidth="1"/>
    <col min="15135" max="15360" width="9" style="444"/>
    <col min="15361" max="15389" width="3" style="444" customWidth="1"/>
    <col min="15390" max="15390" width="2.875" style="444" customWidth="1"/>
    <col min="15391" max="15616" width="9" style="444"/>
    <col min="15617" max="15645" width="3" style="444" customWidth="1"/>
    <col min="15646" max="15646" width="2.875" style="444" customWidth="1"/>
    <col min="15647" max="15872" width="9" style="444"/>
    <col min="15873" max="15901" width="3" style="444" customWidth="1"/>
    <col min="15902" max="15902" width="2.875" style="444" customWidth="1"/>
    <col min="15903" max="16128" width="9" style="444"/>
    <col min="16129" max="16157" width="3" style="444" customWidth="1"/>
    <col min="16158" max="16158" width="2.875" style="444" customWidth="1"/>
    <col min="16159" max="16384" width="9" style="444"/>
  </cols>
  <sheetData>
    <row r="1" spans="1:29" ht="17.100000000000001" customHeight="1">
      <c r="A1" s="1250" t="s">
        <v>2973</v>
      </c>
      <c r="B1" s="1250"/>
      <c r="C1" s="1250"/>
      <c r="D1" s="1250"/>
      <c r="E1" s="1250"/>
      <c r="F1" s="1250"/>
      <c r="G1" s="1250"/>
      <c r="H1" s="1250"/>
      <c r="I1" s="1250"/>
      <c r="J1" s="1250"/>
      <c r="K1" s="1250"/>
      <c r="L1" s="1250"/>
      <c r="M1" s="1250"/>
      <c r="N1" s="1250"/>
      <c r="O1" s="1250"/>
      <c r="P1" s="1250"/>
      <c r="Q1" s="1250"/>
      <c r="R1" s="1250"/>
      <c r="S1" s="1250"/>
      <c r="T1" s="1250"/>
      <c r="U1" s="1250"/>
      <c r="V1" s="1250"/>
      <c r="W1" s="1250"/>
      <c r="X1" s="1250"/>
      <c r="Y1" s="1250"/>
      <c r="Z1" s="1250"/>
      <c r="AA1" s="1250"/>
      <c r="AB1" s="1250"/>
      <c r="AC1" s="1250"/>
    </row>
    <row r="2" spans="1:29" ht="17.100000000000001" customHeight="1">
      <c r="A2" s="1292" t="s">
        <v>2974</v>
      </c>
      <c r="B2" s="1292"/>
      <c r="C2" s="1292"/>
      <c r="D2" s="1292"/>
      <c r="E2" s="1292"/>
      <c r="F2" s="1292"/>
      <c r="G2" s="1292"/>
      <c r="H2" s="1292"/>
      <c r="I2" s="1292"/>
      <c r="J2" s="1292"/>
      <c r="K2" s="1292"/>
      <c r="L2" s="1292"/>
      <c r="M2" s="1292"/>
      <c r="N2" s="1292"/>
      <c r="O2" s="1292"/>
      <c r="P2" s="1292"/>
      <c r="Q2" s="1292"/>
      <c r="R2" s="1292"/>
      <c r="S2" s="1292"/>
      <c r="T2" s="1292"/>
      <c r="U2" s="1292"/>
      <c r="V2" s="1292"/>
      <c r="W2" s="1292"/>
      <c r="X2" s="1292"/>
      <c r="Y2" s="1292"/>
      <c r="Z2" s="1292"/>
      <c r="AA2" s="1292"/>
      <c r="AB2" s="1292"/>
      <c r="AC2" s="1292"/>
    </row>
    <row r="3" spans="1:29" s="446" customFormat="1" ht="17.100000000000001" customHeight="1">
      <c r="A3" s="419" t="s">
        <v>2975</v>
      </c>
      <c r="B3" s="419"/>
      <c r="C3" s="419"/>
      <c r="D3" s="419"/>
      <c r="E3" s="445"/>
      <c r="F3" s="445"/>
      <c r="G3" s="1272"/>
      <c r="H3" s="1272"/>
      <c r="I3" s="1272"/>
      <c r="J3" s="1272"/>
      <c r="K3" s="1272"/>
      <c r="L3" s="445"/>
      <c r="M3" s="445"/>
      <c r="N3" s="445"/>
      <c r="O3" s="445"/>
      <c r="P3" s="445"/>
      <c r="Q3" s="445"/>
      <c r="R3" s="445"/>
      <c r="S3" s="445"/>
      <c r="T3" s="445"/>
      <c r="U3" s="445"/>
      <c r="V3" s="445"/>
      <c r="W3" s="445"/>
      <c r="X3" s="445"/>
      <c r="Y3" s="445"/>
      <c r="Z3" s="445"/>
      <c r="AA3" s="445"/>
      <c r="AB3" s="445"/>
      <c r="AC3" s="445"/>
    </row>
    <row r="4" spans="1:29" s="446" customFormat="1" ht="17.100000000000001" customHeight="1">
      <c r="A4" s="408" t="s">
        <v>2977</v>
      </c>
      <c r="B4" s="408"/>
      <c r="C4" s="408"/>
      <c r="D4" s="408"/>
      <c r="E4" s="408"/>
      <c r="F4" s="410" t="s">
        <v>2978</v>
      </c>
      <c r="G4" s="1293"/>
      <c r="H4" s="1293"/>
      <c r="I4" s="1293"/>
      <c r="J4" s="1293"/>
      <c r="K4" s="1293"/>
      <c r="L4" s="420" t="s">
        <v>2804</v>
      </c>
      <c r="M4" s="1294"/>
      <c r="N4" s="1294"/>
      <c r="O4" s="1294"/>
      <c r="P4" s="1294"/>
      <c r="Q4" s="1294"/>
      <c r="R4" s="1294"/>
      <c r="S4" s="1294"/>
      <c r="T4" s="1294"/>
      <c r="U4" s="1294"/>
      <c r="V4" s="1294"/>
      <c r="W4" s="1294"/>
      <c r="X4" s="1294"/>
      <c r="Y4" s="1294"/>
      <c r="Z4" s="1294"/>
      <c r="AA4" s="1294"/>
      <c r="AB4" s="1294"/>
      <c r="AC4" s="1294"/>
    </row>
    <row r="5" spans="1:29" s="446" customFormat="1" ht="17.100000000000001" customHeight="1">
      <c r="A5" s="406" t="s">
        <v>2979</v>
      </c>
      <c r="B5" s="406"/>
      <c r="C5" s="406"/>
      <c r="D5" s="406"/>
      <c r="E5" s="406"/>
      <c r="F5" s="410" t="s">
        <v>2978</v>
      </c>
      <c r="G5" s="1126"/>
      <c r="H5" s="1126"/>
      <c r="I5" s="1126"/>
      <c r="J5" s="1126"/>
      <c r="K5" s="1126"/>
      <c r="L5" s="407" t="s">
        <v>2804</v>
      </c>
      <c r="M5" s="1235"/>
      <c r="N5" s="1235"/>
      <c r="O5" s="1235"/>
      <c r="P5" s="1235"/>
      <c r="Q5" s="1235"/>
      <c r="R5" s="1235"/>
      <c r="S5" s="1235"/>
      <c r="T5" s="1235"/>
      <c r="U5" s="1235"/>
      <c r="V5" s="1235"/>
      <c r="W5" s="1235"/>
      <c r="X5" s="1235"/>
      <c r="Y5" s="1235"/>
      <c r="Z5" s="1235"/>
      <c r="AA5" s="1235"/>
      <c r="AB5" s="1235"/>
      <c r="AC5" s="1235"/>
    </row>
    <row r="6" spans="1:29" s="446" customFormat="1" ht="17.100000000000001" customHeight="1">
      <c r="A6" s="406"/>
      <c r="B6" s="406"/>
      <c r="C6" s="406"/>
      <c r="D6" s="406"/>
      <c r="E6" s="406"/>
      <c r="F6" s="410" t="s">
        <v>2978</v>
      </c>
      <c r="G6" s="1126"/>
      <c r="H6" s="1126"/>
      <c r="I6" s="1126"/>
      <c r="J6" s="1126"/>
      <c r="K6" s="1126"/>
      <c r="L6" s="407" t="s">
        <v>2804</v>
      </c>
      <c r="M6" s="1235"/>
      <c r="N6" s="1235"/>
      <c r="O6" s="1235"/>
      <c r="P6" s="1235"/>
      <c r="Q6" s="1235"/>
      <c r="R6" s="1235"/>
      <c r="S6" s="1235"/>
      <c r="T6" s="1235"/>
      <c r="U6" s="1235"/>
      <c r="V6" s="1235"/>
      <c r="W6" s="1235"/>
      <c r="X6" s="1235"/>
      <c r="Y6" s="1235"/>
      <c r="Z6" s="1235"/>
      <c r="AA6" s="1235"/>
      <c r="AB6" s="1235"/>
      <c r="AC6" s="1235"/>
    </row>
    <row r="7" spans="1:29" s="446" customFormat="1" ht="17.100000000000001" customHeight="1">
      <c r="A7" s="406"/>
      <c r="B7" s="406"/>
      <c r="C7" s="406"/>
      <c r="D7" s="406"/>
      <c r="E7" s="406"/>
      <c r="F7" s="410" t="s">
        <v>2978</v>
      </c>
      <c r="G7" s="1126"/>
      <c r="H7" s="1126"/>
      <c r="I7" s="1126"/>
      <c r="J7" s="1126"/>
      <c r="K7" s="1126"/>
      <c r="L7" s="407" t="s">
        <v>2804</v>
      </c>
      <c r="M7" s="1235"/>
      <c r="N7" s="1235"/>
      <c r="O7" s="1235"/>
      <c r="P7" s="1235"/>
      <c r="Q7" s="1235"/>
      <c r="R7" s="1235"/>
      <c r="S7" s="1235"/>
      <c r="T7" s="1235"/>
      <c r="U7" s="1235"/>
      <c r="V7" s="1235"/>
      <c r="W7" s="1235"/>
      <c r="X7" s="1235"/>
      <c r="Y7" s="1235"/>
      <c r="Z7" s="1235"/>
      <c r="AA7" s="1235"/>
      <c r="AB7" s="1235"/>
      <c r="AC7" s="1235"/>
    </row>
    <row r="8" spans="1:29" s="446" customFormat="1" ht="17.100000000000001" customHeight="1">
      <c r="A8" s="406"/>
      <c r="B8" s="406"/>
      <c r="C8" s="406"/>
      <c r="D8" s="406"/>
      <c r="E8" s="406"/>
      <c r="F8" s="410" t="s">
        <v>2978</v>
      </c>
      <c r="G8" s="1291"/>
      <c r="H8" s="1291"/>
      <c r="I8" s="1291"/>
      <c r="J8" s="1291"/>
      <c r="K8" s="1291"/>
      <c r="L8" s="407" t="s">
        <v>2804</v>
      </c>
      <c r="M8" s="1254"/>
      <c r="N8" s="1254"/>
      <c r="O8" s="1254"/>
      <c r="P8" s="1254"/>
      <c r="Q8" s="1254"/>
      <c r="R8" s="1254"/>
      <c r="S8" s="1254"/>
      <c r="T8" s="1254"/>
      <c r="U8" s="1254"/>
      <c r="V8" s="1254"/>
      <c r="W8" s="1254"/>
      <c r="X8" s="1254"/>
      <c r="Y8" s="1254"/>
      <c r="Z8" s="1254"/>
      <c r="AA8" s="1254"/>
      <c r="AB8" s="1254"/>
      <c r="AC8" s="1254"/>
    </row>
    <row r="9" spans="1:29" s="446" customFormat="1" ht="17.100000000000001" customHeight="1">
      <c r="A9" s="408" t="s">
        <v>2980</v>
      </c>
      <c r="B9" s="408"/>
      <c r="C9" s="408"/>
      <c r="D9" s="408"/>
      <c r="E9" s="408"/>
      <c r="F9" s="408"/>
      <c r="G9" s="408"/>
      <c r="H9" s="408"/>
      <c r="I9" s="408"/>
      <c r="J9" s="408"/>
      <c r="K9" s="408"/>
      <c r="L9" s="408"/>
      <c r="M9" s="408"/>
      <c r="N9" s="408"/>
      <c r="O9" s="408"/>
      <c r="P9" s="408"/>
      <c r="Q9" s="408"/>
      <c r="R9" s="408"/>
      <c r="S9" s="408"/>
      <c r="T9" s="408"/>
      <c r="U9" s="408"/>
      <c r="V9" s="408"/>
      <c r="W9" s="408"/>
      <c r="X9" s="408"/>
      <c r="Y9" s="408"/>
      <c r="Z9" s="408"/>
      <c r="AA9" s="408"/>
      <c r="AB9" s="408"/>
      <c r="AC9" s="408"/>
    </row>
    <row r="10" spans="1:29" s="446" customFormat="1" ht="17.100000000000001" customHeight="1">
      <c r="A10" s="407"/>
      <c r="B10" s="407"/>
      <c r="C10" s="409" t="s">
        <v>2820</v>
      </c>
      <c r="D10" s="407" t="s">
        <v>2855</v>
      </c>
      <c r="E10" s="407"/>
      <c r="F10" s="409" t="s">
        <v>2820</v>
      </c>
      <c r="G10" s="415" t="s">
        <v>2856</v>
      </c>
      <c r="H10" s="407"/>
      <c r="I10" s="409" t="s">
        <v>2820</v>
      </c>
      <c r="J10" s="415" t="s">
        <v>2857</v>
      </c>
      <c r="K10" s="415"/>
      <c r="L10" s="409" t="s">
        <v>2820</v>
      </c>
      <c r="M10" s="415" t="s">
        <v>2858</v>
      </c>
      <c r="N10" s="406"/>
      <c r="O10" s="409" t="s">
        <v>2820</v>
      </c>
      <c r="P10" s="415" t="s">
        <v>2859</v>
      </c>
      <c r="Q10" s="415"/>
      <c r="R10" s="415"/>
      <c r="S10" s="409" t="s">
        <v>2820</v>
      </c>
      <c r="T10" s="415" t="s">
        <v>2860</v>
      </c>
      <c r="U10" s="415"/>
      <c r="V10" s="415"/>
      <c r="W10" s="415"/>
      <c r="X10" s="409" t="s">
        <v>2820</v>
      </c>
      <c r="Y10" s="415" t="s">
        <v>2861</v>
      </c>
      <c r="Z10" s="415"/>
      <c r="AA10" s="415"/>
      <c r="AB10" s="415"/>
      <c r="AC10" s="415"/>
    </row>
    <row r="11" spans="1:29" s="446" customFormat="1" ht="17.100000000000001" customHeight="1">
      <c r="A11" s="419" t="s">
        <v>2981</v>
      </c>
      <c r="B11" s="419"/>
      <c r="C11" s="419"/>
      <c r="D11" s="419"/>
      <c r="E11" s="419"/>
      <c r="F11" s="1289"/>
      <c r="G11" s="1289"/>
      <c r="H11" s="1289"/>
      <c r="I11" s="1289"/>
      <c r="J11" s="1289"/>
      <c r="K11" s="1289"/>
      <c r="L11" s="419" t="s">
        <v>2982</v>
      </c>
      <c r="M11" s="419"/>
      <c r="N11" s="419"/>
      <c r="O11" s="1289"/>
      <c r="P11" s="1289"/>
      <c r="Q11" s="1289"/>
      <c r="R11" s="1289"/>
      <c r="S11" s="1289"/>
      <c r="T11" s="1289"/>
      <c r="U11" s="419" t="s">
        <v>2937</v>
      </c>
      <c r="V11" s="419"/>
      <c r="W11" s="419"/>
      <c r="X11" s="419"/>
      <c r="Y11" s="419"/>
      <c r="Z11" s="419"/>
      <c r="AA11" s="419"/>
      <c r="AB11" s="419"/>
      <c r="AC11" s="419"/>
    </row>
    <row r="12" spans="1:29" s="446" customFormat="1" ht="17.100000000000001" customHeight="1">
      <c r="A12" s="408" t="s">
        <v>2983</v>
      </c>
      <c r="B12" s="406"/>
      <c r="C12" s="406"/>
      <c r="D12" s="406"/>
      <c r="E12" s="406"/>
      <c r="F12" s="406"/>
      <c r="G12" s="364"/>
      <c r="H12" s="364"/>
      <c r="I12" s="364"/>
      <c r="J12" s="364"/>
      <c r="K12" s="364"/>
      <c r="L12" s="447"/>
      <c r="M12" s="364"/>
      <c r="N12" s="447"/>
      <c r="O12" s="447"/>
      <c r="P12" s="447"/>
      <c r="Q12" s="447"/>
      <c r="R12" s="447"/>
      <c r="S12" s="447"/>
      <c r="T12" s="447"/>
      <c r="U12" s="447"/>
      <c r="V12" s="364"/>
      <c r="W12" s="447"/>
      <c r="X12" s="447"/>
      <c r="Y12" s="447"/>
      <c r="Z12" s="447"/>
      <c r="AA12" s="447"/>
      <c r="AB12" s="447"/>
      <c r="AC12" s="447"/>
    </row>
    <row r="13" spans="1:29" s="446" customFormat="1" ht="17.100000000000001" customHeight="1">
      <c r="A13" s="406"/>
      <c r="B13" s="406"/>
      <c r="C13" s="409" t="s">
        <v>2820</v>
      </c>
      <c r="D13" s="364" t="s">
        <v>2984</v>
      </c>
      <c r="E13" s="364"/>
      <c r="F13" s="364"/>
      <c r="G13" s="364"/>
      <c r="H13" s="364"/>
      <c r="I13" s="364"/>
      <c r="J13" s="364"/>
      <c r="K13" s="364"/>
      <c r="L13" s="364"/>
      <c r="M13" s="364"/>
      <c r="N13" s="364"/>
      <c r="O13" s="364"/>
      <c r="P13" s="364"/>
      <c r="Q13" s="364"/>
      <c r="R13" s="364"/>
      <c r="S13" s="364"/>
      <c r="T13" s="364"/>
      <c r="U13" s="364"/>
      <c r="V13" s="364"/>
      <c r="W13" s="364"/>
      <c r="X13" s="364"/>
      <c r="Y13" s="364"/>
      <c r="Z13" s="364"/>
      <c r="AA13" s="364"/>
      <c r="AB13" s="364"/>
      <c r="AC13" s="364"/>
    </row>
    <row r="14" spans="1:29" s="446" customFormat="1" ht="17.100000000000001" customHeight="1">
      <c r="A14" s="406"/>
      <c r="B14" s="406"/>
      <c r="C14" s="409" t="s">
        <v>2820</v>
      </c>
      <c r="D14" s="364" t="s">
        <v>2985</v>
      </c>
      <c r="E14" s="364"/>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row>
    <row r="15" spans="1:29" s="446" customFormat="1" ht="17.100000000000001" customHeight="1">
      <c r="A15" s="406"/>
      <c r="B15" s="406"/>
      <c r="C15" s="409" t="s">
        <v>2820</v>
      </c>
      <c r="D15" s="406" t="s">
        <v>2986</v>
      </c>
      <c r="E15" s="406"/>
      <c r="F15" s="406"/>
      <c r="G15" s="364"/>
      <c r="H15" s="364"/>
      <c r="I15" s="364"/>
      <c r="J15" s="364"/>
      <c r="K15" s="364"/>
      <c r="L15" s="364"/>
      <c r="M15" s="364"/>
      <c r="N15" s="364"/>
      <c r="O15" s="364"/>
      <c r="P15" s="364"/>
      <c r="Q15" s="364"/>
      <c r="R15" s="364"/>
      <c r="S15" s="364"/>
      <c r="T15" s="364"/>
      <c r="U15" s="364"/>
      <c r="V15" s="364"/>
      <c r="W15" s="364"/>
      <c r="X15" s="364"/>
      <c r="Y15" s="364"/>
      <c r="Z15" s="364"/>
      <c r="AA15" s="364"/>
      <c r="AB15" s="364"/>
      <c r="AC15" s="364"/>
    </row>
    <row r="16" spans="1:29" s="446" customFormat="1" ht="17.100000000000001" customHeight="1">
      <c r="A16" s="406"/>
      <c r="B16" s="406"/>
      <c r="C16" s="409" t="s">
        <v>2820</v>
      </c>
      <c r="D16" s="364" t="s">
        <v>2987</v>
      </c>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row>
    <row r="17" spans="1:29" s="446" customFormat="1" ht="17.100000000000001" customHeight="1">
      <c r="A17" s="406"/>
      <c r="B17" s="406"/>
      <c r="C17" s="409" t="s">
        <v>2820</v>
      </c>
      <c r="D17" s="364" t="s">
        <v>2988</v>
      </c>
      <c r="E17" s="364"/>
      <c r="F17" s="364"/>
      <c r="G17" s="364"/>
      <c r="H17" s="364"/>
      <c r="I17" s="364"/>
      <c r="J17" s="364"/>
      <c r="K17" s="406"/>
      <c r="L17" s="364"/>
      <c r="M17" s="364"/>
      <c r="N17" s="364"/>
      <c r="O17" s="364"/>
      <c r="P17" s="364"/>
      <c r="Q17" s="364"/>
      <c r="R17" s="364"/>
      <c r="S17" s="364"/>
      <c r="T17" s="364"/>
      <c r="U17" s="364"/>
      <c r="V17" s="364"/>
      <c r="W17" s="364"/>
      <c r="X17" s="364"/>
      <c r="Y17" s="364"/>
      <c r="Z17" s="364"/>
      <c r="AA17" s="364"/>
      <c r="AB17" s="364"/>
      <c r="AC17" s="364"/>
    </row>
    <row r="18" spans="1:29" s="446" customFormat="1" ht="17.100000000000001" customHeight="1">
      <c r="A18" s="406"/>
      <c r="B18" s="406"/>
      <c r="C18" s="409" t="s">
        <v>2820</v>
      </c>
      <c r="D18" s="364" t="s">
        <v>2989</v>
      </c>
      <c r="E18" s="364"/>
      <c r="F18" s="364"/>
      <c r="G18" s="364"/>
      <c r="H18" s="364"/>
      <c r="I18" s="364"/>
      <c r="J18" s="364"/>
      <c r="K18" s="406"/>
      <c r="L18" s="364"/>
      <c r="M18" s="364"/>
      <c r="N18" s="364"/>
      <c r="O18" s="364"/>
      <c r="P18" s="364"/>
      <c r="Q18" s="364"/>
      <c r="R18" s="364"/>
      <c r="S18" s="364"/>
      <c r="T18" s="364"/>
      <c r="U18" s="364"/>
      <c r="V18" s="364"/>
      <c r="W18" s="364"/>
      <c r="X18" s="364"/>
      <c r="Y18" s="364"/>
      <c r="Z18" s="364"/>
      <c r="AA18" s="364"/>
      <c r="AB18" s="364"/>
      <c r="AC18" s="364"/>
    </row>
    <row r="19" spans="1:29" s="446" customFormat="1" ht="17.100000000000001" customHeight="1">
      <c r="A19" s="415"/>
      <c r="B19" s="415"/>
      <c r="C19" s="411" t="s">
        <v>2820</v>
      </c>
      <c r="D19" s="430" t="s">
        <v>2553</v>
      </c>
      <c r="E19" s="430"/>
      <c r="F19" s="430"/>
      <c r="G19" s="430"/>
      <c r="H19" s="430"/>
      <c r="I19" s="430"/>
      <c r="J19" s="430"/>
      <c r="K19" s="430"/>
      <c r="L19" s="430"/>
      <c r="M19" s="415"/>
      <c r="N19" s="430"/>
      <c r="O19" s="430"/>
      <c r="P19" s="430"/>
      <c r="Q19" s="430"/>
      <c r="R19" s="430"/>
      <c r="S19" s="430"/>
      <c r="T19" s="430"/>
      <c r="U19" s="430"/>
      <c r="V19" s="430"/>
      <c r="W19" s="430"/>
      <c r="X19" s="430"/>
      <c r="Y19" s="430"/>
      <c r="Z19" s="430"/>
      <c r="AA19" s="430"/>
      <c r="AB19" s="430"/>
      <c r="AC19" s="430"/>
    </row>
    <row r="20" spans="1:29" s="446" customFormat="1" ht="17.100000000000001" customHeight="1">
      <c r="A20" s="406" t="s">
        <v>2990</v>
      </c>
      <c r="B20" s="406"/>
      <c r="C20" s="406"/>
      <c r="D20" s="406"/>
      <c r="E20" s="406"/>
      <c r="F20" s="406"/>
      <c r="G20" s="364"/>
      <c r="H20" s="364"/>
      <c r="I20" s="364"/>
      <c r="J20" s="364"/>
      <c r="K20" s="364"/>
      <c r="L20" s="364"/>
      <c r="M20" s="364"/>
      <c r="N20" s="364"/>
      <c r="O20" s="364"/>
      <c r="P20" s="364"/>
      <c r="Q20" s="406"/>
      <c r="R20" s="364"/>
      <c r="S20" s="364"/>
      <c r="T20" s="364"/>
      <c r="U20" s="364"/>
      <c r="V20" s="364"/>
      <c r="W20" s="364"/>
      <c r="X20" s="364"/>
      <c r="Y20" s="364"/>
      <c r="Z20" s="364"/>
      <c r="AA20" s="364"/>
      <c r="AB20" s="364"/>
      <c r="AC20" s="364"/>
    </row>
    <row r="21" spans="1:29" s="446" customFormat="1" ht="17.100000000000001" customHeight="1">
      <c r="A21" s="406"/>
      <c r="B21" s="406"/>
      <c r="C21" s="409" t="s">
        <v>2820</v>
      </c>
      <c r="D21" s="406" t="s">
        <v>2991</v>
      </c>
      <c r="E21" s="406"/>
      <c r="F21" s="406"/>
      <c r="G21" s="364"/>
      <c r="H21" s="364"/>
      <c r="I21" s="364"/>
      <c r="J21" s="364"/>
      <c r="K21" s="364"/>
      <c r="L21" s="364"/>
      <c r="M21" s="364"/>
      <c r="N21" s="364"/>
      <c r="O21" s="364"/>
      <c r="P21" s="364"/>
      <c r="Q21" s="406"/>
      <c r="R21" s="364"/>
      <c r="S21" s="364"/>
      <c r="T21" s="364"/>
      <c r="U21" s="364"/>
      <c r="V21" s="364"/>
      <c r="W21" s="364"/>
      <c r="X21" s="364"/>
      <c r="Y21" s="364"/>
      <c r="Z21" s="364"/>
      <c r="AA21" s="364"/>
      <c r="AB21" s="364"/>
      <c r="AC21" s="364"/>
    </row>
    <row r="22" spans="1:29" s="446" customFormat="1" ht="17.100000000000001" customHeight="1">
      <c r="A22" s="406"/>
      <c r="B22" s="406"/>
      <c r="C22" s="409" t="s">
        <v>2820</v>
      </c>
      <c r="D22" s="406" t="s">
        <v>2992</v>
      </c>
      <c r="E22" s="406"/>
      <c r="F22" s="406"/>
      <c r="G22" s="364"/>
      <c r="H22" s="364"/>
      <c r="I22" s="364"/>
      <c r="J22" s="364"/>
      <c r="K22" s="364"/>
      <c r="L22" s="364"/>
      <c r="M22" s="364"/>
      <c r="N22" s="364"/>
      <c r="O22" s="364"/>
      <c r="P22" s="364"/>
      <c r="Q22" s="406"/>
      <c r="R22" s="364"/>
      <c r="S22" s="364"/>
      <c r="T22" s="364"/>
      <c r="U22" s="364"/>
      <c r="V22" s="364"/>
      <c r="W22" s="364"/>
      <c r="X22" s="364"/>
      <c r="Y22" s="364"/>
      <c r="Z22" s="364"/>
      <c r="AA22" s="364"/>
      <c r="AB22" s="364"/>
      <c r="AC22" s="364"/>
    </row>
    <row r="23" spans="1:29" s="446" customFormat="1" ht="17.100000000000001" customHeight="1">
      <c r="A23" s="406"/>
      <c r="B23" s="406"/>
      <c r="C23" s="409" t="s">
        <v>2820</v>
      </c>
      <c r="D23" s="406" t="s">
        <v>2993</v>
      </c>
      <c r="E23" s="406"/>
      <c r="F23" s="406"/>
      <c r="G23" s="364"/>
      <c r="H23" s="364"/>
      <c r="I23" s="364"/>
      <c r="J23" s="364"/>
      <c r="K23" s="364"/>
      <c r="L23" s="364"/>
      <c r="M23" s="364"/>
      <c r="N23" s="364"/>
      <c r="O23" s="364"/>
      <c r="P23" s="364"/>
      <c r="Q23" s="406"/>
      <c r="R23" s="364"/>
      <c r="S23" s="364"/>
      <c r="T23" s="364"/>
      <c r="U23" s="364"/>
      <c r="V23" s="364"/>
      <c r="W23" s="364"/>
      <c r="X23" s="364"/>
      <c r="Y23" s="364"/>
      <c r="Z23" s="364"/>
      <c r="AA23" s="364"/>
      <c r="AB23" s="364"/>
      <c r="AC23" s="364"/>
    </row>
    <row r="24" spans="1:29" s="446" customFormat="1" ht="17.100000000000001" customHeight="1">
      <c r="A24" s="406"/>
      <c r="B24" s="406"/>
      <c r="C24" s="409" t="s">
        <v>2820</v>
      </c>
      <c r="D24" s="406" t="s">
        <v>2994</v>
      </c>
      <c r="E24" s="406"/>
      <c r="F24" s="406"/>
      <c r="G24" s="364"/>
      <c r="H24" s="364"/>
      <c r="I24" s="364"/>
      <c r="J24" s="364"/>
      <c r="K24" s="364"/>
      <c r="L24" s="364"/>
      <c r="M24" s="364"/>
      <c r="N24" s="364"/>
      <c r="O24" s="364"/>
      <c r="P24" s="364"/>
      <c r="Q24" s="406"/>
      <c r="R24" s="364"/>
      <c r="S24" s="364"/>
      <c r="T24" s="364"/>
      <c r="U24" s="364"/>
      <c r="V24" s="364"/>
      <c r="W24" s="364"/>
      <c r="X24" s="364"/>
      <c r="Y24" s="364"/>
      <c r="Z24" s="364"/>
      <c r="AA24" s="364"/>
      <c r="AB24" s="364"/>
      <c r="AC24" s="364"/>
    </row>
    <row r="25" spans="1:29" s="446" customFormat="1" ht="17.100000000000001" customHeight="1">
      <c r="A25" s="406"/>
      <c r="B25" s="406"/>
      <c r="C25" s="409" t="s">
        <v>2820</v>
      </c>
      <c r="D25" s="406" t="s">
        <v>2553</v>
      </c>
      <c r="E25" s="406"/>
      <c r="F25" s="406"/>
      <c r="G25" s="364"/>
      <c r="H25" s="364"/>
      <c r="I25" s="364"/>
      <c r="J25" s="364"/>
      <c r="K25" s="364"/>
      <c r="L25" s="364"/>
      <c r="M25" s="364"/>
      <c r="N25" s="364"/>
      <c r="O25" s="364"/>
      <c r="P25" s="364"/>
      <c r="Q25" s="406"/>
      <c r="R25" s="364"/>
      <c r="S25" s="364"/>
      <c r="T25" s="364"/>
      <c r="U25" s="364"/>
      <c r="V25" s="364"/>
      <c r="W25" s="364"/>
      <c r="X25" s="364"/>
      <c r="Y25" s="364"/>
      <c r="Z25" s="364"/>
      <c r="AA25" s="364"/>
      <c r="AB25" s="364"/>
      <c r="AC25" s="364"/>
    </row>
    <row r="26" spans="1:29" s="446" customFormat="1" ht="17.100000000000001" customHeight="1">
      <c r="A26" s="415"/>
      <c r="B26" s="415"/>
      <c r="C26" s="411" t="s">
        <v>2820</v>
      </c>
      <c r="D26" s="415" t="s">
        <v>2995</v>
      </c>
      <c r="E26" s="415"/>
      <c r="F26" s="415"/>
      <c r="G26" s="430"/>
      <c r="H26" s="430"/>
      <c r="I26" s="430"/>
      <c r="J26" s="430"/>
      <c r="K26" s="430"/>
      <c r="L26" s="430"/>
      <c r="M26" s="430"/>
      <c r="N26" s="430"/>
      <c r="O26" s="430"/>
      <c r="P26" s="430"/>
      <c r="Q26" s="415"/>
      <c r="R26" s="430"/>
      <c r="S26" s="430"/>
      <c r="T26" s="430"/>
      <c r="U26" s="430"/>
      <c r="V26" s="430"/>
      <c r="W26" s="430"/>
      <c r="X26" s="430"/>
      <c r="Y26" s="430"/>
      <c r="Z26" s="430"/>
      <c r="AA26" s="430"/>
      <c r="AB26" s="430"/>
      <c r="AC26" s="430"/>
    </row>
    <row r="27" spans="1:29" s="446" customFormat="1" ht="17.100000000000001" customHeight="1">
      <c r="A27" s="406" t="s">
        <v>2996</v>
      </c>
      <c r="B27" s="406"/>
      <c r="C27" s="406"/>
      <c r="D27" s="406"/>
      <c r="E27" s="406"/>
      <c r="F27" s="406"/>
      <c r="G27" s="364"/>
      <c r="H27" s="364"/>
      <c r="I27" s="364"/>
      <c r="J27" s="364"/>
      <c r="K27" s="364"/>
      <c r="L27" s="364"/>
      <c r="M27" s="364"/>
      <c r="N27" s="364"/>
      <c r="O27" s="364"/>
      <c r="P27" s="364"/>
      <c r="Q27" s="406"/>
      <c r="R27" s="364"/>
      <c r="S27" s="364"/>
      <c r="T27" s="364"/>
      <c r="U27" s="364"/>
      <c r="V27" s="364"/>
      <c r="W27" s="364"/>
      <c r="X27" s="364"/>
      <c r="Y27" s="364"/>
      <c r="Z27" s="364"/>
      <c r="AA27" s="364"/>
      <c r="AB27" s="364"/>
      <c r="AC27" s="364"/>
    </row>
    <row r="28" spans="1:29" s="446" customFormat="1" ht="17.100000000000001" customHeight="1">
      <c r="A28" s="406"/>
      <c r="B28" s="406"/>
      <c r="C28" s="409" t="s">
        <v>2820</v>
      </c>
      <c r="D28" s="406" t="s">
        <v>2997</v>
      </c>
      <c r="E28" s="406"/>
      <c r="F28" s="406"/>
      <c r="G28" s="364"/>
      <c r="H28" s="364"/>
      <c r="I28" s="409" t="s">
        <v>2820</v>
      </c>
      <c r="J28" s="364" t="s">
        <v>2998</v>
      </c>
      <c r="K28" s="364"/>
      <c r="L28" s="364"/>
      <c r="M28" s="364"/>
      <c r="N28" s="364"/>
      <c r="O28" s="364"/>
      <c r="P28" s="409" t="s">
        <v>2820</v>
      </c>
      <c r="Q28" s="406" t="s">
        <v>2999</v>
      </c>
      <c r="R28" s="364"/>
      <c r="S28" s="364"/>
      <c r="T28" s="364"/>
      <c r="U28" s="364"/>
      <c r="V28" s="364"/>
      <c r="W28" s="409" t="s">
        <v>2820</v>
      </c>
      <c r="X28" s="364" t="s">
        <v>3000</v>
      </c>
      <c r="Y28" s="364"/>
      <c r="Z28" s="364"/>
      <c r="AA28" s="364"/>
      <c r="AB28" s="364"/>
      <c r="AC28" s="364"/>
    </row>
    <row r="29" spans="1:29" s="446" customFormat="1" ht="17.100000000000001" customHeight="1">
      <c r="A29" s="406"/>
      <c r="B29" s="406"/>
      <c r="C29" s="409" t="s">
        <v>2820</v>
      </c>
      <c r="D29" s="406" t="s">
        <v>2553</v>
      </c>
      <c r="E29" s="406"/>
      <c r="F29" s="406"/>
      <c r="G29" s="364"/>
      <c r="H29" s="364"/>
      <c r="I29" s="409" t="s">
        <v>2820</v>
      </c>
      <c r="J29" s="364" t="s">
        <v>3001</v>
      </c>
      <c r="K29" s="364"/>
      <c r="L29" s="364"/>
      <c r="M29" s="364"/>
      <c r="N29" s="364"/>
      <c r="O29" s="364"/>
      <c r="P29" s="406"/>
      <c r="Q29" s="406"/>
      <c r="R29" s="364"/>
      <c r="S29" s="364"/>
      <c r="T29" s="364"/>
      <c r="U29" s="364"/>
      <c r="V29" s="364"/>
      <c r="W29" s="364"/>
      <c r="X29" s="364"/>
      <c r="Y29" s="364"/>
      <c r="Z29" s="364"/>
      <c r="AA29" s="364"/>
      <c r="AB29" s="364"/>
      <c r="AC29" s="364"/>
    </row>
    <row r="30" spans="1:29" s="446" customFormat="1" ht="17.100000000000001" customHeight="1">
      <c r="A30" s="408" t="s">
        <v>3002</v>
      </c>
      <c r="B30" s="408"/>
      <c r="C30" s="408"/>
      <c r="D30" s="408"/>
      <c r="E30" s="408"/>
      <c r="F30" s="383"/>
      <c r="G30" s="383"/>
      <c r="H30" s="383"/>
      <c r="I30" s="383"/>
      <c r="J30" s="383"/>
      <c r="K30" s="448"/>
      <c r="L30" s="383"/>
      <c r="M30" s="383"/>
      <c r="N30" s="383"/>
      <c r="O30" s="383"/>
      <c r="P30" s="383"/>
      <c r="Q30" s="383"/>
      <c r="R30" s="383"/>
      <c r="S30" s="383"/>
      <c r="T30" s="383"/>
      <c r="U30" s="383"/>
      <c r="V30" s="383"/>
      <c r="W30" s="383"/>
      <c r="X30" s="383"/>
      <c r="Y30" s="383"/>
      <c r="Z30" s="383"/>
      <c r="AA30" s="383"/>
      <c r="AB30" s="383"/>
      <c r="AC30" s="383"/>
    </row>
    <row r="31" spans="1:29" s="446" customFormat="1" ht="17.100000000000001" customHeight="1">
      <c r="A31" s="406" t="s">
        <v>3003</v>
      </c>
      <c r="B31" s="406"/>
      <c r="C31" s="406"/>
      <c r="D31" s="406"/>
      <c r="E31" s="406"/>
      <c r="F31" s="365"/>
      <c r="G31" s="365"/>
      <c r="H31" s="365"/>
      <c r="I31" s="365"/>
      <c r="J31" s="1263"/>
      <c r="K31" s="1263"/>
      <c r="L31" s="365" t="s">
        <v>2109</v>
      </c>
      <c r="M31" s="365"/>
      <c r="N31" s="365"/>
      <c r="O31" s="365"/>
      <c r="P31" s="365"/>
      <c r="Q31" s="365"/>
      <c r="R31" s="365"/>
      <c r="S31" s="365"/>
      <c r="T31" s="365"/>
      <c r="U31" s="365"/>
      <c r="V31" s="365"/>
      <c r="W31" s="365"/>
      <c r="X31" s="365"/>
      <c r="Y31" s="365"/>
      <c r="Z31" s="365"/>
      <c r="AA31" s="365"/>
      <c r="AB31" s="365"/>
      <c r="AC31" s="365"/>
    </row>
    <row r="32" spans="1:29" s="446" customFormat="1" ht="17.100000000000001" customHeight="1">
      <c r="A32" s="406" t="s">
        <v>3004</v>
      </c>
      <c r="B32" s="406"/>
      <c r="C32" s="406"/>
      <c r="D32" s="406"/>
      <c r="E32" s="406"/>
      <c r="F32" s="365"/>
      <c r="G32" s="365"/>
      <c r="H32" s="365"/>
      <c r="I32" s="365"/>
      <c r="J32" s="1263"/>
      <c r="K32" s="1263"/>
      <c r="L32" s="365" t="s">
        <v>2109</v>
      </c>
      <c r="M32" s="365"/>
      <c r="N32" s="365"/>
      <c r="O32" s="365"/>
      <c r="P32" s="365"/>
      <c r="Q32" s="365"/>
      <c r="R32" s="365"/>
      <c r="S32" s="365"/>
      <c r="T32" s="365"/>
      <c r="U32" s="365"/>
      <c r="V32" s="365"/>
      <c r="W32" s="365"/>
      <c r="X32" s="365"/>
      <c r="Y32" s="365"/>
      <c r="Z32" s="365"/>
      <c r="AA32" s="365"/>
      <c r="AB32" s="365"/>
      <c r="AC32" s="365"/>
    </row>
    <row r="33" spans="1:51" s="446" customFormat="1" ht="17.100000000000001" customHeight="1">
      <c r="A33" s="406" t="s">
        <v>3005</v>
      </c>
      <c r="B33" s="406"/>
      <c r="C33" s="406"/>
      <c r="D33" s="406"/>
      <c r="E33" s="406"/>
      <c r="F33" s="365"/>
      <c r="G33" s="365"/>
      <c r="H33" s="365"/>
      <c r="I33" s="365"/>
      <c r="J33" s="1263"/>
      <c r="K33" s="1263"/>
      <c r="L33" s="365" t="s">
        <v>2109</v>
      </c>
      <c r="M33" s="365"/>
      <c r="N33" s="365"/>
      <c r="O33" s="365"/>
      <c r="P33" s="365"/>
      <c r="Q33" s="365"/>
      <c r="R33" s="365"/>
      <c r="S33" s="365"/>
      <c r="T33" s="365"/>
      <c r="U33" s="365"/>
      <c r="V33" s="365"/>
      <c r="W33" s="365"/>
      <c r="X33" s="365"/>
      <c r="Y33" s="365"/>
      <c r="Z33" s="365"/>
      <c r="AA33" s="365"/>
      <c r="AB33" s="365"/>
      <c r="AC33" s="365"/>
    </row>
    <row r="34" spans="1:51" s="446" customFormat="1" ht="17.100000000000001" customHeight="1">
      <c r="A34" s="415" t="s">
        <v>3006</v>
      </c>
      <c r="B34" s="415"/>
      <c r="C34" s="415"/>
      <c r="D34" s="415"/>
      <c r="E34" s="415"/>
      <c r="F34" s="414"/>
      <c r="G34" s="365"/>
      <c r="H34" s="365"/>
      <c r="I34" s="365"/>
      <c r="J34" s="1290"/>
      <c r="K34" s="1290"/>
      <c r="L34" s="365" t="s">
        <v>2109</v>
      </c>
      <c r="M34" s="365"/>
      <c r="N34" s="365"/>
      <c r="O34" s="365"/>
      <c r="P34" s="365"/>
      <c r="Q34" s="365"/>
      <c r="R34" s="365"/>
      <c r="S34" s="365"/>
      <c r="T34" s="365"/>
      <c r="U34" s="365"/>
      <c r="V34" s="365"/>
      <c r="W34" s="414"/>
      <c r="X34" s="414"/>
      <c r="Y34" s="414"/>
      <c r="Z34" s="414"/>
      <c r="AA34" s="414"/>
      <c r="AB34" s="414"/>
      <c r="AC34" s="414"/>
    </row>
    <row r="35" spans="1:51" s="446" customFormat="1" ht="17.100000000000001" customHeight="1">
      <c r="A35" s="408" t="s">
        <v>3007</v>
      </c>
      <c r="B35" s="408"/>
      <c r="C35" s="408"/>
      <c r="D35" s="408"/>
      <c r="E35" s="408"/>
      <c r="F35" s="408"/>
      <c r="G35" s="1285"/>
      <c r="H35" s="1285"/>
      <c r="I35" s="1285"/>
      <c r="J35" s="1285"/>
      <c r="K35" s="1285"/>
      <c r="L35" s="1285"/>
      <c r="M35" s="1285"/>
      <c r="N35" s="1285"/>
      <c r="O35" s="1285"/>
      <c r="P35" s="1285"/>
      <c r="Q35" s="1285"/>
      <c r="R35" s="1285"/>
      <c r="S35" s="1285"/>
      <c r="T35" s="1285"/>
      <c r="U35" s="1285"/>
      <c r="V35" s="408"/>
      <c r="W35" s="408"/>
      <c r="X35" s="408"/>
      <c r="Y35" s="408"/>
      <c r="Z35" s="408"/>
      <c r="AA35" s="408"/>
      <c r="AB35" s="408"/>
      <c r="AC35" s="408"/>
    </row>
    <row r="36" spans="1:51" s="446" customFormat="1" ht="17.100000000000001" customHeight="1">
      <c r="A36" s="406" t="s">
        <v>3008</v>
      </c>
      <c r="B36" s="406"/>
      <c r="C36" s="406"/>
      <c r="D36" s="406"/>
      <c r="E36" s="406"/>
      <c r="F36" s="406"/>
      <c r="G36" s="425"/>
      <c r="H36" s="425"/>
      <c r="I36" s="1255"/>
      <c r="J36" s="1255"/>
      <c r="K36" s="1255"/>
      <c r="L36" s="365" t="s">
        <v>2834</v>
      </c>
      <c r="M36" s="365"/>
      <c r="N36" s="365"/>
      <c r="O36" s="365"/>
      <c r="P36" s="365"/>
      <c r="Q36" s="365"/>
      <c r="R36" s="365"/>
      <c r="S36" s="365"/>
      <c r="T36" s="365"/>
      <c r="U36" s="365"/>
      <c r="V36" s="406"/>
      <c r="W36" s="406"/>
      <c r="X36" s="406"/>
      <c r="Y36" s="406"/>
      <c r="Z36" s="406"/>
      <c r="AA36" s="406"/>
      <c r="AB36" s="406"/>
      <c r="AC36" s="406"/>
    </row>
    <row r="37" spans="1:51" s="446" customFormat="1" ht="17.100000000000001" customHeight="1">
      <c r="A37" s="406" t="s">
        <v>3009</v>
      </c>
      <c r="B37" s="406"/>
      <c r="C37" s="406"/>
      <c r="D37" s="406"/>
      <c r="E37" s="406"/>
      <c r="F37" s="406"/>
      <c r="G37" s="425"/>
      <c r="H37" s="425"/>
      <c r="I37" s="1255"/>
      <c r="J37" s="1255"/>
      <c r="K37" s="1255"/>
      <c r="L37" s="365" t="s">
        <v>2834</v>
      </c>
      <c r="M37" s="365"/>
      <c r="N37" s="365"/>
      <c r="O37" s="365"/>
      <c r="P37" s="365"/>
      <c r="Q37" s="365"/>
      <c r="R37" s="365"/>
      <c r="S37" s="365"/>
      <c r="T37" s="365"/>
      <c r="U37" s="365"/>
      <c r="V37" s="406"/>
      <c r="W37" s="406"/>
      <c r="X37" s="406"/>
      <c r="Y37" s="406"/>
      <c r="Z37" s="406"/>
      <c r="AA37" s="406"/>
      <c r="AB37" s="406"/>
      <c r="AC37" s="406"/>
    </row>
    <row r="38" spans="1:51" s="446" customFormat="1" ht="17.100000000000001" customHeight="1">
      <c r="A38" s="1286" t="s">
        <v>3010</v>
      </c>
      <c r="B38" s="1286"/>
      <c r="C38" s="1286"/>
      <c r="D38" s="1286"/>
      <c r="E38" s="1286"/>
      <c r="F38" s="1286"/>
      <c r="G38" s="1286"/>
      <c r="H38" s="1287"/>
      <c r="I38" s="1287"/>
      <c r="J38" s="1287"/>
      <c r="K38" s="1287"/>
      <c r="L38" s="1287"/>
      <c r="M38" s="1287"/>
      <c r="N38" s="1287"/>
      <c r="O38" s="1287"/>
      <c r="P38" s="1287"/>
      <c r="Q38" s="1287"/>
      <c r="R38" s="1287"/>
      <c r="S38" s="1287"/>
      <c r="T38" s="1287"/>
      <c r="U38" s="1287"/>
      <c r="V38" s="1287"/>
      <c r="W38" s="1287"/>
      <c r="X38" s="1287"/>
      <c r="Y38" s="1287"/>
      <c r="Z38" s="1287"/>
      <c r="AA38" s="1287"/>
      <c r="AB38" s="1287"/>
      <c r="AC38" s="1287"/>
      <c r="AT38" s="449"/>
      <c r="AU38" s="449"/>
      <c r="AV38" s="449"/>
      <c r="AW38" s="449" t="s">
        <v>3011</v>
      </c>
      <c r="AX38" s="449"/>
      <c r="AY38" s="449"/>
    </row>
    <row r="39" spans="1:51" s="446" customFormat="1" ht="17.100000000000001" customHeight="1">
      <c r="A39" s="414"/>
      <c r="B39" s="414"/>
      <c r="C39" s="414"/>
      <c r="D39" s="414"/>
      <c r="E39" s="414"/>
      <c r="F39" s="414"/>
      <c r="G39" s="414"/>
      <c r="H39" s="1288"/>
      <c r="I39" s="1288"/>
      <c r="J39" s="1288"/>
      <c r="K39" s="1288"/>
      <c r="L39" s="1288"/>
      <c r="M39" s="1288"/>
      <c r="N39" s="1288"/>
      <c r="O39" s="1288"/>
      <c r="P39" s="1288"/>
      <c r="Q39" s="1288"/>
      <c r="R39" s="1288"/>
      <c r="S39" s="1288"/>
      <c r="T39" s="1288"/>
      <c r="U39" s="1288"/>
      <c r="V39" s="1288"/>
      <c r="W39" s="1288"/>
      <c r="X39" s="1288"/>
      <c r="Y39" s="1288"/>
      <c r="Z39" s="1288"/>
      <c r="AA39" s="1288"/>
      <c r="AB39" s="1288"/>
      <c r="AC39" s="1288"/>
    </row>
    <row r="40" spans="1:51" s="446" customFormat="1" ht="17.100000000000001" customHeight="1">
      <c r="A40" s="408" t="s">
        <v>3012</v>
      </c>
      <c r="B40" s="408"/>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408"/>
      <c r="AC40" s="408"/>
    </row>
    <row r="41" spans="1:51" s="446" customFormat="1" ht="17.100000000000001" customHeight="1">
      <c r="A41" s="1279" t="s">
        <v>4158</v>
      </c>
      <c r="B41" s="1279"/>
      <c r="C41" s="1279"/>
      <c r="D41" s="1279"/>
      <c r="E41" s="1279"/>
      <c r="F41" s="1279"/>
      <c r="G41" s="1279"/>
      <c r="H41" s="1279"/>
      <c r="I41" s="1279"/>
      <c r="J41" s="1279"/>
      <c r="K41" s="1279"/>
      <c r="L41" s="1279"/>
      <c r="M41" s="1279"/>
      <c r="N41" s="1279"/>
      <c r="O41" s="1279"/>
      <c r="P41" s="1279"/>
      <c r="Q41" s="1279"/>
      <c r="R41" s="1279"/>
      <c r="S41" s="1279"/>
      <c r="T41" s="1279"/>
      <c r="U41" s="1279"/>
      <c r="V41" s="1279"/>
      <c r="W41" s="1279"/>
      <c r="X41" s="1279"/>
      <c r="Y41" s="1279"/>
      <c r="Z41" s="1279"/>
      <c r="AA41" s="1279"/>
      <c r="AB41" s="1279"/>
      <c r="AC41" s="1279"/>
    </row>
    <row r="42" spans="1:51" s="446" customFormat="1" ht="17.100000000000001" customHeight="1">
      <c r="A42" s="406"/>
      <c r="B42" s="426"/>
      <c r="C42" s="426"/>
      <c r="D42" s="426"/>
      <c r="E42" s="426"/>
      <c r="F42" s="426"/>
      <c r="G42" s="426"/>
      <c r="H42" s="426"/>
      <c r="I42" s="406"/>
      <c r="J42" s="406"/>
      <c r="K42" s="406"/>
      <c r="L42" s="406"/>
      <c r="M42" s="406"/>
      <c r="N42" s="406"/>
      <c r="O42" s="406"/>
      <c r="P42" s="406"/>
      <c r="Q42" s="406"/>
      <c r="R42" s="406"/>
      <c r="S42" s="406"/>
      <c r="T42" s="406"/>
      <c r="U42" s="406"/>
      <c r="V42" s="409" t="s">
        <v>2820</v>
      </c>
      <c r="W42" s="406" t="s">
        <v>2939</v>
      </c>
      <c r="X42" s="348" t="str">
        <f>IF(V42="■","□","■")</f>
        <v>■</v>
      </c>
      <c r="Y42" s="406" t="s">
        <v>2940</v>
      </c>
      <c r="Z42" s="426"/>
      <c r="AA42" s="426"/>
      <c r="AB42" s="426"/>
      <c r="AC42" s="426"/>
      <c r="AD42" s="450"/>
      <c r="AE42" s="450"/>
      <c r="AF42" s="450"/>
    </row>
    <row r="43" spans="1:51" s="446" customFormat="1" ht="17.100000000000001" customHeight="1">
      <c r="A43" s="406" t="s">
        <v>4143</v>
      </c>
      <c r="B43" s="426"/>
      <c r="C43" s="426"/>
      <c r="D43" s="426"/>
      <c r="E43" s="426"/>
      <c r="F43" s="426"/>
      <c r="G43" s="426"/>
      <c r="H43" s="426"/>
      <c r="I43" s="406"/>
      <c r="J43" s="406"/>
      <c r="K43" s="406"/>
      <c r="L43" s="406"/>
      <c r="M43" s="406"/>
      <c r="N43" s="406"/>
      <c r="O43" s="406"/>
      <c r="P43" s="406"/>
      <c r="Q43" s="406"/>
      <c r="R43" s="406"/>
      <c r="S43" s="406"/>
      <c r="T43" s="406"/>
      <c r="U43" s="406"/>
      <c r="V43" s="406"/>
      <c r="W43" s="406"/>
      <c r="X43" s="348"/>
      <c r="Y43" s="406"/>
      <c r="Z43" s="426"/>
      <c r="AA43" s="426"/>
      <c r="AB43" s="426"/>
      <c r="AC43" s="426"/>
      <c r="AD43" s="450"/>
      <c r="AE43" s="450"/>
      <c r="AF43" s="450"/>
    </row>
    <row r="44" spans="1:51" s="446" customFormat="1" ht="17.100000000000001" customHeight="1">
      <c r="A44" s="406"/>
      <c r="B44" s="409" t="s">
        <v>2820</v>
      </c>
      <c r="C44" s="1283" t="s">
        <v>4144</v>
      </c>
      <c r="D44" s="1283"/>
      <c r="E44" s="1283"/>
      <c r="F44" s="1283"/>
      <c r="G44" s="1283"/>
      <c r="H44" s="1283"/>
      <c r="I44" s="1283"/>
      <c r="J44" s="1283"/>
      <c r="K44" s="1283"/>
      <c r="L44" s="1283"/>
      <c r="M44" s="1283"/>
      <c r="N44" s="1283"/>
      <c r="O44" s="1283"/>
      <c r="P44" s="1283"/>
      <c r="Q44" s="1283"/>
      <c r="R44" s="1283"/>
      <c r="S44" s="1283"/>
      <c r="T44" s="1283"/>
      <c r="U44" s="1283"/>
      <c r="V44" s="1283"/>
      <c r="W44" s="1283"/>
      <c r="X44" s="1283"/>
      <c r="Y44" s="1283"/>
      <c r="Z44" s="1283"/>
      <c r="AA44" s="1283"/>
      <c r="AB44" s="1283"/>
      <c r="AC44" s="426"/>
      <c r="AD44" s="450"/>
      <c r="AE44" s="450"/>
      <c r="AF44" s="450"/>
    </row>
    <row r="45" spans="1:51" s="446" customFormat="1" ht="17.100000000000001" customHeight="1">
      <c r="A45" s="406"/>
      <c r="B45" s="426"/>
      <c r="C45" s="1283"/>
      <c r="D45" s="1283"/>
      <c r="E45" s="1283"/>
      <c r="F45" s="1283"/>
      <c r="G45" s="1283"/>
      <c r="H45" s="1283"/>
      <c r="I45" s="1283"/>
      <c r="J45" s="1283"/>
      <c r="K45" s="1283"/>
      <c r="L45" s="1283"/>
      <c r="M45" s="1283"/>
      <c r="N45" s="1283"/>
      <c r="O45" s="1283"/>
      <c r="P45" s="1283"/>
      <c r="Q45" s="1283"/>
      <c r="R45" s="1283"/>
      <c r="S45" s="1283"/>
      <c r="T45" s="1283"/>
      <c r="U45" s="1283"/>
      <c r="V45" s="1283"/>
      <c r="W45" s="1283"/>
      <c r="X45" s="1283"/>
      <c r="Y45" s="1283"/>
      <c r="Z45" s="1283"/>
      <c r="AA45" s="1283"/>
      <c r="AB45" s="1283"/>
      <c r="AC45" s="426"/>
      <c r="AD45" s="450"/>
      <c r="AE45" s="450"/>
      <c r="AF45" s="450"/>
    </row>
    <row r="46" spans="1:51" s="446" customFormat="1" ht="17.100000000000001" customHeight="1">
      <c r="A46" s="406"/>
      <c r="B46" s="409" t="s">
        <v>2820</v>
      </c>
      <c r="C46" s="1283" t="s">
        <v>4145</v>
      </c>
      <c r="D46" s="1283"/>
      <c r="E46" s="1283"/>
      <c r="F46" s="1283"/>
      <c r="G46" s="1283"/>
      <c r="H46" s="1283"/>
      <c r="I46" s="1283"/>
      <c r="J46" s="1283"/>
      <c r="K46" s="1283"/>
      <c r="L46" s="1283"/>
      <c r="M46" s="1283"/>
      <c r="N46" s="1283"/>
      <c r="O46" s="1283"/>
      <c r="P46" s="1283"/>
      <c r="Q46" s="1283"/>
      <c r="R46" s="1283"/>
      <c r="S46" s="1283"/>
      <c r="T46" s="1283"/>
      <c r="U46" s="1283"/>
      <c r="V46" s="1283"/>
      <c r="W46" s="1283"/>
      <c r="X46" s="1283"/>
      <c r="Y46" s="1283"/>
      <c r="Z46" s="1283"/>
      <c r="AA46" s="1283"/>
      <c r="AB46" s="1283"/>
      <c r="AC46" s="426"/>
      <c r="AD46" s="450"/>
      <c r="AE46" s="450"/>
      <c r="AF46" s="450"/>
    </row>
    <row r="47" spans="1:51" s="446" customFormat="1" ht="17.100000000000001" customHeight="1">
      <c r="A47" s="406"/>
      <c r="B47" s="426"/>
      <c r="C47" s="1283"/>
      <c r="D47" s="1283"/>
      <c r="E47" s="1283"/>
      <c r="F47" s="1283"/>
      <c r="G47" s="1283"/>
      <c r="H47" s="1283"/>
      <c r="I47" s="1283"/>
      <c r="J47" s="1283"/>
      <c r="K47" s="1283"/>
      <c r="L47" s="1283"/>
      <c r="M47" s="1283"/>
      <c r="N47" s="1283"/>
      <c r="O47" s="1283"/>
      <c r="P47" s="1283"/>
      <c r="Q47" s="1283"/>
      <c r="R47" s="1283"/>
      <c r="S47" s="1283"/>
      <c r="T47" s="1283"/>
      <c r="U47" s="1283"/>
      <c r="V47" s="1283"/>
      <c r="W47" s="1283"/>
      <c r="X47" s="1283"/>
      <c r="Y47" s="1283"/>
      <c r="Z47" s="1283"/>
      <c r="AA47" s="1283"/>
      <c r="AB47" s="1283"/>
      <c r="AC47" s="426"/>
      <c r="AD47" s="450"/>
      <c r="AE47" s="450"/>
      <c r="AF47" s="450"/>
    </row>
    <row r="48" spans="1:51" s="446" customFormat="1" ht="17.100000000000001" customHeight="1">
      <c r="A48" s="406"/>
      <c r="B48" s="1283" t="s">
        <v>4146</v>
      </c>
      <c r="C48" s="1283"/>
      <c r="D48" s="1283"/>
      <c r="E48" s="1283"/>
      <c r="F48" s="1283"/>
      <c r="G48" s="1283"/>
      <c r="H48" s="1283"/>
      <c r="I48" s="1283"/>
      <c r="J48" s="1283"/>
      <c r="K48" s="1283"/>
      <c r="L48" s="1283"/>
      <c r="M48" s="1283"/>
      <c r="N48" s="1283"/>
      <c r="O48" s="1283"/>
      <c r="P48" s="1283"/>
      <c r="Q48" s="1283"/>
      <c r="R48" s="1283"/>
      <c r="S48" s="1283"/>
      <c r="T48" s="1283"/>
      <c r="U48" s="1283"/>
      <c r="V48" s="1283"/>
      <c r="W48" s="1283"/>
      <c r="X48" s="1283"/>
      <c r="Y48" s="1283"/>
      <c r="Z48" s="1283"/>
      <c r="AA48" s="1283"/>
      <c r="AB48" s="1283"/>
      <c r="AC48" s="426"/>
      <c r="AD48" s="450"/>
      <c r="AE48" s="450"/>
      <c r="AF48" s="450"/>
    </row>
    <row r="49" spans="1:32" s="446" customFormat="1" ht="17.100000000000001" customHeight="1">
      <c r="A49" s="406"/>
      <c r="B49" s="1283"/>
      <c r="C49" s="1283"/>
      <c r="D49" s="1283"/>
      <c r="E49" s="1283"/>
      <c r="F49" s="1283"/>
      <c r="G49" s="1283"/>
      <c r="H49" s="1283"/>
      <c r="I49" s="1283"/>
      <c r="J49" s="1283"/>
      <c r="K49" s="1283"/>
      <c r="L49" s="1283"/>
      <c r="M49" s="1283"/>
      <c r="N49" s="1283"/>
      <c r="O49" s="1283"/>
      <c r="P49" s="1283"/>
      <c r="Q49" s="1283"/>
      <c r="R49" s="1283"/>
      <c r="S49" s="1283"/>
      <c r="T49" s="1283"/>
      <c r="U49" s="1283"/>
      <c r="V49" s="1283"/>
      <c r="W49" s="1283"/>
      <c r="X49" s="1283"/>
      <c r="Y49" s="1283"/>
      <c r="Z49" s="1283"/>
      <c r="AA49" s="1283"/>
      <c r="AB49" s="1283"/>
      <c r="AC49" s="426"/>
      <c r="AD49" s="450"/>
      <c r="AE49" s="450"/>
      <c r="AF49" s="450"/>
    </row>
    <row r="50" spans="1:32" s="446" customFormat="1" ht="17.100000000000001" customHeight="1">
      <c r="A50" s="406"/>
      <c r="B50" s="426"/>
      <c r="C50" s="426" t="s">
        <v>4147</v>
      </c>
      <c r="D50" s="426"/>
      <c r="E50" s="426"/>
      <c r="F50" s="1284"/>
      <c r="G50" s="1284"/>
      <c r="H50" s="1284"/>
      <c r="I50" s="1284"/>
      <c r="J50" s="1284"/>
      <c r="K50" s="1284"/>
      <c r="L50" s="1284"/>
      <c r="M50" s="1284"/>
      <c r="N50" s="1284"/>
      <c r="O50" s="1284"/>
      <c r="P50" s="1284"/>
      <c r="Q50" s="1284"/>
      <c r="R50" s="1284"/>
      <c r="S50" s="1284"/>
      <c r="T50" s="1284"/>
      <c r="U50" s="1284"/>
      <c r="V50" s="1284"/>
      <c r="W50" s="1284"/>
      <c r="X50" s="348"/>
      <c r="Y50" s="406"/>
      <c r="Z50" s="426"/>
      <c r="AA50" s="426"/>
      <c r="AB50" s="426"/>
      <c r="AC50" s="426"/>
      <c r="AD50" s="450"/>
      <c r="AE50" s="450"/>
      <c r="AF50" s="450"/>
    </row>
    <row r="51" spans="1:32" s="446" customFormat="1" ht="17.100000000000001" customHeight="1">
      <c r="A51" s="406"/>
      <c r="B51" s="426"/>
      <c r="C51" s="426" t="s">
        <v>4148</v>
      </c>
      <c r="D51" s="426"/>
      <c r="E51" s="426"/>
      <c r="F51" s="426"/>
      <c r="G51" s="426"/>
      <c r="H51" s="426"/>
      <c r="I51" s="406"/>
      <c r="J51" s="406"/>
      <c r="K51" s="406"/>
      <c r="L51" s="406"/>
      <c r="M51" s="406"/>
      <c r="N51" s="406" t="s">
        <v>16</v>
      </c>
      <c r="O51" s="1236"/>
      <c r="P51" s="1236"/>
      <c r="Q51" s="1236"/>
      <c r="R51" s="1236"/>
      <c r="S51" s="1236"/>
      <c r="T51" s="1236"/>
      <c r="U51" s="1236"/>
      <c r="V51" s="1236"/>
      <c r="W51" s="1236"/>
      <c r="X51" s="348" t="s">
        <v>17</v>
      </c>
      <c r="Y51" s="406"/>
      <c r="Z51" s="426"/>
      <c r="AA51" s="426"/>
      <c r="AB51" s="426"/>
      <c r="AC51" s="426"/>
      <c r="AD51" s="450"/>
      <c r="AE51" s="450"/>
      <c r="AF51" s="450"/>
    </row>
    <row r="52" spans="1:32" s="446" customFormat="1" ht="17.100000000000001" customHeight="1">
      <c r="A52" s="1280" t="s">
        <v>4138</v>
      </c>
      <c r="B52" s="1281"/>
      <c r="C52" s="1281"/>
      <c r="D52" s="1281"/>
      <c r="E52" s="1281"/>
      <c r="F52" s="1281"/>
      <c r="G52" s="1281"/>
      <c r="H52" s="1281"/>
      <c r="I52" s="1280"/>
      <c r="J52" s="1280"/>
      <c r="K52" s="1280"/>
      <c r="L52" s="1280"/>
      <c r="M52" s="1280"/>
      <c r="N52" s="1280"/>
      <c r="O52" s="1280"/>
      <c r="P52" s="1280"/>
      <c r="Q52" s="1280"/>
      <c r="R52" s="1280"/>
      <c r="S52" s="1280"/>
      <c r="T52" s="1280"/>
      <c r="U52" s="1280"/>
      <c r="V52" s="406"/>
      <c r="W52" s="406"/>
      <c r="X52" s="406"/>
      <c r="Y52" s="406"/>
      <c r="Z52" s="426"/>
      <c r="AA52" s="426"/>
      <c r="AB52" s="426"/>
      <c r="AC52" s="426"/>
      <c r="AD52" s="450"/>
      <c r="AE52" s="450"/>
      <c r="AF52" s="450"/>
    </row>
    <row r="53" spans="1:32" s="446" customFormat="1" ht="17.100000000000001" customHeight="1">
      <c r="A53" s="406"/>
      <c r="B53" s="426"/>
      <c r="C53" s="426"/>
      <c r="D53" s="426"/>
      <c r="E53" s="426"/>
      <c r="F53" s="426"/>
      <c r="G53" s="426"/>
      <c r="H53" s="426"/>
      <c r="I53" s="406"/>
      <c r="J53" s="406"/>
      <c r="K53" s="406"/>
      <c r="L53" s="406"/>
      <c r="M53" s="406"/>
      <c r="N53" s="406"/>
      <c r="O53" s="406"/>
      <c r="P53" s="406"/>
      <c r="Q53" s="406"/>
      <c r="R53" s="406"/>
      <c r="S53" s="406"/>
      <c r="T53" s="406"/>
      <c r="U53" s="406"/>
      <c r="V53" s="409" t="s">
        <v>2820</v>
      </c>
      <c r="W53" s="406" t="s">
        <v>2939</v>
      </c>
      <c r="X53" s="348" t="str">
        <f>IF(V53="■","□","■")</f>
        <v>■</v>
      </c>
      <c r="Y53" s="406" t="s">
        <v>2940</v>
      </c>
      <c r="Z53" s="426"/>
      <c r="AA53" s="426"/>
      <c r="AB53" s="426"/>
      <c r="AC53" s="426"/>
      <c r="AD53" s="450"/>
      <c r="AE53" s="450"/>
      <c r="AF53" s="450"/>
    </row>
    <row r="54" spans="1:32" s="446" customFormat="1" ht="17.100000000000001" customHeight="1">
      <c r="A54" s="406" t="s">
        <v>4139</v>
      </c>
      <c r="B54" s="406"/>
      <c r="C54" s="406"/>
      <c r="D54" s="406"/>
      <c r="E54" s="406"/>
      <c r="F54" s="406"/>
      <c r="G54" s="406"/>
      <c r="H54" s="406"/>
      <c r="I54" s="406"/>
      <c r="J54" s="406"/>
      <c r="K54" s="406"/>
      <c r="L54" s="406"/>
      <c r="M54" s="406"/>
      <c r="N54" s="406"/>
      <c r="O54" s="406"/>
      <c r="P54" s="406"/>
      <c r="Q54" s="406"/>
      <c r="R54" s="451"/>
      <c r="S54" s="406"/>
      <c r="T54" s="406"/>
      <c r="U54" s="406"/>
      <c r="V54" s="406"/>
      <c r="W54" s="406"/>
      <c r="X54" s="406"/>
      <c r="Y54" s="406"/>
      <c r="Z54" s="406"/>
      <c r="AA54" s="406"/>
      <c r="AB54" s="406"/>
      <c r="AC54" s="406"/>
    </row>
    <row r="55" spans="1:32" s="446" customFormat="1" ht="17.100000000000001" customHeight="1">
      <c r="A55" s="406"/>
      <c r="B55" s="406"/>
      <c r="C55" s="406"/>
      <c r="D55" s="406"/>
      <c r="E55" s="407" t="s">
        <v>16</v>
      </c>
      <c r="F55" s="1282"/>
      <c r="G55" s="1282"/>
      <c r="H55" s="1282"/>
      <c r="I55" s="1282"/>
      <c r="J55" s="1282"/>
      <c r="K55" s="1282"/>
      <c r="L55" s="406" t="s">
        <v>17</v>
      </c>
      <c r="M55" s="406"/>
      <c r="N55" s="406"/>
      <c r="O55" s="406"/>
      <c r="P55" s="406"/>
      <c r="Q55" s="406"/>
      <c r="R55" s="406"/>
      <c r="S55" s="406"/>
      <c r="T55" s="406"/>
      <c r="U55" s="406"/>
      <c r="V55" s="406"/>
      <c r="W55" s="406"/>
      <c r="X55" s="406"/>
      <c r="Y55" s="406"/>
      <c r="Z55" s="406"/>
      <c r="AA55" s="406"/>
      <c r="AB55" s="406"/>
      <c r="AC55" s="406"/>
    </row>
    <row r="56" spans="1:32" s="446" customFormat="1" ht="17.100000000000001" customHeight="1">
      <c r="A56" s="406" t="s">
        <v>4140</v>
      </c>
      <c r="B56" s="452"/>
      <c r="C56" s="452"/>
      <c r="D56" s="452"/>
      <c r="E56" s="452"/>
      <c r="F56" s="452"/>
      <c r="G56" s="452"/>
      <c r="H56" s="452"/>
      <c r="I56" s="452"/>
      <c r="J56" s="452"/>
      <c r="K56" s="452"/>
      <c r="L56" s="452"/>
      <c r="M56" s="452"/>
      <c r="N56" s="452"/>
      <c r="O56" s="452"/>
      <c r="P56" s="451"/>
      <c r="Q56" s="452"/>
      <c r="R56" s="452"/>
      <c r="S56" s="452"/>
      <c r="T56" s="452"/>
      <c r="U56" s="452"/>
      <c r="V56" s="452"/>
      <c r="W56" s="452"/>
      <c r="X56" s="452"/>
      <c r="Y56" s="452"/>
      <c r="Z56" s="452"/>
      <c r="AA56" s="452"/>
      <c r="AB56" s="452"/>
      <c r="AC56" s="452"/>
    </row>
    <row r="57" spans="1:32" s="446" customFormat="1" ht="17.100000000000001" customHeight="1">
      <c r="A57" s="406"/>
      <c r="B57" s="406"/>
      <c r="C57" s="406"/>
      <c r="D57" s="406"/>
      <c r="E57" s="407" t="s">
        <v>16</v>
      </c>
      <c r="F57" s="1126"/>
      <c r="G57" s="1126"/>
      <c r="H57" s="1126"/>
      <c r="I57" s="1126"/>
      <c r="J57" s="1126"/>
      <c r="K57" s="1126"/>
      <c r="L57" s="406" t="s">
        <v>17</v>
      </c>
      <c r="M57" s="406"/>
      <c r="N57" s="406"/>
      <c r="O57" s="406"/>
      <c r="P57" s="406"/>
      <c r="Q57" s="406"/>
      <c r="R57" s="406"/>
      <c r="S57" s="406"/>
      <c r="T57" s="406"/>
      <c r="U57" s="406"/>
      <c r="V57" s="406"/>
      <c r="W57" s="406"/>
      <c r="X57" s="406"/>
      <c r="Y57" s="406"/>
      <c r="Z57" s="406"/>
      <c r="AA57" s="406"/>
      <c r="AB57" s="406"/>
      <c r="AC57" s="406"/>
    </row>
    <row r="58" spans="1:32" s="446" customFormat="1" ht="17.100000000000001" customHeight="1">
      <c r="A58" s="406" t="s">
        <v>4141</v>
      </c>
      <c r="B58" s="406"/>
      <c r="C58" s="406"/>
      <c r="D58" s="406"/>
      <c r="E58" s="407"/>
      <c r="F58" s="453"/>
      <c r="G58" s="453"/>
      <c r="H58" s="453"/>
      <c r="I58" s="453"/>
      <c r="J58" s="453"/>
      <c r="K58" s="453"/>
      <c r="L58" s="406"/>
      <c r="M58" s="406"/>
      <c r="N58" s="406"/>
      <c r="O58" s="406"/>
      <c r="P58" s="451"/>
      <c r="Q58" s="406"/>
      <c r="R58" s="406"/>
      <c r="S58" s="406"/>
      <c r="T58" s="406"/>
      <c r="U58" s="406"/>
      <c r="V58" s="406"/>
      <c r="W58" s="406"/>
      <c r="X58" s="406"/>
      <c r="Y58" s="406"/>
      <c r="Z58" s="406"/>
      <c r="AA58" s="406"/>
      <c r="AB58" s="406"/>
      <c r="AC58" s="406"/>
    </row>
    <row r="59" spans="1:32" s="446" customFormat="1" ht="17.100000000000001" customHeight="1">
      <c r="A59" s="406" t="s">
        <v>2108</v>
      </c>
      <c r="B59" s="409" t="s">
        <v>2820</v>
      </c>
      <c r="C59" s="406" t="s">
        <v>3013</v>
      </c>
      <c r="D59" s="406"/>
      <c r="E59" s="407"/>
      <c r="F59" s="453"/>
      <c r="G59" s="453"/>
      <c r="H59" s="453"/>
      <c r="I59" s="453"/>
      <c r="J59" s="453"/>
      <c r="K59" s="453"/>
      <c r="L59" s="406"/>
      <c r="M59" s="406"/>
      <c r="N59" s="406"/>
      <c r="O59" s="406"/>
      <c r="P59" s="406"/>
      <c r="Q59" s="406"/>
      <c r="R59" s="406"/>
      <c r="S59" s="406"/>
      <c r="T59" s="406"/>
      <c r="U59" s="406"/>
      <c r="V59" s="406"/>
      <c r="W59" s="406"/>
      <c r="X59" s="406"/>
      <c r="Y59" s="406"/>
      <c r="Z59" s="406"/>
      <c r="AA59" s="406"/>
      <c r="AB59" s="406"/>
      <c r="AC59" s="406"/>
    </row>
    <row r="60" spans="1:32" s="446" customFormat="1" ht="17.100000000000001" customHeight="1">
      <c r="A60" s="406"/>
      <c r="B60" s="409" t="s">
        <v>2820</v>
      </c>
      <c r="C60" s="406" t="s">
        <v>3014</v>
      </c>
      <c r="D60" s="406"/>
      <c r="E60" s="407"/>
      <c r="F60" s="453"/>
      <c r="G60" s="453"/>
      <c r="H60" s="453"/>
      <c r="I60" s="453"/>
      <c r="J60" s="453"/>
      <c r="K60" s="453"/>
      <c r="L60" s="406"/>
      <c r="M60" s="406"/>
      <c r="N60" s="406"/>
      <c r="O60" s="406"/>
      <c r="P60" s="406"/>
      <c r="Q60" s="406"/>
      <c r="R60" s="406"/>
      <c r="S60" s="406"/>
      <c r="T60" s="406"/>
      <c r="U60" s="406"/>
      <c r="V60" s="406"/>
      <c r="W60" s="406"/>
      <c r="X60" s="406"/>
      <c r="Y60" s="406"/>
      <c r="Z60" s="406"/>
      <c r="AA60" s="406"/>
      <c r="AB60" s="406"/>
      <c r="AC60" s="406"/>
    </row>
    <row r="61" spans="1:32" s="446" customFormat="1" ht="17.100000000000001" customHeight="1">
      <c r="A61" s="406" t="s">
        <v>4142</v>
      </c>
      <c r="B61" s="451"/>
      <c r="C61" s="451"/>
      <c r="D61" s="451"/>
      <c r="E61" s="451"/>
      <c r="F61" s="451"/>
      <c r="G61" s="451"/>
      <c r="H61" s="451"/>
      <c r="I61" s="451"/>
      <c r="J61" s="451"/>
      <c r="K61" s="451"/>
      <c r="L61" s="451"/>
      <c r="M61" s="451"/>
      <c r="N61" s="451"/>
      <c r="O61" s="451"/>
      <c r="P61" s="451"/>
      <c r="Q61" s="451"/>
      <c r="R61" s="451"/>
      <c r="S61" s="451"/>
      <c r="T61" s="451"/>
      <c r="U61" s="451"/>
      <c r="V61" s="451"/>
      <c r="W61" s="451"/>
      <c r="X61" s="451"/>
      <c r="Y61" s="451"/>
      <c r="Z61" s="451"/>
      <c r="AA61" s="451"/>
      <c r="AB61" s="451"/>
      <c r="AC61" s="451"/>
    </row>
    <row r="62" spans="1:32" s="446" customFormat="1" ht="17.100000000000001" customHeight="1">
      <c r="A62" s="406"/>
      <c r="B62" s="406"/>
      <c r="C62" s="406"/>
      <c r="D62" s="406"/>
      <c r="E62" s="407" t="s">
        <v>16</v>
      </c>
      <c r="F62" s="1126"/>
      <c r="G62" s="1126"/>
      <c r="H62" s="1126"/>
      <c r="I62" s="1126"/>
      <c r="J62" s="1126"/>
      <c r="K62" s="1126"/>
      <c r="L62" s="406" t="s">
        <v>17</v>
      </c>
      <c r="M62" s="406"/>
      <c r="N62" s="406"/>
      <c r="O62" s="406"/>
      <c r="P62" s="406"/>
      <c r="Q62" s="406"/>
      <c r="R62" s="406"/>
      <c r="S62" s="406"/>
      <c r="T62" s="406"/>
      <c r="U62" s="406"/>
      <c r="V62" s="406"/>
      <c r="W62" s="406"/>
      <c r="X62" s="406"/>
      <c r="Y62" s="406"/>
      <c r="Z62" s="406"/>
      <c r="AA62" s="406"/>
      <c r="AB62" s="406"/>
      <c r="AC62" s="406"/>
    </row>
    <row r="63" spans="1:32" s="446" customFormat="1" ht="17.100000000000001" customHeight="1">
      <c r="A63" s="454"/>
      <c r="B63" s="454"/>
      <c r="C63" s="454"/>
      <c r="D63" s="454"/>
      <c r="E63" s="455"/>
      <c r="F63" s="456"/>
      <c r="G63" s="456"/>
      <c r="H63" s="456"/>
      <c r="I63" s="456"/>
      <c r="J63" s="456"/>
      <c r="K63" s="456"/>
      <c r="L63" s="454"/>
      <c r="M63" s="454"/>
      <c r="N63" s="454"/>
      <c r="O63" s="454"/>
      <c r="P63" s="454"/>
      <c r="Q63" s="454"/>
      <c r="R63" s="454"/>
      <c r="S63" s="454"/>
      <c r="T63" s="454"/>
      <c r="U63" s="454"/>
      <c r="V63" s="454"/>
      <c r="W63" s="454"/>
      <c r="X63" s="454"/>
      <c r="Y63" s="454"/>
      <c r="Z63" s="454"/>
      <c r="AA63" s="454"/>
      <c r="AB63" s="454"/>
      <c r="AC63" s="454"/>
    </row>
    <row r="64" spans="1:32" s="446" customFormat="1" ht="17.100000000000001" customHeight="1">
      <c r="A64" s="408" t="s">
        <v>3015</v>
      </c>
      <c r="B64" s="408"/>
      <c r="C64" s="408"/>
      <c r="D64" s="408"/>
      <c r="E64" s="408"/>
      <c r="F64" s="408"/>
      <c r="G64" s="408"/>
      <c r="H64" s="408"/>
      <c r="I64" s="408"/>
      <c r="J64" s="408"/>
      <c r="K64" s="448" t="s">
        <v>2565</v>
      </c>
      <c r="L64" s="383" t="s">
        <v>3016</v>
      </c>
      <c r="M64" s="383"/>
      <c r="N64" s="383"/>
      <c r="O64" s="408" t="s">
        <v>2839</v>
      </c>
      <c r="P64" s="408" t="s">
        <v>2864</v>
      </c>
      <c r="Q64" s="408"/>
      <c r="R64" s="408"/>
      <c r="S64" s="408"/>
      <c r="T64" s="408"/>
      <c r="U64" s="408" t="s">
        <v>2839</v>
      </c>
      <c r="V64" s="408" t="s">
        <v>3017</v>
      </c>
      <c r="W64" s="408"/>
      <c r="X64" s="408"/>
      <c r="Y64" s="408"/>
      <c r="Z64" s="408" t="s">
        <v>2866</v>
      </c>
      <c r="AA64" s="408"/>
      <c r="AB64" s="408"/>
      <c r="AC64" s="408"/>
    </row>
    <row r="65" spans="1:29" s="446" customFormat="1" ht="17.100000000000001" customHeight="1">
      <c r="A65" s="406" t="s">
        <v>3018</v>
      </c>
      <c r="B65" s="406"/>
      <c r="C65" s="406"/>
      <c r="D65" s="406"/>
      <c r="E65" s="406"/>
      <c r="F65" s="457" t="s">
        <v>2803</v>
      </c>
      <c r="G65" s="1263"/>
      <c r="H65" s="1263"/>
      <c r="I65" s="1263"/>
      <c r="J65" s="406" t="s">
        <v>3019</v>
      </c>
      <c r="K65" s="406" t="s">
        <v>2839</v>
      </c>
      <c r="L65" s="1278"/>
      <c r="M65" s="1278"/>
      <c r="N65" s="1278"/>
      <c r="O65" s="406" t="s">
        <v>2839</v>
      </c>
      <c r="P65" s="1239"/>
      <c r="Q65" s="1239"/>
      <c r="R65" s="1239"/>
      <c r="S65" s="1239"/>
      <c r="T65" s="1239"/>
      <c r="U65" s="406" t="s">
        <v>2839</v>
      </c>
      <c r="V65" s="1240" t="str">
        <f t="shared" ref="V65:V79" si="0">IF(L65="","",L65+P65)</f>
        <v/>
      </c>
      <c r="W65" s="1240"/>
      <c r="X65" s="1240"/>
      <c r="Y65" s="1240"/>
      <c r="Z65" s="406" t="s">
        <v>3020</v>
      </c>
      <c r="AA65" s="458"/>
      <c r="AB65" s="458"/>
      <c r="AC65" s="406"/>
    </row>
    <row r="66" spans="1:29" s="446" customFormat="1" ht="17.100000000000001" customHeight="1">
      <c r="A66" s="406"/>
      <c r="B66" s="406"/>
      <c r="C66" s="406"/>
      <c r="D66" s="406"/>
      <c r="E66" s="406"/>
      <c r="F66" s="457" t="s">
        <v>2803</v>
      </c>
      <c r="G66" s="1263"/>
      <c r="H66" s="1263"/>
      <c r="I66" s="1263"/>
      <c r="J66" s="406" t="s">
        <v>3019</v>
      </c>
      <c r="K66" s="406" t="s">
        <v>2839</v>
      </c>
      <c r="L66" s="1278"/>
      <c r="M66" s="1278"/>
      <c r="N66" s="1278"/>
      <c r="O66" s="406" t="s">
        <v>2839</v>
      </c>
      <c r="P66" s="1239"/>
      <c r="Q66" s="1239"/>
      <c r="R66" s="1239"/>
      <c r="S66" s="1239"/>
      <c r="T66" s="1239"/>
      <c r="U66" s="406" t="s">
        <v>2839</v>
      </c>
      <c r="V66" s="1240" t="str">
        <f t="shared" si="0"/>
        <v/>
      </c>
      <c r="W66" s="1240"/>
      <c r="X66" s="1240"/>
      <c r="Y66" s="1240"/>
      <c r="Z66" s="406" t="s">
        <v>3020</v>
      </c>
      <c r="AA66" s="458"/>
      <c r="AB66" s="458"/>
      <c r="AC66" s="406"/>
    </row>
    <row r="67" spans="1:29" s="446" customFormat="1" ht="17.100000000000001" customHeight="1">
      <c r="A67" s="406"/>
      <c r="B67" s="406"/>
      <c r="C67" s="406"/>
      <c r="D67" s="406"/>
      <c r="E67" s="406"/>
      <c r="F67" s="457" t="s">
        <v>2803</v>
      </c>
      <c r="G67" s="1263"/>
      <c r="H67" s="1263"/>
      <c r="I67" s="1263"/>
      <c r="J67" s="406" t="s">
        <v>3019</v>
      </c>
      <c r="K67" s="406" t="s">
        <v>2839</v>
      </c>
      <c r="L67" s="1278"/>
      <c r="M67" s="1278"/>
      <c r="N67" s="1278"/>
      <c r="O67" s="406" t="s">
        <v>2839</v>
      </c>
      <c r="P67" s="1239"/>
      <c r="Q67" s="1239"/>
      <c r="R67" s="1239"/>
      <c r="S67" s="1239"/>
      <c r="T67" s="1239"/>
      <c r="U67" s="406" t="s">
        <v>2839</v>
      </c>
      <c r="V67" s="1240" t="str">
        <f t="shared" si="0"/>
        <v/>
      </c>
      <c r="W67" s="1240"/>
      <c r="X67" s="1240"/>
      <c r="Y67" s="1240"/>
      <c r="Z67" s="406" t="s">
        <v>3020</v>
      </c>
      <c r="AA67" s="458"/>
      <c r="AB67" s="458"/>
      <c r="AC67" s="406"/>
    </row>
    <row r="68" spans="1:29" s="446" customFormat="1" ht="17.100000000000001" customHeight="1">
      <c r="A68" s="406"/>
      <c r="B68" s="406"/>
      <c r="C68" s="406"/>
      <c r="D68" s="406"/>
      <c r="E68" s="406"/>
      <c r="F68" s="457" t="s">
        <v>2803</v>
      </c>
      <c r="G68" s="1263"/>
      <c r="H68" s="1263"/>
      <c r="I68" s="1263"/>
      <c r="J68" s="406" t="s">
        <v>3019</v>
      </c>
      <c r="K68" s="406" t="s">
        <v>2839</v>
      </c>
      <c r="L68" s="1278"/>
      <c r="M68" s="1278"/>
      <c r="N68" s="1278"/>
      <c r="O68" s="406" t="s">
        <v>2839</v>
      </c>
      <c r="P68" s="1239"/>
      <c r="Q68" s="1239"/>
      <c r="R68" s="1239"/>
      <c r="S68" s="1239"/>
      <c r="T68" s="1239"/>
      <c r="U68" s="406" t="s">
        <v>2839</v>
      </c>
      <c r="V68" s="1240" t="str">
        <f t="shared" si="0"/>
        <v/>
      </c>
      <c r="W68" s="1240"/>
      <c r="X68" s="1240"/>
      <c r="Y68" s="1240"/>
      <c r="Z68" s="406" t="s">
        <v>3020</v>
      </c>
      <c r="AA68" s="458"/>
      <c r="AB68" s="458"/>
      <c r="AC68" s="406"/>
    </row>
    <row r="69" spans="1:29" s="446" customFormat="1" ht="16.5" customHeight="1">
      <c r="A69" s="406"/>
      <c r="B69" s="406"/>
      <c r="C69" s="406"/>
      <c r="D69" s="406"/>
      <c r="E69" s="406"/>
      <c r="F69" s="457" t="s">
        <v>2803</v>
      </c>
      <c r="G69" s="1263"/>
      <c r="H69" s="1263"/>
      <c r="I69" s="1263"/>
      <c r="J69" s="406" t="s">
        <v>3019</v>
      </c>
      <c r="K69" s="406" t="s">
        <v>2839</v>
      </c>
      <c r="L69" s="1278"/>
      <c r="M69" s="1278"/>
      <c r="N69" s="1278"/>
      <c r="O69" s="406" t="s">
        <v>2839</v>
      </c>
      <c r="P69" s="1239"/>
      <c r="Q69" s="1239"/>
      <c r="R69" s="1239"/>
      <c r="S69" s="1239"/>
      <c r="T69" s="1239"/>
      <c r="U69" s="406" t="s">
        <v>2839</v>
      </c>
      <c r="V69" s="1240" t="str">
        <f t="shared" si="0"/>
        <v/>
      </c>
      <c r="W69" s="1240"/>
      <c r="X69" s="1240"/>
      <c r="Y69" s="1240"/>
      <c r="Z69" s="406" t="s">
        <v>3020</v>
      </c>
      <c r="AA69" s="458"/>
      <c r="AB69" s="458"/>
      <c r="AC69" s="406"/>
    </row>
    <row r="70" spans="1:29" s="446" customFormat="1" ht="17.100000000000001" customHeight="1">
      <c r="A70" s="406"/>
      <c r="B70" s="406"/>
      <c r="C70" s="406"/>
      <c r="D70" s="406"/>
      <c r="E70" s="406"/>
      <c r="F70" s="457" t="s">
        <v>2803</v>
      </c>
      <c r="G70" s="1263"/>
      <c r="H70" s="1263"/>
      <c r="I70" s="1263"/>
      <c r="J70" s="406" t="s">
        <v>3019</v>
      </c>
      <c r="K70" s="406" t="s">
        <v>2839</v>
      </c>
      <c r="L70" s="1278"/>
      <c r="M70" s="1278"/>
      <c r="N70" s="1278"/>
      <c r="O70" s="406" t="s">
        <v>2839</v>
      </c>
      <c r="P70" s="1239"/>
      <c r="Q70" s="1239"/>
      <c r="R70" s="1239"/>
      <c r="S70" s="1239"/>
      <c r="T70" s="1239"/>
      <c r="U70" s="406" t="s">
        <v>2839</v>
      </c>
      <c r="V70" s="1240" t="str">
        <f t="shared" si="0"/>
        <v/>
      </c>
      <c r="W70" s="1240"/>
      <c r="X70" s="1240"/>
      <c r="Y70" s="1240"/>
      <c r="Z70" s="406" t="s">
        <v>3020</v>
      </c>
      <c r="AA70" s="458"/>
      <c r="AB70" s="458"/>
      <c r="AC70" s="406"/>
    </row>
    <row r="71" spans="1:29" s="446" customFormat="1" ht="17.100000000000001" hidden="1" customHeight="1" outlineLevel="1">
      <c r="A71" s="406"/>
      <c r="B71" s="406"/>
      <c r="C71" s="406"/>
      <c r="D71" s="406"/>
      <c r="E71" s="406"/>
      <c r="F71" s="457" t="s">
        <v>2803</v>
      </c>
      <c r="G71" s="1263"/>
      <c r="H71" s="1263"/>
      <c r="I71" s="1263"/>
      <c r="J71" s="406" t="s">
        <v>3019</v>
      </c>
      <c r="K71" s="406" t="s">
        <v>2839</v>
      </c>
      <c r="L71" s="1278"/>
      <c r="M71" s="1278"/>
      <c r="N71" s="1278"/>
      <c r="O71" s="406" t="s">
        <v>2839</v>
      </c>
      <c r="P71" s="1239"/>
      <c r="Q71" s="1239"/>
      <c r="R71" s="1239"/>
      <c r="S71" s="1239"/>
      <c r="T71" s="1239"/>
      <c r="U71" s="406" t="s">
        <v>2839</v>
      </c>
      <c r="V71" s="1240" t="str">
        <f t="shared" si="0"/>
        <v/>
      </c>
      <c r="W71" s="1240"/>
      <c r="X71" s="1240"/>
      <c r="Y71" s="1240"/>
      <c r="Z71" s="406" t="s">
        <v>3020</v>
      </c>
      <c r="AA71" s="458"/>
      <c r="AB71" s="458"/>
      <c r="AC71" s="406"/>
    </row>
    <row r="72" spans="1:29" s="446" customFormat="1" ht="17.100000000000001" hidden="1" customHeight="1" outlineLevel="1">
      <c r="A72" s="406"/>
      <c r="B72" s="406"/>
      <c r="C72" s="406"/>
      <c r="D72" s="406"/>
      <c r="E72" s="406"/>
      <c r="F72" s="457" t="s">
        <v>2803</v>
      </c>
      <c r="G72" s="1263"/>
      <c r="H72" s="1263"/>
      <c r="I72" s="1263"/>
      <c r="J72" s="406" t="s">
        <v>3019</v>
      </c>
      <c r="K72" s="406" t="s">
        <v>2839</v>
      </c>
      <c r="L72" s="1278"/>
      <c r="M72" s="1278"/>
      <c r="N72" s="1278"/>
      <c r="O72" s="406" t="s">
        <v>2839</v>
      </c>
      <c r="P72" s="1239"/>
      <c r="Q72" s="1239"/>
      <c r="R72" s="1239"/>
      <c r="S72" s="1239"/>
      <c r="T72" s="1239"/>
      <c r="U72" s="406" t="s">
        <v>2839</v>
      </c>
      <c r="V72" s="1240" t="str">
        <f t="shared" si="0"/>
        <v/>
      </c>
      <c r="W72" s="1240"/>
      <c r="X72" s="1240"/>
      <c r="Y72" s="1240"/>
      <c r="Z72" s="406" t="s">
        <v>3020</v>
      </c>
      <c r="AA72" s="458"/>
      <c r="AB72" s="458"/>
      <c r="AC72" s="406"/>
    </row>
    <row r="73" spans="1:29" s="446" customFormat="1" ht="17.100000000000001" hidden="1" customHeight="1" outlineLevel="1">
      <c r="A73" s="406"/>
      <c r="B73" s="406"/>
      <c r="C73" s="406"/>
      <c r="D73" s="406"/>
      <c r="E73" s="406"/>
      <c r="F73" s="457" t="s">
        <v>2803</v>
      </c>
      <c r="G73" s="1263"/>
      <c r="H73" s="1263"/>
      <c r="I73" s="1263"/>
      <c r="J73" s="406" t="s">
        <v>3019</v>
      </c>
      <c r="K73" s="406" t="s">
        <v>2839</v>
      </c>
      <c r="L73" s="1278"/>
      <c r="M73" s="1278"/>
      <c r="N73" s="1278"/>
      <c r="O73" s="406" t="s">
        <v>2839</v>
      </c>
      <c r="P73" s="1239"/>
      <c r="Q73" s="1239"/>
      <c r="R73" s="1239"/>
      <c r="S73" s="1239"/>
      <c r="T73" s="1239"/>
      <c r="U73" s="406" t="s">
        <v>2839</v>
      </c>
      <c r="V73" s="1240" t="str">
        <f t="shared" si="0"/>
        <v/>
      </c>
      <c r="W73" s="1240"/>
      <c r="X73" s="1240"/>
      <c r="Y73" s="1240"/>
      <c r="Z73" s="406" t="s">
        <v>3020</v>
      </c>
      <c r="AA73" s="458"/>
      <c r="AB73" s="458"/>
      <c r="AC73" s="406"/>
    </row>
    <row r="74" spans="1:29" s="446" customFormat="1" ht="17.100000000000001" hidden="1" customHeight="1" outlineLevel="1">
      <c r="A74" s="406"/>
      <c r="B74" s="406"/>
      <c r="C74" s="406"/>
      <c r="D74" s="406"/>
      <c r="E74" s="406"/>
      <c r="F74" s="457" t="s">
        <v>2803</v>
      </c>
      <c r="G74" s="1263"/>
      <c r="H74" s="1263"/>
      <c r="I74" s="1263"/>
      <c r="J74" s="406" t="s">
        <v>3019</v>
      </c>
      <c r="K74" s="406" t="s">
        <v>2839</v>
      </c>
      <c r="L74" s="1278"/>
      <c r="M74" s="1278"/>
      <c r="N74" s="1278"/>
      <c r="O74" s="406" t="s">
        <v>2839</v>
      </c>
      <c r="P74" s="1239"/>
      <c r="Q74" s="1239"/>
      <c r="R74" s="1239"/>
      <c r="S74" s="1239"/>
      <c r="T74" s="1239"/>
      <c r="U74" s="406" t="s">
        <v>2839</v>
      </c>
      <c r="V74" s="1240" t="str">
        <f t="shared" si="0"/>
        <v/>
      </c>
      <c r="W74" s="1240"/>
      <c r="X74" s="1240"/>
      <c r="Y74" s="1240"/>
      <c r="Z74" s="406" t="s">
        <v>3020</v>
      </c>
      <c r="AA74" s="458"/>
      <c r="AB74" s="458"/>
      <c r="AC74" s="406"/>
    </row>
    <row r="75" spans="1:29" s="446" customFormat="1" ht="17.100000000000001" hidden="1" customHeight="1" outlineLevel="1">
      <c r="A75" s="406"/>
      <c r="B75" s="406"/>
      <c r="C75" s="406"/>
      <c r="D75" s="406"/>
      <c r="E75" s="406"/>
      <c r="F75" s="457" t="s">
        <v>2803</v>
      </c>
      <c r="G75" s="1263"/>
      <c r="H75" s="1263"/>
      <c r="I75" s="1263"/>
      <c r="J75" s="406" t="s">
        <v>3019</v>
      </c>
      <c r="K75" s="406" t="s">
        <v>2839</v>
      </c>
      <c r="L75" s="1278"/>
      <c r="M75" s="1278"/>
      <c r="N75" s="1278"/>
      <c r="O75" s="406" t="s">
        <v>2839</v>
      </c>
      <c r="P75" s="1239"/>
      <c r="Q75" s="1239"/>
      <c r="R75" s="1239"/>
      <c r="S75" s="1239"/>
      <c r="T75" s="1239"/>
      <c r="U75" s="406" t="s">
        <v>2839</v>
      </c>
      <c r="V75" s="1240" t="str">
        <f t="shared" si="0"/>
        <v/>
      </c>
      <c r="W75" s="1240"/>
      <c r="X75" s="1240"/>
      <c r="Y75" s="1240"/>
      <c r="Z75" s="406" t="s">
        <v>3020</v>
      </c>
      <c r="AA75" s="458"/>
      <c r="AB75" s="458"/>
      <c r="AC75" s="406"/>
    </row>
    <row r="76" spans="1:29" s="446" customFormat="1" ht="17.100000000000001" hidden="1" customHeight="1" outlineLevel="1">
      <c r="A76" s="406"/>
      <c r="B76" s="406"/>
      <c r="C76" s="406"/>
      <c r="D76" s="406"/>
      <c r="E76" s="406"/>
      <c r="F76" s="457" t="s">
        <v>2803</v>
      </c>
      <c r="G76" s="1263"/>
      <c r="H76" s="1263"/>
      <c r="I76" s="1263"/>
      <c r="J76" s="406" t="s">
        <v>3019</v>
      </c>
      <c r="K76" s="406" t="s">
        <v>2839</v>
      </c>
      <c r="L76" s="1278"/>
      <c r="M76" s="1278"/>
      <c r="N76" s="1278"/>
      <c r="O76" s="406" t="s">
        <v>2839</v>
      </c>
      <c r="P76" s="1239"/>
      <c r="Q76" s="1239"/>
      <c r="R76" s="1239"/>
      <c r="S76" s="1239"/>
      <c r="T76" s="1239"/>
      <c r="U76" s="406" t="s">
        <v>2839</v>
      </c>
      <c r="V76" s="1240" t="str">
        <f t="shared" si="0"/>
        <v/>
      </c>
      <c r="W76" s="1240"/>
      <c r="X76" s="1240"/>
      <c r="Y76" s="1240"/>
      <c r="Z76" s="406" t="s">
        <v>3020</v>
      </c>
      <c r="AA76" s="458"/>
      <c r="AB76" s="458"/>
      <c r="AC76" s="406"/>
    </row>
    <row r="77" spans="1:29" s="446" customFormat="1" ht="17.100000000000001" hidden="1" customHeight="1" outlineLevel="1">
      <c r="A77" s="406"/>
      <c r="B77" s="406"/>
      <c r="C77" s="406"/>
      <c r="D77" s="406"/>
      <c r="E77" s="406"/>
      <c r="F77" s="457" t="s">
        <v>2803</v>
      </c>
      <c r="G77" s="1263"/>
      <c r="H77" s="1263"/>
      <c r="I77" s="1263"/>
      <c r="J77" s="406" t="s">
        <v>3019</v>
      </c>
      <c r="K77" s="406" t="s">
        <v>2839</v>
      </c>
      <c r="L77" s="1278"/>
      <c r="M77" s="1278"/>
      <c r="N77" s="1278"/>
      <c r="O77" s="406" t="s">
        <v>2839</v>
      </c>
      <c r="P77" s="1239"/>
      <c r="Q77" s="1239"/>
      <c r="R77" s="1239"/>
      <c r="S77" s="1239"/>
      <c r="T77" s="1239"/>
      <c r="U77" s="406" t="s">
        <v>2839</v>
      </c>
      <c r="V77" s="1240" t="str">
        <f t="shared" si="0"/>
        <v/>
      </c>
      <c r="W77" s="1240"/>
      <c r="X77" s="1240"/>
      <c r="Y77" s="1240"/>
      <c r="Z77" s="406" t="s">
        <v>3020</v>
      </c>
      <c r="AA77" s="458"/>
      <c r="AB77" s="458"/>
      <c r="AC77" s="406"/>
    </row>
    <row r="78" spans="1:29" s="446" customFormat="1" ht="17.100000000000001" hidden="1" customHeight="1" outlineLevel="1">
      <c r="A78" s="406"/>
      <c r="B78" s="406"/>
      <c r="C78" s="406"/>
      <c r="D78" s="406"/>
      <c r="E78" s="406"/>
      <c r="F78" s="457" t="s">
        <v>2803</v>
      </c>
      <c r="G78" s="1263"/>
      <c r="H78" s="1263"/>
      <c r="I78" s="1263"/>
      <c r="J78" s="406" t="s">
        <v>3019</v>
      </c>
      <c r="K78" s="406" t="s">
        <v>2839</v>
      </c>
      <c r="L78" s="1278"/>
      <c r="M78" s="1278"/>
      <c r="N78" s="1278"/>
      <c r="O78" s="406" t="s">
        <v>2839</v>
      </c>
      <c r="P78" s="1239"/>
      <c r="Q78" s="1239"/>
      <c r="R78" s="1239"/>
      <c r="S78" s="1239"/>
      <c r="T78" s="1239"/>
      <c r="U78" s="406" t="s">
        <v>2839</v>
      </c>
      <c r="V78" s="1240" t="str">
        <f t="shared" si="0"/>
        <v/>
      </c>
      <c r="W78" s="1240"/>
      <c r="X78" s="1240"/>
      <c r="Y78" s="1240"/>
      <c r="Z78" s="406" t="s">
        <v>3020</v>
      </c>
      <c r="AA78" s="458"/>
      <c r="AB78" s="458"/>
      <c r="AC78" s="406"/>
    </row>
    <row r="79" spans="1:29" s="446" customFormat="1" ht="17.100000000000001" hidden="1" customHeight="1" outlineLevel="1">
      <c r="A79" s="406"/>
      <c r="B79" s="406"/>
      <c r="C79" s="406"/>
      <c r="D79" s="406"/>
      <c r="E79" s="406"/>
      <c r="F79" s="457" t="s">
        <v>2803</v>
      </c>
      <c r="G79" s="1263"/>
      <c r="H79" s="1263"/>
      <c r="I79" s="1263"/>
      <c r="J79" s="406" t="s">
        <v>3019</v>
      </c>
      <c r="K79" s="406" t="s">
        <v>2839</v>
      </c>
      <c r="L79" s="1278"/>
      <c r="M79" s="1278"/>
      <c r="N79" s="1278"/>
      <c r="O79" s="406" t="s">
        <v>2839</v>
      </c>
      <c r="P79" s="1239"/>
      <c r="Q79" s="1239"/>
      <c r="R79" s="1239"/>
      <c r="S79" s="1239"/>
      <c r="T79" s="1239"/>
      <c r="U79" s="406" t="s">
        <v>2839</v>
      </c>
      <c r="V79" s="1240" t="str">
        <f t="shared" si="0"/>
        <v/>
      </c>
      <c r="W79" s="1240"/>
      <c r="X79" s="1240"/>
      <c r="Y79" s="1240"/>
      <c r="Z79" s="406" t="s">
        <v>3020</v>
      </c>
      <c r="AA79" s="458"/>
      <c r="AB79" s="458"/>
      <c r="AC79" s="406"/>
    </row>
    <row r="80" spans="1:29" s="446" customFormat="1" ht="17.100000000000001" customHeight="1" collapsed="1">
      <c r="A80" s="415" t="s">
        <v>3021</v>
      </c>
      <c r="B80" s="415"/>
      <c r="C80" s="415"/>
      <c r="D80" s="415"/>
      <c r="E80" s="415"/>
      <c r="F80" s="415"/>
      <c r="G80" s="415"/>
      <c r="H80" s="415"/>
      <c r="I80" s="415"/>
      <c r="J80" s="415"/>
      <c r="K80" s="459" t="s">
        <v>2565</v>
      </c>
      <c r="L80" s="1277">
        <f>SUM(L65:N79)</f>
        <v>0</v>
      </c>
      <c r="M80" s="1277"/>
      <c r="N80" s="1277"/>
      <c r="O80" s="415" t="s">
        <v>2839</v>
      </c>
      <c r="P80" s="1277">
        <f>SUM(P65:T79)</f>
        <v>0</v>
      </c>
      <c r="Q80" s="1277"/>
      <c r="R80" s="1277"/>
      <c r="S80" s="1277"/>
      <c r="T80" s="1277"/>
      <c r="U80" s="415" t="s">
        <v>2839</v>
      </c>
      <c r="V80" s="1277">
        <f>SUM(V65:Y79)</f>
        <v>0</v>
      </c>
      <c r="W80" s="1277"/>
      <c r="X80" s="1277"/>
      <c r="Y80" s="1277"/>
      <c r="Z80" s="415" t="s">
        <v>3020</v>
      </c>
      <c r="AA80" s="460"/>
      <c r="AB80" s="460"/>
      <c r="AC80" s="415"/>
    </row>
    <row r="81" spans="1:29" s="446" customFormat="1" ht="17.100000000000001" customHeight="1">
      <c r="A81" s="419" t="s">
        <v>3022</v>
      </c>
      <c r="B81" s="419"/>
      <c r="C81" s="419"/>
      <c r="D81" s="419"/>
      <c r="E81" s="445"/>
      <c r="F81" s="1245"/>
      <c r="G81" s="1245"/>
      <c r="H81" s="1245"/>
      <c r="I81" s="1245"/>
      <c r="J81" s="1245"/>
      <c r="K81" s="1245"/>
      <c r="L81" s="1245"/>
      <c r="M81" s="1245"/>
      <c r="N81" s="1245"/>
      <c r="O81" s="1245"/>
      <c r="P81" s="1245"/>
      <c r="Q81" s="1245"/>
      <c r="R81" s="1245"/>
      <c r="S81" s="1245"/>
      <c r="T81" s="1245"/>
      <c r="U81" s="1245"/>
      <c r="V81" s="1245"/>
      <c r="W81" s="1245"/>
      <c r="X81" s="1245"/>
      <c r="Y81" s="1245"/>
      <c r="Z81" s="1245"/>
      <c r="AA81" s="1245"/>
      <c r="AB81" s="1245"/>
      <c r="AC81" s="445"/>
    </row>
    <row r="82" spans="1:29" s="446" customFormat="1" ht="17.100000000000001" customHeight="1">
      <c r="A82" s="419" t="s">
        <v>3023</v>
      </c>
      <c r="B82" s="419"/>
      <c r="C82" s="419"/>
      <c r="D82" s="419"/>
      <c r="E82" s="445"/>
      <c r="F82" s="1245"/>
      <c r="G82" s="1245"/>
      <c r="H82" s="1245"/>
      <c r="I82" s="1245"/>
      <c r="J82" s="1245"/>
      <c r="K82" s="1245"/>
      <c r="L82" s="1245"/>
      <c r="M82" s="1245"/>
      <c r="N82" s="1245"/>
      <c r="O82" s="1245"/>
      <c r="P82" s="1245"/>
      <c r="Q82" s="1245"/>
      <c r="R82" s="1245"/>
      <c r="S82" s="1245"/>
      <c r="T82" s="1245"/>
      <c r="U82" s="1245"/>
      <c r="V82" s="1245"/>
      <c r="W82" s="1245"/>
      <c r="X82" s="1245"/>
      <c r="Y82" s="1245"/>
      <c r="Z82" s="1245"/>
      <c r="AA82" s="1245"/>
      <c r="AB82" s="1245"/>
      <c r="AC82" s="445"/>
    </row>
    <row r="83" spans="1:29" s="446" customFormat="1" ht="17.100000000000001" customHeight="1">
      <c r="A83" s="419" t="s">
        <v>3024</v>
      </c>
      <c r="B83" s="419"/>
      <c r="C83" s="419"/>
      <c r="D83" s="419"/>
      <c r="E83" s="445"/>
      <c r="F83" s="1245"/>
      <c r="G83" s="1245"/>
      <c r="H83" s="1245"/>
      <c r="I83" s="1245"/>
      <c r="J83" s="1245"/>
      <c r="K83" s="1245"/>
      <c r="L83" s="1245"/>
      <c r="M83" s="1245"/>
      <c r="N83" s="1245"/>
      <c r="O83" s="1245"/>
      <c r="P83" s="1245"/>
      <c r="Q83" s="1245"/>
      <c r="R83" s="1245"/>
      <c r="S83" s="1245"/>
      <c r="T83" s="1245"/>
      <c r="U83" s="1245"/>
      <c r="V83" s="1245"/>
      <c r="W83" s="1245"/>
      <c r="X83" s="1245"/>
      <c r="Y83" s="1245"/>
      <c r="Z83" s="1245"/>
      <c r="AA83" s="1245"/>
      <c r="AB83" s="1245"/>
      <c r="AC83" s="445"/>
    </row>
    <row r="84" spans="1:29" s="446" customFormat="1" ht="17.100000000000001" customHeight="1">
      <c r="A84" s="419" t="s">
        <v>3025</v>
      </c>
      <c r="B84" s="419"/>
      <c r="C84" s="419"/>
      <c r="D84" s="419"/>
      <c r="E84" s="445"/>
      <c r="F84" s="445"/>
      <c r="G84" s="445"/>
      <c r="H84" s="445"/>
      <c r="I84" s="445"/>
      <c r="J84" s="445"/>
      <c r="K84" s="1272"/>
      <c r="L84" s="1272"/>
      <c r="M84" s="1272"/>
      <c r="N84" s="445" t="s">
        <v>3026</v>
      </c>
      <c r="O84" s="445"/>
      <c r="P84" s="1273"/>
      <c r="Q84" s="1273"/>
      <c r="R84" s="1273"/>
      <c r="S84" s="1273"/>
      <c r="T84" s="1273"/>
      <c r="U84" s="1273"/>
      <c r="V84" s="1273"/>
      <c r="W84" s="445"/>
      <c r="X84" s="445"/>
      <c r="Y84" s="445"/>
      <c r="Z84" s="445"/>
      <c r="AA84" s="445"/>
      <c r="AB84" s="445"/>
      <c r="AC84" s="445"/>
    </row>
    <row r="85" spans="1:29" s="446" customFormat="1" ht="17.100000000000001" customHeight="1">
      <c r="A85" s="419" t="s">
        <v>3027</v>
      </c>
      <c r="B85" s="419"/>
      <c r="C85" s="419"/>
      <c r="D85" s="419"/>
      <c r="E85" s="445"/>
      <c r="F85" s="445"/>
      <c r="G85" s="1274"/>
      <c r="H85" s="1274"/>
      <c r="I85" s="1274"/>
      <c r="J85" s="1274"/>
      <c r="K85" s="1274"/>
      <c r="L85" s="1274"/>
      <c r="M85" s="1274"/>
      <c r="N85" s="1274"/>
      <c r="O85" s="1274"/>
      <c r="P85" s="1274"/>
      <c r="Q85" s="1274"/>
      <c r="R85" s="1274"/>
      <c r="S85" s="1274"/>
      <c r="T85" s="1274"/>
      <c r="U85" s="1274"/>
      <c r="V85" s="1274"/>
      <c r="W85" s="1274"/>
      <c r="X85" s="1274"/>
      <c r="Y85" s="1274"/>
      <c r="Z85" s="1274"/>
      <c r="AA85" s="1274"/>
      <c r="AB85" s="1274"/>
      <c r="AC85" s="1274"/>
    </row>
    <row r="86" spans="1:29" s="446" customFormat="1" ht="17.100000000000001" customHeight="1">
      <c r="A86" s="1275" t="s">
        <v>3028</v>
      </c>
      <c r="B86" s="1275"/>
      <c r="C86" s="1275"/>
      <c r="D86" s="1275"/>
      <c r="E86" s="1275"/>
      <c r="F86" s="1275"/>
      <c r="G86" s="1275"/>
      <c r="H86" s="1276"/>
      <c r="I86" s="1276"/>
      <c r="J86" s="1276"/>
      <c r="K86" s="1276"/>
      <c r="L86" s="1276"/>
      <c r="M86" s="1276"/>
      <c r="N86" s="1276"/>
      <c r="O86" s="1276"/>
      <c r="P86" s="1276"/>
      <c r="Q86" s="1276"/>
      <c r="R86" s="1276"/>
      <c r="S86" s="1276"/>
      <c r="T86" s="1276"/>
      <c r="U86" s="1276"/>
      <c r="V86" s="1276"/>
      <c r="W86" s="1276"/>
      <c r="X86" s="1276"/>
      <c r="Y86" s="1276"/>
      <c r="Z86" s="1276"/>
      <c r="AA86" s="1276"/>
      <c r="AB86" s="1276"/>
      <c r="AC86" s="1276"/>
    </row>
    <row r="87" spans="1:29" s="446" customFormat="1" ht="17.100000000000001" customHeight="1">
      <c r="A87" s="419" t="s">
        <v>3029</v>
      </c>
      <c r="B87" s="419"/>
      <c r="C87" s="419"/>
      <c r="D87" s="419"/>
      <c r="E87" s="1251"/>
      <c r="F87" s="1251"/>
      <c r="G87" s="1251"/>
      <c r="H87" s="1251"/>
      <c r="I87" s="1251"/>
      <c r="J87" s="1251"/>
      <c r="K87" s="1251"/>
      <c r="L87" s="1251"/>
      <c r="M87" s="1251"/>
      <c r="N87" s="1251"/>
      <c r="O87" s="1251"/>
      <c r="P87" s="1251"/>
      <c r="Q87" s="1251"/>
      <c r="R87" s="1251"/>
      <c r="S87" s="1251"/>
      <c r="T87" s="1251"/>
      <c r="U87" s="1251"/>
      <c r="V87" s="1251"/>
      <c r="W87" s="1251"/>
      <c r="X87" s="1251"/>
      <c r="Y87" s="1251"/>
      <c r="Z87" s="1251"/>
      <c r="AA87" s="1251"/>
      <c r="AB87" s="1251"/>
      <c r="AC87" s="1251"/>
    </row>
    <row r="88" spans="1:29" ht="17.100000000000001" customHeight="1">
      <c r="A88" s="461"/>
      <c r="B88" s="462"/>
      <c r="C88" s="462"/>
      <c r="D88" s="462"/>
    </row>
    <row r="89" spans="1:29" ht="17.100000000000001" customHeight="1">
      <c r="A89" s="463"/>
      <c r="B89" s="463"/>
      <c r="C89" s="463"/>
      <c r="D89" s="463"/>
    </row>
    <row r="90" spans="1:29" ht="17.100000000000001" customHeight="1"/>
    <row r="91" spans="1:29" ht="17.100000000000001" customHeight="1"/>
    <row r="92" spans="1:29" ht="17.100000000000001" customHeight="1"/>
    <row r="93" spans="1:29" ht="17.100000000000001" customHeight="1"/>
  </sheetData>
  <mergeCells count="107">
    <mergeCell ref="K84:M84"/>
    <mergeCell ref="P84:V84"/>
    <mergeCell ref="G85:AC85"/>
    <mergeCell ref="A86:G86"/>
    <mergeCell ref="H86:AC86"/>
    <mergeCell ref="E87:AC87"/>
    <mergeCell ref="L80:N80"/>
    <mergeCell ref="P80:T80"/>
    <mergeCell ref="V80:Y80"/>
    <mergeCell ref="F81:AB81"/>
    <mergeCell ref="F82:AB82"/>
    <mergeCell ref="F83:AB83"/>
    <mergeCell ref="G78:I78"/>
    <mergeCell ref="L78:N78"/>
    <mergeCell ref="P78:T78"/>
    <mergeCell ref="V78:Y78"/>
    <mergeCell ref="G79:I79"/>
    <mergeCell ref="L79:N79"/>
    <mergeCell ref="P79:T79"/>
    <mergeCell ref="V79:Y79"/>
    <mergeCell ref="G76:I76"/>
    <mergeCell ref="L76:N76"/>
    <mergeCell ref="P76:T76"/>
    <mergeCell ref="V76:Y76"/>
    <mergeCell ref="G77:I77"/>
    <mergeCell ref="L77:N77"/>
    <mergeCell ref="P77:T77"/>
    <mergeCell ref="V77:Y77"/>
    <mergeCell ref="G74:I74"/>
    <mergeCell ref="L74:N74"/>
    <mergeCell ref="P74:T74"/>
    <mergeCell ref="V74:Y74"/>
    <mergeCell ref="G75:I75"/>
    <mergeCell ref="L75:N75"/>
    <mergeCell ref="P75:T75"/>
    <mergeCell ref="V75:Y75"/>
    <mergeCell ref="G72:I72"/>
    <mergeCell ref="L72:N72"/>
    <mergeCell ref="P72:T72"/>
    <mergeCell ref="V72:Y72"/>
    <mergeCell ref="G73:I73"/>
    <mergeCell ref="L73:N73"/>
    <mergeCell ref="P73:T73"/>
    <mergeCell ref="V73:Y73"/>
    <mergeCell ref="G71:I71"/>
    <mergeCell ref="L71:N71"/>
    <mergeCell ref="P71:T71"/>
    <mergeCell ref="V71:Y71"/>
    <mergeCell ref="G68:I68"/>
    <mergeCell ref="L68:N68"/>
    <mergeCell ref="P68:T68"/>
    <mergeCell ref="V68:Y68"/>
    <mergeCell ref="G69:I69"/>
    <mergeCell ref="L69:N69"/>
    <mergeCell ref="P69:T69"/>
    <mergeCell ref="V69:Y69"/>
    <mergeCell ref="G66:I66"/>
    <mergeCell ref="L66:N66"/>
    <mergeCell ref="P66:T66"/>
    <mergeCell ref="V66:Y66"/>
    <mergeCell ref="G67:I67"/>
    <mergeCell ref="L67:N67"/>
    <mergeCell ref="P67:T67"/>
    <mergeCell ref="V67:Y67"/>
    <mergeCell ref="G70:I70"/>
    <mergeCell ref="L70:N70"/>
    <mergeCell ref="P70:T70"/>
    <mergeCell ref="V70:Y70"/>
    <mergeCell ref="A52:U52"/>
    <mergeCell ref="F55:K55"/>
    <mergeCell ref="F57:K57"/>
    <mergeCell ref="F62:K62"/>
    <mergeCell ref="G65:I65"/>
    <mergeCell ref="L65:N65"/>
    <mergeCell ref="P65:T65"/>
    <mergeCell ref="A41:AC41"/>
    <mergeCell ref="C44:AB45"/>
    <mergeCell ref="C46:AB47"/>
    <mergeCell ref="B48:AB49"/>
    <mergeCell ref="F50:W50"/>
    <mergeCell ref="O51:W51"/>
    <mergeCell ref="V65:Y65"/>
    <mergeCell ref="G35:U35"/>
    <mergeCell ref="I36:K36"/>
    <mergeCell ref="I37:K37"/>
    <mergeCell ref="A38:G38"/>
    <mergeCell ref="H38:AC38"/>
    <mergeCell ref="H39:AC39"/>
    <mergeCell ref="F11:K11"/>
    <mergeCell ref="O11:T11"/>
    <mergeCell ref="J31:K31"/>
    <mergeCell ref="J32:K32"/>
    <mergeCell ref="J33:K33"/>
    <mergeCell ref="J34:K34"/>
    <mergeCell ref="G6:K6"/>
    <mergeCell ref="M6:AC6"/>
    <mergeCell ref="G7:K7"/>
    <mergeCell ref="M7:AC7"/>
    <mergeCell ref="G8:K8"/>
    <mergeCell ref="M8:AC8"/>
    <mergeCell ref="A1:AC1"/>
    <mergeCell ref="A2:AC2"/>
    <mergeCell ref="G3:K3"/>
    <mergeCell ref="G4:K4"/>
    <mergeCell ref="M4:AC4"/>
    <mergeCell ref="G5:K5"/>
    <mergeCell ref="M5:AC5"/>
  </mergeCells>
  <phoneticPr fontId="1"/>
  <dataValidations count="2">
    <dataValidation type="list" allowBlank="1" showInputMessage="1" showErrorMessage="1" sqref="F55:K55 JB55:JG55 SX55:TC55 ACT55:ACY55 AMP55:AMU55 AWL55:AWQ55 BGH55:BGM55 BQD55:BQI55 BZZ55:CAE55 CJV55:CKA55 CTR55:CTW55 DDN55:DDS55 DNJ55:DNO55 DXF55:DXK55 EHB55:EHG55 EQX55:ERC55 FAT55:FAY55 FKP55:FKU55 FUL55:FUQ55 GEH55:GEM55 GOD55:GOI55 GXZ55:GYE55 HHV55:HIA55 HRR55:HRW55 IBN55:IBS55 ILJ55:ILO55 IVF55:IVK55 JFB55:JFG55 JOX55:JPC55 JYT55:JYY55 KIP55:KIU55 KSL55:KSQ55 LCH55:LCM55 LMD55:LMI55 LVZ55:LWE55 MFV55:MGA55 MPR55:MPW55 MZN55:MZS55 NJJ55:NJO55 NTF55:NTK55 ODB55:ODG55 OMX55:ONC55 OWT55:OWY55 PGP55:PGU55 PQL55:PQQ55 QAH55:QAM55 QKD55:QKI55 QTZ55:QUE55 RDV55:REA55 RNR55:RNW55 RXN55:RXS55 SHJ55:SHO55 SRF55:SRK55 TBB55:TBG55 TKX55:TLC55 TUT55:TUY55 UEP55:UEU55 UOL55:UOQ55 UYH55:UYM55 VID55:VII55 VRZ55:VSE55 WBV55:WCA55 WLR55:WLW55 WVN55:WVS55 F65591:K65591 JB65591:JG65591 SX65591:TC65591 ACT65591:ACY65591 AMP65591:AMU65591 AWL65591:AWQ65591 BGH65591:BGM65591 BQD65591:BQI65591 BZZ65591:CAE65591 CJV65591:CKA65591 CTR65591:CTW65591 DDN65591:DDS65591 DNJ65591:DNO65591 DXF65591:DXK65591 EHB65591:EHG65591 EQX65591:ERC65591 FAT65591:FAY65591 FKP65591:FKU65591 FUL65591:FUQ65591 GEH65591:GEM65591 GOD65591:GOI65591 GXZ65591:GYE65591 HHV65591:HIA65591 HRR65591:HRW65591 IBN65591:IBS65591 ILJ65591:ILO65591 IVF65591:IVK65591 JFB65591:JFG65591 JOX65591:JPC65591 JYT65591:JYY65591 KIP65591:KIU65591 KSL65591:KSQ65591 LCH65591:LCM65591 LMD65591:LMI65591 LVZ65591:LWE65591 MFV65591:MGA65591 MPR65591:MPW65591 MZN65591:MZS65591 NJJ65591:NJO65591 NTF65591:NTK65591 ODB65591:ODG65591 OMX65591:ONC65591 OWT65591:OWY65591 PGP65591:PGU65591 PQL65591:PQQ65591 QAH65591:QAM65591 QKD65591:QKI65591 QTZ65591:QUE65591 RDV65591:REA65591 RNR65591:RNW65591 RXN65591:RXS65591 SHJ65591:SHO65591 SRF65591:SRK65591 TBB65591:TBG65591 TKX65591:TLC65591 TUT65591:TUY65591 UEP65591:UEU65591 UOL65591:UOQ65591 UYH65591:UYM65591 VID65591:VII65591 VRZ65591:VSE65591 WBV65591:WCA65591 WLR65591:WLW65591 WVN65591:WVS65591 F131127:K131127 JB131127:JG131127 SX131127:TC131127 ACT131127:ACY131127 AMP131127:AMU131127 AWL131127:AWQ131127 BGH131127:BGM131127 BQD131127:BQI131127 BZZ131127:CAE131127 CJV131127:CKA131127 CTR131127:CTW131127 DDN131127:DDS131127 DNJ131127:DNO131127 DXF131127:DXK131127 EHB131127:EHG131127 EQX131127:ERC131127 FAT131127:FAY131127 FKP131127:FKU131127 FUL131127:FUQ131127 GEH131127:GEM131127 GOD131127:GOI131127 GXZ131127:GYE131127 HHV131127:HIA131127 HRR131127:HRW131127 IBN131127:IBS131127 ILJ131127:ILO131127 IVF131127:IVK131127 JFB131127:JFG131127 JOX131127:JPC131127 JYT131127:JYY131127 KIP131127:KIU131127 KSL131127:KSQ131127 LCH131127:LCM131127 LMD131127:LMI131127 LVZ131127:LWE131127 MFV131127:MGA131127 MPR131127:MPW131127 MZN131127:MZS131127 NJJ131127:NJO131127 NTF131127:NTK131127 ODB131127:ODG131127 OMX131127:ONC131127 OWT131127:OWY131127 PGP131127:PGU131127 PQL131127:PQQ131127 QAH131127:QAM131127 QKD131127:QKI131127 QTZ131127:QUE131127 RDV131127:REA131127 RNR131127:RNW131127 RXN131127:RXS131127 SHJ131127:SHO131127 SRF131127:SRK131127 TBB131127:TBG131127 TKX131127:TLC131127 TUT131127:TUY131127 UEP131127:UEU131127 UOL131127:UOQ131127 UYH131127:UYM131127 VID131127:VII131127 VRZ131127:VSE131127 WBV131127:WCA131127 WLR131127:WLW131127 WVN131127:WVS131127 F196663:K196663 JB196663:JG196663 SX196663:TC196663 ACT196663:ACY196663 AMP196663:AMU196663 AWL196663:AWQ196663 BGH196663:BGM196663 BQD196663:BQI196663 BZZ196663:CAE196663 CJV196663:CKA196663 CTR196663:CTW196663 DDN196663:DDS196663 DNJ196663:DNO196663 DXF196663:DXK196663 EHB196663:EHG196663 EQX196663:ERC196663 FAT196663:FAY196663 FKP196663:FKU196663 FUL196663:FUQ196663 GEH196663:GEM196663 GOD196663:GOI196663 GXZ196663:GYE196663 HHV196663:HIA196663 HRR196663:HRW196663 IBN196663:IBS196663 ILJ196663:ILO196663 IVF196663:IVK196663 JFB196663:JFG196663 JOX196663:JPC196663 JYT196663:JYY196663 KIP196663:KIU196663 KSL196663:KSQ196663 LCH196663:LCM196663 LMD196663:LMI196663 LVZ196663:LWE196663 MFV196663:MGA196663 MPR196663:MPW196663 MZN196663:MZS196663 NJJ196663:NJO196663 NTF196663:NTK196663 ODB196663:ODG196663 OMX196663:ONC196663 OWT196663:OWY196663 PGP196663:PGU196663 PQL196663:PQQ196663 QAH196663:QAM196663 QKD196663:QKI196663 QTZ196663:QUE196663 RDV196663:REA196663 RNR196663:RNW196663 RXN196663:RXS196663 SHJ196663:SHO196663 SRF196663:SRK196663 TBB196663:TBG196663 TKX196663:TLC196663 TUT196663:TUY196663 UEP196663:UEU196663 UOL196663:UOQ196663 UYH196663:UYM196663 VID196663:VII196663 VRZ196663:VSE196663 WBV196663:WCA196663 WLR196663:WLW196663 WVN196663:WVS196663 F262199:K262199 JB262199:JG262199 SX262199:TC262199 ACT262199:ACY262199 AMP262199:AMU262199 AWL262199:AWQ262199 BGH262199:BGM262199 BQD262199:BQI262199 BZZ262199:CAE262199 CJV262199:CKA262199 CTR262199:CTW262199 DDN262199:DDS262199 DNJ262199:DNO262199 DXF262199:DXK262199 EHB262199:EHG262199 EQX262199:ERC262199 FAT262199:FAY262199 FKP262199:FKU262199 FUL262199:FUQ262199 GEH262199:GEM262199 GOD262199:GOI262199 GXZ262199:GYE262199 HHV262199:HIA262199 HRR262199:HRW262199 IBN262199:IBS262199 ILJ262199:ILO262199 IVF262199:IVK262199 JFB262199:JFG262199 JOX262199:JPC262199 JYT262199:JYY262199 KIP262199:KIU262199 KSL262199:KSQ262199 LCH262199:LCM262199 LMD262199:LMI262199 LVZ262199:LWE262199 MFV262199:MGA262199 MPR262199:MPW262199 MZN262199:MZS262199 NJJ262199:NJO262199 NTF262199:NTK262199 ODB262199:ODG262199 OMX262199:ONC262199 OWT262199:OWY262199 PGP262199:PGU262199 PQL262199:PQQ262199 QAH262199:QAM262199 QKD262199:QKI262199 QTZ262199:QUE262199 RDV262199:REA262199 RNR262199:RNW262199 RXN262199:RXS262199 SHJ262199:SHO262199 SRF262199:SRK262199 TBB262199:TBG262199 TKX262199:TLC262199 TUT262199:TUY262199 UEP262199:UEU262199 UOL262199:UOQ262199 UYH262199:UYM262199 VID262199:VII262199 VRZ262199:VSE262199 WBV262199:WCA262199 WLR262199:WLW262199 WVN262199:WVS262199 F327735:K327735 JB327735:JG327735 SX327735:TC327735 ACT327735:ACY327735 AMP327735:AMU327735 AWL327735:AWQ327735 BGH327735:BGM327735 BQD327735:BQI327735 BZZ327735:CAE327735 CJV327735:CKA327735 CTR327735:CTW327735 DDN327735:DDS327735 DNJ327735:DNO327735 DXF327735:DXK327735 EHB327735:EHG327735 EQX327735:ERC327735 FAT327735:FAY327735 FKP327735:FKU327735 FUL327735:FUQ327735 GEH327735:GEM327735 GOD327735:GOI327735 GXZ327735:GYE327735 HHV327735:HIA327735 HRR327735:HRW327735 IBN327735:IBS327735 ILJ327735:ILO327735 IVF327735:IVK327735 JFB327735:JFG327735 JOX327735:JPC327735 JYT327735:JYY327735 KIP327735:KIU327735 KSL327735:KSQ327735 LCH327735:LCM327735 LMD327735:LMI327735 LVZ327735:LWE327735 MFV327735:MGA327735 MPR327735:MPW327735 MZN327735:MZS327735 NJJ327735:NJO327735 NTF327735:NTK327735 ODB327735:ODG327735 OMX327735:ONC327735 OWT327735:OWY327735 PGP327735:PGU327735 PQL327735:PQQ327735 QAH327735:QAM327735 QKD327735:QKI327735 QTZ327735:QUE327735 RDV327735:REA327735 RNR327735:RNW327735 RXN327735:RXS327735 SHJ327735:SHO327735 SRF327735:SRK327735 TBB327735:TBG327735 TKX327735:TLC327735 TUT327735:TUY327735 UEP327735:UEU327735 UOL327735:UOQ327735 UYH327735:UYM327735 VID327735:VII327735 VRZ327735:VSE327735 WBV327735:WCA327735 WLR327735:WLW327735 WVN327735:WVS327735 F393271:K393271 JB393271:JG393271 SX393271:TC393271 ACT393271:ACY393271 AMP393271:AMU393271 AWL393271:AWQ393271 BGH393271:BGM393271 BQD393271:BQI393271 BZZ393271:CAE393271 CJV393271:CKA393271 CTR393271:CTW393271 DDN393271:DDS393271 DNJ393271:DNO393271 DXF393271:DXK393271 EHB393271:EHG393271 EQX393271:ERC393271 FAT393271:FAY393271 FKP393271:FKU393271 FUL393271:FUQ393271 GEH393271:GEM393271 GOD393271:GOI393271 GXZ393271:GYE393271 HHV393271:HIA393271 HRR393271:HRW393271 IBN393271:IBS393271 ILJ393271:ILO393271 IVF393271:IVK393271 JFB393271:JFG393271 JOX393271:JPC393271 JYT393271:JYY393271 KIP393271:KIU393271 KSL393271:KSQ393271 LCH393271:LCM393271 LMD393271:LMI393271 LVZ393271:LWE393271 MFV393271:MGA393271 MPR393271:MPW393271 MZN393271:MZS393271 NJJ393271:NJO393271 NTF393271:NTK393271 ODB393271:ODG393271 OMX393271:ONC393271 OWT393271:OWY393271 PGP393271:PGU393271 PQL393271:PQQ393271 QAH393271:QAM393271 QKD393271:QKI393271 QTZ393271:QUE393271 RDV393271:REA393271 RNR393271:RNW393271 RXN393271:RXS393271 SHJ393271:SHO393271 SRF393271:SRK393271 TBB393271:TBG393271 TKX393271:TLC393271 TUT393271:TUY393271 UEP393271:UEU393271 UOL393271:UOQ393271 UYH393271:UYM393271 VID393271:VII393271 VRZ393271:VSE393271 WBV393271:WCA393271 WLR393271:WLW393271 WVN393271:WVS393271 F458807:K458807 JB458807:JG458807 SX458807:TC458807 ACT458807:ACY458807 AMP458807:AMU458807 AWL458807:AWQ458807 BGH458807:BGM458807 BQD458807:BQI458807 BZZ458807:CAE458807 CJV458807:CKA458807 CTR458807:CTW458807 DDN458807:DDS458807 DNJ458807:DNO458807 DXF458807:DXK458807 EHB458807:EHG458807 EQX458807:ERC458807 FAT458807:FAY458807 FKP458807:FKU458807 FUL458807:FUQ458807 GEH458807:GEM458807 GOD458807:GOI458807 GXZ458807:GYE458807 HHV458807:HIA458807 HRR458807:HRW458807 IBN458807:IBS458807 ILJ458807:ILO458807 IVF458807:IVK458807 JFB458807:JFG458807 JOX458807:JPC458807 JYT458807:JYY458807 KIP458807:KIU458807 KSL458807:KSQ458807 LCH458807:LCM458807 LMD458807:LMI458807 LVZ458807:LWE458807 MFV458807:MGA458807 MPR458807:MPW458807 MZN458807:MZS458807 NJJ458807:NJO458807 NTF458807:NTK458807 ODB458807:ODG458807 OMX458807:ONC458807 OWT458807:OWY458807 PGP458807:PGU458807 PQL458807:PQQ458807 QAH458807:QAM458807 QKD458807:QKI458807 QTZ458807:QUE458807 RDV458807:REA458807 RNR458807:RNW458807 RXN458807:RXS458807 SHJ458807:SHO458807 SRF458807:SRK458807 TBB458807:TBG458807 TKX458807:TLC458807 TUT458807:TUY458807 UEP458807:UEU458807 UOL458807:UOQ458807 UYH458807:UYM458807 VID458807:VII458807 VRZ458807:VSE458807 WBV458807:WCA458807 WLR458807:WLW458807 WVN458807:WVS458807 F524343:K524343 JB524343:JG524343 SX524343:TC524343 ACT524343:ACY524343 AMP524343:AMU524343 AWL524343:AWQ524343 BGH524343:BGM524343 BQD524343:BQI524343 BZZ524343:CAE524343 CJV524343:CKA524343 CTR524343:CTW524343 DDN524343:DDS524343 DNJ524343:DNO524343 DXF524343:DXK524343 EHB524343:EHG524343 EQX524343:ERC524343 FAT524343:FAY524343 FKP524343:FKU524343 FUL524343:FUQ524343 GEH524343:GEM524343 GOD524343:GOI524343 GXZ524343:GYE524343 HHV524343:HIA524343 HRR524343:HRW524343 IBN524343:IBS524343 ILJ524343:ILO524343 IVF524343:IVK524343 JFB524343:JFG524343 JOX524343:JPC524343 JYT524343:JYY524343 KIP524343:KIU524343 KSL524343:KSQ524343 LCH524343:LCM524343 LMD524343:LMI524343 LVZ524343:LWE524343 MFV524343:MGA524343 MPR524343:MPW524343 MZN524343:MZS524343 NJJ524343:NJO524343 NTF524343:NTK524343 ODB524343:ODG524343 OMX524343:ONC524343 OWT524343:OWY524343 PGP524343:PGU524343 PQL524343:PQQ524343 QAH524343:QAM524343 QKD524343:QKI524343 QTZ524343:QUE524343 RDV524343:REA524343 RNR524343:RNW524343 RXN524343:RXS524343 SHJ524343:SHO524343 SRF524343:SRK524343 TBB524343:TBG524343 TKX524343:TLC524343 TUT524343:TUY524343 UEP524343:UEU524343 UOL524343:UOQ524343 UYH524343:UYM524343 VID524343:VII524343 VRZ524343:VSE524343 WBV524343:WCA524343 WLR524343:WLW524343 WVN524343:WVS524343 F589879:K589879 JB589879:JG589879 SX589879:TC589879 ACT589879:ACY589879 AMP589879:AMU589879 AWL589879:AWQ589879 BGH589879:BGM589879 BQD589879:BQI589879 BZZ589879:CAE589879 CJV589879:CKA589879 CTR589879:CTW589879 DDN589879:DDS589879 DNJ589879:DNO589879 DXF589879:DXK589879 EHB589879:EHG589879 EQX589879:ERC589879 FAT589879:FAY589879 FKP589879:FKU589879 FUL589879:FUQ589879 GEH589879:GEM589879 GOD589879:GOI589879 GXZ589879:GYE589879 HHV589879:HIA589879 HRR589879:HRW589879 IBN589879:IBS589879 ILJ589879:ILO589879 IVF589879:IVK589879 JFB589879:JFG589879 JOX589879:JPC589879 JYT589879:JYY589879 KIP589879:KIU589879 KSL589879:KSQ589879 LCH589879:LCM589879 LMD589879:LMI589879 LVZ589879:LWE589879 MFV589879:MGA589879 MPR589879:MPW589879 MZN589879:MZS589879 NJJ589879:NJO589879 NTF589879:NTK589879 ODB589879:ODG589879 OMX589879:ONC589879 OWT589879:OWY589879 PGP589879:PGU589879 PQL589879:PQQ589879 QAH589879:QAM589879 QKD589879:QKI589879 QTZ589879:QUE589879 RDV589879:REA589879 RNR589879:RNW589879 RXN589879:RXS589879 SHJ589879:SHO589879 SRF589879:SRK589879 TBB589879:TBG589879 TKX589879:TLC589879 TUT589879:TUY589879 UEP589879:UEU589879 UOL589879:UOQ589879 UYH589879:UYM589879 VID589879:VII589879 VRZ589879:VSE589879 WBV589879:WCA589879 WLR589879:WLW589879 WVN589879:WVS589879 F655415:K655415 JB655415:JG655415 SX655415:TC655415 ACT655415:ACY655415 AMP655415:AMU655415 AWL655415:AWQ655415 BGH655415:BGM655415 BQD655415:BQI655415 BZZ655415:CAE655415 CJV655415:CKA655415 CTR655415:CTW655415 DDN655415:DDS655415 DNJ655415:DNO655415 DXF655415:DXK655415 EHB655415:EHG655415 EQX655415:ERC655415 FAT655415:FAY655415 FKP655415:FKU655415 FUL655415:FUQ655415 GEH655415:GEM655415 GOD655415:GOI655415 GXZ655415:GYE655415 HHV655415:HIA655415 HRR655415:HRW655415 IBN655415:IBS655415 ILJ655415:ILO655415 IVF655415:IVK655415 JFB655415:JFG655415 JOX655415:JPC655415 JYT655415:JYY655415 KIP655415:KIU655415 KSL655415:KSQ655415 LCH655415:LCM655415 LMD655415:LMI655415 LVZ655415:LWE655415 MFV655415:MGA655415 MPR655415:MPW655415 MZN655415:MZS655415 NJJ655415:NJO655415 NTF655415:NTK655415 ODB655415:ODG655415 OMX655415:ONC655415 OWT655415:OWY655415 PGP655415:PGU655415 PQL655415:PQQ655415 QAH655415:QAM655415 QKD655415:QKI655415 QTZ655415:QUE655415 RDV655415:REA655415 RNR655415:RNW655415 RXN655415:RXS655415 SHJ655415:SHO655415 SRF655415:SRK655415 TBB655415:TBG655415 TKX655415:TLC655415 TUT655415:TUY655415 UEP655415:UEU655415 UOL655415:UOQ655415 UYH655415:UYM655415 VID655415:VII655415 VRZ655415:VSE655415 WBV655415:WCA655415 WLR655415:WLW655415 WVN655415:WVS655415 F720951:K720951 JB720951:JG720951 SX720951:TC720951 ACT720951:ACY720951 AMP720951:AMU720951 AWL720951:AWQ720951 BGH720951:BGM720951 BQD720951:BQI720951 BZZ720951:CAE720951 CJV720951:CKA720951 CTR720951:CTW720951 DDN720951:DDS720951 DNJ720951:DNO720951 DXF720951:DXK720951 EHB720951:EHG720951 EQX720951:ERC720951 FAT720951:FAY720951 FKP720951:FKU720951 FUL720951:FUQ720951 GEH720951:GEM720951 GOD720951:GOI720951 GXZ720951:GYE720951 HHV720951:HIA720951 HRR720951:HRW720951 IBN720951:IBS720951 ILJ720951:ILO720951 IVF720951:IVK720951 JFB720951:JFG720951 JOX720951:JPC720951 JYT720951:JYY720951 KIP720951:KIU720951 KSL720951:KSQ720951 LCH720951:LCM720951 LMD720951:LMI720951 LVZ720951:LWE720951 MFV720951:MGA720951 MPR720951:MPW720951 MZN720951:MZS720951 NJJ720951:NJO720951 NTF720951:NTK720951 ODB720951:ODG720951 OMX720951:ONC720951 OWT720951:OWY720951 PGP720951:PGU720951 PQL720951:PQQ720951 QAH720951:QAM720951 QKD720951:QKI720951 QTZ720951:QUE720951 RDV720951:REA720951 RNR720951:RNW720951 RXN720951:RXS720951 SHJ720951:SHO720951 SRF720951:SRK720951 TBB720951:TBG720951 TKX720951:TLC720951 TUT720951:TUY720951 UEP720951:UEU720951 UOL720951:UOQ720951 UYH720951:UYM720951 VID720951:VII720951 VRZ720951:VSE720951 WBV720951:WCA720951 WLR720951:WLW720951 WVN720951:WVS720951 F786487:K786487 JB786487:JG786487 SX786487:TC786487 ACT786487:ACY786487 AMP786487:AMU786487 AWL786487:AWQ786487 BGH786487:BGM786487 BQD786487:BQI786487 BZZ786487:CAE786487 CJV786487:CKA786487 CTR786487:CTW786487 DDN786487:DDS786487 DNJ786487:DNO786487 DXF786487:DXK786487 EHB786487:EHG786487 EQX786487:ERC786487 FAT786487:FAY786487 FKP786487:FKU786487 FUL786487:FUQ786487 GEH786487:GEM786487 GOD786487:GOI786487 GXZ786487:GYE786487 HHV786487:HIA786487 HRR786487:HRW786487 IBN786487:IBS786487 ILJ786487:ILO786487 IVF786487:IVK786487 JFB786487:JFG786487 JOX786487:JPC786487 JYT786487:JYY786487 KIP786487:KIU786487 KSL786487:KSQ786487 LCH786487:LCM786487 LMD786487:LMI786487 LVZ786487:LWE786487 MFV786487:MGA786487 MPR786487:MPW786487 MZN786487:MZS786487 NJJ786487:NJO786487 NTF786487:NTK786487 ODB786487:ODG786487 OMX786487:ONC786487 OWT786487:OWY786487 PGP786487:PGU786487 PQL786487:PQQ786487 QAH786487:QAM786487 QKD786487:QKI786487 QTZ786487:QUE786487 RDV786487:REA786487 RNR786487:RNW786487 RXN786487:RXS786487 SHJ786487:SHO786487 SRF786487:SRK786487 TBB786487:TBG786487 TKX786487:TLC786487 TUT786487:TUY786487 UEP786487:UEU786487 UOL786487:UOQ786487 UYH786487:UYM786487 VID786487:VII786487 VRZ786487:VSE786487 WBV786487:WCA786487 WLR786487:WLW786487 WVN786487:WVS786487 F852023:K852023 JB852023:JG852023 SX852023:TC852023 ACT852023:ACY852023 AMP852023:AMU852023 AWL852023:AWQ852023 BGH852023:BGM852023 BQD852023:BQI852023 BZZ852023:CAE852023 CJV852023:CKA852023 CTR852023:CTW852023 DDN852023:DDS852023 DNJ852023:DNO852023 DXF852023:DXK852023 EHB852023:EHG852023 EQX852023:ERC852023 FAT852023:FAY852023 FKP852023:FKU852023 FUL852023:FUQ852023 GEH852023:GEM852023 GOD852023:GOI852023 GXZ852023:GYE852023 HHV852023:HIA852023 HRR852023:HRW852023 IBN852023:IBS852023 ILJ852023:ILO852023 IVF852023:IVK852023 JFB852023:JFG852023 JOX852023:JPC852023 JYT852023:JYY852023 KIP852023:KIU852023 KSL852023:KSQ852023 LCH852023:LCM852023 LMD852023:LMI852023 LVZ852023:LWE852023 MFV852023:MGA852023 MPR852023:MPW852023 MZN852023:MZS852023 NJJ852023:NJO852023 NTF852023:NTK852023 ODB852023:ODG852023 OMX852023:ONC852023 OWT852023:OWY852023 PGP852023:PGU852023 PQL852023:PQQ852023 QAH852023:QAM852023 QKD852023:QKI852023 QTZ852023:QUE852023 RDV852023:REA852023 RNR852023:RNW852023 RXN852023:RXS852023 SHJ852023:SHO852023 SRF852023:SRK852023 TBB852023:TBG852023 TKX852023:TLC852023 TUT852023:TUY852023 UEP852023:UEU852023 UOL852023:UOQ852023 UYH852023:UYM852023 VID852023:VII852023 VRZ852023:VSE852023 WBV852023:WCA852023 WLR852023:WLW852023 WVN852023:WVS852023 F917559:K917559 JB917559:JG917559 SX917559:TC917559 ACT917559:ACY917559 AMP917559:AMU917559 AWL917559:AWQ917559 BGH917559:BGM917559 BQD917559:BQI917559 BZZ917559:CAE917559 CJV917559:CKA917559 CTR917559:CTW917559 DDN917559:DDS917559 DNJ917559:DNO917559 DXF917559:DXK917559 EHB917559:EHG917559 EQX917559:ERC917559 FAT917559:FAY917559 FKP917559:FKU917559 FUL917559:FUQ917559 GEH917559:GEM917559 GOD917559:GOI917559 GXZ917559:GYE917559 HHV917559:HIA917559 HRR917559:HRW917559 IBN917559:IBS917559 ILJ917559:ILO917559 IVF917559:IVK917559 JFB917559:JFG917559 JOX917559:JPC917559 JYT917559:JYY917559 KIP917559:KIU917559 KSL917559:KSQ917559 LCH917559:LCM917559 LMD917559:LMI917559 LVZ917559:LWE917559 MFV917559:MGA917559 MPR917559:MPW917559 MZN917559:MZS917559 NJJ917559:NJO917559 NTF917559:NTK917559 ODB917559:ODG917559 OMX917559:ONC917559 OWT917559:OWY917559 PGP917559:PGU917559 PQL917559:PQQ917559 QAH917559:QAM917559 QKD917559:QKI917559 QTZ917559:QUE917559 RDV917559:REA917559 RNR917559:RNW917559 RXN917559:RXS917559 SHJ917559:SHO917559 SRF917559:SRK917559 TBB917559:TBG917559 TKX917559:TLC917559 TUT917559:TUY917559 UEP917559:UEU917559 UOL917559:UOQ917559 UYH917559:UYM917559 VID917559:VII917559 VRZ917559:VSE917559 WBV917559:WCA917559 WLR917559:WLW917559 WVN917559:WVS917559 F983095:K983095 JB983095:JG983095 SX983095:TC983095 ACT983095:ACY983095 AMP983095:AMU983095 AWL983095:AWQ983095 BGH983095:BGM983095 BQD983095:BQI983095 BZZ983095:CAE983095 CJV983095:CKA983095 CTR983095:CTW983095 DDN983095:DDS983095 DNJ983095:DNO983095 DXF983095:DXK983095 EHB983095:EHG983095 EQX983095:ERC983095 FAT983095:FAY983095 FKP983095:FKU983095 FUL983095:FUQ983095 GEH983095:GEM983095 GOD983095:GOI983095 GXZ983095:GYE983095 HHV983095:HIA983095 HRR983095:HRW983095 IBN983095:IBS983095 ILJ983095:ILO983095 IVF983095:IVK983095 JFB983095:JFG983095 JOX983095:JPC983095 JYT983095:JYY983095 KIP983095:KIU983095 KSL983095:KSQ983095 LCH983095:LCM983095 LMD983095:LMI983095 LVZ983095:LWE983095 MFV983095:MGA983095 MPR983095:MPW983095 MZN983095:MZS983095 NJJ983095:NJO983095 NTF983095:NTK983095 ODB983095:ODG983095 OMX983095:ONC983095 OWT983095:OWY983095 PGP983095:PGU983095 PQL983095:PQQ983095 QAH983095:QAM983095 QKD983095:QKI983095 QTZ983095:QUE983095 RDV983095:REA983095 RNR983095:RNW983095 RXN983095:RXS983095 SHJ983095:SHO983095 SRF983095:SRK983095 TBB983095:TBG983095 TKX983095:TLC983095 TUT983095:TUY983095 UEP983095:UEU983095 UOL983095:UOQ983095 UYH983095:UYM983095 VID983095:VII983095 VRZ983095:VSE983095 WBV983095:WCA983095 WLR983095:WLW983095 WVN983095:WVS983095" xr:uid="{AFA90F3D-9E16-439D-A541-AD8AD489B158}">
      <formula1>"1,2,3,4"</formula1>
    </dataValidation>
    <dataValidation type="list" allowBlank="1" showInputMessage="1" showErrorMessage="1" sqref="G85:AC85 JC85:JY85 SY85:TU85 ACU85:ADQ85 AMQ85:ANM85 AWM85:AXI85 BGI85:BHE85 BQE85:BRA85 CAA85:CAW85 CJW85:CKS85 CTS85:CUO85 DDO85:DEK85 DNK85:DOG85 DXG85:DYC85 EHC85:EHY85 EQY85:ERU85 FAU85:FBQ85 FKQ85:FLM85 FUM85:FVI85 GEI85:GFE85 GOE85:GPA85 GYA85:GYW85 HHW85:HIS85 HRS85:HSO85 IBO85:ICK85 ILK85:IMG85 IVG85:IWC85 JFC85:JFY85 JOY85:JPU85 JYU85:JZQ85 KIQ85:KJM85 KSM85:KTI85 LCI85:LDE85 LME85:LNA85 LWA85:LWW85 MFW85:MGS85 MPS85:MQO85 MZO85:NAK85 NJK85:NKG85 NTG85:NUC85 ODC85:ODY85 OMY85:ONU85 OWU85:OXQ85 PGQ85:PHM85 PQM85:PRI85 QAI85:QBE85 QKE85:QLA85 QUA85:QUW85 RDW85:RES85 RNS85:ROO85 RXO85:RYK85 SHK85:SIG85 SRG85:SSC85 TBC85:TBY85 TKY85:TLU85 TUU85:TVQ85 UEQ85:UFM85 UOM85:UPI85 UYI85:UZE85 VIE85:VJA85 VSA85:VSW85 WBW85:WCS85 WLS85:WMO85 WVO85:WWK85 G65621:AC65621 JC65621:JY65621 SY65621:TU65621 ACU65621:ADQ65621 AMQ65621:ANM65621 AWM65621:AXI65621 BGI65621:BHE65621 BQE65621:BRA65621 CAA65621:CAW65621 CJW65621:CKS65621 CTS65621:CUO65621 DDO65621:DEK65621 DNK65621:DOG65621 DXG65621:DYC65621 EHC65621:EHY65621 EQY65621:ERU65621 FAU65621:FBQ65621 FKQ65621:FLM65621 FUM65621:FVI65621 GEI65621:GFE65621 GOE65621:GPA65621 GYA65621:GYW65621 HHW65621:HIS65621 HRS65621:HSO65621 IBO65621:ICK65621 ILK65621:IMG65621 IVG65621:IWC65621 JFC65621:JFY65621 JOY65621:JPU65621 JYU65621:JZQ65621 KIQ65621:KJM65621 KSM65621:KTI65621 LCI65621:LDE65621 LME65621:LNA65621 LWA65621:LWW65621 MFW65621:MGS65621 MPS65621:MQO65621 MZO65621:NAK65621 NJK65621:NKG65621 NTG65621:NUC65621 ODC65621:ODY65621 OMY65621:ONU65621 OWU65621:OXQ65621 PGQ65621:PHM65621 PQM65621:PRI65621 QAI65621:QBE65621 QKE65621:QLA65621 QUA65621:QUW65621 RDW65621:RES65621 RNS65621:ROO65621 RXO65621:RYK65621 SHK65621:SIG65621 SRG65621:SSC65621 TBC65621:TBY65621 TKY65621:TLU65621 TUU65621:TVQ65621 UEQ65621:UFM65621 UOM65621:UPI65621 UYI65621:UZE65621 VIE65621:VJA65621 VSA65621:VSW65621 WBW65621:WCS65621 WLS65621:WMO65621 WVO65621:WWK65621 G131157:AC131157 JC131157:JY131157 SY131157:TU131157 ACU131157:ADQ131157 AMQ131157:ANM131157 AWM131157:AXI131157 BGI131157:BHE131157 BQE131157:BRA131157 CAA131157:CAW131157 CJW131157:CKS131157 CTS131157:CUO131157 DDO131157:DEK131157 DNK131157:DOG131157 DXG131157:DYC131157 EHC131157:EHY131157 EQY131157:ERU131157 FAU131157:FBQ131157 FKQ131157:FLM131157 FUM131157:FVI131157 GEI131157:GFE131157 GOE131157:GPA131157 GYA131157:GYW131157 HHW131157:HIS131157 HRS131157:HSO131157 IBO131157:ICK131157 ILK131157:IMG131157 IVG131157:IWC131157 JFC131157:JFY131157 JOY131157:JPU131157 JYU131157:JZQ131157 KIQ131157:KJM131157 KSM131157:KTI131157 LCI131157:LDE131157 LME131157:LNA131157 LWA131157:LWW131157 MFW131157:MGS131157 MPS131157:MQO131157 MZO131157:NAK131157 NJK131157:NKG131157 NTG131157:NUC131157 ODC131157:ODY131157 OMY131157:ONU131157 OWU131157:OXQ131157 PGQ131157:PHM131157 PQM131157:PRI131157 QAI131157:QBE131157 QKE131157:QLA131157 QUA131157:QUW131157 RDW131157:RES131157 RNS131157:ROO131157 RXO131157:RYK131157 SHK131157:SIG131157 SRG131157:SSC131157 TBC131157:TBY131157 TKY131157:TLU131157 TUU131157:TVQ131157 UEQ131157:UFM131157 UOM131157:UPI131157 UYI131157:UZE131157 VIE131157:VJA131157 VSA131157:VSW131157 WBW131157:WCS131157 WLS131157:WMO131157 WVO131157:WWK131157 G196693:AC196693 JC196693:JY196693 SY196693:TU196693 ACU196693:ADQ196693 AMQ196693:ANM196693 AWM196693:AXI196693 BGI196693:BHE196693 BQE196693:BRA196693 CAA196693:CAW196693 CJW196693:CKS196693 CTS196693:CUO196693 DDO196693:DEK196693 DNK196693:DOG196693 DXG196693:DYC196693 EHC196693:EHY196693 EQY196693:ERU196693 FAU196693:FBQ196693 FKQ196693:FLM196693 FUM196693:FVI196693 GEI196693:GFE196693 GOE196693:GPA196693 GYA196693:GYW196693 HHW196693:HIS196693 HRS196693:HSO196693 IBO196693:ICK196693 ILK196693:IMG196693 IVG196693:IWC196693 JFC196693:JFY196693 JOY196693:JPU196693 JYU196693:JZQ196693 KIQ196693:KJM196693 KSM196693:KTI196693 LCI196693:LDE196693 LME196693:LNA196693 LWA196693:LWW196693 MFW196693:MGS196693 MPS196693:MQO196693 MZO196693:NAK196693 NJK196693:NKG196693 NTG196693:NUC196693 ODC196693:ODY196693 OMY196693:ONU196693 OWU196693:OXQ196693 PGQ196693:PHM196693 PQM196693:PRI196693 QAI196693:QBE196693 QKE196693:QLA196693 QUA196693:QUW196693 RDW196693:RES196693 RNS196693:ROO196693 RXO196693:RYK196693 SHK196693:SIG196693 SRG196693:SSC196693 TBC196693:TBY196693 TKY196693:TLU196693 TUU196693:TVQ196693 UEQ196693:UFM196693 UOM196693:UPI196693 UYI196693:UZE196693 VIE196693:VJA196693 VSA196693:VSW196693 WBW196693:WCS196693 WLS196693:WMO196693 WVO196693:WWK196693 G262229:AC262229 JC262229:JY262229 SY262229:TU262229 ACU262229:ADQ262229 AMQ262229:ANM262229 AWM262229:AXI262229 BGI262229:BHE262229 BQE262229:BRA262229 CAA262229:CAW262229 CJW262229:CKS262229 CTS262229:CUO262229 DDO262229:DEK262229 DNK262229:DOG262229 DXG262229:DYC262229 EHC262229:EHY262229 EQY262229:ERU262229 FAU262229:FBQ262229 FKQ262229:FLM262229 FUM262229:FVI262229 GEI262229:GFE262229 GOE262229:GPA262229 GYA262229:GYW262229 HHW262229:HIS262229 HRS262229:HSO262229 IBO262229:ICK262229 ILK262229:IMG262229 IVG262229:IWC262229 JFC262229:JFY262229 JOY262229:JPU262229 JYU262229:JZQ262229 KIQ262229:KJM262229 KSM262229:KTI262229 LCI262229:LDE262229 LME262229:LNA262229 LWA262229:LWW262229 MFW262229:MGS262229 MPS262229:MQO262229 MZO262229:NAK262229 NJK262229:NKG262229 NTG262229:NUC262229 ODC262229:ODY262229 OMY262229:ONU262229 OWU262229:OXQ262229 PGQ262229:PHM262229 PQM262229:PRI262229 QAI262229:QBE262229 QKE262229:QLA262229 QUA262229:QUW262229 RDW262229:RES262229 RNS262229:ROO262229 RXO262229:RYK262229 SHK262229:SIG262229 SRG262229:SSC262229 TBC262229:TBY262229 TKY262229:TLU262229 TUU262229:TVQ262229 UEQ262229:UFM262229 UOM262229:UPI262229 UYI262229:UZE262229 VIE262229:VJA262229 VSA262229:VSW262229 WBW262229:WCS262229 WLS262229:WMO262229 WVO262229:WWK262229 G327765:AC327765 JC327765:JY327765 SY327765:TU327765 ACU327765:ADQ327765 AMQ327765:ANM327765 AWM327765:AXI327765 BGI327765:BHE327765 BQE327765:BRA327765 CAA327765:CAW327765 CJW327765:CKS327765 CTS327765:CUO327765 DDO327765:DEK327765 DNK327765:DOG327765 DXG327765:DYC327765 EHC327765:EHY327765 EQY327765:ERU327765 FAU327765:FBQ327765 FKQ327765:FLM327765 FUM327765:FVI327765 GEI327765:GFE327765 GOE327765:GPA327765 GYA327765:GYW327765 HHW327765:HIS327765 HRS327765:HSO327765 IBO327765:ICK327765 ILK327765:IMG327765 IVG327765:IWC327765 JFC327765:JFY327765 JOY327765:JPU327765 JYU327765:JZQ327765 KIQ327765:KJM327765 KSM327765:KTI327765 LCI327765:LDE327765 LME327765:LNA327765 LWA327765:LWW327765 MFW327765:MGS327765 MPS327765:MQO327765 MZO327765:NAK327765 NJK327765:NKG327765 NTG327765:NUC327765 ODC327765:ODY327765 OMY327765:ONU327765 OWU327765:OXQ327765 PGQ327765:PHM327765 PQM327765:PRI327765 QAI327765:QBE327765 QKE327765:QLA327765 QUA327765:QUW327765 RDW327765:RES327765 RNS327765:ROO327765 RXO327765:RYK327765 SHK327765:SIG327765 SRG327765:SSC327765 TBC327765:TBY327765 TKY327765:TLU327765 TUU327765:TVQ327765 UEQ327765:UFM327765 UOM327765:UPI327765 UYI327765:UZE327765 VIE327765:VJA327765 VSA327765:VSW327765 WBW327765:WCS327765 WLS327765:WMO327765 WVO327765:WWK327765 G393301:AC393301 JC393301:JY393301 SY393301:TU393301 ACU393301:ADQ393301 AMQ393301:ANM393301 AWM393301:AXI393301 BGI393301:BHE393301 BQE393301:BRA393301 CAA393301:CAW393301 CJW393301:CKS393301 CTS393301:CUO393301 DDO393301:DEK393301 DNK393301:DOG393301 DXG393301:DYC393301 EHC393301:EHY393301 EQY393301:ERU393301 FAU393301:FBQ393301 FKQ393301:FLM393301 FUM393301:FVI393301 GEI393301:GFE393301 GOE393301:GPA393301 GYA393301:GYW393301 HHW393301:HIS393301 HRS393301:HSO393301 IBO393301:ICK393301 ILK393301:IMG393301 IVG393301:IWC393301 JFC393301:JFY393301 JOY393301:JPU393301 JYU393301:JZQ393301 KIQ393301:KJM393301 KSM393301:KTI393301 LCI393301:LDE393301 LME393301:LNA393301 LWA393301:LWW393301 MFW393301:MGS393301 MPS393301:MQO393301 MZO393301:NAK393301 NJK393301:NKG393301 NTG393301:NUC393301 ODC393301:ODY393301 OMY393301:ONU393301 OWU393301:OXQ393301 PGQ393301:PHM393301 PQM393301:PRI393301 QAI393301:QBE393301 QKE393301:QLA393301 QUA393301:QUW393301 RDW393301:RES393301 RNS393301:ROO393301 RXO393301:RYK393301 SHK393301:SIG393301 SRG393301:SSC393301 TBC393301:TBY393301 TKY393301:TLU393301 TUU393301:TVQ393301 UEQ393301:UFM393301 UOM393301:UPI393301 UYI393301:UZE393301 VIE393301:VJA393301 VSA393301:VSW393301 WBW393301:WCS393301 WLS393301:WMO393301 WVO393301:WWK393301 G458837:AC458837 JC458837:JY458837 SY458837:TU458837 ACU458837:ADQ458837 AMQ458837:ANM458837 AWM458837:AXI458837 BGI458837:BHE458837 BQE458837:BRA458837 CAA458837:CAW458837 CJW458837:CKS458837 CTS458837:CUO458837 DDO458837:DEK458837 DNK458837:DOG458837 DXG458837:DYC458837 EHC458837:EHY458837 EQY458837:ERU458837 FAU458837:FBQ458837 FKQ458837:FLM458837 FUM458837:FVI458837 GEI458837:GFE458837 GOE458837:GPA458837 GYA458837:GYW458837 HHW458837:HIS458837 HRS458837:HSO458837 IBO458837:ICK458837 ILK458837:IMG458837 IVG458837:IWC458837 JFC458837:JFY458837 JOY458837:JPU458837 JYU458837:JZQ458837 KIQ458837:KJM458837 KSM458837:KTI458837 LCI458837:LDE458837 LME458837:LNA458837 LWA458837:LWW458837 MFW458837:MGS458837 MPS458837:MQO458837 MZO458837:NAK458837 NJK458837:NKG458837 NTG458837:NUC458837 ODC458837:ODY458837 OMY458837:ONU458837 OWU458837:OXQ458837 PGQ458837:PHM458837 PQM458837:PRI458837 QAI458837:QBE458837 QKE458837:QLA458837 QUA458837:QUW458837 RDW458837:RES458837 RNS458837:ROO458837 RXO458837:RYK458837 SHK458837:SIG458837 SRG458837:SSC458837 TBC458837:TBY458837 TKY458837:TLU458837 TUU458837:TVQ458837 UEQ458837:UFM458837 UOM458837:UPI458837 UYI458837:UZE458837 VIE458837:VJA458837 VSA458837:VSW458837 WBW458837:WCS458837 WLS458837:WMO458837 WVO458837:WWK458837 G524373:AC524373 JC524373:JY524373 SY524373:TU524373 ACU524373:ADQ524373 AMQ524373:ANM524373 AWM524373:AXI524373 BGI524373:BHE524373 BQE524373:BRA524373 CAA524373:CAW524373 CJW524373:CKS524373 CTS524373:CUO524373 DDO524373:DEK524373 DNK524373:DOG524373 DXG524373:DYC524373 EHC524373:EHY524373 EQY524373:ERU524373 FAU524373:FBQ524373 FKQ524373:FLM524373 FUM524373:FVI524373 GEI524373:GFE524373 GOE524373:GPA524373 GYA524373:GYW524373 HHW524373:HIS524373 HRS524373:HSO524373 IBO524373:ICK524373 ILK524373:IMG524373 IVG524373:IWC524373 JFC524373:JFY524373 JOY524373:JPU524373 JYU524373:JZQ524373 KIQ524373:KJM524373 KSM524373:KTI524373 LCI524373:LDE524373 LME524373:LNA524373 LWA524373:LWW524373 MFW524373:MGS524373 MPS524373:MQO524373 MZO524373:NAK524373 NJK524373:NKG524373 NTG524373:NUC524373 ODC524373:ODY524373 OMY524373:ONU524373 OWU524373:OXQ524373 PGQ524373:PHM524373 PQM524373:PRI524373 QAI524373:QBE524373 QKE524373:QLA524373 QUA524373:QUW524373 RDW524373:RES524373 RNS524373:ROO524373 RXO524373:RYK524373 SHK524373:SIG524373 SRG524373:SSC524373 TBC524373:TBY524373 TKY524373:TLU524373 TUU524373:TVQ524373 UEQ524373:UFM524373 UOM524373:UPI524373 UYI524373:UZE524373 VIE524373:VJA524373 VSA524373:VSW524373 WBW524373:WCS524373 WLS524373:WMO524373 WVO524373:WWK524373 G589909:AC589909 JC589909:JY589909 SY589909:TU589909 ACU589909:ADQ589909 AMQ589909:ANM589909 AWM589909:AXI589909 BGI589909:BHE589909 BQE589909:BRA589909 CAA589909:CAW589909 CJW589909:CKS589909 CTS589909:CUO589909 DDO589909:DEK589909 DNK589909:DOG589909 DXG589909:DYC589909 EHC589909:EHY589909 EQY589909:ERU589909 FAU589909:FBQ589909 FKQ589909:FLM589909 FUM589909:FVI589909 GEI589909:GFE589909 GOE589909:GPA589909 GYA589909:GYW589909 HHW589909:HIS589909 HRS589909:HSO589909 IBO589909:ICK589909 ILK589909:IMG589909 IVG589909:IWC589909 JFC589909:JFY589909 JOY589909:JPU589909 JYU589909:JZQ589909 KIQ589909:KJM589909 KSM589909:KTI589909 LCI589909:LDE589909 LME589909:LNA589909 LWA589909:LWW589909 MFW589909:MGS589909 MPS589909:MQO589909 MZO589909:NAK589909 NJK589909:NKG589909 NTG589909:NUC589909 ODC589909:ODY589909 OMY589909:ONU589909 OWU589909:OXQ589909 PGQ589909:PHM589909 PQM589909:PRI589909 QAI589909:QBE589909 QKE589909:QLA589909 QUA589909:QUW589909 RDW589909:RES589909 RNS589909:ROO589909 RXO589909:RYK589909 SHK589909:SIG589909 SRG589909:SSC589909 TBC589909:TBY589909 TKY589909:TLU589909 TUU589909:TVQ589909 UEQ589909:UFM589909 UOM589909:UPI589909 UYI589909:UZE589909 VIE589909:VJA589909 VSA589909:VSW589909 WBW589909:WCS589909 WLS589909:WMO589909 WVO589909:WWK589909 G655445:AC655445 JC655445:JY655445 SY655445:TU655445 ACU655445:ADQ655445 AMQ655445:ANM655445 AWM655445:AXI655445 BGI655445:BHE655445 BQE655445:BRA655445 CAA655445:CAW655445 CJW655445:CKS655445 CTS655445:CUO655445 DDO655445:DEK655445 DNK655445:DOG655445 DXG655445:DYC655445 EHC655445:EHY655445 EQY655445:ERU655445 FAU655445:FBQ655445 FKQ655445:FLM655445 FUM655445:FVI655445 GEI655445:GFE655445 GOE655445:GPA655445 GYA655445:GYW655445 HHW655445:HIS655445 HRS655445:HSO655445 IBO655445:ICK655445 ILK655445:IMG655445 IVG655445:IWC655445 JFC655445:JFY655445 JOY655445:JPU655445 JYU655445:JZQ655445 KIQ655445:KJM655445 KSM655445:KTI655445 LCI655445:LDE655445 LME655445:LNA655445 LWA655445:LWW655445 MFW655445:MGS655445 MPS655445:MQO655445 MZO655445:NAK655445 NJK655445:NKG655445 NTG655445:NUC655445 ODC655445:ODY655445 OMY655445:ONU655445 OWU655445:OXQ655445 PGQ655445:PHM655445 PQM655445:PRI655445 QAI655445:QBE655445 QKE655445:QLA655445 QUA655445:QUW655445 RDW655445:RES655445 RNS655445:ROO655445 RXO655445:RYK655445 SHK655445:SIG655445 SRG655445:SSC655445 TBC655445:TBY655445 TKY655445:TLU655445 TUU655445:TVQ655445 UEQ655445:UFM655445 UOM655445:UPI655445 UYI655445:UZE655445 VIE655445:VJA655445 VSA655445:VSW655445 WBW655445:WCS655445 WLS655445:WMO655445 WVO655445:WWK655445 G720981:AC720981 JC720981:JY720981 SY720981:TU720981 ACU720981:ADQ720981 AMQ720981:ANM720981 AWM720981:AXI720981 BGI720981:BHE720981 BQE720981:BRA720981 CAA720981:CAW720981 CJW720981:CKS720981 CTS720981:CUO720981 DDO720981:DEK720981 DNK720981:DOG720981 DXG720981:DYC720981 EHC720981:EHY720981 EQY720981:ERU720981 FAU720981:FBQ720981 FKQ720981:FLM720981 FUM720981:FVI720981 GEI720981:GFE720981 GOE720981:GPA720981 GYA720981:GYW720981 HHW720981:HIS720981 HRS720981:HSO720981 IBO720981:ICK720981 ILK720981:IMG720981 IVG720981:IWC720981 JFC720981:JFY720981 JOY720981:JPU720981 JYU720981:JZQ720981 KIQ720981:KJM720981 KSM720981:KTI720981 LCI720981:LDE720981 LME720981:LNA720981 LWA720981:LWW720981 MFW720981:MGS720981 MPS720981:MQO720981 MZO720981:NAK720981 NJK720981:NKG720981 NTG720981:NUC720981 ODC720981:ODY720981 OMY720981:ONU720981 OWU720981:OXQ720981 PGQ720981:PHM720981 PQM720981:PRI720981 QAI720981:QBE720981 QKE720981:QLA720981 QUA720981:QUW720981 RDW720981:RES720981 RNS720981:ROO720981 RXO720981:RYK720981 SHK720981:SIG720981 SRG720981:SSC720981 TBC720981:TBY720981 TKY720981:TLU720981 TUU720981:TVQ720981 UEQ720981:UFM720981 UOM720981:UPI720981 UYI720981:UZE720981 VIE720981:VJA720981 VSA720981:VSW720981 WBW720981:WCS720981 WLS720981:WMO720981 WVO720981:WWK720981 G786517:AC786517 JC786517:JY786517 SY786517:TU786517 ACU786517:ADQ786517 AMQ786517:ANM786517 AWM786517:AXI786517 BGI786517:BHE786517 BQE786517:BRA786517 CAA786517:CAW786517 CJW786517:CKS786517 CTS786517:CUO786517 DDO786517:DEK786517 DNK786517:DOG786517 DXG786517:DYC786517 EHC786517:EHY786517 EQY786517:ERU786517 FAU786517:FBQ786517 FKQ786517:FLM786517 FUM786517:FVI786517 GEI786517:GFE786517 GOE786517:GPA786517 GYA786517:GYW786517 HHW786517:HIS786517 HRS786517:HSO786517 IBO786517:ICK786517 ILK786517:IMG786517 IVG786517:IWC786517 JFC786517:JFY786517 JOY786517:JPU786517 JYU786517:JZQ786517 KIQ786517:KJM786517 KSM786517:KTI786517 LCI786517:LDE786517 LME786517:LNA786517 LWA786517:LWW786517 MFW786517:MGS786517 MPS786517:MQO786517 MZO786517:NAK786517 NJK786517:NKG786517 NTG786517:NUC786517 ODC786517:ODY786517 OMY786517:ONU786517 OWU786517:OXQ786517 PGQ786517:PHM786517 PQM786517:PRI786517 QAI786517:QBE786517 QKE786517:QLA786517 QUA786517:QUW786517 RDW786517:RES786517 RNS786517:ROO786517 RXO786517:RYK786517 SHK786517:SIG786517 SRG786517:SSC786517 TBC786517:TBY786517 TKY786517:TLU786517 TUU786517:TVQ786517 UEQ786517:UFM786517 UOM786517:UPI786517 UYI786517:UZE786517 VIE786517:VJA786517 VSA786517:VSW786517 WBW786517:WCS786517 WLS786517:WMO786517 WVO786517:WWK786517 G852053:AC852053 JC852053:JY852053 SY852053:TU852053 ACU852053:ADQ852053 AMQ852053:ANM852053 AWM852053:AXI852053 BGI852053:BHE852053 BQE852053:BRA852053 CAA852053:CAW852053 CJW852053:CKS852053 CTS852053:CUO852053 DDO852053:DEK852053 DNK852053:DOG852053 DXG852053:DYC852053 EHC852053:EHY852053 EQY852053:ERU852053 FAU852053:FBQ852053 FKQ852053:FLM852053 FUM852053:FVI852053 GEI852053:GFE852053 GOE852053:GPA852053 GYA852053:GYW852053 HHW852053:HIS852053 HRS852053:HSO852053 IBO852053:ICK852053 ILK852053:IMG852053 IVG852053:IWC852053 JFC852053:JFY852053 JOY852053:JPU852053 JYU852053:JZQ852053 KIQ852053:KJM852053 KSM852053:KTI852053 LCI852053:LDE852053 LME852053:LNA852053 LWA852053:LWW852053 MFW852053:MGS852053 MPS852053:MQO852053 MZO852053:NAK852053 NJK852053:NKG852053 NTG852053:NUC852053 ODC852053:ODY852053 OMY852053:ONU852053 OWU852053:OXQ852053 PGQ852053:PHM852053 PQM852053:PRI852053 QAI852053:QBE852053 QKE852053:QLA852053 QUA852053:QUW852053 RDW852053:RES852053 RNS852053:ROO852053 RXO852053:RYK852053 SHK852053:SIG852053 SRG852053:SSC852053 TBC852053:TBY852053 TKY852053:TLU852053 TUU852053:TVQ852053 UEQ852053:UFM852053 UOM852053:UPI852053 UYI852053:UZE852053 VIE852053:VJA852053 VSA852053:VSW852053 WBW852053:WCS852053 WLS852053:WMO852053 WVO852053:WWK852053 G917589:AC917589 JC917589:JY917589 SY917589:TU917589 ACU917589:ADQ917589 AMQ917589:ANM917589 AWM917589:AXI917589 BGI917589:BHE917589 BQE917589:BRA917589 CAA917589:CAW917589 CJW917589:CKS917589 CTS917589:CUO917589 DDO917589:DEK917589 DNK917589:DOG917589 DXG917589:DYC917589 EHC917589:EHY917589 EQY917589:ERU917589 FAU917589:FBQ917589 FKQ917589:FLM917589 FUM917589:FVI917589 GEI917589:GFE917589 GOE917589:GPA917589 GYA917589:GYW917589 HHW917589:HIS917589 HRS917589:HSO917589 IBO917589:ICK917589 ILK917589:IMG917589 IVG917589:IWC917589 JFC917589:JFY917589 JOY917589:JPU917589 JYU917589:JZQ917589 KIQ917589:KJM917589 KSM917589:KTI917589 LCI917589:LDE917589 LME917589:LNA917589 LWA917589:LWW917589 MFW917589:MGS917589 MPS917589:MQO917589 MZO917589:NAK917589 NJK917589:NKG917589 NTG917589:NUC917589 ODC917589:ODY917589 OMY917589:ONU917589 OWU917589:OXQ917589 PGQ917589:PHM917589 PQM917589:PRI917589 QAI917589:QBE917589 QKE917589:QLA917589 QUA917589:QUW917589 RDW917589:RES917589 RNS917589:ROO917589 RXO917589:RYK917589 SHK917589:SIG917589 SRG917589:SSC917589 TBC917589:TBY917589 TKY917589:TLU917589 TUU917589:TVQ917589 UEQ917589:UFM917589 UOM917589:UPI917589 UYI917589:UZE917589 VIE917589:VJA917589 VSA917589:VSW917589 WBW917589:WCS917589 WLS917589:WMO917589 WVO917589:WWK917589 G983125:AC983125 JC983125:JY983125 SY983125:TU983125 ACU983125:ADQ983125 AMQ983125:ANM983125 AWM983125:AXI983125 BGI983125:BHE983125 BQE983125:BRA983125 CAA983125:CAW983125 CJW983125:CKS983125 CTS983125:CUO983125 DDO983125:DEK983125 DNK983125:DOG983125 DXG983125:DYC983125 EHC983125:EHY983125 EQY983125:ERU983125 FAU983125:FBQ983125 FKQ983125:FLM983125 FUM983125:FVI983125 GEI983125:GFE983125 GOE983125:GPA983125 GYA983125:GYW983125 HHW983125:HIS983125 HRS983125:HSO983125 IBO983125:ICK983125 ILK983125:IMG983125 IVG983125:IWC983125 JFC983125:JFY983125 JOY983125:JPU983125 JYU983125:JZQ983125 KIQ983125:KJM983125 KSM983125:KTI983125 LCI983125:LDE983125 LME983125:LNA983125 LWA983125:LWW983125 MFW983125:MGS983125 MPS983125:MQO983125 MZO983125:NAK983125 NJK983125:NKG983125 NTG983125:NUC983125 ODC983125:ODY983125 OMY983125:ONU983125 OWU983125:OXQ983125 PGQ983125:PHM983125 PQM983125:PRI983125 QAI983125:QBE983125 QKE983125:QLA983125 QUA983125:QUW983125 RDW983125:RES983125 RNS983125:ROO983125 RXO983125:RYK983125 SHK983125:SIG983125 SRG983125:SSC983125 TBC983125:TBY983125 TKY983125:TLU983125 TUU983125:TVQ983125 UEQ983125:UFM983125 UOM983125:UPI983125 UYI983125:UZE983125 VIE983125:VJA983125 VSA983125:VSW983125 WBW983125:WCS983125 WLS983125:WMO983125 WVO983125:WWK983125" xr:uid="{DD8797BB-4F4B-46F9-A563-543367C310A3}">
      <formula1>"水洗,くみ取り"</formula1>
    </dataValidation>
  </dataValidations>
  <printOptions horizontalCentered="1"/>
  <pageMargins left="0.59055118110236227" right="0.51181102362204722" top="0.51181102362204722" bottom="0.19685039370078741" header="0.51181102362204722" footer="0.15748031496062992"/>
  <pageSetup paperSize="9" orientation="portrait" blackAndWhite="1" r:id="rId1"/>
  <headerFooter alignWithMargins="0"/>
  <rowBreaks count="1" manualBreakCount="1">
    <brk id="39" max="2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230DD72-F5AC-452E-A479-722F377244DE}">
          <x14:formula1>
            <xm:f>"□,■"</xm:f>
          </x14:formula1>
          <xm:sqref>B59:B60 IX59:IX60 ST59:ST60 ACP59:ACP60 AML59:AML60 AWH59:AWH60 BGD59:BGD60 BPZ59:BPZ60 BZV59:BZV60 CJR59:CJR60 CTN59:CTN60 DDJ59:DDJ60 DNF59:DNF60 DXB59:DXB60 EGX59:EGX60 EQT59:EQT60 FAP59:FAP60 FKL59:FKL60 FUH59:FUH60 GED59:GED60 GNZ59:GNZ60 GXV59:GXV60 HHR59:HHR60 HRN59:HRN60 IBJ59:IBJ60 ILF59:ILF60 IVB59:IVB60 JEX59:JEX60 JOT59:JOT60 JYP59:JYP60 KIL59:KIL60 KSH59:KSH60 LCD59:LCD60 LLZ59:LLZ60 LVV59:LVV60 MFR59:MFR60 MPN59:MPN60 MZJ59:MZJ60 NJF59:NJF60 NTB59:NTB60 OCX59:OCX60 OMT59:OMT60 OWP59:OWP60 PGL59:PGL60 PQH59:PQH60 QAD59:QAD60 QJZ59:QJZ60 QTV59:QTV60 RDR59:RDR60 RNN59:RNN60 RXJ59:RXJ60 SHF59:SHF60 SRB59:SRB60 TAX59:TAX60 TKT59:TKT60 TUP59:TUP60 UEL59:UEL60 UOH59:UOH60 UYD59:UYD60 VHZ59:VHZ60 VRV59:VRV60 WBR59:WBR60 WLN59:WLN60 WVJ59:WVJ60 B65595:B65596 IX65595:IX65596 ST65595:ST65596 ACP65595:ACP65596 AML65595:AML65596 AWH65595:AWH65596 BGD65595:BGD65596 BPZ65595:BPZ65596 BZV65595:BZV65596 CJR65595:CJR65596 CTN65595:CTN65596 DDJ65595:DDJ65596 DNF65595:DNF65596 DXB65595:DXB65596 EGX65595:EGX65596 EQT65595:EQT65596 FAP65595:FAP65596 FKL65595:FKL65596 FUH65595:FUH65596 GED65595:GED65596 GNZ65595:GNZ65596 GXV65595:GXV65596 HHR65595:HHR65596 HRN65595:HRN65596 IBJ65595:IBJ65596 ILF65595:ILF65596 IVB65595:IVB65596 JEX65595:JEX65596 JOT65595:JOT65596 JYP65595:JYP65596 KIL65595:KIL65596 KSH65595:KSH65596 LCD65595:LCD65596 LLZ65595:LLZ65596 LVV65595:LVV65596 MFR65595:MFR65596 MPN65595:MPN65596 MZJ65595:MZJ65596 NJF65595:NJF65596 NTB65595:NTB65596 OCX65595:OCX65596 OMT65595:OMT65596 OWP65595:OWP65596 PGL65595:PGL65596 PQH65595:PQH65596 QAD65595:QAD65596 QJZ65595:QJZ65596 QTV65595:QTV65596 RDR65595:RDR65596 RNN65595:RNN65596 RXJ65595:RXJ65596 SHF65595:SHF65596 SRB65595:SRB65596 TAX65595:TAX65596 TKT65595:TKT65596 TUP65595:TUP65596 UEL65595:UEL65596 UOH65595:UOH65596 UYD65595:UYD65596 VHZ65595:VHZ65596 VRV65595:VRV65596 WBR65595:WBR65596 WLN65595:WLN65596 WVJ65595:WVJ65596 B131131:B131132 IX131131:IX131132 ST131131:ST131132 ACP131131:ACP131132 AML131131:AML131132 AWH131131:AWH131132 BGD131131:BGD131132 BPZ131131:BPZ131132 BZV131131:BZV131132 CJR131131:CJR131132 CTN131131:CTN131132 DDJ131131:DDJ131132 DNF131131:DNF131132 DXB131131:DXB131132 EGX131131:EGX131132 EQT131131:EQT131132 FAP131131:FAP131132 FKL131131:FKL131132 FUH131131:FUH131132 GED131131:GED131132 GNZ131131:GNZ131132 GXV131131:GXV131132 HHR131131:HHR131132 HRN131131:HRN131132 IBJ131131:IBJ131132 ILF131131:ILF131132 IVB131131:IVB131132 JEX131131:JEX131132 JOT131131:JOT131132 JYP131131:JYP131132 KIL131131:KIL131132 KSH131131:KSH131132 LCD131131:LCD131132 LLZ131131:LLZ131132 LVV131131:LVV131132 MFR131131:MFR131132 MPN131131:MPN131132 MZJ131131:MZJ131132 NJF131131:NJF131132 NTB131131:NTB131132 OCX131131:OCX131132 OMT131131:OMT131132 OWP131131:OWP131132 PGL131131:PGL131132 PQH131131:PQH131132 QAD131131:QAD131132 QJZ131131:QJZ131132 QTV131131:QTV131132 RDR131131:RDR131132 RNN131131:RNN131132 RXJ131131:RXJ131132 SHF131131:SHF131132 SRB131131:SRB131132 TAX131131:TAX131132 TKT131131:TKT131132 TUP131131:TUP131132 UEL131131:UEL131132 UOH131131:UOH131132 UYD131131:UYD131132 VHZ131131:VHZ131132 VRV131131:VRV131132 WBR131131:WBR131132 WLN131131:WLN131132 WVJ131131:WVJ131132 B196667:B196668 IX196667:IX196668 ST196667:ST196668 ACP196667:ACP196668 AML196667:AML196668 AWH196667:AWH196668 BGD196667:BGD196668 BPZ196667:BPZ196668 BZV196667:BZV196668 CJR196667:CJR196668 CTN196667:CTN196668 DDJ196667:DDJ196668 DNF196667:DNF196668 DXB196667:DXB196668 EGX196667:EGX196668 EQT196667:EQT196668 FAP196667:FAP196668 FKL196667:FKL196668 FUH196667:FUH196668 GED196667:GED196668 GNZ196667:GNZ196668 GXV196667:GXV196668 HHR196667:HHR196668 HRN196667:HRN196668 IBJ196667:IBJ196668 ILF196667:ILF196668 IVB196667:IVB196668 JEX196667:JEX196668 JOT196667:JOT196668 JYP196667:JYP196668 KIL196667:KIL196668 KSH196667:KSH196668 LCD196667:LCD196668 LLZ196667:LLZ196668 LVV196667:LVV196668 MFR196667:MFR196668 MPN196667:MPN196668 MZJ196667:MZJ196668 NJF196667:NJF196668 NTB196667:NTB196668 OCX196667:OCX196668 OMT196667:OMT196668 OWP196667:OWP196668 PGL196667:PGL196668 PQH196667:PQH196668 QAD196667:QAD196668 QJZ196667:QJZ196668 QTV196667:QTV196668 RDR196667:RDR196668 RNN196667:RNN196668 RXJ196667:RXJ196668 SHF196667:SHF196668 SRB196667:SRB196668 TAX196667:TAX196668 TKT196667:TKT196668 TUP196667:TUP196668 UEL196667:UEL196668 UOH196667:UOH196668 UYD196667:UYD196668 VHZ196667:VHZ196668 VRV196667:VRV196668 WBR196667:WBR196668 WLN196667:WLN196668 WVJ196667:WVJ196668 B262203:B262204 IX262203:IX262204 ST262203:ST262204 ACP262203:ACP262204 AML262203:AML262204 AWH262203:AWH262204 BGD262203:BGD262204 BPZ262203:BPZ262204 BZV262203:BZV262204 CJR262203:CJR262204 CTN262203:CTN262204 DDJ262203:DDJ262204 DNF262203:DNF262204 DXB262203:DXB262204 EGX262203:EGX262204 EQT262203:EQT262204 FAP262203:FAP262204 FKL262203:FKL262204 FUH262203:FUH262204 GED262203:GED262204 GNZ262203:GNZ262204 GXV262203:GXV262204 HHR262203:HHR262204 HRN262203:HRN262204 IBJ262203:IBJ262204 ILF262203:ILF262204 IVB262203:IVB262204 JEX262203:JEX262204 JOT262203:JOT262204 JYP262203:JYP262204 KIL262203:KIL262204 KSH262203:KSH262204 LCD262203:LCD262204 LLZ262203:LLZ262204 LVV262203:LVV262204 MFR262203:MFR262204 MPN262203:MPN262204 MZJ262203:MZJ262204 NJF262203:NJF262204 NTB262203:NTB262204 OCX262203:OCX262204 OMT262203:OMT262204 OWP262203:OWP262204 PGL262203:PGL262204 PQH262203:PQH262204 QAD262203:QAD262204 QJZ262203:QJZ262204 QTV262203:QTV262204 RDR262203:RDR262204 RNN262203:RNN262204 RXJ262203:RXJ262204 SHF262203:SHF262204 SRB262203:SRB262204 TAX262203:TAX262204 TKT262203:TKT262204 TUP262203:TUP262204 UEL262203:UEL262204 UOH262203:UOH262204 UYD262203:UYD262204 VHZ262203:VHZ262204 VRV262203:VRV262204 WBR262203:WBR262204 WLN262203:WLN262204 WVJ262203:WVJ262204 B327739:B327740 IX327739:IX327740 ST327739:ST327740 ACP327739:ACP327740 AML327739:AML327740 AWH327739:AWH327740 BGD327739:BGD327740 BPZ327739:BPZ327740 BZV327739:BZV327740 CJR327739:CJR327740 CTN327739:CTN327740 DDJ327739:DDJ327740 DNF327739:DNF327740 DXB327739:DXB327740 EGX327739:EGX327740 EQT327739:EQT327740 FAP327739:FAP327740 FKL327739:FKL327740 FUH327739:FUH327740 GED327739:GED327740 GNZ327739:GNZ327740 GXV327739:GXV327740 HHR327739:HHR327740 HRN327739:HRN327740 IBJ327739:IBJ327740 ILF327739:ILF327740 IVB327739:IVB327740 JEX327739:JEX327740 JOT327739:JOT327740 JYP327739:JYP327740 KIL327739:KIL327740 KSH327739:KSH327740 LCD327739:LCD327740 LLZ327739:LLZ327740 LVV327739:LVV327740 MFR327739:MFR327740 MPN327739:MPN327740 MZJ327739:MZJ327740 NJF327739:NJF327740 NTB327739:NTB327740 OCX327739:OCX327740 OMT327739:OMT327740 OWP327739:OWP327740 PGL327739:PGL327740 PQH327739:PQH327740 QAD327739:QAD327740 QJZ327739:QJZ327740 QTV327739:QTV327740 RDR327739:RDR327740 RNN327739:RNN327740 RXJ327739:RXJ327740 SHF327739:SHF327740 SRB327739:SRB327740 TAX327739:TAX327740 TKT327739:TKT327740 TUP327739:TUP327740 UEL327739:UEL327740 UOH327739:UOH327740 UYD327739:UYD327740 VHZ327739:VHZ327740 VRV327739:VRV327740 WBR327739:WBR327740 WLN327739:WLN327740 WVJ327739:WVJ327740 B393275:B393276 IX393275:IX393276 ST393275:ST393276 ACP393275:ACP393276 AML393275:AML393276 AWH393275:AWH393276 BGD393275:BGD393276 BPZ393275:BPZ393276 BZV393275:BZV393276 CJR393275:CJR393276 CTN393275:CTN393276 DDJ393275:DDJ393276 DNF393275:DNF393276 DXB393275:DXB393276 EGX393275:EGX393276 EQT393275:EQT393276 FAP393275:FAP393276 FKL393275:FKL393276 FUH393275:FUH393276 GED393275:GED393276 GNZ393275:GNZ393276 GXV393275:GXV393276 HHR393275:HHR393276 HRN393275:HRN393276 IBJ393275:IBJ393276 ILF393275:ILF393276 IVB393275:IVB393276 JEX393275:JEX393276 JOT393275:JOT393276 JYP393275:JYP393276 KIL393275:KIL393276 KSH393275:KSH393276 LCD393275:LCD393276 LLZ393275:LLZ393276 LVV393275:LVV393276 MFR393275:MFR393276 MPN393275:MPN393276 MZJ393275:MZJ393276 NJF393275:NJF393276 NTB393275:NTB393276 OCX393275:OCX393276 OMT393275:OMT393276 OWP393275:OWP393276 PGL393275:PGL393276 PQH393275:PQH393276 QAD393275:QAD393276 QJZ393275:QJZ393276 QTV393275:QTV393276 RDR393275:RDR393276 RNN393275:RNN393276 RXJ393275:RXJ393276 SHF393275:SHF393276 SRB393275:SRB393276 TAX393275:TAX393276 TKT393275:TKT393276 TUP393275:TUP393276 UEL393275:UEL393276 UOH393275:UOH393276 UYD393275:UYD393276 VHZ393275:VHZ393276 VRV393275:VRV393276 WBR393275:WBR393276 WLN393275:WLN393276 WVJ393275:WVJ393276 B458811:B458812 IX458811:IX458812 ST458811:ST458812 ACP458811:ACP458812 AML458811:AML458812 AWH458811:AWH458812 BGD458811:BGD458812 BPZ458811:BPZ458812 BZV458811:BZV458812 CJR458811:CJR458812 CTN458811:CTN458812 DDJ458811:DDJ458812 DNF458811:DNF458812 DXB458811:DXB458812 EGX458811:EGX458812 EQT458811:EQT458812 FAP458811:FAP458812 FKL458811:FKL458812 FUH458811:FUH458812 GED458811:GED458812 GNZ458811:GNZ458812 GXV458811:GXV458812 HHR458811:HHR458812 HRN458811:HRN458812 IBJ458811:IBJ458812 ILF458811:ILF458812 IVB458811:IVB458812 JEX458811:JEX458812 JOT458811:JOT458812 JYP458811:JYP458812 KIL458811:KIL458812 KSH458811:KSH458812 LCD458811:LCD458812 LLZ458811:LLZ458812 LVV458811:LVV458812 MFR458811:MFR458812 MPN458811:MPN458812 MZJ458811:MZJ458812 NJF458811:NJF458812 NTB458811:NTB458812 OCX458811:OCX458812 OMT458811:OMT458812 OWP458811:OWP458812 PGL458811:PGL458812 PQH458811:PQH458812 QAD458811:QAD458812 QJZ458811:QJZ458812 QTV458811:QTV458812 RDR458811:RDR458812 RNN458811:RNN458812 RXJ458811:RXJ458812 SHF458811:SHF458812 SRB458811:SRB458812 TAX458811:TAX458812 TKT458811:TKT458812 TUP458811:TUP458812 UEL458811:UEL458812 UOH458811:UOH458812 UYD458811:UYD458812 VHZ458811:VHZ458812 VRV458811:VRV458812 WBR458811:WBR458812 WLN458811:WLN458812 WVJ458811:WVJ458812 B524347:B524348 IX524347:IX524348 ST524347:ST524348 ACP524347:ACP524348 AML524347:AML524348 AWH524347:AWH524348 BGD524347:BGD524348 BPZ524347:BPZ524348 BZV524347:BZV524348 CJR524347:CJR524348 CTN524347:CTN524348 DDJ524347:DDJ524348 DNF524347:DNF524348 DXB524347:DXB524348 EGX524347:EGX524348 EQT524347:EQT524348 FAP524347:FAP524348 FKL524347:FKL524348 FUH524347:FUH524348 GED524347:GED524348 GNZ524347:GNZ524348 GXV524347:GXV524348 HHR524347:HHR524348 HRN524347:HRN524348 IBJ524347:IBJ524348 ILF524347:ILF524348 IVB524347:IVB524348 JEX524347:JEX524348 JOT524347:JOT524348 JYP524347:JYP524348 KIL524347:KIL524348 KSH524347:KSH524348 LCD524347:LCD524348 LLZ524347:LLZ524348 LVV524347:LVV524348 MFR524347:MFR524348 MPN524347:MPN524348 MZJ524347:MZJ524348 NJF524347:NJF524348 NTB524347:NTB524348 OCX524347:OCX524348 OMT524347:OMT524348 OWP524347:OWP524348 PGL524347:PGL524348 PQH524347:PQH524348 QAD524347:QAD524348 QJZ524347:QJZ524348 QTV524347:QTV524348 RDR524347:RDR524348 RNN524347:RNN524348 RXJ524347:RXJ524348 SHF524347:SHF524348 SRB524347:SRB524348 TAX524347:TAX524348 TKT524347:TKT524348 TUP524347:TUP524348 UEL524347:UEL524348 UOH524347:UOH524348 UYD524347:UYD524348 VHZ524347:VHZ524348 VRV524347:VRV524348 WBR524347:WBR524348 WLN524347:WLN524348 WVJ524347:WVJ524348 B589883:B589884 IX589883:IX589884 ST589883:ST589884 ACP589883:ACP589884 AML589883:AML589884 AWH589883:AWH589884 BGD589883:BGD589884 BPZ589883:BPZ589884 BZV589883:BZV589884 CJR589883:CJR589884 CTN589883:CTN589884 DDJ589883:DDJ589884 DNF589883:DNF589884 DXB589883:DXB589884 EGX589883:EGX589884 EQT589883:EQT589884 FAP589883:FAP589884 FKL589883:FKL589884 FUH589883:FUH589884 GED589883:GED589884 GNZ589883:GNZ589884 GXV589883:GXV589884 HHR589883:HHR589884 HRN589883:HRN589884 IBJ589883:IBJ589884 ILF589883:ILF589884 IVB589883:IVB589884 JEX589883:JEX589884 JOT589883:JOT589884 JYP589883:JYP589884 KIL589883:KIL589884 KSH589883:KSH589884 LCD589883:LCD589884 LLZ589883:LLZ589884 LVV589883:LVV589884 MFR589883:MFR589884 MPN589883:MPN589884 MZJ589883:MZJ589884 NJF589883:NJF589884 NTB589883:NTB589884 OCX589883:OCX589884 OMT589883:OMT589884 OWP589883:OWP589884 PGL589883:PGL589884 PQH589883:PQH589884 QAD589883:QAD589884 QJZ589883:QJZ589884 QTV589883:QTV589884 RDR589883:RDR589884 RNN589883:RNN589884 RXJ589883:RXJ589884 SHF589883:SHF589884 SRB589883:SRB589884 TAX589883:TAX589884 TKT589883:TKT589884 TUP589883:TUP589884 UEL589883:UEL589884 UOH589883:UOH589884 UYD589883:UYD589884 VHZ589883:VHZ589884 VRV589883:VRV589884 WBR589883:WBR589884 WLN589883:WLN589884 WVJ589883:WVJ589884 B655419:B655420 IX655419:IX655420 ST655419:ST655420 ACP655419:ACP655420 AML655419:AML655420 AWH655419:AWH655420 BGD655419:BGD655420 BPZ655419:BPZ655420 BZV655419:BZV655420 CJR655419:CJR655420 CTN655419:CTN655420 DDJ655419:DDJ655420 DNF655419:DNF655420 DXB655419:DXB655420 EGX655419:EGX655420 EQT655419:EQT655420 FAP655419:FAP655420 FKL655419:FKL655420 FUH655419:FUH655420 GED655419:GED655420 GNZ655419:GNZ655420 GXV655419:GXV655420 HHR655419:HHR655420 HRN655419:HRN655420 IBJ655419:IBJ655420 ILF655419:ILF655420 IVB655419:IVB655420 JEX655419:JEX655420 JOT655419:JOT655420 JYP655419:JYP655420 KIL655419:KIL655420 KSH655419:KSH655420 LCD655419:LCD655420 LLZ655419:LLZ655420 LVV655419:LVV655420 MFR655419:MFR655420 MPN655419:MPN655420 MZJ655419:MZJ655420 NJF655419:NJF655420 NTB655419:NTB655420 OCX655419:OCX655420 OMT655419:OMT655420 OWP655419:OWP655420 PGL655419:PGL655420 PQH655419:PQH655420 QAD655419:QAD655420 QJZ655419:QJZ655420 QTV655419:QTV655420 RDR655419:RDR655420 RNN655419:RNN655420 RXJ655419:RXJ655420 SHF655419:SHF655420 SRB655419:SRB655420 TAX655419:TAX655420 TKT655419:TKT655420 TUP655419:TUP655420 UEL655419:UEL655420 UOH655419:UOH655420 UYD655419:UYD655420 VHZ655419:VHZ655420 VRV655419:VRV655420 WBR655419:WBR655420 WLN655419:WLN655420 WVJ655419:WVJ655420 B720955:B720956 IX720955:IX720956 ST720955:ST720956 ACP720955:ACP720956 AML720955:AML720956 AWH720955:AWH720956 BGD720955:BGD720956 BPZ720955:BPZ720956 BZV720955:BZV720956 CJR720955:CJR720956 CTN720955:CTN720956 DDJ720955:DDJ720956 DNF720955:DNF720956 DXB720955:DXB720956 EGX720955:EGX720956 EQT720955:EQT720956 FAP720955:FAP720956 FKL720955:FKL720956 FUH720955:FUH720956 GED720955:GED720956 GNZ720955:GNZ720956 GXV720955:GXV720956 HHR720955:HHR720956 HRN720955:HRN720956 IBJ720955:IBJ720956 ILF720955:ILF720956 IVB720955:IVB720956 JEX720955:JEX720956 JOT720955:JOT720956 JYP720955:JYP720956 KIL720955:KIL720956 KSH720955:KSH720956 LCD720955:LCD720956 LLZ720955:LLZ720956 LVV720955:LVV720956 MFR720955:MFR720956 MPN720955:MPN720956 MZJ720955:MZJ720956 NJF720955:NJF720956 NTB720955:NTB720956 OCX720955:OCX720956 OMT720955:OMT720956 OWP720955:OWP720956 PGL720955:PGL720956 PQH720955:PQH720956 QAD720955:QAD720956 QJZ720955:QJZ720956 QTV720955:QTV720956 RDR720955:RDR720956 RNN720955:RNN720956 RXJ720955:RXJ720956 SHF720955:SHF720956 SRB720955:SRB720956 TAX720955:TAX720956 TKT720955:TKT720956 TUP720955:TUP720956 UEL720955:UEL720956 UOH720955:UOH720956 UYD720955:UYD720956 VHZ720955:VHZ720956 VRV720955:VRV720956 WBR720955:WBR720956 WLN720955:WLN720956 WVJ720955:WVJ720956 B786491:B786492 IX786491:IX786492 ST786491:ST786492 ACP786491:ACP786492 AML786491:AML786492 AWH786491:AWH786492 BGD786491:BGD786492 BPZ786491:BPZ786492 BZV786491:BZV786492 CJR786491:CJR786492 CTN786491:CTN786492 DDJ786491:DDJ786492 DNF786491:DNF786492 DXB786491:DXB786492 EGX786491:EGX786492 EQT786491:EQT786492 FAP786491:FAP786492 FKL786491:FKL786492 FUH786491:FUH786492 GED786491:GED786492 GNZ786491:GNZ786492 GXV786491:GXV786492 HHR786491:HHR786492 HRN786491:HRN786492 IBJ786491:IBJ786492 ILF786491:ILF786492 IVB786491:IVB786492 JEX786491:JEX786492 JOT786491:JOT786492 JYP786491:JYP786492 KIL786491:KIL786492 KSH786491:KSH786492 LCD786491:LCD786492 LLZ786491:LLZ786492 LVV786491:LVV786492 MFR786491:MFR786492 MPN786491:MPN786492 MZJ786491:MZJ786492 NJF786491:NJF786492 NTB786491:NTB786492 OCX786491:OCX786492 OMT786491:OMT786492 OWP786491:OWP786492 PGL786491:PGL786492 PQH786491:PQH786492 QAD786491:QAD786492 QJZ786491:QJZ786492 QTV786491:QTV786492 RDR786491:RDR786492 RNN786491:RNN786492 RXJ786491:RXJ786492 SHF786491:SHF786492 SRB786491:SRB786492 TAX786491:TAX786492 TKT786491:TKT786492 TUP786491:TUP786492 UEL786491:UEL786492 UOH786491:UOH786492 UYD786491:UYD786492 VHZ786491:VHZ786492 VRV786491:VRV786492 WBR786491:WBR786492 WLN786491:WLN786492 WVJ786491:WVJ786492 B852027:B852028 IX852027:IX852028 ST852027:ST852028 ACP852027:ACP852028 AML852027:AML852028 AWH852027:AWH852028 BGD852027:BGD852028 BPZ852027:BPZ852028 BZV852027:BZV852028 CJR852027:CJR852028 CTN852027:CTN852028 DDJ852027:DDJ852028 DNF852027:DNF852028 DXB852027:DXB852028 EGX852027:EGX852028 EQT852027:EQT852028 FAP852027:FAP852028 FKL852027:FKL852028 FUH852027:FUH852028 GED852027:GED852028 GNZ852027:GNZ852028 GXV852027:GXV852028 HHR852027:HHR852028 HRN852027:HRN852028 IBJ852027:IBJ852028 ILF852027:ILF852028 IVB852027:IVB852028 JEX852027:JEX852028 JOT852027:JOT852028 JYP852027:JYP852028 KIL852027:KIL852028 KSH852027:KSH852028 LCD852027:LCD852028 LLZ852027:LLZ852028 LVV852027:LVV852028 MFR852027:MFR852028 MPN852027:MPN852028 MZJ852027:MZJ852028 NJF852027:NJF852028 NTB852027:NTB852028 OCX852027:OCX852028 OMT852027:OMT852028 OWP852027:OWP852028 PGL852027:PGL852028 PQH852027:PQH852028 QAD852027:QAD852028 QJZ852027:QJZ852028 QTV852027:QTV852028 RDR852027:RDR852028 RNN852027:RNN852028 RXJ852027:RXJ852028 SHF852027:SHF852028 SRB852027:SRB852028 TAX852027:TAX852028 TKT852027:TKT852028 TUP852027:TUP852028 UEL852027:UEL852028 UOH852027:UOH852028 UYD852027:UYD852028 VHZ852027:VHZ852028 VRV852027:VRV852028 WBR852027:WBR852028 WLN852027:WLN852028 WVJ852027:WVJ852028 B917563:B917564 IX917563:IX917564 ST917563:ST917564 ACP917563:ACP917564 AML917563:AML917564 AWH917563:AWH917564 BGD917563:BGD917564 BPZ917563:BPZ917564 BZV917563:BZV917564 CJR917563:CJR917564 CTN917563:CTN917564 DDJ917563:DDJ917564 DNF917563:DNF917564 DXB917563:DXB917564 EGX917563:EGX917564 EQT917563:EQT917564 FAP917563:FAP917564 FKL917563:FKL917564 FUH917563:FUH917564 GED917563:GED917564 GNZ917563:GNZ917564 GXV917563:GXV917564 HHR917563:HHR917564 HRN917563:HRN917564 IBJ917563:IBJ917564 ILF917563:ILF917564 IVB917563:IVB917564 JEX917563:JEX917564 JOT917563:JOT917564 JYP917563:JYP917564 KIL917563:KIL917564 KSH917563:KSH917564 LCD917563:LCD917564 LLZ917563:LLZ917564 LVV917563:LVV917564 MFR917563:MFR917564 MPN917563:MPN917564 MZJ917563:MZJ917564 NJF917563:NJF917564 NTB917563:NTB917564 OCX917563:OCX917564 OMT917563:OMT917564 OWP917563:OWP917564 PGL917563:PGL917564 PQH917563:PQH917564 QAD917563:QAD917564 QJZ917563:QJZ917564 QTV917563:QTV917564 RDR917563:RDR917564 RNN917563:RNN917564 RXJ917563:RXJ917564 SHF917563:SHF917564 SRB917563:SRB917564 TAX917563:TAX917564 TKT917563:TKT917564 TUP917563:TUP917564 UEL917563:UEL917564 UOH917563:UOH917564 UYD917563:UYD917564 VHZ917563:VHZ917564 VRV917563:VRV917564 WBR917563:WBR917564 WLN917563:WLN917564 WVJ917563:WVJ917564 B983099:B983100 IX983099:IX983100 ST983099:ST983100 ACP983099:ACP983100 AML983099:AML983100 AWH983099:AWH983100 BGD983099:BGD983100 BPZ983099:BPZ983100 BZV983099:BZV983100 CJR983099:CJR983100 CTN983099:CTN983100 DDJ983099:DDJ983100 DNF983099:DNF983100 DXB983099:DXB983100 EGX983099:EGX983100 EQT983099:EQT983100 FAP983099:FAP983100 FKL983099:FKL983100 FUH983099:FUH983100 GED983099:GED983100 GNZ983099:GNZ983100 GXV983099:GXV983100 HHR983099:HHR983100 HRN983099:HRN983100 IBJ983099:IBJ983100 ILF983099:ILF983100 IVB983099:IVB983100 JEX983099:JEX983100 JOT983099:JOT983100 JYP983099:JYP983100 KIL983099:KIL983100 KSH983099:KSH983100 LCD983099:LCD983100 LLZ983099:LLZ983100 LVV983099:LVV983100 MFR983099:MFR983100 MPN983099:MPN983100 MZJ983099:MZJ983100 NJF983099:NJF983100 NTB983099:NTB983100 OCX983099:OCX983100 OMT983099:OMT983100 OWP983099:OWP983100 PGL983099:PGL983100 PQH983099:PQH983100 QAD983099:QAD983100 QJZ983099:QJZ983100 QTV983099:QTV983100 RDR983099:RDR983100 RNN983099:RNN983100 RXJ983099:RXJ983100 SHF983099:SHF983100 SRB983099:SRB983100 TAX983099:TAX983100 TKT983099:TKT983100 TUP983099:TUP983100 UEL983099:UEL983100 UOH983099:UOH983100 UYD983099:UYD983100 VHZ983099:VHZ983100 VRV983099:VRV983100 WBR983099:WBR983100 WLN983099:WLN983100 WVJ983099:WVJ983100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S65555 JO65555 TK65555 ADG65555 ANC65555 AWY65555 BGU65555 BQQ65555 CAM65555 CKI65555 CUE65555 DEA65555 DNW65555 DXS65555 EHO65555 ERK65555 FBG65555 FLC65555 FUY65555 GEU65555 GOQ65555 GYM65555 HII65555 HSE65555 ICA65555 ILW65555 IVS65555 JFO65555 JPK65555 JZG65555 KJC65555 KSY65555 LCU65555 LMQ65555 LWM65555 MGI65555 MQE65555 NAA65555 NJW65555 NTS65555 ODO65555 ONK65555 OXG65555 PHC65555 PQY65555 QAU65555 QKQ65555 QUM65555 REI65555 ROE65555 RYA65555 SHW65555 SRS65555 TBO65555 TLK65555 TVG65555 UFC65555 UOY65555 UYU65555 VIQ65555 VSM65555 WCI65555 WME65555 WWA65555 S131091 JO131091 TK131091 ADG131091 ANC131091 AWY131091 BGU131091 BQQ131091 CAM131091 CKI131091 CUE131091 DEA131091 DNW131091 DXS131091 EHO131091 ERK131091 FBG131091 FLC131091 FUY131091 GEU131091 GOQ131091 GYM131091 HII131091 HSE131091 ICA131091 ILW131091 IVS131091 JFO131091 JPK131091 JZG131091 KJC131091 KSY131091 LCU131091 LMQ131091 LWM131091 MGI131091 MQE131091 NAA131091 NJW131091 NTS131091 ODO131091 ONK131091 OXG131091 PHC131091 PQY131091 QAU131091 QKQ131091 QUM131091 REI131091 ROE131091 RYA131091 SHW131091 SRS131091 TBO131091 TLK131091 TVG131091 UFC131091 UOY131091 UYU131091 VIQ131091 VSM131091 WCI131091 WME131091 WWA131091 S196627 JO196627 TK196627 ADG196627 ANC196627 AWY196627 BGU196627 BQQ196627 CAM196627 CKI196627 CUE196627 DEA196627 DNW196627 DXS196627 EHO196627 ERK196627 FBG196627 FLC196627 FUY196627 GEU196627 GOQ196627 GYM196627 HII196627 HSE196627 ICA196627 ILW196627 IVS196627 JFO196627 JPK196627 JZG196627 KJC196627 KSY196627 LCU196627 LMQ196627 LWM196627 MGI196627 MQE196627 NAA196627 NJW196627 NTS196627 ODO196627 ONK196627 OXG196627 PHC196627 PQY196627 QAU196627 QKQ196627 QUM196627 REI196627 ROE196627 RYA196627 SHW196627 SRS196627 TBO196627 TLK196627 TVG196627 UFC196627 UOY196627 UYU196627 VIQ196627 VSM196627 WCI196627 WME196627 WWA196627 S262163 JO262163 TK262163 ADG262163 ANC262163 AWY262163 BGU262163 BQQ262163 CAM262163 CKI262163 CUE262163 DEA262163 DNW262163 DXS262163 EHO262163 ERK262163 FBG262163 FLC262163 FUY262163 GEU262163 GOQ262163 GYM262163 HII262163 HSE262163 ICA262163 ILW262163 IVS262163 JFO262163 JPK262163 JZG262163 KJC262163 KSY262163 LCU262163 LMQ262163 LWM262163 MGI262163 MQE262163 NAA262163 NJW262163 NTS262163 ODO262163 ONK262163 OXG262163 PHC262163 PQY262163 QAU262163 QKQ262163 QUM262163 REI262163 ROE262163 RYA262163 SHW262163 SRS262163 TBO262163 TLK262163 TVG262163 UFC262163 UOY262163 UYU262163 VIQ262163 VSM262163 WCI262163 WME262163 WWA262163 S327699 JO327699 TK327699 ADG327699 ANC327699 AWY327699 BGU327699 BQQ327699 CAM327699 CKI327699 CUE327699 DEA327699 DNW327699 DXS327699 EHO327699 ERK327699 FBG327699 FLC327699 FUY327699 GEU327699 GOQ327699 GYM327699 HII327699 HSE327699 ICA327699 ILW327699 IVS327699 JFO327699 JPK327699 JZG327699 KJC327699 KSY327699 LCU327699 LMQ327699 LWM327699 MGI327699 MQE327699 NAA327699 NJW327699 NTS327699 ODO327699 ONK327699 OXG327699 PHC327699 PQY327699 QAU327699 QKQ327699 QUM327699 REI327699 ROE327699 RYA327699 SHW327699 SRS327699 TBO327699 TLK327699 TVG327699 UFC327699 UOY327699 UYU327699 VIQ327699 VSM327699 WCI327699 WME327699 WWA327699 S393235 JO393235 TK393235 ADG393235 ANC393235 AWY393235 BGU393235 BQQ393235 CAM393235 CKI393235 CUE393235 DEA393235 DNW393235 DXS393235 EHO393235 ERK393235 FBG393235 FLC393235 FUY393235 GEU393235 GOQ393235 GYM393235 HII393235 HSE393235 ICA393235 ILW393235 IVS393235 JFO393235 JPK393235 JZG393235 KJC393235 KSY393235 LCU393235 LMQ393235 LWM393235 MGI393235 MQE393235 NAA393235 NJW393235 NTS393235 ODO393235 ONK393235 OXG393235 PHC393235 PQY393235 QAU393235 QKQ393235 QUM393235 REI393235 ROE393235 RYA393235 SHW393235 SRS393235 TBO393235 TLK393235 TVG393235 UFC393235 UOY393235 UYU393235 VIQ393235 VSM393235 WCI393235 WME393235 WWA393235 S458771 JO458771 TK458771 ADG458771 ANC458771 AWY458771 BGU458771 BQQ458771 CAM458771 CKI458771 CUE458771 DEA458771 DNW458771 DXS458771 EHO458771 ERK458771 FBG458771 FLC458771 FUY458771 GEU458771 GOQ458771 GYM458771 HII458771 HSE458771 ICA458771 ILW458771 IVS458771 JFO458771 JPK458771 JZG458771 KJC458771 KSY458771 LCU458771 LMQ458771 LWM458771 MGI458771 MQE458771 NAA458771 NJW458771 NTS458771 ODO458771 ONK458771 OXG458771 PHC458771 PQY458771 QAU458771 QKQ458771 QUM458771 REI458771 ROE458771 RYA458771 SHW458771 SRS458771 TBO458771 TLK458771 TVG458771 UFC458771 UOY458771 UYU458771 VIQ458771 VSM458771 WCI458771 WME458771 WWA458771 S524307 JO524307 TK524307 ADG524307 ANC524307 AWY524307 BGU524307 BQQ524307 CAM524307 CKI524307 CUE524307 DEA524307 DNW524307 DXS524307 EHO524307 ERK524307 FBG524307 FLC524307 FUY524307 GEU524307 GOQ524307 GYM524307 HII524307 HSE524307 ICA524307 ILW524307 IVS524307 JFO524307 JPK524307 JZG524307 KJC524307 KSY524307 LCU524307 LMQ524307 LWM524307 MGI524307 MQE524307 NAA524307 NJW524307 NTS524307 ODO524307 ONK524307 OXG524307 PHC524307 PQY524307 QAU524307 QKQ524307 QUM524307 REI524307 ROE524307 RYA524307 SHW524307 SRS524307 TBO524307 TLK524307 TVG524307 UFC524307 UOY524307 UYU524307 VIQ524307 VSM524307 WCI524307 WME524307 WWA524307 S589843 JO589843 TK589843 ADG589843 ANC589843 AWY589843 BGU589843 BQQ589843 CAM589843 CKI589843 CUE589843 DEA589843 DNW589843 DXS589843 EHO589843 ERK589843 FBG589843 FLC589843 FUY589843 GEU589843 GOQ589843 GYM589843 HII589843 HSE589843 ICA589843 ILW589843 IVS589843 JFO589843 JPK589843 JZG589843 KJC589843 KSY589843 LCU589843 LMQ589843 LWM589843 MGI589843 MQE589843 NAA589843 NJW589843 NTS589843 ODO589843 ONK589843 OXG589843 PHC589843 PQY589843 QAU589843 QKQ589843 QUM589843 REI589843 ROE589843 RYA589843 SHW589843 SRS589843 TBO589843 TLK589843 TVG589843 UFC589843 UOY589843 UYU589843 VIQ589843 VSM589843 WCI589843 WME589843 WWA589843 S655379 JO655379 TK655379 ADG655379 ANC655379 AWY655379 BGU655379 BQQ655379 CAM655379 CKI655379 CUE655379 DEA655379 DNW655379 DXS655379 EHO655379 ERK655379 FBG655379 FLC655379 FUY655379 GEU655379 GOQ655379 GYM655379 HII655379 HSE655379 ICA655379 ILW655379 IVS655379 JFO655379 JPK655379 JZG655379 KJC655379 KSY655379 LCU655379 LMQ655379 LWM655379 MGI655379 MQE655379 NAA655379 NJW655379 NTS655379 ODO655379 ONK655379 OXG655379 PHC655379 PQY655379 QAU655379 QKQ655379 QUM655379 REI655379 ROE655379 RYA655379 SHW655379 SRS655379 TBO655379 TLK655379 TVG655379 UFC655379 UOY655379 UYU655379 VIQ655379 VSM655379 WCI655379 WME655379 WWA655379 S720915 JO720915 TK720915 ADG720915 ANC720915 AWY720915 BGU720915 BQQ720915 CAM720915 CKI720915 CUE720915 DEA720915 DNW720915 DXS720915 EHO720915 ERK720915 FBG720915 FLC720915 FUY720915 GEU720915 GOQ720915 GYM720915 HII720915 HSE720915 ICA720915 ILW720915 IVS720915 JFO720915 JPK720915 JZG720915 KJC720915 KSY720915 LCU720915 LMQ720915 LWM720915 MGI720915 MQE720915 NAA720915 NJW720915 NTS720915 ODO720915 ONK720915 OXG720915 PHC720915 PQY720915 QAU720915 QKQ720915 QUM720915 REI720915 ROE720915 RYA720915 SHW720915 SRS720915 TBO720915 TLK720915 TVG720915 UFC720915 UOY720915 UYU720915 VIQ720915 VSM720915 WCI720915 WME720915 WWA720915 S786451 JO786451 TK786451 ADG786451 ANC786451 AWY786451 BGU786451 BQQ786451 CAM786451 CKI786451 CUE786451 DEA786451 DNW786451 DXS786451 EHO786451 ERK786451 FBG786451 FLC786451 FUY786451 GEU786451 GOQ786451 GYM786451 HII786451 HSE786451 ICA786451 ILW786451 IVS786451 JFO786451 JPK786451 JZG786451 KJC786451 KSY786451 LCU786451 LMQ786451 LWM786451 MGI786451 MQE786451 NAA786451 NJW786451 NTS786451 ODO786451 ONK786451 OXG786451 PHC786451 PQY786451 QAU786451 QKQ786451 QUM786451 REI786451 ROE786451 RYA786451 SHW786451 SRS786451 TBO786451 TLK786451 TVG786451 UFC786451 UOY786451 UYU786451 VIQ786451 VSM786451 WCI786451 WME786451 WWA786451 S851987 JO851987 TK851987 ADG851987 ANC851987 AWY851987 BGU851987 BQQ851987 CAM851987 CKI851987 CUE851987 DEA851987 DNW851987 DXS851987 EHO851987 ERK851987 FBG851987 FLC851987 FUY851987 GEU851987 GOQ851987 GYM851987 HII851987 HSE851987 ICA851987 ILW851987 IVS851987 JFO851987 JPK851987 JZG851987 KJC851987 KSY851987 LCU851987 LMQ851987 LWM851987 MGI851987 MQE851987 NAA851987 NJW851987 NTS851987 ODO851987 ONK851987 OXG851987 PHC851987 PQY851987 QAU851987 QKQ851987 QUM851987 REI851987 ROE851987 RYA851987 SHW851987 SRS851987 TBO851987 TLK851987 TVG851987 UFC851987 UOY851987 UYU851987 VIQ851987 VSM851987 WCI851987 WME851987 WWA851987 S917523 JO917523 TK917523 ADG917523 ANC917523 AWY917523 BGU917523 BQQ917523 CAM917523 CKI917523 CUE917523 DEA917523 DNW917523 DXS917523 EHO917523 ERK917523 FBG917523 FLC917523 FUY917523 GEU917523 GOQ917523 GYM917523 HII917523 HSE917523 ICA917523 ILW917523 IVS917523 JFO917523 JPK917523 JZG917523 KJC917523 KSY917523 LCU917523 LMQ917523 LWM917523 MGI917523 MQE917523 NAA917523 NJW917523 NTS917523 ODO917523 ONK917523 OXG917523 PHC917523 PQY917523 QAU917523 QKQ917523 QUM917523 REI917523 ROE917523 RYA917523 SHW917523 SRS917523 TBO917523 TLK917523 TVG917523 UFC917523 UOY917523 UYU917523 VIQ917523 VSM917523 WCI917523 WME917523 WWA917523 S983059 JO983059 TK983059 ADG983059 ANC983059 AWY983059 BGU983059 BQQ983059 CAM983059 CKI983059 CUE983059 DEA983059 DNW983059 DXS983059 EHO983059 ERK983059 FBG983059 FLC983059 FUY983059 GEU983059 GOQ983059 GYM983059 HII983059 HSE983059 ICA983059 ILW983059 IVS983059 JFO983059 JPK983059 JZG983059 KJC983059 KSY983059 LCU983059 LMQ983059 LWM983059 MGI983059 MQE983059 NAA983059 NJW983059 NTS983059 ODO983059 ONK983059 OXG983059 PHC983059 PQY983059 QAU983059 QKQ983059 QUM983059 REI983059 ROE983059 RYA983059 SHW983059 SRS983059 TBO983059 TLK983059 TVG983059 UFC983059 UOY983059 UYU983059 VIQ983059 VSM983059 WCI983059 WME983059 WWA983059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O10 JK10 TG10 ADC10 AMY10 AWU10 BGQ10 BQM10 CAI10 CKE10 CUA10 DDW10 DNS10 DXO10 EHK10 ERG10 FBC10 FKY10 FUU10 GEQ10 GOM10 GYI10 HIE10 HSA10 IBW10 ILS10 IVO10 JFK10 JPG10 JZC10 KIY10 KSU10 LCQ10 LMM10 LWI10 MGE10 MQA10 MZW10 NJS10 NTO10 ODK10 ONG10 OXC10 PGY10 PQU10 QAQ10 QKM10 QUI10 REE10 ROA10 RXW10 SHS10 SRO10 TBK10 TLG10 TVC10 UEY10 UOU10 UYQ10 VIM10 VSI10 WCE10 WMA10 WVW10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WVW983059 X10 JT10 TP10 ADL10 ANH10 AXD10 BGZ10 BQV10 CAR10 CKN10 CUJ10 DEF10 DOB10 DXX10 EHT10 ERP10 FBL10 FLH10 FVD10 GEZ10 GOV10 GYR10 HIN10 HSJ10 ICF10 IMB10 IVX10 JFT10 JPP10 JZL10 KJH10 KTD10 LCZ10 LMV10 LWR10 MGN10 MQJ10 NAF10 NKB10 NTX10 ODT10 ONP10 OXL10 PHH10 PRD10 QAZ10 QKV10 QUR10 REN10 ROJ10 RYF10 SIB10 SRX10 TBT10 TLP10 TVL10 UFH10 UPD10 UYZ10 VIV10 VSR10 WCN10 WMJ10 WWF10 X65555 JT65555 TP65555 ADL65555 ANH65555 AXD65555 BGZ65555 BQV65555 CAR65555 CKN65555 CUJ65555 DEF65555 DOB65555 DXX65555 EHT65555 ERP65555 FBL65555 FLH65555 FVD65555 GEZ65555 GOV65555 GYR65555 HIN65555 HSJ65555 ICF65555 IMB65555 IVX65555 JFT65555 JPP65555 JZL65555 KJH65555 KTD65555 LCZ65555 LMV65555 LWR65555 MGN65555 MQJ65555 NAF65555 NKB65555 NTX65555 ODT65555 ONP65555 OXL65555 PHH65555 PRD65555 QAZ65555 QKV65555 QUR65555 REN65555 ROJ65555 RYF65555 SIB65555 SRX65555 TBT65555 TLP65555 TVL65555 UFH65555 UPD65555 UYZ65555 VIV65555 VSR65555 WCN65555 WMJ65555 WWF65555 X131091 JT131091 TP131091 ADL131091 ANH131091 AXD131091 BGZ131091 BQV131091 CAR131091 CKN131091 CUJ131091 DEF131091 DOB131091 DXX131091 EHT131091 ERP131091 FBL131091 FLH131091 FVD131091 GEZ131091 GOV131091 GYR131091 HIN131091 HSJ131091 ICF131091 IMB131091 IVX131091 JFT131091 JPP131091 JZL131091 KJH131091 KTD131091 LCZ131091 LMV131091 LWR131091 MGN131091 MQJ131091 NAF131091 NKB131091 NTX131091 ODT131091 ONP131091 OXL131091 PHH131091 PRD131091 QAZ131091 QKV131091 QUR131091 REN131091 ROJ131091 RYF131091 SIB131091 SRX131091 TBT131091 TLP131091 TVL131091 UFH131091 UPD131091 UYZ131091 VIV131091 VSR131091 WCN131091 WMJ131091 WWF131091 X196627 JT196627 TP196627 ADL196627 ANH196627 AXD196627 BGZ196627 BQV196627 CAR196627 CKN196627 CUJ196627 DEF196627 DOB196627 DXX196627 EHT196627 ERP196627 FBL196627 FLH196627 FVD196627 GEZ196627 GOV196627 GYR196627 HIN196627 HSJ196627 ICF196627 IMB196627 IVX196627 JFT196627 JPP196627 JZL196627 KJH196627 KTD196627 LCZ196627 LMV196627 LWR196627 MGN196627 MQJ196627 NAF196627 NKB196627 NTX196627 ODT196627 ONP196627 OXL196627 PHH196627 PRD196627 QAZ196627 QKV196627 QUR196627 REN196627 ROJ196627 RYF196627 SIB196627 SRX196627 TBT196627 TLP196627 TVL196627 UFH196627 UPD196627 UYZ196627 VIV196627 VSR196627 WCN196627 WMJ196627 WWF196627 X262163 JT262163 TP262163 ADL262163 ANH262163 AXD262163 BGZ262163 BQV262163 CAR262163 CKN262163 CUJ262163 DEF262163 DOB262163 DXX262163 EHT262163 ERP262163 FBL262163 FLH262163 FVD262163 GEZ262163 GOV262163 GYR262163 HIN262163 HSJ262163 ICF262163 IMB262163 IVX262163 JFT262163 JPP262163 JZL262163 KJH262163 KTD262163 LCZ262163 LMV262163 LWR262163 MGN262163 MQJ262163 NAF262163 NKB262163 NTX262163 ODT262163 ONP262163 OXL262163 PHH262163 PRD262163 QAZ262163 QKV262163 QUR262163 REN262163 ROJ262163 RYF262163 SIB262163 SRX262163 TBT262163 TLP262163 TVL262163 UFH262163 UPD262163 UYZ262163 VIV262163 VSR262163 WCN262163 WMJ262163 WWF262163 X327699 JT327699 TP327699 ADL327699 ANH327699 AXD327699 BGZ327699 BQV327699 CAR327699 CKN327699 CUJ327699 DEF327699 DOB327699 DXX327699 EHT327699 ERP327699 FBL327699 FLH327699 FVD327699 GEZ327699 GOV327699 GYR327699 HIN327699 HSJ327699 ICF327699 IMB327699 IVX327699 JFT327699 JPP327699 JZL327699 KJH327699 KTD327699 LCZ327699 LMV327699 LWR327699 MGN327699 MQJ327699 NAF327699 NKB327699 NTX327699 ODT327699 ONP327699 OXL327699 PHH327699 PRD327699 QAZ327699 QKV327699 QUR327699 REN327699 ROJ327699 RYF327699 SIB327699 SRX327699 TBT327699 TLP327699 TVL327699 UFH327699 UPD327699 UYZ327699 VIV327699 VSR327699 WCN327699 WMJ327699 WWF327699 X393235 JT393235 TP393235 ADL393235 ANH393235 AXD393235 BGZ393235 BQV393235 CAR393235 CKN393235 CUJ393235 DEF393235 DOB393235 DXX393235 EHT393235 ERP393235 FBL393235 FLH393235 FVD393235 GEZ393235 GOV393235 GYR393235 HIN393235 HSJ393235 ICF393235 IMB393235 IVX393235 JFT393235 JPP393235 JZL393235 KJH393235 KTD393235 LCZ393235 LMV393235 LWR393235 MGN393235 MQJ393235 NAF393235 NKB393235 NTX393235 ODT393235 ONP393235 OXL393235 PHH393235 PRD393235 QAZ393235 QKV393235 QUR393235 REN393235 ROJ393235 RYF393235 SIB393235 SRX393235 TBT393235 TLP393235 TVL393235 UFH393235 UPD393235 UYZ393235 VIV393235 VSR393235 WCN393235 WMJ393235 WWF393235 X458771 JT458771 TP458771 ADL458771 ANH458771 AXD458771 BGZ458771 BQV458771 CAR458771 CKN458771 CUJ458771 DEF458771 DOB458771 DXX458771 EHT458771 ERP458771 FBL458771 FLH458771 FVD458771 GEZ458771 GOV458771 GYR458771 HIN458771 HSJ458771 ICF458771 IMB458771 IVX458771 JFT458771 JPP458771 JZL458771 KJH458771 KTD458771 LCZ458771 LMV458771 LWR458771 MGN458771 MQJ458771 NAF458771 NKB458771 NTX458771 ODT458771 ONP458771 OXL458771 PHH458771 PRD458771 QAZ458771 QKV458771 QUR458771 REN458771 ROJ458771 RYF458771 SIB458771 SRX458771 TBT458771 TLP458771 TVL458771 UFH458771 UPD458771 UYZ458771 VIV458771 VSR458771 WCN458771 WMJ458771 WWF458771 X524307 JT524307 TP524307 ADL524307 ANH524307 AXD524307 BGZ524307 BQV524307 CAR524307 CKN524307 CUJ524307 DEF524307 DOB524307 DXX524307 EHT524307 ERP524307 FBL524307 FLH524307 FVD524307 GEZ524307 GOV524307 GYR524307 HIN524307 HSJ524307 ICF524307 IMB524307 IVX524307 JFT524307 JPP524307 JZL524307 KJH524307 KTD524307 LCZ524307 LMV524307 LWR524307 MGN524307 MQJ524307 NAF524307 NKB524307 NTX524307 ODT524307 ONP524307 OXL524307 PHH524307 PRD524307 QAZ524307 QKV524307 QUR524307 REN524307 ROJ524307 RYF524307 SIB524307 SRX524307 TBT524307 TLP524307 TVL524307 UFH524307 UPD524307 UYZ524307 VIV524307 VSR524307 WCN524307 WMJ524307 WWF524307 X589843 JT589843 TP589843 ADL589843 ANH589843 AXD589843 BGZ589843 BQV589843 CAR589843 CKN589843 CUJ589843 DEF589843 DOB589843 DXX589843 EHT589843 ERP589843 FBL589843 FLH589843 FVD589843 GEZ589843 GOV589843 GYR589843 HIN589843 HSJ589843 ICF589843 IMB589843 IVX589843 JFT589843 JPP589843 JZL589843 KJH589843 KTD589843 LCZ589843 LMV589843 LWR589843 MGN589843 MQJ589843 NAF589843 NKB589843 NTX589843 ODT589843 ONP589843 OXL589843 PHH589843 PRD589843 QAZ589843 QKV589843 QUR589843 REN589843 ROJ589843 RYF589843 SIB589843 SRX589843 TBT589843 TLP589843 TVL589843 UFH589843 UPD589843 UYZ589843 VIV589843 VSR589843 WCN589843 WMJ589843 WWF589843 X655379 JT655379 TP655379 ADL655379 ANH655379 AXD655379 BGZ655379 BQV655379 CAR655379 CKN655379 CUJ655379 DEF655379 DOB655379 DXX655379 EHT655379 ERP655379 FBL655379 FLH655379 FVD655379 GEZ655379 GOV655379 GYR655379 HIN655379 HSJ655379 ICF655379 IMB655379 IVX655379 JFT655379 JPP655379 JZL655379 KJH655379 KTD655379 LCZ655379 LMV655379 LWR655379 MGN655379 MQJ655379 NAF655379 NKB655379 NTX655379 ODT655379 ONP655379 OXL655379 PHH655379 PRD655379 QAZ655379 QKV655379 QUR655379 REN655379 ROJ655379 RYF655379 SIB655379 SRX655379 TBT655379 TLP655379 TVL655379 UFH655379 UPD655379 UYZ655379 VIV655379 VSR655379 WCN655379 WMJ655379 WWF655379 X720915 JT720915 TP720915 ADL720915 ANH720915 AXD720915 BGZ720915 BQV720915 CAR720915 CKN720915 CUJ720915 DEF720915 DOB720915 DXX720915 EHT720915 ERP720915 FBL720915 FLH720915 FVD720915 GEZ720915 GOV720915 GYR720915 HIN720915 HSJ720915 ICF720915 IMB720915 IVX720915 JFT720915 JPP720915 JZL720915 KJH720915 KTD720915 LCZ720915 LMV720915 LWR720915 MGN720915 MQJ720915 NAF720915 NKB720915 NTX720915 ODT720915 ONP720915 OXL720915 PHH720915 PRD720915 QAZ720915 QKV720915 QUR720915 REN720915 ROJ720915 RYF720915 SIB720915 SRX720915 TBT720915 TLP720915 TVL720915 UFH720915 UPD720915 UYZ720915 VIV720915 VSR720915 WCN720915 WMJ720915 WWF720915 X786451 JT786451 TP786451 ADL786451 ANH786451 AXD786451 BGZ786451 BQV786451 CAR786451 CKN786451 CUJ786451 DEF786451 DOB786451 DXX786451 EHT786451 ERP786451 FBL786451 FLH786451 FVD786451 GEZ786451 GOV786451 GYR786451 HIN786451 HSJ786451 ICF786451 IMB786451 IVX786451 JFT786451 JPP786451 JZL786451 KJH786451 KTD786451 LCZ786451 LMV786451 LWR786451 MGN786451 MQJ786451 NAF786451 NKB786451 NTX786451 ODT786451 ONP786451 OXL786451 PHH786451 PRD786451 QAZ786451 QKV786451 QUR786451 REN786451 ROJ786451 RYF786451 SIB786451 SRX786451 TBT786451 TLP786451 TVL786451 UFH786451 UPD786451 UYZ786451 VIV786451 VSR786451 WCN786451 WMJ786451 WWF786451 X851987 JT851987 TP851987 ADL851987 ANH851987 AXD851987 BGZ851987 BQV851987 CAR851987 CKN851987 CUJ851987 DEF851987 DOB851987 DXX851987 EHT851987 ERP851987 FBL851987 FLH851987 FVD851987 GEZ851987 GOV851987 GYR851987 HIN851987 HSJ851987 ICF851987 IMB851987 IVX851987 JFT851987 JPP851987 JZL851987 KJH851987 KTD851987 LCZ851987 LMV851987 LWR851987 MGN851987 MQJ851987 NAF851987 NKB851987 NTX851987 ODT851987 ONP851987 OXL851987 PHH851987 PRD851987 QAZ851987 QKV851987 QUR851987 REN851987 ROJ851987 RYF851987 SIB851987 SRX851987 TBT851987 TLP851987 TVL851987 UFH851987 UPD851987 UYZ851987 VIV851987 VSR851987 WCN851987 WMJ851987 WWF851987 X917523 JT917523 TP917523 ADL917523 ANH917523 AXD917523 BGZ917523 BQV917523 CAR917523 CKN917523 CUJ917523 DEF917523 DOB917523 DXX917523 EHT917523 ERP917523 FBL917523 FLH917523 FVD917523 GEZ917523 GOV917523 GYR917523 HIN917523 HSJ917523 ICF917523 IMB917523 IVX917523 JFT917523 JPP917523 JZL917523 KJH917523 KTD917523 LCZ917523 LMV917523 LWR917523 MGN917523 MQJ917523 NAF917523 NKB917523 NTX917523 ODT917523 ONP917523 OXL917523 PHH917523 PRD917523 QAZ917523 QKV917523 QUR917523 REN917523 ROJ917523 RYF917523 SIB917523 SRX917523 TBT917523 TLP917523 TVL917523 UFH917523 UPD917523 UYZ917523 VIV917523 VSR917523 WCN917523 WMJ917523 WWF917523 X983059 JT983059 TP983059 ADL983059 ANH983059 AXD983059 BGZ983059 BQV983059 CAR983059 CKN983059 CUJ983059 DEF983059 DOB983059 DXX983059 EHT983059 ERP983059 FBL983059 FLH983059 FVD983059 GEZ983059 GOV983059 GYR983059 HIN983059 HSJ983059 ICF983059 IMB983059 IVX983059 JFT983059 JPP983059 JZL983059 KJH983059 KTD983059 LCZ983059 LMV983059 LWR983059 MGN983059 MQJ983059 NAF983059 NKB983059 NTX983059 ODT983059 ONP983059 OXL983059 PHH983059 PRD983059 QAZ983059 QKV983059 QUR983059 REN983059 ROJ983059 RYF983059 SIB983059 SRX983059 TBT983059 TLP983059 TVL983059 UFH983059 UPD983059 UYZ983059 VIV983059 VSR983059 WCN983059 WMJ983059 WWF983059 V53 JR53 TN53 ADJ53 ANF53 AXB53 BGX53 BQT53 CAP53 CKL53 CUH53 DED53 DNZ53 DXV53 EHR53 ERN53 FBJ53 FLF53 FVB53 GEX53 GOT53 GYP53 HIL53 HSH53 ICD53 ILZ53 IVV53 JFR53 JPN53 JZJ53 KJF53 KTB53 LCX53 LMT53 LWP53 MGL53 MQH53 NAD53 NJZ53 NTV53 ODR53 ONN53 OXJ53 PHF53 PRB53 QAX53 QKT53 QUP53 REL53 ROH53 RYD53 SHZ53 SRV53 TBR53 TLN53 TVJ53 UFF53 UPB53 UYX53 VIT53 VSP53 WCL53 WMH53 WWD53 V65589 JR65589 TN65589 ADJ65589 ANF65589 AXB65589 BGX65589 BQT65589 CAP65589 CKL65589 CUH65589 DED65589 DNZ65589 DXV65589 EHR65589 ERN65589 FBJ65589 FLF65589 FVB65589 GEX65589 GOT65589 GYP65589 HIL65589 HSH65589 ICD65589 ILZ65589 IVV65589 JFR65589 JPN65589 JZJ65589 KJF65589 KTB65589 LCX65589 LMT65589 LWP65589 MGL65589 MQH65589 NAD65589 NJZ65589 NTV65589 ODR65589 ONN65589 OXJ65589 PHF65589 PRB65589 QAX65589 QKT65589 QUP65589 REL65589 ROH65589 RYD65589 SHZ65589 SRV65589 TBR65589 TLN65589 TVJ65589 UFF65589 UPB65589 UYX65589 VIT65589 VSP65589 WCL65589 WMH65589 WWD65589 V131125 JR131125 TN131125 ADJ131125 ANF131125 AXB131125 BGX131125 BQT131125 CAP131125 CKL131125 CUH131125 DED131125 DNZ131125 DXV131125 EHR131125 ERN131125 FBJ131125 FLF131125 FVB131125 GEX131125 GOT131125 GYP131125 HIL131125 HSH131125 ICD131125 ILZ131125 IVV131125 JFR131125 JPN131125 JZJ131125 KJF131125 KTB131125 LCX131125 LMT131125 LWP131125 MGL131125 MQH131125 NAD131125 NJZ131125 NTV131125 ODR131125 ONN131125 OXJ131125 PHF131125 PRB131125 QAX131125 QKT131125 QUP131125 REL131125 ROH131125 RYD131125 SHZ131125 SRV131125 TBR131125 TLN131125 TVJ131125 UFF131125 UPB131125 UYX131125 VIT131125 VSP131125 WCL131125 WMH131125 WWD131125 V196661 JR196661 TN196661 ADJ196661 ANF196661 AXB196661 BGX196661 BQT196661 CAP196661 CKL196661 CUH196661 DED196661 DNZ196661 DXV196661 EHR196661 ERN196661 FBJ196661 FLF196661 FVB196661 GEX196661 GOT196661 GYP196661 HIL196661 HSH196661 ICD196661 ILZ196661 IVV196661 JFR196661 JPN196661 JZJ196661 KJF196661 KTB196661 LCX196661 LMT196661 LWP196661 MGL196661 MQH196661 NAD196661 NJZ196661 NTV196661 ODR196661 ONN196661 OXJ196661 PHF196661 PRB196661 QAX196661 QKT196661 QUP196661 REL196661 ROH196661 RYD196661 SHZ196661 SRV196661 TBR196661 TLN196661 TVJ196661 UFF196661 UPB196661 UYX196661 VIT196661 VSP196661 WCL196661 WMH196661 WWD196661 V262197 JR262197 TN262197 ADJ262197 ANF262197 AXB262197 BGX262197 BQT262197 CAP262197 CKL262197 CUH262197 DED262197 DNZ262197 DXV262197 EHR262197 ERN262197 FBJ262197 FLF262197 FVB262197 GEX262197 GOT262197 GYP262197 HIL262197 HSH262197 ICD262197 ILZ262197 IVV262197 JFR262197 JPN262197 JZJ262197 KJF262197 KTB262197 LCX262197 LMT262197 LWP262197 MGL262197 MQH262197 NAD262197 NJZ262197 NTV262197 ODR262197 ONN262197 OXJ262197 PHF262197 PRB262197 QAX262197 QKT262197 QUP262197 REL262197 ROH262197 RYD262197 SHZ262197 SRV262197 TBR262197 TLN262197 TVJ262197 UFF262197 UPB262197 UYX262197 VIT262197 VSP262197 WCL262197 WMH262197 WWD262197 V327733 JR327733 TN327733 ADJ327733 ANF327733 AXB327733 BGX327733 BQT327733 CAP327733 CKL327733 CUH327733 DED327733 DNZ327733 DXV327733 EHR327733 ERN327733 FBJ327733 FLF327733 FVB327733 GEX327733 GOT327733 GYP327733 HIL327733 HSH327733 ICD327733 ILZ327733 IVV327733 JFR327733 JPN327733 JZJ327733 KJF327733 KTB327733 LCX327733 LMT327733 LWP327733 MGL327733 MQH327733 NAD327733 NJZ327733 NTV327733 ODR327733 ONN327733 OXJ327733 PHF327733 PRB327733 QAX327733 QKT327733 QUP327733 REL327733 ROH327733 RYD327733 SHZ327733 SRV327733 TBR327733 TLN327733 TVJ327733 UFF327733 UPB327733 UYX327733 VIT327733 VSP327733 WCL327733 WMH327733 WWD327733 V393269 JR393269 TN393269 ADJ393269 ANF393269 AXB393269 BGX393269 BQT393269 CAP393269 CKL393269 CUH393269 DED393269 DNZ393269 DXV393269 EHR393269 ERN393269 FBJ393269 FLF393269 FVB393269 GEX393269 GOT393269 GYP393269 HIL393269 HSH393269 ICD393269 ILZ393269 IVV393269 JFR393269 JPN393269 JZJ393269 KJF393269 KTB393269 LCX393269 LMT393269 LWP393269 MGL393269 MQH393269 NAD393269 NJZ393269 NTV393269 ODR393269 ONN393269 OXJ393269 PHF393269 PRB393269 QAX393269 QKT393269 QUP393269 REL393269 ROH393269 RYD393269 SHZ393269 SRV393269 TBR393269 TLN393269 TVJ393269 UFF393269 UPB393269 UYX393269 VIT393269 VSP393269 WCL393269 WMH393269 WWD393269 V458805 JR458805 TN458805 ADJ458805 ANF458805 AXB458805 BGX458805 BQT458805 CAP458805 CKL458805 CUH458805 DED458805 DNZ458805 DXV458805 EHR458805 ERN458805 FBJ458805 FLF458805 FVB458805 GEX458805 GOT458805 GYP458805 HIL458805 HSH458805 ICD458805 ILZ458805 IVV458805 JFR458805 JPN458805 JZJ458805 KJF458805 KTB458805 LCX458805 LMT458805 LWP458805 MGL458805 MQH458805 NAD458805 NJZ458805 NTV458805 ODR458805 ONN458805 OXJ458805 PHF458805 PRB458805 QAX458805 QKT458805 QUP458805 REL458805 ROH458805 RYD458805 SHZ458805 SRV458805 TBR458805 TLN458805 TVJ458805 UFF458805 UPB458805 UYX458805 VIT458805 VSP458805 WCL458805 WMH458805 WWD458805 V524341 JR524341 TN524341 ADJ524341 ANF524341 AXB524341 BGX524341 BQT524341 CAP524341 CKL524341 CUH524341 DED524341 DNZ524341 DXV524341 EHR524341 ERN524341 FBJ524341 FLF524341 FVB524341 GEX524341 GOT524341 GYP524341 HIL524341 HSH524341 ICD524341 ILZ524341 IVV524341 JFR524341 JPN524341 JZJ524341 KJF524341 KTB524341 LCX524341 LMT524341 LWP524341 MGL524341 MQH524341 NAD524341 NJZ524341 NTV524341 ODR524341 ONN524341 OXJ524341 PHF524341 PRB524341 QAX524341 QKT524341 QUP524341 REL524341 ROH524341 RYD524341 SHZ524341 SRV524341 TBR524341 TLN524341 TVJ524341 UFF524341 UPB524341 UYX524341 VIT524341 VSP524341 WCL524341 WMH524341 WWD524341 V589877 JR589877 TN589877 ADJ589877 ANF589877 AXB589877 BGX589877 BQT589877 CAP589877 CKL589877 CUH589877 DED589877 DNZ589877 DXV589877 EHR589877 ERN589877 FBJ589877 FLF589877 FVB589877 GEX589877 GOT589877 GYP589877 HIL589877 HSH589877 ICD589877 ILZ589877 IVV589877 JFR589877 JPN589877 JZJ589877 KJF589877 KTB589877 LCX589877 LMT589877 LWP589877 MGL589877 MQH589877 NAD589877 NJZ589877 NTV589877 ODR589877 ONN589877 OXJ589877 PHF589877 PRB589877 QAX589877 QKT589877 QUP589877 REL589877 ROH589877 RYD589877 SHZ589877 SRV589877 TBR589877 TLN589877 TVJ589877 UFF589877 UPB589877 UYX589877 VIT589877 VSP589877 WCL589877 WMH589877 WWD589877 V655413 JR655413 TN655413 ADJ655413 ANF655413 AXB655413 BGX655413 BQT655413 CAP655413 CKL655413 CUH655413 DED655413 DNZ655413 DXV655413 EHR655413 ERN655413 FBJ655413 FLF655413 FVB655413 GEX655413 GOT655413 GYP655413 HIL655413 HSH655413 ICD655413 ILZ655413 IVV655413 JFR655413 JPN655413 JZJ655413 KJF655413 KTB655413 LCX655413 LMT655413 LWP655413 MGL655413 MQH655413 NAD655413 NJZ655413 NTV655413 ODR655413 ONN655413 OXJ655413 PHF655413 PRB655413 QAX655413 QKT655413 QUP655413 REL655413 ROH655413 RYD655413 SHZ655413 SRV655413 TBR655413 TLN655413 TVJ655413 UFF655413 UPB655413 UYX655413 VIT655413 VSP655413 WCL655413 WMH655413 WWD655413 V720949 JR720949 TN720949 ADJ720949 ANF720949 AXB720949 BGX720949 BQT720949 CAP720949 CKL720949 CUH720949 DED720949 DNZ720949 DXV720949 EHR720949 ERN720949 FBJ720949 FLF720949 FVB720949 GEX720949 GOT720949 GYP720949 HIL720949 HSH720949 ICD720949 ILZ720949 IVV720949 JFR720949 JPN720949 JZJ720949 KJF720949 KTB720949 LCX720949 LMT720949 LWP720949 MGL720949 MQH720949 NAD720949 NJZ720949 NTV720949 ODR720949 ONN720949 OXJ720949 PHF720949 PRB720949 QAX720949 QKT720949 QUP720949 REL720949 ROH720949 RYD720949 SHZ720949 SRV720949 TBR720949 TLN720949 TVJ720949 UFF720949 UPB720949 UYX720949 VIT720949 VSP720949 WCL720949 WMH720949 WWD720949 V786485 JR786485 TN786485 ADJ786485 ANF786485 AXB786485 BGX786485 BQT786485 CAP786485 CKL786485 CUH786485 DED786485 DNZ786485 DXV786485 EHR786485 ERN786485 FBJ786485 FLF786485 FVB786485 GEX786485 GOT786485 GYP786485 HIL786485 HSH786485 ICD786485 ILZ786485 IVV786485 JFR786485 JPN786485 JZJ786485 KJF786485 KTB786485 LCX786485 LMT786485 LWP786485 MGL786485 MQH786485 NAD786485 NJZ786485 NTV786485 ODR786485 ONN786485 OXJ786485 PHF786485 PRB786485 QAX786485 QKT786485 QUP786485 REL786485 ROH786485 RYD786485 SHZ786485 SRV786485 TBR786485 TLN786485 TVJ786485 UFF786485 UPB786485 UYX786485 VIT786485 VSP786485 WCL786485 WMH786485 WWD786485 V852021 JR852021 TN852021 ADJ852021 ANF852021 AXB852021 BGX852021 BQT852021 CAP852021 CKL852021 CUH852021 DED852021 DNZ852021 DXV852021 EHR852021 ERN852021 FBJ852021 FLF852021 FVB852021 GEX852021 GOT852021 GYP852021 HIL852021 HSH852021 ICD852021 ILZ852021 IVV852021 JFR852021 JPN852021 JZJ852021 KJF852021 KTB852021 LCX852021 LMT852021 LWP852021 MGL852021 MQH852021 NAD852021 NJZ852021 NTV852021 ODR852021 ONN852021 OXJ852021 PHF852021 PRB852021 QAX852021 QKT852021 QUP852021 REL852021 ROH852021 RYD852021 SHZ852021 SRV852021 TBR852021 TLN852021 TVJ852021 UFF852021 UPB852021 UYX852021 VIT852021 VSP852021 WCL852021 WMH852021 WWD852021 V917557 JR917557 TN917557 ADJ917557 ANF917557 AXB917557 BGX917557 BQT917557 CAP917557 CKL917557 CUH917557 DED917557 DNZ917557 DXV917557 EHR917557 ERN917557 FBJ917557 FLF917557 FVB917557 GEX917557 GOT917557 GYP917557 HIL917557 HSH917557 ICD917557 ILZ917557 IVV917557 JFR917557 JPN917557 JZJ917557 KJF917557 KTB917557 LCX917557 LMT917557 LWP917557 MGL917557 MQH917557 NAD917557 NJZ917557 NTV917557 ODR917557 ONN917557 OXJ917557 PHF917557 PRB917557 QAX917557 QKT917557 QUP917557 REL917557 ROH917557 RYD917557 SHZ917557 SRV917557 TBR917557 TLN917557 TVJ917557 UFF917557 UPB917557 UYX917557 VIT917557 VSP917557 WCL917557 WMH917557 WWD917557 V983093 JR983093 TN983093 ADJ983093 ANF983093 AXB983093 BGX983093 BQT983093 CAP983093 CKL983093 CUH983093 DED983093 DNZ983093 DXV983093 EHR983093 ERN983093 FBJ983093 FLF983093 FVB983093 GEX983093 GOT983093 GYP983093 HIL983093 HSH983093 ICD983093 ILZ983093 IVV983093 JFR983093 JPN983093 JZJ983093 KJF983093 KTB983093 LCX983093 LMT983093 LWP983093 MGL983093 MQH983093 NAD983093 NJZ983093 NTV983093 ODR983093 ONN983093 OXJ983093 PHF983093 PRB983093 QAX983093 QKT983093 QUP983093 REL983093 ROH983093 RYD983093 SHZ983093 SRV983093 TBR983093 TLN983093 TVJ983093 UFF983093 UPB983093 UYX983093 VIT983093 VSP983093 WCL983093 WMH983093 WWD983093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WVK983070:WVK983075 JR42:JR51 TN42:TN51 ADJ42:ADJ51 ANF42:ANF51 AXB42:AXB51 BGX42:BGX51 BQT42:BQT51 CAP42:CAP51 CKL42:CKL51 CUH42:CUH51 DED42:DED51 DNZ42:DNZ51 DXV42:DXV51 EHR42:EHR51 ERN42:ERN51 FBJ42:FBJ51 FLF42:FLF51 FVB42:FVB51 GEX42:GEX51 GOT42:GOT51 GYP42:GYP51 HIL42:HIL51 HSH42:HSH51 ICD42:ICD51 ILZ42:ILZ51 IVV42:IVV51 JFR42:JFR51 JPN42:JPN51 JZJ42:JZJ51 KJF42:KJF51 KTB42:KTB51 LCX42:LCX51 LMT42:LMT51 LWP42:LWP51 MGL42:MGL51 MQH42:MQH51 NAD42:NAD51 NJZ42:NJZ51 NTV42:NTV51 ODR42:ODR51 ONN42:ONN51 OXJ42:OXJ51 PHF42:PHF51 PRB42:PRB51 QAX42:QAX51 QKT42:QKT51 QUP42:QUP51 REL42:REL51 ROH42:ROH51 RYD42:RYD51 SHZ42:SHZ51 SRV42:SRV51 TBR42:TBR51 TLN42:TLN51 TVJ42:TVJ51 UFF42:UFF51 UPB42:UPB51 UYX42:UYX51 VIT42:VIT51 VSP42:VSP51 WCL42:WCL51 WMH42:WMH51 WWD42:WWD51 V65587 JR65587 TN65587 ADJ65587 ANF65587 AXB65587 BGX65587 BQT65587 CAP65587 CKL65587 CUH65587 DED65587 DNZ65587 DXV65587 EHR65587 ERN65587 FBJ65587 FLF65587 FVB65587 GEX65587 GOT65587 GYP65587 HIL65587 HSH65587 ICD65587 ILZ65587 IVV65587 JFR65587 JPN65587 JZJ65587 KJF65587 KTB65587 LCX65587 LMT65587 LWP65587 MGL65587 MQH65587 NAD65587 NJZ65587 NTV65587 ODR65587 ONN65587 OXJ65587 PHF65587 PRB65587 QAX65587 QKT65587 QUP65587 REL65587 ROH65587 RYD65587 SHZ65587 SRV65587 TBR65587 TLN65587 TVJ65587 UFF65587 UPB65587 UYX65587 VIT65587 VSP65587 WCL65587 WMH65587 WWD65587 V131123 JR131123 TN131123 ADJ131123 ANF131123 AXB131123 BGX131123 BQT131123 CAP131123 CKL131123 CUH131123 DED131123 DNZ131123 DXV131123 EHR131123 ERN131123 FBJ131123 FLF131123 FVB131123 GEX131123 GOT131123 GYP131123 HIL131123 HSH131123 ICD131123 ILZ131123 IVV131123 JFR131123 JPN131123 JZJ131123 KJF131123 KTB131123 LCX131123 LMT131123 LWP131123 MGL131123 MQH131123 NAD131123 NJZ131123 NTV131123 ODR131123 ONN131123 OXJ131123 PHF131123 PRB131123 QAX131123 QKT131123 QUP131123 REL131123 ROH131123 RYD131123 SHZ131123 SRV131123 TBR131123 TLN131123 TVJ131123 UFF131123 UPB131123 UYX131123 VIT131123 VSP131123 WCL131123 WMH131123 WWD131123 V196659 JR196659 TN196659 ADJ196659 ANF196659 AXB196659 BGX196659 BQT196659 CAP196659 CKL196659 CUH196659 DED196659 DNZ196659 DXV196659 EHR196659 ERN196659 FBJ196659 FLF196659 FVB196659 GEX196659 GOT196659 GYP196659 HIL196659 HSH196659 ICD196659 ILZ196659 IVV196659 JFR196659 JPN196659 JZJ196659 KJF196659 KTB196659 LCX196659 LMT196659 LWP196659 MGL196659 MQH196659 NAD196659 NJZ196659 NTV196659 ODR196659 ONN196659 OXJ196659 PHF196659 PRB196659 QAX196659 QKT196659 QUP196659 REL196659 ROH196659 RYD196659 SHZ196659 SRV196659 TBR196659 TLN196659 TVJ196659 UFF196659 UPB196659 UYX196659 VIT196659 VSP196659 WCL196659 WMH196659 WWD196659 V262195 JR262195 TN262195 ADJ262195 ANF262195 AXB262195 BGX262195 BQT262195 CAP262195 CKL262195 CUH262195 DED262195 DNZ262195 DXV262195 EHR262195 ERN262195 FBJ262195 FLF262195 FVB262195 GEX262195 GOT262195 GYP262195 HIL262195 HSH262195 ICD262195 ILZ262195 IVV262195 JFR262195 JPN262195 JZJ262195 KJF262195 KTB262195 LCX262195 LMT262195 LWP262195 MGL262195 MQH262195 NAD262195 NJZ262195 NTV262195 ODR262195 ONN262195 OXJ262195 PHF262195 PRB262195 QAX262195 QKT262195 QUP262195 REL262195 ROH262195 RYD262195 SHZ262195 SRV262195 TBR262195 TLN262195 TVJ262195 UFF262195 UPB262195 UYX262195 VIT262195 VSP262195 WCL262195 WMH262195 WWD262195 V327731 JR327731 TN327731 ADJ327731 ANF327731 AXB327731 BGX327731 BQT327731 CAP327731 CKL327731 CUH327731 DED327731 DNZ327731 DXV327731 EHR327731 ERN327731 FBJ327731 FLF327731 FVB327731 GEX327731 GOT327731 GYP327731 HIL327731 HSH327731 ICD327731 ILZ327731 IVV327731 JFR327731 JPN327731 JZJ327731 KJF327731 KTB327731 LCX327731 LMT327731 LWP327731 MGL327731 MQH327731 NAD327731 NJZ327731 NTV327731 ODR327731 ONN327731 OXJ327731 PHF327731 PRB327731 QAX327731 QKT327731 QUP327731 REL327731 ROH327731 RYD327731 SHZ327731 SRV327731 TBR327731 TLN327731 TVJ327731 UFF327731 UPB327731 UYX327731 VIT327731 VSP327731 WCL327731 WMH327731 WWD327731 V393267 JR393267 TN393267 ADJ393267 ANF393267 AXB393267 BGX393267 BQT393267 CAP393267 CKL393267 CUH393267 DED393267 DNZ393267 DXV393267 EHR393267 ERN393267 FBJ393267 FLF393267 FVB393267 GEX393267 GOT393267 GYP393267 HIL393267 HSH393267 ICD393267 ILZ393267 IVV393267 JFR393267 JPN393267 JZJ393267 KJF393267 KTB393267 LCX393267 LMT393267 LWP393267 MGL393267 MQH393267 NAD393267 NJZ393267 NTV393267 ODR393267 ONN393267 OXJ393267 PHF393267 PRB393267 QAX393267 QKT393267 QUP393267 REL393267 ROH393267 RYD393267 SHZ393267 SRV393267 TBR393267 TLN393267 TVJ393267 UFF393267 UPB393267 UYX393267 VIT393267 VSP393267 WCL393267 WMH393267 WWD393267 V458803 JR458803 TN458803 ADJ458803 ANF458803 AXB458803 BGX458803 BQT458803 CAP458803 CKL458803 CUH458803 DED458803 DNZ458803 DXV458803 EHR458803 ERN458803 FBJ458803 FLF458803 FVB458803 GEX458803 GOT458803 GYP458803 HIL458803 HSH458803 ICD458803 ILZ458803 IVV458803 JFR458803 JPN458803 JZJ458803 KJF458803 KTB458803 LCX458803 LMT458803 LWP458803 MGL458803 MQH458803 NAD458803 NJZ458803 NTV458803 ODR458803 ONN458803 OXJ458803 PHF458803 PRB458803 QAX458803 QKT458803 QUP458803 REL458803 ROH458803 RYD458803 SHZ458803 SRV458803 TBR458803 TLN458803 TVJ458803 UFF458803 UPB458803 UYX458803 VIT458803 VSP458803 WCL458803 WMH458803 WWD458803 V524339 JR524339 TN524339 ADJ524339 ANF524339 AXB524339 BGX524339 BQT524339 CAP524339 CKL524339 CUH524339 DED524339 DNZ524339 DXV524339 EHR524339 ERN524339 FBJ524339 FLF524339 FVB524339 GEX524339 GOT524339 GYP524339 HIL524339 HSH524339 ICD524339 ILZ524339 IVV524339 JFR524339 JPN524339 JZJ524339 KJF524339 KTB524339 LCX524339 LMT524339 LWP524339 MGL524339 MQH524339 NAD524339 NJZ524339 NTV524339 ODR524339 ONN524339 OXJ524339 PHF524339 PRB524339 QAX524339 QKT524339 QUP524339 REL524339 ROH524339 RYD524339 SHZ524339 SRV524339 TBR524339 TLN524339 TVJ524339 UFF524339 UPB524339 UYX524339 VIT524339 VSP524339 WCL524339 WMH524339 WWD524339 V589875 JR589875 TN589875 ADJ589875 ANF589875 AXB589875 BGX589875 BQT589875 CAP589875 CKL589875 CUH589875 DED589875 DNZ589875 DXV589875 EHR589875 ERN589875 FBJ589875 FLF589875 FVB589875 GEX589875 GOT589875 GYP589875 HIL589875 HSH589875 ICD589875 ILZ589875 IVV589875 JFR589875 JPN589875 JZJ589875 KJF589875 KTB589875 LCX589875 LMT589875 LWP589875 MGL589875 MQH589875 NAD589875 NJZ589875 NTV589875 ODR589875 ONN589875 OXJ589875 PHF589875 PRB589875 QAX589875 QKT589875 QUP589875 REL589875 ROH589875 RYD589875 SHZ589875 SRV589875 TBR589875 TLN589875 TVJ589875 UFF589875 UPB589875 UYX589875 VIT589875 VSP589875 WCL589875 WMH589875 WWD589875 V655411 JR655411 TN655411 ADJ655411 ANF655411 AXB655411 BGX655411 BQT655411 CAP655411 CKL655411 CUH655411 DED655411 DNZ655411 DXV655411 EHR655411 ERN655411 FBJ655411 FLF655411 FVB655411 GEX655411 GOT655411 GYP655411 HIL655411 HSH655411 ICD655411 ILZ655411 IVV655411 JFR655411 JPN655411 JZJ655411 KJF655411 KTB655411 LCX655411 LMT655411 LWP655411 MGL655411 MQH655411 NAD655411 NJZ655411 NTV655411 ODR655411 ONN655411 OXJ655411 PHF655411 PRB655411 QAX655411 QKT655411 QUP655411 REL655411 ROH655411 RYD655411 SHZ655411 SRV655411 TBR655411 TLN655411 TVJ655411 UFF655411 UPB655411 UYX655411 VIT655411 VSP655411 WCL655411 WMH655411 WWD655411 V720947 JR720947 TN720947 ADJ720947 ANF720947 AXB720947 BGX720947 BQT720947 CAP720947 CKL720947 CUH720947 DED720947 DNZ720947 DXV720947 EHR720947 ERN720947 FBJ720947 FLF720947 FVB720947 GEX720947 GOT720947 GYP720947 HIL720947 HSH720947 ICD720947 ILZ720947 IVV720947 JFR720947 JPN720947 JZJ720947 KJF720947 KTB720947 LCX720947 LMT720947 LWP720947 MGL720947 MQH720947 NAD720947 NJZ720947 NTV720947 ODR720947 ONN720947 OXJ720947 PHF720947 PRB720947 QAX720947 QKT720947 QUP720947 REL720947 ROH720947 RYD720947 SHZ720947 SRV720947 TBR720947 TLN720947 TVJ720947 UFF720947 UPB720947 UYX720947 VIT720947 VSP720947 WCL720947 WMH720947 WWD720947 V786483 JR786483 TN786483 ADJ786483 ANF786483 AXB786483 BGX786483 BQT786483 CAP786483 CKL786483 CUH786483 DED786483 DNZ786483 DXV786483 EHR786483 ERN786483 FBJ786483 FLF786483 FVB786483 GEX786483 GOT786483 GYP786483 HIL786483 HSH786483 ICD786483 ILZ786483 IVV786483 JFR786483 JPN786483 JZJ786483 KJF786483 KTB786483 LCX786483 LMT786483 LWP786483 MGL786483 MQH786483 NAD786483 NJZ786483 NTV786483 ODR786483 ONN786483 OXJ786483 PHF786483 PRB786483 QAX786483 QKT786483 QUP786483 REL786483 ROH786483 RYD786483 SHZ786483 SRV786483 TBR786483 TLN786483 TVJ786483 UFF786483 UPB786483 UYX786483 VIT786483 VSP786483 WCL786483 WMH786483 WWD786483 V852019 JR852019 TN852019 ADJ852019 ANF852019 AXB852019 BGX852019 BQT852019 CAP852019 CKL852019 CUH852019 DED852019 DNZ852019 DXV852019 EHR852019 ERN852019 FBJ852019 FLF852019 FVB852019 GEX852019 GOT852019 GYP852019 HIL852019 HSH852019 ICD852019 ILZ852019 IVV852019 JFR852019 JPN852019 JZJ852019 KJF852019 KTB852019 LCX852019 LMT852019 LWP852019 MGL852019 MQH852019 NAD852019 NJZ852019 NTV852019 ODR852019 ONN852019 OXJ852019 PHF852019 PRB852019 QAX852019 QKT852019 QUP852019 REL852019 ROH852019 RYD852019 SHZ852019 SRV852019 TBR852019 TLN852019 TVJ852019 UFF852019 UPB852019 UYX852019 VIT852019 VSP852019 WCL852019 WMH852019 WWD852019 V917555 JR917555 TN917555 ADJ917555 ANF917555 AXB917555 BGX917555 BQT917555 CAP917555 CKL917555 CUH917555 DED917555 DNZ917555 DXV917555 EHR917555 ERN917555 FBJ917555 FLF917555 FVB917555 GEX917555 GOT917555 GYP917555 HIL917555 HSH917555 ICD917555 ILZ917555 IVV917555 JFR917555 JPN917555 JZJ917555 KJF917555 KTB917555 LCX917555 LMT917555 LWP917555 MGL917555 MQH917555 NAD917555 NJZ917555 NTV917555 ODR917555 ONN917555 OXJ917555 PHF917555 PRB917555 QAX917555 QKT917555 QUP917555 REL917555 ROH917555 RYD917555 SHZ917555 SRV917555 TBR917555 TLN917555 TVJ917555 UFF917555 UPB917555 UYX917555 VIT917555 VSP917555 WCL917555 WMH917555 WWD917555 V983091 JR983091 TN983091 ADJ983091 ANF983091 AXB983091 BGX983091 BQT983091 CAP983091 CKL983091 CUH983091 DED983091 DNZ983091 DXV983091 EHR983091 ERN983091 FBJ983091 FLF983091 FVB983091 GEX983091 GOT983091 GYP983091 HIL983091 HSH983091 ICD983091 ILZ983091 IVV983091 JFR983091 JPN983091 JZJ983091 KJF983091 KTB983091 LCX983091 LMT983091 LWP983091 MGL983091 MQH983091 NAD983091 NJZ983091 NTV983091 ODR983091 ONN983091 OXJ983091 PHF983091 PRB983091 QAX983091 QKT983091 QUP983091 REL983091 ROH983091 RYD983091 SHZ983091 SRV983091 TBR983091 TLN983091 TVJ983091 UFF983091 UPB983091 UYX983091 VIT983091 VSP983091 WCL983091 WMH983091 WWD983091 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C131091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C196627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C262163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C327699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C393235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C458771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C524307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C589843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C655379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C720915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C786451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C851987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C917523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C983059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C13:C19 IY13:IY19 SU13:SU19 ACQ13:ACQ19 AMM13:AMM19 AWI13:AWI19 BGE13:BGE19 BQA13:BQA19 BZW13:BZW19 CJS13:CJS19 CTO13:CTO19 DDK13:DDK19 DNG13:DNG19 DXC13:DXC19 EGY13:EGY19 EQU13:EQU19 FAQ13:FAQ19 FKM13:FKM19 FUI13:FUI19 GEE13:GEE19 GOA13:GOA19 GXW13:GXW19 HHS13:HHS19 HRO13:HRO19 IBK13:IBK19 ILG13:ILG19 IVC13:IVC19 JEY13:JEY19 JOU13:JOU19 JYQ13:JYQ19 KIM13:KIM19 KSI13:KSI19 LCE13:LCE19 LMA13:LMA19 LVW13:LVW19 MFS13:MFS19 MPO13:MPO19 MZK13:MZK19 NJG13:NJG19 NTC13:NTC19 OCY13:OCY19 OMU13:OMU19 OWQ13:OWQ19 PGM13:PGM19 PQI13:PQI19 QAE13:QAE19 QKA13:QKA19 QTW13:QTW19 RDS13:RDS19 RNO13:RNO19 RXK13:RXK19 SHG13:SHG19 SRC13:SRC19 TAY13:TAY19 TKU13:TKU19 TUQ13:TUQ19 UEM13:UEM19 UOI13:UOI19 UYE13:UYE19 VIA13:VIA19 VRW13:VRW19 WBS13:WBS19 WLO13:WLO19 WVK13:WVK19 C65558:C65564 IY65558:IY65564 SU65558:SU65564 ACQ65558:ACQ65564 AMM65558:AMM65564 AWI65558:AWI65564 BGE65558:BGE65564 BQA65558:BQA65564 BZW65558:BZW65564 CJS65558:CJS65564 CTO65558:CTO65564 DDK65558:DDK65564 DNG65558:DNG65564 DXC65558:DXC65564 EGY65558:EGY65564 EQU65558:EQU65564 FAQ65558:FAQ65564 FKM65558:FKM65564 FUI65558:FUI65564 GEE65558:GEE65564 GOA65558:GOA65564 GXW65558:GXW65564 HHS65558:HHS65564 HRO65558:HRO65564 IBK65558:IBK65564 ILG65558:ILG65564 IVC65558:IVC65564 JEY65558:JEY65564 JOU65558:JOU65564 JYQ65558:JYQ65564 KIM65558:KIM65564 KSI65558:KSI65564 LCE65558:LCE65564 LMA65558:LMA65564 LVW65558:LVW65564 MFS65558:MFS65564 MPO65558:MPO65564 MZK65558:MZK65564 NJG65558:NJG65564 NTC65558:NTC65564 OCY65558:OCY65564 OMU65558:OMU65564 OWQ65558:OWQ65564 PGM65558:PGM65564 PQI65558:PQI65564 QAE65558:QAE65564 QKA65558:QKA65564 QTW65558:QTW65564 RDS65558:RDS65564 RNO65558:RNO65564 RXK65558:RXK65564 SHG65558:SHG65564 SRC65558:SRC65564 TAY65558:TAY65564 TKU65558:TKU65564 TUQ65558:TUQ65564 UEM65558:UEM65564 UOI65558:UOI65564 UYE65558:UYE65564 VIA65558:VIA65564 VRW65558:VRW65564 WBS65558:WBS65564 WLO65558:WLO65564 WVK65558:WVK65564 C131094:C131100 IY131094:IY131100 SU131094:SU131100 ACQ131094:ACQ131100 AMM131094:AMM131100 AWI131094:AWI131100 BGE131094:BGE131100 BQA131094:BQA131100 BZW131094:BZW131100 CJS131094:CJS131100 CTO131094:CTO131100 DDK131094:DDK131100 DNG131094:DNG131100 DXC131094:DXC131100 EGY131094:EGY131100 EQU131094:EQU131100 FAQ131094:FAQ131100 FKM131094:FKM131100 FUI131094:FUI131100 GEE131094:GEE131100 GOA131094:GOA131100 GXW131094:GXW131100 HHS131094:HHS131100 HRO131094:HRO131100 IBK131094:IBK131100 ILG131094:ILG131100 IVC131094:IVC131100 JEY131094:JEY131100 JOU131094:JOU131100 JYQ131094:JYQ131100 KIM131094:KIM131100 KSI131094:KSI131100 LCE131094:LCE131100 LMA131094:LMA131100 LVW131094:LVW131100 MFS131094:MFS131100 MPO131094:MPO131100 MZK131094:MZK131100 NJG131094:NJG131100 NTC131094:NTC131100 OCY131094:OCY131100 OMU131094:OMU131100 OWQ131094:OWQ131100 PGM131094:PGM131100 PQI131094:PQI131100 QAE131094:QAE131100 QKA131094:QKA131100 QTW131094:QTW131100 RDS131094:RDS131100 RNO131094:RNO131100 RXK131094:RXK131100 SHG131094:SHG131100 SRC131094:SRC131100 TAY131094:TAY131100 TKU131094:TKU131100 TUQ131094:TUQ131100 UEM131094:UEM131100 UOI131094:UOI131100 UYE131094:UYE131100 VIA131094:VIA131100 VRW131094:VRW131100 WBS131094:WBS131100 WLO131094:WLO131100 WVK131094:WVK131100 C196630:C196636 IY196630:IY196636 SU196630:SU196636 ACQ196630:ACQ196636 AMM196630:AMM196636 AWI196630:AWI196636 BGE196630:BGE196636 BQA196630:BQA196636 BZW196630:BZW196636 CJS196630:CJS196636 CTO196630:CTO196636 DDK196630:DDK196636 DNG196630:DNG196636 DXC196630:DXC196636 EGY196630:EGY196636 EQU196630:EQU196636 FAQ196630:FAQ196636 FKM196630:FKM196636 FUI196630:FUI196636 GEE196630:GEE196636 GOA196630:GOA196636 GXW196630:GXW196636 HHS196630:HHS196636 HRO196630:HRO196636 IBK196630:IBK196636 ILG196630:ILG196636 IVC196630:IVC196636 JEY196630:JEY196636 JOU196630:JOU196636 JYQ196630:JYQ196636 KIM196630:KIM196636 KSI196630:KSI196636 LCE196630:LCE196636 LMA196630:LMA196636 LVW196630:LVW196636 MFS196630:MFS196636 MPO196630:MPO196636 MZK196630:MZK196636 NJG196630:NJG196636 NTC196630:NTC196636 OCY196630:OCY196636 OMU196630:OMU196636 OWQ196630:OWQ196636 PGM196630:PGM196636 PQI196630:PQI196636 QAE196630:QAE196636 QKA196630:QKA196636 QTW196630:QTW196636 RDS196630:RDS196636 RNO196630:RNO196636 RXK196630:RXK196636 SHG196630:SHG196636 SRC196630:SRC196636 TAY196630:TAY196636 TKU196630:TKU196636 TUQ196630:TUQ196636 UEM196630:UEM196636 UOI196630:UOI196636 UYE196630:UYE196636 VIA196630:VIA196636 VRW196630:VRW196636 WBS196630:WBS196636 WLO196630:WLO196636 WVK196630:WVK196636 C262166:C262172 IY262166:IY262172 SU262166:SU262172 ACQ262166:ACQ262172 AMM262166:AMM262172 AWI262166:AWI262172 BGE262166:BGE262172 BQA262166:BQA262172 BZW262166:BZW262172 CJS262166:CJS262172 CTO262166:CTO262172 DDK262166:DDK262172 DNG262166:DNG262172 DXC262166:DXC262172 EGY262166:EGY262172 EQU262166:EQU262172 FAQ262166:FAQ262172 FKM262166:FKM262172 FUI262166:FUI262172 GEE262166:GEE262172 GOA262166:GOA262172 GXW262166:GXW262172 HHS262166:HHS262172 HRO262166:HRO262172 IBK262166:IBK262172 ILG262166:ILG262172 IVC262166:IVC262172 JEY262166:JEY262172 JOU262166:JOU262172 JYQ262166:JYQ262172 KIM262166:KIM262172 KSI262166:KSI262172 LCE262166:LCE262172 LMA262166:LMA262172 LVW262166:LVW262172 MFS262166:MFS262172 MPO262166:MPO262172 MZK262166:MZK262172 NJG262166:NJG262172 NTC262166:NTC262172 OCY262166:OCY262172 OMU262166:OMU262172 OWQ262166:OWQ262172 PGM262166:PGM262172 PQI262166:PQI262172 QAE262166:QAE262172 QKA262166:QKA262172 QTW262166:QTW262172 RDS262166:RDS262172 RNO262166:RNO262172 RXK262166:RXK262172 SHG262166:SHG262172 SRC262166:SRC262172 TAY262166:TAY262172 TKU262166:TKU262172 TUQ262166:TUQ262172 UEM262166:UEM262172 UOI262166:UOI262172 UYE262166:UYE262172 VIA262166:VIA262172 VRW262166:VRW262172 WBS262166:WBS262172 WLO262166:WLO262172 WVK262166:WVK262172 C327702:C327708 IY327702:IY327708 SU327702:SU327708 ACQ327702:ACQ327708 AMM327702:AMM327708 AWI327702:AWI327708 BGE327702:BGE327708 BQA327702:BQA327708 BZW327702:BZW327708 CJS327702:CJS327708 CTO327702:CTO327708 DDK327702:DDK327708 DNG327702:DNG327708 DXC327702:DXC327708 EGY327702:EGY327708 EQU327702:EQU327708 FAQ327702:FAQ327708 FKM327702:FKM327708 FUI327702:FUI327708 GEE327702:GEE327708 GOA327702:GOA327708 GXW327702:GXW327708 HHS327702:HHS327708 HRO327702:HRO327708 IBK327702:IBK327708 ILG327702:ILG327708 IVC327702:IVC327708 JEY327702:JEY327708 JOU327702:JOU327708 JYQ327702:JYQ327708 KIM327702:KIM327708 KSI327702:KSI327708 LCE327702:LCE327708 LMA327702:LMA327708 LVW327702:LVW327708 MFS327702:MFS327708 MPO327702:MPO327708 MZK327702:MZK327708 NJG327702:NJG327708 NTC327702:NTC327708 OCY327702:OCY327708 OMU327702:OMU327708 OWQ327702:OWQ327708 PGM327702:PGM327708 PQI327702:PQI327708 QAE327702:QAE327708 QKA327702:QKA327708 QTW327702:QTW327708 RDS327702:RDS327708 RNO327702:RNO327708 RXK327702:RXK327708 SHG327702:SHG327708 SRC327702:SRC327708 TAY327702:TAY327708 TKU327702:TKU327708 TUQ327702:TUQ327708 UEM327702:UEM327708 UOI327702:UOI327708 UYE327702:UYE327708 VIA327702:VIA327708 VRW327702:VRW327708 WBS327702:WBS327708 WLO327702:WLO327708 WVK327702:WVK327708 C393238:C393244 IY393238:IY393244 SU393238:SU393244 ACQ393238:ACQ393244 AMM393238:AMM393244 AWI393238:AWI393244 BGE393238:BGE393244 BQA393238:BQA393244 BZW393238:BZW393244 CJS393238:CJS393244 CTO393238:CTO393244 DDK393238:DDK393244 DNG393238:DNG393244 DXC393238:DXC393244 EGY393238:EGY393244 EQU393238:EQU393244 FAQ393238:FAQ393244 FKM393238:FKM393244 FUI393238:FUI393244 GEE393238:GEE393244 GOA393238:GOA393244 GXW393238:GXW393244 HHS393238:HHS393244 HRO393238:HRO393244 IBK393238:IBK393244 ILG393238:ILG393244 IVC393238:IVC393244 JEY393238:JEY393244 JOU393238:JOU393244 JYQ393238:JYQ393244 KIM393238:KIM393244 KSI393238:KSI393244 LCE393238:LCE393244 LMA393238:LMA393244 LVW393238:LVW393244 MFS393238:MFS393244 MPO393238:MPO393244 MZK393238:MZK393244 NJG393238:NJG393244 NTC393238:NTC393244 OCY393238:OCY393244 OMU393238:OMU393244 OWQ393238:OWQ393244 PGM393238:PGM393244 PQI393238:PQI393244 QAE393238:QAE393244 QKA393238:QKA393244 QTW393238:QTW393244 RDS393238:RDS393244 RNO393238:RNO393244 RXK393238:RXK393244 SHG393238:SHG393244 SRC393238:SRC393244 TAY393238:TAY393244 TKU393238:TKU393244 TUQ393238:TUQ393244 UEM393238:UEM393244 UOI393238:UOI393244 UYE393238:UYE393244 VIA393238:VIA393244 VRW393238:VRW393244 WBS393238:WBS393244 WLO393238:WLO393244 WVK393238:WVK393244 C458774:C458780 IY458774:IY458780 SU458774:SU458780 ACQ458774:ACQ458780 AMM458774:AMM458780 AWI458774:AWI458780 BGE458774:BGE458780 BQA458774:BQA458780 BZW458774:BZW458780 CJS458774:CJS458780 CTO458774:CTO458780 DDK458774:DDK458780 DNG458774:DNG458780 DXC458774:DXC458780 EGY458774:EGY458780 EQU458774:EQU458780 FAQ458774:FAQ458780 FKM458774:FKM458780 FUI458774:FUI458780 GEE458774:GEE458780 GOA458774:GOA458780 GXW458774:GXW458780 HHS458774:HHS458780 HRO458774:HRO458780 IBK458774:IBK458780 ILG458774:ILG458780 IVC458774:IVC458780 JEY458774:JEY458780 JOU458774:JOU458780 JYQ458774:JYQ458780 KIM458774:KIM458780 KSI458774:KSI458780 LCE458774:LCE458780 LMA458774:LMA458780 LVW458774:LVW458780 MFS458774:MFS458780 MPO458774:MPO458780 MZK458774:MZK458780 NJG458774:NJG458780 NTC458774:NTC458780 OCY458774:OCY458780 OMU458774:OMU458780 OWQ458774:OWQ458780 PGM458774:PGM458780 PQI458774:PQI458780 QAE458774:QAE458780 QKA458774:QKA458780 QTW458774:QTW458780 RDS458774:RDS458780 RNO458774:RNO458780 RXK458774:RXK458780 SHG458774:SHG458780 SRC458774:SRC458780 TAY458774:TAY458780 TKU458774:TKU458780 TUQ458774:TUQ458780 UEM458774:UEM458780 UOI458774:UOI458780 UYE458774:UYE458780 VIA458774:VIA458780 VRW458774:VRW458780 WBS458774:WBS458780 WLO458774:WLO458780 WVK458774:WVK458780 C524310:C524316 IY524310:IY524316 SU524310:SU524316 ACQ524310:ACQ524316 AMM524310:AMM524316 AWI524310:AWI524316 BGE524310:BGE524316 BQA524310:BQA524316 BZW524310:BZW524316 CJS524310:CJS524316 CTO524310:CTO524316 DDK524310:DDK524316 DNG524310:DNG524316 DXC524310:DXC524316 EGY524310:EGY524316 EQU524310:EQU524316 FAQ524310:FAQ524316 FKM524310:FKM524316 FUI524310:FUI524316 GEE524310:GEE524316 GOA524310:GOA524316 GXW524310:GXW524316 HHS524310:HHS524316 HRO524310:HRO524316 IBK524310:IBK524316 ILG524310:ILG524316 IVC524310:IVC524316 JEY524310:JEY524316 JOU524310:JOU524316 JYQ524310:JYQ524316 KIM524310:KIM524316 KSI524310:KSI524316 LCE524310:LCE524316 LMA524310:LMA524316 LVW524310:LVW524316 MFS524310:MFS524316 MPO524310:MPO524316 MZK524310:MZK524316 NJG524310:NJG524316 NTC524310:NTC524316 OCY524310:OCY524316 OMU524310:OMU524316 OWQ524310:OWQ524316 PGM524310:PGM524316 PQI524310:PQI524316 QAE524310:QAE524316 QKA524310:QKA524316 QTW524310:QTW524316 RDS524310:RDS524316 RNO524310:RNO524316 RXK524310:RXK524316 SHG524310:SHG524316 SRC524310:SRC524316 TAY524310:TAY524316 TKU524310:TKU524316 TUQ524310:TUQ524316 UEM524310:UEM524316 UOI524310:UOI524316 UYE524310:UYE524316 VIA524310:VIA524316 VRW524310:VRW524316 WBS524310:WBS524316 WLO524310:WLO524316 WVK524310:WVK524316 C589846:C589852 IY589846:IY589852 SU589846:SU589852 ACQ589846:ACQ589852 AMM589846:AMM589852 AWI589846:AWI589852 BGE589846:BGE589852 BQA589846:BQA589852 BZW589846:BZW589852 CJS589846:CJS589852 CTO589846:CTO589852 DDK589846:DDK589852 DNG589846:DNG589852 DXC589846:DXC589852 EGY589846:EGY589852 EQU589846:EQU589852 FAQ589846:FAQ589852 FKM589846:FKM589852 FUI589846:FUI589852 GEE589846:GEE589852 GOA589846:GOA589852 GXW589846:GXW589852 HHS589846:HHS589852 HRO589846:HRO589852 IBK589846:IBK589852 ILG589846:ILG589852 IVC589846:IVC589852 JEY589846:JEY589852 JOU589846:JOU589852 JYQ589846:JYQ589852 KIM589846:KIM589852 KSI589846:KSI589852 LCE589846:LCE589852 LMA589846:LMA589852 LVW589846:LVW589852 MFS589846:MFS589852 MPO589846:MPO589852 MZK589846:MZK589852 NJG589846:NJG589852 NTC589846:NTC589852 OCY589846:OCY589852 OMU589846:OMU589852 OWQ589846:OWQ589852 PGM589846:PGM589852 PQI589846:PQI589852 QAE589846:QAE589852 QKA589846:QKA589852 QTW589846:QTW589852 RDS589846:RDS589852 RNO589846:RNO589852 RXK589846:RXK589852 SHG589846:SHG589852 SRC589846:SRC589852 TAY589846:TAY589852 TKU589846:TKU589852 TUQ589846:TUQ589852 UEM589846:UEM589852 UOI589846:UOI589852 UYE589846:UYE589852 VIA589846:VIA589852 VRW589846:VRW589852 WBS589846:WBS589852 WLO589846:WLO589852 WVK589846:WVK589852 C655382:C655388 IY655382:IY655388 SU655382:SU655388 ACQ655382:ACQ655388 AMM655382:AMM655388 AWI655382:AWI655388 BGE655382:BGE655388 BQA655382:BQA655388 BZW655382:BZW655388 CJS655382:CJS655388 CTO655382:CTO655388 DDK655382:DDK655388 DNG655382:DNG655388 DXC655382:DXC655388 EGY655382:EGY655388 EQU655382:EQU655388 FAQ655382:FAQ655388 FKM655382:FKM655388 FUI655382:FUI655388 GEE655382:GEE655388 GOA655382:GOA655388 GXW655382:GXW655388 HHS655382:HHS655388 HRO655382:HRO655388 IBK655382:IBK655388 ILG655382:ILG655388 IVC655382:IVC655388 JEY655382:JEY655388 JOU655382:JOU655388 JYQ655382:JYQ655388 KIM655382:KIM655388 KSI655382:KSI655388 LCE655382:LCE655388 LMA655382:LMA655388 LVW655382:LVW655388 MFS655382:MFS655388 MPO655382:MPO655388 MZK655382:MZK655388 NJG655382:NJG655388 NTC655382:NTC655388 OCY655382:OCY655388 OMU655382:OMU655388 OWQ655382:OWQ655388 PGM655382:PGM655388 PQI655382:PQI655388 QAE655382:QAE655388 QKA655382:QKA655388 QTW655382:QTW655388 RDS655382:RDS655388 RNO655382:RNO655388 RXK655382:RXK655388 SHG655382:SHG655388 SRC655382:SRC655388 TAY655382:TAY655388 TKU655382:TKU655388 TUQ655382:TUQ655388 UEM655382:UEM655388 UOI655382:UOI655388 UYE655382:UYE655388 VIA655382:VIA655388 VRW655382:VRW655388 WBS655382:WBS655388 WLO655382:WLO655388 WVK655382:WVK655388 C720918:C720924 IY720918:IY720924 SU720918:SU720924 ACQ720918:ACQ720924 AMM720918:AMM720924 AWI720918:AWI720924 BGE720918:BGE720924 BQA720918:BQA720924 BZW720918:BZW720924 CJS720918:CJS720924 CTO720918:CTO720924 DDK720918:DDK720924 DNG720918:DNG720924 DXC720918:DXC720924 EGY720918:EGY720924 EQU720918:EQU720924 FAQ720918:FAQ720924 FKM720918:FKM720924 FUI720918:FUI720924 GEE720918:GEE720924 GOA720918:GOA720924 GXW720918:GXW720924 HHS720918:HHS720924 HRO720918:HRO720924 IBK720918:IBK720924 ILG720918:ILG720924 IVC720918:IVC720924 JEY720918:JEY720924 JOU720918:JOU720924 JYQ720918:JYQ720924 KIM720918:KIM720924 KSI720918:KSI720924 LCE720918:LCE720924 LMA720918:LMA720924 LVW720918:LVW720924 MFS720918:MFS720924 MPO720918:MPO720924 MZK720918:MZK720924 NJG720918:NJG720924 NTC720918:NTC720924 OCY720918:OCY720924 OMU720918:OMU720924 OWQ720918:OWQ720924 PGM720918:PGM720924 PQI720918:PQI720924 QAE720918:QAE720924 QKA720918:QKA720924 QTW720918:QTW720924 RDS720918:RDS720924 RNO720918:RNO720924 RXK720918:RXK720924 SHG720918:SHG720924 SRC720918:SRC720924 TAY720918:TAY720924 TKU720918:TKU720924 TUQ720918:TUQ720924 UEM720918:UEM720924 UOI720918:UOI720924 UYE720918:UYE720924 VIA720918:VIA720924 VRW720918:VRW720924 WBS720918:WBS720924 WLO720918:WLO720924 WVK720918:WVK720924 C786454:C786460 IY786454:IY786460 SU786454:SU786460 ACQ786454:ACQ786460 AMM786454:AMM786460 AWI786454:AWI786460 BGE786454:BGE786460 BQA786454:BQA786460 BZW786454:BZW786460 CJS786454:CJS786460 CTO786454:CTO786460 DDK786454:DDK786460 DNG786454:DNG786460 DXC786454:DXC786460 EGY786454:EGY786460 EQU786454:EQU786460 FAQ786454:FAQ786460 FKM786454:FKM786460 FUI786454:FUI786460 GEE786454:GEE786460 GOA786454:GOA786460 GXW786454:GXW786460 HHS786454:HHS786460 HRO786454:HRO786460 IBK786454:IBK786460 ILG786454:ILG786460 IVC786454:IVC786460 JEY786454:JEY786460 JOU786454:JOU786460 JYQ786454:JYQ786460 KIM786454:KIM786460 KSI786454:KSI786460 LCE786454:LCE786460 LMA786454:LMA786460 LVW786454:LVW786460 MFS786454:MFS786460 MPO786454:MPO786460 MZK786454:MZK786460 NJG786454:NJG786460 NTC786454:NTC786460 OCY786454:OCY786460 OMU786454:OMU786460 OWQ786454:OWQ786460 PGM786454:PGM786460 PQI786454:PQI786460 QAE786454:QAE786460 QKA786454:QKA786460 QTW786454:QTW786460 RDS786454:RDS786460 RNO786454:RNO786460 RXK786454:RXK786460 SHG786454:SHG786460 SRC786454:SRC786460 TAY786454:TAY786460 TKU786454:TKU786460 TUQ786454:TUQ786460 UEM786454:UEM786460 UOI786454:UOI786460 UYE786454:UYE786460 VIA786454:VIA786460 VRW786454:VRW786460 WBS786454:WBS786460 WLO786454:WLO786460 WVK786454:WVK786460 C851990:C851996 IY851990:IY851996 SU851990:SU851996 ACQ851990:ACQ851996 AMM851990:AMM851996 AWI851990:AWI851996 BGE851990:BGE851996 BQA851990:BQA851996 BZW851990:BZW851996 CJS851990:CJS851996 CTO851990:CTO851996 DDK851990:DDK851996 DNG851990:DNG851996 DXC851990:DXC851996 EGY851990:EGY851996 EQU851990:EQU851996 FAQ851990:FAQ851996 FKM851990:FKM851996 FUI851990:FUI851996 GEE851990:GEE851996 GOA851990:GOA851996 GXW851990:GXW851996 HHS851990:HHS851996 HRO851990:HRO851996 IBK851990:IBK851996 ILG851990:ILG851996 IVC851990:IVC851996 JEY851990:JEY851996 JOU851990:JOU851996 JYQ851990:JYQ851996 KIM851990:KIM851996 KSI851990:KSI851996 LCE851990:LCE851996 LMA851990:LMA851996 LVW851990:LVW851996 MFS851990:MFS851996 MPO851990:MPO851996 MZK851990:MZK851996 NJG851990:NJG851996 NTC851990:NTC851996 OCY851990:OCY851996 OMU851990:OMU851996 OWQ851990:OWQ851996 PGM851990:PGM851996 PQI851990:PQI851996 QAE851990:QAE851996 QKA851990:QKA851996 QTW851990:QTW851996 RDS851990:RDS851996 RNO851990:RNO851996 RXK851990:RXK851996 SHG851990:SHG851996 SRC851990:SRC851996 TAY851990:TAY851996 TKU851990:TKU851996 TUQ851990:TUQ851996 UEM851990:UEM851996 UOI851990:UOI851996 UYE851990:UYE851996 VIA851990:VIA851996 VRW851990:VRW851996 WBS851990:WBS851996 WLO851990:WLO851996 WVK851990:WVK851996 C917526:C917532 IY917526:IY917532 SU917526:SU917532 ACQ917526:ACQ917532 AMM917526:AMM917532 AWI917526:AWI917532 BGE917526:BGE917532 BQA917526:BQA917532 BZW917526:BZW917532 CJS917526:CJS917532 CTO917526:CTO917532 DDK917526:DDK917532 DNG917526:DNG917532 DXC917526:DXC917532 EGY917526:EGY917532 EQU917526:EQU917532 FAQ917526:FAQ917532 FKM917526:FKM917532 FUI917526:FUI917532 GEE917526:GEE917532 GOA917526:GOA917532 GXW917526:GXW917532 HHS917526:HHS917532 HRO917526:HRO917532 IBK917526:IBK917532 ILG917526:ILG917532 IVC917526:IVC917532 JEY917526:JEY917532 JOU917526:JOU917532 JYQ917526:JYQ917532 KIM917526:KIM917532 KSI917526:KSI917532 LCE917526:LCE917532 LMA917526:LMA917532 LVW917526:LVW917532 MFS917526:MFS917532 MPO917526:MPO917532 MZK917526:MZK917532 NJG917526:NJG917532 NTC917526:NTC917532 OCY917526:OCY917532 OMU917526:OMU917532 OWQ917526:OWQ917532 PGM917526:PGM917532 PQI917526:PQI917532 QAE917526:QAE917532 QKA917526:QKA917532 QTW917526:QTW917532 RDS917526:RDS917532 RNO917526:RNO917532 RXK917526:RXK917532 SHG917526:SHG917532 SRC917526:SRC917532 TAY917526:TAY917532 TKU917526:TKU917532 TUQ917526:TUQ917532 UEM917526:UEM917532 UOI917526:UOI917532 UYE917526:UYE917532 VIA917526:VIA917532 VRW917526:VRW917532 WBS917526:WBS917532 WLO917526:WLO917532 WVK917526:WVK917532 C983062:C983068 IY983062:IY983068 SU983062:SU983068 ACQ983062:ACQ983068 AMM983062:AMM983068 AWI983062:AWI983068 BGE983062:BGE983068 BQA983062:BQA983068 BZW983062:BZW983068 CJS983062:CJS983068 CTO983062:CTO983068 DDK983062:DDK983068 DNG983062:DNG983068 DXC983062:DXC983068 EGY983062:EGY983068 EQU983062:EQU983068 FAQ983062:FAQ983068 FKM983062:FKM983068 FUI983062:FUI983068 GEE983062:GEE983068 GOA983062:GOA983068 GXW983062:GXW983068 HHS983062:HHS983068 HRO983062:HRO983068 IBK983062:IBK983068 ILG983062:ILG983068 IVC983062:IVC983068 JEY983062:JEY983068 JOU983062:JOU983068 JYQ983062:JYQ983068 KIM983062:KIM983068 KSI983062:KSI983068 LCE983062:LCE983068 LMA983062:LMA983068 LVW983062:LVW983068 MFS983062:MFS983068 MPO983062:MPO983068 MZK983062:MZK983068 NJG983062:NJG983068 NTC983062:NTC983068 OCY983062:OCY983068 OMU983062:OMU983068 OWQ983062:OWQ983068 PGM983062:PGM983068 PQI983062:PQI983068 QAE983062:QAE983068 QKA983062:QKA983068 QTW983062:QTW983068 RDS983062:RDS983068 RNO983062:RNO983068 RXK983062:RXK983068 SHG983062:SHG983068 SRC983062:SRC983068 TAY983062:TAY983068 TKU983062:TKU983068 TUQ983062:TUQ983068 UEM983062:UEM983068 UOI983062:UOI983068 UYE983062:UYE983068 VIA983062:VIA983068 VRW983062:VRW983068 WBS983062:WBS983068 WLO983062:WLO983068 WVK983062:WVK983068 W28 JS28 TO28 ADK28 ANG28 AXC28 BGY28 BQU28 CAQ28 CKM28 CUI28 DEE28 DOA28 DXW28 EHS28 ERO28 FBK28 FLG28 FVC28 GEY28 GOU28 GYQ28 HIM28 HSI28 ICE28 IMA28 IVW28 JFS28 JPO28 JZK28 KJG28 KTC28 LCY28 LMU28 LWQ28 MGM28 MQI28 NAE28 NKA28 NTW28 ODS28 ONO28 OXK28 PHG28 PRC28 QAY28 QKU28 QUQ28 REM28 ROI28 RYE28 SIA28 SRW28 TBS28 TLO28 TVK28 UFG28 UPC28 UYY28 VIU28 VSQ28 WCM28 WMI28 WWE28 W65573 JS65573 TO65573 ADK65573 ANG65573 AXC65573 BGY65573 BQU65573 CAQ65573 CKM65573 CUI65573 DEE65573 DOA65573 DXW65573 EHS65573 ERO65573 FBK65573 FLG65573 FVC65573 GEY65573 GOU65573 GYQ65573 HIM65573 HSI65573 ICE65573 IMA65573 IVW65573 JFS65573 JPO65573 JZK65573 KJG65573 KTC65573 LCY65573 LMU65573 LWQ65573 MGM65573 MQI65573 NAE65573 NKA65573 NTW65573 ODS65573 ONO65573 OXK65573 PHG65573 PRC65573 QAY65573 QKU65573 QUQ65573 REM65573 ROI65573 RYE65573 SIA65573 SRW65573 TBS65573 TLO65573 TVK65573 UFG65573 UPC65573 UYY65573 VIU65573 VSQ65573 WCM65573 WMI65573 WWE65573 W131109 JS131109 TO131109 ADK131109 ANG131109 AXC131109 BGY131109 BQU131109 CAQ131109 CKM131109 CUI131109 DEE131109 DOA131109 DXW131109 EHS131109 ERO131109 FBK131109 FLG131109 FVC131109 GEY131109 GOU131109 GYQ131109 HIM131109 HSI131109 ICE131109 IMA131109 IVW131109 JFS131109 JPO131109 JZK131109 KJG131109 KTC131109 LCY131109 LMU131109 LWQ131109 MGM131109 MQI131109 NAE131109 NKA131109 NTW131109 ODS131109 ONO131109 OXK131109 PHG131109 PRC131109 QAY131109 QKU131109 QUQ131109 REM131109 ROI131109 RYE131109 SIA131109 SRW131109 TBS131109 TLO131109 TVK131109 UFG131109 UPC131109 UYY131109 VIU131109 VSQ131109 WCM131109 WMI131109 WWE131109 W196645 JS196645 TO196645 ADK196645 ANG196645 AXC196645 BGY196645 BQU196645 CAQ196645 CKM196645 CUI196645 DEE196645 DOA196645 DXW196645 EHS196645 ERO196645 FBK196645 FLG196645 FVC196645 GEY196645 GOU196645 GYQ196645 HIM196645 HSI196645 ICE196645 IMA196645 IVW196645 JFS196645 JPO196645 JZK196645 KJG196645 KTC196645 LCY196645 LMU196645 LWQ196645 MGM196645 MQI196645 NAE196645 NKA196645 NTW196645 ODS196645 ONO196645 OXK196645 PHG196645 PRC196645 QAY196645 QKU196645 QUQ196645 REM196645 ROI196645 RYE196645 SIA196645 SRW196645 TBS196645 TLO196645 TVK196645 UFG196645 UPC196645 UYY196645 VIU196645 VSQ196645 WCM196645 WMI196645 WWE196645 W262181 JS262181 TO262181 ADK262181 ANG262181 AXC262181 BGY262181 BQU262181 CAQ262181 CKM262181 CUI262181 DEE262181 DOA262181 DXW262181 EHS262181 ERO262181 FBK262181 FLG262181 FVC262181 GEY262181 GOU262181 GYQ262181 HIM262181 HSI262181 ICE262181 IMA262181 IVW262181 JFS262181 JPO262181 JZK262181 KJG262181 KTC262181 LCY262181 LMU262181 LWQ262181 MGM262181 MQI262181 NAE262181 NKA262181 NTW262181 ODS262181 ONO262181 OXK262181 PHG262181 PRC262181 QAY262181 QKU262181 QUQ262181 REM262181 ROI262181 RYE262181 SIA262181 SRW262181 TBS262181 TLO262181 TVK262181 UFG262181 UPC262181 UYY262181 VIU262181 VSQ262181 WCM262181 WMI262181 WWE262181 W327717 JS327717 TO327717 ADK327717 ANG327717 AXC327717 BGY327717 BQU327717 CAQ327717 CKM327717 CUI327717 DEE327717 DOA327717 DXW327717 EHS327717 ERO327717 FBK327717 FLG327717 FVC327717 GEY327717 GOU327717 GYQ327717 HIM327717 HSI327717 ICE327717 IMA327717 IVW327717 JFS327717 JPO327717 JZK327717 KJG327717 KTC327717 LCY327717 LMU327717 LWQ327717 MGM327717 MQI327717 NAE327717 NKA327717 NTW327717 ODS327717 ONO327717 OXK327717 PHG327717 PRC327717 QAY327717 QKU327717 QUQ327717 REM327717 ROI327717 RYE327717 SIA327717 SRW327717 TBS327717 TLO327717 TVK327717 UFG327717 UPC327717 UYY327717 VIU327717 VSQ327717 WCM327717 WMI327717 WWE327717 W393253 JS393253 TO393253 ADK393253 ANG393253 AXC393253 BGY393253 BQU393253 CAQ393253 CKM393253 CUI393253 DEE393253 DOA393253 DXW393253 EHS393253 ERO393253 FBK393253 FLG393253 FVC393253 GEY393253 GOU393253 GYQ393253 HIM393253 HSI393253 ICE393253 IMA393253 IVW393253 JFS393253 JPO393253 JZK393253 KJG393253 KTC393253 LCY393253 LMU393253 LWQ393253 MGM393253 MQI393253 NAE393253 NKA393253 NTW393253 ODS393253 ONO393253 OXK393253 PHG393253 PRC393253 QAY393253 QKU393253 QUQ393253 REM393253 ROI393253 RYE393253 SIA393253 SRW393253 TBS393253 TLO393253 TVK393253 UFG393253 UPC393253 UYY393253 VIU393253 VSQ393253 WCM393253 WMI393253 WWE393253 W458789 JS458789 TO458789 ADK458789 ANG458789 AXC458789 BGY458789 BQU458789 CAQ458789 CKM458789 CUI458789 DEE458789 DOA458789 DXW458789 EHS458789 ERO458789 FBK458789 FLG458789 FVC458789 GEY458789 GOU458789 GYQ458789 HIM458789 HSI458789 ICE458789 IMA458789 IVW458789 JFS458789 JPO458789 JZK458789 KJG458789 KTC458789 LCY458789 LMU458789 LWQ458789 MGM458789 MQI458789 NAE458789 NKA458789 NTW458789 ODS458789 ONO458789 OXK458789 PHG458789 PRC458789 QAY458789 QKU458789 QUQ458789 REM458789 ROI458789 RYE458789 SIA458789 SRW458789 TBS458789 TLO458789 TVK458789 UFG458789 UPC458789 UYY458789 VIU458789 VSQ458789 WCM458789 WMI458789 WWE458789 W524325 JS524325 TO524325 ADK524325 ANG524325 AXC524325 BGY524325 BQU524325 CAQ524325 CKM524325 CUI524325 DEE524325 DOA524325 DXW524325 EHS524325 ERO524325 FBK524325 FLG524325 FVC524325 GEY524325 GOU524325 GYQ524325 HIM524325 HSI524325 ICE524325 IMA524325 IVW524325 JFS524325 JPO524325 JZK524325 KJG524325 KTC524325 LCY524325 LMU524325 LWQ524325 MGM524325 MQI524325 NAE524325 NKA524325 NTW524325 ODS524325 ONO524325 OXK524325 PHG524325 PRC524325 QAY524325 QKU524325 QUQ524325 REM524325 ROI524325 RYE524325 SIA524325 SRW524325 TBS524325 TLO524325 TVK524325 UFG524325 UPC524325 UYY524325 VIU524325 VSQ524325 WCM524325 WMI524325 WWE524325 W589861 JS589861 TO589861 ADK589861 ANG589861 AXC589861 BGY589861 BQU589861 CAQ589861 CKM589861 CUI589861 DEE589861 DOA589861 DXW589861 EHS589861 ERO589861 FBK589861 FLG589861 FVC589861 GEY589861 GOU589861 GYQ589861 HIM589861 HSI589861 ICE589861 IMA589861 IVW589861 JFS589861 JPO589861 JZK589861 KJG589861 KTC589861 LCY589861 LMU589861 LWQ589861 MGM589861 MQI589861 NAE589861 NKA589861 NTW589861 ODS589861 ONO589861 OXK589861 PHG589861 PRC589861 QAY589861 QKU589861 QUQ589861 REM589861 ROI589861 RYE589861 SIA589861 SRW589861 TBS589861 TLO589861 TVK589861 UFG589861 UPC589861 UYY589861 VIU589861 VSQ589861 WCM589861 WMI589861 WWE589861 W655397 JS655397 TO655397 ADK655397 ANG655397 AXC655397 BGY655397 BQU655397 CAQ655397 CKM655397 CUI655397 DEE655397 DOA655397 DXW655397 EHS655397 ERO655397 FBK655397 FLG655397 FVC655397 GEY655397 GOU655397 GYQ655397 HIM655397 HSI655397 ICE655397 IMA655397 IVW655397 JFS655397 JPO655397 JZK655397 KJG655397 KTC655397 LCY655397 LMU655397 LWQ655397 MGM655397 MQI655397 NAE655397 NKA655397 NTW655397 ODS655397 ONO655397 OXK655397 PHG655397 PRC655397 QAY655397 QKU655397 QUQ655397 REM655397 ROI655397 RYE655397 SIA655397 SRW655397 TBS655397 TLO655397 TVK655397 UFG655397 UPC655397 UYY655397 VIU655397 VSQ655397 WCM655397 WMI655397 WWE655397 W720933 JS720933 TO720933 ADK720933 ANG720933 AXC720933 BGY720933 BQU720933 CAQ720933 CKM720933 CUI720933 DEE720933 DOA720933 DXW720933 EHS720933 ERO720933 FBK720933 FLG720933 FVC720933 GEY720933 GOU720933 GYQ720933 HIM720933 HSI720933 ICE720933 IMA720933 IVW720933 JFS720933 JPO720933 JZK720933 KJG720933 KTC720933 LCY720933 LMU720933 LWQ720933 MGM720933 MQI720933 NAE720933 NKA720933 NTW720933 ODS720933 ONO720933 OXK720933 PHG720933 PRC720933 QAY720933 QKU720933 QUQ720933 REM720933 ROI720933 RYE720933 SIA720933 SRW720933 TBS720933 TLO720933 TVK720933 UFG720933 UPC720933 UYY720933 VIU720933 VSQ720933 WCM720933 WMI720933 WWE720933 W786469 JS786469 TO786469 ADK786469 ANG786469 AXC786469 BGY786469 BQU786469 CAQ786469 CKM786469 CUI786469 DEE786469 DOA786469 DXW786469 EHS786469 ERO786469 FBK786469 FLG786469 FVC786469 GEY786469 GOU786469 GYQ786469 HIM786469 HSI786469 ICE786469 IMA786469 IVW786469 JFS786469 JPO786469 JZK786469 KJG786469 KTC786469 LCY786469 LMU786469 LWQ786469 MGM786469 MQI786469 NAE786469 NKA786469 NTW786469 ODS786469 ONO786469 OXK786469 PHG786469 PRC786469 QAY786469 QKU786469 QUQ786469 REM786469 ROI786469 RYE786469 SIA786469 SRW786469 TBS786469 TLO786469 TVK786469 UFG786469 UPC786469 UYY786469 VIU786469 VSQ786469 WCM786469 WMI786469 WWE786469 W852005 JS852005 TO852005 ADK852005 ANG852005 AXC852005 BGY852005 BQU852005 CAQ852005 CKM852005 CUI852005 DEE852005 DOA852005 DXW852005 EHS852005 ERO852005 FBK852005 FLG852005 FVC852005 GEY852005 GOU852005 GYQ852005 HIM852005 HSI852005 ICE852005 IMA852005 IVW852005 JFS852005 JPO852005 JZK852005 KJG852005 KTC852005 LCY852005 LMU852005 LWQ852005 MGM852005 MQI852005 NAE852005 NKA852005 NTW852005 ODS852005 ONO852005 OXK852005 PHG852005 PRC852005 QAY852005 QKU852005 QUQ852005 REM852005 ROI852005 RYE852005 SIA852005 SRW852005 TBS852005 TLO852005 TVK852005 UFG852005 UPC852005 UYY852005 VIU852005 VSQ852005 WCM852005 WMI852005 WWE852005 W917541 JS917541 TO917541 ADK917541 ANG917541 AXC917541 BGY917541 BQU917541 CAQ917541 CKM917541 CUI917541 DEE917541 DOA917541 DXW917541 EHS917541 ERO917541 FBK917541 FLG917541 FVC917541 GEY917541 GOU917541 GYQ917541 HIM917541 HSI917541 ICE917541 IMA917541 IVW917541 JFS917541 JPO917541 JZK917541 KJG917541 KTC917541 LCY917541 LMU917541 LWQ917541 MGM917541 MQI917541 NAE917541 NKA917541 NTW917541 ODS917541 ONO917541 OXK917541 PHG917541 PRC917541 QAY917541 QKU917541 QUQ917541 REM917541 ROI917541 RYE917541 SIA917541 SRW917541 TBS917541 TLO917541 TVK917541 UFG917541 UPC917541 UYY917541 VIU917541 VSQ917541 WCM917541 WMI917541 WWE917541 W983077 JS983077 TO983077 ADK983077 ANG983077 AXC983077 BGY983077 BQU983077 CAQ983077 CKM983077 CUI983077 DEE983077 DOA983077 DXW983077 EHS983077 ERO983077 FBK983077 FLG983077 FVC983077 GEY983077 GOU983077 GYQ983077 HIM983077 HSI983077 ICE983077 IMA983077 IVW983077 JFS983077 JPO983077 JZK983077 KJG983077 KTC983077 LCY983077 LMU983077 LWQ983077 MGM983077 MQI983077 NAE983077 NKA983077 NTW983077 ODS983077 ONO983077 OXK983077 PHG983077 PRC983077 QAY983077 QKU983077 QUQ983077 REM983077 ROI983077 RYE983077 SIA983077 SRW983077 TBS983077 TLO983077 TVK983077 UFG983077 UPC983077 UYY983077 VIU983077 VSQ983077 WCM983077 WMI983077 WWE983077 P28 JL28 TH28 ADD28 AMZ28 AWV28 BGR28 BQN28 CAJ28 CKF28 CUB28 DDX28 DNT28 DXP28 EHL28 ERH28 FBD28 FKZ28 FUV28 GER28 GON28 GYJ28 HIF28 HSB28 IBX28 ILT28 IVP28 JFL28 JPH28 JZD28 KIZ28 KSV28 LCR28 LMN28 LWJ28 MGF28 MQB28 MZX28 NJT28 NTP28 ODL28 ONH28 OXD28 PGZ28 PQV28 QAR28 QKN28 QUJ28 REF28 ROB28 RXX28 SHT28 SRP28 TBL28 TLH28 TVD28 UEZ28 UOV28 UYR28 VIN28 VSJ28 WCF28 WMB28 WVX28 P65573 JL65573 TH65573 ADD65573 AMZ65573 AWV65573 BGR65573 BQN65573 CAJ65573 CKF65573 CUB65573 DDX65573 DNT65573 DXP65573 EHL65573 ERH65573 FBD65573 FKZ65573 FUV65573 GER65573 GON65573 GYJ65573 HIF65573 HSB65573 IBX65573 ILT65573 IVP65573 JFL65573 JPH65573 JZD65573 KIZ65573 KSV65573 LCR65573 LMN65573 LWJ65573 MGF65573 MQB65573 MZX65573 NJT65573 NTP65573 ODL65573 ONH65573 OXD65573 PGZ65573 PQV65573 QAR65573 QKN65573 QUJ65573 REF65573 ROB65573 RXX65573 SHT65573 SRP65573 TBL65573 TLH65573 TVD65573 UEZ65573 UOV65573 UYR65573 VIN65573 VSJ65573 WCF65573 WMB65573 WVX65573 P131109 JL131109 TH131109 ADD131109 AMZ131109 AWV131109 BGR131109 BQN131109 CAJ131109 CKF131109 CUB131109 DDX131109 DNT131109 DXP131109 EHL131109 ERH131109 FBD131109 FKZ131109 FUV131109 GER131109 GON131109 GYJ131109 HIF131109 HSB131109 IBX131109 ILT131109 IVP131109 JFL131109 JPH131109 JZD131109 KIZ131109 KSV131109 LCR131109 LMN131109 LWJ131109 MGF131109 MQB131109 MZX131109 NJT131109 NTP131109 ODL131109 ONH131109 OXD131109 PGZ131109 PQV131109 QAR131109 QKN131109 QUJ131109 REF131109 ROB131109 RXX131109 SHT131109 SRP131109 TBL131109 TLH131109 TVD131109 UEZ131109 UOV131109 UYR131109 VIN131109 VSJ131109 WCF131109 WMB131109 WVX131109 P196645 JL196645 TH196645 ADD196645 AMZ196645 AWV196645 BGR196645 BQN196645 CAJ196645 CKF196645 CUB196645 DDX196645 DNT196645 DXP196645 EHL196645 ERH196645 FBD196645 FKZ196645 FUV196645 GER196645 GON196645 GYJ196645 HIF196645 HSB196645 IBX196645 ILT196645 IVP196645 JFL196645 JPH196645 JZD196645 KIZ196645 KSV196645 LCR196645 LMN196645 LWJ196645 MGF196645 MQB196645 MZX196645 NJT196645 NTP196645 ODL196645 ONH196645 OXD196645 PGZ196645 PQV196645 QAR196645 QKN196645 QUJ196645 REF196645 ROB196645 RXX196645 SHT196645 SRP196645 TBL196645 TLH196645 TVD196645 UEZ196645 UOV196645 UYR196645 VIN196645 VSJ196645 WCF196645 WMB196645 WVX196645 P262181 JL262181 TH262181 ADD262181 AMZ262181 AWV262181 BGR262181 BQN262181 CAJ262181 CKF262181 CUB262181 DDX262181 DNT262181 DXP262181 EHL262181 ERH262181 FBD262181 FKZ262181 FUV262181 GER262181 GON262181 GYJ262181 HIF262181 HSB262181 IBX262181 ILT262181 IVP262181 JFL262181 JPH262181 JZD262181 KIZ262181 KSV262181 LCR262181 LMN262181 LWJ262181 MGF262181 MQB262181 MZX262181 NJT262181 NTP262181 ODL262181 ONH262181 OXD262181 PGZ262181 PQV262181 QAR262181 QKN262181 QUJ262181 REF262181 ROB262181 RXX262181 SHT262181 SRP262181 TBL262181 TLH262181 TVD262181 UEZ262181 UOV262181 UYR262181 VIN262181 VSJ262181 WCF262181 WMB262181 WVX262181 P327717 JL327717 TH327717 ADD327717 AMZ327717 AWV327717 BGR327717 BQN327717 CAJ327717 CKF327717 CUB327717 DDX327717 DNT327717 DXP327717 EHL327717 ERH327717 FBD327717 FKZ327717 FUV327717 GER327717 GON327717 GYJ327717 HIF327717 HSB327717 IBX327717 ILT327717 IVP327717 JFL327717 JPH327717 JZD327717 KIZ327717 KSV327717 LCR327717 LMN327717 LWJ327717 MGF327717 MQB327717 MZX327717 NJT327717 NTP327717 ODL327717 ONH327717 OXD327717 PGZ327717 PQV327717 QAR327717 QKN327717 QUJ327717 REF327717 ROB327717 RXX327717 SHT327717 SRP327717 TBL327717 TLH327717 TVD327717 UEZ327717 UOV327717 UYR327717 VIN327717 VSJ327717 WCF327717 WMB327717 WVX327717 P393253 JL393253 TH393253 ADD393253 AMZ393253 AWV393253 BGR393253 BQN393253 CAJ393253 CKF393253 CUB393253 DDX393253 DNT393253 DXP393253 EHL393253 ERH393253 FBD393253 FKZ393253 FUV393253 GER393253 GON393253 GYJ393253 HIF393253 HSB393253 IBX393253 ILT393253 IVP393253 JFL393253 JPH393253 JZD393253 KIZ393253 KSV393253 LCR393253 LMN393253 LWJ393253 MGF393253 MQB393253 MZX393253 NJT393253 NTP393253 ODL393253 ONH393253 OXD393253 PGZ393253 PQV393253 QAR393253 QKN393253 QUJ393253 REF393253 ROB393253 RXX393253 SHT393253 SRP393253 TBL393253 TLH393253 TVD393253 UEZ393253 UOV393253 UYR393253 VIN393253 VSJ393253 WCF393253 WMB393253 WVX393253 P458789 JL458789 TH458789 ADD458789 AMZ458789 AWV458789 BGR458789 BQN458789 CAJ458789 CKF458789 CUB458789 DDX458789 DNT458789 DXP458789 EHL458789 ERH458789 FBD458789 FKZ458789 FUV458789 GER458789 GON458789 GYJ458789 HIF458789 HSB458789 IBX458789 ILT458789 IVP458789 JFL458789 JPH458789 JZD458789 KIZ458789 KSV458789 LCR458789 LMN458789 LWJ458789 MGF458789 MQB458789 MZX458789 NJT458789 NTP458789 ODL458789 ONH458789 OXD458789 PGZ458789 PQV458789 QAR458789 QKN458789 QUJ458789 REF458789 ROB458789 RXX458789 SHT458789 SRP458789 TBL458789 TLH458789 TVD458789 UEZ458789 UOV458789 UYR458789 VIN458789 VSJ458789 WCF458789 WMB458789 WVX458789 P524325 JL524325 TH524325 ADD524325 AMZ524325 AWV524325 BGR524325 BQN524325 CAJ524325 CKF524325 CUB524325 DDX524325 DNT524325 DXP524325 EHL524325 ERH524325 FBD524325 FKZ524325 FUV524325 GER524325 GON524325 GYJ524325 HIF524325 HSB524325 IBX524325 ILT524325 IVP524325 JFL524325 JPH524325 JZD524325 KIZ524325 KSV524325 LCR524325 LMN524325 LWJ524325 MGF524325 MQB524325 MZX524325 NJT524325 NTP524325 ODL524325 ONH524325 OXD524325 PGZ524325 PQV524325 QAR524325 QKN524325 QUJ524325 REF524325 ROB524325 RXX524325 SHT524325 SRP524325 TBL524325 TLH524325 TVD524325 UEZ524325 UOV524325 UYR524325 VIN524325 VSJ524325 WCF524325 WMB524325 WVX524325 P589861 JL589861 TH589861 ADD589861 AMZ589861 AWV589861 BGR589861 BQN589861 CAJ589861 CKF589861 CUB589861 DDX589861 DNT589861 DXP589861 EHL589861 ERH589861 FBD589861 FKZ589861 FUV589861 GER589861 GON589861 GYJ589861 HIF589861 HSB589861 IBX589861 ILT589861 IVP589861 JFL589861 JPH589861 JZD589861 KIZ589861 KSV589861 LCR589861 LMN589861 LWJ589861 MGF589861 MQB589861 MZX589861 NJT589861 NTP589861 ODL589861 ONH589861 OXD589861 PGZ589861 PQV589861 QAR589861 QKN589861 QUJ589861 REF589861 ROB589861 RXX589861 SHT589861 SRP589861 TBL589861 TLH589861 TVD589861 UEZ589861 UOV589861 UYR589861 VIN589861 VSJ589861 WCF589861 WMB589861 WVX589861 P655397 JL655397 TH655397 ADD655397 AMZ655397 AWV655397 BGR655397 BQN655397 CAJ655397 CKF655397 CUB655397 DDX655397 DNT655397 DXP655397 EHL655397 ERH655397 FBD655397 FKZ655397 FUV655397 GER655397 GON655397 GYJ655397 HIF655397 HSB655397 IBX655397 ILT655397 IVP655397 JFL655397 JPH655397 JZD655397 KIZ655397 KSV655397 LCR655397 LMN655397 LWJ655397 MGF655397 MQB655397 MZX655397 NJT655397 NTP655397 ODL655397 ONH655397 OXD655397 PGZ655397 PQV655397 QAR655397 QKN655397 QUJ655397 REF655397 ROB655397 RXX655397 SHT655397 SRP655397 TBL655397 TLH655397 TVD655397 UEZ655397 UOV655397 UYR655397 VIN655397 VSJ655397 WCF655397 WMB655397 WVX655397 P720933 JL720933 TH720933 ADD720933 AMZ720933 AWV720933 BGR720933 BQN720933 CAJ720933 CKF720933 CUB720933 DDX720933 DNT720933 DXP720933 EHL720933 ERH720933 FBD720933 FKZ720933 FUV720933 GER720933 GON720933 GYJ720933 HIF720933 HSB720933 IBX720933 ILT720933 IVP720933 JFL720933 JPH720933 JZD720933 KIZ720933 KSV720933 LCR720933 LMN720933 LWJ720933 MGF720933 MQB720933 MZX720933 NJT720933 NTP720933 ODL720933 ONH720933 OXD720933 PGZ720933 PQV720933 QAR720933 QKN720933 QUJ720933 REF720933 ROB720933 RXX720933 SHT720933 SRP720933 TBL720933 TLH720933 TVD720933 UEZ720933 UOV720933 UYR720933 VIN720933 VSJ720933 WCF720933 WMB720933 WVX720933 P786469 JL786469 TH786469 ADD786469 AMZ786469 AWV786469 BGR786469 BQN786469 CAJ786469 CKF786469 CUB786469 DDX786469 DNT786469 DXP786469 EHL786469 ERH786469 FBD786469 FKZ786469 FUV786469 GER786469 GON786469 GYJ786469 HIF786469 HSB786469 IBX786469 ILT786469 IVP786469 JFL786469 JPH786469 JZD786469 KIZ786469 KSV786469 LCR786469 LMN786469 LWJ786469 MGF786469 MQB786469 MZX786469 NJT786469 NTP786469 ODL786469 ONH786469 OXD786469 PGZ786469 PQV786469 QAR786469 QKN786469 QUJ786469 REF786469 ROB786469 RXX786469 SHT786469 SRP786469 TBL786469 TLH786469 TVD786469 UEZ786469 UOV786469 UYR786469 VIN786469 VSJ786469 WCF786469 WMB786469 WVX786469 P852005 JL852005 TH852005 ADD852005 AMZ852005 AWV852005 BGR852005 BQN852005 CAJ852005 CKF852005 CUB852005 DDX852005 DNT852005 DXP852005 EHL852005 ERH852005 FBD852005 FKZ852005 FUV852005 GER852005 GON852005 GYJ852005 HIF852005 HSB852005 IBX852005 ILT852005 IVP852005 JFL852005 JPH852005 JZD852005 KIZ852005 KSV852005 LCR852005 LMN852005 LWJ852005 MGF852005 MQB852005 MZX852005 NJT852005 NTP852005 ODL852005 ONH852005 OXD852005 PGZ852005 PQV852005 QAR852005 QKN852005 QUJ852005 REF852005 ROB852005 RXX852005 SHT852005 SRP852005 TBL852005 TLH852005 TVD852005 UEZ852005 UOV852005 UYR852005 VIN852005 VSJ852005 WCF852005 WMB852005 WVX852005 P917541 JL917541 TH917541 ADD917541 AMZ917541 AWV917541 BGR917541 BQN917541 CAJ917541 CKF917541 CUB917541 DDX917541 DNT917541 DXP917541 EHL917541 ERH917541 FBD917541 FKZ917541 FUV917541 GER917541 GON917541 GYJ917541 HIF917541 HSB917541 IBX917541 ILT917541 IVP917541 JFL917541 JPH917541 JZD917541 KIZ917541 KSV917541 LCR917541 LMN917541 LWJ917541 MGF917541 MQB917541 MZX917541 NJT917541 NTP917541 ODL917541 ONH917541 OXD917541 PGZ917541 PQV917541 QAR917541 QKN917541 QUJ917541 REF917541 ROB917541 RXX917541 SHT917541 SRP917541 TBL917541 TLH917541 TVD917541 UEZ917541 UOV917541 UYR917541 VIN917541 VSJ917541 WCF917541 WMB917541 WVX917541 P983077 JL983077 TH983077 ADD983077 AMZ983077 AWV983077 BGR983077 BQN983077 CAJ983077 CKF983077 CUB983077 DDX983077 DNT983077 DXP983077 EHL983077 ERH983077 FBD983077 FKZ983077 FUV983077 GER983077 GON983077 GYJ983077 HIF983077 HSB983077 IBX983077 ILT983077 IVP983077 JFL983077 JPH983077 JZD983077 KIZ983077 KSV983077 LCR983077 LMN983077 LWJ983077 MGF983077 MQB983077 MZX983077 NJT983077 NTP983077 ODL983077 ONH983077 OXD983077 PGZ983077 PQV983077 QAR983077 QKN983077 QUJ983077 REF983077 ROB983077 RXX983077 SHT983077 SRP983077 TBL983077 TLH983077 TVD983077 UEZ983077 UOV983077 UYR983077 VIN983077 VSJ983077 WCF983077 WMB983077 WVX983077 C28:C29 IY28:IY29 SU28:SU29 ACQ28:ACQ29 AMM28:AMM29 AWI28:AWI29 BGE28:BGE29 BQA28:BQA29 BZW28:BZW29 CJS28:CJS29 CTO28:CTO29 DDK28:DDK29 DNG28:DNG29 DXC28:DXC29 EGY28:EGY29 EQU28:EQU29 FAQ28:FAQ29 FKM28:FKM29 FUI28:FUI29 GEE28:GEE29 GOA28:GOA29 GXW28:GXW29 HHS28:HHS29 HRO28:HRO29 IBK28:IBK29 ILG28:ILG29 IVC28:IVC29 JEY28:JEY29 JOU28:JOU29 JYQ28:JYQ29 KIM28:KIM29 KSI28:KSI29 LCE28:LCE29 LMA28:LMA29 LVW28:LVW29 MFS28:MFS29 MPO28:MPO29 MZK28:MZK29 NJG28:NJG29 NTC28:NTC29 OCY28:OCY29 OMU28:OMU29 OWQ28:OWQ29 PGM28:PGM29 PQI28:PQI29 QAE28:QAE29 QKA28:QKA29 QTW28:QTW29 RDS28:RDS29 RNO28:RNO29 RXK28:RXK29 SHG28:SHG29 SRC28:SRC29 TAY28:TAY29 TKU28:TKU29 TUQ28:TUQ29 UEM28:UEM29 UOI28:UOI29 UYE28:UYE29 VIA28:VIA29 VRW28:VRW29 WBS28:WBS29 WLO28:WLO29 WVK28:WVK29 C65573:C65574 IY65573:IY65574 SU65573:SU65574 ACQ65573:ACQ65574 AMM65573:AMM65574 AWI65573:AWI65574 BGE65573:BGE65574 BQA65573:BQA65574 BZW65573:BZW65574 CJS65573:CJS65574 CTO65573:CTO65574 DDK65573:DDK65574 DNG65573:DNG65574 DXC65573:DXC65574 EGY65573:EGY65574 EQU65573:EQU65574 FAQ65573:FAQ65574 FKM65573:FKM65574 FUI65573:FUI65574 GEE65573:GEE65574 GOA65573:GOA65574 GXW65573:GXW65574 HHS65573:HHS65574 HRO65573:HRO65574 IBK65573:IBK65574 ILG65573:ILG65574 IVC65573:IVC65574 JEY65573:JEY65574 JOU65573:JOU65574 JYQ65573:JYQ65574 KIM65573:KIM65574 KSI65573:KSI65574 LCE65573:LCE65574 LMA65573:LMA65574 LVW65573:LVW65574 MFS65573:MFS65574 MPO65573:MPO65574 MZK65573:MZK65574 NJG65573:NJG65574 NTC65573:NTC65574 OCY65573:OCY65574 OMU65573:OMU65574 OWQ65573:OWQ65574 PGM65573:PGM65574 PQI65573:PQI65574 QAE65573:QAE65574 QKA65573:QKA65574 QTW65573:QTW65574 RDS65573:RDS65574 RNO65573:RNO65574 RXK65573:RXK65574 SHG65573:SHG65574 SRC65573:SRC65574 TAY65573:TAY65574 TKU65573:TKU65574 TUQ65573:TUQ65574 UEM65573:UEM65574 UOI65573:UOI65574 UYE65573:UYE65574 VIA65573:VIA65574 VRW65573:VRW65574 WBS65573:WBS65574 WLO65573:WLO65574 WVK65573:WVK65574 C131109:C131110 IY131109:IY131110 SU131109:SU131110 ACQ131109:ACQ131110 AMM131109:AMM131110 AWI131109:AWI131110 BGE131109:BGE131110 BQA131109:BQA131110 BZW131109:BZW131110 CJS131109:CJS131110 CTO131109:CTO131110 DDK131109:DDK131110 DNG131109:DNG131110 DXC131109:DXC131110 EGY131109:EGY131110 EQU131109:EQU131110 FAQ131109:FAQ131110 FKM131109:FKM131110 FUI131109:FUI131110 GEE131109:GEE131110 GOA131109:GOA131110 GXW131109:GXW131110 HHS131109:HHS131110 HRO131109:HRO131110 IBK131109:IBK131110 ILG131109:ILG131110 IVC131109:IVC131110 JEY131109:JEY131110 JOU131109:JOU131110 JYQ131109:JYQ131110 KIM131109:KIM131110 KSI131109:KSI131110 LCE131109:LCE131110 LMA131109:LMA131110 LVW131109:LVW131110 MFS131109:MFS131110 MPO131109:MPO131110 MZK131109:MZK131110 NJG131109:NJG131110 NTC131109:NTC131110 OCY131109:OCY131110 OMU131109:OMU131110 OWQ131109:OWQ131110 PGM131109:PGM131110 PQI131109:PQI131110 QAE131109:QAE131110 QKA131109:QKA131110 QTW131109:QTW131110 RDS131109:RDS131110 RNO131109:RNO131110 RXK131109:RXK131110 SHG131109:SHG131110 SRC131109:SRC131110 TAY131109:TAY131110 TKU131109:TKU131110 TUQ131109:TUQ131110 UEM131109:UEM131110 UOI131109:UOI131110 UYE131109:UYE131110 VIA131109:VIA131110 VRW131109:VRW131110 WBS131109:WBS131110 WLO131109:WLO131110 WVK131109:WVK131110 C196645:C196646 IY196645:IY196646 SU196645:SU196646 ACQ196645:ACQ196646 AMM196645:AMM196646 AWI196645:AWI196646 BGE196645:BGE196646 BQA196645:BQA196646 BZW196645:BZW196646 CJS196645:CJS196646 CTO196645:CTO196646 DDK196645:DDK196646 DNG196645:DNG196646 DXC196645:DXC196646 EGY196645:EGY196646 EQU196645:EQU196646 FAQ196645:FAQ196646 FKM196645:FKM196646 FUI196645:FUI196646 GEE196645:GEE196646 GOA196645:GOA196646 GXW196645:GXW196646 HHS196645:HHS196646 HRO196645:HRO196646 IBK196645:IBK196646 ILG196645:ILG196646 IVC196645:IVC196646 JEY196645:JEY196646 JOU196645:JOU196646 JYQ196645:JYQ196646 KIM196645:KIM196646 KSI196645:KSI196646 LCE196645:LCE196646 LMA196645:LMA196646 LVW196645:LVW196646 MFS196645:MFS196646 MPO196645:MPO196646 MZK196645:MZK196646 NJG196645:NJG196646 NTC196645:NTC196646 OCY196645:OCY196646 OMU196645:OMU196646 OWQ196645:OWQ196646 PGM196645:PGM196646 PQI196645:PQI196646 QAE196645:QAE196646 QKA196645:QKA196646 QTW196645:QTW196646 RDS196645:RDS196646 RNO196645:RNO196646 RXK196645:RXK196646 SHG196645:SHG196646 SRC196645:SRC196646 TAY196645:TAY196646 TKU196645:TKU196646 TUQ196645:TUQ196646 UEM196645:UEM196646 UOI196645:UOI196646 UYE196645:UYE196646 VIA196645:VIA196646 VRW196645:VRW196646 WBS196645:WBS196646 WLO196645:WLO196646 WVK196645:WVK196646 C262181:C262182 IY262181:IY262182 SU262181:SU262182 ACQ262181:ACQ262182 AMM262181:AMM262182 AWI262181:AWI262182 BGE262181:BGE262182 BQA262181:BQA262182 BZW262181:BZW262182 CJS262181:CJS262182 CTO262181:CTO262182 DDK262181:DDK262182 DNG262181:DNG262182 DXC262181:DXC262182 EGY262181:EGY262182 EQU262181:EQU262182 FAQ262181:FAQ262182 FKM262181:FKM262182 FUI262181:FUI262182 GEE262181:GEE262182 GOA262181:GOA262182 GXW262181:GXW262182 HHS262181:HHS262182 HRO262181:HRO262182 IBK262181:IBK262182 ILG262181:ILG262182 IVC262181:IVC262182 JEY262181:JEY262182 JOU262181:JOU262182 JYQ262181:JYQ262182 KIM262181:KIM262182 KSI262181:KSI262182 LCE262181:LCE262182 LMA262181:LMA262182 LVW262181:LVW262182 MFS262181:MFS262182 MPO262181:MPO262182 MZK262181:MZK262182 NJG262181:NJG262182 NTC262181:NTC262182 OCY262181:OCY262182 OMU262181:OMU262182 OWQ262181:OWQ262182 PGM262181:PGM262182 PQI262181:PQI262182 QAE262181:QAE262182 QKA262181:QKA262182 QTW262181:QTW262182 RDS262181:RDS262182 RNO262181:RNO262182 RXK262181:RXK262182 SHG262181:SHG262182 SRC262181:SRC262182 TAY262181:TAY262182 TKU262181:TKU262182 TUQ262181:TUQ262182 UEM262181:UEM262182 UOI262181:UOI262182 UYE262181:UYE262182 VIA262181:VIA262182 VRW262181:VRW262182 WBS262181:WBS262182 WLO262181:WLO262182 WVK262181:WVK262182 C327717:C327718 IY327717:IY327718 SU327717:SU327718 ACQ327717:ACQ327718 AMM327717:AMM327718 AWI327717:AWI327718 BGE327717:BGE327718 BQA327717:BQA327718 BZW327717:BZW327718 CJS327717:CJS327718 CTO327717:CTO327718 DDK327717:DDK327718 DNG327717:DNG327718 DXC327717:DXC327718 EGY327717:EGY327718 EQU327717:EQU327718 FAQ327717:FAQ327718 FKM327717:FKM327718 FUI327717:FUI327718 GEE327717:GEE327718 GOA327717:GOA327718 GXW327717:GXW327718 HHS327717:HHS327718 HRO327717:HRO327718 IBK327717:IBK327718 ILG327717:ILG327718 IVC327717:IVC327718 JEY327717:JEY327718 JOU327717:JOU327718 JYQ327717:JYQ327718 KIM327717:KIM327718 KSI327717:KSI327718 LCE327717:LCE327718 LMA327717:LMA327718 LVW327717:LVW327718 MFS327717:MFS327718 MPO327717:MPO327718 MZK327717:MZK327718 NJG327717:NJG327718 NTC327717:NTC327718 OCY327717:OCY327718 OMU327717:OMU327718 OWQ327717:OWQ327718 PGM327717:PGM327718 PQI327717:PQI327718 QAE327717:QAE327718 QKA327717:QKA327718 QTW327717:QTW327718 RDS327717:RDS327718 RNO327717:RNO327718 RXK327717:RXK327718 SHG327717:SHG327718 SRC327717:SRC327718 TAY327717:TAY327718 TKU327717:TKU327718 TUQ327717:TUQ327718 UEM327717:UEM327718 UOI327717:UOI327718 UYE327717:UYE327718 VIA327717:VIA327718 VRW327717:VRW327718 WBS327717:WBS327718 WLO327717:WLO327718 WVK327717:WVK327718 C393253:C393254 IY393253:IY393254 SU393253:SU393254 ACQ393253:ACQ393254 AMM393253:AMM393254 AWI393253:AWI393254 BGE393253:BGE393254 BQA393253:BQA393254 BZW393253:BZW393254 CJS393253:CJS393254 CTO393253:CTO393254 DDK393253:DDK393254 DNG393253:DNG393254 DXC393253:DXC393254 EGY393253:EGY393254 EQU393253:EQU393254 FAQ393253:FAQ393254 FKM393253:FKM393254 FUI393253:FUI393254 GEE393253:GEE393254 GOA393253:GOA393254 GXW393253:GXW393254 HHS393253:HHS393254 HRO393253:HRO393254 IBK393253:IBK393254 ILG393253:ILG393254 IVC393253:IVC393254 JEY393253:JEY393254 JOU393253:JOU393254 JYQ393253:JYQ393254 KIM393253:KIM393254 KSI393253:KSI393254 LCE393253:LCE393254 LMA393253:LMA393254 LVW393253:LVW393254 MFS393253:MFS393254 MPO393253:MPO393254 MZK393253:MZK393254 NJG393253:NJG393254 NTC393253:NTC393254 OCY393253:OCY393254 OMU393253:OMU393254 OWQ393253:OWQ393254 PGM393253:PGM393254 PQI393253:PQI393254 QAE393253:QAE393254 QKA393253:QKA393254 QTW393253:QTW393254 RDS393253:RDS393254 RNO393253:RNO393254 RXK393253:RXK393254 SHG393253:SHG393254 SRC393253:SRC393254 TAY393253:TAY393254 TKU393253:TKU393254 TUQ393253:TUQ393254 UEM393253:UEM393254 UOI393253:UOI393254 UYE393253:UYE393254 VIA393253:VIA393254 VRW393253:VRW393254 WBS393253:WBS393254 WLO393253:WLO393254 WVK393253:WVK393254 C458789:C458790 IY458789:IY458790 SU458789:SU458790 ACQ458789:ACQ458790 AMM458789:AMM458790 AWI458789:AWI458790 BGE458789:BGE458790 BQA458789:BQA458790 BZW458789:BZW458790 CJS458789:CJS458790 CTO458789:CTO458790 DDK458789:DDK458790 DNG458789:DNG458790 DXC458789:DXC458790 EGY458789:EGY458790 EQU458789:EQU458790 FAQ458789:FAQ458790 FKM458789:FKM458790 FUI458789:FUI458790 GEE458789:GEE458790 GOA458789:GOA458790 GXW458789:GXW458790 HHS458789:HHS458790 HRO458789:HRO458790 IBK458789:IBK458790 ILG458789:ILG458790 IVC458789:IVC458790 JEY458789:JEY458790 JOU458789:JOU458790 JYQ458789:JYQ458790 KIM458789:KIM458790 KSI458789:KSI458790 LCE458789:LCE458790 LMA458789:LMA458790 LVW458789:LVW458790 MFS458789:MFS458790 MPO458789:MPO458790 MZK458789:MZK458790 NJG458789:NJG458790 NTC458789:NTC458790 OCY458789:OCY458790 OMU458789:OMU458790 OWQ458789:OWQ458790 PGM458789:PGM458790 PQI458789:PQI458790 QAE458789:QAE458790 QKA458789:QKA458790 QTW458789:QTW458790 RDS458789:RDS458790 RNO458789:RNO458790 RXK458789:RXK458790 SHG458789:SHG458790 SRC458789:SRC458790 TAY458789:TAY458790 TKU458789:TKU458790 TUQ458789:TUQ458790 UEM458789:UEM458790 UOI458789:UOI458790 UYE458789:UYE458790 VIA458789:VIA458790 VRW458789:VRW458790 WBS458789:WBS458790 WLO458789:WLO458790 WVK458789:WVK458790 C524325:C524326 IY524325:IY524326 SU524325:SU524326 ACQ524325:ACQ524326 AMM524325:AMM524326 AWI524325:AWI524326 BGE524325:BGE524326 BQA524325:BQA524326 BZW524325:BZW524326 CJS524325:CJS524326 CTO524325:CTO524326 DDK524325:DDK524326 DNG524325:DNG524326 DXC524325:DXC524326 EGY524325:EGY524326 EQU524325:EQU524326 FAQ524325:FAQ524326 FKM524325:FKM524326 FUI524325:FUI524326 GEE524325:GEE524326 GOA524325:GOA524326 GXW524325:GXW524326 HHS524325:HHS524326 HRO524325:HRO524326 IBK524325:IBK524326 ILG524325:ILG524326 IVC524325:IVC524326 JEY524325:JEY524326 JOU524325:JOU524326 JYQ524325:JYQ524326 KIM524325:KIM524326 KSI524325:KSI524326 LCE524325:LCE524326 LMA524325:LMA524326 LVW524325:LVW524326 MFS524325:MFS524326 MPO524325:MPO524326 MZK524325:MZK524326 NJG524325:NJG524326 NTC524325:NTC524326 OCY524325:OCY524326 OMU524325:OMU524326 OWQ524325:OWQ524326 PGM524325:PGM524326 PQI524325:PQI524326 QAE524325:QAE524326 QKA524325:QKA524326 QTW524325:QTW524326 RDS524325:RDS524326 RNO524325:RNO524326 RXK524325:RXK524326 SHG524325:SHG524326 SRC524325:SRC524326 TAY524325:TAY524326 TKU524325:TKU524326 TUQ524325:TUQ524326 UEM524325:UEM524326 UOI524325:UOI524326 UYE524325:UYE524326 VIA524325:VIA524326 VRW524325:VRW524326 WBS524325:WBS524326 WLO524325:WLO524326 WVK524325:WVK524326 C589861:C589862 IY589861:IY589862 SU589861:SU589862 ACQ589861:ACQ589862 AMM589861:AMM589862 AWI589861:AWI589862 BGE589861:BGE589862 BQA589861:BQA589862 BZW589861:BZW589862 CJS589861:CJS589862 CTO589861:CTO589862 DDK589861:DDK589862 DNG589861:DNG589862 DXC589861:DXC589862 EGY589861:EGY589862 EQU589861:EQU589862 FAQ589861:FAQ589862 FKM589861:FKM589862 FUI589861:FUI589862 GEE589861:GEE589862 GOA589861:GOA589862 GXW589861:GXW589862 HHS589861:HHS589862 HRO589861:HRO589862 IBK589861:IBK589862 ILG589861:ILG589862 IVC589861:IVC589862 JEY589861:JEY589862 JOU589861:JOU589862 JYQ589861:JYQ589862 KIM589861:KIM589862 KSI589861:KSI589862 LCE589861:LCE589862 LMA589861:LMA589862 LVW589861:LVW589862 MFS589861:MFS589862 MPO589861:MPO589862 MZK589861:MZK589862 NJG589861:NJG589862 NTC589861:NTC589862 OCY589861:OCY589862 OMU589861:OMU589862 OWQ589861:OWQ589862 PGM589861:PGM589862 PQI589861:PQI589862 QAE589861:QAE589862 QKA589861:QKA589862 QTW589861:QTW589862 RDS589861:RDS589862 RNO589861:RNO589862 RXK589861:RXK589862 SHG589861:SHG589862 SRC589861:SRC589862 TAY589861:TAY589862 TKU589861:TKU589862 TUQ589861:TUQ589862 UEM589861:UEM589862 UOI589861:UOI589862 UYE589861:UYE589862 VIA589861:VIA589862 VRW589861:VRW589862 WBS589861:WBS589862 WLO589861:WLO589862 WVK589861:WVK589862 C655397:C655398 IY655397:IY655398 SU655397:SU655398 ACQ655397:ACQ655398 AMM655397:AMM655398 AWI655397:AWI655398 BGE655397:BGE655398 BQA655397:BQA655398 BZW655397:BZW655398 CJS655397:CJS655398 CTO655397:CTO655398 DDK655397:DDK655398 DNG655397:DNG655398 DXC655397:DXC655398 EGY655397:EGY655398 EQU655397:EQU655398 FAQ655397:FAQ655398 FKM655397:FKM655398 FUI655397:FUI655398 GEE655397:GEE655398 GOA655397:GOA655398 GXW655397:GXW655398 HHS655397:HHS655398 HRO655397:HRO655398 IBK655397:IBK655398 ILG655397:ILG655398 IVC655397:IVC655398 JEY655397:JEY655398 JOU655397:JOU655398 JYQ655397:JYQ655398 KIM655397:KIM655398 KSI655397:KSI655398 LCE655397:LCE655398 LMA655397:LMA655398 LVW655397:LVW655398 MFS655397:MFS655398 MPO655397:MPO655398 MZK655397:MZK655398 NJG655397:NJG655398 NTC655397:NTC655398 OCY655397:OCY655398 OMU655397:OMU655398 OWQ655397:OWQ655398 PGM655397:PGM655398 PQI655397:PQI655398 QAE655397:QAE655398 QKA655397:QKA655398 QTW655397:QTW655398 RDS655397:RDS655398 RNO655397:RNO655398 RXK655397:RXK655398 SHG655397:SHG655398 SRC655397:SRC655398 TAY655397:TAY655398 TKU655397:TKU655398 TUQ655397:TUQ655398 UEM655397:UEM655398 UOI655397:UOI655398 UYE655397:UYE655398 VIA655397:VIA655398 VRW655397:VRW655398 WBS655397:WBS655398 WLO655397:WLO655398 WVK655397:WVK655398 C720933:C720934 IY720933:IY720934 SU720933:SU720934 ACQ720933:ACQ720934 AMM720933:AMM720934 AWI720933:AWI720934 BGE720933:BGE720934 BQA720933:BQA720934 BZW720933:BZW720934 CJS720933:CJS720934 CTO720933:CTO720934 DDK720933:DDK720934 DNG720933:DNG720934 DXC720933:DXC720934 EGY720933:EGY720934 EQU720933:EQU720934 FAQ720933:FAQ720934 FKM720933:FKM720934 FUI720933:FUI720934 GEE720933:GEE720934 GOA720933:GOA720934 GXW720933:GXW720934 HHS720933:HHS720934 HRO720933:HRO720934 IBK720933:IBK720934 ILG720933:ILG720934 IVC720933:IVC720934 JEY720933:JEY720934 JOU720933:JOU720934 JYQ720933:JYQ720934 KIM720933:KIM720934 KSI720933:KSI720934 LCE720933:LCE720934 LMA720933:LMA720934 LVW720933:LVW720934 MFS720933:MFS720934 MPO720933:MPO720934 MZK720933:MZK720934 NJG720933:NJG720934 NTC720933:NTC720934 OCY720933:OCY720934 OMU720933:OMU720934 OWQ720933:OWQ720934 PGM720933:PGM720934 PQI720933:PQI720934 QAE720933:QAE720934 QKA720933:QKA720934 QTW720933:QTW720934 RDS720933:RDS720934 RNO720933:RNO720934 RXK720933:RXK720934 SHG720933:SHG720934 SRC720933:SRC720934 TAY720933:TAY720934 TKU720933:TKU720934 TUQ720933:TUQ720934 UEM720933:UEM720934 UOI720933:UOI720934 UYE720933:UYE720934 VIA720933:VIA720934 VRW720933:VRW720934 WBS720933:WBS720934 WLO720933:WLO720934 WVK720933:WVK720934 C786469:C786470 IY786469:IY786470 SU786469:SU786470 ACQ786469:ACQ786470 AMM786469:AMM786470 AWI786469:AWI786470 BGE786469:BGE786470 BQA786469:BQA786470 BZW786469:BZW786470 CJS786469:CJS786470 CTO786469:CTO786470 DDK786469:DDK786470 DNG786469:DNG786470 DXC786469:DXC786470 EGY786469:EGY786470 EQU786469:EQU786470 FAQ786469:FAQ786470 FKM786469:FKM786470 FUI786469:FUI786470 GEE786469:GEE786470 GOA786469:GOA786470 GXW786469:GXW786470 HHS786469:HHS786470 HRO786469:HRO786470 IBK786469:IBK786470 ILG786469:ILG786470 IVC786469:IVC786470 JEY786469:JEY786470 JOU786469:JOU786470 JYQ786469:JYQ786470 KIM786469:KIM786470 KSI786469:KSI786470 LCE786469:LCE786470 LMA786469:LMA786470 LVW786469:LVW786470 MFS786469:MFS786470 MPO786469:MPO786470 MZK786469:MZK786470 NJG786469:NJG786470 NTC786469:NTC786470 OCY786469:OCY786470 OMU786469:OMU786470 OWQ786469:OWQ786470 PGM786469:PGM786470 PQI786469:PQI786470 QAE786469:QAE786470 QKA786469:QKA786470 QTW786469:QTW786470 RDS786469:RDS786470 RNO786469:RNO786470 RXK786469:RXK786470 SHG786469:SHG786470 SRC786469:SRC786470 TAY786469:TAY786470 TKU786469:TKU786470 TUQ786469:TUQ786470 UEM786469:UEM786470 UOI786469:UOI786470 UYE786469:UYE786470 VIA786469:VIA786470 VRW786469:VRW786470 WBS786469:WBS786470 WLO786469:WLO786470 WVK786469:WVK786470 C852005:C852006 IY852005:IY852006 SU852005:SU852006 ACQ852005:ACQ852006 AMM852005:AMM852006 AWI852005:AWI852006 BGE852005:BGE852006 BQA852005:BQA852006 BZW852005:BZW852006 CJS852005:CJS852006 CTO852005:CTO852006 DDK852005:DDK852006 DNG852005:DNG852006 DXC852005:DXC852006 EGY852005:EGY852006 EQU852005:EQU852006 FAQ852005:FAQ852006 FKM852005:FKM852006 FUI852005:FUI852006 GEE852005:GEE852006 GOA852005:GOA852006 GXW852005:GXW852006 HHS852005:HHS852006 HRO852005:HRO852006 IBK852005:IBK852006 ILG852005:ILG852006 IVC852005:IVC852006 JEY852005:JEY852006 JOU852005:JOU852006 JYQ852005:JYQ852006 KIM852005:KIM852006 KSI852005:KSI852006 LCE852005:LCE852006 LMA852005:LMA852006 LVW852005:LVW852006 MFS852005:MFS852006 MPO852005:MPO852006 MZK852005:MZK852006 NJG852005:NJG852006 NTC852005:NTC852006 OCY852005:OCY852006 OMU852005:OMU852006 OWQ852005:OWQ852006 PGM852005:PGM852006 PQI852005:PQI852006 QAE852005:QAE852006 QKA852005:QKA852006 QTW852005:QTW852006 RDS852005:RDS852006 RNO852005:RNO852006 RXK852005:RXK852006 SHG852005:SHG852006 SRC852005:SRC852006 TAY852005:TAY852006 TKU852005:TKU852006 TUQ852005:TUQ852006 UEM852005:UEM852006 UOI852005:UOI852006 UYE852005:UYE852006 VIA852005:VIA852006 VRW852005:VRW852006 WBS852005:WBS852006 WLO852005:WLO852006 WVK852005:WVK852006 C917541:C917542 IY917541:IY917542 SU917541:SU917542 ACQ917541:ACQ917542 AMM917541:AMM917542 AWI917541:AWI917542 BGE917541:BGE917542 BQA917541:BQA917542 BZW917541:BZW917542 CJS917541:CJS917542 CTO917541:CTO917542 DDK917541:DDK917542 DNG917541:DNG917542 DXC917541:DXC917542 EGY917541:EGY917542 EQU917541:EQU917542 FAQ917541:FAQ917542 FKM917541:FKM917542 FUI917541:FUI917542 GEE917541:GEE917542 GOA917541:GOA917542 GXW917541:GXW917542 HHS917541:HHS917542 HRO917541:HRO917542 IBK917541:IBK917542 ILG917541:ILG917542 IVC917541:IVC917542 JEY917541:JEY917542 JOU917541:JOU917542 JYQ917541:JYQ917542 KIM917541:KIM917542 KSI917541:KSI917542 LCE917541:LCE917542 LMA917541:LMA917542 LVW917541:LVW917542 MFS917541:MFS917542 MPO917541:MPO917542 MZK917541:MZK917542 NJG917541:NJG917542 NTC917541:NTC917542 OCY917541:OCY917542 OMU917541:OMU917542 OWQ917541:OWQ917542 PGM917541:PGM917542 PQI917541:PQI917542 QAE917541:QAE917542 QKA917541:QKA917542 QTW917541:QTW917542 RDS917541:RDS917542 RNO917541:RNO917542 RXK917541:RXK917542 SHG917541:SHG917542 SRC917541:SRC917542 TAY917541:TAY917542 TKU917541:TKU917542 TUQ917541:TUQ917542 UEM917541:UEM917542 UOI917541:UOI917542 UYE917541:UYE917542 VIA917541:VIA917542 VRW917541:VRW917542 WBS917541:WBS917542 WLO917541:WLO917542 WVK917541:WVK917542 C983077:C983078 IY983077:IY983078 SU983077:SU983078 ACQ983077:ACQ983078 AMM983077:AMM983078 AWI983077:AWI983078 BGE983077:BGE983078 BQA983077:BQA983078 BZW983077:BZW983078 CJS983077:CJS983078 CTO983077:CTO983078 DDK983077:DDK983078 DNG983077:DNG983078 DXC983077:DXC983078 EGY983077:EGY983078 EQU983077:EQU983078 FAQ983077:FAQ983078 FKM983077:FKM983078 FUI983077:FUI983078 GEE983077:GEE983078 GOA983077:GOA983078 GXW983077:GXW983078 HHS983077:HHS983078 HRO983077:HRO983078 IBK983077:IBK983078 ILG983077:ILG983078 IVC983077:IVC983078 JEY983077:JEY983078 JOU983077:JOU983078 JYQ983077:JYQ983078 KIM983077:KIM983078 KSI983077:KSI983078 LCE983077:LCE983078 LMA983077:LMA983078 LVW983077:LVW983078 MFS983077:MFS983078 MPO983077:MPO983078 MZK983077:MZK983078 NJG983077:NJG983078 NTC983077:NTC983078 OCY983077:OCY983078 OMU983077:OMU983078 OWQ983077:OWQ983078 PGM983077:PGM983078 PQI983077:PQI983078 QAE983077:QAE983078 QKA983077:QKA983078 QTW983077:QTW983078 RDS983077:RDS983078 RNO983077:RNO983078 RXK983077:RXK983078 SHG983077:SHG983078 SRC983077:SRC983078 TAY983077:TAY983078 TKU983077:TKU983078 TUQ983077:TUQ983078 UEM983077:UEM983078 UOI983077:UOI983078 UYE983077:UYE983078 VIA983077:VIA983078 VRW983077:VRW983078 WBS983077:WBS983078 WLO983077:WLO983078 WVK983077:WVK983078 I28:I29 JE28:JE29 TA28:TA29 ACW28:ACW29 AMS28:AMS29 AWO28:AWO29 BGK28:BGK29 BQG28:BQG29 CAC28:CAC29 CJY28:CJY29 CTU28:CTU29 DDQ28:DDQ29 DNM28:DNM29 DXI28:DXI29 EHE28:EHE29 ERA28:ERA29 FAW28:FAW29 FKS28:FKS29 FUO28:FUO29 GEK28:GEK29 GOG28:GOG29 GYC28:GYC29 HHY28:HHY29 HRU28:HRU29 IBQ28:IBQ29 ILM28:ILM29 IVI28:IVI29 JFE28:JFE29 JPA28:JPA29 JYW28:JYW29 KIS28:KIS29 KSO28:KSO29 LCK28:LCK29 LMG28:LMG29 LWC28:LWC29 MFY28:MFY29 MPU28:MPU29 MZQ28:MZQ29 NJM28:NJM29 NTI28:NTI29 ODE28:ODE29 ONA28:ONA29 OWW28:OWW29 PGS28:PGS29 PQO28:PQO29 QAK28:QAK29 QKG28:QKG29 QUC28:QUC29 RDY28:RDY29 RNU28:RNU29 RXQ28:RXQ29 SHM28:SHM29 SRI28:SRI29 TBE28:TBE29 TLA28:TLA29 TUW28:TUW29 UES28:UES29 UOO28:UOO29 UYK28:UYK29 VIG28:VIG29 VSC28:VSC29 WBY28:WBY29 WLU28:WLU29 WVQ28:WVQ29 I65573:I65574 JE65573:JE65574 TA65573:TA65574 ACW65573:ACW65574 AMS65573:AMS65574 AWO65573:AWO65574 BGK65573:BGK65574 BQG65573:BQG65574 CAC65573:CAC65574 CJY65573:CJY65574 CTU65573:CTU65574 DDQ65573:DDQ65574 DNM65573:DNM65574 DXI65573:DXI65574 EHE65573:EHE65574 ERA65573:ERA65574 FAW65573:FAW65574 FKS65573:FKS65574 FUO65573:FUO65574 GEK65573:GEK65574 GOG65573:GOG65574 GYC65573:GYC65574 HHY65573:HHY65574 HRU65573:HRU65574 IBQ65573:IBQ65574 ILM65573:ILM65574 IVI65573:IVI65574 JFE65573:JFE65574 JPA65573:JPA65574 JYW65573:JYW65574 KIS65573:KIS65574 KSO65573:KSO65574 LCK65573:LCK65574 LMG65573:LMG65574 LWC65573:LWC65574 MFY65573:MFY65574 MPU65573:MPU65574 MZQ65573:MZQ65574 NJM65573:NJM65574 NTI65573:NTI65574 ODE65573:ODE65574 ONA65573:ONA65574 OWW65573:OWW65574 PGS65573:PGS65574 PQO65573:PQO65574 QAK65573:QAK65574 QKG65573:QKG65574 QUC65573:QUC65574 RDY65573:RDY65574 RNU65573:RNU65574 RXQ65573:RXQ65574 SHM65573:SHM65574 SRI65573:SRI65574 TBE65573:TBE65574 TLA65573:TLA65574 TUW65573:TUW65574 UES65573:UES65574 UOO65573:UOO65574 UYK65573:UYK65574 VIG65573:VIG65574 VSC65573:VSC65574 WBY65573:WBY65574 WLU65573:WLU65574 WVQ65573:WVQ65574 I131109:I131110 JE131109:JE131110 TA131109:TA131110 ACW131109:ACW131110 AMS131109:AMS131110 AWO131109:AWO131110 BGK131109:BGK131110 BQG131109:BQG131110 CAC131109:CAC131110 CJY131109:CJY131110 CTU131109:CTU131110 DDQ131109:DDQ131110 DNM131109:DNM131110 DXI131109:DXI131110 EHE131109:EHE131110 ERA131109:ERA131110 FAW131109:FAW131110 FKS131109:FKS131110 FUO131109:FUO131110 GEK131109:GEK131110 GOG131109:GOG131110 GYC131109:GYC131110 HHY131109:HHY131110 HRU131109:HRU131110 IBQ131109:IBQ131110 ILM131109:ILM131110 IVI131109:IVI131110 JFE131109:JFE131110 JPA131109:JPA131110 JYW131109:JYW131110 KIS131109:KIS131110 KSO131109:KSO131110 LCK131109:LCK131110 LMG131109:LMG131110 LWC131109:LWC131110 MFY131109:MFY131110 MPU131109:MPU131110 MZQ131109:MZQ131110 NJM131109:NJM131110 NTI131109:NTI131110 ODE131109:ODE131110 ONA131109:ONA131110 OWW131109:OWW131110 PGS131109:PGS131110 PQO131109:PQO131110 QAK131109:QAK131110 QKG131109:QKG131110 QUC131109:QUC131110 RDY131109:RDY131110 RNU131109:RNU131110 RXQ131109:RXQ131110 SHM131109:SHM131110 SRI131109:SRI131110 TBE131109:TBE131110 TLA131109:TLA131110 TUW131109:TUW131110 UES131109:UES131110 UOO131109:UOO131110 UYK131109:UYK131110 VIG131109:VIG131110 VSC131109:VSC131110 WBY131109:WBY131110 WLU131109:WLU131110 WVQ131109:WVQ131110 I196645:I196646 JE196645:JE196646 TA196645:TA196646 ACW196645:ACW196646 AMS196645:AMS196646 AWO196645:AWO196646 BGK196645:BGK196646 BQG196645:BQG196646 CAC196645:CAC196646 CJY196645:CJY196646 CTU196645:CTU196646 DDQ196645:DDQ196646 DNM196645:DNM196646 DXI196645:DXI196646 EHE196645:EHE196646 ERA196645:ERA196646 FAW196645:FAW196646 FKS196645:FKS196646 FUO196645:FUO196646 GEK196645:GEK196646 GOG196645:GOG196646 GYC196645:GYC196646 HHY196645:HHY196646 HRU196645:HRU196646 IBQ196645:IBQ196646 ILM196645:ILM196646 IVI196645:IVI196646 JFE196645:JFE196646 JPA196645:JPA196646 JYW196645:JYW196646 KIS196645:KIS196646 KSO196645:KSO196646 LCK196645:LCK196646 LMG196645:LMG196646 LWC196645:LWC196646 MFY196645:MFY196646 MPU196645:MPU196646 MZQ196645:MZQ196646 NJM196645:NJM196646 NTI196645:NTI196646 ODE196645:ODE196646 ONA196645:ONA196646 OWW196645:OWW196646 PGS196645:PGS196646 PQO196645:PQO196646 QAK196645:QAK196646 QKG196645:QKG196646 QUC196645:QUC196646 RDY196645:RDY196646 RNU196645:RNU196646 RXQ196645:RXQ196646 SHM196645:SHM196646 SRI196645:SRI196646 TBE196645:TBE196646 TLA196645:TLA196646 TUW196645:TUW196646 UES196645:UES196646 UOO196645:UOO196646 UYK196645:UYK196646 VIG196645:VIG196646 VSC196645:VSC196646 WBY196645:WBY196646 WLU196645:WLU196646 WVQ196645:WVQ196646 I262181:I262182 JE262181:JE262182 TA262181:TA262182 ACW262181:ACW262182 AMS262181:AMS262182 AWO262181:AWO262182 BGK262181:BGK262182 BQG262181:BQG262182 CAC262181:CAC262182 CJY262181:CJY262182 CTU262181:CTU262182 DDQ262181:DDQ262182 DNM262181:DNM262182 DXI262181:DXI262182 EHE262181:EHE262182 ERA262181:ERA262182 FAW262181:FAW262182 FKS262181:FKS262182 FUO262181:FUO262182 GEK262181:GEK262182 GOG262181:GOG262182 GYC262181:GYC262182 HHY262181:HHY262182 HRU262181:HRU262182 IBQ262181:IBQ262182 ILM262181:ILM262182 IVI262181:IVI262182 JFE262181:JFE262182 JPA262181:JPA262182 JYW262181:JYW262182 KIS262181:KIS262182 KSO262181:KSO262182 LCK262181:LCK262182 LMG262181:LMG262182 LWC262181:LWC262182 MFY262181:MFY262182 MPU262181:MPU262182 MZQ262181:MZQ262182 NJM262181:NJM262182 NTI262181:NTI262182 ODE262181:ODE262182 ONA262181:ONA262182 OWW262181:OWW262182 PGS262181:PGS262182 PQO262181:PQO262182 QAK262181:QAK262182 QKG262181:QKG262182 QUC262181:QUC262182 RDY262181:RDY262182 RNU262181:RNU262182 RXQ262181:RXQ262182 SHM262181:SHM262182 SRI262181:SRI262182 TBE262181:TBE262182 TLA262181:TLA262182 TUW262181:TUW262182 UES262181:UES262182 UOO262181:UOO262182 UYK262181:UYK262182 VIG262181:VIG262182 VSC262181:VSC262182 WBY262181:WBY262182 WLU262181:WLU262182 WVQ262181:WVQ262182 I327717:I327718 JE327717:JE327718 TA327717:TA327718 ACW327717:ACW327718 AMS327717:AMS327718 AWO327717:AWO327718 BGK327717:BGK327718 BQG327717:BQG327718 CAC327717:CAC327718 CJY327717:CJY327718 CTU327717:CTU327718 DDQ327717:DDQ327718 DNM327717:DNM327718 DXI327717:DXI327718 EHE327717:EHE327718 ERA327717:ERA327718 FAW327717:FAW327718 FKS327717:FKS327718 FUO327717:FUO327718 GEK327717:GEK327718 GOG327717:GOG327718 GYC327717:GYC327718 HHY327717:HHY327718 HRU327717:HRU327718 IBQ327717:IBQ327718 ILM327717:ILM327718 IVI327717:IVI327718 JFE327717:JFE327718 JPA327717:JPA327718 JYW327717:JYW327718 KIS327717:KIS327718 KSO327717:KSO327718 LCK327717:LCK327718 LMG327717:LMG327718 LWC327717:LWC327718 MFY327717:MFY327718 MPU327717:MPU327718 MZQ327717:MZQ327718 NJM327717:NJM327718 NTI327717:NTI327718 ODE327717:ODE327718 ONA327717:ONA327718 OWW327717:OWW327718 PGS327717:PGS327718 PQO327717:PQO327718 QAK327717:QAK327718 QKG327717:QKG327718 QUC327717:QUC327718 RDY327717:RDY327718 RNU327717:RNU327718 RXQ327717:RXQ327718 SHM327717:SHM327718 SRI327717:SRI327718 TBE327717:TBE327718 TLA327717:TLA327718 TUW327717:TUW327718 UES327717:UES327718 UOO327717:UOO327718 UYK327717:UYK327718 VIG327717:VIG327718 VSC327717:VSC327718 WBY327717:WBY327718 WLU327717:WLU327718 WVQ327717:WVQ327718 I393253:I393254 JE393253:JE393254 TA393253:TA393254 ACW393253:ACW393254 AMS393253:AMS393254 AWO393253:AWO393254 BGK393253:BGK393254 BQG393253:BQG393254 CAC393253:CAC393254 CJY393253:CJY393254 CTU393253:CTU393254 DDQ393253:DDQ393254 DNM393253:DNM393254 DXI393253:DXI393254 EHE393253:EHE393254 ERA393253:ERA393254 FAW393253:FAW393254 FKS393253:FKS393254 FUO393253:FUO393254 GEK393253:GEK393254 GOG393253:GOG393254 GYC393253:GYC393254 HHY393253:HHY393254 HRU393253:HRU393254 IBQ393253:IBQ393254 ILM393253:ILM393254 IVI393253:IVI393254 JFE393253:JFE393254 JPA393253:JPA393254 JYW393253:JYW393254 KIS393253:KIS393254 KSO393253:KSO393254 LCK393253:LCK393254 LMG393253:LMG393254 LWC393253:LWC393254 MFY393253:MFY393254 MPU393253:MPU393254 MZQ393253:MZQ393254 NJM393253:NJM393254 NTI393253:NTI393254 ODE393253:ODE393254 ONA393253:ONA393254 OWW393253:OWW393254 PGS393253:PGS393254 PQO393253:PQO393254 QAK393253:QAK393254 QKG393253:QKG393254 QUC393253:QUC393254 RDY393253:RDY393254 RNU393253:RNU393254 RXQ393253:RXQ393254 SHM393253:SHM393254 SRI393253:SRI393254 TBE393253:TBE393254 TLA393253:TLA393254 TUW393253:TUW393254 UES393253:UES393254 UOO393253:UOO393254 UYK393253:UYK393254 VIG393253:VIG393254 VSC393253:VSC393254 WBY393253:WBY393254 WLU393253:WLU393254 WVQ393253:WVQ393254 I458789:I458790 JE458789:JE458790 TA458789:TA458790 ACW458789:ACW458790 AMS458789:AMS458790 AWO458789:AWO458790 BGK458789:BGK458790 BQG458789:BQG458790 CAC458789:CAC458790 CJY458789:CJY458790 CTU458789:CTU458790 DDQ458789:DDQ458790 DNM458789:DNM458790 DXI458789:DXI458790 EHE458789:EHE458790 ERA458789:ERA458790 FAW458789:FAW458790 FKS458789:FKS458790 FUO458789:FUO458790 GEK458789:GEK458790 GOG458789:GOG458790 GYC458789:GYC458790 HHY458789:HHY458790 HRU458789:HRU458790 IBQ458789:IBQ458790 ILM458789:ILM458790 IVI458789:IVI458790 JFE458789:JFE458790 JPA458789:JPA458790 JYW458789:JYW458790 KIS458789:KIS458790 KSO458789:KSO458790 LCK458789:LCK458790 LMG458789:LMG458790 LWC458789:LWC458790 MFY458789:MFY458790 MPU458789:MPU458790 MZQ458789:MZQ458790 NJM458789:NJM458790 NTI458789:NTI458790 ODE458789:ODE458790 ONA458789:ONA458790 OWW458789:OWW458790 PGS458789:PGS458790 PQO458789:PQO458790 QAK458789:QAK458790 QKG458789:QKG458790 QUC458789:QUC458790 RDY458789:RDY458790 RNU458789:RNU458790 RXQ458789:RXQ458790 SHM458789:SHM458790 SRI458789:SRI458790 TBE458789:TBE458790 TLA458789:TLA458790 TUW458789:TUW458790 UES458789:UES458790 UOO458789:UOO458790 UYK458789:UYK458790 VIG458789:VIG458790 VSC458789:VSC458790 WBY458789:WBY458790 WLU458789:WLU458790 WVQ458789:WVQ458790 I524325:I524326 JE524325:JE524326 TA524325:TA524326 ACW524325:ACW524326 AMS524325:AMS524326 AWO524325:AWO524326 BGK524325:BGK524326 BQG524325:BQG524326 CAC524325:CAC524326 CJY524325:CJY524326 CTU524325:CTU524326 DDQ524325:DDQ524326 DNM524325:DNM524326 DXI524325:DXI524326 EHE524325:EHE524326 ERA524325:ERA524326 FAW524325:FAW524326 FKS524325:FKS524326 FUO524325:FUO524326 GEK524325:GEK524326 GOG524325:GOG524326 GYC524325:GYC524326 HHY524325:HHY524326 HRU524325:HRU524326 IBQ524325:IBQ524326 ILM524325:ILM524326 IVI524325:IVI524326 JFE524325:JFE524326 JPA524325:JPA524326 JYW524325:JYW524326 KIS524325:KIS524326 KSO524325:KSO524326 LCK524325:LCK524326 LMG524325:LMG524326 LWC524325:LWC524326 MFY524325:MFY524326 MPU524325:MPU524326 MZQ524325:MZQ524326 NJM524325:NJM524326 NTI524325:NTI524326 ODE524325:ODE524326 ONA524325:ONA524326 OWW524325:OWW524326 PGS524325:PGS524326 PQO524325:PQO524326 QAK524325:QAK524326 QKG524325:QKG524326 QUC524325:QUC524326 RDY524325:RDY524326 RNU524325:RNU524326 RXQ524325:RXQ524326 SHM524325:SHM524326 SRI524325:SRI524326 TBE524325:TBE524326 TLA524325:TLA524326 TUW524325:TUW524326 UES524325:UES524326 UOO524325:UOO524326 UYK524325:UYK524326 VIG524325:VIG524326 VSC524325:VSC524326 WBY524325:WBY524326 WLU524325:WLU524326 WVQ524325:WVQ524326 I589861:I589862 JE589861:JE589862 TA589861:TA589862 ACW589861:ACW589862 AMS589861:AMS589862 AWO589861:AWO589862 BGK589861:BGK589862 BQG589861:BQG589862 CAC589861:CAC589862 CJY589861:CJY589862 CTU589861:CTU589862 DDQ589861:DDQ589862 DNM589861:DNM589862 DXI589861:DXI589862 EHE589861:EHE589862 ERA589861:ERA589862 FAW589861:FAW589862 FKS589861:FKS589862 FUO589861:FUO589862 GEK589861:GEK589862 GOG589861:GOG589862 GYC589861:GYC589862 HHY589861:HHY589862 HRU589861:HRU589862 IBQ589861:IBQ589862 ILM589861:ILM589862 IVI589861:IVI589862 JFE589861:JFE589862 JPA589861:JPA589862 JYW589861:JYW589862 KIS589861:KIS589862 KSO589861:KSO589862 LCK589861:LCK589862 LMG589861:LMG589862 LWC589861:LWC589862 MFY589861:MFY589862 MPU589861:MPU589862 MZQ589861:MZQ589862 NJM589861:NJM589862 NTI589861:NTI589862 ODE589861:ODE589862 ONA589861:ONA589862 OWW589861:OWW589862 PGS589861:PGS589862 PQO589861:PQO589862 QAK589861:QAK589862 QKG589861:QKG589862 QUC589861:QUC589862 RDY589861:RDY589862 RNU589861:RNU589862 RXQ589861:RXQ589862 SHM589861:SHM589862 SRI589861:SRI589862 TBE589861:TBE589862 TLA589861:TLA589862 TUW589861:TUW589862 UES589861:UES589862 UOO589861:UOO589862 UYK589861:UYK589862 VIG589861:VIG589862 VSC589861:VSC589862 WBY589861:WBY589862 WLU589861:WLU589862 WVQ589861:WVQ589862 I655397:I655398 JE655397:JE655398 TA655397:TA655398 ACW655397:ACW655398 AMS655397:AMS655398 AWO655397:AWO655398 BGK655397:BGK655398 BQG655397:BQG655398 CAC655397:CAC655398 CJY655397:CJY655398 CTU655397:CTU655398 DDQ655397:DDQ655398 DNM655397:DNM655398 DXI655397:DXI655398 EHE655397:EHE655398 ERA655397:ERA655398 FAW655397:FAW655398 FKS655397:FKS655398 FUO655397:FUO655398 GEK655397:GEK655398 GOG655397:GOG655398 GYC655397:GYC655398 HHY655397:HHY655398 HRU655397:HRU655398 IBQ655397:IBQ655398 ILM655397:ILM655398 IVI655397:IVI655398 JFE655397:JFE655398 JPA655397:JPA655398 JYW655397:JYW655398 KIS655397:KIS655398 KSO655397:KSO655398 LCK655397:LCK655398 LMG655397:LMG655398 LWC655397:LWC655398 MFY655397:MFY655398 MPU655397:MPU655398 MZQ655397:MZQ655398 NJM655397:NJM655398 NTI655397:NTI655398 ODE655397:ODE655398 ONA655397:ONA655398 OWW655397:OWW655398 PGS655397:PGS655398 PQO655397:PQO655398 QAK655397:QAK655398 QKG655397:QKG655398 QUC655397:QUC655398 RDY655397:RDY655398 RNU655397:RNU655398 RXQ655397:RXQ655398 SHM655397:SHM655398 SRI655397:SRI655398 TBE655397:TBE655398 TLA655397:TLA655398 TUW655397:TUW655398 UES655397:UES655398 UOO655397:UOO655398 UYK655397:UYK655398 VIG655397:VIG655398 VSC655397:VSC655398 WBY655397:WBY655398 WLU655397:WLU655398 WVQ655397:WVQ655398 I720933:I720934 JE720933:JE720934 TA720933:TA720934 ACW720933:ACW720934 AMS720933:AMS720934 AWO720933:AWO720934 BGK720933:BGK720934 BQG720933:BQG720934 CAC720933:CAC720934 CJY720933:CJY720934 CTU720933:CTU720934 DDQ720933:DDQ720934 DNM720933:DNM720934 DXI720933:DXI720934 EHE720933:EHE720934 ERA720933:ERA720934 FAW720933:FAW720934 FKS720933:FKS720934 FUO720933:FUO720934 GEK720933:GEK720934 GOG720933:GOG720934 GYC720933:GYC720934 HHY720933:HHY720934 HRU720933:HRU720934 IBQ720933:IBQ720934 ILM720933:ILM720934 IVI720933:IVI720934 JFE720933:JFE720934 JPA720933:JPA720934 JYW720933:JYW720934 KIS720933:KIS720934 KSO720933:KSO720934 LCK720933:LCK720934 LMG720933:LMG720934 LWC720933:LWC720934 MFY720933:MFY720934 MPU720933:MPU720934 MZQ720933:MZQ720934 NJM720933:NJM720934 NTI720933:NTI720934 ODE720933:ODE720934 ONA720933:ONA720934 OWW720933:OWW720934 PGS720933:PGS720934 PQO720933:PQO720934 QAK720933:QAK720934 QKG720933:QKG720934 QUC720933:QUC720934 RDY720933:RDY720934 RNU720933:RNU720934 RXQ720933:RXQ720934 SHM720933:SHM720934 SRI720933:SRI720934 TBE720933:TBE720934 TLA720933:TLA720934 TUW720933:TUW720934 UES720933:UES720934 UOO720933:UOO720934 UYK720933:UYK720934 VIG720933:VIG720934 VSC720933:VSC720934 WBY720933:WBY720934 WLU720933:WLU720934 WVQ720933:WVQ720934 I786469:I786470 JE786469:JE786470 TA786469:TA786470 ACW786469:ACW786470 AMS786469:AMS786470 AWO786469:AWO786470 BGK786469:BGK786470 BQG786469:BQG786470 CAC786469:CAC786470 CJY786469:CJY786470 CTU786469:CTU786470 DDQ786469:DDQ786470 DNM786469:DNM786470 DXI786469:DXI786470 EHE786469:EHE786470 ERA786469:ERA786470 FAW786469:FAW786470 FKS786469:FKS786470 FUO786469:FUO786470 GEK786469:GEK786470 GOG786469:GOG786470 GYC786469:GYC786470 HHY786469:HHY786470 HRU786469:HRU786470 IBQ786469:IBQ786470 ILM786469:ILM786470 IVI786469:IVI786470 JFE786469:JFE786470 JPA786469:JPA786470 JYW786469:JYW786470 KIS786469:KIS786470 KSO786469:KSO786470 LCK786469:LCK786470 LMG786469:LMG786470 LWC786469:LWC786470 MFY786469:MFY786470 MPU786469:MPU786470 MZQ786469:MZQ786470 NJM786469:NJM786470 NTI786469:NTI786470 ODE786469:ODE786470 ONA786469:ONA786470 OWW786469:OWW786470 PGS786469:PGS786470 PQO786469:PQO786470 QAK786469:QAK786470 QKG786469:QKG786470 QUC786469:QUC786470 RDY786469:RDY786470 RNU786469:RNU786470 RXQ786469:RXQ786470 SHM786469:SHM786470 SRI786469:SRI786470 TBE786469:TBE786470 TLA786469:TLA786470 TUW786469:TUW786470 UES786469:UES786470 UOO786469:UOO786470 UYK786469:UYK786470 VIG786469:VIG786470 VSC786469:VSC786470 WBY786469:WBY786470 WLU786469:WLU786470 WVQ786469:WVQ786470 I852005:I852006 JE852005:JE852006 TA852005:TA852006 ACW852005:ACW852006 AMS852005:AMS852006 AWO852005:AWO852006 BGK852005:BGK852006 BQG852005:BQG852006 CAC852005:CAC852006 CJY852005:CJY852006 CTU852005:CTU852006 DDQ852005:DDQ852006 DNM852005:DNM852006 DXI852005:DXI852006 EHE852005:EHE852006 ERA852005:ERA852006 FAW852005:FAW852006 FKS852005:FKS852006 FUO852005:FUO852006 GEK852005:GEK852006 GOG852005:GOG852006 GYC852005:GYC852006 HHY852005:HHY852006 HRU852005:HRU852006 IBQ852005:IBQ852006 ILM852005:ILM852006 IVI852005:IVI852006 JFE852005:JFE852006 JPA852005:JPA852006 JYW852005:JYW852006 KIS852005:KIS852006 KSO852005:KSO852006 LCK852005:LCK852006 LMG852005:LMG852006 LWC852005:LWC852006 MFY852005:MFY852006 MPU852005:MPU852006 MZQ852005:MZQ852006 NJM852005:NJM852006 NTI852005:NTI852006 ODE852005:ODE852006 ONA852005:ONA852006 OWW852005:OWW852006 PGS852005:PGS852006 PQO852005:PQO852006 QAK852005:QAK852006 QKG852005:QKG852006 QUC852005:QUC852006 RDY852005:RDY852006 RNU852005:RNU852006 RXQ852005:RXQ852006 SHM852005:SHM852006 SRI852005:SRI852006 TBE852005:TBE852006 TLA852005:TLA852006 TUW852005:TUW852006 UES852005:UES852006 UOO852005:UOO852006 UYK852005:UYK852006 VIG852005:VIG852006 VSC852005:VSC852006 WBY852005:WBY852006 WLU852005:WLU852006 WVQ852005:WVQ852006 I917541:I917542 JE917541:JE917542 TA917541:TA917542 ACW917541:ACW917542 AMS917541:AMS917542 AWO917541:AWO917542 BGK917541:BGK917542 BQG917541:BQG917542 CAC917541:CAC917542 CJY917541:CJY917542 CTU917541:CTU917542 DDQ917541:DDQ917542 DNM917541:DNM917542 DXI917541:DXI917542 EHE917541:EHE917542 ERA917541:ERA917542 FAW917541:FAW917542 FKS917541:FKS917542 FUO917541:FUO917542 GEK917541:GEK917542 GOG917541:GOG917542 GYC917541:GYC917542 HHY917541:HHY917542 HRU917541:HRU917542 IBQ917541:IBQ917542 ILM917541:ILM917542 IVI917541:IVI917542 JFE917541:JFE917542 JPA917541:JPA917542 JYW917541:JYW917542 KIS917541:KIS917542 KSO917541:KSO917542 LCK917541:LCK917542 LMG917541:LMG917542 LWC917541:LWC917542 MFY917541:MFY917542 MPU917541:MPU917542 MZQ917541:MZQ917542 NJM917541:NJM917542 NTI917541:NTI917542 ODE917541:ODE917542 ONA917541:ONA917542 OWW917541:OWW917542 PGS917541:PGS917542 PQO917541:PQO917542 QAK917541:QAK917542 QKG917541:QKG917542 QUC917541:QUC917542 RDY917541:RDY917542 RNU917541:RNU917542 RXQ917541:RXQ917542 SHM917541:SHM917542 SRI917541:SRI917542 TBE917541:TBE917542 TLA917541:TLA917542 TUW917541:TUW917542 UES917541:UES917542 UOO917541:UOO917542 UYK917541:UYK917542 VIG917541:VIG917542 VSC917541:VSC917542 WBY917541:WBY917542 WLU917541:WLU917542 WVQ917541:WVQ917542 I983077:I983078 JE983077:JE983078 TA983077:TA983078 ACW983077:ACW983078 AMS983077:AMS983078 AWO983077:AWO983078 BGK983077:BGK983078 BQG983077:BQG983078 CAC983077:CAC983078 CJY983077:CJY983078 CTU983077:CTU983078 DDQ983077:DDQ983078 DNM983077:DNM983078 DXI983077:DXI983078 EHE983077:EHE983078 ERA983077:ERA983078 FAW983077:FAW983078 FKS983077:FKS983078 FUO983077:FUO983078 GEK983077:GEK983078 GOG983077:GOG983078 GYC983077:GYC983078 HHY983077:HHY983078 HRU983077:HRU983078 IBQ983077:IBQ983078 ILM983077:ILM983078 IVI983077:IVI983078 JFE983077:JFE983078 JPA983077:JPA983078 JYW983077:JYW983078 KIS983077:KIS983078 KSO983077:KSO983078 LCK983077:LCK983078 LMG983077:LMG983078 LWC983077:LWC983078 MFY983077:MFY983078 MPU983077:MPU983078 MZQ983077:MZQ983078 NJM983077:NJM983078 NTI983077:NTI983078 ODE983077:ODE983078 ONA983077:ONA983078 OWW983077:OWW983078 PGS983077:PGS983078 PQO983077:PQO983078 QAK983077:QAK983078 QKG983077:QKG983078 QUC983077:QUC983078 RDY983077:RDY983078 RNU983077:RNU983078 RXQ983077:RXQ983078 SHM983077:SHM983078 SRI983077:SRI983078 TBE983077:TBE983078 TLA983077:TLA983078 TUW983077:TUW983078 UES983077:UES983078 UOO983077:UOO983078 UYK983077:UYK983078 VIG983077:VIG983078 VSC983077:VSC983078 WBY983077:WBY983078 WLU983077:WLU983078 WVQ983077:WVQ983078 C21:C26 IY21:IY26 SU21:SU26 ACQ21:ACQ26 AMM21:AMM26 AWI21:AWI26 BGE21:BGE26 BQA21:BQA26 BZW21:BZW26 CJS21:CJS26 CTO21:CTO26 DDK21:DDK26 DNG21:DNG26 DXC21:DXC26 EGY21:EGY26 EQU21:EQU26 FAQ21:FAQ26 FKM21:FKM26 FUI21:FUI26 GEE21:GEE26 GOA21:GOA26 GXW21:GXW26 HHS21:HHS26 HRO21:HRO26 IBK21:IBK26 ILG21:ILG26 IVC21:IVC26 JEY21:JEY26 JOU21:JOU26 JYQ21:JYQ26 KIM21:KIM26 KSI21:KSI26 LCE21:LCE26 LMA21:LMA26 LVW21:LVW26 MFS21:MFS26 MPO21:MPO26 MZK21:MZK26 NJG21:NJG26 NTC21:NTC26 OCY21:OCY26 OMU21:OMU26 OWQ21:OWQ26 PGM21:PGM26 PQI21:PQI26 QAE21:QAE26 QKA21:QKA26 QTW21:QTW26 RDS21:RDS26 RNO21:RNO26 RXK21:RXK26 SHG21:SHG26 SRC21:SRC26 TAY21:TAY26 TKU21:TKU26 TUQ21:TUQ26 UEM21:UEM26 UOI21:UOI26 UYE21:UYE26 VIA21:VIA26 VRW21:VRW26 WBS21:WBS26 WLO21:WLO26 WVK21:WVK26 C65566:C65571 IY65566:IY65571 SU65566:SU65571 ACQ65566:ACQ65571 AMM65566:AMM65571 AWI65566:AWI65571 BGE65566:BGE65571 BQA65566:BQA65571 BZW65566:BZW65571 CJS65566:CJS65571 CTO65566:CTO65571 DDK65566:DDK65571 DNG65566:DNG65571 DXC65566:DXC65571 EGY65566:EGY65571 EQU65566:EQU65571 FAQ65566:FAQ65571 FKM65566:FKM65571 FUI65566:FUI65571 GEE65566:GEE65571 GOA65566:GOA65571 GXW65566:GXW65571 HHS65566:HHS65571 HRO65566:HRO65571 IBK65566:IBK65571 ILG65566:ILG65571 IVC65566:IVC65571 JEY65566:JEY65571 JOU65566:JOU65571 JYQ65566:JYQ65571 KIM65566:KIM65571 KSI65566:KSI65571 LCE65566:LCE65571 LMA65566:LMA65571 LVW65566:LVW65571 MFS65566:MFS65571 MPO65566:MPO65571 MZK65566:MZK65571 NJG65566:NJG65571 NTC65566:NTC65571 OCY65566:OCY65571 OMU65566:OMU65571 OWQ65566:OWQ65571 PGM65566:PGM65571 PQI65566:PQI65571 QAE65566:QAE65571 QKA65566:QKA65571 QTW65566:QTW65571 RDS65566:RDS65571 RNO65566:RNO65571 RXK65566:RXK65571 SHG65566:SHG65571 SRC65566:SRC65571 TAY65566:TAY65571 TKU65566:TKU65571 TUQ65566:TUQ65571 UEM65566:UEM65571 UOI65566:UOI65571 UYE65566:UYE65571 VIA65566:VIA65571 VRW65566:VRW65571 WBS65566:WBS65571 WLO65566:WLO65571 WVK65566:WVK65571 C131102:C131107 IY131102:IY131107 SU131102:SU131107 ACQ131102:ACQ131107 AMM131102:AMM131107 AWI131102:AWI131107 BGE131102:BGE131107 BQA131102:BQA131107 BZW131102:BZW131107 CJS131102:CJS131107 CTO131102:CTO131107 DDK131102:DDK131107 DNG131102:DNG131107 DXC131102:DXC131107 EGY131102:EGY131107 EQU131102:EQU131107 FAQ131102:FAQ131107 FKM131102:FKM131107 FUI131102:FUI131107 GEE131102:GEE131107 GOA131102:GOA131107 GXW131102:GXW131107 HHS131102:HHS131107 HRO131102:HRO131107 IBK131102:IBK131107 ILG131102:ILG131107 IVC131102:IVC131107 JEY131102:JEY131107 JOU131102:JOU131107 JYQ131102:JYQ131107 KIM131102:KIM131107 KSI131102:KSI131107 LCE131102:LCE131107 LMA131102:LMA131107 LVW131102:LVW131107 MFS131102:MFS131107 MPO131102:MPO131107 MZK131102:MZK131107 NJG131102:NJG131107 NTC131102:NTC131107 OCY131102:OCY131107 OMU131102:OMU131107 OWQ131102:OWQ131107 PGM131102:PGM131107 PQI131102:PQI131107 QAE131102:QAE131107 QKA131102:QKA131107 QTW131102:QTW131107 RDS131102:RDS131107 RNO131102:RNO131107 RXK131102:RXK131107 SHG131102:SHG131107 SRC131102:SRC131107 TAY131102:TAY131107 TKU131102:TKU131107 TUQ131102:TUQ131107 UEM131102:UEM131107 UOI131102:UOI131107 UYE131102:UYE131107 VIA131102:VIA131107 VRW131102:VRW131107 WBS131102:WBS131107 WLO131102:WLO131107 WVK131102:WVK131107 C196638:C196643 IY196638:IY196643 SU196638:SU196643 ACQ196638:ACQ196643 AMM196638:AMM196643 AWI196638:AWI196643 BGE196638:BGE196643 BQA196638:BQA196643 BZW196638:BZW196643 CJS196638:CJS196643 CTO196638:CTO196643 DDK196638:DDK196643 DNG196638:DNG196643 DXC196638:DXC196643 EGY196638:EGY196643 EQU196638:EQU196643 FAQ196638:FAQ196643 FKM196638:FKM196643 FUI196638:FUI196643 GEE196638:GEE196643 GOA196638:GOA196643 GXW196638:GXW196643 HHS196638:HHS196643 HRO196638:HRO196643 IBK196638:IBK196643 ILG196638:ILG196643 IVC196638:IVC196643 JEY196638:JEY196643 JOU196638:JOU196643 JYQ196638:JYQ196643 KIM196638:KIM196643 KSI196638:KSI196643 LCE196638:LCE196643 LMA196638:LMA196643 LVW196638:LVW196643 MFS196638:MFS196643 MPO196638:MPO196643 MZK196638:MZK196643 NJG196638:NJG196643 NTC196638:NTC196643 OCY196638:OCY196643 OMU196638:OMU196643 OWQ196638:OWQ196643 PGM196638:PGM196643 PQI196638:PQI196643 QAE196638:QAE196643 QKA196638:QKA196643 QTW196638:QTW196643 RDS196638:RDS196643 RNO196638:RNO196643 RXK196638:RXK196643 SHG196638:SHG196643 SRC196638:SRC196643 TAY196638:TAY196643 TKU196638:TKU196643 TUQ196638:TUQ196643 UEM196638:UEM196643 UOI196638:UOI196643 UYE196638:UYE196643 VIA196638:VIA196643 VRW196638:VRW196643 WBS196638:WBS196643 WLO196638:WLO196643 WVK196638:WVK196643 C262174:C262179 IY262174:IY262179 SU262174:SU262179 ACQ262174:ACQ262179 AMM262174:AMM262179 AWI262174:AWI262179 BGE262174:BGE262179 BQA262174:BQA262179 BZW262174:BZW262179 CJS262174:CJS262179 CTO262174:CTO262179 DDK262174:DDK262179 DNG262174:DNG262179 DXC262174:DXC262179 EGY262174:EGY262179 EQU262174:EQU262179 FAQ262174:FAQ262179 FKM262174:FKM262179 FUI262174:FUI262179 GEE262174:GEE262179 GOA262174:GOA262179 GXW262174:GXW262179 HHS262174:HHS262179 HRO262174:HRO262179 IBK262174:IBK262179 ILG262174:ILG262179 IVC262174:IVC262179 JEY262174:JEY262179 JOU262174:JOU262179 JYQ262174:JYQ262179 KIM262174:KIM262179 KSI262174:KSI262179 LCE262174:LCE262179 LMA262174:LMA262179 LVW262174:LVW262179 MFS262174:MFS262179 MPO262174:MPO262179 MZK262174:MZK262179 NJG262174:NJG262179 NTC262174:NTC262179 OCY262174:OCY262179 OMU262174:OMU262179 OWQ262174:OWQ262179 PGM262174:PGM262179 PQI262174:PQI262179 QAE262174:QAE262179 QKA262174:QKA262179 QTW262174:QTW262179 RDS262174:RDS262179 RNO262174:RNO262179 RXK262174:RXK262179 SHG262174:SHG262179 SRC262174:SRC262179 TAY262174:TAY262179 TKU262174:TKU262179 TUQ262174:TUQ262179 UEM262174:UEM262179 UOI262174:UOI262179 UYE262174:UYE262179 VIA262174:VIA262179 VRW262174:VRW262179 WBS262174:WBS262179 WLO262174:WLO262179 WVK262174:WVK262179 C327710:C327715 IY327710:IY327715 SU327710:SU327715 ACQ327710:ACQ327715 AMM327710:AMM327715 AWI327710:AWI327715 BGE327710:BGE327715 BQA327710:BQA327715 BZW327710:BZW327715 CJS327710:CJS327715 CTO327710:CTO327715 DDK327710:DDK327715 DNG327710:DNG327715 DXC327710:DXC327715 EGY327710:EGY327715 EQU327710:EQU327715 FAQ327710:FAQ327715 FKM327710:FKM327715 FUI327710:FUI327715 GEE327710:GEE327715 GOA327710:GOA327715 GXW327710:GXW327715 HHS327710:HHS327715 HRO327710:HRO327715 IBK327710:IBK327715 ILG327710:ILG327715 IVC327710:IVC327715 JEY327710:JEY327715 JOU327710:JOU327715 JYQ327710:JYQ327715 KIM327710:KIM327715 KSI327710:KSI327715 LCE327710:LCE327715 LMA327710:LMA327715 LVW327710:LVW327715 MFS327710:MFS327715 MPO327710:MPO327715 MZK327710:MZK327715 NJG327710:NJG327715 NTC327710:NTC327715 OCY327710:OCY327715 OMU327710:OMU327715 OWQ327710:OWQ327715 PGM327710:PGM327715 PQI327710:PQI327715 QAE327710:QAE327715 QKA327710:QKA327715 QTW327710:QTW327715 RDS327710:RDS327715 RNO327710:RNO327715 RXK327710:RXK327715 SHG327710:SHG327715 SRC327710:SRC327715 TAY327710:TAY327715 TKU327710:TKU327715 TUQ327710:TUQ327715 UEM327710:UEM327715 UOI327710:UOI327715 UYE327710:UYE327715 VIA327710:VIA327715 VRW327710:VRW327715 WBS327710:WBS327715 WLO327710:WLO327715 WVK327710:WVK327715 C393246:C393251 IY393246:IY393251 SU393246:SU393251 ACQ393246:ACQ393251 AMM393246:AMM393251 AWI393246:AWI393251 BGE393246:BGE393251 BQA393246:BQA393251 BZW393246:BZW393251 CJS393246:CJS393251 CTO393246:CTO393251 DDK393246:DDK393251 DNG393246:DNG393251 DXC393246:DXC393251 EGY393246:EGY393251 EQU393246:EQU393251 FAQ393246:FAQ393251 FKM393246:FKM393251 FUI393246:FUI393251 GEE393246:GEE393251 GOA393246:GOA393251 GXW393246:GXW393251 HHS393246:HHS393251 HRO393246:HRO393251 IBK393246:IBK393251 ILG393246:ILG393251 IVC393246:IVC393251 JEY393246:JEY393251 JOU393246:JOU393251 JYQ393246:JYQ393251 KIM393246:KIM393251 KSI393246:KSI393251 LCE393246:LCE393251 LMA393246:LMA393251 LVW393246:LVW393251 MFS393246:MFS393251 MPO393246:MPO393251 MZK393246:MZK393251 NJG393246:NJG393251 NTC393246:NTC393251 OCY393246:OCY393251 OMU393246:OMU393251 OWQ393246:OWQ393251 PGM393246:PGM393251 PQI393246:PQI393251 QAE393246:QAE393251 QKA393246:QKA393251 QTW393246:QTW393251 RDS393246:RDS393251 RNO393246:RNO393251 RXK393246:RXK393251 SHG393246:SHG393251 SRC393246:SRC393251 TAY393246:TAY393251 TKU393246:TKU393251 TUQ393246:TUQ393251 UEM393246:UEM393251 UOI393246:UOI393251 UYE393246:UYE393251 VIA393246:VIA393251 VRW393246:VRW393251 WBS393246:WBS393251 WLO393246:WLO393251 WVK393246:WVK393251 C458782:C458787 IY458782:IY458787 SU458782:SU458787 ACQ458782:ACQ458787 AMM458782:AMM458787 AWI458782:AWI458787 BGE458782:BGE458787 BQA458782:BQA458787 BZW458782:BZW458787 CJS458782:CJS458787 CTO458782:CTO458787 DDK458782:DDK458787 DNG458782:DNG458787 DXC458782:DXC458787 EGY458782:EGY458787 EQU458782:EQU458787 FAQ458782:FAQ458787 FKM458782:FKM458787 FUI458782:FUI458787 GEE458782:GEE458787 GOA458782:GOA458787 GXW458782:GXW458787 HHS458782:HHS458787 HRO458782:HRO458787 IBK458782:IBK458787 ILG458782:ILG458787 IVC458782:IVC458787 JEY458782:JEY458787 JOU458782:JOU458787 JYQ458782:JYQ458787 KIM458782:KIM458787 KSI458782:KSI458787 LCE458782:LCE458787 LMA458782:LMA458787 LVW458782:LVW458787 MFS458782:MFS458787 MPO458782:MPO458787 MZK458782:MZK458787 NJG458782:NJG458787 NTC458782:NTC458787 OCY458782:OCY458787 OMU458782:OMU458787 OWQ458782:OWQ458787 PGM458782:PGM458787 PQI458782:PQI458787 QAE458782:QAE458787 QKA458782:QKA458787 QTW458782:QTW458787 RDS458782:RDS458787 RNO458782:RNO458787 RXK458782:RXK458787 SHG458782:SHG458787 SRC458782:SRC458787 TAY458782:TAY458787 TKU458782:TKU458787 TUQ458782:TUQ458787 UEM458782:UEM458787 UOI458782:UOI458787 UYE458782:UYE458787 VIA458782:VIA458787 VRW458782:VRW458787 WBS458782:WBS458787 WLO458782:WLO458787 WVK458782:WVK458787 C524318:C524323 IY524318:IY524323 SU524318:SU524323 ACQ524318:ACQ524323 AMM524318:AMM524323 AWI524318:AWI524323 BGE524318:BGE524323 BQA524318:BQA524323 BZW524318:BZW524323 CJS524318:CJS524323 CTO524318:CTO524323 DDK524318:DDK524323 DNG524318:DNG524323 DXC524318:DXC524323 EGY524318:EGY524323 EQU524318:EQU524323 FAQ524318:FAQ524323 FKM524318:FKM524323 FUI524318:FUI524323 GEE524318:GEE524323 GOA524318:GOA524323 GXW524318:GXW524323 HHS524318:HHS524323 HRO524318:HRO524323 IBK524318:IBK524323 ILG524318:ILG524323 IVC524318:IVC524323 JEY524318:JEY524323 JOU524318:JOU524323 JYQ524318:JYQ524323 KIM524318:KIM524323 KSI524318:KSI524323 LCE524318:LCE524323 LMA524318:LMA524323 LVW524318:LVW524323 MFS524318:MFS524323 MPO524318:MPO524323 MZK524318:MZK524323 NJG524318:NJG524323 NTC524318:NTC524323 OCY524318:OCY524323 OMU524318:OMU524323 OWQ524318:OWQ524323 PGM524318:PGM524323 PQI524318:PQI524323 QAE524318:QAE524323 QKA524318:QKA524323 QTW524318:QTW524323 RDS524318:RDS524323 RNO524318:RNO524323 RXK524318:RXK524323 SHG524318:SHG524323 SRC524318:SRC524323 TAY524318:TAY524323 TKU524318:TKU524323 TUQ524318:TUQ524323 UEM524318:UEM524323 UOI524318:UOI524323 UYE524318:UYE524323 VIA524318:VIA524323 VRW524318:VRW524323 WBS524318:WBS524323 WLO524318:WLO524323 WVK524318:WVK524323 C589854:C589859 IY589854:IY589859 SU589854:SU589859 ACQ589854:ACQ589859 AMM589854:AMM589859 AWI589854:AWI589859 BGE589854:BGE589859 BQA589854:BQA589859 BZW589854:BZW589859 CJS589854:CJS589859 CTO589854:CTO589859 DDK589854:DDK589859 DNG589854:DNG589859 DXC589854:DXC589859 EGY589854:EGY589859 EQU589854:EQU589859 FAQ589854:FAQ589859 FKM589854:FKM589859 FUI589854:FUI589859 GEE589854:GEE589859 GOA589854:GOA589859 GXW589854:GXW589859 HHS589854:HHS589859 HRO589854:HRO589859 IBK589854:IBK589859 ILG589854:ILG589859 IVC589854:IVC589859 JEY589854:JEY589859 JOU589854:JOU589859 JYQ589854:JYQ589859 KIM589854:KIM589859 KSI589854:KSI589859 LCE589854:LCE589859 LMA589854:LMA589859 LVW589854:LVW589859 MFS589854:MFS589859 MPO589854:MPO589859 MZK589854:MZK589859 NJG589854:NJG589859 NTC589854:NTC589859 OCY589854:OCY589859 OMU589854:OMU589859 OWQ589854:OWQ589859 PGM589854:PGM589859 PQI589854:PQI589859 QAE589854:QAE589859 QKA589854:QKA589859 QTW589854:QTW589859 RDS589854:RDS589859 RNO589854:RNO589859 RXK589854:RXK589859 SHG589854:SHG589859 SRC589854:SRC589859 TAY589854:TAY589859 TKU589854:TKU589859 TUQ589854:TUQ589859 UEM589854:UEM589859 UOI589854:UOI589859 UYE589854:UYE589859 VIA589854:VIA589859 VRW589854:VRW589859 WBS589854:WBS589859 WLO589854:WLO589859 WVK589854:WVK589859 C655390:C655395 IY655390:IY655395 SU655390:SU655395 ACQ655390:ACQ655395 AMM655390:AMM655395 AWI655390:AWI655395 BGE655390:BGE655395 BQA655390:BQA655395 BZW655390:BZW655395 CJS655390:CJS655395 CTO655390:CTO655395 DDK655390:DDK655395 DNG655390:DNG655395 DXC655390:DXC655395 EGY655390:EGY655395 EQU655390:EQU655395 FAQ655390:FAQ655395 FKM655390:FKM655395 FUI655390:FUI655395 GEE655390:GEE655395 GOA655390:GOA655395 GXW655390:GXW655395 HHS655390:HHS655395 HRO655390:HRO655395 IBK655390:IBK655395 ILG655390:ILG655395 IVC655390:IVC655395 JEY655390:JEY655395 JOU655390:JOU655395 JYQ655390:JYQ655395 KIM655390:KIM655395 KSI655390:KSI655395 LCE655390:LCE655395 LMA655390:LMA655395 LVW655390:LVW655395 MFS655390:MFS655395 MPO655390:MPO655395 MZK655390:MZK655395 NJG655390:NJG655395 NTC655390:NTC655395 OCY655390:OCY655395 OMU655390:OMU655395 OWQ655390:OWQ655395 PGM655390:PGM655395 PQI655390:PQI655395 QAE655390:QAE655395 QKA655390:QKA655395 QTW655390:QTW655395 RDS655390:RDS655395 RNO655390:RNO655395 RXK655390:RXK655395 SHG655390:SHG655395 SRC655390:SRC655395 TAY655390:TAY655395 TKU655390:TKU655395 TUQ655390:TUQ655395 UEM655390:UEM655395 UOI655390:UOI655395 UYE655390:UYE655395 VIA655390:VIA655395 VRW655390:VRW655395 WBS655390:WBS655395 WLO655390:WLO655395 WVK655390:WVK655395 C720926:C720931 IY720926:IY720931 SU720926:SU720931 ACQ720926:ACQ720931 AMM720926:AMM720931 AWI720926:AWI720931 BGE720926:BGE720931 BQA720926:BQA720931 BZW720926:BZW720931 CJS720926:CJS720931 CTO720926:CTO720931 DDK720926:DDK720931 DNG720926:DNG720931 DXC720926:DXC720931 EGY720926:EGY720931 EQU720926:EQU720931 FAQ720926:FAQ720931 FKM720926:FKM720931 FUI720926:FUI720931 GEE720926:GEE720931 GOA720926:GOA720931 GXW720926:GXW720931 HHS720926:HHS720931 HRO720926:HRO720931 IBK720926:IBK720931 ILG720926:ILG720931 IVC720926:IVC720931 JEY720926:JEY720931 JOU720926:JOU720931 JYQ720926:JYQ720931 KIM720926:KIM720931 KSI720926:KSI720931 LCE720926:LCE720931 LMA720926:LMA720931 LVW720926:LVW720931 MFS720926:MFS720931 MPO720926:MPO720931 MZK720926:MZK720931 NJG720926:NJG720931 NTC720926:NTC720931 OCY720926:OCY720931 OMU720926:OMU720931 OWQ720926:OWQ720931 PGM720926:PGM720931 PQI720926:PQI720931 QAE720926:QAE720931 QKA720926:QKA720931 QTW720926:QTW720931 RDS720926:RDS720931 RNO720926:RNO720931 RXK720926:RXK720931 SHG720926:SHG720931 SRC720926:SRC720931 TAY720926:TAY720931 TKU720926:TKU720931 TUQ720926:TUQ720931 UEM720926:UEM720931 UOI720926:UOI720931 UYE720926:UYE720931 VIA720926:VIA720931 VRW720926:VRW720931 WBS720926:WBS720931 WLO720926:WLO720931 WVK720926:WVK720931 C786462:C786467 IY786462:IY786467 SU786462:SU786467 ACQ786462:ACQ786467 AMM786462:AMM786467 AWI786462:AWI786467 BGE786462:BGE786467 BQA786462:BQA786467 BZW786462:BZW786467 CJS786462:CJS786467 CTO786462:CTO786467 DDK786462:DDK786467 DNG786462:DNG786467 DXC786462:DXC786467 EGY786462:EGY786467 EQU786462:EQU786467 FAQ786462:FAQ786467 FKM786462:FKM786467 FUI786462:FUI786467 GEE786462:GEE786467 GOA786462:GOA786467 GXW786462:GXW786467 HHS786462:HHS786467 HRO786462:HRO786467 IBK786462:IBK786467 ILG786462:ILG786467 IVC786462:IVC786467 JEY786462:JEY786467 JOU786462:JOU786467 JYQ786462:JYQ786467 KIM786462:KIM786467 KSI786462:KSI786467 LCE786462:LCE786467 LMA786462:LMA786467 LVW786462:LVW786467 MFS786462:MFS786467 MPO786462:MPO786467 MZK786462:MZK786467 NJG786462:NJG786467 NTC786462:NTC786467 OCY786462:OCY786467 OMU786462:OMU786467 OWQ786462:OWQ786467 PGM786462:PGM786467 PQI786462:PQI786467 QAE786462:QAE786467 QKA786462:QKA786467 QTW786462:QTW786467 RDS786462:RDS786467 RNO786462:RNO786467 RXK786462:RXK786467 SHG786462:SHG786467 SRC786462:SRC786467 TAY786462:TAY786467 TKU786462:TKU786467 TUQ786462:TUQ786467 UEM786462:UEM786467 UOI786462:UOI786467 UYE786462:UYE786467 VIA786462:VIA786467 VRW786462:VRW786467 WBS786462:WBS786467 WLO786462:WLO786467 WVK786462:WVK786467 C851998:C852003 IY851998:IY852003 SU851998:SU852003 ACQ851998:ACQ852003 AMM851998:AMM852003 AWI851998:AWI852003 BGE851998:BGE852003 BQA851998:BQA852003 BZW851998:BZW852003 CJS851998:CJS852003 CTO851998:CTO852003 DDK851998:DDK852003 DNG851998:DNG852003 DXC851998:DXC852003 EGY851998:EGY852003 EQU851998:EQU852003 FAQ851998:FAQ852003 FKM851998:FKM852003 FUI851998:FUI852003 GEE851998:GEE852003 GOA851998:GOA852003 GXW851998:GXW852003 HHS851998:HHS852003 HRO851998:HRO852003 IBK851998:IBK852003 ILG851998:ILG852003 IVC851998:IVC852003 JEY851998:JEY852003 JOU851998:JOU852003 JYQ851998:JYQ852003 KIM851998:KIM852003 KSI851998:KSI852003 LCE851998:LCE852003 LMA851998:LMA852003 LVW851998:LVW852003 MFS851998:MFS852003 MPO851998:MPO852003 MZK851998:MZK852003 NJG851998:NJG852003 NTC851998:NTC852003 OCY851998:OCY852003 OMU851998:OMU852003 OWQ851998:OWQ852003 PGM851998:PGM852003 PQI851998:PQI852003 QAE851998:QAE852003 QKA851998:QKA852003 QTW851998:QTW852003 RDS851998:RDS852003 RNO851998:RNO852003 RXK851998:RXK852003 SHG851998:SHG852003 SRC851998:SRC852003 TAY851998:TAY852003 TKU851998:TKU852003 TUQ851998:TUQ852003 UEM851998:UEM852003 UOI851998:UOI852003 UYE851998:UYE852003 VIA851998:VIA852003 VRW851998:VRW852003 WBS851998:WBS852003 WLO851998:WLO852003 WVK851998:WVK852003 C917534:C917539 IY917534:IY917539 SU917534:SU917539 ACQ917534:ACQ917539 AMM917534:AMM917539 AWI917534:AWI917539 BGE917534:BGE917539 BQA917534:BQA917539 BZW917534:BZW917539 CJS917534:CJS917539 CTO917534:CTO917539 DDK917534:DDK917539 DNG917534:DNG917539 DXC917534:DXC917539 EGY917534:EGY917539 EQU917534:EQU917539 FAQ917534:FAQ917539 FKM917534:FKM917539 FUI917534:FUI917539 GEE917534:GEE917539 GOA917534:GOA917539 GXW917534:GXW917539 HHS917534:HHS917539 HRO917534:HRO917539 IBK917534:IBK917539 ILG917534:ILG917539 IVC917534:IVC917539 JEY917534:JEY917539 JOU917534:JOU917539 JYQ917534:JYQ917539 KIM917534:KIM917539 KSI917534:KSI917539 LCE917534:LCE917539 LMA917534:LMA917539 LVW917534:LVW917539 MFS917534:MFS917539 MPO917534:MPO917539 MZK917534:MZK917539 NJG917534:NJG917539 NTC917534:NTC917539 OCY917534:OCY917539 OMU917534:OMU917539 OWQ917534:OWQ917539 PGM917534:PGM917539 PQI917534:PQI917539 QAE917534:QAE917539 QKA917534:QKA917539 QTW917534:QTW917539 RDS917534:RDS917539 RNO917534:RNO917539 RXK917534:RXK917539 SHG917534:SHG917539 SRC917534:SRC917539 TAY917534:TAY917539 TKU917534:TKU917539 TUQ917534:TUQ917539 UEM917534:UEM917539 UOI917534:UOI917539 UYE917534:UYE917539 VIA917534:VIA917539 VRW917534:VRW917539 WBS917534:WBS917539 WLO917534:WLO917539 WVK917534:WVK917539 C983070:C983075 IY983070:IY983075 SU983070:SU983075 ACQ983070:ACQ983075 AMM983070:AMM983075 AWI983070:AWI983075 BGE983070:BGE983075 BQA983070:BQA983075 BZW983070:BZW983075 CJS983070:CJS983075 CTO983070:CTO983075 DDK983070:DDK983075 DNG983070:DNG983075 DXC983070:DXC983075 EGY983070:EGY983075 EQU983070:EQU983075 FAQ983070:FAQ983075 FKM983070:FKM983075 FUI983070:FUI983075 GEE983070:GEE983075 GOA983070:GOA983075 GXW983070:GXW983075 HHS983070:HHS983075 HRO983070:HRO983075 IBK983070:IBK983075 ILG983070:ILG983075 IVC983070:IVC983075 JEY983070:JEY983075 JOU983070:JOU983075 JYQ983070:JYQ983075 KIM983070:KIM983075 KSI983070:KSI983075 LCE983070:LCE983075 LMA983070:LMA983075 LVW983070:LVW983075 MFS983070:MFS983075 MPO983070:MPO983075 MZK983070:MZK983075 NJG983070:NJG983075 NTC983070:NTC983075 OCY983070:OCY983075 OMU983070:OMU983075 OWQ983070:OWQ983075 PGM983070:PGM983075 PQI983070:PQI983075 QAE983070:QAE983075 QKA983070:QKA983075 QTW983070:QTW983075 RDS983070:RDS983075 RNO983070:RNO983075 RXK983070:RXK983075 SHG983070:SHG983075 SRC983070:SRC983075 TAY983070:TAY983075 TKU983070:TKU983075 TUQ983070:TUQ983075 UEM983070:UEM983075 UOI983070:UOI983075 UYE983070:UYE983075 VIA983070:VIA983075 VRW983070:VRW983075 WBS983070:WBS983075 WLO983070:WLO983075 V42 B44 B46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1D01-A053-4B36-9D9B-76864386889F}">
  <sheetPr>
    <tabColor rgb="FFCCFFFF"/>
  </sheetPr>
  <dimension ref="A1:AF54"/>
  <sheetViews>
    <sheetView view="pageBreakPreview" zoomScaleNormal="100" workbookViewId="0">
      <selection activeCell="E4" sqref="E4:G4"/>
    </sheetView>
  </sheetViews>
  <sheetFormatPr defaultRowHeight="12"/>
  <cols>
    <col min="1" max="29" width="3" style="444" customWidth="1"/>
    <col min="30" max="31" width="4.625" style="444" customWidth="1"/>
    <col min="32" max="256" width="9" style="444"/>
    <col min="257" max="285" width="3" style="444" customWidth="1"/>
    <col min="286" max="287" width="4.625" style="444" customWidth="1"/>
    <col min="288" max="512" width="9" style="444"/>
    <col min="513" max="541" width="3" style="444" customWidth="1"/>
    <col min="542" max="543" width="4.625" style="444" customWidth="1"/>
    <col min="544" max="768" width="9" style="444"/>
    <col min="769" max="797" width="3" style="444" customWidth="1"/>
    <col min="798" max="799" width="4.625" style="444" customWidth="1"/>
    <col min="800" max="1024" width="9" style="444"/>
    <col min="1025" max="1053" width="3" style="444" customWidth="1"/>
    <col min="1054" max="1055" width="4.625" style="444" customWidth="1"/>
    <col min="1056" max="1280" width="9" style="444"/>
    <col min="1281" max="1309" width="3" style="444" customWidth="1"/>
    <col min="1310" max="1311" width="4.625" style="444" customWidth="1"/>
    <col min="1312" max="1536" width="9" style="444"/>
    <col min="1537" max="1565" width="3" style="444" customWidth="1"/>
    <col min="1566" max="1567" width="4.625" style="444" customWidth="1"/>
    <col min="1568" max="1792" width="9" style="444"/>
    <col min="1793" max="1821" width="3" style="444" customWidth="1"/>
    <col min="1822" max="1823" width="4.625" style="444" customWidth="1"/>
    <col min="1824" max="2048" width="9" style="444"/>
    <col min="2049" max="2077" width="3" style="444" customWidth="1"/>
    <col min="2078" max="2079" width="4.625" style="444" customWidth="1"/>
    <col min="2080" max="2304" width="9" style="444"/>
    <col min="2305" max="2333" width="3" style="444" customWidth="1"/>
    <col min="2334" max="2335" width="4.625" style="444" customWidth="1"/>
    <col min="2336" max="2560" width="9" style="444"/>
    <col min="2561" max="2589" width="3" style="444" customWidth="1"/>
    <col min="2590" max="2591" width="4.625" style="444" customWidth="1"/>
    <col min="2592" max="2816" width="9" style="444"/>
    <col min="2817" max="2845" width="3" style="444" customWidth="1"/>
    <col min="2846" max="2847" width="4.625" style="444" customWidth="1"/>
    <col min="2848" max="3072" width="9" style="444"/>
    <col min="3073" max="3101" width="3" style="444" customWidth="1"/>
    <col min="3102" max="3103" width="4.625" style="444" customWidth="1"/>
    <col min="3104" max="3328" width="9" style="444"/>
    <col min="3329" max="3357" width="3" style="444" customWidth="1"/>
    <col min="3358" max="3359" width="4.625" style="444" customWidth="1"/>
    <col min="3360" max="3584" width="9" style="444"/>
    <col min="3585" max="3613" width="3" style="444" customWidth="1"/>
    <col min="3614" max="3615" width="4.625" style="444" customWidth="1"/>
    <col min="3616" max="3840" width="9" style="444"/>
    <col min="3841" max="3869" width="3" style="444" customWidth="1"/>
    <col min="3870" max="3871" width="4.625" style="444" customWidth="1"/>
    <col min="3872" max="4096" width="9" style="444"/>
    <col min="4097" max="4125" width="3" style="444" customWidth="1"/>
    <col min="4126" max="4127" width="4.625" style="444" customWidth="1"/>
    <col min="4128" max="4352" width="9" style="444"/>
    <col min="4353" max="4381" width="3" style="444" customWidth="1"/>
    <col min="4382" max="4383" width="4.625" style="444" customWidth="1"/>
    <col min="4384" max="4608" width="9" style="444"/>
    <col min="4609" max="4637" width="3" style="444" customWidth="1"/>
    <col min="4638" max="4639" width="4.625" style="444" customWidth="1"/>
    <col min="4640" max="4864" width="9" style="444"/>
    <col min="4865" max="4893" width="3" style="444" customWidth="1"/>
    <col min="4894" max="4895" width="4.625" style="444" customWidth="1"/>
    <col min="4896" max="5120" width="9" style="444"/>
    <col min="5121" max="5149" width="3" style="444" customWidth="1"/>
    <col min="5150" max="5151" width="4.625" style="444" customWidth="1"/>
    <col min="5152" max="5376" width="9" style="444"/>
    <col min="5377" max="5405" width="3" style="444" customWidth="1"/>
    <col min="5406" max="5407" width="4.625" style="444" customWidth="1"/>
    <col min="5408" max="5632" width="9" style="444"/>
    <col min="5633" max="5661" width="3" style="444" customWidth="1"/>
    <col min="5662" max="5663" width="4.625" style="444" customWidth="1"/>
    <col min="5664" max="5888" width="9" style="444"/>
    <col min="5889" max="5917" width="3" style="444" customWidth="1"/>
    <col min="5918" max="5919" width="4.625" style="444" customWidth="1"/>
    <col min="5920" max="6144" width="9" style="444"/>
    <col min="6145" max="6173" width="3" style="444" customWidth="1"/>
    <col min="6174" max="6175" width="4.625" style="444" customWidth="1"/>
    <col min="6176" max="6400" width="9" style="444"/>
    <col min="6401" max="6429" width="3" style="444" customWidth="1"/>
    <col min="6430" max="6431" width="4.625" style="444" customWidth="1"/>
    <col min="6432" max="6656" width="9" style="444"/>
    <col min="6657" max="6685" width="3" style="444" customWidth="1"/>
    <col min="6686" max="6687" width="4.625" style="444" customWidth="1"/>
    <col min="6688" max="6912" width="9" style="444"/>
    <col min="6913" max="6941" width="3" style="444" customWidth="1"/>
    <col min="6942" max="6943" width="4.625" style="444" customWidth="1"/>
    <col min="6944" max="7168" width="9" style="444"/>
    <col min="7169" max="7197" width="3" style="444" customWidth="1"/>
    <col min="7198" max="7199" width="4.625" style="444" customWidth="1"/>
    <col min="7200" max="7424" width="9" style="444"/>
    <col min="7425" max="7453" width="3" style="444" customWidth="1"/>
    <col min="7454" max="7455" width="4.625" style="444" customWidth="1"/>
    <col min="7456" max="7680" width="9" style="444"/>
    <col min="7681" max="7709" width="3" style="444" customWidth="1"/>
    <col min="7710" max="7711" width="4.625" style="444" customWidth="1"/>
    <col min="7712" max="7936" width="9" style="444"/>
    <col min="7937" max="7965" width="3" style="444" customWidth="1"/>
    <col min="7966" max="7967" width="4.625" style="444" customWidth="1"/>
    <col min="7968" max="8192" width="9" style="444"/>
    <col min="8193" max="8221" width="3" style="444" customWidth="1"/>
    <col min="8222" max="8223" width="4.625" style="444" customWidth="1"/>
    <col min="8224" max="8448" width="9" style="444"/>
    <col min="8449" max="8477" width="3" style="444" customWidth="1"/>
    <col min="8478" max="8479" width="4.625" style="444" customWidth="1"/>
    <col min="8480" max="8704" width="9" style="444"/>
    <col min="8705" max="8733" width="3" style="444" customWidth="1"/>
    <col min="8734" max="8735" width="4.625" style="444" customWidth="1"/>
    <col min="8736" max="8960" width="9" style="444"/>
    <col min="8961" max="8989" width="3" style="444" customWidth="1"/>
    <col min="8990" max="8991" width="4.625" style="444" customWidth="1"/>
    <col min="8992" max="9216" width="9" style="444"/>
    <col min="9217" max="9245" width="3" style="444" customWidth="1"/>
    <col min="9246" max="9247" width="4.625" style="444" customWidth="1"/>
    <col min="9248" max="9472" width="9" style="444"/>
    <col min="9473" max="9501" width="3" style="444" customWidth="1"/>
    <col min="9502" max="9503" width="4.625" style="444" customWidth="1"/>
    <col min="9504" max="9728" width="9" style="444"/>
    <col min="9729" max="9757" width="3" style="444" customWidth="1"/>
    <col min="9758" max="9759" width="4.625" style="444" customWidth="1"/>
    <col min="9760" max="9984" width="9" style="444"/>
    <col min="9985" max="10013" width="3" style="444" customWidth="1"/>
    <col min="10014" max="10015" width="4.625" style="444" customWidth="1"/>
    <col min="10016" max="10240" width="9" style="444"/>
    <col min="10241" max="10269" width="3" style="444" customWidth="1"/>
    <col min="10270" max="10271" width="4.625" style="444" customWidth="1"/>
    <col min="10272" max="10496" width="9" style="444"/>
    <col min="10497" max="10525" width="3" style="444" customWidth="1"/>
    <col min="10526" max="10527" width="4.625" style="444" customWidth="1"/>
    <col min="10528" max="10752" width="9" style="444"/>
    <col min="10753" max="10781" width="3" style="444" customWidth="1"/>
    <col min="10782" max="10783" width="4.625" style="444" customWidth="1"/>
    <col min="10784" max="11008" width="9" style="444"/>
    <col min="11009" max="11037" width="3" style="444" customWidth="1"/>
    <col min="11038" max="11039" width="4.625" style="444" customWidth="1"/>
    <col min="11040" max="11264" width="9" style="444"/>
    <col min="11265" max="11293" width="3" style="444" customWidth="1"/>
    <col min="11294" max="11295" width="4.625" style="444" customWidth="1"/>
    <col min="11296" max="11520" width="9" style="444"/>
    <col min="11521" max="11549" width="3" style="444" customWidth="1"/>
    <col min="11550" max="11551" width="4.625" style="444" customWidth="1"/>
    <col min="11552" max="11776" width="9" style="444"/>
    <col min="11777" max="11805" width="3" style="444" customWidth="1"/>
    <col min="11806" max="11807" width="4.625" style="444" customWidth="1"/>
    <col min="11808" max="12032" width="9" style="444"/>
    <col min="12033" max="12061" width="3" style="444" customWidth="1"/>
    <col min="12062" max="12063" width="4.625" style="444" customWidth="1"/>
    <col min="12064" max="12288" width="9" style="444"/>
    <col min="12289" max="12317" width="3" style="444" customWidth="1"/>
    <col min="12318" max="12319" width="4.625" style="444" customWidth="1"/>
    <col min="12320" max="12544" width="9" style="444"/>
    <col min="12545" max="12573" width="3" style="444" customWidth="1"/>
    <col min="12574" max="12575" width="4.625" style="444" customWidth="1"/>
    <col min="12576" max="12800" width="9" style="444"/>
    <col min="12801" max="12829" width="3" style="444" customWidth="1"/>
    <col min="12830" max="12831" width="4.625" style="444" customWidth="1"/>
    <col min="12832" max="13056" width="9" style="444"/>
    <col min="13057" max="13085" width="3" style="444" customWidth="1"/>
    <col min="13086" max="13087" width="4.625" style="444" customWidth="1"/>
    <col min="13088" max="13312" width="9" style="444"/>
    <col min="13313" max="13341" width="3" style="444" customWidth="1"/>
    <col min="13342" max="13343" width="4.625" style="444" customWidth="1"/>
    <col min="13344" max="13568" width="9" style="444"/>
    <col min="13569" max="13597" width="3" style="444" customWidth="1"/>
    <col min="13598" max="13599" width="4.625" style="444" customWidth="1"/>
    <col min="13600" max="13824" width="9" style="444"/>
    <col min="13825" max="13853" width="3" style="444" customWidth="1"/>
    <col min="13854" max="13855" width="4.625" style="444" customWidth="1"/>
    <col min="13856" max="14080" width="9" style="444"/>
    <col min="14081" max="14109" width="3" style="444" customWidth="1"/>
    <col min="14110" max="14111" width="4.625" style="444" customWidth="1"/>
    <col min="14112" max="14336" width="9" style="444"/>
    <col min="14337" max="14365" width="3" style="444" customWidth="1"/>
    <col min="14366" max="14367" width="4.625" style="444" customWidth="1"/>
    <col min="14368" max="14592" width="9" style="444"/>
    <col min="14593" max="14621" width="3" style="444" customWidth="1"/>
    <col min="14622" max="14623" width="4.625" style="444" customWidth="1"/>
    <col min="14624" max="14848" width="9" style="444"/>
    <col min="14849" max="14877" width="3" style="444" customWidth="1"/>
    <col min="14878" max="14879" width="4.625" style="444" customWidth="1"/>
    <col min="14880" max="15104" width="9" style="444"/>
    <col min="15105" max="15133" width="3" style="444" customWidth="1"/>
    <col min="15134" max="15135" width="4.625" style="444" customWidth="1"/>
    <col min="15136" max="15360" width="9" style="444"/>
    <col min="15361" max="15389" width="3" style="444" customWidth="1"/>
    <col min="15390" max="15391" width="4.625" style="444" customWidth="1"/>
    <col min="15392" max="15616" width="9" style="444"/>
    <col min="15617" max="15645" width="3" style="444" customWidth="1"/>
    <col min="15646" max="15647" width="4.625" style="444" customWidth="1"/>
    <col min="15648" max="15872" width="9" style="444"/>
    <col min="15873" max="15901" width="3" style="444" customWidth="1"/>
    <col min="15902" max="15903" width="4.625" style="444" customWidth="1"/>
    <col min="15904" max="16128" width="9" style="444"/>
    <col min="16129" max="16157" width="3" style="444" customWidth="1"/>
    <col min="16158" max="16159" width="4.625" style="444" customWidth="1"/>
    <col min="16160" max="16384" width="9" style="444"/>
  </cols>
  <sheetData>
    <row r="1" spans="1:29" ht="17.100000000000001" customHeight="1">
      <c r="A1" s="1250" t="s">
        <v>3030</v>
      </c>
      <c r="B1" s="1250"/>
      <c r="C1" s="1250"/>
      <c r="D1" s="1250"/>
      <c r="E1" s="1250"/>
      <c r="F1" s="1280"/>
      <c r="G1" s="1280"/>
      <c r="H1" s="1280"/>
      <c r="I1" s="1280"/>
      <c r="J1" s="1280"/>
      <c r="K1" s="1280"/>
      <c r="L1" s="1280"/>
      <c r="M1" s="1280"/>
      <c r="N1" s="1280"/>
      <c r="O1" s="1280"/>
      <c r="P1" s="1280"/>
      <c r="Q1" s="1280"/>
      <c r="R1" s="1280"/>
      <c r="S1" s="1280"/>
      <c r="T1" s="1280"/>
      <c r="U1" s="1280"/>
      <c r="V1" s="1280"/>
      <c r="W1" s="1280"/>
      <c r="X1" s="1280"/>
      <c r="Y1" s="1280"/>
      <c r="Z1" s="1280"/>
      <c r="AA1" s="1280"/>
      <c r="AB1" s="1280"/>
      <c r="AC1" s="1280"/>
    </row>
    <row r="2" spans="1:29" s="446" customFormat="1" ht="17.100000000000001" customHeight="1">
      <c r="A2" s="1302" t="s">
        <v>3031</v>
      </c>
      <c r="B2" s="1302"/>
      <c r="C2" s="1302"/>
      <c r="D2" s="1302"/>
      <c r="E2" s="1303"/>
      <c r="F2" s="1303"/>
      <c r="G2" s="1303"/>
      <c r="H2" s="406"/>
      <c r="I2" s="406"/>
      <c r="J2" s="406"/>
      <c r="K2" s="406"/>
      <c r="L2" s="406"/>
      <c r="M2" s="406"/>
      <c r="N2" s="406"/>
      <c r="O2" s="406"/>
      <c r="P2" s="406"/>
      <c r="Q2" s="406"/>
      <c r="R2" s="406"/>
      <c r="S2" s="406"/>
      <c r="T2" s="406"/>
      <c r="U2" s="406"/>
      <c r="V2" s="406"/>
      <c r="W2" s="406"/>
      <c r="X2" s="406"/>
      <c r="Y2" s="406"/>
      <c r="Z2" s="406"/>
      <c r="AA2" s="406"/>
      <c r="AB2" s="406"/>
      <c r="AC2" s="406"/>
    </row>
    <row r="3" spans="1:29" s="446" customFormat="1" ht="17.100000000000001" customHeight="1">
      <c r="A3" s="408" t="s">
        <v>3032</v>
      </c>
      <c r="B3" s="408"/>
      <c r="C3" s="408"/>
      <c r="D3" s="408"/>
      <c r="E3" s="1272" t="s">
        <v>2976</v>
      </c>
      <c r="F3" s="1272"/>
      <c r="G3" s="1272"/>
      <c r="H3" s="464"/>
      <c r="I3" s="464"/>
      <c r="J3" s="464"/>
      <c r="K3" s="464"/>
      <c r="L3" s="464"/>
      <c r="M3" s="464"/>
      <c r="N3" s="464"/>
      <c r="O3" s="464"/>
      <c r="P3" s="464"/>
      <c r="Q3" s="464"/>
      <c r="R3" s="464"/>
      <c r="S3" s="464"/>
      <c r="T3" s="464"/>
      <c r="U3" s="464"/>
      <c r="V3" s="464"/>
      <c r="W3" s="464"/>
      <c r="X3" s="464"/>
      <c r="Y3" s="464"/>
      <c r="Z3" s="464"/>
      <c r="AA3" s="464"/>
      <c r="AB3" s="464"/>
      <c r="AC3" s="464"/>
    </row>
    <row r="4" spans="1:29" s="446" customFormat="1" ht="17.100000000000001" customHeight="1">
      <c r="A4" s="408" t="s">
        <v>3033</v>
      </c>
      <c r="B4" s="408"/>
      <c r="C4" s="408"/>
      <c r="D4" s="464"/>
      <c r="E4" s="1272"/>
      <c r="F4" s="1272"/>
      <c r="G4" s="1272"/>
      <c r="H4" s="445" t="s">
        <v>2109</v>
      </c>
      <c r="I4" s="445"/>
      <c r="J4" s="445"/>
      <c r="K4" s="445"/>
      <c r="L4" s="445"/>
      <c r="M4" s="445"/>
      <c r="N4" s="445"/>
      <c r="O4" s="445"/>
      <c r="P4" s="445"/>
      <c r="Q4" s="445"/>
      <c r="R4" s="445"/>
      <c r="S4" s="445"/>
      <c r="T4" s="445"/>
      <c r="U4" s="445"/>
      <c r="V4" s="445"/>
      <c r="W4" s="445"/>
      <c r="X4" s="445"/>
      <c r="Y4" s="445"/>
      <c r="Z4" s="445"/>
      <c r="AA4" s="445"/>
      <c r="AB4" s="445"/>
      <c r="AC4" s="445"/>
    </row>
    <row r="5" spans="1:29" s="446" customFormat="1" ht="17.100000000000001" customHeight="1">
      <c r="A5" s="408" t="s">
        <v>3034</v>
      </c>
      <c r="B5" s="408"/>
      <c r="C5" s="408"/>
      <c r="D5" s="408"/>
      <c r="E5" s="408"/>
      <c r="F5" s="383"/>
      <c r="G5" s="1301"/>
      <c r="H5" s="1301"/>
      <c r="I5" s="1272"/>
      <c r="J5" s="1272"/>
      <c r="K5" s="1272"/>
      <c r="L5" s="445" t="s">
        <v>3026</v>
      </c>
      <c r="M5" s="445"/>
      <c r="N5" s="445"/>
      <c r="O5" s="445"/>
      <c r="P5" s="445"/>
      <c r="Q5" s="445"/>
      <c r="R5" s="445"/>
      <c r="S5" s="445"/>
      <c r="T5" s="445"/>
      <c r="U5" s="445"/>
      <c r="V5" s="445"/>
      <c r="W5" s="445"/>
      <c r="X5" s="445"/>
      <c r="Y5" s="445"/>
      <c r="Z5" s="445"/>
      <c r="AA5" s="445"/>
      <c r="AB5" s="445"/>
      <c r="AC5" s="445"/>
    </row>
    <row r="6" spans="1:29" s="446" customFormat="1" ht="17.100000000000001" customHeight="1">
      <c r="A6" s="408" t="s">
        <v>3035</v>
      </c>
      <c r="B6" s="408"/>
      <c r="C6" s="408"/>
      <c r="D6" s="408"/>
      <c r="E6" s="408"/>
      <c r="F6" s="383"/>
      <c r="G6" s="383"/>
      <c r="H6" s="383"/>
      <c r="I6" s="1272"/>
      <c r="J6" s="1272"/>
      <c r="K6" s="1272"/>
      <c r="L6" s="445" t="s">
        <v>3026</v>
      </c>
      <c r="M6" s="465"/>
      <c r="N6" s="445"/>
      <c r="O6" s="445"/>
      <c r="P6" s="445"/>
      <c r="Q6" s="445"/>
      <c r="R6" s="445"/>
      <c r="S6" s="445"/>
      <c r="T6" s="445"/>
      <c r="U6" s="445"/>
      <c r="V6" s="445"/>
      <c r="W6" s="445"/>
      <c r="X6" s="445"/>
      <c r="Y6" s="445"/>
      <c r="Z6" s="445"/>
      <c r="AA6" s="445"/>
      <c r="AB6" s="445"/>
      <c r="AC6" s="445"/>
    </row>
    <row r="7" spans="1:29" s="446" customFormat="1" ht="17.100000000000001" customHeight="1">
      <c r="A7" s="408" t="s">
        <v>3036</v>
      </c>
      <c r="B7" s="408"/>
      <c r="C7" s="408"/>
      <c r="D7" s="408"/>
      <c r="E7" s="408"/>
      <c r="F7" s="383"/>
      <c r="G7" s="383"/>
      <c r="H7" s="383"/>
      <c r="I7" s="1272"/>
      <c r="J7" s="1272"/>
      <c r="K7" s="1272"/>
      <c r="L7" s="445" t="s">
        <v>3026</v>
      </c>
      <c r="M7" s="465"/>
      <c r="N7" s="445"/>
      <c r="O7" s="445"/>
      <c r="P7" s="445"/>
      <c r="Q7" s="445"/>
      <c r="R7" s="445"/>
      <c r="S7" s="445"/>
      <c r="T7" s="445"/>
      <c r="U7" s="445"/>
      <c r="V7" s="445"/>
      <c r="W7" s="445"/>
      <c r="X7" s="445"/>
      <c r="Y7" s="445"/>
      <c r="Z7" s="445"/>
      <c r="AA7" s="445"/>
      <c r="AB7" s="445"/>
      <c r="AC7" s="445"/>
    </row>
    <row r="8" spans="1:29" s="446" customFormat="1" ht="17.100000000000001" customHeight="1">
      <c r="A8" s="408" t="s">
        <v>3037</v>
      </c>
      <c r="B8" s="408"/>
      <c r="C8" s="408"/>
      <c r="D8" s="408"/>
      <c r="E8" s="408"/>
      <c r="F8" s="383"/>
      <c r="G8" s="383"/>
      <c r="H8" s="383"/>
      <c r="I8" s="383"/>
      <c r="J8" s="383"/>
      <c r="K8" s="383"/>
      <c r="L8" s="383"/>
      <c r="M8" s="383"/>
      <c r="N8" s="383"/>
      <c r="O8" s="383"/>
      <c r="P8" s="383"/>
      <c r="Q8" s="383"/>
      <c r="R8" s="383"/>
      <c r="S8" s="383"/>
      <c r="T8" s="383"/>
      <c r="U8" s="383"/>
      <c r="V8" s="383"/>
      <c r="W8" s="383"/>
      <c r="X8" s="383"/>
      <c r="Y8" s="383"/>
      <c r="Z8" s="383"/>
      <c r="AA8" s="383"/>
      <c r="AB8" s="383"/>
      <c r="AC8" s="383"/>
    </row>
    <row r="9" spans="1:29" s="446" customFormat="1" ht="17.100000000000001" customHeight="1">
      <c r="A9" s="406" t="s">
        <v>3038</v>
      </c>
      <c r="B9" s="406"/>
      <c r="C9" s="406"/>
      <c r="D9" s="406"/>
      <c r="E9" s="406"/>
      <c r="F9" s="365"/>
      <c r="G9" s="365"/>
      <c r="H9" s="365"/>
      <c r="I9" s="1263"/>
      <c r="J9" s="1263"/>
      <c r="K9" s="1263"/>
      <c r="L9" s="365" t="s">
        <v>3026</v>
      </c>
      <c r="M9" s="407"/>
      <c r="N9" s="365"/>
      <c r="O9" s="365"/>
      <c r="P9" s="365"/>
      <c r="Q9" s="365"/>
      <c r="R9" s="365"/>
      <c r="S9" s="365"/>
      <c r="T9" s="365"/>
      <c r="U9" s="365"/>
      <c r="V9" s="365"/>
      <c r="W9" s="365"/>
      <c r="X9" s="365"/>
      <c r="Y9" s="365"/>
      <c r="Z9" s="365"/>
      <c r="AA9" s="365"/>
      <c r="AB9" s="365"/>
      <c r="AC9" s="365"/>
    </row>
    <row r="10" spans="1:29" s="446" customFormat="1" ht="17.100000000000001" customHeight="1">
      <c r="A10" s="415" t="s">
        <v>3039</v>
      </c>
      <c r="B10" s="415"/>
      <c r="C10" s="415"/>
      <c r="D10" s="415"/>
      <c r="E10" s="415"/>
      <c r="F10" s="414"/>
      <c r="G10" s="414"/>
      <c r="H10" s="414"/>
      <c r="I10" s="459"/>
      <c r="J10" s="459"/>
      <c r="K10" s="459"/>
      <c r="L10" s="414"/>
      <c r="M10" s="428"/>
      <c r="N10" s="414"/>
      <c r="O10" s="414"/>
      <c r="P10" s="414"/>
      <c r="Q10" s="414"/>
      <c r="R10" s="414"/>
      <c r="S10" s="411" t="s">
        <v>2820</v>
      </c>
      <c r="T10" s="414" t="s">
        <v>3040</v>
      </c>
      <c r="U10" s="414"/>
      <c r="V10" s="466" t="str">
        <f>IF(S10="■","□","■")</f>
        <v>■</v>
      </c>
      <c r="W10" s="414" t="s">
        <v>3041</v>
      </c>
      <c r="X10" s="414"/>
      <c r="Y10" s="414"/>
      <c r="Z10" s="414"/>
      <c r="AA10" s="414"/>
      <c r="AB10" s="414"/>
      <c r="AC10" s="414"/>
    </row>
    <row r="11" spans="1:29" s="446" customFormat="1" ht="17.100000000000001" customHeight="1">
      <c r="A11" s="408" t="s">
        <v>3042</v>
      </c>
      <c r="B11" s="408"/>
      <c r="C11" s="408"/>
      <c r="D11" s="408"/>
      <c r="E11" s="408"/>
      <c r="F11" s="408"/>
      <c r="G11" s="408"/>
      <c r="H11" s="408"/>
      <c r="I11" s="408"/>
      <c r="J11" s="408"/>
      <c r="K11" s="1285"/>
      <c r="L11" s="1285"/>
      <c r="M11" s="1285"/>
      <c r="N11" s="1285"/>
      <c r="O11" s="1285"/>
      <c r="P11" s="1285"/>
      <c r="Q11" s="1285"/>
      <c r="R11" s="1285"/>
      <c r="S11" s="1285"/>
      <c r="T11" s="1285"/>
      <c r="U11" s="1285"/>
      <c r="V11" s="1285"/>
      <c r="W11" s="1285"/>
      <c r="X11" s="1285"/>
      <c r="Y11" s="1285"/>
      <c r="Z11" s="1285"/>
      <c r="AA11" s="1285"/>
      <c r="AB11" s="1285"/>
      <c r="AC11" s="1285"/>
    </row>
    <row r="12" spans="1:29" s="446" customFormat="1" ht="17.100000000000001" customHeight="1">
      <c r="A12" s="406"/>
      <c r="B12" s="406"/>
      <c r="C12" s="406"/>
      <c r="D12" s="406"/>
      <c r="E12" s="406" t="s">
        <v>3043</v>
      </c>
      <c r="F12" s="1250" t="s">
        <v>3044</v>
      </c>
      <c r="G12" s="1250"/>
      <c r="H12" s="1250"/>
      <c r="I12" s="1250"/>
      <c r="J12" s="1250"/>
      <c r="K12" s="407" t="s">
        <v>2839</v>
      </c>
      <c r="L12" s="1250" t="s">
        <v>3045</v>
      </c>
      <c r="M12" s="1250"/>
      <c r="N12" s="1250"/>
      <c r="O12" s="1250"/>
      <c r="P12" s="1250"/>
      <c r="Q12" s="1250"/>
      <c r="R12" s="1250"/>
      <c r="S12" s="1250"/>
      <c r="T12" s="407" t="s">
        <v>2839</v>
      </c>
      <c r="U12" s="1250" t="s">
        <v>2312</v>
      </c>
      <c r="V12" s="1250"/>
      <c r="W12" s="1250"/>
      <c r="X12" s="1250"/>
      <c r="Y12" s="1250"/>
      <c r="Z12" s="406" t="s">
        <v>3046</v>
      </c>
      <c r="AA12" s="406"/>
      <c r="AB12" s="406"/>
      <c r="AC12" s="407"/>
    </row>
    <row r="13" spans="1:29" s="446" customFormat="1" ht="17.100000000000001" customHeight="1">
      <c r="A13" s="406" t="s">
        <v>3047</v>
      </c>
      <c r="B13" s="406"/>
      <c r="C13" s="406"/>
      <c r="D13" s="406"/>
      <c r="E13" s="406" t="s">
        <v>3043</v>
      </c>
      <c r="F13" s="1126"/>
      <c r="G13" s="1126"/>
      <c r="H13" s="1126"/>
      <c r="I13" s="1126"/>
      <c r="J13" s="1126"/>
      <c r="K13" s="407" t="s">
        <v>2839</v>
      </c>
      <c r="L13" s="1263"/>
      <c r="M13" s="1263"/>
      <c r="N13" s="1263"/>
      <c r="O13" s="1263"/>
      <c r="P13" s="1263"/>
      <c r="Q13" s="1263"/>
      <c r="R13" s="1263"/>
      <c r="S13" s="1263"/>
      <c r="T13" s="407" t="s">
        <v>2839</v>
      </c>
      <c r="U13" s="1246"/>
      <c r="V13" s="1246"/>
      <c r="W13" s="1246"/>
      <c r="X13" s="1246"/>
      <c r="Y13" s="1246"/>
      <c r="Z13" s="406" t="s">
        <v>3048</v>
      </c>
      <c r="AA13" s="407"/>
      <c r="AB13" s="407"/>
      <c r="AC13" s="407"/>
    </row>
    <row r="14" spans="1:29" s="446" customFormat="1" ht="17.100000000000001" customHeight="1">
      <c r="A14" s="406" t="s">
        <v>3049</v>
      </c>
      <c r="B14" s="406"/>
      <c r="C14" s="406"/>
      <c r="D14" s="406"/>
      <c r="E14" s="406" t="s">
        <v>3043</v>
      </c>
      <c r="F14" s="1126"/>
      <c r="G14" s="1126"/>
      <c r="H14" s="1126"/>
      <c r="I14" s="1126"/>
      <c r="J14" s="1126"/>
      <c r="K14" s="407" t="s">
        <v>2839</v>
      </c>
      <c r="L14" s="1263"/>
      <c r="M14" s="1263"/>
      <c r="N14" s="1263"/>
      <c r="O14" s="1263"/>
      <c r="P14" s="1263"/>
      <c r="Q14" s="1263"/>
      <c r="R14" s="1263"/>
      <c r="S14" s="1263"/>
      <c r="T14" s="407" t="s">
        <v>2839</v>
      </c>
      <c r="U14" s="1246"/>
      <c r="V14" s="1246"/>
      <c r="W14" s="1246"/>
      <c r="X14" s="1246"/>
      <c r="Y14" s="1246"/>
      <c r="Z14" s="406" t="s">
        <v>3048</v>
      </c>
      <c r="AA14" s="407"/>
      <c r="AB14" s="407"/>
      <c r="AC14" s="407"/>
    </row>
    <row r="15" spans="1:29" s="446" customFormat="1" ht="17.100000000000001" customHeight="1">
      <c r="A15" s="406" t="s">
        <v>3050</v>
      </c>
      <c r="B15" s="406"/>
      <c r="C15" s="406"/>
      <c r="D15" s="406"/>
      <c r="E15" s="406" t="s">
        <v>3043</v>
      </c>
      <c r="F15" s="1126"/>
      <c r="G15" s="1126"/>
      <c r="H15" s="1126"/>
      <c r="I15" s="1126"/>
      <c r="J15" s="1126"/>
      <c r="K15" s="407" t="s">
        <v>2839</v>
      </c>
      <c r="L15" s="1263"/>
      <c r="M15" s="1263"/>
      <c r="N15" s="1263"/>
      <c r="O15" s="1263"/>
      <c r="P15" s="1263"/>
      <c r="Q15" s="1263"/>
      <c r="R15" s="1263"/>
      <c r="S15" s="1263"/>
      <c r="T15" s="407" t="s">
        <v>2839</v>
      </c>
      <c r="U15" s="1246"/>
      <c r="V15" s="1246"/>
      <c r="W15" s="1246"/>
      <c r="X15" s="1246"/>
      <c r="Y15" s="1246"/>
      <c r="Z15" s="406" t="s">
        <v>3048</v>
      </c>
      <c r="AA15" s="407"/>
      <c r="AB15" s="407"/>
      <c r="AC15" s="407"/>
    </row>
    <row r="16" spans="1:29" s="446" customFormat="1" ht="17.100000000000001" customHeight="1">
      <c r="A16" s="406" t="s">
        <v>3051</v>
      </c>
      <c r="B16" s="406"/>
      <c r="C16" s="406"/>
      <c r="D16" s="406"/>
      <c r="E16" s="406" t="s">
        <v>3043</v>
      </c>
      <c r="F16" s="1126"/>
      <c r="G16" s="1126"/>
      <c r="H16" s="1126"/>
      <c r="I16" s="1126"/>
      <c r="J16" s="1126"/>
      <c r="K16" s="407" t="s">
        <v>2839</v>
      </c>
      <c r="L16" s="1263"/>
      <c r="M16" s="1263"/>
      <c r="N16" s="1263"/>
      <c r="O16" s="1263"/>
      <c r="P16" s="1263"/>
      <c r="Q16" s="1263"/>
      <c r="R16" s="1263"/>
      <c r="S16" s="1263"/>
      <c r="T16" s="407" t="s">
        <v>2839</v>
      </c>
      <c r="U16" s="1246"/>
      <c r="V16" s="1246"/>
      <c r="W16" s="1246"/>
      <c r="X16" s="1246"/>
      <c r="Y16" s="1246"/>
      <c r="Z16" s="406" t="s">
        <v>3048</v>
      </c>
      <c r="AA16" s="407"/>
      <c r="AB16" s="407"/>
      <c r="AC16" s="407"/>
    </row>
    <row r="17" spans="1:29" s="446" customFormat="1" ht="17.100000000000001" customHeight="1">
      <c r="A17" s="406" t="s">
        <v>3052</v>
      </c>
      <c r="B17" s="406"/>
      <c r="C17" s="406"/>
      <c r="D17" s="406"/>
      <c r="E17" s="406" t="s">
        <v>3043</v>
      </c>
      <c r="F17" s="1126"/>
      <c r="G17" s="1126"/>
      <c r="H17" s="1126"/>
      <c r="I17" s="1126"/>
      <c r="J17" s="1126"/>
      <c r="K17" s="407" t="s">
        <v>2839</v>
      </c>
      <c r="L17" s="1263"/>
      <c r="M17" s="1263"/>
      <c r="N17" s="1263"/>
      <c r="O17" s="1263"/>
      <c r="P17" s="1263"/>
      <c r="Q17" s="1263"/>
      <c r="R17" s="1263"/>
      <c r="S17" s="1263"/>
      <c r="T17" s="407" t="s">
        <v>2839</v>
      </c>
      <c r="U17" s="1246"/>
      <c r="V17" s="1246"/>
      <c r="W17" s="1246"/>
      <c r="X17" s="1246"/>
      <c r="Y17" s="1246"/>
      <c r="Z17" s="406" t="s">
        <v>3048</v>
      </c>
      <c r="AA17" s="407"/>
      <c r="AB17" s="407"/>
      <c r="AC17" s="407"/>
    </row>
    <row r="18" spans="1:29" s="446" customFormat="1" ht="17.100000000000001" customHeight="1">
      <c r="A18" s="406" t="s">
        <v>3053</v>
      </c>
      <c r="B18" s="406"/>
      <c r="C18" s="406"/>
      <c r="D18" s="406"/>
      <c r="E18" s="406" t="s">
        <v>3043</v>
      </c>
      <c r="F18" s="1126"/>
      <c r="G18" s="1126"/>
      <c r="H18" s="1126"/>
      <c r="I18" s="1126"/>
      <c r="J18" s="1126"/>
      <c r="K18" s="407" t="s">
        <v>2839</v>
      </c>
      <c r="L18" s="1290"/>
      <c r="M18" s="1290"/>
      <c r="N18" s="1290"/>
      <c r="O18" s="1290"/>
      <c r="P18" s="1290"/>
      <c r="Q18" s="1290"/>
      <c r="R18" s="1290"/>
      <c r="S18" s="1290"/>
      <c r="T18" s="407" t="s">
        <v>2839</v>
      </c>
      <c r="U18" s="1297"/>
      <c r="V18" s="1297"/>
      <c r="W18" s="1297"/>
      <c r="X18" s="1297"/>
      <c r="Y18" s="1297"/>
      <c r="Z18" s="406" t="s">
        <v>3048</v>
      </c>
      <c r="AA18" s="407"/>
      <c r="AB18" s="407"/>
      <c r="AC18" s="407"/>
    </row>
    <row r="19" spans="1:29" s="446" customFormat="1" ht="17.100000000000001" customHeight="1">
      <c r="A19" s="408" t="s">
        <v>3054</v>
      </c>
      <c r="B19" s="408"/>
      <c r="C19" s="408"/>
      <c r="D19" s="408"/>
      <c r="E19" s="408"/>
      <c r="F19" s="408"/>
      <c r="G19" s="408"/>
      <c r="H19" s="1245"/>
      <c r="I19" s="1245"/>
      <c r="J19" s="1245"/>
      <c r="K19" s="1245"/>
      <c r="L19" s="1245"/>
      <c r="M19" s="1245"/>
      <c r="N19" s="1245"/>
      <c r="O19" s="1245"/>
      <c r="P19" s="1245"/>
      <c r="Q19" s="1245"/>
      <c r="R19" s="1245"/>
      <c r="S19" s="1245"/>
      <c r="T19" s="1245"/>
      <c r="U19" s="1245"/>
      <c r="V19" s="1245"/>
      <c r="W19" s="1245"/>
      <c r="X19" s="1245"/>
      <c r="Y19" s="1245"/>
      <c r="Z19" s="1245"/>
      <c r="AA19" s="1245"/>
      <c r="AB19" s="1245"/>
      <c r="AC19" s="1245"/>
    </row>
    <row r="20" spans="1:29" s="446" customFormat="1" ht="17.100000000000001" customHeight="1">
      <c r="A20" s="408" t="s">
        <v>3055</v>
      </c>
      <c r="B20" s="408"/>
      <c r="C20" s="408"/>
      <c r="D20" s="408"/>
      <c r="E20" s="1253"/>
      <c r="F20" s="1253"/>
      <c r="G20" s="1253"/>
      <c r="H20" s="1253"/>
      <c r="I20" s="1253"/>
      <c r="J20" s="1253"/>
      <c r="K20" s="1253"/>
      <c r="L20" s="1253"/>
      <c r="M20" s="1253"/>
      <c r="N20" s="1253"/>
      <c r="O20" s="1253"/>
      <c r="P20" s="1253"/>
      <c r="Q20" s="1253"/>
      <c r="R20" s="1253"/>
      <c r="S20" s="1253"/>
      <c r="T20" s="1253"/>
      <c r="U20" s="1253"/>
      <c r="V20" s="1253"/>
      <c r="W20" s="1253"/>
      <c r="X20" s="1253"/>
      <c r="Y20" s="1253"/>
      <c r="Z20" s="1253"/>
      <c r="AA20" s="1253"/>
      <c r="AB20" s="1253"/>
      <c r="AC20" s="1253"/>
    </row>
    <row r="21" spans="1:29" s="446" customFormat="1" ht="17.100000000000001" customHeight="1">
      <c r="A21" s="1299"/>
      <c r="B21" s="1299"/>
      <c r="C21" s="1299"/>
      <c r="D21" s="1299"/>
      <c r="E21" s="1299"/>
      <c r="F21" s="1299"/>
      <c r="G21" s="1299"/>
      <c r="H21" s="1299"/>
      <c r="I21" s="1299"/>
      <c r="J21" s="1299"/>
      <c r="K21" s="1299"/>
      <c r="L21" s="1299"/>
      <c r="M21" s="1299"/>
      <c r="N21" s="1299"/>
      <c r="O21" s="1299"/>
      <c r="P21" s="1299"/>
      <c r="Q21" s="1299"/>
      <c r="R21" s="1299"/>
      <c r="S21" s="1299"/>
      <c r="T21" s="1299"/>
      <c r="U21" s="1299"/>
      <c r="V21" s="1299"/>
      <c r="W21" s="1299"/>
      <c r="X21" s="1299"/>
      <c r="Y21" s="1299"/>
      <c r="Z21" s="1299"/>
      <c r="AA21" s="1299"/>
      <c r="AB21" s="1299"/>
      <c r="AC21" s="1299"/>
    </row>
    <row r="22" spans="1:29" s="446" customFormat="1" ht="17.100000000000001" customHeight="1">
      <c r="A22" s="1295"/>
      <c r="B22" s="1295"/>
      <c r="C22" s="1295"/>
      <c r="D22" s="1295"/>
      <c r="E22" s="1295"/>
      <c r="F22" s="1295"/>
      <c r="G22" s="1295"/>
      <c r="H22" s="1295"/>
      <c r="I22" s="1295"/>
      <c r="J22" s="1295"/>
      <c r="K22" s="1295"/>
      <c r="L22" s="1295"/>
      <c r="M22" s="1295"/>
      <c r="N22" s="1295"/>
      <c r="O22" s="1295"/>
      <c r="P22" s="1295"/>
      <c r="Q22" s="1295"/>
      <c r="R22" s="1295"/>
      <c r="S22" s="1295"/>
      <c r="T22" s="1295"/>
      <c r="U22" s="1295"/>
      <c r="V22" s="1295"/>
      <c r="W22" s="1295"/>
      <c r="X22" s="1295"/>
      <c r="Y22" s="1295"/>
      <c r="Z22" s="1295"/>
      <c r="AA22" s="1295"/>
      <c r="AB22" s="1295"/>
      <c r="AC22" s="1295"/>
    </row>
    <row r="23" spans="1:29" ht="17.100000000000001" customHeight="1">
      <c r="A23" s="1250" t="s">
        <v>3030</v>
      </c>
      <c r="B23" s="1250"/>
      <c r="C23" s="1250"/>
      <c r="D23" s="1250"/>
      <c r="E23" s="1250"/>
      <c r="F23" s="1280"/>
      <c r="G23" s="1280"/>
      <c r="H23" s="1280"/>
      <c r="I23" s="1280"/>
      <c r="J23" s="1280"/>
      <c r="K23" s="1280"/>
      <c r="L23" s="1280"/>
      <c r="M23" s="1280"/>
      <c r="N23" s="1280"/>
      <c r="O23" s="1280"/>
      <c r="P23" s="1280"/>
      <c r="Q23" s="1280"/>
      <c r="R23" s="1280"/>
      <c r="S23" s="1280"/>
      <c r="T23" s="1280"/>
      <c r="U23" s="1280"/>
      <c r="V23" s="1280"/>
      <c r="W23" s="1280"/>
      <c r="X23" s="1280"/>
      <c r="Y23" s="1280"/>
      <c r="Z23" s="1280"/>
      <c r="AA23" s="1280"/>
      <c r="AB23" s="1280"/>
      <c r="AC23" s="1280"/>
    </row>
    <row r="24" spans="1:29" s="446" customFormat="1" ht="17.100000000000001" customHeight="1">
      <c r="A24" s="1302" t="s">
        <v>3031</v>
      </c>
      <c r="B24" s="1302"/>
      <c r="C24" s="1302"/>
      <c r="D24" s="1302"/>
      <c r="E24" s="1303"/>
      <c r="F24" s="1303"/>
      <c r="G24" s="1303"/>
      <c r="H24" s="406"/>
      <c r="I24" s="406"/>
      <c r="J24" s="406"/>
      <c r="K24" s="406"/>
      <c r="L24" s="406"/>
      <c r="M24" s="406"/>
      <c r="N24" s="406"/>
      <c r="O24" s="406"/>
      <c r="P24" s="406"/>
      <c r="Q24" s="406"/>
      <c r="R24" s="406"/>
      <c r="S24" s="406"/>
      <c r="T24" s="406"/>
      <c r="U24" s="406"/>
      <c r="V24" s="406"/>
      <c r="W24" s="406"/>
      <c r="X24" s="406"/>
      <c r="Y24" s="406"/>
      <c r="Z24" s="406"/>
      <c r="AA24" s="406"/>
      <c r="AB24" s="406"/>
      <c r="AC24" s="406"/>
    </row>
    <row r="25" spans="1:29" s="446" customFormat="1" ht="17.100000000000001" customHeight="1">
      <c r="A25" s="408" t="s">
        <v>3032</v>
      </c>
      <c r="B25" s="408"/>
      <c r="C25" s="408"/>
      <c r="D25" s="408"/>
      <c r="E25" s="1272"/>
      <c r="F25" s="1272"/>
      <c r="G25" s="1272"/>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s="446" customFormat="1" ht="17.100000000000001" customHeight="1">
      <c r="A26" s="408" t="s">
        <v>3033</v>
      </c>
      <c r="B26" s="408"/>
      <c r="C26" s="408"/>
      <c r="D26" s="408"/>
      <c r="E26" s="1272"/>
      <c r="F26" s="1272"/>
      <c r="G26" s="1272"/>
      <c r="H26" s="445" t="s">
        <v>2109</v>
      </c>
      <c r="I26" s="445"/>
      <c r="J26" s="445"/>
      <c r="K26" s="445"/>
      <c r="L26" s="445"/>
      <c r="M26" s="445"/>
      <c r="N26" s="445"/>
      <c r="O26" s="445"/>
      <c r="P26" s="445"/>
      <c r="Q26" s="445"/>
      <c r="R26" s="445"/>
      <c r="S26" s="445"/>
      <c r="T26" s="445"/>
      <c r="U26" s="445"/>
      <c r="V26" s="445"/>
      <c r="W26" s="445"/>
      <c r="X26" s="445"/>
      <c r="Y26" s="445"/>
      <c r="Z26" s="445"/>
      <c r="AA26" s="445"/>
      <c r="AB26" s="445"/>
      <c r="AC26" s="445"/>
    </row>
    <row r="27" spans="1:29" s="446" customFormat="1" ht="17.100000000000001" customHeight="1">
      <c r="A27" s="408" t="s">
        <v>3034</v>
      </c>
      <c r="B27" s="408"/>
      <c r="C27" s="408"/>
      <c r="D27" s="408"/>
      <c r="E27" s="408"/>
      <c r="F27" s="383"/>
      <c r="G27" s="1301"/>
      <c r="H27" s="1301"/>
      <c r="I27" s="1272"/>
      <c r="J27" s="1272"/>
      <c r="K27" s="1272"/>
      <c r="L27" s="445" t="s">
        <v>3026</v>
      </c>
      <c r="M27" s="445"/>
      <c r="N27" s="445"/>
      <c r="O27" s="445"/>
      <c r="P27" s="445"/>
      <c r="Q27" s="445"/>
      <c r="R27" s="445"/>
      <c r="S27" s="445"/>
      <c r="T27" s="445"/>
      <c r="U27" s="445"/>
      <c r="V27" s="445"/>
      <c r="W27" s="445"/>
      <c r="X27" s="445"/>
      <c r="Y27" s="445"/>
      <c r="Z27" s="445"/>
      <c r="AA27" s="445"/>
      <c r="AB27" s="445"/>
      <c r="AC27" s="445"/>
    </row>
    <row r="28" spans="1:29" s="446" customFormat="1" ht="17.100000000000001" customHeight="1">
      <c r="A28" s="408" t="s">
        <v>3035</v>
      </c>
      <c r="B28" s="408"/>
      <c r="C28" s="408"/>
      <c r="D28" s="408"/>
      <c r="E28" s="408"/>
      <c r="F28" s="383"/>
      <c r="G28" s="383"/>
      <c r="H28" s="383"/>
      <c r="I28" s="1272"/>
      <c r="J28" s="1272"/>
      <c r="K28" s="1272"/>
      <c r="L28" s="445" t="s">
        <v>3026</v>
      </c>
      <c r="M28" s="465"/>
      <c r="N28" s="445"/>
      <c r="O28" s="445"/>
      <c r="P28" s="445"/>
      <c r="Q28" s="445"/>
      <c r="R28" s="445"/>
      <c r="S28" s="445"/>
      <c r="T28" s="445"/>
      <c r="U28" s="445"/>
      <c r="V28" s="445"/>
      <c r="W28" s="445"/>
      <c r="X28" s="445"/>
      <c r="Y28" s="445"/>
      <c r="Z28" s="445"/>
      <c r="AA28" s="445"/>
      <c r="AB28" s="445"/>
      <c r="AC28" s="445"/>
    </row>
    <row r="29" spans="1:29" s="446" customFormat="1" ht="17.100000000000001" customHeight="1">
      <c r="A29" s="408" t="s">
        <v>3036</v>
      </c>
      <c r="B29" s="408"/>
      <c r="C29" s="408"/>
      <c r="D29" s="408"/>
      <c r="E29" s="408"/>
      <c r="F29" s="383"/>
      <c r="G29" s="383"/>
      <c r="H29" s="383"/>
      <c r="I29" s="1272"/>
      <c r="J29" s="1272"/>
      <c r="K29" s="1272"/>
      <c r="L29" s="445" t="s">
        <v>3026</v>
      </c>
      <c r="M29" s="465"/>
      <c r="N29" s="445"/>
      <c r="O29" s="445"/>
      <c r="P29" s="445"/>
      <c r="Q29" s="445"/>
      <c r="R29" s="445"/>
      <c r="S29" s="445"/>
      <c r="T29" s="445"/>
      <c r="U29" s="445"/>
      <c r="V29" s="445"/>
      <c r="W29" s="445"/>
      <c r="X29" s="445"/>
      <c r="Y29" s="445"/>
      <c r="Z29" s="445"/>
      <c r="AA29" s="445"/>
      <c r="AB29" s="445"/>
      <c r="AC29" s="445"/>
    </row>
    <row r="30" spans="1:29" s="446" customFormat="1" ht="17.100000000000001" customHeight="1">
      <c r="A30" s="408" t="s">
        <v>3037</v>
      </c>
      <c r="B30" s="408"/>
      <c r="C30" s="408"/>
      <c r="D30" s="408"/>
      <c r="E30" s="408"/>
      <c r="F30" s="383"/>
      <c r="G30" s="383"/>
      <c r="H30" s="383"/>
      <c r="I30" s="383"/>
      <c r="J30" s="383"/>
      <c r="K30" s="383"/>
      <c r="L30" s="383"/>
      <c r="M30" s="383"/>
      <c r="N30" s="383"/>
      <c r="O30" s="383"/>
      <c r="P30" s="383"/>
      <c r="Q30" s="383"/>
      <c r="R30" s="383"/>
      <c r="S30" s="383"/>
      <c r="T30" s="383"/>
      <c r="U30" s="383"/>
      <c r="V30" s="383"/>
      <c r="W30" s="383"/>
      <c r="X30" s="383"/>
      <c r="Y30" s="383"/>
      <c r="Z30" s="383"/>
      <c r="AA30" s="383"/>
      <c r="AB30" s="383"/>
      <c r="AC30" s="383"/>
    </row>
    <row r="31" spans="1:29" s="446" customFormat="1" ht="17.100000000000001" customHeight="1">
      <c r="A31" s="406" t="s">
        <v>3038</v>
      </c>
      <c r="B31" s="406"/>
      <c r="C31" s="406"/>
      <c r="D31" s="406"/>
      <c r="E31" s="406"/>
      <c r="F31" s="365"/>
      <c r="G31" s="365"/>
      <c r="H31" s="365"/>
      <c r="I31" s="1263"/>
      <c r="J31" s="1263"/>
      <c r="K31" s="1263"/>
      <c r="L31" s="365" t="s">
        <v>3026</v>
      </c>
      <c r="M31" s="407"/>
      <c r="N31" s="365"/>
      <c r="O31" s="365"/>
      <c r="P31" s="365"/>
      <c r="Q31" s="365"/>
      <c r="R31" s="365"/>
      <c r="S31" s="365"/>
      <c r="T31" s="365"/>
      <c r="U31" s="365"/>
      <c r="V31" s="365"/>
      <c r="W31" s="365"/>
      <c r="X31" s="365"/>
      <c r="Y31" s="365"/>
      <c r="Z31" s="365"/>
      <c r="AA31" s="365"/>
      <c r="AB31" s="365"/>
      <c r="AC31" s="365"/>
    </row>
    <row r="32" spans="1:29" s="446" customFormat="1" ht="17.100000000000001" customHeight="1">
      <c r="A32" s="415" t="s">
        <v>3039</v>
      </c>
      <c r="B32" s="415"/>
      <c r="C32" s="415"/>
      <c r="D32" s="415"/>
      <c r="E32" s="415"/>
      <c r="F32" s="414"/>
      <c r="G32" s="414"/>
      <c r="H32" s="414"/>
      <c r="I32" s="459"/>
      <c r="J32" s="459"/>
      <c r="K32" s="459"/>
      <c r="L32" s="414"/>
      <c r="M32" s="428"/>
      <c r="N32" s="414"/>
      <c r="O32" s="414"/>
      <c r="P32" s="414"/>
      <c r="Q32" s="414"/>
      <c r="R32" s="414"/>
      <c r="S32" s="411" t="s">
        <v>2820</v>
      </c>
      <c r="T32" s="414" t="s">
        <v>3040</v>
      </c>
      <c r="U32" s="414"/>
      <c r="V32" s="466" t="str">
        <f>IF(S32="■","□","■")</f>
        <v>■</v>
      </c>
      <c r="W32" s="414" t="s">
        <v>3041</v>
      </c>
      <c r="X32" s="414"/>
      <c r="Y32" s="414"/>
      <c r="Z32" s="414"/>
      <c r="AA32" s="414"/>
      <c r="AB32" s="414"/>
      <c r="AC32" s="414"/>
    </row>
    <row r="33" spans="1:32" s="446" customFormat="1" ht="17.100000000000001" customHeight="1">
      <c r="A33" s="408" t="s">
        <v>3042</v>
      </c>
      <c r="B33" s="408"/>
      <c r="C33" s="408"/>
      <c r="D33" s="408"/>
      <c r="E33" s="408"/>
      <c r="F33" s="408"/>
      <c r="G33" s="408"/>
      <c r="H33" s="408"/>
      <c r="I33" s="408"/>
      <c r="J33" s="408"/>
      <c r="K33" s="1285"/>
      <c r="L33" s="1285"/>
      <c r="M33" s="1285"/>
      <c r="N33" s="1285"/>
      <c r="O33" s="1285"/>
      <c r="P33" s="1285"/>
      <c r="Q33" s="1285"/>
      <c r="R33" s="1285"/>
      <c r="S33" s="1285"/>
      <c r="T33" s="1285"/>
      <c r="U33" s="1285"/>
      <c r="V33" s="1285"/>
      <c r="W33" s="1285"/>
      <c r="X33" s="1285"/>
      <c r="Y33" s="1285"/>
      <c r="Z33" s="1285"/>
      <c r="AA33" s="1285"/>
      <c r="AB33" s="1285"/>
      <c r="AC33" s="1285"/>
    </row>
    <row r="34" spans="1:32" s="446" customFormat="1" ht="17.100000000000001" customHeight="1">
      <c r="A34" s="406"/>
      <c r="B34" s="406"/>
      <c r="C34" s="406"/>
      <c r="D34" s="406"/>
      <c r="E34" s="406" t="s">
        <v>3043</v>
      </c>
      <c r="F34" s="1250" t="s">
        <v>3044</v>
      </c>
      <c r="G34" s="1250"/>
      <c r="H34" s="1250"/>
      <c r="I34" s="1250"/>
      <c r="J34" s="1250"/>
      <c r="K34" s="407" t="s">
        <v>2839</v>
      </c>
      <c r="L34" s="1250" t="s">
        <v>3045</v>
      </c>
      <c r="M34" s="1250"/>
      <c r="N34" s="1250"/>
      <c r="O34" s="1250"/>
      <c r="P34" s="1250"/>
      <c r="Q34" s="1250"/>
      <c r="R34" s="1250"/>
      <c r="S34" s="1250"/>
      <c r="T34" s="407" t="s">
        <v>2839</v>
      </c>
      <c r="U34" s="1250" t="s">
        <v>2312</v>
      </c>
      <c r="V34" s="1250"/>
      <c r="W34" s="1250"/>
      <c r="X34" s="1250"/>
      <c r="Y34" s="1250"/>
      <c r="Z34" s="406" t="s">
        <v>3046</v>
      </c>
      <c r="AA34" s="406"/>
      <c r="AB34" s="406"/>
      <c r="AC34" s="407"/>
    </row>
    <row r="35" spans="1:32" s="446" customFormat="1" ht="17.100000000000001" customHeight="1">
      <c r="A35" s="406" t="s">
        <v>3047</v>
      </c>
      <c r="B35" s="406"/>
      <c r="C35" s="406"/>
      <c r="D35" s="406"/>
      <c r="E35" s="406" t="s">
        <v>3043</v>
      </c>
      <c r="F35" s="1126"/>
      <c r="G35" s="1126"/>
      <c r="H35" s="1126"/>
      <c r="I35" s="1126"/>
      <c r="J35" s="1126"/>
      <c r="K35" s="407" t="s">
        <v>2839</v>
      </c>
      <c r="L35" s="1263"/>
      <c r="M35" s="1263"/>
      <c r="N35" s="1263"/>
      <c r="O35" s="1263"/>
      <c r="P35" s="1263"/>
      <c r="Q35" s="1263"/>
      <c r="R35" s="1263"/>
      <c r="S35" s="1263"/>
      <c r="T35" s="407" t="s">
        <v>2839</v>
      </c>
      <c r="U35" s="1246"/>
      <c r="V35" s="1246"/>
      <c r="W35" s="1246"/>
      <c r="X35" s="1246"/>
      <c r="Y35" s="1246"/>
      <c r="Z35" s="406" t="s">
        <v>3048</v>
      </c>
      <c r="AA35" s="407"/>
      <c r="AB35" s="407"/>
      <c r="AC35" s="407"/>
    </row>
    <row r="36" spans="1:32" s="446" customFormat="1" ht="17.100000000000001" customHeight="1">
      <c r="A36" s="406" t="s">
        <v>3056</v>
      </c>
      <c r="B36" s="406"/>
      <c r="C36" s="406"/>
      <c r="D36" s="406"/>
      <c r="E36" s="406" t="s">
        <v>3043</v>
      </c>
      <c r="F36" s="1126"/>
      <c r="G36" s="1126"/>
      <c r="H36" s="1126"/>
      <c r="I36" s="1126"/>
      <c r="J36" s="1126"/>
      <c r="K36" s="407" t="s">
        <v>2839</v>
      </c>
      <c r="L36" s="1263"/>
      <c r="M36" s="1263"/>
      <c r="N36" s="1263"/>
      <c r="O36" s="1263"/>
      <c r="P36" s="1263"/>
      <c r="Q36" s="1263"/>
      <c r="R36" s="1263"/>
      <c r="S36" s="1263"/>
      <c r="T36" s="407" t="s">
        <v>2839</v>
      </c>
      <c r="U36" s="1246"/>
      <c r="V36" s="1246"/>
      <c r="W36" s="1246"/>
      <c r="X36" s="1246"/>
      <c r="Y36" s="1246"/>
      <c r="Z36" s="406" t="s">
        <v>3048</v>
      </c>
      <c r="AA36" s="407"/>
      <c r="AB36" s="407"/>
      <c r="AC36" s="407"/>
    </row>
    <row r="37" spans="1:32" s="446" customFormat="1" ht="17.100000000000001" customHeight="1">
      <c r="A37" s="406" t="s">
        <v>3057</v>
      </c>
      <c r="B37" s="406"/>
      <c r="C37" s="406"/>
      <c r="D37" s="406"/>
      <c r="E37" s="406" t="s">
        <v>3043</v>
      </c>
      <c r="F37" s="1126"/>
      <c r="G37" s="1126"/>
      <c r="H37" s="1126"/>
      <c r="I37" s="1126"/>
      <c r="J37" s="1126"/>
      <c r="K37" s="407" t="s">
        <v>2839</v>
      </c>
      <c r="L37" s="1263"/>
      <c r="M37" s="1263"/>
      <c r="N37" s="1263"/>
      <c r="O37" s="1263"/>
      <c r="P37" s="1263"/>
      <c r="Q37" s="1263"/>
      <c r="R37" s="1263"/>
      <c r="S37" s="1263"/>
      <c r="T37" s="407" t="s">
        <v>2839</v>
      </c>
      <c r="U37" s="1246"/>
      <c r="V37" s="1246"/>
      <c r="W37" s="1246"/>
      <c r="X37" s="1246"/>
      <c r="Y37" s="1246"/>
      <c r="Z37" s="406" t="s">
        <v>3048</v>
      </c>
      <c r="AA37" s="407"/>
      <c r="AB37" s="407"/>
      <c r="AC37" s="407"/>
    </row>
    <row r="38" spans="1:32" s="446" customFormat="1" ht="17.100000000000001" customHeight="1">
      <c r="A38" s="406" t="s">
        <v>3058</v>
      </c>
      <c r="B38" s="406"/>
      <c r="C38" s="406"/>
      <c r="D38" s="406"/>
      <c r="E38" s="406" t="s">
        <v>3043</v>
      </c>
      <c r="F38" s="1126"/>
      <c r="G38" s="1126"/>
      <c r="H38" s="1126"/>
      <c r="I38" s="1126"/>
      <c r="J38" s="1126"/>
      <c r="K38" s="407" t="s">
        <v>2839</v>
      </c>
      <c r="L38" s="1263"/>
      <c r="M38" s="1263"/>
      <c r="N38" s="1263"/>
      <c r="O38" s="1263"/>
      <c r="P38" s="1263"/>
      <c r="Q38" s="1263"/>
      <c r="R38" s="1263"/>
      <c r="S38" s="1263"/>
      <c r="T38" s="407" t="s">
        <v>2839</v>
      </c>
      <c r="U38" s="1246"/>
      <c r="V38" s="1246"/>
      <c r="W38" s="1246"/>
      <c r="X38" s="1246"/>
      <c r="Y38" s="1246"/>
      <c r="Z38" s="406" t="s">
        <v>3048</v>
      </c>
      <c r="AA38" s="407"/>
      <c r="AB38" s="407"/>
      <c r="AC38" s="407"/>
    </row>
    <row r="39" spans="1:32" s="446" customFormat="1" ht="17.100000000000001" customHeight="1">
      <c r="A39" s="406" t="s">
        <v>3059</v>
      </c>
      <c r="B39" s="406"/>
      <c r="C39" s="406"/>
      <c r="D39" s="406"/>
      <c r="E39" s="406" t="s">
        <v>3043</v>
      </c>
      <c r="F39" s="1126"/>
      <c r="G39" s="1126"/>
      <c r="H39" s="1126"/>
      <c r="I39" s="1126"/>
      <c r="J39" s="1126"/>
      <c r="K39" s="407" t="s">
        <v>2839</v>
      </c>
      <c r="L39" s="1263"/>
      <c r="M39" s="1263"/>
      <c r="N39" s="1263"/>
      <c r="O39" s="1263"/>
      <c r="P39" s="1263"/>
      <c r="Q39" s="1263"/>
      <c r="R39" s="1263"/>
      <c r="S39" s="1263"/>
      <c r="T39" s="407" t="s">
        <v>2839</v>
      </c>
      <c r="U39" s="1246"/>
      <c r="V39" s="1246"/>
      <c r="W39" s="1246"/>
      <c r="X39" s="1246"/>
      <c r="Y39" s="1246"/>
      <c r="Z39" s="406" t="s">
        <v>3048</v>
      </c>
      <c r="AA39" s="407"/>
      <c r="AB39" s="407"/>
      <c r="AC39" s="407"/>
    </row>
    <row r="40" spans="1:32" s="446" customFormat="1" ht="17.100000000000001" customHeight="1">
      <c r="A40" s="406" t="s">
        <v>3060</v>
      </c>
      <c r="B40" s="406"/>
      <c r="C40" s="406"/>
      <c r="D40" s="406"/>
      <c r="E40" s="406" t="s">
        <v>3043</v>
      </c>
      <c r="F40" s="1126"/>
      <c r="G40" s="1126"/>
      <c r="H40" s="1126"/>
      <c r="I40" s="1126"/>
      <c r="J40" s="1126"/>
      <c r="K40" s="407" t="s">
        <v>2839</v>
      </c>
      <c r="L40" s="1290"/>
      <c r="M40" s="1290"/>
      <c r="N40" s="1290"/>
      <c r="O40" s="1290"/>
      <c r="P40" s="1290"/>
      <c r="Q40" s="1290"/>
      <c r="R40" s="1290"/>
      <c r="S40" s="1290"/>
      <c r="T40" s="407" t="s">
        <v>2839</v>
      </c>
      <c r="U40" s="1297"/>
      <c r="V40" s="1297"/>
      <c r="W40" s="1297"/>
      <c r="X40" s="1297"/>
      <c r="Y40" s="1297"/>
      <c r="Z40" s="406" t="s">
        <v>3048</v>
      </c>
      <c r="AA40" s="407"/>
      <c r="AB40" s="407"/>
      <c r="AC40" s="407"/>
    </row>
    <row r="41" spans="1:32" s="446" customFormat="1" ht="17.100000000000001" customHeight="1">
      <c r="A41" s="408" t="s">
        <v>3054</v>
      </c>
      <c r="B41" s="408"/>
      <c r="C41" s="408"/>
      <c r="D41" s="408"/>
      <c r="E41" s="408"/>
      <c r="F41" s="408"/>
      <c r="G41" s="408"/>
      <c r="H41" s="1245"/>
      <c r="I41" s="1245"/>
      <c r="J41" s="1245"/>
      <c r="K41" s="1245"/>
      <c r="L41" s="1245"/>
      <c r="M41" s="1245"/>
      <c r="N41" s="1245"/>
      <c r="O41" s="1245"/>
      <c r="P41" s="1245"/>
      <c r="Q41" s="1245"/>
      <c r="R41" s="1245"/>
      <c r="S41" s="1245"/>
      <c r="T41" s="1245"/>
      <c r="U41" s="1245"/>
      <c r="V41" s="1245"/>
      <c r="W41" s="1245"/>
      <c r="X41" s="1245"/>
      <c r="Y41" s="1245"/>
      <c r="Z41" s="1245"/>
      <c r="AA41" s="1245"/>
      <c r="AB41" s="1245"/>
      <c r="AC41" s="1245"/>
    </row>
    <row r="42" spans="1:32" s="446" customFormat="1" ht="17.100000000000001" customHeight="1">
      <c r="A42" s="408" t="s">
        <v>3055</v>
      </c>
      <c r="B42" s="467"/>
      <c r="C42" s="467"/>
      <c r="D42" s="467"/>
      <c r="E42" s="1298"/>
      <c r="F42" s="1298"/>
      <c r="G42" s="1298"/>
      <c r="H42" s="1298"/>
      <c r="I42" s="1253"/>
      <c r="J42" s="1253"/>
      <c r="K42" s="1253"/>
      <c r="L42" s="1253"/>
      <c r="M42" s="1253"/>
      <c r="N42" s="1253"/>
      <c r="O42" s="1253"/>
      <c r="P42" s="1253"/>
      <c r="Q42" s="1253"/>
      <c r="R42" s="1253"/>
      <c r="S42" s="1253"/>
      <c r="T42" s="1253"/>
      <c r="U42" s="1253"/>
      <c r="V42" s="1253"/>
      <c r="W42" s="1253"/>
      <c r="X42" s="1253"/>
      <c r="Y42" s="1253"/>
      <c r="Z42" s="1298"/>
      <c r="AA42" s="1298"/>
      <c r="AB42" s="1298"/>
      <c r="AC42" s="1298"/>
      <c r="AD42" s="450"/>
      <c r="AE42" s="450"/>
      <c r="AF42" s="450"/>
    </row>
    <row r="43" spans="1:32" s="446" customFormat="1" ht="17.100000000000001" customHeight="1">
      <c r="A43" s="1299"/>
      <c r="B43" s="1300"/>
      <c r="C43" s="1300"/>
      <c r="D43" s="1300"/>
      <c r="E43" s="1300"/>
      <c r="F43" s="1300"/>
      <c r="G43" s="1300"/>
      <c r="H43" s="1300"/>
      <c r="I43" s="1299"/>
      <c r="J43" s="1299"/>
      <c r="K43" s="1299"/>
      <c r="L43" s="1299"/>
      <c r="M43" s="1299"/>
      <c r="N43" s="1299"/>
      <c r="O43" s="1299"/>
      <c r="P43" s="1299"/>
      <c r="Q43" s="1299"/>
      <c r="R43" s="1299"/>
      <c r="S43" s="1299"/>
      <c r="T43" s="1299"/>
      <c r="U43" s="1299"/>
      <c r="V43" s="1299"/>
      <c r="W43" s="1299"/>
      <c r="X43" s="1299"/>
      <c r="Y43" s="1299"/>
      <c r="Z43" s="1300"/>
      <c r="AA43" s="1300"/>
      <c r="AB43" s="1300"/>
      <c r="AC43" s="1300"/>
      <c r="AD43" s="450"/>
      <c r="AE43" s="450"/>
      <c r="AF43" s="450"/>
    </row>
    <row r="44" spans="1:32" s="446" customFormat="1" ht="17.100000000000001" customHeight="1">
      <c r="A44" s="1295"/>
      <c r="B44" s="1296"/>
      <c r="C44" s="1296"/>
      <c r="D44" s="1296"/>
      <c r="E44" s="1296"/>
      <c r="F44" s="1296"/>
      <c r="G44" s="1296"/>
      <c r="H44" s="1296"/>
      <c r="I44" s="1295"/>
      <c r="J44" s="1295"/>
      <c r="K44" s="1295"/>
      <c r="L44" s="1295"/>
      <c r="M44" s="1295"/>
      <c r="N44" s="1295"/>
      <c r="O44" s="1295"/>
      <c r="P44" s="1295"/>
      <c r="Q44" s="1295"/>
      <c r="R44" s="1295"/>
      <c r="S44" s="1295"/>
      <c r="T44" s="1295"/>
      <c r="U44" s="1295"/>
      <c r="V44" s="1295"/>
      <c r="W44" s="1295"/>
      <c r="X44" s="1295"/>
      <c r="Y44" s="1295"/>
      <c r="Z44" s="1296"/>
      <c r="AA44" s="1296"/>
      <c r="AB44" s="1296"/>
      <c r="AC44" s="1296"/>
      <c r="AD44" s="450"/>
      <c r="AE44" s="450"/>
      <c r="AF44" s="450"/>
    </row>
    <row r="45" spans="1:32" ht="17.100000000000001" customHeight="1"/>
    <row r="46" spans="1:32" ht="17.100000000000001" customHeight="1"/>
    <row r="47" spans="1:32" ht="17.100000000000001" customHeight="1"/>
    <row r="48" spans="1:32" ht="17.100000000000001" customHeight="1"/>
    <row r="49" ht="17.100000000000001" customHeight="1"/>
    <row r="50" ht="17.100000000000001" customHeight="1"/>
    <row r="51" ht="17.100000000000001" customHeight="1"/>
    <row r="52" ht="17.100000000000001" customHeight="1"/>
    <row r="53" ht="17.100000000000001" customHeight="1"/>
    <row r="54" ht="17.100000000000001" customHeight="1"/>
  </sheetData>
  <mergeCells count="70">
    <mergeCell ref="A1:AC1"/>
    <mergeCell ref="A2:G2"/>
    <mergeCell ref="E3:G3"/>
    <mergeCell ref="E4:G4"/>
    <mergeCell ref="G5:H5"/>
    <mergeCell ref="I5:K5"/>
    <mergeCell ref="I6:K6"/>
    <mergeCell ref="I7:K7"/>
    <mergeCell ref="I9:K9"/>
    <mergeCell ref="K11:AC11"/>
    <mergeCell ref="F12:J12"/>
    <mergeCell ref="L12:S12"/>
    <mergeCell ref="U12:Y12"/>
    <mergeCell ref="F13:J13"/>
    <mergeCell ref="L13:S13"/>
    <mergeCell ref="U13:Y13"/>
    <mergeCell ref="F14:J14"/>
    <mergeCell ref="L14:S14"/>
    <mergeCell ref="U14:Y14"/>
    <mergeCell ref="F15:J15"/>
    <mergeCell ref="L15:S15"/>
    <mergeCell ref="U15:Y15"/>
    <mergeCell ref="F16:J16"/>
    <mergeCell ref="L16:S16"/>
    <mergeCell ref="U16:Y16"/>
    <mergeCell ref="A24:G24"/>
    <mergeCell ref="F17:J17"/>
    <mergeCell ref="L17:S17"/>
    <mergeCell ref="U17:Y17"/>
    <mergeCell ref="F18:J18"/>
    <mergeCell ref="L18:S18"/>
    <mergeCell ref="U18:Y18"/>
    <mergeCell ref="H19:AC19"/>
    <mergeCell ref="E20:AC20"/>
    <mergeCell ref="A21:AC21"/>
    <mergeCell ref="A22:AC22"/>
    <mergeCell ref="A23:AC23"/>
    <mergeCell ref="F35:J35"/>
    <mergeCell ref="L35:S35"/>
    <mergeCell ref="U35:Y35"/>
    <mergeCell ref="E25:G25"/>
    <mergeCell ref="E26:G26"/>
    <mergeCell ref="G27:H27"/>
    <mergeCell ref="I27:K27"/>
    <mergeCell ref="I28:K28"/>
    <mergeCell ref="I29:K29"/>
    <mergeCell ref="I31:K31"/>
    <mergeCell ref="K33:AC33"/>
    <mergeCell ref="F34:J34"/>
    <mergeCell ref="L34:S34"/>
    <mergeCell ref="U34:Y34"/>
    <mergeCell ref="F36:J36"/>
    <mergeCell ref="L36:S36"/>
    <mergeCell ref="U36:Y36"/>
    <mergeCell ref="F37:J37"/>
    <mergeCell ref="L37:S37"/>
    <mergeCell ref="U37:Y37"/>
    <mergeCell ref="F38:J38"/>
    <mergeCell ref="L38:S38"/>
    <mergeCell ref="U38:Y38"/>
    <mergeCell ref="F39:J39"/>
    <mergeCell ref="L39:S39"/>
    <mergeCell ref="U39:Y39"/>
    <mergeCell ref="A44:AC44"/>
    <mergeCell ref="F40:J40"/>
    <mergeCell ref="L40:S40"/>
    <mergeCell ref="U40:Y40"/>
    <mergeCell ref="H41:AC41"/>
    <mergeCell ref="E42:AC42"/>
    <mergeCell ref="A43:AC43"/>
  </mergeCells>
  <phoneticPr fontId="1"/>
  <dataValidations count="1">
    <dataValidation type="list" allowBlank="1" showInputMessage="1" showErrorMessage="1" sqref="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46 JO65546 TK65546 ADG65546 ANC65546 AWY65546 BGU65546 BQQ65546 CAM65546 CKI65546 CUE65546 DEA65546 DNW65546 DXS65546 EHO65546 ERK65546 FBG65546 FLC65546 FUY65546 GEU65546 GOQ65546 GYM65546 HII65546 HSE65546 ICA65546 ILW65546 IVS65546 JFO65546 JPK65546 JZG65546 KJC65546 KSY65546 LCU65546 LMQ65546 LWM65546 MGI65546 MQE65546 NAA65546 NJW65546 NTS65546 ODO65546 ONK65546 OXG65546 PHC65546 PQY65546 QAU65546 QKQ65546 QUM65546 REI65546 ROE65546 RYA65546 SHW65546 SRS65546 TBO65546 TLK65546 TVG65546 UFC65546 UOY65546 UYU65546 VIQ65546 VSM65546 WCI65546 WME65546 WWA65546 S131082 JO131082 TK131082 ADG131082 ANC131082 AWY131082 BGU131082 BQQ131082 CAM131082 CKI131082 CUE131082 DEA131082 DNW131082 DXS131082 EHO131082 ERK131082 FBG131082 FLC131082 FUY131082 GEU131082 GOQ131082 GYM131082 HII131082 HSE131082 ICA131082 ILW131082 IVS131082 JFO131082 JPK131082 JZG131082 KJC131082 KSY131082 LCU131082 LMQ131082 LWM131082 MGI131082 MQE131082 NAA131082 NJW131082 NTS131082 ODO131082 ONK131082 OXG131082 PHC131082 PQY131082 QAU131082 QKQ131082 QUM131082 REI131082 ROE131082 RYA131082 SHW131082 SRS131082 TBO131082 TLK131082 TVG131082 UFC131082 UOY131082 UYU131082 VIQ131082 VSM131082 WCI131082 WME131082 WWA131082 S196618 JO196618 TK196618 ADG196618 ANC196618 AWY196618 BGU196618 BQQ196618 CAM196618 CKI196618 CUE196618 DEA196618 DNW196618 DXS196618 EHO196618 ERK196618 FBG196618 FLC196618 FUY196618 GEU196618 GOQ196618 GYM196618 HII196618 HSE196618 ICA196618 ILW196618 IVS196618 JFO196618 JPK196618 JZG196618 KJC196618 KSY196618 LCU196618 LMQ196618 LWM196618 MGI196618 MQE196618 NAA196618 NJW196618 NTS196618 ODO196618 ONK196618 OXG196618 PHC196618 PQY196618 QAU196618 QKQ196618 QUM196618 REI196618 ROE196618 RYA196618 SHW196618 SRS196618 TBO196618 TLK196618 TVG196618 UFC196618 UOY196618 UYU196618 VIQ196618 VSM196618 WCI196618 WME196618 WWA196618 S262154 JO262154 TK262154 ADG262154 ANC262154 AWY262154 BGU262154 BQQ262154 CAM262154 CKI262154 CUE262154 DEA262154 DNW262154 DXS262154 EHO262154 ERK262154 FBG262154 FLC262154 FUY262154 GEU262154 GOQ262154 GYM262154 HII262154 HSE262154 ICA262154 ILW262154 IVS262154 JFO262154 JPK262154 JZG262154 KJC262154 KSY262154 LCU262154 LMQ262154 LWM262154 MGI262154 MQE262154 NAA262154 NJW262154 NTS262154 ODO262154 ONK262154 OXG262154 PHC262154 PQY262154 QAU262154 QKQ262154 QUM262154 REI262154 ROE262154 RYA262154 SHW262154 SRS262154 TBO262154 TLK262154 TVG262154 UFC262154 UOY262154 UYU262154 VIQ262154 VSM262154 WCI262154 WME262154 WWA262154 S327690 JO327690 TK327690 ADG327690 ANC327690 AWY327690 BGU327690 BQQ327690 CAM327690 CKI327690 CUE327690 DEA327690 DNW327690 DXS327690 EHO327690 ERK327690 FBG327690 FLC327690 FUY327690 GEU327690 GOQ327690 GYM327690 HII327690 HSE327690 ICA327690 ILW327690 IVS327690 JFO327690 JPK327690 JZG327690 KJC327690 KSY327690 LCU327690 LMQ327690 LWM327690 MGI327690 MQE327690 NAA327690 NJW327690 NTS327690 ODO327690 ONK327690 OXG327690 PHC327690 PQY327690 QAU327690 QKQ327690 QUM327690 REI327690 ROE327690 RYA327690 SHW327690 SRS327690 TBO327690 TLK327690 TVG327690 UFC327690 UOY327690 UYU327690 VIQ327690 VSM327690 WCI327690 WME327690 WWA327690 S393226 JO393226 TK393226 ADG393226 ANC393226 AWY393226 BGU393226 BQQ393226 CAM393226 CKI393226 CUE393226 DEA393226 DNW393226 DXS393226 EHO393226 ERK393226 FBG393226 FLC393226 FUY393226 GEU393226 GOQ393226 GYM393226 HII393226 HSE393226 ICA393226 ILW393226 IVS393226 JFO393226 JPK393226 JZG393226 KJC393226 KSY393226 LCU393226 LMQ393226 LWM393226 MGI393226 MQE393226 NAA393226 NJW393226 NTS393226 ODO393226 ONK393226 OXG393226 PHC393226 PQY393226 QAU393226 QKQ393226 QUM393226 REI393226 ROE393226 RYA393226 SHW393226 SRS393226 TBO393226 TLK393226 TVG393226 UFC393226 UOY393226 UYU393226 VIQ393226 VSM393226 WCI393226 WME393226 WWA393226 S458762 JO458762 TK458762 ADG458762 ANC458762 AWY458762 BGU458762 BQQ458762 CAM458762 CKI458762 CUE458762 DEA458762 DNW458762 DXS458762 EHO458762 ERK458762 FBG458762 FLC458762 FUY458762 GEU458762 GOQ458762 GYM458762 HII458762 HSE458762 ICA458762 ILW458762 IVS458762 JFO458762 JPK458762 JZG458762 KJC458762 KSY458762 LCU458762 LMQ458762 LWM458762 MGI458762 MQE458762 NAA458762 NJW458762 NTS458762 ODO458762 ONK458762 OXG458762 PHC458762 PQY458762 QAU458762 QKQ458762 QUM458762 REI458762 ROE458762 RYA458762 SHW458762 SRS458762 TBO458762 TLK458762 TVG458762 UFC458762 UOY458762 UYU458762 VIQ458762 VSM458762 WCI458762 WME458762 WWA458762 S524298 JO524298 TK524298 ADG524298 ANC524298 AWY524298 BGU524298 BQQ524298 CAM524298 CKI524298 CUE524298 DEA524298 DNW524298 DXS524298 EHO524298 ERK524298 FBG524298 FLC524298 FUY524298 GEU524298 GOQ524298 GYM524298 HII524298 HSE524298 ICA524298 ILW524298 IVS524298 JFO524298 JPK524298 JZG524298 KJC524298 KSY524298 LCU524298 LMQ524298 LWM524298 MGI524298 MQE524298 NAA524298 NJW524298 NTS524298 ODO524298 ONK524298 OXG524298 PHC524298 PQY524298 QAU524298 QKQ524298 QUM524298 REI524298 ROE524298 RYA524298 SHW524298 SRS524298 TBO524298 TLK524298 TVG524298 UFC524298 UOY524298 UYU524298 VIQ524298 VSM524298 WCI524298 WME524298 WWA524298 S589834 JO589834 TK589834 ADG589834 ANC589834 AWY589834 BGU589834 BQQ589834 CAM589834 CKI589834 CUE589834 DEA589834 DNW589834 DXS589834 EHO589834 ERK589834 FBG589834 FLC589834 FUY589834 GEU589834 GOQ589834 GYM589834 HII589834 HSE589834 ICA589834 ILW589834 IVS589834 JFO589834 JPK589834 JZG589834 KJC589834 KSY589834 LCU589834 LMQ589834 LWM589834 MGI589834 MQE589834 NAA589834 NJW589834 NTS589834 ODO589834 ONK589834 OXG589834 PHC589834 PQY589834 QAU589834 QKQ589834 QUM589834 REI589834 ROE589834 RYA589834 SHW589834 SRS589834 TBO589834 TLK589834 TVG589834 UFC589834 UOY589834 UYU589834 VIQ589834 VSM589834 WCI589834 WME589834 WWA589834 S655370 JO655370 TK655370 ADG655370 ANC655370 AWY655370 BGU655370 BQQ655370 CAM655370 CKI655370 CUE655370 DEA655370 DNW655370 DXS655370 EHO655370 ERK655370 FBG655370 FLC655370 FUY655370 GEU655370 GOQ655370 GYM655370 HII655370 HSE655370 ICA655370 ILW655370 IVS655370 JFO655370 JPK655370 JZG655370 KJC655370 KSY655370 LCU655370 LMQ655370 LWM655370 MGI655370 MQE655370 NAA655370 NJW655370 NTS655370 ODO655370 ONK655370 OXG655370 PHC655370 PQY655370 QAU655370 QKQ655370 QUM655370 REI655370 ROE655370 RYA655370 SHW655370 SRS655370 TBO655370 TLK655370 TVG655370 UFC655370 UOY655370 UYU655370 VIQ655370 VSM655370 WCI655370 WME655370 WWA655370 S720906 JO720906 TK720906 ADG720906 ANC720906 AWY720906 BGU720906 BQQ720906 CAM720906 CKI720906 CUE720906 DEA720906 DNW720906 DXS720906 EHO720906 ERK720906 FBG720906 FLC720906 FUY720906 GEU720906 GOQ720906 GYM720906 HII720906 HSE720906 ICA720906 ILW720906 IVS720906 JFO720906 JPK720906 JZG720906 KJC720906 KSY720906 LCU720906 LMQ720906 LWM720906 MGI720906 MQE720906 NAA720906 NJW720906 NTS720906 ODO720906 ONK720906 OXG720906 PHC720906 PQY720906 QAU720906 QKQ720906 QUM720906 REI720906 ROE720906 RYA720906 SHW720906 SRS720906 TBO720906 TLK720906 TVG720906 UFC720906 UOY720906 UYU720906 VIQ720906 VSM720906 WCI720906 WME720906 WWA720906 S786442 JO786442 TK786442 ADG786442 ANC786442 AWY786442 BGU786442 BQQ786442 CAM786442 CKI786442 CUE786442 DEA786442 DNW786442 DXS786442 EHO786442 ERK786442 FBG786442 FLC786442 FUY786442 GEU786442 GOQ786442 GYM786442 HII786442 HSE786442 ICA786442 ILW786442 IVS786442 JFO786442 JPK786442 JZG786442 KJC786442 KSY786442 LCU786442 LMQ786442 LWM786442 MGI786442 MQE786442 NAA786442 NJW786442 NTS786442 ODO786442 ONK786442 OXG786442 PHC786442 PQY786442 QAU786442 QKQ786442 QUM786442 REI786442 ROE786442 RYA786442 SHW786442 SRS786442 TBO786442 TLK786442 TVG786442 UFC786442 UOY786442 UYU786442 VIQ786442 VSM786442 WCI786442 WME786442 WWA786442 S851978 JO851978 TK851978 ADG851978 ANC851978 AWY851978 BGU851978 BQQ851978 CAM851978 CKI851978 CUE851978 DEA851978 DNW851978 DXS851978 EHO851978 ERK851978 FBG851978 FLC851978 FUY851978 GEU851978 GOQ851978 GYM851978 HII851978 HSE851978 ICA851978 ILW851978 IVS851978 JFO851978 JPK851978 JZG851978 KJC851978 KSY851978 LCU851978 LMQ851978 LWM851978 MGI851978 MQE851978 NAA851978 NJW851978 NTS851978 ODO851978 ONK851978 OXG851978 PHC851978 PQY851978 QAU851978 QKQ851978 QUM851978 REI851978 ROE851978 RYA851978 SHW851978 SRS851978 TBO851978 TLK851978 TVG851978 UFC851978 UOY851978 UYU851978 VIQ851978 VSM851978 WCI851978 WME851978 WWA851978 S917514 JO917514 TK917514 ADG917514 ANC917514 AWY917514 BGU917514 BQQ917514 CAM917514 CKI917514 CUE917514 DEA917514 DNW917514 DXS917514 EHO917514 ERK917514 FBG917514 FLC917514 FUY917514 GEU917514 GOQ917514 GYM917514 HII917514 HSE917514 ICA917514 ILW917514 IVS917514 JFO917514 JPK917514 JZG917514 KJC917514 KSY917514 LCU917514 LMQ917514 LWM917514 MGI917514 MQE917514 NAA917514 NJW917514 NTS917514 ODO917514 ONK917514 OXG917514 PHC917514 PQY917514 QAU917514 QKQ917514 QUM917514 REI917514 ROE917514 RYA917514 SHW917514 SRS917514 TBO917514 TLK917514 TVG917514 UFC917514 UOY917514 UYU917514 VIQ917514 VSM917514 WCI917514 WME917514 WWA917514 S983050 JO983050 TK983050 ADG983050 ANC983050 AWY983050 BGU983050 BQQ983050 CAM983050 CKI983050 CUE983050 DEA983050 DNW983050 DXS983050 EHO983050 ERK983050 FBG983050 FLC983050 FUY983050 GEU983050 GOQ983050 GYM983050 HII983050 HSE983050 ICA983050 ILW983050 IVS983050 JFO983050 JPK983050 JZG983050 KJC983050 KSY983050 LCU983050 LMQ983050 LWM983050 MGI983050 MQE983050 NAA983050 NJW983050 NTS983050 ODO983050 ONK983050 OXG983050 PHC983050 PQY983050 QAU983050 QKQ983050 QUM983050 REI983050 ROE983050 RYA983050 SHW983050 SRS983050 TBO983050 TLK983050 TVG983050 UFC983050 UOY983050 UYU983050 VIQ983050 VSM983050 WCI983050 WME983050 WWA983050 S32 JO32 TK32 ADG32 ANC32 AWY32 BGU32 BQQ32 CAM32 CKI32 CUE32 DEA32 DNW32 DXS32 EHO32 ERK32 FBG32 FLC32 FUY32 GEU32 GOQ32 GYM32 HII32 HSE32 ICA32 ILW32 IVS32 JFO32 JPK32 JZG32 KJC32 KSY32 LCU32 LMQ32 LWM32 MGI32 MQE32 NAA32 NJW32 NTS32 ODO32 ONK32 OXG32 PHC32 PQY32 QAU32 QKQ32 QUM32 REI32 ROE32 RYA32 SHW32 SRS32 TBO32 TLK32 TVG32 UFC32 UOY32 UYU32 VIQ32 VSM32 WCI32 WME32 WWA32 S65568 JO65568 TK65568 ADG65568 ANC65568 AWY65568 BGU65568 BQQ65568 CAM65568 CKI65568 CUE65568 DEA65568 DNW65568 DXS65568 EHO65568 ERK65568 FBG65568 FLC65568 FUY65568 GEU65568 GOQ65568 GYM65568 HII65568 HSE65568 ICA65568 ILW65568 IVS65568 JFO65568 JPK65568 JZG65568 KJC65568 KSY65568 LCU65568 LMQ65568 LWM65568 MGI65568 MQE65568 NAA65568 NJW65568 NTS65568 ODO65568 ONK65568 OXG65568 PHC65568 PQY65568 QAU65568 QKQ65568 QUM65568 REI65568 ROE65568 RYA65568 SHW65568 SRS65568 TBO65568 TLK65568 TVG65568 UFC65568 UOY65568 UYU65568 VIQ65568 VSM65568 WCI65568 WME65568 WWA65568 S131104 JO131104 TK131104 ADG131104 ANC131104 AWY131104 BGU131104 BQQ131104 CAM131104 CKI131104 CUE131104 DEA131104 DNW131104 DXS131104 EHO131104 ERK131104 FBG131104 FLC131104 FUY131104 GEU131104 GOQ131104 GYM131104 HII131104 HSE131104 ICA131104 ILW131104 IVS131104 JFO131104 JPK131104 JZG131104 KJC131104 KSY131104 LCU131104 LMQ131104 LWM131104 MGI131104 MQE131104 NAA131104 NJW131104 NTS131104 ODO131104 ONK131104 OXG131104 PHC131104 PQY131104 QAU131104 QKQ131104 QUM131104 REI131104 ROE131104 RYA131104 SHW131104 SRS131104 TBO131104 TLK131104 TVG131104 UFC131104 UOY131104 UYU131104 VIQ131104 VSM131104 WCI131104 WME131104 WWA131104 S196640 JO196640 TK196640 ADG196640 ANC196640 AWY196640 BGU196640 BQQ196640 CAM196640 CKI196640 CUE196640 DEA196640 DNW196640 DXS196640 EHO196640 ERK196640 FBG196640 FLC196640 FUY196640 GEU196640 GOQ196640 GYM196640 HII196640 HSE196640 ICA196640 ILW196640 IVS196640 JFO196640 JPK196640 JZG196640 KJC196640 KSY196640 LCU196640 LMQ196640 LWM196640 MGI196640 MQE196640 NAA196640 NJW196640 NTS196640 ODO196640 ONK196640 OXG196640 PHC196640 PQY196640 QAU196640 QKQ196640 QUM196640 REI196640 ROE196640 RYA196640 SHW196640 SRS196640 TBO196640 TLK196640 TVG196640 UFC196640 UOY196640 UYU196640 VIQ196640 VSM196640 WCI196640 WME196640 WWA196640 S262176 JO262176 TK262176 ADG262176 ANC262176 AWY262176 BGU262176 BQQ262176 CAM262176 CKI262176 CUE262176 DEA262176 DNW262176 DXS262176 EHO262176 ERK262176 FBG262176 FLC262176 FUY262176 GEU262176 GOQ262176 GYM262176 HII262176 HSE262176 ICA262176 ILW262176 IVS262176 JFO262176 JPK262176 JZG262176 KJC262176 KSY262176 LCU262176 LMQ262176 LWM262176 MGI262176 MQE262176 NAA262176 NJW262176 NTS262176 ODO262176 ONK262176 OXG262176 PHC262176 PQY262176 QAU262176 QKQ262176 QUM262176 REI262176 ROE262176 RYA262176 SHW262176 SRS262176 TBO262176 TLK262176 TVG262176 UFC262176 UOY262176 UYU262176 VIQ262176 VSM262176 WCI262176 WME262176 WWA262176 S327712 JO327712 TK327712 ADG327712 ANC327712 AWY327712 BGU327712 BQQ327712 CAM327712 CKI327712 CUE327712 DEA327712 DNW327712 DXS327712 EHO327712 ERK327712 FBG327712 FLC327712 FUY327712 GEU327712 GOQ327712 GYM327712 HII327712 HSE327712 ICA327712 ILW327712 IVS327712 JFO327712 JPK327712 JZG327712 KJC327712 KSY327712 LCU327712 LMQ327712 LWM327712 MGI327712 MQE327712 NAA327712 NJW327712 NTS327712 ODO327712 ONK327712 OXG327712 PHC327712 PQY327712 QAU327712 QKQ327712 QUM327712 REI327712 ROE327712 RYA327712 SHW327712 SRS327712 TBO327712 TLK327712 TVG327712 UFC327712 UOY327712 UYU327712 VIQ327712 VSM327712 WCI327712 WME327712 WWA327712 S393248 JO393248 TK393248 ADG393248 ANC393248 AWY393248 BGU393248 BQQ393248 CAM393248 CKI393248 CUE393248 DEA393248 DNW393248 DXS393248 EHO393248 ERK393248 FBG393248 FLC393248 FUY393248 GEU393248 GOQ393248 GYM393248 HII393248 HSE393248 ICA393248 ILW393248 IVS393248 JFO393248 JPK393248 JZG393248 KJC393248 KSY393248 LCU393248 LMQ393248 LWM393248 MGI393248 MQE393248 NAA393248 NJW393248 NTS393248 ODO393248 ONK393248 OXG393248 PHC393248 PQY393248 QAU393248 QKQ393248 QUM393248 REI393248 ROE393248 RYA393248 SHW393248 SRS393248 TBO393248 TLK393248 TVG393248 UFC393248 UOY393248 UYU393248 VIQ393248 VSM393248 WCI393248 WME393248 WWA393248 S458784 JO458784 TK458784 ADG458784 ANC458784 AWY458784 BGU458784 BQQ458784 CAM458784 CKI458784 CUE458784 DEA458784 DNW458784 DXS458784 EHO458784 ERK458784 FBG458784 FLC458784 FUY458784 GEU458784 GOQ458784 GYM458784 HII458784 HSE458784 ICA458784 ILW458784 IVS458784 JFO458784 JPK458784 JZG458784 KJC458784 KSY458784 LCU458784 LMQ458784 LWM458784 MGI458784 MQE458784 NAA458784 NJW458784 NTS458784 ODO458784 ONK458784 OXG458784 PHC458784 PQY458784 QAU458784 QKQ458784 QUM458784 REI458784 ROE458784 RYA458784 SHW458784 SRS458784 TBO458784 TLK458784 TVG458784 UFC458784 UOY458784 UYU458784 VIQ458784 VSM458784 WCI458784 WME458784 WWA458784 S524320 JO524320 TK524320 ADG524320 ANC524320 AWY524320 BGU524320 BQQ524320 CAM524320 CKI524320 CUE524320 DEA524320 DNW524320 DXS524320 EHO524320 ERK524320 FBG524320 FLC524320 FUY524320 GEU524320 GOQ524320 GYM524320 HII524320 HSE524320 ICA524320 ILW524320 IVS524320 JFO524320 JPK524320 JZG524320 KJC524320 KSY524320 LCU524320 LMQ524320 LWM524320 MGI524320 MQE524320 NAA524320 NJW524320 NTS524320 ODO524320 ONK524320 OXG524320 PHC524320 PQY524320 QAU524320 QKQ524320 QUM524320 REI524320 ROE524320 RYA524320 SHW524320 SRS524320 TBO524320 TLK524320 TVG524320 UFC524320 UOY524320 UYU524320 VIQ524320 VSM524320 WCI524320 WME524320 WWA524320 S589856 JO589856 TK589856 ADG589856 ANC589856 AWY589856 BGU589856 BQQ589856 CAM589856 CKI589856 CUE589856 DEA589856 DNW589856 DXS589856 EHO589856 ERK589856 FBG589856 FLC589856 FUY589856 GEU589856 GOQ589856 GYM589856 HII589856 HSE589856 ICA589856 ILW589856 IVS589856 JFO589856 JPK589856 JZG589856 KJC589856 KSY589856 LCU589856 LMQ589856 LWM589856 MGI589856 MQE589856 NAA589856 NJW589856 NTS589856 ODO589856 ONK589856 OXG589856 PHC589856 PQY589856 QAU589856 QKQ589856 QUM589856 REI589856 ROE589856 RYA589856 SHW589856 SRS589856 TBO589856 TLK589856 TVG589856 UFC589856 UOY589856 UYU589856 VIQ589856 VSM589856 WCI589856 WME589856 WWA589856 S655392 JO655392 TK655392 ADG655392 ANC655392 AWY655392 BGU655392 BQQ655392 CAM655392 CKI655392 CUE655392 DEA655392 DNW655392 DXS655392 EHO655392 ERK655392 FBG655392 FLC655392 FUY655392 GEU655392 GOQ655392 GYM655392 HII655392 HSE655392 ICA655392 ILW655392 IVS655392 JFO655392 JPK655392 JZG655392 KJC655392 KSY655392 LCU655392 LMQ655392 LWM655392 MGI655392 MQE655392 NAA655392 NJW655392 NTS655392 ODO655392 ONK655392 OXG655392 PHC655392 PQY655392 QAU655392 QKQ655392 QUM655392 REI655392 ROE655392 RYA655392 SHW655392 SRS655392 TBO655392 TLK655392 TVG655392 UFC655392 UOY655392 UYU655392 VIQ655392 VSM655392 WCI655392 WME655392 WWA655392 S720928 JO720928 TK720928 ADG720928 ANC720928 AWY720928 BGU720928 BQQ720928 CAM720928 CKI720928 CUE720928 DEA720928 DNW720928 DXS720928 EHO720928 ERK720928 FBG720928 FLC720928 FUY720928 GEU720928 GOQ720928 GYM720928 HII720928 HSE720928 ICA720928 ILW720928 IVS720928 JFO720928 JPK720928 JZG720928 KJC720928 KSY720928 LCU720928 LMQ720928 LWM720928 MGI720928 MQE720928 NAA720928 NJW720928 NTS720928 ODO720928 ONK720928 OXG720928 PHC720928 PQY720928 QAU720928 QKQ720928 QUM720928 REI720928 ROE720928 RYA720928 SHW720928 SRS720928 TBO720928 TLK720928 TVG720928 UFC720928 UOY720928 UYU720928 VIQ720928 VSM720928 WCI720928 WME720928 WWA720928 S786464 JO786464 TK786464 ADG786464 ANC786464 AWY786464 BGU786464 BQQ786464 CAM786464 CKI786464 CUE786464 DEA786464 DNW786464 DXS786464 EHO786464 ERK786464 FBG786464 FLC786464 FUY786464 GEU786464 GOQ786464 GYM786464 HII786464 HSE786464 ICA786464 ILW786464 IVS786464 JFO786464 JPK786464 JZG786464 KJC786464 KSY786464 LCU786464 LMQ786464 LWM786464 MGI786464 MQE786464 NAA786464 NJW786464 NTS786464 ODO786464 ONK786464 OXG786464 PHC786464 PQY786464 QAU786464 QKQ786464 QUM786464 REI786464 ROE786464 RYA786464 SHW786464 SRS786464 TBO786464 TLK786464 TVG786464 UFC786464 UOY786464 UYU786464 VIQ786464 VSM786464 WCI786464 WME786464 WWA786464 S852000 JO852000 TK852000 ADG852000 ANC852000 AWY852000 BGU852000 BQQ852000 CAM852000 CKI852000 CUE852000 DEA852000 DNW852000 DXS852000 EHO852000 ERK852000 FBG852000 FLC852000 FUY852000 GEU852000 GOQ852000 GYM852000 HII852000 HSE852000 ICA852000 ILW852000 IVS852000 JFO852000 JPK852000 JZG852000 KJC852000 KSY852000 LCU852000 LMQ852000 LWM852000 MGI852000 MQE852000 NAA852000 NJW852000 NTS852000 ODO852000 ONK852000 OXG852000 PHC852000 PQY852000 QAU852000 QKQ852000 QUM852000 REI852000 ROE852000 RYA852000 SHW852000 SRS852000 TBO852000 TLK852000 TVG852000 UFC852000 UOY852000 UYU852000 VIQ852000 VSM852000 WCI852000 WME852000 WWA852000 S917536 JO917536 TK917536 ADG917536 ANC917536 AWY917536 BGU917536 BQQ917536 CAM917536 CKI917536 CUE917536 DEA917536 DNW917536 DXS917536 EHO917536 ERK917536 FBG917536 FLC917536 FUY917536 GEU917536 GOQ917536 GYM917536 HII917536 HSE917536 ICA917536 ILW917536 IVS917536 JFO917536 JPK917536 JZG917536 KJC917536 KSY917536 LCU917536 LMQ917536 LWM917536 MGI917536 MQE917536 NAA917536 NJW917536 NTS917536 ODO917536 ONK917536 OXG917536 PHC917536 PQY917536 QAU917536 QKQ917536 QUM917536 REI917536 ROE917536 RYA917536 SHW917536 SRS917536 TBO917536 TLK917536 TVG917536 UFC917536 UOY917536 UYU917536 VIQ917536 VSM917536 WCI917536 WME917536 WWA917536 S983072 JO983072 TK983072 ADG983072 ANC983072 AWY983072 BGU983072 BQQ983072 CAM983072 CKI983072 CUE983072 DEA983072 DNW983072 DXS983072 EHO983072 ERK983072 FBG983072 FLC983072 FUY983072 GEU983072 GOQ983072 GYM983072 HII983072 HSE983072 ICA983072 ILW983072 IVS983072 JFO983072 JPK983072 JZG983072 KJC983072 KSY983072 LCU983072 LMQ983072 LWM983072 MGI983072 MQE983072 NAA983072 NJW983072 NTS983072 ODO983072 ONK983072 OXG983072 PHC983072 PQY983072 QAU983072 QKQ983072 QUM983072 REI983072 ROE983072 RYA983072 SHW983072 SRS983072 TBO983072 TLK983072 TVG983072 UFC983072 UOY983072 UYU983072 VIQ983072 VSM983072 WCI983072 WME983072 WWA983072" xr:uid="{4F95F810-B94C-4A94-A9B2-3F027ECF72F4}">
      <formula1>"□,■"</formula1>
    </dataValidation>
  </dataValidations>
  <printOptions horizontalCentered="1"/>
  <pageMargins left="0.78740157480314965" right="0.59055118110236227" top="0.51181102362204722" bottom="0.51181102362204722" header="0.51181102362204722" footer="0.51181102362204722"/>
  <pageSetup paperSize="9"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F4267-FFAF-43F1-9F0D-9E4EF2BC542E}">
  <sheetPr>
    <tabColor rgb="FFCCFFFF"/>
  </sheetPr>
  <dimension ref="A1:AF54"/>
  <sheetViews>
    <sheetView view="pageBreakPreview" zoomScaleNormal="100" workbookViewId="0">
      <selection activeCell="E3" sqref="E3:G3"/>
    </sheetView>
  </sheetViews>
  <sheetFormatPr defaultRowHeight="12"/>
  <cols>
    <col min="1" max="29" width="3" style="444" customWidth="1"/>
    <col min="30" max="31" width="4.625" style="444" customWidth="1"/>
    <col min="32" max="256" width="9" style="444"/>
    <col min="257" max="285" width="3" style="444" customWidth="1"/>
    <col min="286" max="287" width="4.625" style="444" customWidth="1"/>
    <col min="288" max="512" width="9" style="444"/>
    <col min="513" max="541" width="3" style="444" customWidth="1"/>
    <col min="542" max="543" width="4.625" style="444" customWidth="1"/>
    <col min="544" max="768" width="9" style="444"/>
    <col min="769" max="797" width="3" style="444" customWidth="1"/>
    <col min="798" max="799" width="4.625" style="444" customWidth="1"/>
    <col min="800" max="1024" width="9" style="444"/>
    <col min="1025" max="1053" width="3" style="444" customWidth="1"/>
    <col min="1054" max="1055" width="4.625" style="444" customWidth="1"/>
    <col min="1056" max="1280" width="9" style="444"/>
    <col min="1281" max="1309" width="3" style="444" customWidth="1"/>
    <col min="1310" max="1311" width="4.625" style="444" customWidth="1"/>
    <col min="1312" max="1536" width="9" style="444"/>
    <col min="1537" max="1565" width="3" style="444" customWidth="1"/>
    <col min="1566" max="1567" width="4.625" style="444" customWidth="1"/>
    <col min="1568" max="1792" width="9" style="444"/>
    <col min="1793" max="1821" width="3" style="444" customWidth="1"/>
    <col min="1822" max="1823" width="4.625" style="444" customWidth="1"/>
    <col min="1824" max="2048" width="9" style="444"/>
    <col min="2049" max="2077" width="3" style="444" customWidth="1"/>
    <col min="2078" max="2079" width="4.625" style="444" customWidth="1"/>
    <col min="2080" max="2304" width="9" style="444"/>
    <col min="2305" max="2333" width="3" style="444" customWidth="1"/>
    <col min="2334" max="2335" width="4.625" style="444" customWidth="1"/>
    <col min="2336" max="2560" width="9" style="444"/>
    <col min="2561" max="2589" width="3" style="444" customWidth="1"/>
    <col min="2590" max="2591" width="4.625" style="444" customWidth="1"/>
    <col min="2592" max="2816" width="9" style="444"/>
    <col min="2817" max="2845" width="3" style="444" customWidth="1"/>
    <col min="2846" max="2847" width="4.625" style="444" customWidth="1"/>
    <col min="2848" max="3072" width="9" style="444"/>
    <col min="3073" max="3101" width="3" style="444" customWidth="1"/>
    <col min="3102" max="3103" width="4.625" style="444" customWidth="1"/>
    <col min="3104" max="3328" width="9" style="444"/>
    <col min="3329" max="3357" width="3" style="444" customWidth="1"/>
    <col min="3358" max="3359" width="4.625" style="444" customWidth="1"/>
    <col min="3360" max="3584" width="9" style="444"/>
    <col min="3585" max="3613" width="3" style="444" customWidth="1"/>
    <col min="3614" max="3615" width="4.625" style="444" customWidth="1"/>
    <col min="3616" max="3840" width="9" style="444"/>
    <col min="3841" max="3869" width="3" style="444" customWidth="1"/>
    <col min="3870" max="3871" width="4.625" style="444" customWidth="1"/>
    <col min="3872" max="4096" width="9" style="444"/>
    <col min="4097" max="4125" width="3" style="444" customWidth="1"/>
    <col min="4126" max="4127" width="4.625" style="444" customWidth="1"/>
    <col min="4128" max="4352" width="9" style="444"/>
    <col min="4353" max="4381" width="3" style="444" customWidth="1"/>
    <col min="4382" max="4383" width="4.625" style="444" customWidth="1"/>
    <col min="4384" max="4608" width="9" style="444"/>
    <col min="4609" max="4637" width="3" style="444" customWidth="1"/>
    <col min="4638" max="4639" width="4.625" style="444" customWidth="1"/>
    <col min="4640" max="4864" width="9" style="444"/>
    <col min="4865" max="4893" width="3" style="444" customWidth="1"/>
    <col min="4894" max="4895" width="4.625" style="444" customWidth="1"/>
    <col min="4896" max="5120" width="9" style="444"/>
    <col min="5121" max="5149" width="3" style="444" customWidth="1"/>
    <col min="5150" max="5151" width="4.625" style="444" customWidth="1"/>
    <col min="5152" max="5376" width="9" style="444"/>
    <col min="5377" max="5405" width="3" style="444" customWidth="1"/>
    <col min="5406" max="5407" width="4.625" style="444" customWidth="1"/>
    <col min="5408" max="5632" width="9" style="444"/>
    <col min="5633" max="5661" width="3" style="444" customWidth="1"/>
    <col min="5662" max="5663" width="4.625" style="444" customWidth="1"/>
    <col min="5664" max="5888" width="9" style="444"/>
    <col min="5889" max="5917" width="3" style="444" customWidth="1"/>
    <col min="5918" max="5919" width="4.625" style="444" customWidth="1"/>
    <col min="5920" max="6144" width="9" style="444"/>
    <col min="6145" max="6173" width="3" style="444" customWidth="1"/>
    <col min="6174" max="6175" width="4.625" style="444" customWidth="1"/>
    <col min="6176" max="6400" width="9" style="444"/>
    <col min="6401" max="6429" width="3" style="444" customWidth="1"/>
    <col min="6430" max="6431" width="4.625" style="444" customWidth="1"/>
    <col min="6432" max="6656" width="9" style="444"/>
    <col min="6657" max="6685" width="3" style="444" customWidth="1"/>
    <col min="6686" max="6687" width="4.625" style="444" customWidth="1"/>
    <col min="6688" max="6912" width="9" style="444"/>
    <col min="6913" max="6941" width="3" style="444" customWidth="1"/>
    <col min="6942" max="6943" width="4.625" style="444" customWidth="1"/>
    <col min="6944" max="7168" width="9" style="444"/>
    <col min="7169" max="7197" width="3" style="444" customWidth="1"/>
    <col min="7198" max="7199" width="4.625" style="444" customWidth="1"/>
    <col min="7200" max="7424" width="9" style="444"/>
    <col min="7425" max="7453" width="3" style="444" customWidth="1"/>
    <col min="7454" max="7455" width="4.625" style="444" customWidth="1"/>
    <col min="7456" max="7680" width="9" style="444"/>
    <col min="7681" max="7709" width="3" style="444" customWidth="1"/>
    <col min="7710" max="7711" width="4.625" style="444" customWidth="1"/>
    <col min="7712" max="7936" width="9" style="444"/>
    <col min="7937" max="7965" width="3" style="444" customWidth="1"/>
    <col min="7966" max="7967" width="4.625" style="444" customWidth="1"/>
    <col min="7968" max="8192" width="9" style="444"/>
    <col min="8193" max="8221" width="3" style="444" customWidth="1"/>
    <col min="8222" max="8223" width="4.625" style="444" customWidth="1"/>
    <col min="8224" max="8448" width="9" style="444"/>
    <col min="8449" max="8477" width="3" style="444" customWidth="1"/>
    <col min="8478" max="8479" width="4.625" style="444" customWidth="1"/>
    <col min="8480" max="8704" width="9" style="444"/>
    <col min="8705" max="8733" width="3" style="444" customWidth="1"/>
    <col min="8734" max="8735" width="4.625" style="444" customWidth="1"/>
    <col min="8736" max="8960" width="9" style="444"/>
    <col min="8961" max="8989" width="3" style="444" customWidth="1"/>
    <col min="8990" max="8991" width="4.625" style="444" customWidth="1"/>
    <col min="8992" max="9216" width="9" style="444"/>
    <col min="9217" max="9245" width="3" style="444" customWidth="1"/>
    <col min="9246" max="9247" width="4.625" style="444" customWidth="1"/>
    <col min="9248" max="9472" width="9" style="444"/>
    <col min="9473" max="9501" width="3" style="444" customWidth="1"/>
    <col min="9502" max="9503" width="4.625" style="444" customWidth="1"/>
    <col min="9504" max="9728" width="9" style="444"/>
    <col min="9729" max="9757" width="3" style="444" customWidth="1"/>
    <col min="9758" max="9759" width="4.625" style="444" customWidth="1"/>
    <col min="9760" max="9984" width="9" style="444"/>
    <col min="9985" max="10013" width="3" style="444" customWidth="1"/>
    <col min="10014" max="10015" width="4.625" style="444" customWidth="1"/>
    <col min="10016" max="10240" width="9" style="444"/>
    <col min="10241" max="10269" width="3" style="444" customWidth="1"/>
    <col min="10270" max="10271" width="4.625" style="444" customWidth="1"/>
    <col min="10272" max="10496" width="9" style="444"/>
    <col min="10497" max="10525" width="3" style="444" customWidth="1"/>
    <col min="10526" max="10527" width="4.625" style="444" customWidth="1"/>
    <col min="10528" max="10752" width="9" style="444"/>
    <col min="10753" max="10781" width="3" style="444" customWidth="1"/>
    <col min="10782" max="10783" width="4.625" style="444" customWidth="1"/>
    <col min="10784" max="11008" width="9" style="444"/>
    <col min="11009" max="11037" width="3" style="444" customWidth="1"/>
    <col min="11038" max="11039" width="4.625" style="444" customWidth="1"/>
    <col min="11040" max="11264" width="9" style="444"/>
    <col min="11265" max="11293" width="3" style="444" customWidth="1"/>
    <col min="11294" max="11295" width="4.625" style="444" customWidth="1"/>
    <col min="11296" max="11520" width="9" style="444"/>
    <col min="11521" max="11549" width="3" style="444" customWidth="1"/>
    <col min="11550" max="11551" width="4.625" style="444" customWidth="1"/>
    <col min="11552" max="11776" width="9" style="444"/>
    <col min="11777" max="11805" width="3" style="444" customWidth="1"/>
    <col min="11806" max="11807" width="4.625" style="444" customWidth="1"/>
    <col min="11808" max="12032" width="9" style="444"/>
    <col min="12033" max="12061" width="3" style="444" customWidth="1"/>
    <col min="12062" max="12063" width="4.625" style="444" customWidth="1"/>
    <col min="12064" max="12288" width="9" style="444"/>
    <col min="12289" max="12317" width="3" style="444" customWidth="1"/>
    <col min="12318" max="12319" width="4.625" style="444" customWidth="1"/>
    <col min="12320" max="12544" width="9" style="444"/>
    <col min="12545" max="12573" width="3" style="444" customWidth="1"/>
    <col min="12574" max="12575" width="4.625" style="444" customWidth="1"/>
    <col min="12576" max="12800" width="9" style="444"/>
    <col min="12801" max="12829" width="3" style="444" customWidth="1"/>
    <col min="12830" max="12831" width="4.625" style="444" customWidth="1"/>
    <col min="12832" max="13056" width="9" style="444"/>
    <col min="13057" max="13085" width="3" style="444" customWidth="1"/>
    <col min="13086" max="13087" width="4.625" style="444" customWidth="1"/>
    <col min="13088" max="13312" width="9" style="444"/>
    <col min="13313" max="13341" width="3" style="444" customWidth="1"/>
    <col min="13342" max="13343" width="4.625" style="444" customWidth="1"/>
    <col min="13344" max="13568" width="9" style="444"/>
    <col min="13569" max="13597" width="3" style="444" customWidth="1"/>
    <col min="13598" max="13599" width="4.625" style="444" customWidth="1"/>
    <col min="13600" max="13824" width="9" style="444"/>
    <col min="13825" max="13853" width="3" style="444" customWidth="1"/>
    <col min="13854" max="13855" width="4.625" style="444" customWidth="1"/>
    <col min="13856" max="14080" width="9" style="444"/>
    <col min="14081" max="14109" width="3" style="444" customWidth="1"/>
    <col min="14110" max="14111" width="4.625" style="444" customWidth="1"/>
    <col min="14112" max="14336" width="9" style="444"/>
    <col min="14337" max="14365" width="3" style="444" customWidth="1"/>
    <col min="14366" max="14367" width="4.625" style="444" customWidth="1"/>
    <col min="14368" max="14592" width="9" style="444"/>
    <col min="14593" max="14621" width="3" style="444" customWidth="1"/>
    <col min="14622" max="14623" width="4.625" style="444" customWidth="1"/>
    <col min="14624" max="14848" width="9" style="444"/>
    <col min="14849" max="14877" width="3" style="444" customWidth="1"/>
    <col min="14878" max="14879" width="4.625" style="444" customWidth="1"/>
    <col min="14880" max="15104" width="9" style="444"/>
    <col min="15105" max="15133" width="3" style="444" customWidth="1"/>
    <col min="15134" max="15135" width="4.625" style="444" customWidth="1"/>
    <col min="15136" max="15360" width="9" style="444"/>
    <col min="15361" max="15389" width="3" style="444" customWidth="1"/>
    <col min="15390" max="15391" width="4.625" style="444" customWidth="1"/>
    <col min="15392" max="15616" width="9" style="444"/>
    <col min="15617" max="15645" width="3" style="444" customWidth="1"/>
    <col min="15646" max="15647" width="4.625" style="444" customWidth="1"/>
    <col min="15648" max="15872" width="9" style="444"/>
    <col min="15873" max="15901" width="3" style="444" customWidth="1"/>
    <col min="15902" max="15903" width="4.625" style="444" customWidth="1"/>
    <col min="15904" max="16128" width="9" style="444"/>
    <col min="16129" max="16157" width="3" style="444" customWidth="1"/>
    <col min="16158" max="16159" width="4.625" style="444" customWidth="1"/>
    <col min="16160" max="16384" width="9" style="444"/>
  </cols>
  <sheetData>
    <row r="1" spans="1:29" ht="17.100000000000001" customHeight="1">
      <c r="A1" s="1250" t="s">
        <v>3030</v>
      </c>
      <c r="B1" s="1250"/>
      <c r="C1" s="1250"/>
      <c r="D1" s="1250"/>
      <c r="E1" s="1250"/>
      <c r="F1" s="1280"/>
      <c r="G1" s="1280"/>
      <c r="H1" s="1280"/>
      <c r="I1" s="1280"/>
      <c r="J1" s="1280"/>
      <c r="K1" s="1280"/>
      <c r="L1" s="1280"/>
      <c r="M1" s="1280"/>
      <c r="N1" s="1280"/>
      <c r="O1" s="1280"/>
      <c r="P1" s="1280"/>
      <c r="Q1" s="1280"/>
      <c r="R1" s="1280"/>
      <c r="S1" s="1280"/>
      <c r="T1" s="1280"/>
      <c r="U1" s="1280"/>
      <c r="V1" s="1280"/>
      <c r="W1" s="1280"/>
      <c r="X1" s="1280"/>
      <c r="Y1" s="1280"/>
      <c r="Z1" s="1280"/>
      <c r="AA1" s="1280"/>
      <c r="AB1" s="1280"/>
      <c r="AC1" s="1280"/>
    </row>
    <row r="2" spans="1:29" s="446" customFormat="1" ht="17.100000000000001" customHeight="1">
      <c r="A2" s="1302" t="s">
        <v>3031</v>
      </c>
      <c r="B2" s="1302"/>
      <c r="C2" s="1302"/>
      <c r="D2" s="1302"/>
      <c r="E2" s="1303"/>
      <c r="F2" s="1303"/>
      <c r="G2" s="1303"/>
      <c r="H2" s="406"/>
      <c r="I2" s="406"/>
      <c r="J2" s="406"/>
      <c r="K2" s="406"/>
      <c r="L2" s="406"/>
      <c r="M2" s="406"/>
      <c r="N2" s="406"/>
      <c r="O2" s="406"/>
      <c r="P2" s="406"/>
      <c r="Q2" s="406"/>
      <c r="R2" s="406"/>
      <c r="S2" s="406"/>
      <c r="T2" s="406"/>
      <c r="U2" s="406"/>
      <c r="V2" s="406"/>
      <c r="W2" s="406"/>
      <c r="X2" s="406"/>
      <c r="Y2" s="406"/>
      <c r="Z2" s="406"/>
      <c r="AA2" s="406"/>
      <c r="AB2" s="406"/>
      <c r="AC2" s="406"/>
    </row>
    <row r="3" spans="1:29" s="446" customFormat="1" ht="17.100000000000001" customHeight="1">
      <c r="A3" s="408" t="s">
        <v>3032</v>
      </c>
      <c r="B3" s="408"/>
      <c r="C3" s="408"/>
      <c r="D3" s="408"/>
      <c r="E3" s="1272"/>
      <c r="F3" s="1272"/>
      <c r="G3" s="1272"/>
      <c r="H3" s="464"/>
      <c r="I3" s="464"/>
      <c r="J3" s="464"/>
      <c r="K3" s="464"/>
      <c r="L3" s="464"/>
      <c r="M3" s="464"/>
      <c r="N3" s="464"/>
      <c r="O3" s="464"/>
      <c r="P3" s="464"/>
      <c r="Q3" s="464"/>
      <c r="R3" s="464"/>
      <c r="S3" s="464"/>
      <c r="T3" s="464"/>
      <c r="U3" s="464"/>
      <c r="V3" s="464"/>
      <c r="W3" s="464"/>
      <c r="X3" s="464"/>
      <c r="Y3" s="464"/>
      <c r="Z3" s="464"/>
      <c r="AA3" s="464"/>
      <c r="AB3" s="464"/>
      <c r="AC3" s="464"/>
    </row>
    <row r="4" spans="1:29" s="446" customFormat="1" ht="17.100000000000001" customHeight="1">
      <c r="A4" s="408" t="s">
        <v>3033</v>
      </c>
      <c r="B4" s="408"/>
      <c r="C4" s="408"/>
      <c r="D4" s="464"/>
      <c r="E4" s="1272"/>
      <c r="F4" s="1272"/>
      <c r="G4" s="1272"/>
      <c r="H4" s="445" t="s">
        <v>2109</v>
      </c>
      <c r="I4" s="445"/>
      <c r="J4" s="445"/>
      <c r="K4" s="445"/>
      <c r="L4" s="445"/>
      <c r="M4" s="445"/>
      <c r="N4" s="445"/>
      <c r="O4" s="445"/>
      <c r="P4" s="445"/>
      <c r="Q4" s="445"/>
      <c r="R4" s="445"/>
      <c r="S4" s="445"/>
      <c r="T4" s="445"/>
      <c r="U4" s="445"/>
      <c r="V4" s="445"/>
      <c r="W4" s="445"/>
      <c r="X4" s="445"/>
      <c r="Y4" s="445"/>
      <c r="Z4" s="445"/>
      <c r="AA4" s="445"/>
      <c r="AB4" s="445"/>
      <c r="AC4" s="445"/>
    </row>
    <row r="5" spans="1:29" s="446" customFormat="1" ht="17.100000000000001" customHeight="1">
      <c r="A5" s="408" t="s">
        <v>3034</v>
      </c>
      <c r="B5" s="408"/>
      <c r="C5" s="408"/>
      <c r="D5" s="408"/>
      <c r="E5" s="408"/>
      <c r="F5" s="383"/>
      <c r="G5" s="1301"/>
      <c r="H5" s="1301"/>
      <c r="I5" s="1272"/>
      <c r="J5" s="1272"/>
      <c r="K5" s="1272"/>
      <c r="L5" s="445" t="s">
        <v>3026</v>
      </c>
      <c r="M5" s="445"/>
      <c r="N5" s="445"/>
      <c r="O5" s="445"/>
      <c r="P5" s="445"/>
      <c r="Q5" s="445"/>
      <c r="R5" s="445"/>
      <c r="S5" s="445"/>
      <c r="T5" s="445"/>
      <c r="U5" s="445"/>
      <c r="V5" s="445"/>
      <c r="W5" s="445"/>
      <c r="X5" s="445"/>
      <c r="Y5" s="445"/>
      <c r="Z5" s="445"/>
      <c r="AA5" s="445"/>
      <c r="AB5" s="445"/>
      <c r="AC5" s="445"/>
    </row>
    <row r="6" spans="1:29" s="446" customFormat="1" ht="17.100000000000001" customHeight="1">
      <c r="A6" s="408" t="s">
        <v>3035</v>
      </c>
      <c r="B6" s="408"/>
      <c r="C6" s="408"/>
      <c r="D6" s="408"/>
      <c r="E6" s="408"/>
      <c r="F6" s="383"/>
      <c r="G6" s="383"/>
      <c r="H6" s="383"/>
      <c r="I6" s="1272"/>
      <c r="J6" s="1272"/>
      <c r="K6" s="1272"/>
      <c r="L6" s="445" t="s">
        <v>3026</v>
      </c>
      <c r="M6" s="465"/>
      <c r="N6" s="445"/>
      <c r="O6" s="445"/>
      <c r="P6" s="445"/>
      <c r="Q6" s="445"/>
      <c r="R6" s="445"/>
      <c r="S6" s="445"/>
      <c r="T6" s="445"/>
      <c r="U6" s="445"/>
      <c r="V6" s="445"/>
      <c r="W6" s="445"/>
      <c r="X6" s="445"/>
      <c r="Y6" s="445"/>
      <c r="Z6" s="445"/>
      <c r="AA6" s="445"/>
      <c r="AB6" s="445"/>
      <c r="AC6" s="445"/>
    </row>
    <row r="7" spans="1:29" s="446" customFormat="1" ht="17.100000000000001" customHeight="1">
      <c r="A7" s="408" t="s">
        <v>3036</v>
      </c>
      <c r="B7" s="408"/>
      <c r="C7" s="408"/>
      <c r="D7" s="408"/>
      <c r="E7" s="408"/>
      <c r="F7" s="383"/>
      <c r="G7" s="383"/>
      <c r="H7" s="383"/>
      <c r="I7" s="1272"/>
      <c r="J7" s="1272"/>
      <c r="K7" s="1272"/>
      <c r="L7" s="445" t="s">
        <v>3026</v>
      </c>
      <c r="M7" s="465"/>
      <c r="N7" s="445"/>
      <c r="O7" s="445"/>
      <c r="P7" s="445"/>
      <c r="Q7" s="445"/>
      <c r="R7" s="445"/>
      <c r="S7" s="445"/>
      <c r="T7" s="445"/>
      <c r="U7" s="445"/>
      <c r="V7" s="445"/>
      <c r="W7" s="445"/>
      <c r="X7" s="445"/>
      <c r="Y7" s="445"/>
      <c r="Z7" s="445"/>
      <c r="AA7" s="445"/>
      <c r="AB7" s="445"/>
      <c r="AC7" s="445"/>
    </row>
    <row r="8" spans="1:29" s="446" customFormat="1" ht="17.100000000000001" customHeight="1">
      <c r="A8" s="408" t="s">
        <v>3037</v>
      </c>
      <c r="B8" s="408"/>
      <c r="C8" s="408"/>
      <c r="D8" s="408"/>
      <c r="E8" s="408"/>
      <c r="F8" s="383"/>
      <c r="G8" s="383"/>
      <c r="H8" s="383"/>
      <c r="I8" s="383"/>
      <c r="J8" s="383"/>
      <c r="K8" s="383"/>
      <c r="L8" s="383"/>
      <c r="M8" s="383"/>
      <c r="N8" s="383"/>
      <c r="O8" s="383"/>
      <c r="P8" s="383"/>
      <c r="Q8" s="383"/>
      <c r="R8" s="383"/>
      <c r="S8" s="383"/>
      <c r="T8" s="383"/>
      <c r="U8" s="383"/>
      <c r="V8" s="383"/>
      <c r="W8" s="383"/>
      <c r="X8" s="383"/>
      <c r="Y8" s="383"/>
      <c r="Z8" s="383"/>
      <c r="AA8" s="383"/>
      <c r="AB8" s="383"/>
      <c r="AC8" s="383"/>
    </row>
    <row r="9" spans="1:29" s="446" customFormat="1" ht="17.100000000000001" customHeight="1">
      <c r="A9" s="406" t="s">
        <v>3038</v>
      </c>
      <c r="B9" s="406"/>
      <c r="C9" s="406"/>
      <c r="D9" s="406"/>
      <c r="E9" s="406"/>
      <c r="F9" s="365"/>
      <c r="G9" s="365"/>
      <c r="H9" s="365"/>
      <c r="I9" s="1263"/>
      <c r="J9" s="1263"/>
      <c r="K9" s="1263"/>
      <c r="L9" s="365" t="s">
        <v>3026</v>
      </c>
      <c r="M9" s="407"/>
      <c r="N9" s="365"/>
      <c r="O9" s="365"/>
      <c r="P9" s="365"/>
      <c r="Q9" s="365"/>
      <c r="R9" s="365"/>
      <c r="S9" s="365"/>
      <c r="T9" s="365"/>
      <c r="U9" s="365"/>
      <c r="V9" s="365"/>
      <c r="W9" s="365"/>
      <c r="X9" s="365"/>
      <c r="Y9" s="365"/>
      <c r="Z9" s="365"/>
      <c r="AA9" s="365"/>
      <c r="AB9" s="365"/>
      <c r="AC9" s="365"/>
    </row>
    <row r="10" spans="1:29" s="446" customFormat="1" ht="17.100000000000001" customHeight="1">
      <c r="A10" s="415" t="s">
        <v>3039</v>
      </c>
      <c r="B10" s="415"/>
      <c r="C10" s="415"/>
      <c r="D10" s="415"/>
      <c r="E10" s="415"/>
      <c r="F10" s="414"/>
      <c r="G10" s="414"/>
      <c r="H10" s="414"/>
      <c r="I10" s="459"/>
      <c r="J10" s="459"/>
      <c r="K10" s="459"/>
      <c r="L10" s="414"/>
      <c r="M10" s="428"/>
      <c r="N10" s="414"/>
      <c r="O10" s="414"/>
      <c r="P10" s="414"/>
      <c r="Q10" s="414"/>
      <c r="R10" s="414"/>
      <c r="S10" s="411" t="s">
        <v>2820</v>
      </c>
      <c r="T10" s="414" t="s">
        <v>3040</v>
      </c>
      <c r="U10" s="414"/>
      <c r="V10" s="466" t="str">
        <f>IF(S10="■","□","■")</f>
        <v>■</v>
      </c>
      <c r="W10" s="414" t="s">
        <v>3041</v>
      </c>
      <c r="X10" s="414"/>
      <c r="Y10" s="414"/>
      <c r="Z10" s="414"/>
      <c r="AA10" s="414"/>
      <c r="AB10" s="414"/>
      <c r="AC10" s="414"/>
    </row>
    <row r="11" spans="1:29" s="446" customFormat="1" ht="17.100000000000001" customHeight="1">
      <c r="A11" s="408" t="s">
        <v>3042</v>
      </c>
      <c r="B11" s="408"/>
      <c r="C11" s="408"/>
      <c r="D11" s="408"/>
      <c r="E11" s="408"/>
      <c r="F11" s="408"/>
      <c r="G11" s="408"/>
      <c r="H11" s="408"/>
      <c r="I11" s="408"/>
      <c r="J11" s="408"/>
      <c r="K11" s="1285"/>
      <c r="L11" s="1285"/>
      <c r="M11" s="1285"/>
      <c r="N11" s="1285"/>
      <c r="O11" s="1285"/>
      <c r="P11" s="1285"/>
      <c r="Q11" s="1285"/>
      <c r="R11" s="1285"/>
      <c r="S11" s="1285"/>
      <c r="T11" s="1285"/>
      <c r="U11" s="1285"/>
      <c r="V11" s="1285"/>
      <c r="W11" s="1285"/>
      <c r="X11" s="1285"/>
      <c r="Y11" s="1285"/>
      <c r="Z11" s="1285"/>
      <c r="AA11" s="1285"/>
      <c r="AB11" s="1285"/>
      <c r="AC11" s="1285"/>
    </row>
    <row r="12" spans="1:29" s="446" customFormat="1" ht="17.100000000000001" customHeight="1">
      <c r="A12" s="406"/>
      <c r="B12" s="406"/>
      <c r="C12" s="406"/>
      <c r="D12" s="406"/>
      <c r="E12" s="406" t="s">
        <v>3043</v>
      </c>
      <c r="F12" s="1250" t="s">
        <v>3044</v>
      </c>
      <c r="G12" s="1250"/>
      <c r="H12" s="1250"/>
      <c r="I12" s="1250"/>
      <c r="J12" s="1250"/>
      <c r="K12" s="407" t="s">
        <v>2839</v>
      </c>
      <c r="L12" s="1250" t="s">
        <v>3045</v>
      </c>
      <c r="M12" s="1250"/>
      <c r="N12" s="1250"/>
      <c r="O12" s="1250"/>
      <c r="P12" s="1250"/>
      <c r="Q12" s="1250"/>
      <c r="R12" s="1250"/>
      <c r="S12" s="1250"/>
      <c r="T12" s="407" t="s">
        <v>2839</v>
      </c>
      <c r="U12" s="1250" t="s">
        <v>2312</v>
      </c>
      <c r="V12" s="1250"/>
      <c r="W12" s="1250"/>
      <c r="X12" s="1250"/>
      <c r="Y12" s="1250"/>
      <c r="Z12" s="406" t="s">
        <v>3046</v>
      </c>
      <c r="AA12" s="406"/>
      <c r="AB12" s="406"/>
      <c r="AC12" s="407"/>
    </row>
    <row r="13" spans="1:29" s="446" customFormat="1" ht="17.100000000000001" customHeight="1">
      <c r="A13" s="406" t="s">
        <v>3047</v>
      </c>
      <c r="B13" s="406"/>
      <c r="C13" s="406"/>
      <c r="D13" s="406"/>
      <c r="E13" s="406" t="s">
        <v>3043</v>
      </c>
      <c r="F13" s="1126"/>
      <c r="G13" s="1126"/>
      <c r="H13" s="1126"/>
      <c r="I13" s="1126"/>
      <c r="J13" s="1126"/>
      <c r="K13" s="407" t="s">
        <v>2839</v>
      </c>
      <c r="L13" s="1263"/>
      <c r="M13" s="1263"/>
      <c r="N13" s="1263"/>
      <c r="O13" s="1263"/>
      <c r="P13" s="1263"/>
      <c r="Q13" s="1263"/>
      <c r="R13" s="1263"/>
      <c r="S13" s="1263"/>
      <c r="T13" s="407" t="s">
        <v>2839</v>
      </c>
      <c r="U13" s="1246"/>
      <c r="V13" s="1246"/>
      <c r="W13" s="1246"/>
      <c r="X13" s="1246"/>
      <c r="Y13" s="1246"/>
      <c r="Z13" s="406" t="s">
        <v>3048</v>
      </c>
      <c r="AA13" s="407"/>
      <c r="AB13" s="407"/>
      <c r="AC13" s="407"/>
    </row>
    <row r="14" spans="1:29" s="446" customFormat="1" ht="17.100000000000001" customHeight="1">
      <c r="A14" s="406" t="s">
        <v>3049</v>
      </c>
      <c r="B14" s="406"/>
      <c r="C14" s="406"/>
      <c r="D14" s="406"/>
      <c r="E14" s="406" t="s">
        <v>3043</v>
      </c>
      <c r="F14" s="1126"/>
      <c r="G14" s="1126"/>
      <c r="H14" s="1126"/>
      <c r="I14" s="1126"/>
      <c r="J14" s="1126"/>
      <c r="K14" s="407" t="s">
        <v>2839</v>
      </c>
      <c r="L14" s="1263"/>
      <c r="M14" s="1263"/>
      <c r="N14" s="1263"/>
      <c r="O14" s="1263"/>
      <c r="P14" s="1263"/>
      <c r="Q14" s="1263"/>
      <c r="R14" s="1263"/>
      <c r="S14" s="1263"/>
      <c r="T14" s="407" t="s">
        <v>2839</v>
      </c>
      <c r="U14" s="1246"/>
      <c r="V14" s="1246"/>
      <c r="W14" s="1246"/>
      <c r="X14" s="1246"/>
      <c r="Y14" s="1246"/>
      <c r="Z14" s="406" t="s">
        <v>3048</v>
      </c>
      <c r="AA14" s="407"/>
      <c r="AB14" s="407"/>
      <c r="AC14" s="407"/>
    </row>
    <row r="15" spans="1:29" s="446" customFormat="1" ht="17.100000000000001" customHeight="1">
      <c r="A15" s="406" t="s">
        <v>3050</v>
      </c>
      <c r="B15" s="406"/>
      <c r="C15" s="406"/>
      <c r="D15" s="406"/>
      <c r="E15" s="406" t="s">
        <v>3043</v>
      </c>
      <c r="F15" s="1126"/>
      <c r="G15" s="1126"/>
      <c r="H15" s="1126"/>
      <c r="I15" s="1126"/>
      <c r="J15" s="1126"/>
      <c r="K15" s="407" t="s">
        <v>2839</v>
      </c>
      <c r="L15" s="1263"/>
      <c r="M15" s="1263"/>
      <c r="N15" s="1263"/>
      <c r="O15" s="1263"/>
      <c r="P15" s="1263"/>
      <c r="Q15" s="1263"/>
      <c r="R15" s="1263"/>
      <c r="S15" s="1263"/>
      <c r="T15" s="407" t="s">
        <v>2839</v>
      </c>
      <c r="U15" s="1246"/>
      <c r="V15" s="1246"/>
      <c r="W15" s="1246"/>
      <c r="X15" s="1246"/>
      <c r="Y15" s="1246"/>
      <c r="Z15" s="406" t="s">
        <v>3048</v>
      </c>
      <c r="AA15" s="407"/>
      <c r="AB15" s="407"/>
      <c r="AC15" s="407"/>
    </row>
    <row r="16" spans="1:29" s="446" customFormat="1" ht="17.100000000000001" customHeight="1">
      <c r="A16" s="406" t="s">
        <v>3051</v>
      </c>
      <c r="B16" s="406"/>
      <c r="C16" s="406"/>
      <c r="D16" s="406"/>
      <c r="E16" s="406" t="s">
        <v>3043</v>
      </c>
      <c r="F16" s="1126"/>
      <c r="G16" s="1126"/>
      <c r="H16" s="1126"/>
      <c r="I16" s="1126"/>
      <c r="J16" s="1126"/>
      <c r="K16" s="407" t="s">
        <v>2839</v>
      </c>
      <c r="L16" s="1263"/>
      <c r="M16" s="1263"/>
      <c r="N16" s="1263"/>
      <c r="O16" s="1263"/>
      <c r="P16" s="1263"/>
      <c r="Q16" s="1263"/>
      <c r="R16" s="1263"/>
      <c r="S16" s="1263"/>
      <c r="T16" s="407" t="s">
        <v>2839</v>
      </c>
      <c r="U16" s="1246"/>
      <c r="V16" s="1246"/>
      <c r="W16" s="1246"/>
      <c r="X16" s="1246"/>
      <c r="Y16" s="1246"/>
      <c r="Z16" s="406" t="s">
        <v>3048</v>
      </c>
      <c r="AA16" s="407"/>
      <c r="AB16" s="407"/>
      <c r="AC16" s="407"/>
    </row>
    <row r="17" spans="1:29" s="446" customFormat="1" ht="17.100000000000001" customHeight="1">
      <c r="A17" s="406" t="s">
        <v>3052</v>
      </c>
      <c r="B17" s="406"/>
      <c r="C17" s="406"/>
      <c r="D17" s="406"/>
      <c r="E17" s="406" t="s">
        <v>3043</v>
      </c>
      <c r="F17" s="1126"/>
      <c r="G17" s="1126"/>
      <c r="H17" s="1126"/>
      <c r="I17" s="1126"/>
      <c r="J17" s="1126"/>
      <c r="K17" s="407" t="s">
        <v>2839</v>
      </c>
      <c r="L17" s="1263"/>
      <c r="M17" s="1263"/>
      <c r="N17" s="1263"/>
      <c r="O17" s="1263"/>
      <c r="P17" s="1263"/>
      <c r="Q17" s="1263"/>
      <c r="R17" s="1263"/>
      <c r="S17" s="1263"/>
      <c r="T17" s="407" t="s">
        <v>2839</v>
      </c>
      <c r="U17" s="1246"/>
      <c r="V17" s="1246"/>
      <c r="W17" s="1246"/>
      <c r="X17" s="1246"/>
      <c r="Y17" s="1246"/>
      <c r="Z17" s="406" t="s">
        <v>3048</v>
      </c>
      <c r="AA17" s="407"/>
      <c r="AB17" s="407"/>
      <c r="AC17" s="407"/>
    </row>
    <row r="18" spans="1:29" s="446" customFormat="1" ht="17.100000000000001" customHeight="1">
      <c r="A18" s="406" t="s">
        <v>3053</v>
      </c>
      <c r="B18" s="406"/>
      <c r="C18" s="406"/>
      <c r="D18" s="406"/>
      <c r="E18" s="406" t="s">
        <v>3043</v>
      </c>
      <c r="F18" s="1126"/>
      <c r="G18" s="1126"/>
      <c r="H18" s="1126"/>
      <c r="I18" s="1126"/>
      <c r="J18" s="1126"/>
      <c r="K18" s="407" t="s">
        <v>2839</v>
      </c>
      <c r="L18" s="1290"/>
      <c r="M18" s="1290"/>
      <c r="N18" s="1290"/>
      <c r="O18" s="1290"/>
      <c r="P18" s="1290"/>
      <c r="Q18" s="1290"/>
      <c r="R18" s="1290"/>
      <c r="S18" s="1290"/>
      <c r="T18" s="407" t="s">
        <v>2839</v>
      </c>
      <c r="U18" s="1297"/>
      <c r="V18" s="1297"/>
      <c r="W18" s="1297"/>
      <c r="X18" s="1297"/>
      <c r="Y18" s="1297"/>
      <c r="Z18" s="406" t="s">
        <v>3048</v>
      </c>
      <c r="AA18" s="407"/>
      <c r="AB18" s="407"/>
      <c r="AC18" s="407"/>
    </row>
    <row r="19" spans="1:29" s="446" customFormat="1" ht="17.100000000000001" customHeight="1">
      <c r="A19" s="408" t="s">
        <v>3054</v>
      </c>
      <c r="B19" s="408"/>
      <c r="C19" s="408"/>
      <c r="D19" s="408"/>
      <c r="E19" s="408"/>
      <c r="F19" s="408"/>
      <c r="G19" s="408"/>
      <c r="H19" s="1245"/>
      <c r="I19" s="1245"/>
      <c r="J19" s="1245"/>
      <c r="K19" s="1245"/>
      <c r="L19" s="1245"/>
      <c r="M19" s="1245"/>
      <c r="N19" s="1245"/>
      <c r="O19" s="1245"/>
      <c r="P19" s="1245"/>
      <c r="Q19" s="1245"/>
      <c r="R19" s="1245"/>
      <c r="S19" s="1245"/>
      <c r="T19" s="1245"/>
      <c r="U19" s="1245"/>
      <c r="V19" s="1245"/>
      <c r="W19" s="1245"/>
      <c r="X19" s="1245"/>
      <c r="Y19" s="1245"/>
      <c r="Z19" s="1245"/>
      <c r="AA19" s="1245"/>
      <c r="AB19" s="1245"/>
      <c r="AC19" s="1245"/>
    </row>
    <row r="20" spans="1:29" s="446" customFormat="1" ht="17.100000000000001" customHeight="1">
      <c r="A20" s="408" t="s">
        <v>3055</v>
      </c>
      <c r="B20" s="408"/>
      <c r="C20" s="408"/>
      <c r="D20" s="408"/>
      <c r="E20" s="1253"/>
      <c r="F20" s="1253"/>
      <c r="G20" s="1253"/>
      <c r="H20" s="1253"/>
      <c r="I20" s="1253"/>
      <c r="J20" s="1253"/>
      <c r="K20" s="1253"/>
      <c r="L20" s="1253"/>
      <c r="M20" s="1253"/>
      <c r="N20" s="1253"/>
      <c r="O20" s="1253"/>
      <c r="P20" s="1253"/>
      <c r="Q20" s="1253"/>
      <c r="R20" s="1253"/>
      <c r="S20" s="1253"/>
      <c r="T20" s="1253"/>
      <c r="U20" s="1253"/>
      <c r="V20" s="1253"/>
      <c r="W20" s="1253"/>
      <c r="X20" s="1253"/>
      <c r="Y20" s="1253"/>
      <c r="Z20" s="1253"/>
      <c r="AA20" s="1253"/>
      <c r="AB20" s="1253"/>
      <c r="AC20" s="1253"/>
    </row>
    <row r="21" spans="1:29" s="446" customFormat="1" ht="17.100000000000001" customHeight="1">
      <c r="A21" s="1299"/>
      <c r="B21" s="1299"/>
      <c r="C21" s="1299"/>
      <c r="D21" s="1299"/>
      <c r="E21" s="1299"/>
      <c r="F21" s="1299"/>
      <c r="G21" s="1299"/>
      <c r="H21" s="1299"/>
      <c r="I21" s="1299"/>
      <c r="J21" s="1299"/>
      <c r="K21" s="1299"/>
      <c r="L21" s="1299"/>
      <c r="M21" s="1299"/>
      <c r="N21" s="1299"/>
      <c r="O21" s="1299"/>
      <c r="P21" s="1299"/>
      <c r="Q21" s="1299"/>
      <c r="R21" s="1299"/>
      <c r="S21" s="1299"/>
      <c r="T21" s="1299"/>
      <c r="U21" s="1299"/>
      <c r="V21" s="1299"/>
      <c r="W21" s="1299"/>
      <c r="X21" s="1299"/>
      <c r="Y21" s="1299"/>
      <c r="Z21" s="1299"/>
      <c r="AA21" s="1299"/>
      <c r="AB21" s="1299"/>
      <c r="AC21" s="1299"/>
    </row>
    <row r="22" spans="1:29" s="446" customFormat="1" ht="17.100000000000001" customHeight="1">
      <c r="A22" s="1295"/>
      <c r="B22" s="1295"/>
      <c r="C22" s="1295"/>
      <c r="D22" s="1295"/>
      <c r="E22" s="1295"/>
      <c r="F22" s="1295"/>
      <c r="G22" s="1295"/>
      <c r="H22" s="1295"/>
      <c r="I22" s="1295"/>
      <c r="J22" s="1295"/>
      <c r="K22" s="1295"/>
      <c r="L22" s="1295"/>
      <c r="M22" s="1295"/>
      <c r="N22" s="1295"/>
      <c r="O22" s="1295"/>
      <c r="P22" s="1295"/>
      <c r="Q22" s="1295"/>
      <c r="R22" s="1295"/>
      <c r="S22" s="1295"/>
      <c r="T22" s="1295"/>
      <c r="U22" s="1295"/>
      <c r="V22" s="1295"/>
      <c r="W22" s="1295"/>
      <c r="X22" s="1295"/>
      <c r="Y22" s="1295"/>
      <c r="Z22" s="1295"/>
      <c r="AA22" s="1295"/>
      <c r="AB22" s="1295"/>
      <c r="AC22" s="1295"/>
    </row>
    <row r="23" spans="1:29" ht="17.100000000000001" customHeight="1">
      <c r="A23" s="1250" t="s">
        <v>3030</v>
      </c>
      <c r="B23" s="1250"/>
      <c r="C23" s="1250"/>
      <c r="D23" s="1250"/>
      <c r="E23" s="1250"/>
      <c r="F23" s="1280"/>
      <c r="G23" s="1280"/>
      <c r="H23" s="1280"/>
      <c r="I23" s="1280"/>
      <c r="J23" s="1280"/>
      <c r="K23" s="1280"/>
      <c r="L23" s="1280"/>
      <c r="M23" s="1280"/>
      <c r="N23" s="1280"/>
      <c r="O23" s="1280"/>
      <c r="P23" s="1280"/>
      <c r="Q23" s="1280"/>
      <c r="R23" s="1280"/>
      <c r="S23" s="1280"/>
      <c r="T23" s="1280"/>
      <c r="U23" s="1280"/>
      <c r="V23" s="1280"/>
      <c r="W23" s="1280"/>
      <c r="X23" s="1280"/>
      <c r="Y23" s="1280"/>
      <c r="Z23" s="1280"/>
      <c r="AA23" s="1280"/>
      <c r="AB23" s="1280"/>
      <c r="AC23" s="1280"/>
    </row>
    <row r="24" spans="1:29" s="446" customFormat="1" ht="17.100000000000001" customHeight="1">
      <c r="A24" s="1302" t="s">
        <v>3031</v>
      </c>
      <c r="B24" s="1302"/>
      <c r="C24" s="1302"/>
      <c r="D24" s="1302"/>
      <c r="E24" s="1303"/>
      <c r="F24" s="1303"/>
      <c r="G24" s="1303"/>
      <c r="H24" s="406"/>
      <c r="I24" s="406"/>
      <c r="J24" s="406"/>
      <c r="K24" s="406"/>
      <c r="L24" s="406"/>
      <c r="M24" s="406"/>
      <c r="N24" s="406"/>
      <c r="O24" s="406"/>
      <c r="P24" s="406"/>
      <c r="Q24" s="406"/>
      <c r="R24" s="406"/>
      <c r="S24" s="406"/>
      <c r="T24" s="406"/>
      <c r="U24" s="406"/>
      <c r="V24" s="406"/>
      <c r="W24" s="406"/>
      <c r="X24" s="406"/>
      <c r="Y24" s="406"/>
      <c r="Z24" s="406"/>
      <c r="AA24" s="406"/>
      <c r="AB24" s="406"/>
      <c r="AC24" s="406"/>
    </row>
    <row r="25" spans="1:29" s="446" customFormat="1" ht="17.100000000000001" customHeight="1">
      <c r="A25" s="408" t="s">
        <v>3032</v>
      </c>
      <c r="B25" s="408"/>
      <c r="C25" s="408"/>
      <c r="D25" s="408"/>
      <c r="E25" s="1272"/>
      <c r="F25" s="1272"/>
      <c r="G25" s="1272"/>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s="446" customFormat="1" ht="17.100000000000001" customHeight="1">
      <c r="A26" s="408" t="s">
        <v>3033</v>
      </c>
      <c r="B26" s="408"/>
      <c r="C26" s="408"/>
      <c r="D26" s="408"/>
      <c r="E26" s="1272"/>
      <c r="F26" s="1272"/>
      <c r="G26" s="1272"/>
      <c r="H26" s="445" t="s">
        <v>2109</v>
      </c>
      <c r="I26" s="445"/>
      <c r="J26" s="445"/>
      <c r="K26" s="445"/>
      <c r="L26" s="445"/>
      <c r="M26" s="445"/>
      <c r="N26" s="445"/>
      <c r="O26" s="445"/>
      <c r="P26" s="445"/>
      <c r="Q26" s="445"/>
      <c r="R26" s="445"/>
      <c r="S26" s="445"/>
      <c r="T26" s="445"/>
      <c r="U26" s="445"/>
      <c r="V26" s="445"/>
      <c r="W26" s="445"/>
      <c r="X26" s="445"/>
      <c r="Y26" s="445"/>
      <c r="Z26" s="445"/>
      <c r="AA26" s="445"/>
      <c r="AB26" s="445"/>
      <c r="AC26" s="445"/>
    </row>
    <row r="27" spans="1:29" s="446" customFormat="1" ht="17.100000000000001" customHeight="1">
      <c r="A27" s="408" t="s">
        <v>3034</v>
      </c>
      <c r="B27" s="408"/>
      <c r="C27" s="408"/>
      <c r="D27" s="408"/>
      <c r="E27" s="408"/>
      <c r="F27" s="383"/>
      <c r="G27" s="1301"/>
      <c r="H27" s="1301"/>
      <c r="I27" s="1272"/>
      <c r="J27" s="1272"/>
      <c r="K27" s="1272"/>
      <c r="L27" s="445" t="s">
        <v>3026</v>
      </c>
      <c r="M27" s="445"/>
      <c r="N27" s="445"/>
      <c r="O27" s="445"/>
      <c r="P27" s="445"/>
      <c r="Q27" s="445"/>
      <c r="R27" s="445"/>
      <c r="S27" s="445"/>
      <c r="T27" s="445"/>
      <c r="U27" s="445"/>
      <c r="V27" s="445"/>
      <c r="W27" s="445"/>
      <c r="X27" s="445"/>
      <c r="Y27" s="445"/>
      <c r="Z27" s="445"/>
      <c r="AA27" s="445"/>
      <c r="AB27" s="445"/>
      <c r="AC27" s="445"/>
    </row>
    <row r="28" spans="1:29" s="446" customFormat="1" ht="17.100000000000001" customHeight="1">
      <c r="A28" s="408" t="s">
        <v>3035</v>
      </c>
      <c r="B28" s="408"/>
      <c r="C28" s="408"/>
      <c r="D28" s="408"/>
      <c r="E28" s="408"/>
      <c r="F28" s="383"/>
      <c r="G28" s="383"/>
      <c r="H28" s="383"/>
      <c r="I28" s="1272"/>
      <c r="J28" s="1272"/>
      <c r="K28" s="1272"/>
      <c r="L28" s="445" t="s">
        <v>3026</v>
      </c>
      <c r="M28" s="465"/>
      <c r="N28" s="445"/>
      <c r="O28" s="445"/>
      <c r="P28" s="445"/>
      <c r="Q28" s="445"/>
      <c r="R28" s="445"/>
      <c r="S28" s="445"/>
      <c r="T28" s="445"/>
      <c r="U28" s="445"/>
      <c r="V28" s="445"/>
      <c r="W28" s="445"/>
      <c r="X28" s="445"/>
      <c r="Y28" s="445"/>
      <c r="Z28" s="445"/>
      <c r="AA28" s="445"/>
      <c r="AB28" s="445"/>
      <c r="AC28" s="445"/>
    </row>
    <row r="29" spans="1:29" s="446" customFormat="1" ht="17.100000000000001" customHeight="1">
      <c r="A29" s="408" t="s">
        <v>3036</v>
      </c>
      <c r="B29" s="408"/>
      <c r="C29" s="408"/>
      <c r="D29" s="408"/>
      <c r="E29" s="408"/>
      <c r="F29" s="383"/>
      <c r="G29" s="383"/>
      <c r="H29" s="383"/>
      <c r="I29" s="1272"/>
      <c r="J29" s="1272"/>
      <c r="K29" s="1272"/>
      <c r="L29" s="445" t="s">
        <v>3026</v>
      </c>
      <c r="M29" s="465"/>
      <c r="N29" s="445"/>
      <c r="O29" s="445"/>
      <c r="P29" s="445"/>
      <c r="Q29" s="445"/>
      <c r="R29" s="445"/>
      <c r="S29" s="445"/>
      <c r="T29" s="445"/>
      <c r="U29" s="445"/>
      <c r="V29" s="445"/>
      <c r="W29" s="445"/>
      <c r="X29" s="445"/>
      <c r="Y29" s="445"/>
      <c r="Z29" s="445"/>
      <c r="AA29" s="445"/>
      <c r="AB29" s="445"/>
      <c r="AC29" s="445"/>
    </row>
    <row r="30" spans="1:29" s="446" customFormat="1" ht="17.100000000000001" customHeight="1">
      <c r="A30" s="408" t="s">
        <v>3037</v>
      </c>
      <c r="B30" s="408"/>
      <c r="C30" s="408"/>
      <c r="D30" s="408"/>
      <c r="E30" s="408"/>
      <c r="F30" s="383"/>
      <c r="G30" s="383"/>
      <c r="H30" s="383"/>
      <c r="I30" s="383"/>
      <c r="J30" s="383"/>
      <c r="K30" s="383"/>
      <c r="L30" s="383"/>
      <c r="M30" s="383"/>
      <c r="N30" s="383"/>
      <c r="O30" s="383"/>
      <c r="P30" s="383"/>
      <c r="Q30" s="383"/>
      <c r="R30" s="383"/>
      <c r="S30" s="383"/>
      <c r="T30" s="383"/>
      <c r="U30" s="383"/>
      <c r="V30" s="383"/>
      <c r="W30" s="383"/>
      <c r="X30" s="383"/>
      <c r="Y30" s="383"/>
      <c r="Z30" s="383"/>
      <c r="AA30" s="383"/>
      <c r="AB30" s="383"/>
      <c r="AC30" s="383"/>
    </row>
    <row r="31" spans="1:29" s="446" customFormat="1" ht="17.100000000000001" customHeight="1">
      <c r="A31" s="406" t="s">
        <v>3038</v>
      </c>
      <c r="B31" s="406"/>
      <c r="C31" s="406"/>
      <c r="D31" s="406"/>
      <c r="E31" s="406"/>
      <c r="F31" s="365"/>
      <c r="G31" s="365"/>
      <c r="H31" s="365"/>
      <c r="I31" s="1263"/>
      <c r="J31" s="1263"/>
      <c r="K31" s="1263"/>
      <c r="L31" s="365" t="s">
        <v>3026</v>
      </c>
      <c r="M31" s="407"/>
      <c r="N31" s="365"/>
      <c r="O31" s="365"/>
      <c r="P31" s="365"/>
      <c r="Q31" s="365"/>
      <c r="R31" s="365"/>
      <c r="S31" s="365"/>
      <c r="T31" s="365"/>
      <c r="U31" s="365"/>
      <c r="V31" s="365"/>
      <c r="W31" s="365"/>
      <c r="X31" s="365"/>
      <c r="Y31" s="365"/>
      <c r="Z31" s="365"/>
      <c r="AA31" s="365"/>
      <c r="AB31" s="365"/>
      <c r="AC31" s="365"/>
    </row>
    <row r="32" spans="1:29" s="446" customFormat="1" ht="17.100000000000001" customHeight="1">
      <c r="A32" s="415" t="s">
        <v>3039</v>
      </c>
      <c r="B32" s="415"/>
      <c r="C32" s="415"/>
      <c r="D32" s="415"/>
      <c r="E32" s="415"/>
      <c r="F32" s="414"/>
      <c r="G32" s="414"/>
      <c r="H32" s="414"/>
      <c r="I32" s="459"/>
      <c r="J32" s="459"/>
      <c r="K32" s="459"/>
      <c r="L32" s="414"/>
      <c r="M32" s="428"/>
      <c r="N32" s="414"/>
      <c r="O32" s="414"/>
      <c r="P32" s="414"/>
      <c r="Q32" s="414"/>
      <c r="R32" s="414"/>
      <c r="S32" s="411" t="s">
        <v>2820</v>
      </c>
      <c r="T32" s="414" t="s">
        <v>3040</v>
      </c>
      <c r="U32" s="414"/>
      <c r="V32" s="466" t="str">
        <f>IF(S32="■","□","■")</f>
        <v>■</v>
      </c>
      <c r="W32" s="414" t="s">
        <v>3041</v>
      </c>
      <c r="X32" s="414"/>
      <c r="Y32" s="414"/>
      <c r="Z32" s="414"/>
      <c r="AA32" s="414"/>
      <c r="AB32" s="414"/>
      <c r="AC32" s="414"/>
    </row>
    <row r="33" spans="1:32" s="446" customFormat="1" ht="17.100000000000001" customHeight="1">
      <c r="A33" s="408" t="s">
        <v>3042</v>
      </c>
      <c r="B33" s="408"/>
      <c r="C33" s="408"/>
      <c r="D33" s="408"/>
      <c r="E33" s="408"/>
      <c r="F33" s="408"/>
      <c r="G33" s="408"/>
      <c r="H33" s="408"/>
      <c r="I33" s="408"/>
      <c r="J33" s="408"/>
      <c r="K33" s="1285"/>
      <c r="L33" s="1285"/>
      <c r="M33" s="1285"/>
      <c r="N33" s="1285"/>
      <c r="O33" s="1285"/>
      <c r="P33" s="1285"/>
      <c r="Q33" s="1285"/>
      <c r="R33" s="1285"/>
      <c r="S33" s="1285"/>
      <c r="T33" s="1285"/>
      <c r="U33" s="1285"/>
      <c r="V33" s="1285"/>
      <c r="W33" s="1285"/>
      <c r="X33" s="1285"/>
      <c r="Y33" s="1285"/>
      <c r="Z33" s="1285"/>
      <c r="AA33" s="1285"/>
      <c r="AB33" s="1285"/>
      <c r="AC33" s="1285"/>
    </row>
    <row r="34" spans="1:32" s="446" customFormat="1" ht="17.100000000000001" customHeight="1">
      <c r="A34" s="406"/>
      <c r="B34" s="406"/>
      <c r="C34" s="406"/>
      <c r="D34" s="406"/>
      <c r="E34" s="406" t="s">
        <v>3043</v>
      </c>
      <c r="F34" s="1250" t="s">
        <v>3044</v>
      </c>
      <c r="G34" s="1250"/>
      <c r="H34" s="1250"/>
      <c r="I34" s="1250"/>
      <c r="J34" s="1250"/>
      <c r="K34" s="407" t="s">
        <v>2839</v>
      </c>
      <c r="L34" s="1250" t="s">
        <v>3045</v>
      </c>
      <c r="M34" s="1250"/>
      <c r="N34" s="1250"/>
      <c r="O34" s="1250"/>
      <c r="P34" s="1250"/>
      <c r="Q34" s="1250"/>
      <c r="R34" s="1250"/>
      <c r="S34" s="1250"/>
      <c r="T34" s="407" t="s">
        <v>2839</v>
      </c>
      <c r="U34" s="1250" t="s">
        <v>2312</v>
      </c>
      <c r="V34" s="1250"/>
      <c r="W34" s="1250"/>
      <c r="X34" s="1250"/>
      <c r="Y34" s="1250"/>
      <c r="Z34" s="406" t="s">
        <v>3046</v>
      </c>
      <c r="AA34" s="406"/>
      <c r="AB34" s="406"/>
      <c r="AC34" s="407"/>
    </row>
    <row r="35" spans="1:32" s="446" customFormat="1" ht="17.100000000000001" customHeight="1">
      <c r="A35" s="406" t="s">
        <v>3047</v>
      </c>
      <c r="B35" s="406"/>
      <c r="C35" s="406"/>
      <c r="D35" s="406"/>
      <c r="E35" s="406" t="s">
        <v>3043</v>
      </c>
      <c r="F35" s="1126"/>
      <c r="G35" s="1126"/>
      <c r="H35" s="1126"/>
      <c r="I35" s="1126"/>
      <c r="J35" s="1126"/>
      <c r="K35" s="407" t="s">
        <v>2839</v>
      </c>
      <c r="L35" s="1263"/>
      <c r="M35" s="1263"/>
      <c r="N35" s="1263"/>
      <c r="O35" s="1263"/>
      <c r="P35" s="1263"/>
      <c r="Q35" s="1263"/>
      <c r="R35" s="1263"/>
      <c r="S35" s="1263"/>
      <c r="T35" s="407" t="s">
        <v>2839</v>
      </c>
      <c r="U35" s="1246"/>
      <c r="V35" s="1246"/>
      <c r="W35" s="1246"/>
      <c r="X35" s="1246"/>
      <c r="Y35" s="1246"/>
      <c r="Z35" s="406" t="s">
        <v>3048</v>
      </c>
      <c r="AA35" s="407"/>
      <c r="AB35" s="407"/>
      <c r="AC35" s="407"/>
    </row>
    <row r="36" spans="1:32" s="446" customFormat="1" ht="17.100000000000001" customHeight="1">
      <c r="A36" s="406" t="s">
        <v>3056</v>
      </c>
      <c r="B36" s="406"/>
      <c r="C36" s="406"/>
      <c r="D36" s="406"/>
      <c r="E36" s="406" t="s">
        <v>3043</v>
      </c>
      <c r="F36" s="1126"/>
      <c r="G36" s="1126"/>
      <c r="H36" s="1126"/>
      <c r="I36" s="1126"/>
      <c r="J36" s="1126"/>
      <c r="K36" s="407" t="s">
        <v>2839</v>
      </c>
      <c r="L36" s="1263"/>
      <c r="M36" s="1263"/>
      <c r="N36" s="1263"/>
      <c r="O36" s="1263"/>
      <c r="P36" s="1263"/>
      <c r="Q36" s="1263"/>
      <c r="R36" s="1263"/>
      <c r="S36" s="1263"/>
      <c r="T36" s="407" t="s">
        <v>2839</v>
      </c>
      <c r="U36" s="1246"/>
      <c r="V36" s="1246"/>
      <c r="W36" s="1246"/>
      <c r="X36" s="1246"/>
      <c r="Y36" s="1246"/>
      <c r="Z36" s="406" t="s">
        <v>3048</v>
      </c>
      <c r="AA36" s="407"/>
      <c r="AB36" s="407"/>
      <c r="AC36" s="407"/>
    </row>
    <row r="37" spans="1:32" s="446" customFormat="1" ht="17.100000000000001" customHeight="1">
      <c r="A37" s="406" t="s">
        <v>3057</v>
      </c>
      <c r="B37" s="406"/>
      <c r="C37" s="406"/>
      <c r="D37" s="406"/>
      <c r="E37" s="406" t="s">
        <v>3043</v>
      </c>
      <c r="F37" s="1126"/>
      <c r="G37" s="1126"/>
      <c r="H37" s="1126"/>
      <c r="I37" s="1126"/>
      <c r="J37" s="1126"/>
      <c r="K37" s="407" t="s">
        <v>2839</v>
      </c>
      <c r="L37" s="1263"/>
      <c r="M37" s="1263"/>
      <c r="N37" s="1263"/>
      <c r="O37" s="1263"/>
      <c r="P37" s="1263"/>
      <c r="Q37" s="1263"/>
      <c r="R37" s="1263"/>
      <c r="S37" s="1263"/>
      <c r="T37" s="407" t="s">
        <v>2839</v>
      </c>
      <c r="U37" s="1246"/>
      <c r="V37" s="1246"/>
      <c r="W37" s="1246"/>
      <c r="X37" s="1246"/>
      <c r="Y37" s="1246"/>
      <c r="Z37" s="406" t="s">
        <v>3048</v>
      </c>
      <c r="AA37" s="407"/>
      <c r="AB37" s="407"/>
      <c r="AC37" s="407"/>
    </row>
    <row r="38" spans="1:32" s="446" customFormat="1" ht="17.100000000000001" customHeight="1">
      <c r="A38" s="406" t="s">
        <v>3058</v>
      </c>
      <c r="B38" s="406"/>
      <c r="C38" s="406"/>
      <c r="D38" s="406"/>
      <c r="E38" s="406" t="s">
        <v>3043</v>
      </c>
      <c r="F38" s="1126"/>
      <c r="G38" s="1126"/>
      <c r="H38" s="1126"/>
      <c r="I38" s="1126"/>
      <c r="J38" s="1126"/>
      <c r="K38" s="407" t="s">
        <v>2839</v>
      </c>
      <c r="L38" s="1263"/>
      <c r="M38" s="1263"/>
      <c r="N38" s="1263"/>
      <c r="O38" s="1263"/>
      <c r="P38" s="1263"/>
      <c r="Q38" s="1263"/>
      <c r="R38" s="1263"/>
      <c r="S38" s="1263"/>
      <c r="T38" s="407" t="s">
        <v>2839</v>
      </c>
      <c r="U38" s="1246"/>
      <c r="V38" s="1246"/>
      <c r="W38" s="1246"/>
      <c r="X38" s="1246"/>
      <c r="Y38" s="1246"/>
      <c r="Z38" s="406" t="s">
        <v>3048</v>
      </c>
      <c r="AA38" s="407"/>
      <c r="AB38" s="407"/>
      <c r="AC38" s="407"/>
    </row>
    <row r="39" spans="1:32" s="446" customFormat="1" ht="17.100000000000001" customHeight="1">
      <c r="A39" s="406" t="s">
        <v>3059</v>
      </c>
      <c r="B39" s="406"/>
      <c r="C39" s="406"/>
      <c r="D39" s="406"/>
      <c r="E39" s="406" t="s">
        <v>3043</v>
      </c>
      <c r="F39" s="1126"/>
      <c r="G39" s="1126"/>
      <c r="H39" s="1126"/>
      <c r="I39" s="1126"/>
      <c r="J39" s="1126"/>
      <c r="K39" s="407" t="s">
        <v>2839</v>
      </c>
      <c r="L39" s="1263"/>
      <c r="M39" s="1263"/>
      <c r="N39" s="1263"/>
      <c r="O39" s="1263"/>
      <c r="P39" s="1263"/>
      <c r="Q39" s="1263"/>
      <c r="R39" s="1263"/>
      <c r="S39" s="1263"/>
      <c r="T39" s="407" t="s">
        <v>2839</v>
      </c>
      <c r="U39" s="1246"/>
      <c r="V39" s="1246"/>
      <c r="W39" s="1246"/>
      <c r="X39" s="1246"/>
      <c r="Y39" s="1246"/>
      <c r="Z39" s="406" t="s">
        <v>3048</v>
      </c>
      <c r="AA39" s="407"/>
      <c r="AB39" s="407"/>
      <c r="AC39" s="407"/>
    </row>
    <row r="40" spans="1:32" s="446" customFormat="1" ht="17.100000000000001" customHeight="1">
      <c r="A40" s="406" t="s">
        <v>3060</v>
      </c>
      <c r="B40" s="406"/>
      <c r="C40" s="406"/>
      <c r="D40" s="406"/>
      <c r="E40" s="406" t="s">
        <v>3043</v>
      </c>
      <c r="F40" s="1126"/>
      <c r="G40" s="1126"/>
      <c r="H40" s="1126"/>
      <c r="I40" s="1126"/>
      <c r="J40" s="1126"/>
      <c r="K40" s="407" t="s">
        <v>2839</v>
      </c>
      <c r="L40" s="1290"/>
      <c r="M40" s="1290"/>
      <c r="N40" s="1290"/>
      <c r="O40" s="1290"/>
      <c r="P40" s="1290"/>
      <c r="Q40" s="1290"/>
      <c r="R40" s="1290"/>
      <c r="S40" s="1290"/>
      <c r="T40" s="407" t="s">
        <v>2839</v>
      </c>
      <c r="U40" s="1297"/>
      <c r="V40" s="1297"/>
      <c r="W40" s="1297"/>
      <c r="X40" s="1297"/>
      <c r="Y40" s="1297"/>
      <c r="Z40" s="406" t="s">
        <v>3048</v>
      </c>
      <c r="AA40" s="407"/>
      <c r="AB40" s="407"/>
      <c r="AC40" s="407"/>
    </row>
    <row r="41" spans="1:32" s="446" customFormat="1" ht="17.100000000000001" customHeight="1">
      <c r="A41" s="408" t="s">
        <v>3054</v>
      </c>
      <c r="B41" s="408"/>
      <c r="C41" s="408"/>
      <c r="D41" s="408"/>
      <c r="E41" s="408"/>
      <c r="F41" s="408"/>
      <c r="G41" s="408"/>
      <c r="H41" s="1245"/>
      <c r="I41" s="1245"/>
      <c r="J41" s="1245"/>
      <c r="K41" s="1245"/>
      <c r="L41" s="1245"/>
      <c r="M41" s="1245"/>
      <c r="N41" s="1245"/>
      <c r="O41" s="1245"/>
      <c r="P41" s="1245"/>
      <c r="Q41" s="1245"/>
      <c r="R41" s="1245"/>
      <c r="S41" s="1245"/>
      <c r="T41" s="1245"/>
      <c r="U41" s="1245"/>
      <c r="V41" s="1245"/>
      <c r="W41" s="1245"/>
      <c r="X41" s="1245"/>
      <c r="Y41" s="1245"/>
      <c r="Z41" s="1245"/>
      <c r="AA41" s="1245"/>
      <c r="AB41" s="1245"/>
      <c r="AC41" s="1245"/>
    </row>
    <row r="42" spans="1:32" s="446" customFormat="1" ht="17.100000000000001" customHeight="1">
      <c r="A42" s="408" t="s">
        <v>3055</v>
      </c>
      <c r="B42" s="467"/>
      <c r="C42" s="467"/>
      <c r="D42" s="467"/>
      <c r="E42" s="1298"/>
      <c r="F42" s="1298"/>
      <c r="G42" s="1298"/>
      <c r="H42" s="1298"/>
      <c r="I42" s="1253"/>
      <c r="J42" s="1253"/>
      <c r="K42" s="1253"/>
      <c r="L42" s="1253"/>
      <c r="M42" s="1253"/>
      <c r="N42" s="1253"/>
      <c r="O42" s="1253"/>
      <c r="P42" s="1253"/>
      <c r="Q42" s="1253"/>
      <c r="R42" s="1253"/>
      <c r="S42" s="1253"/>
      <c r="T42" s="1253"/>
      <c r="U42" s="1253"/>
      <c r="V42" s="1253"/>
      <c r="W42" s="1253"/>
      <c r="X42" s="1253"/>
      <c r="Y42" s="1253"/>
      <c r="Z42" s="1298"/>
      <c r="AA42" s="1298"/>
      <c r="AB42" s="1298"/>
      <c r="AC42" s="1298"/>
      <c r="AD42" s="450"/>
      <c r="AE42" s="450"/>
      <c r="AF42" s="450"/>
    </row>
    <row r="43" spans="1:32" s="446" customFormat="1" ht="17.100000000000001" customHeight="1">
      <c r="A43" s="1299"/>
      <c r="B43" s="1300"/>
      <c r="C43" s="1300"/>
      <c r="D43" s="1300"/>
      <c r="E43" s="1300"/>
      <c r="F43" s="1300"/>
      <c r="G43" s="1300"/>
      <c r="H43" s="1300"/>
      <c r="I43" s="1299"/>
      <c r="J43" s="1299"/>
      <c r="K43" s="1299"/>
      <c r="L43" s="1299"/>
      <c r="M43" s="1299"/>
      <c r="N43" s="1299"/>
      <c r="O43" s="1299"/>
      <c r="P43" s="1299"/>
      <c r="Q43" s="1299"/>
      <c r="R43" s="1299"/>
      <c r="S43" s="1299"/>
      <c r="T43" s="1299"/>
      <c r="U43" s="1299"/>
      <c r="V43" s="1299"/>
      <c r="W43" s="1299"/>
      <c r="X43" s="1299"/>
      <c r="Y43" s="1299"/>
      <c r="Z43" s="1300"/>
      <c r="AA43" s="1300"/>
      <c r="AB43" s="1300"/>
      <c r="AC43" s="1300"/>
      <c r="AD43" s="450"/>
      <c r="AE43" s="450"/>
      <c r="AF43" s="450"/>
    </row>
    <row r="44" spans="1:32" s="446" customFormat="1" ht="17.100000000000001" customHeight="1">
      <c r="A44" s="1295"/>
      <c r="B44" s="1296"/>
      <c r="C44" s="1296"/>
      <c r="D44" s="1296"/>
      <c r="E44" s="1296"/>
      <c r="F44" s="1296"/>
      <c r="G44" s="1296"/>
      <c r="H44" s="1296"/>
      <c r="I44" s="1295"/>
      <c r="J44" s="1295"/>
      <c r="K44" s="1295"/>
      <c r="L44" s="1295"/>
      <c r="M44" s="1295"/>
      <c r="N44" s="1295"/>
      <c r="O44" s="1295"/>
      <c r="P44" s="1295"/>
      <c r="Q44" s="1295"/>
      <c r="R44" s="1295"/>
      <c r="S44" s="1295"/>
      <c r="T44" s="1295"/>
      <c r="U44" s="1295"/>
      <c r="V44" s="1295"/>
      <c r="W44" s="1295"/>
      <c r="X44" s="1295"/>
      <c r="Y44" s="1295"/>
      <c r="Z44" s="1296"/>
      <c r="AA44" s="1296"/>
      <c r="AB44" s="1296"/>
      <c r="AC44" s="1296"/>
      <c r="AD44" s="450"/>
      <c r="AE44" s="450"/>
      <c r="AF44" s="450"/>
    </row>
    <row r="45" spans="1:32" ht="17.100000000000001" customHeight="1"/>
    <row r="46" spans="1:32" ht="17.100000000000001" customHeight="1"/>
    <row r="47" spans="1:32" ht="17.100000000000001" customHeight="1"/>
    <row r="48" spans="1:32" ht="17.100000000000001" customHeight="1"/>
    <row r="49" ht="17.100000000000001" customHeight="1"/>
    <row r="50" ht="17.100000000000001" customHeight="1"/>
    <row r="51" ht="17.100000000000001" customHeight="1"/>
    <row r="52" ht="17.100000000000001" customHeight="1"/>
    <row r="53" ht="17.100000000000001" customHeight="1"/>
    <row r="54" ht="17.100000000000001" customHeight="1"/>
  </sheetData>
  <mergeCells count="70">
    <mergeCell ref="A1:AC1"/>
    <mergeCell ref="A2:G2"/>
    <mergeCell ref="E3:G3"/>
    <mergeCell ref="E4:G4"/>
    <mergeCell ref="G5:H5"/>
    <mergeCell ref="I5:K5"/>
    <mergeCell ref="I6:K6"/>
    <mergeCell ref="I7:K7"/>
    <mergeCell ref="I9:K9"/>
    <mergeCell ref="K11:AC11"/>
    <mergeCell ref="F12:J12"/>
    <mergeCell ref="L12:S12"/>
    <mergeCell ref="U12:Y12"/>
    <mergeCell ref="F13:J13"/>
    <mergeCell ref="L13:S13"/>
    <mergeCell ref="U13:Y13"/>
    <mergeCell ref="F14:J14"/>
    <mergeCell ref="L14:S14"/>
    <mergeCell ref="U14:Y14"/>
    <mergeCell ref="F15:J15"/>
    <mergeCell ref="L15:S15"/>
    <mergeCell ref="U15:Y15"/>
    <mergeCell ref="F16:J16"/>
    <mergeCell ref="L16:S16"/>
    <mergeCell ref="U16:Y16"/>
    <mergeCell ref="A24:G24"/>
    <mergeCell ref="F17:J17"/>
    <mergeCell ref="L17:S17"/>
    <mergeCell ref="U17:Y17"/>
    <mergeCell ref="F18:J18"/>
    <mergeCell ref="L18:S18"/>
    <mergeCell ref="U18:Y18"/>
    <mergeCell ref="H19:AC19"/>
    <mergeCell ref="E20:AC20"/>
    <mergeCell ref="A21:AC21"/>
    <mergeCell ref="A22:AC22"/>
    <mergeCell ref="A23:AC23"/>
    <mergeCell ref="F35:J35"/>
    <mergeCell ref="L35:S35"/>
    <mergeCell ref="U35:Y35"/>
    <mergeCell ref="E25:G25"/>
    <mergeCell ref="E26:G26"/>
    <mergeCell ref="G27:H27"/>
    <mergeCell ref="I27:K27"/>
    <mergeCell ref="I28:K28"/>
    <mergeCell ref="I29:K29"/>
    <mergeCell ref="I31:K31"/>
    <mergeCell ref="K33:AC33"/>
    <mergeCell ref="F34:J34"/>
    <mergeCell ref="L34:S34"/>
    <mergeCell ref="U34:Y34"/>
    <mergeCell ref="F36:J36"/>
    <mergeCell ref="L36:S36"/>
    <mergeCell ref="U36:Y36"/>
    <mergeCell ref="F37:J37"/>
    <mergeCell ref="L37:S37"/>
    <mergeCell ref="U37:Y37"/>
    <mergeCell ref="F38:J38"/>
    <mergeCell ref="L38:S38"/>
    <mergeCell ref="U38:Y38"/>
    <mergeCell ref="F39:J39"/>
    <mergeCell ref="L39:S39"/>
    <mergeCell ref="U39:Y39"/>
    <mergeCell ref="A44:AC44"/>
    <mergeCell ref="F40:J40"/>
    <mergeCell ref="L40:S40"/>
    <mergeCell ref="U40:Y40"/>
    <mergeCell ref="H41:AC41"/>
    <mergeCell ref="E42:AC42"/>
    <mergeCell ref="A43:AC43"/>
  </mergeCells>
  <phoneticPr fontId="1"/>
  <dataValidations count="1">
    <dataValidation type="list" allowBlank="1" showInputMessage="1" showErrorMessage="1" sqref="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46 JO65546 TK65546 ADG65546 ANC65546 AWY65546 BGU65546 BQQ65546 CAM65546 CKI65546 CUE65546 DEA65546 DNW65546 DXS65546 EHO65546 ERK65546 FBG65546 FLC65546 FUY65546 GEU65546 GOQ65546 GYM65546 HII65546 HSE65546 ICA65546 ILW65546 IVS65546 JFO65546 JPK65546 JZG65546 KJC65546 KSY65546 LCU65546 LMQ65546 LWM65546 MGI65546 MQE65546 NAA65546 NJW65546 NTS65546 ODO65546 ONK65546 OXG65546 PHC65546 PQY65546 QAU65546 QKQ65546 QUM65546 REI65546 ROE65546 RYA65546 SHW65546 SRS65546 TBO65546 TLK65546 TVG65546 UFC65546 UOY65546 UYU65546 VIQ65546 VSM65546 WCI65546 WME65546 WWA65546 S131082 JO131082 TK131082 ADG131082 ANC131082 AWY131082 BGU131082 BQQ131082 CAM131082 CKI131082 CUE131082 DEA131082 DNW131082 DXS131082 EHO131082 ERK131082 FBG131082 FLC131082 FUY131082 GEU131082 GOQ131082 GYM131082 HII131082 HSE131082 ICA131082 ILW131082 IVS131082 JFO131082 JPK131082 JZG131082 KJC131082 KSY131082 LCU131082 LMQ131082 LWM131082 MGI131082 MQE131082 NAA131082 NJW131082 NTS131082 ODO131082 ONK131082 OXG131082 PHC131082 PQY131082 QAU131082 QKQ131082 QUM131082 REI131082 ROE131082 RYA131082 SHW131082 SRS131082 TBO131082 TLK131082 TVG131082 UFC131082 UOY131082 UYU131082 VIQ131082 VSM131082 WCI131082 WME131082 WWA131082 S196618 JO196618 TK196618 ADG196618 ANC196618 AWY196618 BGU196618 BQQ196618 CAM196618 CKI196618 CUE196618 DEA196618 DNW196618 DXS196618 EHO196618 ERK196618 FBG196618 FLC196618 FUY196618 GEU196618 GOQ196618 GYM196618 HII196618 HSE196618 ICA196618 ILW196618 IVS196618 JFO196618 JPK196618 JZG196618 KJC196618 KSY196618 LCU196618 LMQ196618 LWM196618 MGI196618 MQE196618 NAA196618 NJW196618 NTS196618 ODO196618 ONK196618 OXG196618 PHC196618 PQY196618 QAU196618 QKQ196618 QUM196618 REI196618 ROE196618 RYA196618 SHW196618 SRS196618 TBO196618 TLK196618 TVG196618 UFC196618 UOY196618 UYU196618 VIQ196618 VSM196618 WCI196618 WME196618 WWA196618 S262154 JO262154 TK262154 ADG262154 ANC262154 AWY262154 BGU262154 BQQ262154 CAM262154 CKI262154 CUE262154 DEA262154 DNW262154 DXS262154 EHO262154 ERK262154 FBG262154 FLC262154 FUY262154 GEU262154 GOQ262154 GYM262154 HII262154 HSE262154 ICA262154 ILW262154 IVS262154 JFO262154 JPK262154 JZG262154 KJC262154 KSY262154 LCU262154 LMQ262154 LWM262154 MGI262154 MQE262154 NAA262154 NJW262154 NTS262154 ODO262154 ONK262154 OXG262154 PHC262154 PQY262154 QAU262154 QKQ262154 QUM262154 REI262154 ROE262154 RYA262154 SHW262154 SRS262154 TBO262154 TLK262154 TVG262154 UFC262154 UOY262154 UYU262154 VIQ262154 VSM262154 WCI262154 WME262154 WWA262154 S327690 JO327690 TK327690 ADG327690 ANC327690 AWY327690 BGU327690 BQQ327690 CAM327690 CKI327690 CUE327690 DEA327690 DNW327690 DXS327690 EHO327690 ERK327690 FBG327690 FLC327690 FUY327690 GEU327690 GOQ327690 GYM327690 HII327690 HSE327690 ICA327690 ILW327690 IVS327690 JFO327690 JPK327690 JZG327690 KJC327690 KSY327690 LCU327690 LMQ327690 LWM327690 MGI327690 MQE327690 NAA327690 NJW327690 NTS327690 ODO327690 ONK327690 OXG327690 PHC327690 PQY327690 QAU327690 QKQ327690 QUM327690 REI327690 ROE327690 RYA327690 SHW327690 SRS327690 TBO327690 TLK327690 TVG327690 UFC327690 UOY327690 UYU327690 VIQ327690 VSM327690 WCI327690 WME327690 WWA327690 S393226 JO393226 TK393226 ADG393226 ANC393226 AWY393226 BGU393226 BQQ393226 CAM393226 CKI393226 CUE393226 DEA393226 DNW393226 DXS393226 EHO393226 ERK393226 FBG393226 FLC393226 FUY393226 GEU393226 GOQ393226 GYM393226 HII393226 HSE393226 ICA393226 ILW393226 IVS393226 JFO393226 JPK393226 JZG393226 KJC393226 KSY393226 LCU393226 LMQ393226 LWM393226 MGI393226 MQE393226 NAA393226 NJW393226 NTS393226 ODO393226 ONK393226 OXG393226 PHC393226 PQY393226 QAU393226 QKQ393226 QUM393226 REI393226 ROE393226 RYA393226 SHW393226 SRS393226 TBO393226 TLK393226 TVG393226 UFC393226 UOY393226 UYU393226 VIQ393226 VSM393226 WCI393226 WME393226 WWA393226 S458762 JO458762 TK458762 ADG458762 ANC458762 AWY458762 BGU458762 BQQ458762 CAM458762 CKI458762 CUE458762 DEA458762 DNW458762 DXS458762 EHO458762 ERK458762 FBG458762 FLC458762 FUY458762 GEU458762 GOQ458762 GYM458762 HII458762 HSE458762 ICA458762 ILW458762 IVS458762 JFO458762 JPK458762 JZG458762 KJC458762 KSY458762 LCU458762 LMQ458762 LWM458762 MGI458762 MQE458762 NAA458762 NJW458762 NTS458762 ODO458762 ONK458762 OXG458762 PHC458762 PQY458762 QAU458762 QKQ458762 QUM458762 REI458762 ROE458762 RYA458762 SHW458762 SRS458762 TBO458762 TLK458762 TVG458762 UFC458762 UOY458762 UYU458762 VIQ458762 VSM458762 WCI458762 WME458762 WWA458762 S524298 JO524298 TK524298 ADG524298 ANC524298 AWY524298 BGU524298 BQQ524298 CAM524298 CKI524298 CUE524298 DEA524298 DNW524298 DXS524298 EHO524298 ERK524298 FBG524298 FLC524298 FUY524298 GEU524298 GOQ524298 GYM524298 HII524298 HSE524298 ICA524298 ILW524298 IVS524298 JFO524298 JPK524298 JZG524298 KJC524298 KSY524298 LCU524298 LMQ524298 LWM524298 MGI524298 MQE524298 NAA524298 NJW524298 NTS524298 ODO524298 ONK524298 OXG524298 PHC524298 PQY524298 QAU524298 QKQ524298 QUM524298 REI524298 ROE524298 RYA524298 SHW524298 SRS524298 TBO524298 TLK524298 TVG524298 UFC524298 UOY524298 UYU524298 VIQ524298 VSM524298 WCI524298 WME524298 WWA524298 S589834 JO589834 TK589834 ADG589834 ANC589834 AWY589834 BGU589834 BQQ589834 CAM589834 CKI589834 CUE589834 DEA589834 DNW589834 DXS589834 EHO589834 ERK589834 FBG589834 FLC589834 FUY589834 GEU589834 GOQ589834 GYM589834 HII589834 HSE589834 ICA589834 ILW589834 IVS589834 JFO589834 JPK589834 JZG589834 KJC589834 KSY589834 LCU589834 LMQ589834 LWM589834 MGI589834 MQE589834 NAA589834 NJW589834 NTS589834 ODO589834 ONK589834 OXG589834 PHC589834 PQY589834 QAU589834 QKQ589834 QUM589834 REI589834 ROE589834 RYA589834 SHW589834 SRS589834 TBO589834 TLK589834 TVG589834 UFC589834 UOY589834 UYU589834 VIQ589834 VSM589834 WCI589834 WME589834 WWA589834 S655370 JO655370 TK655370 ADG655370 ANC655370 AWY655370 BGU655370 BQQ655370 CAM655370 CKI655370 CUE655370 DEA655370 DNW655370 DXS655370 EHO655370 ERK655370 FBG655370 FLC655370 FUY655370 GEU655370 GOQ655370 GYM655370 HII655370 HSE655370 ICA655370 ILW655370 IVS655370 JFO655370 JPK655370 JZG655370 KJC655370 KSY655370 LCU655370 LMQ655370 LWM655370 MGI655370 MQE655370 NAA655370 NJW655370 NTS655370 ODO655370 ONK655370 OXG655370 PHC655370 PQY655370 QAU655370 QKQ655370 QUM655370 REI655370 ROE655370 RYA655370 SHW655370 SRS655370 TBO655370 TLK655370 TVG655370 UFC655370 UOY655370 UYU655370 VIQ655370 VSM655370 WCI655370 WME655370 WWA655370 S720906 JO720906 TK720906 ADG720906 ANC720906 AWY720906 BGU720906 BQQ720906 CAM720906 CKI720906 CUE720906 DEA720906 DNW720906 DXS720906 EHO720906 ERK720906 FBG720906 FLC720906 FUY720906 GEU720906 GOQ720906 GYM720906 HII720906 HSE720906 ICA720906 ILW720906 IVS720906 JFO720906 JPK720906 JZG720906 KJC720906 KSY720906 LCU720906 LMQ720906 LWM720906 MGI720906 MQE720906 NAA720906 NJW720906 NTS720906 ODO720906 ONK720906 OXG720906 PHC720906 PQY720906 QAU720906 QKQ720906 QUM720906 REI720906 ROE720906 RYA720906 SHW720906 SRS720906 TBO720906 TLK720906 TVG720906 UFC720906 UOY720906 UYU720906 VIQ720906 VSM720906 WCI720906 WME720906 WWA720906 S786442 JO786442 TK786442 ADG786442 ANC786442 AWY786442 BGU786442 BQQ786442 CAM786442 CKI786442 CUE786442 DEA786442 DNW786442 DXS786442 EHO786442 ERK786442 FBG786442 FLC786442 FUY786442 GEU786442 GOQ786442 GYM786442 HII786442 HSE786442 ICA786442 ILW786442 IVS786442 JFO786442 JPK786442 JZG786442 KJC786442 KSY786442 LCU786442 LMQ786442 LWM786442 MGI786442 MQE786442 NAA786442 NJW786442 NTS786442 ODO786442 ONK786442 OXG786442 PHC786442 PQY786442 QAU786442 QKQ786442 QUM786442 REI786442 ROE786442 RYA786442 SHW786442 SRS786442 TBO786442 TLK786442 TVG786442 UFC786442 UOY786442 UYU786442 VIQ786442 VSM786442 WCI786442 WME786442 WWA786442 S851978 JO851978 TK851978 ADG851978 ANC851978 AWY851978 BGU851978 BQQ851978 CAM851978 CKI851978 CUE851978 DEA851978 DNW851978 DXS851978 EHO851978 ERK851978 FBG851978 FLC851978 FUY851978 GEU851978 GOQ851978 GYM851978 HII851978 HSE851978 ICA851978 ILW851978 IVS851978 JFO851978 JPK851978 JZG851978 KJC851978 KSY851978 LCU851978 LMQ851978 LWM851978 MGI851978 MQE851978 NAA851978 NJW851978 NTS851978 ODO851978 ONK851978 OXG851978 PHC851978 PQY851978 QAU851978 QKQ851978 QUM851978 REI851978 ROE851978 RYA851978 SHW851978 SRS851978 TBO851978 TLK851978 TVG851978 UFC851978 UOY851978 UYU851978 VIQ851978 VSM851978 WCI851978 WME851978 WWA851978 S917514 JO917514 TK917514 ADG917514 ANC917514 AWY917514 BGU917514 BQQ917514 CAM917514 CKI917514 CUE917514 DEA917514 DNW917514 DXS917514 EHO917514 ERK917514 FBG917514 FLC917514 FUY917514 GEU917514 GOQ917514 GYM917514 HII917514 HSE917514 ICA917514 ILW917514 IVS917514 JFO917514 JPK917514 JZG917514 KJC917514 KSY917514 LCU917514 LMQ917514 LWM917514 MGI917514 MQE917514 NAA917514 NJW917514 NTS917514 ODO917514 ONK917514 OXG917514 PHC917514 PQY917514 QAU917514 QKQ917514 QUM917514 REI917514 ROE917514 RYA917514 SHW917514 SRS917514 TBO917514 TLK917514 TVG917514 UFC917514 UOY917514 UYU917514 VIQ917514 VSM917514 WCI917514 WME917514 WWA917514 S983050 JO983050 TK983050 ADG983050 ANC983050 AWY983050 BGU983050 BQQ983050 CAM983050 CKI983050 CUE983050 DEA983050 DNW983050 DXS983050 EHO983050 ERK983050 FBG983050 FLC983050 FUY983050 GEU983050 GOQ983050 GYM983050 HII983050 HSE983050 ICA983050 ILW983050 IVS983050 JFO983050 JPK983050 JZG983050 KJC983050 KSY983050 LCU983050 LMQ983050 LWM983050 MGI983050 MQE983050 NAA983050 NJW983050 NTS983050 ODO983050 ONK983050 OXG983050 PHC983050 PQY983050 QAU983050 QKQ983050 QUM983050 REI983050 ROE983050 RYA983050 SHW983050 SRS983050 TBO983050 TLK983050 TVG983050 UFC983050 UOY983050 UYU983050 VIQ983050 VSM983050 WCI983050 WME983050 WWA983050 S32 JO32 TK32 ADG32 ANC32 AWY32 BGU32 BQQ32 CAM32 CKI32 CUE32 DEA32 DNW32 DXS32 EHO32 ERK32 FBG32 FLC32 FUY32 GEU32 GOQ32 GYM32 HII32 HSE32 ICA32 ILW32 IVS32 JFO32 JPK32 JZG32 KJC32 KSY32 LCU32 LMQ32 LWM32 MGI32 MQE32 NAA32 NJW32 NTS32 ODO32 ONK32 OXG32 PHC32 PQY32 QAU32 QKQ32 QUM32 REI32 ROE32 RYA32 SHW32 SRS32 TBO32 TLK32 TVG32 UFC32 UOY32 UYU32 VIQ32 VSM32 WCI32 WME32 WWA32 S65568 JO65568 TK65568 ADG65568 ANC65568 AWY65568 BGU65568 BQQ65568 CAM65568 CKI65568 CUE65568 DEA65568 DNW65568 DXS65568 EHO65568 ERK65568 FBG65568 FLC65568 FUY65568 GEU65568 GOQ65568 GYM65568 HII65568 HSE65568 ICA65568 ILW65568 IVS65568 JFO65568 JPK65568 JZG65568 KJC65568 KSY65568 LCU65568 LMQ65568 LWM65568 MGI65568 MQE65568 NAA65568 NJW65568 NTS65568 ODO65568 ONK65568 OXG65568 PHC65568 PQY65568 QAU65568 QKQ65568 QUM65568 REI65568 ROE65568 RYA65568 SHW65568 SRS65568 TBO65568 TLK65568 TVG65568 UFC65568 UOY65568 UYU65568 VIQ65568 VSM65568 WCI65568 WME65568 WWA65568 S131104 JO131104 TK131104 ADG131104 ANC131104 AWY131104 BGU131104 BQQ131104 CAM131104 CKI131104 CUE131104 DEA131104 DNW131104 DXS131104 EHO131104 ERK131104 FBG131104 FLC131104 FUY131104 GEU131104 GOQ131104 GYM131104 HII131104 HSE131104 ICA131104 ILW131104 IVS131104 JFO131104 JPK131104 JZG131104 KJC131104 KSY131104 LCU131104 LMQ131104 LWM131104 MGI131104 MQE131104 NAA131104 NJW131104 NTS131104 ODO131104 ONK131104 OXG131104 PHC131104 PQY131104 QAU131104 QKQ131104 QUM131104 REI131104 ROE131104 RYA131104 SHW131104 SRS131104 TBO131104 TLK131104 TVG131104 UFC131104 UOY131104 UYU131104 VIQ131104 VSM131104 WCI131104 WME131104 WWA131104 S196640 JO196640 TK196640 ADG196640 ANC196640 AWY196640 BGU196640 BQQ196640 CAM196640 CKI196640 CUE196640 DEA196640 DNW196640 DXS196640 EHO196640 ERK196640 FBG196640 FLC196640 FUY196640 GEU196640 GOQ196640 GYM196640 HII196640 HSE196640 ICA196640 ILW196640 IVS196640 JFO196640 JPK196640 JZG196640 KJC196640 KSY196640 LCU196640 LMQ196640 LWM196640 MGI196640 MQE196640 NAA196640 NJW196640 NTS196640 ODO196640 ONK196640 OXG196640 PHC196640 PQY196640 QAU196640 QKQ196640 QUM196640 REI196640 ROE196640 RYA196640 SHW196640 SRS196640 TBO196640 TLK196640 TVG196640 UFC196640 UOY196640 UYU196640 VIQ196640 VSM196640 WCI196640 WME196640 WWA196640 S262176 JO262176 TK262176 ADG262176 ANC262176 AWY262176 BGU262176 BQQ262176 CAM262176 CKI262176 CUE262176 DEA262176 DNW262176 DXS262176 EHO262176 ERK262176 FBG262176 FLC262176 FUY262176 GEU262176 GOQ262176 GYM262176 HII262176 HSE262176 ICA262176 ILW262176 IVS262176 JFO262176 JPK262176 JZG262176 KJC262176 KSY262176 LCU262176 LMQ262176 LWM262176 MGI262176 MQE262176 NAA262176 NJW262176 NTS262176 ODO262176 ONK262176 OXG262176 PHC262176 PQY262176 QAU262176 QKQ262176 QUM262176 REI262176 ROE262176 RYA262176 SHW262176 SRS262176 TBO262176 TLK262176 TVG262176 UFC262176 UOY262176 UYU262176 VIQ262176 VSM262176 WCI262176 WME262176 WWA262176 S327712 JO327712 TK327712 ADG327712 ANC327712 AWY327712 BGU327712 BQQ327712 CAM327712 CKI327712 CUE327712 DEA327712 DNW327712 DXS327712 EHO327712 ERK327712 FBG327712 FLC327712 FUY327712 GEU327712 GOQ327712 GYM327712 HII327712 HSE327712 ICA327712 ILW327712 IVS327712 JFO327712 JPK327712 JZG327712 KJC327712 KSY327712 LCU327712 LMQ327712 LWM327712 MGI327712 MQE327712 NAA327712 NJW327712 NTS327712 ODO327712 ONK327712 OXG327712 PHC327712 PQY327712 QAU327712 QKQ327712 QUM327712 REI327712 ROE327712 RYA327712 SHW327712 SRS327712 TBO327712 TLK327712 TVG327712 UFC327712 UOY327712 UYU327712 VIQ327712 VSM327712 WCI327712 WME327712 WWA327712 S393248 JO393248 TK393248 ADG393248 ANC393248 AWY393248 BGU393248 BQQ393248 CAM393248 CKI393248 CUE393248 DEA393248 DNW393248 DXS393248 EHO393248 ERK393248 FBG393248 FLC393248 FUY393248 GEU393248 GOQ393248 GYM393248 HII393248 HSE393248 ICA393248 ILW393248 IVS393248 JFO393248 JPK393248 JZG393248 KJC393248 KSY393248 LCU393248 LMQ393248 LWM393248 MGI393248 MQE393248 NAA393248 NJW393248 NTS393248 ODO393248 ONK393248 OXG393248 PHC393248 PQY393248 QAU393248 QKQ393248 QUM393248 REI393248 ROE393248 RYA393248 SHW393248 SRS393248 TBO393248 TLK393248 TVG393248 UFC393248 UOY393248 UYU393248 VIQ393248 VSM393248 WCI393248 WME393248 WWA393248 S458784 JO458784 TK458784 ADG458784 ANC458784 AWY458784 BGU458784 BQQ458784 CAM458784 CKI458784 CUE458784 DEA458784 DNW458784 DXS458784 EHO458784 ERK458784 FBG458784 FLC458784 FUY458784 GEU458784 GOQ458784 GYM458784 HII458784 HSE458784 ICA458784 ILW458784 IVS458784 JFO458784 JPK458784 JZG458784 KJC458784 KSY458784 LCU458784 LMQ458784 LWM458784 MGI458784 MQE458784 NAA458784 NJW458784 NTS458784 ODO458784 ONK458784 OXG458784 PHC458784 PQY458784 QAU458784 QKQ458784 QUM458784 REI458784 ROE458784 RYA458784 SHW458784 SRS458784 TBO458784 TLK458784 TVG458784 UFC458784 UOY458784 UYU458784 VIQ458784 VSM458784 WCI458784 WME458784 WWA458784 S524320 JO524320 TK524320 ADG524320 ANC524320 AWY524320 BGU524320 BQQ524320 CAM524320 CKI524320 CUE524320 DEA524320 DNW524320 DXS524320 EHO524320 ERK524320 FBG524320 FLC524320 FUY524320 GEU524320 GOQ524320 GYM524320 HII524320 HSE524320 ICA524320 ILW524320 IVS524320 JFO524320 JPK524320 JZG524320 KJC524320 KSY524320 LCU524320 LMQ524320 LWM524320 MGI524320 MQE524320 NAA524320 NJW524320 NTS524320 ODO524320 ONK524320 OXG524320 PHC524320 PQY524320 QAU524320 QKQ524320 QUM524320 REI524320 ROE524320 RYA524320 SHW524320 SRS524320 TBO524320 TLK524320 TVG524320 UFC524320 UOY524320 UYU524320 VIQ524320 VSM524320 WCI524320 WME524320 WWA524320 S589856 JO589856 TK589856 ADG589856 ANC589856 AWY589856 BGU589856 BQQ589856 CAM589856 CKI589856 CUE589856 DEA589856 DNW589856 DXS589856 EHO589856 ERK589856 FBG589856 FLC589856 FUY589856 GEU589856 GOQ589856 GYM589856 HII589856 HSE589856 ICA589856 ILW589856 IVS589856 JFO589856 JPK589856 JZG589856 KJC589856 KSY589856 LCU589856 LMQ589856 LWM589856 MGI589856 MQE589856 NAA589856 NJW589856 NTS589856 ODO589856 ONK589856 OXG589856 PHC589856 PQY589856 QAU589856 QKQ589856 QUM589856 REI589856 ROE589856 RYA589856 SHW589856 SRS589856 TBO589856 TLK589856 TVG589856 UFC589856 UOY589856 UYU589856 VIQ589856 VSM589856 WCI589856 WME589856 WWA589856 S655392 JO655392 TK655392 ADG655392 ANC655392 AWY655392 BGU655392 BQQ655392 CAM655392 CKI655392 CUE655392 DEA655392 DNW655392 DXS655392 EHO655392 ERK655392 FBG655392 FLC655392 FUY655392 GEU655392 GOQ655392 GYM655392 HII655392 HSE655392 ICA655392 ILW655392 IVS655392 JFO655392 JPK655392 JZG655392 KJC655392 KSY655392 LCU655392 LMQ655392 LWM655392 MGI655392 MQE655392 NAA655392 NJW655392 NTS655392 ODO655392 ONK655392 OXG655392 PHC655392 PQY655392 QAU655392 QKQ655392 QUM655392 REI655392 ROE655392 RYA655392 SHW655392 SRS655392 TBO655392 TLK655392 TVG655392 UFC655392 UOY655392 UYU655392 VIQ655392 VSM655392 WCI655392 WME655392 WWA655392 S720928 JO720928 TK720928 ADG720928 ANC720928 AWY720928 BGU720928 BQQ720928 CAM720928 CKI720928 CUE720928 DEA720928 DNW720928 DXS720928 EHO720928 ERK720928 FBG720928 FLC720928 FUY720928 GEU720928 GOQ720928 GYM720928 HII720928 HSE720928 ICA720928 ILW720928 IVS720928 JFO720928 JPK720928 JZG720928 KJC720928 KSY720928 LCU720928 LMQ720928 LWM720928 MGI720928 MQE720928 NAA720928 NJW720928 NTS720928 ODO720928 ONK720928 OXG720928 PHC720928 PQY720928 QAU720928 QKQ720928 QUM720928 REI720928 ROE720928 RYA720928 SHW720928 SRS720928 TBO720928 TLK720928 TVG720928 UFC720928 UOY720928 UYU720928 VIQ720928 VSM720928 WCI720928 WME720928 WWA720928 S786464 JO786464 TK786464 ADG786464 ANC786464 AWY786464 BGU786464 BQQ786464 CAM786464 CKI786464 CUE786464 DEA786464 DNW786464 DXS786464 EHO786464 ERK786464 FBG786464 FLC786464 FUY786464 GEU786464 GOQ786464 GYM786464 HII786464 HSE786464 ICA786464 ILW786464 IVS786464 JFO786464 JPK786464 JZG786464 KJC786464 KSY786464 LCU786464 LMQ786464 LWM786464 MGI786464 MQE786464 NAA786464 NJW786464 NTS786464 ODO786464 ONK786464 OXG786464 PHC786464 PQY786464 QAU786464 QKQ786464 QUM786464 REI786464 ROE786464 RYA786464 SHW786464 SRS786464 TBO786464 TLK786464 TVG786464 UFC786464 UOY786464 UYU786464 VIQ786464 VSM786464 WCI786464 WME786464 WWA786464 S852000 JO852000 TK852000 ADG852000 ANC852000 AWY852000 BGU852000 BQQ852000 CAM852000 CKI852000 CUE852000 DEA852000 DNW852000 DXS852000 EHO852000 ERK852000 FBG852000 FLC852000 FUY852000 GEU852000 GOQ852000 GYM852000 HII852000 HSE852000 ICA852000 ILW852000 IVS852000 JFO852000 JPK852000 JZG852000 KJC852000 KSY852000 LCU852000 LMQ852000 LWM852000 MGI852000 MQE852000 NAA852000 NJW852000 NTS852000 ODO852000 ONK852000 OXG852000 PHC852000 PQY852000 QAU852000 QKQ852000 QUM852000 REI852000 ROE852000 RYA852000 SHW852000 SRS852000 TBO852000 TLK852000 TVG852000 UFC852000 UOY852000 UYU852000 VIQ852000 VSM852000 WCI852000 WME852000 WWA852000 S917536 JO917536 TK917536 ADG917536 ANC917536 AWY917536 BGU917536 BQQ917536 CAM917536 CKI917536 CUE917536 DEA917536 DNW917536 DXS917536 EHO917536 ERK917536 FBG917536 FLC917536 FUY917536 GEU917536 GOQ917536 GYM917536 HII917536 HSE917536 ICA917536 ILW917536 IVS917536 JFO917536 JPK917536 JZG917536 KJC917536 KSY917536 LCU917536 LMQ917536 LWM917536 MGI917536 MQE917536 NAA917536 NJW917536 NTS917536 ODO917536 ONK917536 OXG917536 PHC917536 PQY917536 QAU917536 QKQ917536 QUM917536 REI917536 ROE917536 RYA917536 SHW917536 SRS917536 TBO917536 TLK917536 TVG917536 UFC917536 UOY917536 UYU917536 VIQ917536 VSM917536 WCI917536 WME917536 WWA917536 S983072 JO983072 TK983072 ADG983072 ANC983072 AWY983072 BGU983072 BQQ983072 CAM983072 CKI983072 CUE983072 DEA983072 DNW983072 DXS983072 EHO983072 ERK983072 FBG983072 FLC983072 FUY983072 GEU983072 GOQ983072 GYM983072 HII983072 HSE983072 ICA983072 ILW983072 IVS983072 JFO983072 JPK983072 JZG983072 KJC983072 KSY983072 LCU983072 LMQ983072 LWM983072 MGI983072 MQE983072 NAA983072 NJW983072 NTS983072 ODO983072 ONK983072 OXG983072 PHC983072 PQY983072 QAU983072 QKQ983072 QUM983072 REI983072 ROE983072 RYA983072 SHW983072 SRS983072 TBO983072 TLK983072 TVG983072 UFC983072 UOY983072 UYU983072 VIQ983072 VSM983072 WCI983072 WME983072 WWA983072" xr:uid="{93D87ADB-DB03-4448-8954-77A3352F82A1}">
      <formula1>"□,■"</formula1>
    </dataValidation>
  </dataValidations>
  <printOptions horizontalCentered="1"/>
  <pageMargins left="0.78740157480314965" right="0.59055118110236227" top="0.51181102362204722" bottom="0.51181102362204722" header="0.51181102362204722" footer="0.51181102362204722"/>
  <pageSetup paperSize="9" orientation="portrait" blackAndWhite="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FC1F5-E806-4B07-B760-7AC5D3819D9A}">
  <sheetPr>
    <tabColor rgb="FFCCFFFF"/>
  </sheetPr>
  <dimension ref="A1:AF54"/>
  <sheetViews>
    <sheetView view="pageBreakPreview" zoomScaleNormal="100" workbookViewId="0">
      <selection activeCell="E3" sqref="E3:G3"/>
    </sheetView>
  </sheetViews>
  <sheetFormatPr defaultRowHeight="12"/>
  <cols>
    <col min="1" max="29" width="3" style="444" customWidth="1"/>
    <col min="30" max="31" width="4.625" style="444" customWidth="1"/>
    <col min="32" max="256" width="9" style="444"/>
    <col min="257" max="285" width="3" style="444" customWidth="1"/>
    <col min="286" max="287" width="4.625" style="444" customWidth="1"/>
    <col min="288" max="512" width="9" style="444"/>
    <col min="513" max="541" width="3" style="444" customWidth="1"/>
    <col min="542" max="543" width="4.625" style="444" customWidth="1"/>
    <col min="544" max="768" width="9" style="444"/>
    <col min="769" max="797" width="3" style="444" customWidth="1"/>
    <col min="798" max="799" width="4.625" style="444" customWidth="1"/>
    <col min="800" max="1024" width="9" style="444"/>
    <col min="1025" max="1053" width="3" style="444" customWidth="1"/>
    <col min="1054" max="1055" width="4.625" style="444" customWidth="1"/>
    <col min="1056" max="1280" width="9" style="444"/>
    <col min="1281" max="1309" width="3" style="444" customWidth="1"/>
    <col min="1310" max="1311" width="4.625" style="444" customWidth="1"/>
    <col min="1312" max="1536" width="9" style="444"/>
    <col min="1537" max="1565" width="3" style="444" customWidth="1"/>
    <col min="1566" max="1567" width="4.625" style="444" customWidth="1"/>
    <col min="1568" max="1792" width="9" style="444"/>
    <col min="1793" max="1821" width="3" style="444" customWidth="1"/>
    <col min="1822" max="1823" width="4.625" style="444" customWidth="1"/>
    <col min="1824" max="2048" width="9" style="444"/>
    <col min="2049" max="2077" width="3" style="444" customWidth="1"/>
    <col min="2078" max="2079" width="4.625" style="444" customWidth="1"/>
    <col min="2080" max="2304" width="9" style="444"/>
    <col min="2305" max="2333" width="3" style="444" customWidth="1"/>
    <col min="2334" max="2335" width="4.625" style="444" customWidth="1"/>
    <col min="2336" max="2560" width="9" style="444"/>
    <col min="2561" max="2589" width="3" style="444" customWidth="1"/>
    <col min="2590" max="2591" width="4.625" style="444" customWidth="1"/>
    <col min="2592" max="2816" width="9" style="444"/>
    <col min="2817" max="2845" width="3" style="444" customWidth="1"/>
    <col min="2846" max="2847" width="4.625" style="444" customWidth="1"/>
    <col min="2848" max="3072" width="9" style="444"/>
    <col min="3073" max="3101" width="3" style="444" customWidth="1"/>
    <col min="3102" max="3103" width="4.625" style="444" customWidth="1"/>
    <col min="3104" max="3328" width="9" style="444"/>
    <col min="3329" max="3357" width="3" style="444" customWidth="1"/>
    <col min="3358" max="3359" width="4.625" style="444" customWidth="1"/>
    <col min="3360" max="3584" width="9" style="444"/>
    <col min="3585" max="3613" width="3" style="444" customWidth="1"/>
    <col min="3614" max="3615" width="4.625" style="444" customWidth="1"/>
    <col min="3616" max="3840" width="9" style="444"/>
    <col min="3841" max="3869" width="3" style="444" customWidth="1"/>
    <col min="3870" max="3871" width="4.625" style="444" customWidth="1"/>
    <col min="3872" max="4096" width="9" style="444"/>
    <col min="4097" max="4125" width="3" style="444" customWidth="1"/>
    <col min="4126" max="4127" width="4.625" style="444" customWidth="1"/>
    <col min="4128" max="4352" width="9" style="444"/>
    <col min="4353" max="4381" width="3" style="444" customWidth="1"/>
    <col min="4382" max="4383" width="4.625" style="444" customWidth="1"/>
    <col min="4384" max="4608" width="9" style="444"/>
    <col min="4609" max="4637" width="3" style="444" customWidth="1"/>
    <col min="4638" max="4639" width="4.625" style="444" customWidth="1"/>
    <col min="4640" max="4864" width="9" style="444"/>
    <col min="4865" max="4893" width="3" style="444" customWidth="1"/>
    <col min="4894" max="4895" width="4.625" style="444" customWidth="1"/>
    <col min="4896" max="5120" width="9" style="444"/>
    <col min="5121" max="5149" width="3" style="444" customWidth="1"/>
    <col min="5150" max="5151" width="4.625" style="444" customWidth="1"/>
    <col min="5152" max="5376" width="9" style="444"/>
    <col min="5377" max="5405" width="3" style="444" customWidth="1"/>
    <col min="5406" max="5407" width="4.625" style="444" customWidth="1"/>
    <col min="5408" max="5632" width="9" style="444"/>
    <col min="5633" max="5661" width="3" style="444" customWidth="1"/>
    <col min="5662" max="5663" width="4.625" style="444" customWidth="1"/>
    <col min="5664" max="5888" width="9" style="444"/>
    <col min="5889" max="5917" width="3" style="444" customWidth="1"/>
    <col min="5918" max="5919" width="4.625" style="444" customWidth="1"/>
    <col min="5920" max="6144" width="9" style="444"/>
    <col min="6145" max="6173" width="3" style="444" customWidth="1"/>
    <col min="6174" max="6175" width="4.625" style="444" customWidth="1"/>
    <col min="6176" max="6400" width="9" style="444"/>
    <col min="6401" max="6429" width="3" style="444" customWidth="1"/>
    <col min="6430" max="6431" width="4.625" style="444" customWidth="1"/>
    <col min="6432" max="6656" width="9" style="444"/>
    <col min="6657" max="6685" width="3" style="444" customWidth="1"/>
    <col min="6686" max="6687" width="4.625" style="444" customWidth="1"/>
    <col min="6688" max="6912" width="9" style="444"/>
    <col min="6913" max="6941" width="3" style="444" customWidth="1"/>
    <col min="6942" max="6943" width="4.625" style="444" customWidth="1"/>
    <col min="6944" max="7168" width="9" style="444"/>
    <col min="7169" max="7197" width="3" style="444" customWidth="1"/>
    <col min="7198" max="7199" width="4.625" style="444" customWidth="1"/>
    <col min="7200" max="7424" width="9" style="444"/>
    <col min="7425" max="7453" width="3" style="444" customWidth="1"/>
    <col min="7454" max="7455" width="4.625" style="444" customWidth="1"/>
    <col min="7456" max="7680" width="9" style="444"/>
    <col min="7681" max="7709" width="3" style="444" customWidth="1"/>
    <col min="7710" max="7711" width="4.625" style="444" customWidth="1"/>
    <col min="7712" max="7936" width="9" style="444"/>
    <col min="7937" max="7965" width="3" style="444" customWidth="1"/>
    <col min="7966" max="7967" width="4.625" style="444" customWidth="1"/>
    <col min="7968" max="8192" width="9" style="444"/>
    <col min="8193" max="8221" width="3" style="444" customWidth="1"/>
    <col min="8222" max="8223" width="4.625" style="444" customWidth="1"/>
    <col min="8224" max="8448" width="9" style="444"/>
    <col min="8449" max="8477" width="3" style="444" customWidth="1"/>
    <col min="8478" max="8479" width="4.625" style="444" customWidth="1"/>
    <col min="8480" max="8704" width="9" style="444"/>
    <col min="8705" max="8733" width="3" style="444" customWidth="1"/>
    <col min="8734" max="8735" width="4.625" style="444" customWidth="1"/>
    <col min="8736" max="8960" width="9" style="444"/>
    <col min="8961" max="8989" width="3" style="444" customWidth="1"/>
    <col min="8990" max="8991" width="4.625" style="444" customWidth="1"/>
    <col min="8992" max="9216" width="9" style="444"/>
    <col min="9217" max="9245" width="3" style="444" customWidth="1"/>
    <col min="9246" max="9247" width="4.625" style="444" customWidth="1"/>
    <col min="9248" max="9472" width="9" style="444"/>
    <col min="9473" max="9501" width="3" style="444" customWidth="1"/>
    <col min="9502" max="9503" width="4.625" style="444" customWidth="1"/>
    <col min="9504" max="9728" width="9" style="444"/>
    <col min="9729" max="9757" width="3" style="444" customWidth="1"/>
    <col min="9758" max="9759" width="4.625" style="444" customWidth="1"/>
    <col min="9760" max="9984" width="9" style="444"/>
    <col min="9985" max="10013" width="3" style="444" customWidth="1"/>
    <col min="10014" max="10015" width="4.625" style="444" customWidth="1"/>
    <col min="10016" max="10240" width="9" style="444"/>
    <col min="10241" max="10269" width="3" style="444" customWidth="1"/>
    <col min="10270" max="10271" width="4.625" style="444" customWidth="1"/>
    <col min="10272" max="10496" width="9" style="444"/>
    <col min="10497" max="10525" width="3" style="444" customWidth="1"/>
    <col min="10526" max="10527" width="4.625" style="444" customWidth="1"/>
    <col min="10528" max="10752" width="9" style="444"/>
    <col min="10753" max="10781" width="3" style="444" customWidth="1"/>
    <col min="10782" max="10783" width="4.625" style="444" customWidth="1"/>
    <col min="10784" max="11008" width="9" style="444"/>
    <col min="11009" max="11037" width="3" style="444" customWidth="1"/>
    <col min="11038" max="11039" width="4.625" style="444" customWidth="1"/>
    <col min="11040" max="11264" width="9" style="444"/>
    <col min="11265" max="11293" width="3" style="444" customWidth="1"/>
    <col min="11294" max="11295" width="4.625" style="444" customWidth="1"/>
    <col min="11296" max="11520" width="9" style="444"/>
    <col min="11521" max="11549" width="3" style="444" customWidth="1"/>
    <col min="11550" max="11551" width="4.625" style="444" customWidth="1"/>
    <col min="11552" max="11776" width="9" style="444"/>
    <col min="11777" max="11805" width="3" style="444" customWidth="1"/>
    <col min="11806" max="11807" width="4.625" style="444" customWidth="1"/>
    <col min="11808" max="12032" width="9" style="444"/>
    <col min="12033" max="12061" width="3" style="444" customWidth="1"/>
    <col min="12062" max="12063" width="4.625" style="444" customWidth="1"/>
    <col min="12064" max="12288" width="9" style="444"/>
    <col min="12289" max="12317" width="3" style="444" customWidth="1"/>
    <col min="12318" max="12319" width="4.625" style="444" customWidth="1"/>
    <col min="12320" max="12544" width="9" style="444"/>
    <col min="12545" max="12573" width="3" style="444" customWidth="1"/>
    <col min="12574" max="12575" width="4.625" style="444" customWidth="1"/>
    <col min="12576" max="12800" width="9" style="444"/>
    <col min="12801" max="12829" width="3" style="444" customWidth="1"/>
    <col min="12830" max="12831" width="4.625" style="444" customWidth="1"/>
    <col min="12832" max="13056" width="9" style="444"/>
    <col min="13057" max="13085" width="3" style="444" customWidth="1"/>
    <col min="13086" max="13087" width="4.625" style="444" customWidth="1"/>
    <col min="13088" max="13312" width="9" style="444"/>
    <col min="13313" max="13341" width="3" style="444" customWidth="1"/>
    <col min="13342" max="13343" width="4.625" style="444" customWidth="1"/>
    <col min="13344" max="13568" width="9" style="444"/>
    <col min="13569" max="13597" width="3" style="444" customWidth="1"/>
    <col min="13598" max="13599" width="4.625" style="444" customWidth="1"/>
    <col min="13600" max="13824" width="9" style="444"/>
    <col min="13825" max="13853" width="3" style="444" customWidth="1"/>
    <col min="13854" max="13855" width="4.625" style="444" customWidth="1"/>
    <col min="13856" max="14080" width="9" style="444"/>
    <col min="14081" max="14109" width="3" style="444" customWidth="1"/>
    <col min="14110" max="14111" width="4.625" style="444" customWidth="1"/>
    <col min="14112" max="14336" width="9" style="444"/>
    <col min="14337" max="14365" width="3" style="444" customWidth="1"/>
    <col min="14366" max="14367" width="4.625" style="444" customWidth="1"/>
    <col min="14368" max="14592" width="9" style="444"/>
    <col min="14593" max="14621" width="3" style="444" customWidth="1"/>
    <col min="14622" max="14623" width="4.625" style="444" customWidth="1"/>
    <col min="14624" max="14848" width="9" style="444"/>
    <col min="14849" max="14877" width="3" style="444" customWidth="1"/>
    <col min="14878" max="14879" width="4.625" style="444" customWidth="1"/>
    <col min="14880" max="15104" width="9" style="444"/>
    <col min="15105" max="15133" width="3" style="444" customWidth="1"/>
    <col min="15134" max="15135" width="4.625" style="444" customWidth="1"/>
    <col min="15136" max="15360" width="9" style="444"/>
    <col min="15361" max="15389" width="3" style="444" customWidth="1"/>
    <col min="15390" max="15391" width="4.625" style="444" customWidth="1"/>
    <col min="15392" max="15616" width="9" style="444"/>
    <col min="15617" max="15645" width="3" style="444" customWidth="1"/>
    <col min="15646" max="15647" width="4.625" style="444" customWidth="1"/>
    <col min="15648" max="15872" width="9" style="444"/>
    <col min="15873" max="15901" width="3" style="444" customWidth="1"/>
    <col min="15902" max="15903" width="4.625" style="444" customWidth="1"/>
    <col min="15904" max="16128" width="9" style="444"/>
    <col min="16129" max="16157" width="3" style="444" customWidth="1"/>
    <col min="16158" max="16159" width="4.625" style="444" customWidth="1"/>
    <col min="16160" max="16384" width="9" style="444"/>
  </cols>
  <sheetData>
    <row r="1" spans="1:29" ht="17.100000000000001" customHeight="1">
      <c r="A1" s="1250" t="s">
        <v>3030</v>
      </c>
      <c r="B1" s="1250"/>
      <c r="C1" s="1250"/>
      <c r="D1" s="1250"/>
      <c r="E1" s="1250"/>
      <c r="F1" s="1280"/>
      <c r="G1" s="1280"/>
      <c r="H1" s="1280"/>
      <c r="I1" s="1280"/>
      <c r="J1" s="1280"/>
      <c r="K1" s="1280"/>
      <c r="L1" s="1280"/>
      <c r="M1" s="1280"/>
      <c r="N1" s="1280"/>
      <c r="O1" s="1280"/>
      <c r="P1" s="1280"/>
      <c r="Q1" s="1280"/>
      <c r="R1" s="1280"/>
      <c r="S1" s="1280"/>
      <c r="T1" s="1280"/>
      <c r="U1" s="1280"/>
      <c r="V1" s="1280"/>
      <c r="W1" s="1280"/>
      <c r="X1" s="1280"/>
      <c r="Y1" s="1280"/>
      <c r="Z1" s="1280"/>
      <c r="AA1" s="1280"/>
      <c r="AB1" s="1280"/>
      <c r="AC1" s="1280"/>
    </row>
    <row r="2" spans="1:29" s="446" customFormat="1" ht="17.100000000000001" customHeight="1">
      <c r="A2" s="1302" t="s">
        <v>3031</v>
      </c>
      <c r="B2" s="1302"/>
      <c r="C2" s="1302"/>
      <c r="D2" s="1302"/>
      <c r="E2" s="1303"/>
      <c r="F2" s="1303"/>
      <c r="G2" s="1303"/>
      <c r="H2" s="406"/>
      <c r="I2" s="406"/>
      <c r="J2" s="406"/>
      <c r="K2" s="406"/>
      <c r="L2" s="406"/>
      <c r="M2" s="406"/>
      <c r="N2" s="406"/>
      <c r="O2" s="406"/>
      <c r="P2" s="406"/>
      <c r="Q2" s="406"/>
      <c r="R2" s="406"/>
      <c r="S2" s="406"/>
      <c r="T2" s="406"/>
      <c r="U2" s="406"/>
      <c r="V2" s="406"/>
      <c r="W2" s="406"/>
      <c r="X2" s="406"/>
      <c r="Y2" s="406"/>
      <c r="Z2" s="406"/>
      <c r="AA2" s="406"/>
      <c r="AB2" s="406"/>
      <c r="AC2" s="406"/>
    </row>
    <row r="3" spans="1:29" s="446" customFormat="1" ht="17.100000000000001" customHeight="1">
      <c r="A3" s="408" t="s">
        <v>3032</v>
      </c>
      <c r="B3" s="408"/>
      <c r="C3" s="408"/>
      <c r="D3" s="408"/>
      <c r="E3" s="1272"/>
      <c r="F3" s="1272"/>
      <c r="G3" s="1272"/>
      <c r="H3" s="464"/>
      <c r="I3" s="464"/>
      <c r="J3" s="464"/>
      <c r="K3" s="464"/>
      <c r="L3" s="464"/>
      <c r="M3" s="464"/>
      <c r="N3" s="464"/>
      <c r="O3" s="464"/>
      <c r="P3" s="464"/>
      <c r="Q3" s="464"/>
      <c r="R3" s="464"/>
      <c r="S3" s="464"/>
      <c r="T3" s="464"/>
      <c r="U3" s="464"/>
      <c r="V3" s="464"/>
      <c r="W3" s="464"/>
      <c r="X3" s="464"/>
      <c r="Y3" s="464"/>
      <c r="Z3" s="464"/>
      <c r="AA3" s="464"/>
      <c r="AB3" s="464"/>
      <c r="AC3" s="464"/>
    </row>
    <row r="4" spans="1:29" s="446" customFormat="1" ht="17.100000000000001" customHeight="1">
      <c r="A4" s="408" t="s">
        <v>3033</v>
      </c>
      <c r="B4" s="408"/>
      <c r="C4" s="408"/>
      <c r="D4" s="464"/>
      <c r="E4" s="1272"/>
      <c r="F4" s="1272"/>
      <c r="G4" s="1272"/>
      <c r="H4" s="445" t="s">
        <v>2109</v>
      </c>
      <c r="I4" s="445"/>
      <c r="J4" s="445"/>
      <c r="K4" s="445"/>
      <c r="L4" s="445"/>
      <c r="M4" s="445"/>
      <c r="N4" s="445"/>
      <c r="O4" s="445"/>
      <c r="P4" s="445"/>
      <c r="Q4" s="445"/>
      <c r="R4" s="445"/>
      <c r="S4" s="445"/>
      <c r="T4" s="445"/>
      <c r="U4" s="445"/>
      <c r="V4" s="445"/>
      <c r="W4" s="445"/>
      <c r="X4" s="445"/>
      <c r="Y4" s="445"/>
      <c r="Z4" s="445"/>
      <c r="AA4" s="445"/>
      <c r="AB4" s="445"/>
      <c r="AC4" s="445"/>
    </row>
    <row r="5" spans="1:29" s="446" customFormat="1" ht="17.100000000000001" customHeight="1">
      <c r="A5" s="408" t="s">
        <v>3034</v>
      </c>
      <c r="B5" s="408"/>
      <c r="C5" s="408"/>
      <c r="D5" s="408"/>
      <c r="E5" s="408"/>
      <c r="F5" s="383"/>
      <c r="G5" s="1301"/>
      <c r="H5" s="1301"/>
      <c r="I5" s="1272"/>
      <c r="J5" s="1272"/>
      <c r="K5" s="1272"/>
      <c r="L5" s="445" t="s">
        <v>3026</v>
      </c>
      <c r="M5" s="445"/>
      <c r="N5" s="445"/>
      <c r="O5" s="445"/>
      <c r="P5" s="445"/>
      <c r="Q5" s="445"/>
      <c r="R5" s="445"/>
      <c r="S5" s="445"/>
      <c r="T5" s="445"/>
      <c r="U5" s="445"/>
      <c r="V5" s="445"/>
      <c r="W5" s="445"/>
      <c r="X5" s="445"/>
      <c r="Y5" s="445"/>
      <c r="Z5" s="445"/>
      <c r="AA5" s="445"/>
      <c r="AB5" s="445"/>
      <c r="AC5" s="445"/>
    </row>
    <row r="6" spans="1:29" s="446" customFormat="1" ht="17.100000000000001" customHeight="1">
      <c r="A6" s="408" t="s">
        <v>3035</v>
      </c>
      <c r="B6" s="408"/>
      <c r="C6" s="408"/>
      <c r="D6" s="408"/>
      <c r="E6" s="408"/>
      <c r="F6" s="383"/>
      <c r="G6" s="383"/>
      <c r="H6" s="383"/>
      <c r="I6" s="1272"/>
      <c r="J6" s="1272"/>
      <c r="K6" s="1272"/>
      <c r="L6" s="445" t="s">
        <v>3026</v>
      </c>
      <c r="M6" s="465"/>
      <c r="N6" s="445"/>
      <c r="O6" s="445"/>
      <c r="P6" s="445"/>
      <c r="Q6" s="445"/>
      <c r="R6" s="445"/>
      <c r="S6" s="445"/>
      <c r="T6" s="445"/>
      <c r="U6" s="445"/>
      <c r="V6" s="445"/>
      <c r="W6" s="445"/>
      <c r="X6" s="445"/>
      <c r="Y6" s="445"/>
      <c r="Z6" s="445"/>
      <c r="AA6" s="445"/>
      <c r="AB6" s="445"/>
      <c r="AC6" s="445"/>
    </row>
    <row r="7" spans="1:29" s="446" customFormat="1" ht="17.100000000000001" customHeight="1">
      <c r="A7" s="408" t="s">
        <v>3036</v>
      </c>
      <c r="B7" s="408"/>
      <c r="C7" s="408"/>
      <c r="D7" s="408"/>
      <c r="E7" s="408"/>
      <c r="F7" s="383"/>
      <c r="G7" s="383"/>
      <c r="H7" s="383"/>
      <c r="I7" s="1272"/>
      <c r="J7" s="1272"/>
      <c r="K7" s="1272"/>
      <c r="L7" s="445" t="s">
        <v>3026</v>
      </c>
      <c r="M7" s="465"/>
      <c r="N7" s="445"/>
      <c r="O7" s="445"/>
      <c r="P7" s="445"/>
      <c r="Q7" s="445"/>
      <c r="R7" s="445"/>
      <c r="S7" s="445"/>
      <c r="T7" s="445"/>
      <c r="U7" s="445"/>
      <c r="V7" s="445"/>
      <c r="W7" s="445"/>
      <c r="X7" s="445"/>
      <c r="Y7" s="445"/>
      <c r="Z7" s="445"/>
      <c r="AA7" s="445"/>
      <c r="AB7" s="445"/>
      <c r="AC7" s="445"/>
    </row>
    <row r="8" spans="1:29" s="446" customFormat="1" ht="17.100000000000001" customHeight="1">
      <c r="A8" s="408" t="s">
        <v>3037</v>
      </c>
      <c r="B8" s="408"/>
      <c r="C8" s="408"/>
      <c r="D8" s="408"/>
      <c r="E8" s="408"/>
      <c r="F8" s="383"/>
      <c r="G8" s="383"/>
      <c r="H8" s="383"/>
      <c r="I8" s="383"/>
      <c r="J8" s="383"/>
      <c r="K8" s="383"/>
      <c r="L8" s="383"/>
      <c r="M8" s="383"/>
      <c r="N8" s="383"/>
      <c r="O8" s="383"/>
      <c r="P8" s="383"/>
      <c r="Q8" s="383"/>
      <c r="R8" s="383"/>
      <c r="S8" s="383"/>
      <c r="T8" s="383"/>
      <c r="U8" s="383"/>
      <c r="V8" s="383"/>
      <c r="W8" s="383"/>
      <c r="X8" s="383"/>
      <c r="Y8" s="383"/>
      <c r="Z8" s="383"/>
      <c r="AA8" s="383"/>
      <c r="AB8" s="383"/>
      <c r="AC8" s="383"/>
    </row>
    <row r="9" spans="1:29" s="446" customFormat="1" ht="17.100000000000001" customHeight="1">
      <c r="A9" s="406" t="s">
        <v>3038</v>
      </c>
      <c r="B9" s="406"/>
      <c r="C9" s="406"/>
      <c r="D9" s="406"/>
      <c r="E9" s="406"/>
      <c r="F9" s="365"/>
      <c r="G9" s="365"/>
      <c r="H9" s="365"/>
      <c r="I9" s="1263"/>
      <c r="J9" s="1263"/>
      <c r="K9" s="1263"/>
      <c r="L9" s="365" t="s">
        <v>3026</v>
      </c>
      <c r="M9" s="407"/>
      <c r="N9" s="365"/>
      <c r="O9" s="365"/>
      <c r="P9" s="365"/>
      <c r="Q9" s="365"/>
      <c r="R9" s="365"/>
      <c r="S9" s="365"/>
      <c r="T9" s="365"/>
      <c r="U9" s="365"/>
      <c r="V9" s="365"/>
      <c r="W9" s="365"/>
      <c r="X9" s="365"/>
      <c r="Y9" s="365"/>
      <c r="Z9" s="365"/>
      <c r="AA9" s="365"/>
      <c r="AB9" s="365"/>
      <c r="AC9" s="365"/>
    </row>
    <row r="10" spans="1:29" s="446" customFormat="1" ht="17.100000000000001" customHeight="1">
      <c r="A10" s="415" t="s">
        <v>3039</v>
      </c>
      <c r="B10" s="415"/>
      <c r="C10" s="415"/>
      <c r="D10" s="415"/>
      <c r="E10" s="415"/>
      <c r="F10" s="414"/>
      <c r="G10" s="414"/>
      <c r="H10" s="414"/>
      <c r="I10" s="459"/>
      <c r="J10" s="459"/>
      <c r="K10" s="459"/>
      <c r="L10" s="414"/>
      <c r="M10" s="428"/>
      <c r="N10" s="414"/>
      <c r="O10" s="414"/>
      <c r="P10" s="414"/>
      <c r="Q10" s="414"/>
      <c r="R10" s="414"/>
      <c r="S10" s="411" t="s">
        <v>2820</v>
      </c>
      <c r="T10" s="414" t="s">
        <v>3040</v>
      </c>
      <c r="U10" s="414"/>
      <c r="V10" s="466" t="str">
        <f>IF(S10="■","□","■")</f>
        <v>■</v>
      </c>
      <c r="W10" s="414" t="s">
        <v>3041</v>
      </c>
      <c r="X10" s="414"/>
      <c r="Y10" s="414"/>
      <c r="Z10" s="414"/>
      <c r="AA10" s="414"/>
      <c r="AB10" s="414"/>
      <c r="AC10" s="414"/>
    </row>
    <row r="11" spans="1:29" s="446" customFormat="1" ht="17.100000000000001" customHeight="1">
      <c r="A11" s="408" t="s">
        <v>3042</v>
      </c>
      <c r="B11" s="408"/>
      <c r="C11" s="408"/>
      <c r="D11" s="408"/>
      <c r="E11" s="408"/>
      <c r="F11" s="408"/>
      <c r="G11" s="408"/>
      <c r="H11" s="408"/>
      <c r="I11" s="408"/>
      <c r="J11" s="408"/>
      <c r="K11" s="1285"/>
      <c r="L11" s="1285"/>
      <c r="M11" s="1285"/>
      <c r="N11" s="1285"/>
      <c r="O11" s="1285"/>
      <c r="P11" s="1285"/>
      <c r="Q11" s="1285"/>
      <c r="R11" s="1285"/>
      <c r="S11" s="1285"/>
      <c r="T11" s="1285"/>
      <c r="U11" s="1285"/>
      <c r="V11" s="1285"/>
      <c r="W11" s="1285"/>
      <c r="X11" s="1285"/>
      <c r="Y11" s="1285"/>
      <c r="Z11" s="1285"/>
      <c r="AA11" s="1285"/>
      <c r="AB11" s="1285"/>
      <c r="AC11" s="1285"/>
    </row>
    <row r="12" spans="1:29" s="446" customFormat="1" ht="17.100000000000001" customHeight="1">
      <c r="A12" s="406"/>
      <c r="B12" s="406"/>
      <c r="C12" s="406"/>
      <c r="D12" s="406"/>
      <c r="E12" s="406" t="s">
        <v>3043</v>
      </c>
      <c r="F12" s="1250" t="s">
        <v>3044</v>
      </c>
      <c r="G12" s="1250"/>
      <c r="H12" s="1250"/>
      <c r="I12" s="1250"/>
      <c r="J12" s="1250"/>
      <c r="K12" s="407" t="s">
        <v>2839</v>
      </c>
      <c r="L12" s="1250" t="s">
        <v>3045</v>
      </c>
      <c r="M12" s="1250"/>
      <c r="N12" s="1250"/>
      <c r="O12" s="1250"/>
      <c r="P12" s="1250"/>
      <c r="Q12" s="1250"/>
      <c r="R12" s="1250"/>
      <c r="S12" s="1250"/>
      <c r="T12" s="407" t="s">
        <v>2839</v>
      </c>
      <c r="U12" s="1250" t="s">
        <v>2312</v>
      </c>
      <c r="V12" s="1250"/>
      <c r="W12" s="1250"/>
      <c r="X12" s="1250"/>
      <c r="Y12" s="1250"/>
      <c r="Z12" s="406" t="s">
        <v>3046</v>
      </c>
      <c r="AA12" s="406"/>
      <c r="AB12" s="406"/>
      <c r="AC12" s="407"/>
    </row>
    <row r="13" spans="1:29" s="446" customFormat="1" ht="17.100000000000001" customHeight="1">
      <c r="A13" s="406" t="s">
        <v>3047</v>
      </c>
      <c r="B13" s="406"/>
      <c r="C13" s="406"/>
      <c r="D13" s="406"/>
      <c r="E13" s="406" t="s">
        <v>3043</v>
      </c>
      <c r="F13" s="1126"/>
      <c r="G13" s="1126"/>
      <c r="H13" s="1126"/>
      <c r="I13" s="1126"/>
      <c r="J13" s="1126"/>
      <c r="K13" s="407" t="s">
        <v>2839</v>
      </c>
      <c r="L13" s="1263"/>
      <c r="M13" s="1263"/>
      <c r="N13" s="1263"/>
      <c r="O13" s="1263"/>
      <c r="P13" s="1263"/>
      <c r="Q13" s="1263"/>
      <c r="R13" s="1263"/>
      <c r="S13" s="1263"/>
      <c r="T13" s="407" t="s">
        <v>2839</v>
      </c>
      <c r="U13" s="1246"/>
      <c r="V13" s="1246"/>
      <c r="W13" s="1246"/>
      <c r="X13" s="1246"/>
      <c r="Y13" s="1246"/>
      <c r="Z13" s="406" t="s">
        <v>3048</v>
      </c>
      <c r="AA13" s="407"/>
      <c r="AB13" s="407"/>
      <c r="AC13" s="407"/>
    </row>
    <row r="14" spans="1:29" s="446" customFormat="1" ht="17.100000000000001" customHeight="1">
      <c r="A14" s="406" t="s">
        <v>3049</v>
      </c>
      <c r="B14" s="406"/>
      <c r="C14" s="406"/>
      <c r="D14" s="406"/>
      <c r="E14" s="406" t="s">
        <v>3043</v>
      </c>
      <c r="F14" s="1126"/>
      <c r="G14" s="1126"/>
      <c r="H14" s="1126"/>
      <c r="I14" s="1126"/>
      <c r="J14" s="1126"/>
      <c r="K14" s="407" t="s">
        <v>2839</v>
      </c>
      <c r="L14" s="1263"/>
      <c r="M14" s="1263"/>
      <c r="N14" s="1263"/>
      <c r="O14" s="1263"/>
      <c r="P14" s="1263"/>
      <c r="Q14" s="1263"/>
      <c r="R14" s="1263"/>
      <c r="S14" s="1263"/>
      <c r="T14" s="407" t="s">
        <v>2839</v>
      </c>
      <c r="U14" s="1246"/>
      <c r="V14" s="1246"/>
      <c r="W14" s="1246"/>
      <c r="X14" s="1246"/>
      <c r="Y14" s="1246"/>
      <c r="Z14" s="406" t="s">
        <v>3048</v>
      </c>
      <c r="AA14" s="407"/>
      <c r="AB14" s="407"/>
      <c r="AC14" s="407"/>
    </row>
    <row r="15" spans="1:29" s="446" customFormat="1" ht="17.100000000000001" customHeight="1">
      <c r="A15" s="406" t="s">
        <v>3050</v>
      </c>
      <c r="B15" s="406"/>
      <c r="C15" s="406"/>
      <c r="D15" s="406"/>
      <c r="E15" s="406" t="s">
        <v>3043</v>
      </c>
      <c r="F15" s="1126"/>
      <c r="G15" s="1126"/>
      <c r="H15" s="1126"/>
      <c r="I15" s="1126"/>
      <c r="J15" s="1126"/>
      <c r="K15" s="407" t="s">
        <v>2839</v>
      </c>
      <c r="L15" s="1263"/>
      <c r="M15" s="1263"/>
      <c r="N15" s="1263"/>
      <c r="O15" s="1263"/>
      <c r="P15" s="1263"/>
      <c r="Q15" s="1263"/>
      <c r="R15" s="1263"/>
      <c r="S15" s="1263"/>
      <c r="T15" s="407" t="s">
        <v>2839</v>
      </c>
      <c r="U15" s="1246"/>
      <c r="V15" s="1246"/>
      <c r="W15" s="1246"/>
      <c r="X15" s="1246"/>
      <c r="Y15" s="1246"/>
      <c r="Z15" s="406" t="s">
        <v>3048</v>
      </c>
      <c r="AA15" s="407"/>
      <c r="AB15" s="407"/>
      <c r="AC15" s="407"/>
    </row>
    <row r="16" spans="1:29" s="446" customFormat="1" ht="17.100000000000001" customHeight="1">
      <c r="A16" s="406" t="s">
        <v>3051</v>
      </c>
      <c r="B16" s="406"/>
      <c r="C16" s="406"/>
      <c r="D16" s="406"/>
      <c r="E16" s="406" t="s">
        <v>3043</v>
      </c>
      <c r="F16" s="1126"/>
      <c r="G16" s="1126"/>
      <c r="H16" s="1126"/>
      <c r="I16" s="1126"/>
      <c r="J16" s="1126"/>
      <c r="K16" s="407" t="s">
        <v>2839</v>
      </c>
      <c r="L16" s="1263"/>
      <c r="M16" s="1263"/>
      <c r="N16" s="1263"/>
      <c r="O16" s="1263"/>
      <c r="P16" s="1263"/>
      <c r="Q16" s="1263"/>
      <c r="R16" s="1263"/>
      <c r="S16" s="1263"/>
      <c r="T16" s="407" t="s">
        <v>2839</v>
      </c>
      <c r="U16" s="1246"/>
      <c r="V16" s="1246"/>
      <c r="W16" s="1246"/>
      <c r="X16" s="1246"/>
      <c r="Y16" s="1246"/>
      <c r="Z16" s="406" t="s">
        <v>3048</v>
      </c>
      <c r="AA16" s="407"/>
      <c r="AB16" s="407"/>
      <c r="AC16" s="407"/>
    </row>
    <row r="17" spans="1:29" s="446" customFormat="1" ht="17.100000000000001" customHeight="1">
      <c r="A17" s="406" t="s">
        <v>3052</v>
      </c>
      <c r="B17" s="406"/>
      <c r="C17" s="406"/>
      <c r="D17" s="406"/>
      <c r="E17" s="406" t="s">
        <v>3043</v>
      </c>
      <c r="F17" s="1126"/>
      <c r="G17" s="1126"/>
      <c r="H17" s="1126"/>
      <c r="I17" s="1126"/>
      <c r="J17" s="1126"/>
      <c r="K17" s="407" t="s">
        <v>2839</v>
      </c>
      <c r="L17" s="1263"/>
      <c r="M17" s="1263"/>
      <c r="N17" s="1263"/>
      <c r="O17" s="1263"/>
      <c r="P17" s="1263"/>
      <c r="Q17" s="1263"/>
      <c r="R17" s="1263"/>
      <c r="S17" s="1263"/>
      <c r="T17" s="407" t="s">
        <v>2839</v>
      </c>
      <c r="U17" s="1246"/>
      <c r="V17" s="1246"/>
      <c r="W17" s="1246"/>
      <c r="X17" s="1246"/>
      <c r="Y17" s="1246"/>
      <c r="Z17" s="406" t="s">
        <v>3048</v>
      </c>
      <c r="AA17" s="407"/>
      <c r="AB17" s="407"/>
      <c r="AC17" s="407"/>
    </row>
    <row r="18" spans="1:29" s="446" customFormat="1" ht="17.100000000000001" customHeight="1">
      <c r="A18" s="406" t="s">
        <v>3053</v>
      </c>
      <c r="B18" s="406"/>
      <c r="C18" s="406"/>
      <c r="D18" s="406"/>
      <c r="E18" s="406" t="s">
        <v>3043</v>
      </c>
      <c r="F18" s="1126"/>
      <c r="G18" s="1126"/>
      <c r="H18" s="1126"/>
      <c r="I18" s="1126"/>
      <c r="J18" s="1126"/>
      <c r="K18" s="407" t="s">
        <v>2839</v>
      </c>
      <c r="L18" s="1290"/>
      <c r="M18" s="1290"/>
      <c r="N18" s="1290"/>
      <c r="O18" s="1290"/>
      <c r="P18" s="1290"/>
      <c r="Q18" s="1290"/>
      <c r="R18" s="1290"/>
      <c r="S18" s="1290"/>
      <c r="T18" s="407" t="s">
        <v>2839</v>
      </c>
      <c r="U18" s="1297"/>
      <c r="V18" s="1297"/>
      <c r="W18" s="1297"/>
      <c r="X18" s="1297"/>
      <c r="Y18" s="1297"/>
      <c r="Z18" s="406" t="s">
        <v>3048</v>
      </c>
      <c r="AA18" s="407"/>
      <c r="AB18" s="407"/>
      <c r="AC18" s="407"/>
    </row>
    <row r="19" spans="1:29" s="446" customFormat="1" ht="17.100000000000001" customHeight="1">
      <c r="A19" s="408" t="s">
        <v>3054</v>
      </c>
      <c r="B19" s="408"/>
      <c r="C19" s="408"/>
      <c r="D19" s="408"/>
      <c r="E19" s="408"/>
      <c r="F19" s="408"/>
      <c r="G19" s="408"/>
      <c r="H19" s="1245"/>
      <c r="I19" s="1245"/>
      <c r="J19" s="1245"/>
      <c r="K19" s="1245"/>
      <c r="L19" s="1245"/>
      <c r="M19" s="1245"/>
      <c r="N19" s="1245"/>
      <c r="O19" s="1245"/>
      <c r="P19" s="1245"/>
      <c r="Q19" s="1245"/>
      <c r="R19" s="1245"/>
      <c r="S19" s="1245"/>
      <c r="T19" s="1245"/>
      <c r="U19" s="1245"/>
      <c r="V19" s="1245"/>
      <c r="W19" s="1245"/>
      <c r="X19" s="1245"/>
      <c r="Y19" s="1245"/>
      <c r="Z19" s="1245"/>
      <c r="AA19" s="1245"/>
      <c r="AB19" s="1245"/>
      <c r="AC19" s="1245"/>
    </row>
    <row r="20" spans="1:29" s="446" customFormat="1" ht="17.100000000000001" customHeight="1">
      <c r="A20" s="408" t="s">
        <v>3055</v>
      </c>
      <c r="B20" s="408"/>
      <c r="C20" s="408"/>
      <c r="D20" s="408"/>
      <c r="E20" s="1253"/>
      <c r="F20" s="1253"/>
      <c r="G20" s="1253"/>
      <c r="H20" s="1253"/>
      <c r="I20" s="1253"/>
      <c r="J20" s="1253"/>
      <c r="K20" s="1253"/>
      <c r="L20" s="1253"/>
      <c r="M20" s="1253"/>
      <c r="N20" s="1253"/>
      <c r="O20" s="1253"/>
      <c r="P20" s="1253"/>
      <c r="Q20" s="1253"/>
      <c r="R20" s="1253"/>
      <c r="S20" s="1253"/>
      <c r="T20" s="1253"/>
      <c r="U20" s="1253"/>
      <c r="V20" s="1253"/>
      <c r="W20" s="1253"/>
      <c r="X20" s="1253"/>
      <c r="Y20" s="1253"/>
      <c r="Z20" s="1253"/>
      <c r="AA20" s="1253"/>
      <c r="AB20" s="1253"/>
      <c r="AC20" s="1253"/>
    </row>
    <row r="21" spans="1:29" s="446" customFormat="1" ht="17.100000000000001" customHeight="1">
      <c r="A21" s="1299"/>
      <c r="B21" s="1299"/>
      <c r="C21" s="1299"/>
      <c r="D21" s="1299"/>
      <c r="E21" s="1299"/>
      <c r="F21" s="1299"/>
      <c r="G21" s="1299"/>
      <c r="H21" s="1299"/>
      <c r="I21" s="1299"/>
      <c r="J21" s="1299"/>
      <c r="K21" s="1299"/>
      <c r="L21" s="1299"/>
      <c r="M21" s="1299"/>
      <c r="N21" s="1299"/>
      <c r="O21" s="1299"/>
      <c r="P21" s="1299"/>
      <c r="Q21" s="1299"/>
      <c r="R21" s="1299"/>
      <c r="S21" s="1299"/>
      <c r="T21" s="1299"/>
      <c r="U21" s="1299"/>
      <c r="V21" s="1299"/>
      <c r="W21" s="1299"/>
      <c r="X21" s="1299"/>
      <c r="Y21" s="1299"/>
      <c r="Z21" s="1299"/>
      <c r="AA21" s="1299"/>
      <c r="AB21" s="1299"/>
      <c r="AC21" s="1299"/>
    </row>
    <row r="22" spans="1:29" s="446" customFormat="1" ht="17.100000000000001" customHeight="1">
      <c r="A22" s="1295"/>
      <c r="B22" s="1295"/>
      <c r="C22" s="1295"/>
      <c r="D22" s="1295"/>
      <c r="E22" s="1295"/>
      <c r="F22" s="1295"/>
      <c r="G22" s="1295"/>
      <c r="H22" s="1295"/>
      <c r="I22" s="1295"/>
      <c r="J22" s="1295"/>
      <c r="K22" s="1295"/>
      <c r="L22" s="1295"/>
      <c r="M22" s="1295"/>
      <c r="N22" s="1295"/>
      <c r="O22" s="1295"/>
      <c r="P22" s="1295"/>
      <c r="Q22" s="1295"/>
      <c r="R22" s="1295"/>
      <c r="S22" s="1295"/>
      <c r="T22" s="1295"/>
      <c r="U22" s="1295"/>
      <c r="V22" s="1295"/>
      <c r="W22" s="1295"/>
      <c r="X22" s="1295"/>
      <c r="Y22" s="1295"/>
      <c r="Z22" s="1295"/>
      <c r="AA22" s="1295"/>
      <c r="AB22" s="1295"/>
      <c r="AC22" s="1295"/>
    </row>
    <row r="23" spans="1:29" ht="17.100000000000001" customHeight="1">
      <c r="A23" s="1250" t="s">
        <v>3030</v>
      </c>
      <c r="B23" s="1250"/>
      <c r="C23" s="1250"/>
      <c r="D23" s="1250"/>
      <c r="E23" s="1250"/>
      <c r="F23" s="1280"/>
      <c r="G23" s="1280"/>
      <c r="H23" s="1280"/>
      <c r="I23" s="1280"/>
      <c r="J23" s="1280"/>
      <c r="K23" s="1280"/>
      <c r="L23" s="1280"/>
      <c r="M23" s="1280"/>
      <c r="N23" s="1280"/>
      <c r="O23" s="1280"/>
      <c r="P23" s="1280"/>
      <c r="Q23" s="1280"/>
      <c r="R23" s="1280"/>
      <c r="S23" s="1280"/>
      <c r="T23" s="1280"/>
      <c r="U23" s="1280"/>
      <c r="V23" s="1280"/>
      <c r="W23" s="1280"/>
      <c r="X23" s="1280"/>
      <c r="Y23" s="1280"/>
      <c r="Z23" s="1280"/>
      <c r="AA23" s="1280"/>
      <c r="AB23" s="1280"/>
      <c r="AC23" s="1280"/>
    </row>
    <row r="24" spans="1:29" s="446" customFormat="1" ht="17.100000000000001" customHeight="1">
      <c r="A24" s="1302" t="s">
        <v>3031</v>
      </c>
      <c r="B24" s="1302"/>
      <c r="C24" s="1302"/>
      <c r="D24" s="1302"/>
      <c r="E24" s="1303"/>
      <c r="F24" s="1303"/>
      <c r="G24" s="1303"/>
      <c r="H24" s="406"/>
      <c r="I24" s="406"/>
      <c r="J24" s="406"/>
      <c r="K24" s="406"/>
      <c r="L24" s="406"/>
      <c r="M24" s="406"/>
      <c r="N24" s="406"/>
      <c r="O24" s="406"/>
      <c r="P24" s="406"/>
      <c r="Q24" s="406"/>
      <c r="R24" s="406"/>
      <c r="S24" s="406"/>
      <c r="T24" s="406"/>
      <c r="U24" s="406"/>
      <c r="V24" s="406"/>
      <c r="W24" s="406"/>
      <c r="X24" s="406"/>
      <c r="Y24" s="406"/>
      <c r="Z24" s="406"/>
      <c r="AA24" s="406"/>
      <c r="AB24" s="406"/>
      <c r="AC24" s="406"/>
    </row>
    <row r="25" spans="1:29" s="446" customFormat="1" ht="17.100000000000001" customHeight="1">
      <c r="A25" s="408" t="s">
        <v>3032</v>
      </c>
      <c r="B25" s="408"/>
      <c r="C25" s="408"/>
      <c r="D25" s="408"/>
      <c r="E25" s="1272"/>
      <c r="F25" s="1272"/>
      <c r="G25" s="1272"/>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s="446" customFormat="1" ht="17.100000000000001" customHeight="1">
      <c r="A26" s="408" t="s">
        <v>3033</v>
      </c>
      <c r="B26" s="408"/>
      <c r="C26" s="408"/>
      <c r="D26" s="408"/>
      <c r="E26" s="1272"/>
      <c r="F26" s="1272"/>
      <c r="G26" s="1272"/>
      <c r="H26" s="445" t="s">
        <v>2109</v>
      </c>
      <c r="I26" s="445"/>
      <c r="J26" s="445"/>
      <c r="K26" s="445"/>
      <c r="L26" s="445"/>
      <c r="M26" s="445"/>
      <c r="N26" s="445"/>
      <c r="O26" s="445"/>
      <c r="P26" s="445"/>
      <c r="Q26" s="445"/>
      <c r="R26" s="445"/>
      <c r="S26" s="445"/>
      <c r="T26" s="445"/>
      <c r="U26" s="445"/>
      <c r="V26" s="445"/>
      <c r="W26" s="445"/>
      <c r="X26" s="445"/>
      <c r="Y26" s="445"/>
      <c r="Z26" s="445"/>
      <c r="AA26" s="445"/>
      <c r="AB26" s="445"/>
      <c r="AC26" s="445"/>
    </row>
    <row r="27" spans="1:29" s="446" customFormat="1" ht="17.100000000000001" customHeight="1">
      <c r="A27" s="408" t="s">
        <v>3034</v>
      </c>
      <c r="B27" s="408"/>
      <c r="C27" s="408"/>
      <c r="D27" s="408"/>
      <c r="E27" s="408"/>
      <c r="F27" s="383"/>
      <c r="G27" s="1301"/>
      <c r="H27" s="1301"/>
      <c r="I27" s="1272"/>
      <c r="J27" s="1272"/>
      <c r="K27" s="1272"/>
      <c r="L27" s="445" t="s">
        <v>3026</v>
      </c>
      <c r="M27" s="445"/>
      <c r="N27" s="445"/>
      <c r="O27" s="445"/>
      <c r="P27" s="445"/>
      <c r="Q27" s="445"/>
      <c r="R27" s="445"/>
      <c r="S27" s="445"/>
      <c r="T27" s="445"/>
      <c r="U27" s="445"/>
      <c r="V27" s="445"/>
      <c r="W27" s="445"/>
      <c r="X27" s="445"/>
      <c r="Y27" s="445"/>
      <c r="Z27" s="445"/>
      <c r="AA27" s="445"/>
      <c r="AB27" s="445"/>
      <c r="AC27" s="445"/>
    </row>
    <row r="28" spans="1:29" s="446" customFormat="1" ht="17.100000000000001" customHeight="1">
      <c r="A28" s="408" t="s">
        <v>3035</v>
      </c>
      <c r="B28" s="408"/>
      <c r="C28" s="408"/>
      <c r="D28" s="408"/>
      <c r="E28" s="408"/>
      <c r="F28" s="383"/>
      <c r="G28" s="383"/>
      <c r="H28" s="383"/>
      <c r="I28" s="1272"/>
      <c r="J28" s="1272"/>
      <c r="K28" s="1272"/>
      <c r="L28" s="445" t="s">
        <v>3026</v>
      </c>
      <c r="M28" s="465"/>
      <c r="N28" s="445"/>
      <c r="O28" s="445"/>
      <c r="P28" s="445"/>
      <c r="Q28" s="445"/>
      <c r="R28" s="445"/>
      <c r="S28" s="445"/>
      <c r="T28" s="445"/>
      <c r="U28" s="445"/>
      <c r="V28" s="445"/>
      <c r="W28" s="445"/>
      <c r="X28" s="445"/>
      <c r="Y28" s="445"/>
      <c r="Z28" s="445"/>
      <c r="AA28" s="445"/>
      <c r="AB28" s="445"/>
      <c r="AC28" s="445"/>
    </row>
    <row r="29" spans="1:29" s="446" customFormat="1" ht="17.100000000000001" customHeight="1">
      <c r="A29" s="408" t="s">
        <v>3036</v>
      </c>
      <c r="B29" s="408"/>
      <c r="C29" s="408"/>
      <c r="D29" s="408"/>
      <c r="E29" s="408"/>
      <c r="F29" s="383"/>
      <c r="G29" s="383"/>
      <c r="H29" s="383"/>
      <c r="I29" s="1272"/>
      <c r="J29" s="1272"/>
      <c r="K29" s="1272"/>
      <c r="L29" s="445" t="s">
        <v>3026</v>
      </c>
      <c r="M29" s="465"/>
      <c r="N29" s="445"/>
      <c r="O29" s="445"/>
      <c r="P29" s="445"/>
      <c r="Q29" s="445"/>
      <c r="R29" s="445"/>
      <c r="S29" s="445"/>
      <c r="T29" s="445"/>
      <c r="U29" s="445"/>
      <c r="V29" s="445"/>
      <c r="W29" s="445"/>
      <c r="X29" s="445"/>
      <c r="Y29" s="445"/>
      <c r="Z29" s="445"/>
      <c r="AA29" s="445"/>
      <c r="AB29" s="445"/>
      <c r="AC29" s="445"/>
    </row>
    <row r="30" spans="1:29" s="446" customFormat="1" ht="17.100000000000001" customHeight="1">
      <c r="A30" s="408" t="s">
        <v>3037</v>
      </c>
      <c r="B30" s="408"/>
      <c r="C30" s="408"/>
      <c r="D30" s="408"/>
      <c r="E30" s="408"/>
      <c r="F30" s="383"/>
      <c r="G30" s="383"/>
      <c r="H30" s="383"/>
      <c r="I30" s="383"/>
      <c r="J30" s="383"/>
      <c r="K30" s="383"/>
      <c r="L30" s="383"/>
      <c r="M30" s="383"/>
      <c r="N30" s="383"/>
      <c r="O30" s="383"/>
      <c r="P30" s="383"/>
      <c r="Q30" s="383"/>
      <c r="R30" s="383"/>
      <c r="S30" s="383"/>
      <c r="T30" s="383"/>
      <c r="U30" s="383"/>
      <c r="V30" s="383"/>
      <c r="W30" s="383"/>
      <c r="X30" s="383"/>
      <c r="Y30" s="383"/>
      <c r="Z30" s="383"/>
      <c r="AA30" s="383"/>
      <c r="AB30" s="383"/>
      <c r="AC30" s="383"/>
    </row>
    <row r="31" spans="1:29" s="446" customFormat="1" ht="17.100000000000001" customHeight="1">
      <c r="A31" s="406" t="s">
        <v>3038</v>
      </c>
      <c r="B31" s="406"/>
      <c r="C31" s="406"/>
      <c r="D31" s="406"/>
      <c r="E31" s="406"/>
      <c r="F31" s="365"/>
      <c r="G31" s="365"/>
      <c r="H31" s="365"/>
      <c r="I31" s="1263"/>
      <c r="J31" s="1263"/>
      <c r="K31" s="1263"/>
      <c r="L31" s="365" t="s">
        <v>3026</v>
      </c>
      <c r="M31" s="407"/>
      <c r="N31" s="365"/>
      <c r="O31" s="365"/>
      <c r="P31" s="365"/>
      <c r="Q31" s="365"/>
      <c r="R31" s="365"/>
      <c r="S31" s="365"/>
      <c r="T31" s="365"/>
      <c r="U31" s="365"/>
      <c r="V31" s="365"/>
      <c r="W31" s="365"/>
      <c r="X31" s="365"/>
      <c r="Y31" s="365"/>
      <c r="Z31" s="365"/>
      <c r="AA31" s="365"/>
      <c r="AB31" s="365"/>
      <c r="AC31" s="365"/>
    </row>
    <row r="32" spans="1:29" s="446" customFormat="1" ht="17.100000000000001" customHeight="1">
      <c r="A32" s="415" t="s">
        <v>3039</v>
      </c>
      <c r="B32" s="415"/>
      <c r="C32" s="415"/>
      <c r="D32" s="415"/>
      <c r="E32" s="415"/>
      <c r="F32" s="414"/>
      <c r="G32" s="414"/>
      <c r="H32" s="414"/>
      <c r="I32" s="459"/>
      <c r="J32" s="459"/>
      <c r="K32" s="459"/>
      <c r="L32" s="414"/>
      <c r="M32" s="428"/>
      <c r="N32" s="414"/>
      <c r="O32" s="414"/>
      <c r="P32" s="414"/>
      <c r="Q32" s="414"/>
      <c r="R32" s="414"/>
      <c r="S32" s="411" t="s">
        <v>2820</v>
      </c>
      <c r="T32" s="414" t="s">
        <v>3040</v>
      </c>
      <c r="U32" s="414"/>
      <c r="V32" s="466" t="str">
        <f>IF(S32="■","□","■")</f>
        <v>■</v>
      </c>
      <c r="W32" s="414" t="s">
        <v>3041</v>
      </c>
      <c r="X32" s="414"/>
      <c r="Y32" s="414"/>
      <c r="Z32" s="414"/>
      <c r="AA32" s="414"/>
      <c r="AB32" s="414"/>
      <c r="AC32" s="414"/>
    </row>
    <row r="33" spans="1:32" s="446" customFormat="1" ht="17.100000000000001" customHeight="1">
      <c r="A33" s="408" t="s">
        <v>3042</v>
      </c>
      <c r="B33" s="408"/>
      <c r="C33" s="408"/>
      <c r="D33" s="408"/>
      <c r="E33" s="408"/>
      <c r="F33" s="408"/>
      <c r="G33" s="408"/>
      <c r="H33" s="408"/>
      <c r="I33" s="408"/>
      <c r="J33" s="408"/>
      <c r="K33" s="1285"/>
      <c r="L33" s="1285"/>
      <c r="M33" s="1285"/>
      <c r="N33" s="1285"/>
      <c r="O33" s="1285"/>
      <c r="P33" s="1285"/>
      <c r="Q33" s="1285"/>
      <c r="R33" s="1285"/>
      <c r="S33" s="1285"/>
      <c r="T33" s="1285"/>
      <c r="U33" s="1285"/>
      <c r="V33" s="1285"/>
      <c r="W33" s="1285"/>
      <c r="X33" s="1285"/>
      <c r="Y33" s="1285"/>
      <c r="Z33" s="1285"/>
      <c r="AA33" s="1285"/>
      <c r="AB33" s="1285"/>
      <c r="AC33" s="1285"/>
    </row>
    <row r="34" spans="1:32" s="446" customFormat="1" ht="17.100000000000001" customHeight="1">
      <c r="A34" s="406"/>
      <c r="B34" s="406"/>
      <c r="C34" s="406"/>
      <c r="D34" s="406"/>
      <c r="E34" s="406" t="s">
        <v>3043</v>
      </c>
      <c r="F34" s="1250" t="s">
        <v>3044</v>
      </c>
      <c r="G34" s="1250"/>
      <c r="H34" s="1250"/>
      <c r="I34" s="1250"/>
      <c r="J34" s="1250"/>
      <c r="K34" s="407" t="s">
        <v>2839</v>
      </c>
      <c r="L34" s="1250" t="s">
        <v>3045</v>
      </c>
      <c r="M34" s="1250"/>
      <c r="N34" s="1250"/>
      <c r="O34" s="1250"/>
      <c r="P34" s="1250"/>
      <c r="Q34" s="1250"/>
      <c r="R34" s="1250"/>
      <c r="S34" s="1250"/>
      <c r="T34" s="407" t="s">
        <v>2839</v>
      </c>
      <c r="U34" s="1250" t="s">
        <v>2312</v>
      </c>
      <c r="V34" s="1250"/>
      <c r="W34" s="1250"/>
      <c r="X34" s="1250"/>
      <c r="Y34" s="1250"/>
      <c r="Z34" s="406" t="s">
        <v>3046</v>
      </c>
      <c r="AA34" s="406"/>
      <c r="AB34" s="406"/>
      <c r="AC34" s="407"/>
    </row>
    <row r="35" spans="1:32" s="446" customFormat="1" ht="17.100000000000001" customHeight="1">
      <c r="A35" s="406" t="s">
        <v>3047</v>
      </c>
      <c r="B35" s="406"/>
      <c r="C35" s="406"/>
      <c r="D35" s="406"/>
      <c r="E35" s="406" t="s">
        <v>3043</v>
      </c>
      <c r="F35" s="1126"/>
      <c r="G35" s="1126"/>
      <c r="H35" s="1126"/>
      <c r="I35" s="1126"/>
      <c r="J35" s="1126"/>
      <c r="K35" s="407" t="s">
        <v>2839</v>
      </c>
      <c r="L35" s="1263"/>
      <c r="M35" s="1263"/>
      <c r="N35" s="1263"/>
      <c r="O35" s="1263"/>
      <c r="P35" s="1263"/>
      <c r="Q35" s="1263"/>
      <c r="R35" s="1263"/>
      <c r="S35" s="1263"/>
      <c r="T35" s="407" t="s">
        <v>2839</v>
      </c>
      <c r="U35" s="1246"/>
      <c r="V35" s="1246"/>
      <c r="W35" s="1246"/>
      <c r="X35" s="1246"/>
      <c r="Y35" s="1246"/>
      <c r="Z35" s="406" t="s">
        <v>3048</v>
      </c>
      <c r="AA35" s="407"/>
      <c r="AB35" s="407"/>
      <c r="AC35" s="407"/>
    </row>
    <row r="36" spans="1:32" s="446" customFormat="1" ht="17.100000000000001" customHeight="1">
      <c r="A36" s="406" t="s">
        <v>3056</v>
      </c>
      <c r="B36" s="406"/>
      <c r="C36" s="406"/>
      <c r="D36" s="406"/>
      <c r="E36" s="406" t="s">
        <v>3043</v>
      </c>
      <c r="F36" s="1126"/>
      <c r="G36" s="1126"/>
      <c r="H36" s="1126"/>
      <c r="I36" s="1126"/>
      <c r="J36" s="1126"/>
      <c r="K36" s="407" t="s">
        <v>2839</v>
      </c>
      <c r="L36" s="1263"/>
      <c r="M36" s="1263"/>
      <c r="N36" s="1263"/>
      <c r="O36" s="1263"/>
      <c r="P36" s="1263"/>
      <c r="Q36" s="1263"/>
      <c r="R36" s="1263"/>
      <c r="S36" s="1263"/>
      <c r="T36" s="407" t="s">
        <v>2839</v>
      </c>
      <c r="U36" s="1246"/>
      <c r="V36" s="1246"/>
      <c r="W36" s="1246"/>
      <c r="X36" s="1246"/>
      <c r="Y36" s="1246"/>
      <c r="Z36" s="406" t="s">
        <v>3048</v>
      </c>
      <c r="AA36" s="407"/>
      <c r="AB36" s="407"/>
      <c r="AC36" s="407"/>
    </row>
    <row r="37" spans="1:32" s="446" customFormat="1" ht="17.100000000000001" customHeight="1">
      <c r="A37" s="406" t="s">
        <v>3057</v>
      </c>
      <c r="B37" s="406"/>
      <c r="C37" s="406"/>
      <c r="D37" s="406"/>
      <c r="E37" s="406" t="s">
        <v>3043</v>
      </c>
      <c r="F37" s="1126"/>
      <c r="G37" s="1126"/>
      <c r="H37" s="1126"/>
      <c r="I37" s="1126"/>
      <c r="J37" s="1126"/>
      <c r="K37" s="407" t="s">
        <v>2839</v>
      </c>
      <c r="L37" s="1263"/>
      <c r="M37" s="1263"/>
      <c r="N37" s="1263"/>
      <c r="O37" s="1263"/>
      <c r="P37" s="1263"/>
      <c r="Q37" s="1263"/>
      <c r="R37" s="1263"/>
      <c r="S37" s="1263"/>
      <c r="T37" s="407" t="s">
        <v>2839</v>
      </c>
      <c r="U37" s="1246"/>
      <c r="V37" s="1246"/>
      <c r="W37" s="1246"/>
      <c r="X37" s="1246"/>
      <c r="Y37" s="1246"/>
      <c r="Z37" s="406" t="s">
        <v>3048</v>
      </c>
      <c r="AA37" s="407"/>
      <c r="AB37" s="407"/>
      <c r="AC37" s="407"/>
    </row>
    <row r="38" spans="1:32" s="446" customFormat="1" ht="17.100000000000001" customHeight="1">
      <c r="A38" s="406" t="s">
        <v>3058</v>
      </c>
      <c r="B38" s="406"/>
      <c r="C38" s="406"/>
      <c r="D38" s="406"/>
      <c r="E38" s="406" t="s">
        <v>3043</v>
      </c>
      <c r="F38" s="1126"/>
      <c r="G38" s="1126"/>
      <c r="H38" s="1126"/>
      <c r="I38" s="1126"/>
      <c r="J38" s="1126"/>
      <c r="K38" s="407" t="s">
        <v>2839</v>
      </c>
      <c r="L38" s="1263"/>
      <c r="M38" s="1263"/>
      <c r="N38" s="1263"/>
      <c r="O38" s="1263"/>
      <c r="P38" s="1263"/>
      <c r="Q38" s="1263"/>
      <c r="R38" s="1263"/>
      <c r="S38" s="1263"/>
      <c r="T38" s="407" t="s">
        <v>2839</v>
      </c>
      <c r="U38" s="1246"/>
      <c r="V38" s="1246"/>
      <c r="W38" s="1246"/>
      <c r="X38" s="1246"/>
      <c r="Y38" s="1246"/>
      <c r="Z38" s="406" t="s">
        <v>3048</v>
      </c>
      <c r="AA38" s="407"/>
      <c r="AB38" s="407"/>
      <c r="AC38" s="407"/>
    </row>
    <row r="39" spans="1:32" s="446" customFormat="1" ht="17.100000000000001" customHeight="1">
      <c r="A39" s="406" t="s">
        <v>3059</v>
      </c>
      <c r="B39" s="406"/>
      <c r="C39" s="406"/>
      <c r="D39" s="406"/>
      <c r="E39" s="406" t="s">
        <v>3043</v>
      </c>
      <c r="F39" s="1126"/>
      <c r="G39" s="1126"/>
      <c r="H39" s="1126"/>
      <c r="I39" s="1126"/>
      <c r="J39" s="1126"/>
      <c r="K39" s="407" t="s">
        <v>2839</v>
      </c>
      <c r="L39" s="1263"/>
      <c r="M39" s="1263"/>
      <c r="N39" s="1263"/>
      <c r="O39" s="1263"/>
      <c r="P39" s="1263"/>
      <c r="Q39" s="1263"/>
      <c r="R39" s="1263"/>
      <c r="S39" s="1263"/>
      <c r="T39" s="407" t="s">
        <v>2839</v>
      </c>
      <c r="U39" s="1246"/>
      <c r="V39" s="1246"/>
      <c r="W39" s="1246"/>
      <c r="X39" s="1246"/>
      <c r="Y39" s="1246"/>
      <c r="Z39" s="406" t="s">
        <v>3048</v>
      </c>
      <c r="AA39" s="407"/>
      <c r="AB39" s="407"/>
      <c r="AC39" s="407"/>
    </row>
    <row r="40" spans="1:32" s="446" customFormat="1" ht="17.100000000000001" customHeight="1">
      <c r="A40" s="406" t="s">
        <v>3060</v>
      </c>
      <c r="B40" s="406"/>
      <c r="C40" s="406"/>
      <c r="D40" s="406"/>
      <c r="E40" s="406" t="s">
        <v>3043</v>
      </c>
      <c r="F40" s="1126"/>
      <c r="G40" s="1126"/>
      <c r="H40" s="1126"/>
      <c r="I40" s="1126"/>
      <c r="J40" s="1126"/>
      <c r="K40" s="407" t="s">
        <v>2839</v>
      </c>
      <c r="L40" s="1290"/>
      <c r="M40" s="1290"/>
      <c r="N40" s="1290"/>
      <c r="O40" s="1290"/>
      <c r="P40" s="1290"/>
      <c r="Q40" s="1290"/>
      <c r="R40" s="1290"/>
      <c r="S40" s="1290"/>
      <c r="T40" s="407" t="s">
        <v>2839</v>
      </c>
      <c r="U40" s="1297"/>
      <c r="V40" s="1297"/>
      <c r="W40" s="1297"/>
      <c r="X40" s="1297"/>
      <c r="Y40" s="1297"/>
      <c r="Z40" s="406" t="s">
        <v>3048</v>
      </c>
      <c r="AA40" s="407"/>
      <c r="AB40" s="407"/>
      <c r="AC40" s="407"/>
    </row>
    <row r="41" spans="1:32" s="446" customFormat="1" ht="17.100000000000001" customHeight="1">
      <c r="A41" s="408" t="s">
        <v>3054</v>
      </c>
      <c r="B41" s="408"/>
      <c r="C41" s="408"/>
      <c r="D41" s="408"/>
      <c r="E41" s="408"/>
      <c r="F41" s="408"/>
      <c r="G41" s="408"/>
      <c r="H41" s="1245"/>
      <c r="I41" s="1245"/>
      <c r="J41" s="1245"/>
      <c r="K41" s="1245"/>
      <c r="L41" s="1245"/>
      <c r="M41" s="1245"/>
      <c r="N41" s="1245"/>
      <c r="O41" s="1245"/>
      <c r="P41" s="1245"/>
      <c r="Q41" s="1245"/>
      <c r="R41" s="1245"/>
      <c r="S41" s="1245"/>
      <c r="T41" s="1245"/>
      <c r="U41" s="1245"/>
      <c r="V41" s="1245"/>
      <c r="W41" s="1245"/>
      <c r="X41" s="1245"/>
      <c r="Y41" s="1245"/>
      <c r="Z41" s="1245"/>
      <c r="AA41" s="1245"/>
      <c r="AB41" s="1245"/>
      <c r="AC41" s="1245"/>
    </row>
    <row r="42" spans="1:32" s="446" customFormat="1" ht="17.100000000000001" customHeight="1">
      <c r="A42" s="408" t="s">
        <v>3055</v>
      </c>
      <c r="B42" s="467"/>
      <c r="C42" s="467"/>
      <c r="D42" s="467"/>
      <c r="E42" s="1298"/>
      <c r="F42" s="1298"/>
      <c r="G42" s="1298"/>
      <c r="H42" s="1298"/>
      <c r="I42" s="1253"/>
      <c r="J42" s="1253"/>
      <c r="K42" s="1253"/>
      <c r="L42" s="1253"/>
      <c r="M42" s="1253"/>
      <c r="N42" s="1253"/>
      <c r="O42" s="1253"/>
      <c r="P42" s="1253"/>
      <c r="Q42" s="1253"/>
      <c r="R42" s="1253"/>
      <c r="S42" s="1253"/>
      <c r="T42" s="1253"/>
      <c r="U42" s="1253"/>
      <c r="V42" s="1253"/>
      <c r="W42" s="1253"/>
      <c r="X42" s="1253"/>
      <c r="Y42" s="1253"/>
      <c r="Z42" s="1298"/>
      <c r="AA42" s="1298"/>
      <c r="AB42" s="1298"/>
      <c r="AC42" s="1298"/>
      <c r="AD42" s="450"/>
      <c r="AE42" s="450"/>
      <c r="AF42" s="450"/>
    </row>
    <row r="43" spans="1:32" s="446" customFormat="1" ht="17.100000000000001" customHeight="1">
      <c r="A43" s="1299"/>
      <c r="B43" s="1300"/>
      <c r="C43" s="1300"/>
      <c r="D43" s="1300"/>
      <c r="E43" s="1300"/>
      <c r="F43" s="1300"/>
      <c r="G43" s="1300"/>
      <c r="H43" s="1300"/>
      <c r="I43" s="1299"/>
      <c r="J43" s="1299"/>
      <c r="K43" s="1299"/>
      <c r="L43" s="1299"/>
      <c r="M43" s="1299"/>
      <c r="N43" s="1299"/>
      <c r="O43" s="1299"/>
      <c r="P43" s="1299"/>
      <c r="Q43" s="1299"/>
      <c r="R43" s="1299"/>
      <c r="S43" s="1299"/>
      <c r="T43" s="1299"/>
      <c r="U43" s="1299"/>
      <c r="V43" s="1299"/>
      <c r="W43" s="1299"/>
      <c r="X43" s="1299"/>
      <c r="Y43" s="1299"/>
      <c r="Z43" s="1300"/>
      <c r="AA43" s="1300"/>
      <c r="AB43" s="1300"/>
      <c r="AC43" s="1300"/>
      <c r="AD43" s="450"/>
      <c r="AE43" s="450"/>
      <c r="AF43" s="450"/>
    </row>
    <row r="44" spans="1:32" s="446" customFormat="1" ht="17.100000000000001" customHeight="1">
      <c r="A44" s="1295"/>
      <c r="B44" s="1296"/>
      <c r="C44" s="1296"/>
      <c r="D44" s="1296"/>
      <c r="E44" s="1296"/>
      <c r="F44" s="1296"/>
      <c r="G44" s="1296"/>
      <c r="H44" s="1296"/>
      <c r="I44" s="1295"/>
      <c r="J44" s="1295"/>
      <c r="K44" s="1295"/>
      <c r="L44" s="1295"/>
      <c r="M44" s="1295"/>
      <c r="N44" s="1295"/>
      <c r="O44" s="1295"/>
      <c r="P44" s="1295"/>
      <c r="Q44" s="1295"/>
      <c r="R44" s="1295"/>
      <c r="S44" s="1295"/>
      <c r="T44" s="1295"/>
      <c r="U44" s="1295"/>
      <c r="V44" s="1295"/>
      <c r="W44" s="1295"/>
      <c r="X44" s="1295"/>
      <c r="Y44" s="1295"/>
      <c r="Z44" s="1296"/>
      <c r="AA44" s="1296"/>
      <c r="AB44" s="1296"/>
      <c r="AC44" s="1296"/>
      <c r="AD44" s="450"/>
      <c r="AE44" s="450"/>
      <c r="AF44" s="450"/>
    </row>
    <row r="45" spans="1:32" ht="17.100000000000001" customHeight="1"/>
    <row r="46" spans="1:32" ht="17.100000000000001" customHeight="1"/>
    <row r="47" spans="1:32" ht="17.100000000000001" customHeight="1"/>
    <row r="48" spans="1:32" ht="17.100000000000001" customHeight="1"/>
    <row r="49" ht="17.100000000000001" customHeight="1"/>
    <row r="50" ht="17.100000000000001" customHeight="1"/>
    <row r="51" ht="17.100000000000001" customHeight="1"/>
    <row r="52" ht="17.100000000000001" customHeight="1"/>
    <row r="53" ht="17.100000000000001" customHeight="1"/>
    <row r="54" ht="17.100000000000001" customHeight="1"/>
  </sheetData>
  <mergeCells count="70">
    <mergeCell ref="A1:AC1"/>
    <mergeCell ref="A2:G2"/>
    <mergeCell ref="E3:G3"/>
    <mergeCell ref="E4:G4"/>
    <mergeCell ref="G5:H5"/>
    <mergeCell ref="I5:K5"/>
    <mergeCell ref="I6:K6"/>
    <mergeCell ref="I7:K7"/>
    <mergeCell ref="I9:K9"/>
    <mergeCell ref="K11:AC11"/>
    <mergeCell ref="F12:J12"/>
    <mergeCell ref="L12:S12"/>
    <mergeCell ref="U12:Y12"/>
    <mergeCell ref="F13:J13"/>
    <mergeCell ref="L13:S13"/>
    <mergeCell ref="U13:Y13"/>
    <mergeCell ref="F14:J14"/>
    <mergeCell ref="L14:S14"/>
    <mergeCell ref="U14:Y14"/>
    <mergeCell ref="F15:J15"/>
    <mergeCell ref="L15:S15"/>
    <mergeCell ref="U15:Y15"/>
    <mergeCell ref="F16:J16"/>
    <mergeCell ref="L16:S16"/>
    <mergeCell ref="U16:Y16"/>
    <mergeCell ref="A24:G24"/>
    <mergeCell ref="F17:J17"/>
    <mergeCell ref="L17:S17"/>
    <mergeCell ref="U17:Y17"/>
    <mergeCell ref="F18:J18"/>
    <mergeCell ref="L18:S18"/>
    <mergeCell ref="U18:Y18"/>
    <mergeCell ref="H19:AC19"/>
    <mergeCell ref="E20:AC20"/>
    <mergeCell ref="A21:AC21"/>
    <mergeCell ref="A22:AC22"/>
    <mergeCell ref="A23:AC23"/>
    <mergeCell ref="F35:J35"/>
    <mergeCell ref="L35:S35"/>
    <mergeCell ref="U35:Y35"/>
    <mergeCell ref="E25:G25"/>
    <mergeCell ref="E26:G26"/>
    <mergeCell ref="G27:H27"/>
    <mergeCell ref="I27:K27"/>
    <mergeCell ref="I28:K28"/>
    <mergeCell ref="I29:K29"/>
    <mergeCell ref="I31:K31"/>
    <mergeCell ref="K33:AC33"/>
    <mergeCell ref="F34:J34"/>
    <mergeCell ref="L34:S34"/>
    <mergeCell ref="U34:Y34"/>
    <mergeCell ref="F36:J36"/>
    <mergeCell ref="L36:S36"/>
    <mergeCell ref="U36:Y36"/>
    <mergeCell ref="F37:J37"/>
    <mergeCell ref="L37:S37"/>
    <mergeCell ref="U37:Y37"/>
    <mergeCell ref="F38:J38"/>
    <mergeCell ref="L38:S38"/>
    <mergeCell ref="U38:Y38"/>
    <mergeCell ref="F39:J39"/>
    <mergeCell ref="L39:S39"/>
    <mergeCell ref="U39:Y39"/>
    <mergeCell ref="A44:AC44"/>
    <mergeCell ref="F40:J40"/>
    <mergeCell ref="L40:S40"/>
    <mergeCell ref="U40:Y40"/>
    <mergeCell ref="H41:AC41"/>
    <mergeCell ref="E42:AC42"/>
    <mergeCell ref="A43:AC43"/>
  </mergeCells>
  <phoneticPr fontId="1"/>
  <dataValidations count="1">
    <dataValidation type="list" allowBlank="1" showInputMessage="1" showErrorMessage="1" sqref="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46 JO65546 TK65546 ADG65546 ANC65546 AWY65546 BGU65546 BQQ65546 CAM65546 CKI65546 CUE65546 DEA65546 DNW65546 DXS65546 EHO65546 ERK65546 FBG65546 FLC65546 FUY65546 GEU65546 GOQ65546 GYM65546 HII65546 HSE65546 ICA65546 ILW65546 IVS65546 JFO65546 JPK65546 JZG65546 KJC65546 KSY65546 LCU65546 LMQ65546 LWM65546 MGI65546 MQE65546 NAA65546 NJW65546 NTS65546 ODO65546 ONK65546 OXG65546 PHC65546 PQY65546 QAU65546 QKQ65546 QUM65546 REI65546 ROE65546 RYA65546 SHW65546 SRS65546 TBO65546 TLK65546 TVG65546 UFC65546 UOY65546 UYU65546 VIQ65546 VSM65546 WCI65546 WME65546 WWA65546 S131082 JO131082 TK131082 ADG131082 ANC131082 AWY131082 BGU131082 BQQ131082 CAM131082 CKI131082 CUE131082 DEA131082 DNW131082 DXS131082 EHO131082 ERK131082 FBG131082 FLC131082 FUY131082 GEU131082 GOQ131082 GYM131082 HII131082 HSE131082 ICA131082 ILW131082 IVS131082 JFO131082 JPK131082 JZG131082 KJC131082 KSY131082 LCU131082 LMQ131082 LWM131082 MGI131082 MQE131082 NAA131082 NJW131082 NTS131082 ODO131082 ONK131082 OXG131082 PHC131082 PQY131082 QAU131082 QKQ131082 QUM131082 REI131082 ROE131082 RYA131082 SHW131082 SRS131082 TBO131082 TLK131082 TVG131082 UFC131082 UOY131082 UYU131082 VIQ131082 VSM131082 WCI131082 WME131082 WWA131082 S196618 JO196618 TK196618 ADG196618 ANC196618 AWY196618 BGU196618 BQQ196618 CAM196618 CKI196618 CUE196618 DEA196618 DNW196618 DXS196618 EHO196618 ERK196618 FBG196618 FLC196618 FUY196618 GEU196618 GOQ196618 GYM196618 HII196618 HSE196618 ICA196618 ILW196618 IVS196618 JFO196618 JPK196618 JZG196618 KJC196618 KSY196618 LCU196618 LMQ196618 LWM196618 MGI196618 MQE196618 NAA196618 NJW196618 NTS196618 ODO196618 ONK196618 OXG196618 PHC196618 PQY196618 QAU196618 QKQ196618 QUM196618 REI196618 ROE196618 RYA196618 SHW196618 SRS196618 TBO196618 TLK196618 TVG196618 UFC196618 UOY196618 UYU196618 VIQ196618 VSM196618 WCI196618 WME196618 WWA196618 S262154 JO262154 TK262154 ADG262154 ANC262154 AWY262154 BGU262154 BQQ262154 CAM262154 CKI262154 CUE262154 DEA262154 DNW262154 DXS262154 EHO262154 ERK262154 FBG262154 FLC262154 FUY262154 GEU262154 GOQ262154 GYM262154 HII262154 HSE262154 ICA262154 ILW262154 IVS262154 JFO262154 JPK262154 JZG262154 KJC262154 KSY262154 LCU262154 LMQ262154 LWM262154 MGI262154 MQE262154 NAA262154 NJW262154 NTS262154 ODO262154 ONK262154 OXG262154 PHC262154 PQY262154 QAU262154 QKQ262154 QUM262154 REI262154 ROE262154 RYA262154 SHW262154 SRS262154 TBO262154 TLK262154 TVG262154 UFC262154 UOY262154 UYU262154 VIQ262154 VSM262154 WCI262154 WME262154 WWA262154 S327690 JO327690 TK327690 ADG327690 ANC327690 AWY327690 BGU327690 BQQ327690 CAM327690 CKI327690 CUE327690 DEA327690 DNW327690 DXS327690 EHO327690 ERK327690 FBG327690 FLC327690 FUY327690 GEU327690 GOQ327690 GYM327690 HII327690 HSE327690 ICA327690 ILW327690 IVS327690 JFO327690 JPK327690 JZG327690 KJC327690 KSY327690 LCU327690 LMQ327690 LWM327690 MGI327690 MQE327690 NAA327690 NJW327690 NTS327690 ODO327690 ONK327690 OXG327690 PHC327690 PQY327690 QAU327690 QKQ327690 QUM327690 REI327690 ROE327690 RYA327690 SHW327690 SRS327690 TBO327690 TLK327690 TVG327690 UFC327690 UOY327690 UYU327690 VIQ327690 VSM327690 WCI327690 WME327690 WWA327690 S393226 JO393226 TK393226 ADG393226 ANC393226 AWY393226 BGU393226 BQQ393226 CAM393226 CKI393226 CUE393226 DEA393226 DNW393226 DXS393226 EHO393226 ERK393226 FBG393226 FLC393226 FUY393226 GEU393226 GOQ393226 GYM393226 HII393226 HSE393226 ICA393226 ILW393226 IVS393226 JFO393226 JPK393226 JZG393226 KJC393226 KSY393226 LCU393226 LMQ393226 LWM393226 MGI393226 MQE393226 NAA393226 NJW393226 NTS393226 ODO393226 ONK393226 OXG393226 PHC393226 PQY393226 QAU393226 QKQ393226 QUM393226 REI393226 ROE393226 RYA393226 SHW393226 SRS393226 TBO393226 TLK393226 TVG393226 UFC393226 UOY393226 UYU393226 VIQ393226 VSM393226 WCI393226 WME393226 WWA393226 S458762 JO458762 TK458762 ADG458762 ANC458762 AWY458762 BGU458762 BQQ458762 CAM458762 CKI458762 CUE458762 DEA458762 DNW458762 DXS458762 EHO458762 ERK458762 FBG458762 FLC458762 FUY458762 GEU458762 GOQ458762 GYM458762 HII458762 HSE458762 ICA458762 ILW458762 IVS458762 JFO458762 JPK458762 JZG458762 KJC458762 KSY458762 LCU458762 LMQ458762 LWM458762 MGI458762 MQE458762 NAA458762 NJW458762 NTS458762 ODO458762 ONK458762 OXG458762 PHC458762 PQY458762 QAU458762 QKQ458762 QUM458762 REI458762 ROE458762 RYA458762 SHW458762 SRS458762 TBO458762 TLK458762 TVG458762 UFC458762 UOY458762 UYU458762 VIQ458762 VSM458762 WCI458762 WME458762 WWA458762 S524298 JO524298 TK524298 ADG524298 ANC524298 AWY524298 BGU524298 BQQ524298 CAM524298 CKI524298 CUE524298 DEA524298 DNW524298 DXS524298 EHO524298 ERK524298 FBG524298 FLC524298 FUY524298 GEU524298 GOQ524298 GYM524298 HII524298 HSE524298 ICA524298 ILW524298 IVS524298 JFO524298 JPK524298 JZG524298 KJC524298 KSY524298 LCU524298 LMQ524298 LWM524298 MGI524298 MQE524298 NAA524298 NJW524298 NTS524298 ODO524298 ONK524298 OXG524298 PHC524298 PQY524298 QAU524298 QKQ524298 QUM524298 REI524298 ROE524298 RYA524298 SHW524298 SRS524298 TBO524298 TLK524298 TVG524298 UFC524298 UOY524298 UYU524298 VIQ524298 VSM524298 WCI524298 WME524298 WWA524298 S589834 JO589834 TK589834 ADG589834 ANC589834 AWY589834 BGU589834 BQQ589834 CAM589834 CKI589834 CUE589834 DEA589834 DNW589834 DXS589834 EHO589834 ERK589834 FBG589834 FLC589834 FUY589834 GEU589834 GOQ589834 GYM589834 HII589834 HSE589834 ICA589834 ILW589834 IVS589834 JFO589834 JPK589834 JZG589834 KJC589834 KSY589834 LCU589834 LMQ589834 LWM589834 MGI589834 MQE589834 NAA589834 NJW589834 NTS589834 ODO589834 ONK589834 OXG589834 PHC589834 PQY589834 QAU589834 QKQ589834 QUM589834 REI589834 ROE589834 RYA589834 SHW589834 SRS589834 TBO589834 TLK589834 TVG589834 UFC589834 UOY589834 UYU589834 VIQ589834 VSM589834 WCI589834 WME589834 WWA589834 S655370 JO655370 TK655370 ADG655370 ANC655370 AWY655370 BGU655370 BQQ655370 CAM655370 CKI655370 CUE655370 DEA655370 DNW655370 DXS655370 EHO655370 ERK655370 FBG655370 FLC655370 FUY655370 GEU655370 GOQ655370 GYM655370 HII655370 HSE655370 ICA655370 ILW655370 IVS655370 JFO655370 JPK655370 JZG655370 KJC655370 KSY655370 LCU655370 LMQ655370 LWM655370 MGI655370 MQE655370 NAA655370 NJW655370 NTS655370 ODO655370 ONK655370 OXG655370 PHC655370 PQY655370 QAU655370 QKQ655370 QUM655370 REI655370 ROE655370 RYA655370 SHW655370 SRS655370 TBO655370 TLK655370 TVG655370 UFC655370 UOY655370 UYU655370 VIQ655370 VSM655370 WCI655370 WME655370 WWA655370 S720906 JO720906 TK720906 ADG720906 ANC720906 AWY720906 BGU720906 BQQ720906 CAM720906 CKI720906 CUE720906 DEA720906 DNW720906 DXS720906 EHO720906 ERK720906 FBG720906 FLC720906 FUY720906 GEU720906 GOQ720906 GYM720906 HII720906 HSE720906 ICA720906 ILW720906 IVS720906 JFO720906 JPK720906 JZG720906 KJC720906 KSY720906 LCU720906 LMQ720906 LWM720906 MGI720906 MQE720906 NAA720906 NJW720906 NTS720906 ODO720906 ONK720906 OXG720906 PHC720906 PQY720906 QAU720906 QKQ720906 QUM720906 REI720906 ROE720906 RYA720906 SHW720906 SRS720906 TBO720906 TLK720906 TVG720906 UFC720906 UOY720906 UYU720906 VIQ720906 VSM720906 WCI720906 WME720906 WWA720906 S786442 JO786442 TK786442 ADG786442 ANC786442 AWY786442 BGU786442 BQQ786442 CAM786442 CKI786442 CUE786442 DEA786442 DNW786442 DXS786442 EHO786442 ERK786442 FBG786442 FLC786442 FUY786442 GEU786442 GOQ786442 GYM786442 HII786442 HSE786442 ICA786442 ILW786442 IVS786442 JFO786442 JPK786442 JZG786442 KJC786442 KSY786442 LCU786442 LMQ786442 LWM786442 MGI786442 MQE786442 NAA786442 NJW786442 NTS786442 ODO786442 ONK786442 OXG786442 PHC786442 PQY786442 QAU786442 QKQ786442 QUM786442 REI786442 ROE786442 RYA786442 SHW786442 SRS786442 TBO786442 TLK786442 TVG786442 UFC786442 UOY786442 UYU786442 VIQ786442 VSM786442 WCI786442 WME786442 WWA786442 S851978 JO851978 TK851978 ADG851978 ANC851978 AWY851978 BGU851978 BQQ851978 CAM851978 CKI851978 CUE851978 DEA851978 DNW851978 DXS851978 EHO851978 ERK851978 FBG851978 FLC851978 FUY851978 GEU851978 GOQ851978 GYM851978 HII851978 HSE851978 ICA851978 ILW851978 IVS851978 JFO851978 JPK851978 JZG851978 KJC851978 KSY851978 LCU851978 LMQ851978 LWM851978 MGI851978 MQE851978 NAA851978 NJW851978 NTS851978 ODO851978 ONK851978 OXG851978 PHC851978 PQY851978 QAU851978 QKQ851978 QUM851978 REI851978 ROE851978 RYA851978 SHW851978 SRS851978 TBO851978 TLK851978 TVG851978 UFC851978 UOY851978 UYU851978 VIQ851978 VSM851978 WCI851978 WME851978 WWA851978 S917514 JO917514 TK917514 ADG917514 ANC917514 AWY917514 BGU917514 BQQ917514 CAM917514 CKI917514 CUE917514 DEA917514 DNW917514 DXS917514 EHO917514 ERK917514 FBG917514 FLC917514 FUY917514 GEU917514 GOQ917514 GYM917514 HII917514 HSE917514 ICA917514 ILW917514 IVS917514 JFO917514 JPK917514 JZG917514 KJC917514 KSY917514 LCU917514 LMQ917514 LWM917514 MGI917514 MQE917514 NAA917514 NJW917514 NTS917514 ODO917514 ONK917514 OXG917514 PHC917514 PQY917514 QAU917514 QKQ917514 QUM917514 REI917514 ROE917514 RYA917514 SHW917514 SRS917514 TBO917514 TLK917514 TVG917514 UFC917514 UOY917514 UYU917514 VIQ917514 VSM917514 WCI917514 WME917514 WWA917514 S983050 JO983050 TK983050 ADG983050 ANC983050 AWY983050 BGU983050 BQQ983050 CAM983050 CKI983050 CUE983050 DEA983050 DNW983050 DXS983050 EHO983050 ERK983050 FBG983050 FLC983050 FUY983050 GEU983050 GOQ983050 GYM983050 HII983050 HSE983050 ICA983050 ILW983050 IVS983050 JFO983050 JPK983050 JZG983050 KJC983050 KSY983050 LCU983050 LMQ983050 LWM983050 MGI983050 MQE983050 NAA983050 NJW983050 NTS983050 ODO983050 ONK983050 OXG983050 PHC983050 PQY983050 QAU983050 QKQ983050 QUM983050 REI983050 ROE983050 RYA983050 SHW983050 SRS983050 TBO983050 TLK983050 TVG983050 UFC983050 UOY983050 UYU983050 VIQ983050 VSM983050 WCI983050 WME983050 WWA983050 S32 JO32 TK32 ADG32 ANC32 AWY32 BGU32 BQQ32 CAM32 CKI32 CUE32 DEA32 DNW32 DXS32 EHO32 ERK32 FBG32 FLC32 FUY32 GEU32 GOQ32 GYM32 HII32 HSE32 ICA32 ILW32 IVS32 JFO32 JPK32 JZG32 KJC32 KSY32 LCU32 LMQ32 LWM32 MGI32 MQE32 NAA32 NJW32 NTS32 ODO32 ONK32 OXG32 PHC32 PQY32 QAU32 QKQ32 QUM32 REI32 ROE32 RYA32 SHW32 SRS32 TBO32 TLK32 TVG32 UFC32 UOY32 UYU32 VIQ32 VSM32 WCI32 WME32 WWA32 S65568 JO65568 TK65568 ADG65568 ANC65568 AWY65568 BGU65568 BQQ65568 CAM65568 CKI65568 CUE65568 DEA65568 DNW65568 DXS65568 EHO65568 ERK65568 FBG65568 FLC65568 FUY65568 GEU65568 GOQ65568 GYM65568 HII65568 HSE65568 ICA65568 ILW65568 IVS65568 JFO65568 JPK65568 JZG65568 KJC65568 KSY65568 LCU65568 LMQ65568 LWM65568 MGI65568 MQE65568 NAA65568 NJW65568 NTS65568 ODO65568 ONK65568 OXG65568 PHC65568 PQY65568 QAU65568 QKQ65568 QUM65568 REI65568 ROE65568 RYA65568 SHW65568 SRS65568 TBO65568 TLK65568 TVG65568 UFC65568 UOY65568 UYU65568 VIQ65568 VSM65568 WCI65568 WME65568 WWA65568 S131104 JO131104 TK131104 ADG131104 ANC131104 AWY131104 BGU131104 BQQ131104 CAM131104 CKI131104 CUE131104 DEA131104 DNW131104 DXS131104 EHO131104 ERK131104 FBG131104 FLC131104 FUY131104 GEU131104 GOQ131104 GYM131104 HII131104 HSE131104 ICA131104 ILW131104 IVS131104 JFO131104 JPK131104 JZG131104 KJC131104 KSY131104 LCU131104 LMQ131104 LWM131104 MGI131104 MQE131104 NAA131104 NJW131104 NTS131104 ODO131104 ONK131104 OXG131104 PHC131104 PQY131104 QAU131104 QKQ131104 QUM131104 REI131104 ROE131104 RYA131104 SHW131104 SRS131104 TBO131104 TLK131104 TVG131104 UFC131104 UOY131104 UYU131104 VIQ131104 VSM131104 WCI131104 WME131104 WWA131104 S196640 JO196640 TK196640 ADG196640 ANC196640 AWY196640 BGU196640 BQQ196640 CAM196640 CKI196640 CUE196640 DEA196640 DNW196640 DXS196640 EHO196640 ERK196640 FBG196640 FLC196640 FUY196640 GEU196640 GOQ196640 GYM196640 HII196640 HSE196640 ICA196640 ILW196640 IVS196640 JFO196640 JPK196640 JZG196640 KJC196640 KSY196640 LCU196640 LMQ196640 LWM196640 MGI196640 MQE196640 NAA196640 NJW196640 NTS196640 ODO196640 ONK196640 OXG196640 PHC196640 PQY196640 QAU196640 QKQ196640 QUM196640 REI196640 ROE196640 RYA196640 SHW196640 SRS196640 TBO196640 TLK196640 TVG196640 UFC196640 UOY196640 UYU196640 VIQ196640 VSM196640 WCI196640 WME196640 WWA196640 S262176 JO262176 TK262176 ADG262176 ANC262176 AWY262176 BGU262176 BQQ262176 CAM262176 CKI262176 CUE262176 DEA262176 DNW262176 DXS262176 EHO262176 ERK262176 FBG262176 FLC262176 FUY262176 GEU262176 GOQ262176 GYM262176 HII262176 HSE262176 ICA262176 ILW262176 IVS262176 JFO262176 JPK262176 JZG262176 KJC262176 KSY262176 LCU262176 LMQ262176 LWM262176 MGI262176 MQE262176 NAA262176 NJW262176 NTS262176 ODO262176 ONK262176 OXG262176 PHC262176 PQY262176 QAU262176 QKQ262176 QUM262176 REI262176 ROE262176 RYA262176 SHW262176 SRS262176 TBO262176 TLK262176 TVG262176 UFC262176 UOY262176 UYU262176 VIQ262176 VSM262176 WCI262176 WME262176 WWA262176 S327712 JO327712 TK327712 ADG327712 ANC327712 AWY327712 BGU327712 BQQ327712 CAM327712 CKI327712 CUE327712 DEA327712 DNW327712 DXS327712 EHO327712 ERK327712 FBG327712 FLC327712 FUY327712 GEU327712 GOQ327712 GYM327712 HII327712 HSE327712 ICA327712 ILW327712 IVS327712 JFO327712 JPK327712 JZG327712 KJC327712 KSY327712 LCU327712 LMQ327712 LWM327712 MGI327712 MQE327712 NAA327712 NJW327712 NTS327712 ODO327712 ONK327712 OXG327712 PHC327712 PQY327712 QAU327712 QKQ327712 QUM327712 REI327712 ROE327712 RYA327712 SHW327712 SRS327712 TBO327712 TLK327712 TVG327712 UFC327712 UOY327712 UYU327712 VIQ327712 VSM327712 WCI327712 WME327712 WWA327712 S393248 JO393248 TK393248 ADG393248 ANC393248 AWY393248 BGU393248 BQQ393248 CAM393248 CKI393248 CUE393248 DEA393248 DNW393248 DXS393248 EHO393248 ERK393248 FBG393248 FLC393248 FUY393248 GEU393248 GOQ393248 GYM393248 HII393248 HSE393248 ICA393248 ILW393248 IVS393248 JFO393248 JPK393248 JZG393248 KJC393248 KSY393248 LCU393248 LMQ393248 LWM393248 MGI393248 MQE393248 NAA393248 NJW393248 NTS393248 ODO393248 ONK393248 OXG393248 PHC393248 PQY393248 QAU393248 QKQ393248 QUM393248 REI393248 ROE393248 RYA393248 SHW393248 SRS393248 TBO393248 TLK393248 TVG393248 UFC393248 UOY393248 UYU393248 VIQ393248 VSM393248 WCI393248 WME393248 WWA393248 S458784 JO458784 TK458784 ADG458784 ANC458784 AWY458784 BGU458784 BQQ458784 CAM458784 CKI458784 CUE458784 DEA458784 DNW458784 DXS458784 EHO458784 ERK458784 FBG458784 FLC458784 FUY458784 GEU458784 GOQ458784 GYM458784 HII458784 HSE458784 ICA458784 ILW458784 IVS458784 JFO458784 JPK458784 JZG458784 KJC458784 KSY458784 LCU458784 LMQ458784 LWM458784 MGI458784 MQE458784 NAA458784 NJW458784 NTS458784 ODO458784 ONK458784 OXG458784 PHC458784 PQY458784 QAU458784 QKQ458784 QUM458784 REI458784 ROE458784 RYA458784 SHW458784 SRS458784 TBO458784 TLK458784 TVG458784 UFC458784 UOY458784 UYU458784 VIQ458784 VSM458784 WCI458784 WME458784 WWA458784 S524320 JO524320 TK524320 ADG524320 ANC524320 AWY524320 BGU524320 BQQ524320 CAM524320 CKI524320 CUE524320 DEA524320 DNW524320 DXS524320 EHO524320 ERK524320 FBG524320 FLC524320 FUY524320 GEU524320 GOQ524320 GYM524320 HII524320 HSE524320 ICA524320 ILW524320 IVS524320 JFO524320 JPK524320 JZG524320 KJC524320 KSY524320 LCU524320 LMQ524320 LWM524320 MGI524320 MQE524320 NAA524320 NJW524320 NTS524320 ODO524320 ONK524320 OXG524320 PHC524320 PQY524320 QAU524320 QKQ524320 QUM524320 REI524320 ROE524320 RYA524320 SHW524320 SRS524320 TBO524320 TLK524320 TVG524320 UFC524320 UOY524320 UYU524320 VIQ524320 VSM524320 WCI524320 WME524320 WWA524320 S589856 JO589856 TK589856 ADG589856 ANC589856 AWY589856 BGU589856 BQQ589856 CAM589856 CKI589856 CUE589856 DEA589856 DNW589856 DXS589856 EHO589856 ERK589856 FBG589856 FLC589856 FUY589856 GEU589856 GOQ589856 GYM589856 HII589856 HSE589856 ICA589856 ILW589856 IVS589856 JFO589856 JPK589856 JZG589856 KJC589856 KSY589856 LCU589856 LMQ589856 LWM589856 MGI589856 MQE589856 NAA589856 NJW589856 NTS589856 ODO589856 ONK589856 OXG589856 PHC589856 PQY589856 QAU589856 QKQ589856 QUM589856 REI589856 ROE589856 RYA589856 SHW589856 SRS589856 TBO589856 TLK589856 TVG589856 UFC589856 UOY589856 UYU589856 VIQ589856 VSM589856 WCI589856 WME589856 WWA589856 S655392 JO655392 TK655392 ADG655392 ANC655392 AWY655392 BGU655392 BQQ655392 CAM655392 CKI655392 CUE655392 DEA655392 DNW655392 DXS655392 EHO655392 ERK655392 FBG655392 FLC655392 FUY655392 GEU655392 GOQ655392 GYM655392 HII655392 HSE655392 ICA655392 ILW655392 IVS655392 JFO655392 JPK655392 JZG655392 KJC655392 KSY655392 LCU655392 LMQ655392 LWM655392 MGI655392 MQE655392 NAA655392 NJW655392 NTS655392 ODO655392 ONK655392 OXG655392 PHC655392 PQY655392 QAU655392 QKQ655392 QUM655392 REI655392 ROE655392 RYA655392 SHW655392 SRS655392 TBO655392 TLK655392 TVG655392 UFC655392 UOY655392 UYU655392 VIQ655392 VSM655392 WCI655392 WME655392 WWA655392 S720928 JO720928 TK720928 ADG720928 ANC720928 AWY720928 BGU720928 BQQ720928 CAM720928 CKI720928 CUE720928 DEA720928 DNW720928 DXS720928 EHO720928 ERK720928 FBG720928 FLC720928 FUY720928 GEU720928 GOQ720928 GYM720928 HII720928 HSE720928 ICA720928 ILW720928 IVS720928 JFO720928 JPK720928 JZG720928 KJC720928 KSY720928 LCU720928 LMQ720928 LWM720928 MGI720928 MQE720928 NAA720928 NJW720928 NTS720928 ODO720928 ONK720928 OXG720928 PHC720928 PQY720928 QAU720928 QKQ720928 QUM720928 REI720928 ROE720928 RYA720928 SHW720928 SRS720928 TBO720928 TLK720928 TVG720928 UFC720928 UOY720928 UYU720928 VIQ720928 VSM720928 WCI720928 WME720928 WWA720928 S786464 JO786464 TK786464 ADG786464 ANC786464 AWY786464 BGU786464 BQQ786464 CAM786464 CKI786464 CUE786464 DEA786464 DNW786464 DXS786464 EHO786464 ERK786464 FBG786464 FLC786464 FUY786464 GEU786464 GOQ786464 GYM786464 HII786464 HSE786464 ICA786464 ILW786464 IVS786464 JFO786464 JPK786464 JZG786464 KJC786464 KSY786464 LCU786464 LMQ786464 LWM786464 MGI786464 MQE786464 NAA786464 NJW786464 NTS786464 ODO786464 ONK786464 OXG786464 PHC786464 PQY786464 QAU786464 QKQ786464 QUM786464 REI786464 ROE786464 RYA786464 SHW786464 SRS786464 TBO786464 TLK786464 TVG786464 UFC786464 UOY786464 UYU786464 VIQ786464 VSM786464 WCI786464 WME786464 WWA786464 S852000 JO852000 TK852000 ADG852000 ANC852000 AWY852000 BGU852000 BQQ852000 CAM852000 CKI852000 CUE852000 DEA852000 DNW852000 DXS852000 EHO852000 ERK852000 FBG852000 FLC852000 FUY852000 GEU852000 GOQ852000 GYM852000 HII852000 HSE852000 ICA852000 ILW852000 IVS852000 JFO852000 JPK852000 JZG852000 KJC852000 KSY852000 LCU852000 LMQ852000 LWM852000 MGI852000 MQE852000 NAA852000 NJW852000 NTS852000 ODO852000 ONK852000 OXG852000 PHC852000 PQY852000 QAU852000 QKQ852000 QUM852000 REI852000 ROE852000 RYA852000 SHW852000 SRS852000 TBO852000 TLK852000 TVG852000 UFC852000 UOY852000 UYU852000 VIQ852000 VSM852000 WCI852000 WME852000 WWA852000 S917536 JO917536 TK917536 ADG917536 ANC917536 AWY917536 BGU917536 BQQ917536 CAM917536 CKI917536 CUE917536 DEA917536 DNW917536 DXS917536 EHO917536 ERK917536 FBG917536 FLC917536 FUY917536 GEU917536 GOQ917536 GYM917536 HII917536 HSE917536 ICA917536 ILW917536 IVS917536 JFO917536 JPK917536 JZG917536 KJC917536 KSY917536 LCU917536 LMQ917536 LWM917536 MGI917536 MQE917536 NAA917536 NJW917536 NTS917536 ODO917536 ONK917536 OXG917536 PHC917536 PQY917536 QAU917536 QKQ917536 QUM917536 REI917536 ROE917536 RYA917536 SHW917536 SRS917536 TBO917536 TLK917536 TVG917536 UFC917536 UOY917536 UYU917536 VIQ917536 VSM917536 WCI917536 WME917536 WWA917536 S983072 JO983072 TK983072 ADG983072 ANC983072 AWY983072 BGU983072 BQQ983072 CAM983072 CKI983072 CUE983072 DEA983072 DNW983072 DXS983072 EHO983072 ERK983072 FBG983072 FLC983072 FUY983072 GEU983072 GOQ983072 GYM983072 HII983072 HSE983072 ICA983072 ILW983072 IVS983072 JFO983072 JPK983072 JZG983072 KJC983072 KSY983072 LCU983072 LMQ983072 LWM983072 MGI983072 MQE983072 NAA983072 NJW983072 NTS983072 ODO983072 ONK983072 OXG983072 PHC983072 PQY983072 QAU983072 QKQ983072 QUM983072 REI983072 ROE983072 RYA983072 SHW983072 SRS983072 TBO983072 TLK983072 TVG983072 UFC983072 UOY983072 UYU983072 VIQ983072 VSM983072 WCI983072 WME983072 WWA983072" xr:uid="{0CA540C4-C2B9-4F86-8520-1CCD56563562}">
      <formula1>"□,■"</formula1>
    </dataValidation>
  </dataValidations>
  <printOptions horizontalCentered="1"/>
  <pageMargins left="0.78740157480314965" right="0.59055118110236227" top="0.51181102362204722" bottom="0.51181102362204722" header="0.51181102362204722" footer="0.51181102362204722"/>
  <pageSetup paperSize="9" orientation="portrait" blackAndWhite="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40D30-16AA-4C8C-B45E-3A12F74C227E}">
  <sheetPr>
    <tabColor rgb="FFCCFFFF"/>
  </sheetPr>
  <dimension ref="A1:AF44"/>
  <sheetViews>
    <sheetView view="pageBreakPreview" zoomScaleNormal="100" workbookViewId="0">
      <selection activeCell="H4" sqref="H4:L4"/>
    </sheetView>
  </sheetViews>
  <sheetFormatPr defaultColWidth="3" defaultRowHeight="17.100000000000001" customHeight="1"/>
  <cols>
    <col min="1" max="16384" width="3" style="317"/>
  </cols>
  <sheetData>
    <row r="1" spans="1:32" ht="18" customHeight="1">
      <c r="A1" s="1125" t="s">
        <v>3061</v>
      </c>
      <c r="B1" s="1125"/>
      <c r="C1" s="1125"/>
      <c r="D1" s="1125"/>
      <c r="E1" s="1125"/>
      <c r="F1" s="1125"/>
      <c r="G1" s="1125"/>
      <c r="H1" s="1125"/>
      <c r="I1" s="1125"/>
      <c r="J1" s="1125"/>
      <c r="K1" s="1125"/>
      <c r="L1" s="1125"/>
      <c r="M1" s="1125"/>
      <c r="N1" s="1125"/>
      <c r="O1" s="1125"/>
      <c r="P1" s="1125"/>
      <c r="Q1" s="1125"/>
      <c r="R1" s="1125"/>
      <c r="S1" s="1125"/>
      <c r="T1" s="1125"/>
      <c r="U1" s="1125"/>
      <c r="V1" s="1125"/>
      <c r="W1" s="1125"/>
      <c r="X1" s="1125"/>
      <c r="Y1" s="1125"/>
      <c r="Z1" s="1125"/>
      <c r="AA1" s="1125"/>
      <c r="AB1" s="1125"/>
      <c r="AC1" s="1125"/>
    </row>
    <row r="2" spans="1:32" ht="18" customHeight="1">
      <c r="A2" s="1175" t="s">
        <v>3062</v>
      </c>
      <c r="B2" s="1175"/>
      <c r="C2" s="1175"/>
      <c r="D2" s="1175"/>
      <c r="E2" s="1175"/>
      <c r="F2" s="1175"/>
      <c r="G2" s="1175"/>
      <c r="H2" s="1175"/>
      <c r="I2" s="1175"/>
      <c r="J2" s="1175"/>
      <c r="K2" s="1175"/>
      <c r="L2" s="1175"/>
      <c r="M2" s="1175"/>
      <c r="N2" s="1175"/>
      <c r="O2" s="1175"/>
      <c r="P2" s="1175"/>
      <c r="Q2" s="1175"/>
      <c r="R2" s="1175"/>
      <c r="S2" s="1175"/>
      <c r="T2" s="1175"/>
      <c r="U2" s="1175"/>
      <c r="V2" s="1175"/>
      <c r="W2" s="1175"/>
      <c r="X2" s="1175"/>
      <c r="Y2" s="1175"/>
      <c r="Z2" s="1175"/>
      <c r="AA2" s="1175"/>
      <c r="AB2" s="1175"/>
      <c r="AC2" s="1175"/>
    </row>
    <row r="3" spans="1:32" ht="18" customHeight="1">
      <c r="A3" s="382" t="s">
        <v>3063</v>
      </c>
      <c r="B3" s="382"/>
      <c r="C3" s="382"/>
      <c r="D3" s="382"/>
      <c r="E3" s="468"/>
      <c r="F3" s="468"/>
      <c r="G3" s="468"/>
      <c r="H3" s="1308">
        <v>1</v>
      </c>
      <c r="I3" s="1308"/>
      <c r="J3" s="1308"/>
      <c r="K3" s="1308"/>
      <c r="L3" s="1308"/>
      <c r="M3" s="468"/>
      <c r="N3" s="468"/>
      <c r="O3" s="468"/>
      <c r="P3" s="468"/>
      <c r="Q3" s="468"/>
      <c r="R3" s="468"/>
      <c r="S3" s="468"/>
      <c r="T3" s="468"/>
      <c r="U3" s="468"/>
      <c r="V3" s="468"/>
      <c r="W3" s="468"/>
      <c r="X3" s="468"/>
      <c r="Y3" s="468"/>
      <c r="Z3" s="468"/>
      <c r="AA3" s="468"/>
      <c r="AB3" s="468"/>
      <c r="AC3" s="469"/>
      <c r="AD3" s="325"/>
      <c r="AE3" s="470"/>
      <c r="AF3" s="325"/>
    </row>
    <row r="4" spans="1:32" ht="18" customHeight="1">
      <c r="A4" s="382" t="s">
        <v>3064</v>
      </c>
      <c r="B4" s="382"/>
      <c r="C4" s="382"/>
      <c r="D4" s="382"/>
      <c r="E4" s="382"/>
      <c r="F4" s="382"/>
      <c r="G4" s="382"/>
      <c r="H4" s="1309"/>
      <c r="I4" s="1309"/>
      <c r="J4" s="1309"/>
      <c r="K4" s="1309"/>
      <c r="L4" s="1309"/>
      <c r="M4" s="469"/>
      <c r="N4" s="469" t="s">
        <v>47</v>
      </c>
      <c r="O4" s="469"/>
      <c r="P4" s="469"/>
      <c r="Q4" s="469"/>
      <c r="R4" s="469"/>
      <c r="S4" s="469"/>
      <c r="T4" s="469"/>
      <c r="U4" s="469"/>
      <c r="V4" s="469"/>
      <c r="W4" s="469"/>
      <c r="X4" s="469"/>
      <c r="Y4" s="469"/>
      <c r="Z4" s="469"/>
      <c r="AA4" s="469"/>
      <c r="AB4" s="469"/>
      <c r="AC4" s="469"/>
      <c r="AD4" s="325"/>
      <c r="AE4" s="325"/>
      <c r="AF4" s="325"/>
    </row>
    <row r="5" spans="1:32" ht="18" customHeight="1">
      <c r="A5" s="382" t="s">
        <v>3065</v>
      </c>
      <c r="B5" s="382"/>
      <c r="C5" s="382"/>
      <c r="D5" s="382"/>
      <c r="E5" s="382"/>
      <c r="F5" s="382"/>
      <c r="G5" s="382"/>
      <c r="H5" s="382"/>
      <c r="I5" s="382"/>
      <c r="J5" s="382"/>
      <c r="K5" s="469"/>
      <c r="L5" s="469"/>
      <c r="M5" s="469"/>
      <c r="N5" s="469"/>
      <c r="O5" s="469"/>
      <c r="P5" s="469"/>
      <c r="Q5" s="469"/>
      <c r="R5" s="469"/>
      <c r="S5" s="469"/>
      <c r="T5" s="469"/>
      <c r="U5" s="469"/>
      <c r="V5" s="469"/>
      <c r="W5" s="469"/>
      <c r="X5" s="469"/>
      <c r="Y5" s="469"/>
      <c r="Z5" s="469"/>
      <c r="AA5" s="469"/>
      <c r="AB5" s="469"/>
      <c r="AC5" s="469"/>
      <c r="AD5" s="325"/>
      <c r="AE5" s="325"/>
      <c r="AF5" s="325"/>
    </row>
    <row r="6" spans="1:32" ht="18" customHeight="1">
      <c r="A6" s="320" t="s">
        <v>3066</v>
      </c>
      <c r="B6" s="320"/>
      <c r="C6" s="320"/>
      <c r="D6" s="320"/>
      <c r="E6" s="320"/>
      <c r="F6" s="320"/>
      <c r="G6" s="320"/>
      <c r="H6" s="320"/>
      <c r="I6" s="320"/>
      <c r="J6" s="1310"/>
      <c r="K6" s="1310"/>
      <c r="L6" s="1310"/>
      <c r="M6" s="1310"/>
      <c r="N6" s="320" t="s">
        <v>2834</v>
      </c>
      <c r="O6" s="320"/>
      <c r="P6" s="320"/>
      <c r="Q6" s="320"/>
      <c r="R6" s="320"/>
      <c r="S6" s="320"/>
      <c r="T6" s="320"/>
      <c r="U6" s="320"/>
      <c r="V6" s="320"/>
      <c r="W6" s="320"/>
      <c r="X6" s="320"/>
      <c r="Y6" s="320"/>
      <c r="Z6" s="320"/>
      <c r="AA6" s="320"/>
      <c r="AB6" s="320"/>
      <c r="AC6" s="320"/>
    </row>
    <row r="7" spans="1:32" ht="18" customHeight="1">
      <c r="A7" s="320" t="s">
        <v>3067</v>
      </c>
      <c r="B7" s="320"/>
      <c r="C7" s="320"/>
      <c r="D7" s="320"/>
      <c r="E7" s="320"/>
      <c r="F7" s="320"/>
      <c r="G7" s="320"/>
      <c r="H7" s="320"/>
      <c r="I7" s="320"/>
      <c r="J7" s="1310"/>
      <c r="K7" s="1310"/>
      <c r="L7" s="1310"/>
      <c r="M7" s="1310"/>
      <c r="N7" s="320" t="s">
        <v>2834</v>
      </c>
      <c r="O7" s="320"/>
      <c r="P7" s="320"/>
      <c r="Q7" s="320"/>
      <c r="R7" s="320"/>
      <c r="S7" s="320"/>
      <c r="T7" s="320"/>
      <c r="U7" s="320"/>
      <c r="V7" s="320"/>
      <c r="W7" s="320"/>
      <c r="X7" s="320"/>
      <c r="Y7" s="320"/>
      <c r="Z7" s="320"/>
      <c r="AA7" s="320"/>
      <c r="AB7" s="320"/>
      <c r="AC7" s="320"/>
    </row>
    <row r="8" spans="1:32" ht="18" customHeight="1">
      <c r="A8" s="320" t="s">
        <v>3068</v>
      </c>
      <c r="B8" s="320"/>
      <c r="C8" s="320"/>
      <c r="D8" s="320"/>
      <c r="E8" s="320"/>
      <c r="F8" s="320"/>
      <c r="G8" s="320"/>
      <c r="H8" s="320"/>
      <c r="I8" s="320"/>
      <c r="J8" s="320" t="s">
        <v>2933</v>
      </c>
      <c r="K8" s="320"/>
      <c r="L8" s="320" t="s">
        <v>2803</v>
      </c>
      <c r="M8" s="1311"/>
      <c r="N8" s="1311"/>
      <c r="O8" s="1311"/>
      <c r="P8" s="1311"/>
      <c r="Q8" s="320" t="s">
        <v>2804</v>
      </c>
      <c r="R8" s="320" t="s">
        <v>2110</v>
      </c>
      <c r="S8" s="320"/>
      <c r="T8" s="320" t="s">
        <v>2803</v>
      </c>
      <c r="U8" s="1311"/>
      <c r="V8" s="1311"/>
      <c r="W8" s="1311"/>
      <c r="X8" s="1311"/>
      <c r="Y8" s="320" t="s">
        <v>2804</v>
      </c>
      <c r="Z8" s="320"/>
      <c r="AA8" s="320"/>
      <c r="AB8" s="320"/>
      <c r="AC8" s="320"/>
    </row>
    <row r="9" spans="1:32" s="446" customFormat="1" ht="18" customHeight="1">
      <c r="A9" s="406" t="s">
        <v>3069</v>
      </c>
      <c r="B9" s="406"/>
      <c r="C9" s="406"/>
      <c r="D9" s="406"/>
      <c r="E9" s="406"/>
      <c r="F9" s="406"/>
      <c r="G9" s="407"/>
      <c r="H9" s="407"/>
      <c r="I9" s="407"/>
      <c r="J9" s="1312"/>
      <c r="K9" s="1312"/>
      <c r="L9" s="1312"/>
      <c r="M9" s="1312"/>
      <c r="N9" s="1312"/>
      <c r="O9" s="1312"/>
      <c r="P9" s="1312"/>
      <c r="Q9" s="406" t="s">
        <v>2936</v>
      </c>
      <c r="R9" s="407"/>
      <c r="S9" s="407"/>
      <c r="T9" s="1312"/>
      <c r="U9" s="1312"/>
      <c r="V9" s="1312"/>
      <c r="W9" s="1312"/>
      <c r="X9" s="1312"/>
      <c r="Y9" s="1312"/>
      <c r="Z9" s="406" t="s">
        <v>2937</v>
      </c>
      <c r="AA9" s="406"/>
      <c r="AB9" s="406"/>
      <c r="AC9" s="406"/>
    </row>
    <row r="10" spans="1:32" s="446" customFormat="1" ht="18" customHeight="1">
      <c r="A10" s="415"/>
      <c r="B10" s="415"/>
      <c r="C10" s="415"/>
      <c r="D10" s="415"/>
      <c r="E10" s="415"/>
      <c r="F10" s="415"/>
      <c r="G10" s="428"/>
      <c r="H10" s="428"/>
      <c r="I10" s="428"/>
      <c r="J10" s="459"/>
      <c r="K10" s="459"/>
      <c r="L10" s="459"/>
      <c r="M10" s="459"/>
      <c r="N10" s="459"/>
      <c r="O10" s="459"/>
      <c r="P10" s="459"/>
      <c r="Q10" s="415"/>
      <c r="R10" s="428"/>
      <c r="S10" s="428"/>
      <c r="T10" s="459"/>
      <c r="U10" s="459"/>
      <c r="V10" s="459"/>
      <c r="W10" s="459"/>
      <c r="X10" s="459"/>
      <c r="Y10" s="459"/>
      <c r="Z10" s="415"/>
      <c r="AA10" s="415"/>
      <c r="AB10" s="415"/>
      <c r="AC10" s="415"/>
    </row>
    <row r="11" spans="1:32" ht="18" customHeight="1">
      <c r="A11" s="1305" t="s">
        <v>3070</v>
      </c>
      <c r="B11" s="1305"/>
      <c r="C11" s="1305"/>
      <c r="D11" s="1305"/>
      <c r="E11" s="1305"/>
      <c r="F11" s="1305"/>
      <c r="G11" s="1305"/>
      <c r="H11" s="1305"/>
      <c r="I11" s="1305"/>
      <c r="J11" s="1305"/>
      <c r="K11" s="1305"/>
      <c r="L11" s="1305"/>
      <c r="M11" s="1305"/>
      <c r="N11" s="1305"/>
      <c r="O11" s="1305"/>
      <c r="P11" s="1305"/>
      <c r="Q11" s="1305"/>
      <c r="R11" s="1305"/>
      <c r="S11" s="1305"/>
      <c r="T11" s="1305"/>
      <c r="U11" s="1305"/>
      <c r="V11" s="1305"/>
      <c r="W11" s="1305"/>
      <c r="X11" s="1305"/>
      <c r="Y11" s="1305"/>
      <c r="Z11" s="1305"/>
      <c r="AA11" s="1305"/>
      <c r="AB11" s="1305"/>
      <c r="AC11" s="1305"/>
    </row>
    <row r="12" spans="1:32" ht="18" customHeight="1">
      <c r="A12" s="320"/>
      <c r="B12" s="320"/>
      <c r="C12" s="409" t="s">
        <v>2820</v>
      </c>
      <c r="D12" s="320" t="s">
        <v>3071</v>
      </c>
      <c r="E12" s="320"/>
      <c r="F12" s="320"/>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row>
    <row r="13" spans="1:32" ht="18" customHeight="1">
      <c r="A13" s="320"/>
      <c r="B13" s="320"/>
      <c r="C13" s="409" t="s">
        <v>2820</v>
      </c>
      <c r="D13" s="320" t="s">
        <v>3072</v>
      </c>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row>
    <row r="14" spans="1:32" ht="18" customHeight="1">
      <c r="A14" s="320"/>
      <c r="B14" s="320"/>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row>
    <row r="15" spans="1:32" ht="18" customHeight="1">
      <c r="A15" s="1305" t="s">
        <v>3073</v>
      </c>
      <c r="B15" s="1305"/>
      <c r="C15" s="1305"/>
      <c r="D15" s="1305"/>
      <c r="E15" s="1305"/>
      <c r="F15" s="1305"/>
      <c r="G15" s="1305"/>
      <c r="H15" s="1305"/>
      <c r="I15" s="1305"/>
      <c r="J15" s="1305"/>
      <c r="K15" s="1305"/>
      <c r="L15" s="1305"/>
      <c r="M15" s="1305"/>
      <c r="N15" s="1305"/>
      <c r="O15" s="1305"/>
      <c r="P15" s="1305"/>
      <c r="Q15" s="1305"/>
      <c r="R15" s="1305"/>
      <c r="S15" s="1305"/>
      <c r="T15" s="1305"/>
      <c r="U15" s="1305"/>
      <c r="V15" s="1305"/>
      <c r="W15" s="1305"/>
      <c r="X15" s="1305"/>
      <c r="Y15" s="1305"/>
      <c r="Z15" s="1305"/>
      <c r="AA15" s="1305"/>
      <c r="AB15" s="1305"/>
      <c r="AC15" s="1305"/>
    </row>
    <row r="16" spans="1:32" ht="18" customHeight="1">
      <c r="A16" s="320"/>
      <c r="B16" s="320"/>
      <c r="C16" s="409" t="s">
        <v>2820</v>
      </c>
      <c r="D16" s="320" t="s">
        <v>3074</v>
      </c>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row>
    <row r="17" spans="1:29" ht="18" customHeight="1">
      <c r="A17" s="320"/>
      <c r="B17" s="320"/>
      <c r="C17" s="409" t="s">
        <v>2820</v>
      </c>
      <c r="D17" s="320" t="s">
        <v>3075</v>
      </c>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row>
    <row r="18" spans="1:29" ht="18" customHeight="1">
      <c r="A18" s="320"/>
      <c r="B18" s="320"/>
      <c r="C18" s="409" t="s">
        <v>2820</v>
      </c>
      <c r="D18" s="320" t="s">
        <v>3076</v>
      </c>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row>
    <row r="19" spans="1:29" ht="18" customHeight="1">
      <c r="A19" s="320"/>
      <c r="B19" s="320"/>
      <c r="C19" s="409" t="s">
        <v>2820</v>
      </c>
      <c r="D19" s="320" t="s">
        <v>3077</v>
      </c>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row>
    <row r="20" spans="1:29" ht="18" customHeight="1">
      <c r="A20" s="320"/>
      <c r="B20" s="320"/>
      <c r="C20" s="409" t="s">
        <v>2820</v>
      </c>
      <c r="D20" s="320" t="s">
        <v>3078</v>
      </c>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row>
    <row r="21" spans="1:29" ht="18" customHeight="1">
      <c r="A21" s="320"/>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row>
    <row r="22" spans="1:29" ht="18" customHeight="1">
      <c r="A22" s="1305" t="s">
        <v>3079</v>
      </c>
      <c r="B22" s="1305"/>
      <c r="C22" s="1305"/>
      <c r="D22" s="1305"/>
      <c r="E22" s="1305"/>
      <c r="F22" s="1305"/>
      <c r="G22" s="1305"/>
      <c r="H22" s="1305"/>
      <c r="I22" s="1305"/>
      <c r="J22" s="1305"/>
      <c r="K22" s="1305"/>
      <c r="L22" s="1305"/>
      <c r="M22" s="1305"/>
      <c r="N22" s="1305"/>
      <c r="O22" s="1305"/>
      <c r="P22" s="1305"/>
      <c r="Q22" s="1305"/>
      <c r="R22" s="1305"/>
      <c r="S22" s="1305"/>
      <c r="T22" s="1305"/>
      <c r="U22" s="1305"/>
      <c r="V22" s="1305"/>
      <c r="W22" s="1305"/>
      <c r="X22" s="1305"/>
      <c r="Y22" s="1305"/>
      <c r="Z22" s="1305"/>
      <c r="AA22" s="1305"/>
      <c r="AB22" s="1305"/>
      <c r="AC22" s="1305"/>
    </row>
    <row r="23" spans="1:29" ht="18" customHeight="1">
      <c r="A23" s="320" t="s">
        <v>3080</v>
      </c>
      <c r="B23" s="320"/>
      <c r="C23" s="320"/>
      <c r="D23" s="320"/>
      <c r="E23" s="320"/>
      <c r="F23" s="320" t="s">
        <v>2803</v>
      </c>
      <c r="G23" s="1306"/>
      <c r="H23" s="1306"/>
      <c r="I23" s="1306"/>
      <c r="J23" s="1306"/>
      <c r="K23" s="1306"/>
      <c r="L23" s="1306"/>
      <c r="M23" s="1306"/>
      <c r="N23" s="1306"/>
      <c r="O23" s="1306"/>
      <c r="P23" s="1306"/>
      <c r="Q23" s="1306"/>
      <c r="R23" s="1306"/>
      <c r="S23" s="1306"/>
      <c r="T23" s="1306"/>
      <c r="U23" s="1306"/>
      <c r="V23" s="1306"/>
      <c r="W23" s="1306"/>
      <c r="X23" s="1306"/>
      <c r="Y23" s="1306"/>
      <c r="Z23" s="320" t="s">
        <v>2804</v>
      </c>
      <c r="AA23" s="320"/>
      <c r="AB23" s="320"/>
      <c r="AC23" s="320"/>
    </row>
    <row r="24" spans="1:29" ht="18" customHeight="1">
      <c r="A24" s="320" t="s">
        <v>3081</v>
      </c>
      <c r="B24" s="320"/>
      <c r="C24" s="320"/>
      <c r="D24" s="320"/>
      <c r="E24" s="320"/>
      <c r="F24" s="409" t="s">
        <v>2820</v>
      </c>
      <c r="G24" s="320" t="s">
        <v>3082</v>
      </c>
      <c r="H24" s="320"/>
      <c r="I24" s="320"/>
      <c r="J24" s="320"/>
      <c r="K24" s="320"/>
      <c r="L24" s="320"/>
      <c r="M24" s="320"/>
      <c r="N24" s="320"/>
      <c r="O24" s="320"/>
      <c r="P24" s="320"/>
      <c r="Q24" s="320"/>
      <c r="R24" s="320"/>
      <c r="S24" s="320"/>
      <c r="T24" s="320"/>
      <c r="U24" s="320"/>
      <c r="V24" s="320"/>
      <c r="W24" s="320"/>
      <c r="X24" s="320"/>
      <c r="Y24" s="320"/>
      <c r="Z24" s="320"/>
      <c r="AA24" s="320"/>
      <c r="AB24" s="320"/>
      <c r="AC24" s="320"/>
    </row>
    <row r="25" spans="1:29" ht="18" customHeight="1">
      <c r="A25" s="320"/>
      <c r="B25" s="320"/>
      <c r="C25" s="320"/>
      <c r="D25" s="320"/>
      <c r="E25" s="320"/>
      <c r="F25" s="320"/>
      <c r="G25" s="320"/>
      <c r="H25" s="320"/>
      <c r="I25" s="320"/>
      <c r="J25" s="320" t="s">
        <v>2803</v>
      </c>
      <c r="K25" s="320" t="s">
        <v>3083</v>
      </c>
      <c r="L25" s="320"/>
      <c r="M25" s="320"/>
      <c r="N25" s="320"/>
      <c r="O25" s="1306"/>
      <c r="P25" s="1306"/>
      <c r="Q25" s="1306"/>
      <c r="R25" s="1306"/>
      <c r="S25" s="1306"/>
      <c r="T25" s="1306"/>
      <c r="U25" s="1306"/>
      <c r="V25" s="1306"/>
      <c r="W25" s="1306"/>
      <c r="X25" s="1306"/>
      <c r="Y25" s="1306"/>
      <c r="Z25" s="320" t="s">
        <v>2804</v>
      </c>
      <c r="AA25" s="320"/>
      <c r="AB25" s="320"/>
      <c r="AC25" s="320"/>
    </row>
    <row r="26" spans="1:29" ht="18" customHeight="1">
      <c r="A26" s="320"/>
      <c r="B26" s="320"/>
      <c r="C26" s="320"/>
      <c r="D26" s="320"/>
      <c r="E26" s="320"/>
      <c r="F26" s="409" t="s">
        <v>2820</v>
      </c>
      <c r="G26" s="320" t="s">
        <v>3084</v>
      </c>
      <c r="H26" s="320"/>
      <c r="I26" s="320"/>
      <c r="J26" s="320"/>
      <c r="K26" s="320"/>
      <c r="L26" s="320"/>
      <c r="M26" s="320"/>
      <c r="N26" s="320"/>
      <c r="O26" s="320"/>
      <c r="P26" s="320"/>
      <c r="Q26" s="320"/>
      <c r="R26" s="320"/>
      <c r="S26" s="320"/>
      <c r="T26" s="320"/>
      <c r="U26" s="320"/>
      <c r="V26" s="320"/>
      <c r="W26" s="320"/>
      <c r="X26" s="320"/>
      <c r="Y26" s="320"/>
      <c r="Z26" s="320"/>
      <c r="AA26" s="320"/>
      <c r="AB26" s="320"/>
      <c r="AC26" s="320"/>
    </row>
    <row r="27" spans="1:29" ht="18" customHeight="1">
      <c r="A27" s="320"/>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row>
    <row r="28" spans="1:29" ht="18" customHeight="1">
      <c r="A28" s="1305" t="s">
        <v>3085</v>
      </c>
      <c r="B28" s="1305"/>
      <c r="C28" s="1305"/>
      <c r="D28" s="1305"/>
      <c r="E28" s="1305"/>
      <c r="F28" s="1305"/>
      <c r="G28" s="1305"/>
      <c r="H28" s="1305"/>
      <c r="I28" s="1305"/>
      <c r="J28" s="1305"/>
      <c r="K28" s="1305"/>
      <c r="L28" s="1305"/>
      <c r="M28" s="1305"/>
      <c r="N28" s="1305"/>
      <c r="O28" s="1305"/>
      <c r="P28" s="1305"/>
      <c r="Q28" s="1305"/>
      <c r="R28" s="1305"/>
      <c r="S28" s="1305"/>
      <c r="T28" s="1305"/>
      <c r="U28" s="1305"/>
      <c r="V28" s="1305"/>
      <c r="W28" s="1305"/>
      <c r="X28" s="1305"/>
      <c r="Y28" s="1305"/>
      <c r="Z28" s="1305"/>
      <c r="AA28" s="1305"/>
      <c r="AB28" s="1305"/>
      <c r="AC28" s="1305"/>
    </row>
    <row r="29" spans="1:29" ht="18" customHeight="1">
      <c r="A29" s="320"/>
      <c r="B29" s="320"/>
      <c r="C29" s="320"/>
      <c r="D29" s="320"/>
      <c r="E29" s="320"/>
      <c r="F29" s="320" t="s">
        <v>2803</v>
      </c>
      <c r="G29" s="1307"/>
      <c r="H29" s="1307"/>
      <c r="I29" s="1307"/>
      <c r="J29" s="1307"/>
      <c r="K29" s="1307"/>
      <c r="L29" s="1307"/>
      <c r="M29" s="1307"/>
      <c r="N29" s="1307"/>
      <c r="O29" s="1307"/>
      <c r="P29" s="1307"/>
      <c r="Q29" s="1307"/>
      <c r="R29" s="1307"/>
      <c r="S29" s="1307"/>
      <c r="T29" s="1307"/>
      <c r="U29" s="1307"/>
      <c r="V29" s="1307"/>
      <c r="W29" s="1307"/>
      <c r="X29" s="1307"/>
      <c r="Y29" s="1307"/>
      <c r="Z29" s="320" t="s">
        <v>2804</v>
      </c>
      <c r="AA29" s="320"/>
      <c r="AB29" s="320"/>
      <c r="AC29" s="320"/>
    </row>
    <row r="30" spans="1:29" ht="18" customHeight="1">
      <c r="A30" s="320"/>
      <c r="B30" s="320"/>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row>
    <row r="31" spans="1:29" ht="18" customHeight="1">
      <c r="A31" s="1305" t="s">
        <v>3086</v>
      </c>
      <c r="B31" s="1305"/>
      <c r="C31" s="1305"/>
      <c r="D31" s="1305"/>
      <c r="E31" s="1305"/>
      <c r="F31" s="1305"/>
      <c r="G31" s="1305"/>
      <c r="H31" s="1305"/>
      <c r="I31" s="1305"/>
      <c r="J31" s="1305"/>
      <c r="K31" s="1305"/>
      <c r="L31" s="1305"/>
      <c r="M31" s="1305"/>
      <c r="N31" s="1305"/>
      <c r="O31" s="1305"/>
      <c r="P31" s="1305"/>
      <c r="Q31" s="1305"/>
      <c r="R31" s="1305"/>
      <c r="S31" s="1305"/>
      <c r="T31" s="1305"/>
      <c r="U31" s="1305"/>
      <c r="V31" s="1305"/>
      <c r="W31" s="1305"/>
      <c r="X31" s="1305"/>
      <c r="Y31" s="1305"/>
      <c r="Z31" s="1305"/>
      <c r="AA31" s="1305"/>
      <c r="AB31" s="1305"/>
      <c r="AC31" s="1305"/>
    </row>
    <row r="32" spans="1:29" ht="18" customHeight="1">
      <c r="A32" s="386"/>
      <c r="B32" s="1304"/>
      <c r="C32" s="1304"/>
      <c r="D32" s="1304"/>
      <c r="E32" s="1304"/>
      <c r="F32" s="1304"/>
      <c r="G32" s="1304"/>
      <c r="H32" s="1304"/>
      <c r="I32" s="1304"/>
      <c r="J32" s="1304"/>
      <c r="K32" s="1304"/>
      <c r="L32" s="1304"/>
      <c r="M32" s="1304"/>
      <c r="N32" s="1304"/>
      <c r="O32" s="1304"/>
      <c r="P32" s="1304"/>
      <c r="Q32" s="1304"/>
      <c r="R32" s="1304"/>
      <c r="S32" s="1304"/>
      <c r="T32" s="1304"/>
      <c r="U32" s="1304"/>
      <c r="V32" s="1304"/>
      <c r="W32" s="1304"/>
      <c r="X32" s="1304"/>
      <c r="Y32" s="1304"/>
      <c r="Z32" s="1304"/>
      <c r="AA32" s="1304"/>
      <c r="AB32" s="1304"/>
      <c r="AC32" s="386"/>
    </row>
    <row r="42" spans="2:32" ht="17.100000000000001" customHeight="1">
      <c r="B42" s="378"/>
      <c r="C42" s="378"/>
      <c r="D42" s="378"/>
      <c r="E42" s="378"/>
      <c r="F42" s="378"/>
      <c r="G42" s="378"/>
      <c r="H42" s="378"/>
      <c r="Z42" s="378"/>
      <c r="AA42" s="378"/>
      <c r="AB42" s="378"/>
      <c r="AC42" s="378"/>
      <c r="AD42" s="378"/>
      <c r="AE42" s="378"/>
      <c r="AF42" s="378"/>
    </row>
    <row r="43" spans="2:32" ht="17.100000000000001" customHeight="1">
      <c r="B43" s="378"/>
      <c r="C43" s="378"/>
      <c r="D43" s="378"/>
      <c r="E43" s="378"/>
      <c r="F43" s="378"/>
      <c r="G43" s="378"/>
      <c r="H43" s="378"/>
      <c r="Z43" s="378"/>
      <c r="AA43" s="378"/>
      <c r="AB43" s="378"/>
      <c r="AC43" s="378"/>
      <c r="AD43" s="378"/>
      <c r="AE43" s="378"/>
      <c r="AF43" s="378"/>
    </row>
    <row r="44" spans="2:32" ht="17.100000000000001" customHeight="1">
      <c r="B44" s="378"/>
      <c r="C44" s="378"/>
      <c r="D44" s="378"/>
      <c r="E44" s="378"/>
      <c r="F44" s="378"/>
      <c r="G44" s="378"/>
      <c r="H44" s="378"/>
      <c r="Z44" s="378"/>
      <c r="AA44" s="378"/>
      <c r="AB44" s="378"/>
      <c r="AC44" s="378"/>
      <c r="AD44" s="378"/>
      <c r="AE44" s="378"/>
      <c r="AF44" s="378"/>
    </row>
  </sheetData>
  <mergeCells count="19">
    <mergeCell ref="A15:AC15"/>
    <mergeCell ref="A1:AC1"/>
    <mergeCell ref="A2:AC2"/>
    <mergeCell ref="H3:L3"/>
    <mergeCell ref="H4:L4"/>
    <mergeCell ref="J6:M6"/>
    <mergeCell ref="J7:M7"/>
    <mergeCell ref="M8:P8"/>
    <mergeCell ref="U8:X8"/>
    <mergeCell ref="J9:P9"/>
    <mergeCell ref="T9:Y9"/>
    <mergeCell ref="A11:AC11"/>
    <mergeCell ref="B32:AB32"/>
    <mergeCell ref="A22:AC22"/>
    <mergeCell ref="G23:Y23"/>
    <mergeCell ref="O25:Y25"/>
    <mergeCell ref="A28:AC28"/>
    <mergeCell ref="G29:Y29"/>
    <mergeCell ref="A31:AC31"/>
  </mergeCells>
  <phoneticPr fontId="1"/>
  <dataValidations count="1">
    <dataValidation type="list" allowBlank="1" showInputMessage="1" showErrorMessage="1" sqref="C12:C13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C65548:C65549 IY65548:IY65549 SU65548:SU65549 ACQ65548:ACQ65549 AMM65548:AMM65549 AWI65548:AWI65549 BGE65548:BGE65549 BQA65548:BQA65549 BZW65548:BZW65549 CJS65548:CJS65549 CTO65548:CTO65549 DDK65548:DDK65549 DNG65548:DNG65549 DXC65548:DXC65549 EGY65548:EGY65549 EQU65548:EQU65549 FAQ65548:FAQ65549 FKM65548:FKM65549 FUI65548:FUI65549 GEE65548:GEE65549 GOA65548:GOA65549 GXW65548:GXW65549 HHS65548:HHS65549 HRO65548:HRO65549 IBK65548:IBK65549 ILG65548:ILG65549 IVC65548:IVC65549 JEY65548:JEY65549 JOU65548:JOU65549 JYQ65548:JYQ65549 KIM65548:KIM65549 KSI65548:KSI65549 LCE65548:LCE65549 LMA65548:LMA65549 LVW65548:LVW65549 MFS65548:MFS65549 MPO65548:MPO65549 MZK65548:MZK65549 NJG65548:NJG65549 NTC65548:NTC65549 OCY65548:OCY65549 OMU65548:OMU65549 OWQ65548:OWQ65549 PGM65548:PGM65549 PQI65548:PQI65549 QAE65548:QAE65549 QKA65548:QKA65549 QTW65548:QTW65549 RDS65548:RDS65549 RNO65548:RNO65549 RXK65548:RXK65549 SHG65548:SHG65549 SRC65548:SRC65549 TAY65548:TAY65549 TKU65548:TKU65549 TUQ65548:TUQ65549 UEM65548:UEM65549 UOI65548:UOI65549 UYE65548:UYE65549 VIA65548:VIA65549 VRW65548:VRW65549 WBS65548:WBS65549 WLO65548:WLO65549 WVK65548:WVK65549 C131084:C131085 IY131084:IY131085 SU131084:SU131085 ACQ131084:ACQ131085 AMM131084:AMM131085 AWI131084:AWI131085 BGE131084:BGE131085 BQA131084:BQA131085 BZW131084:BZW131085 CJS131084:CJS131085 CTO131084:CTO131085 DDK131084:DDK131085 DNG131084:DNG131085 DXC131084:DXC131085 EGY131084:EGY131085 EQU131084:EQU131085 FAQ131084:FAQ131085 FKM131084:FKM131085 FUI131084:FUI131085 GEE131084:GEE131085 GOA131084:GOA131085 GXW131084:GXW131085 HHS131084:HHS131085 HRO131084:HRO131085 IBK131084:IBK131085 ILG131084:ILG131085 IVC131084:IVC131085 JEY131084:JEY131085 JOU131084:JOU131085 JYQ131084:JYQ131085 KIM131084:KIM131085 KSI131084:KSI131085 LCE131084:LCE131085 LMA131084:LMA131085 LVW131084:LVW131085 MFS131084:MFS131085 MPO131084:MPO131085 MZK131084:MZK131085 NJG131084:NJG131085 NTC131084:NTC131085 OCY131084:OCY131085 OMU131084:OMU131085 OWQ131084:OWQ131085 PGM131084:PGM131085 PQI131084:PQI131085 QAE131084:QAE131085 QKA131084:QKA131085 QTW131084:QTW131085 RDS131084:RDS131085 RNO131084:RNO131085 RXK131084:RXK131085 SHG131084:SHG131085 SRC131084:SRC131085 TAY131084:TAY131085 TKU131084:TKU131085 TUQ131084:TUQ131085 UEM131084:UEM131085 UOI131084:UOI131085 UYE131084:UYE131085 VIA131084:VIA131085 VRW131084:VRW131085 WBS131084:WBS131085 WLO131084:WLO131085 WVK131084:WVK131085 C196620:C196621 IY196620:IY196621 SU196620:SU196621 ACQ196620:ACQ196621 AMM196620:AMM196621 AWI196620:AWI196621 BGE196620:BGE196621 BQA196620:BQA196621 BZW196620:BZW196621 CJS196620:CJS196621 CTO196620:CTO196621 DDK196620:DDK196621 DNG196620:DNG196621 DXC196620:DXC196621 EGY196620:EGY196621 EQU196620:EQU196621 FAQ196620:FAQ196621 FKM196620:FKM196621 FUI196620:FUI196621 GEE196620:GEE196621 GOA196620:GOA196621 GXW196620:GXW196621 HHS196620:HHS196621 HRO196620:HRO196621 IBK196620:IBK196621 ILG196620:ILG196621 IVC196620:IVC196621 JEY196620:JEY196621 JOU196620:JOU196621 JYQ196620:JYQ196621 KIM196620:KIM196621 KSI196620:KSI196621 LCE196620:LCE196621 LMA196620:LMA196621 LVW196620:LVW196621 MFS196620:MFS196621 MPO196620:MPO196621 MZK196620:MZK196621 NJG196620:NJG196621 NTC196620:NTC196621 OCY196620:OCY196621 OMU196620:OMU196621 OWQ196620:OWQ196621 PGM196620:PGM196621 PQI196620:PQI196621 QAE196620:QAE196621 QKA196620:QKA196621 QTW196620:QTW196621 RDS196620:RDS196621 RNO196620:RNO196621 RXK196620:RXK196621 SHG196620:SHG196621 SRC196620:SRC196621 TAY196620:TAY196621 TKU196620:TKU196621 TUQ196620:TUQ196621 UEM196620:UEM196621 UOI196620:UOI196621 UYE196620:UYE196621 VIA196620:VIA196621 VRW196620:VRW196621 WBS196620:WBS196621 WLO196620:WLO196621 WVK196620:WVK196621 C262156:C262157 IY262156:IY262157 SU262156:SU262157 ACQ262156:ACQ262157 AMM262156:AMM262157 AWI262156:AWI262157 BGE262156:BGE262157 BQA262156:BQA262157 BZW262156:BZW262157 CJS262156:CJS262157 CTO262156:CTO262157 DDK262156:DDK262157 DNG262156:DNG262157 DXC262156:DXC262157 EGY262156:EGY262157 EQU262156:EQU262157 FAQ262156:FAQ262157 FKM262156:FKM262157 FUI262156:FUI262157 GEE262156:GEE262157 GOA262156:GOA262157 GXW262156:GXW262157 HHS262156:HHS262157 HRO262156:HRO262157 IBK262156:IBK262157 ILG262156:ILG262157 IVC262156:IVC262157 JEY262156:JEY262157 JOU262156:JOU262157 JYQ262156:JYQ262157 KIM262156:KIM262157 KSI262156:KSI262157 LCE262156:LCE262157 LMA262156:LMA262157 LVW262156:LVW262157 MFS262156:MFS262157 MPO262156:MPO262157 MZK262156:MZK262157 NJG262156:NJG262157 NTC262156:NTC262157 OCY262156:OCY262157 OMU262156:OMU262157 OWQ262156:OWQ262157 PGM262156:PGM262157 PQI262156:PQI262157 QAE262156:QAE262157 QKA262156:QKA262157 QTW262156:QTW262157 RDS262156:RDS262157 RNO262156:RNO262157 RXK262156:RXK262157 SHG262156:SHG262157 SRC262156:SRC262157 TAY262156:TAY262157 TKU262156:TKU262157 TUQ262156:TUQ262157 UEM262156:UEM262157 UOI262156:UOI262157 UYE262156:UYE262157 VIA262156:VIA262157 VRW262156:VRW262157 WBS262156:WBS262157 WLO262156:WLO262157 WVK262156:WVK262157 C327692:C327693 IY327692:IY327693 SU327692:SU327693 ACQ327692:ACQ327693 AMM327692:AMM327693 AWI327692:AWI327693 BGE327692:BGE327693 BQA327692:BQA327693 BZW327692:BZW327693 CJS327692:CJS327693 CTO327692:CTO327693 DDK327692:DDK327693 DNG327692:DNG327693 DXC327692:DXC327693 EGY327692:EGY327693 EQU327692:EQU327693 FAQ327692:FAQ327693 FKM327692:FKM327693 FUI327692:FUI327693 GEE327692:GEE327693 GOA327692:GOA327693 GXW327692:GXW327693 HHS327692:HHS327693 HRO327692:HRO327693 IBK327692:IBK327693 ILG327692:ILG327693 IVC327692:IVC327693 JEY327692:JEY327693 JOU327692:JOU327693 JYQ327692:JYQ327693 KIM327692:KIM327693 KSI327692:KSI327693 LCE327692:LCE327693 LMA327692:LMA327693 LVW327692:LVW327693 MFS327692:MFS327693 MPO327692:MPO327693 MZK327692:MZK327693 NJG327692:NJG327693 NTC327692:NTC327693 OCY327692:OCY327693 OMU327692:OMU327693 OWQ327692:OWQ327693 PGM327692:PGM327693 PQI327692:PQI327693 QAE327692:QAE327693 QKA327692:QKA327693 QTW327692:QTW327693 RDS327692:RDS327693 RNO327692:RNO327693 RXK327692:RXK327693 SHG327692:SHG327693 SRC327692:SRC327693 TAY327692:TAY327693 TKU327692:TKU327693 TUQ327692:TUQ327693 UEM327692:UEM327693 UOI327692:UOI327693 UYE327692:UYE327693 VIA327692:VIA327693 VRW327692:VRW327693 WBS327692:WBS327693 WLO327692:WLO327693 WVK327692:WVK327693 C393228:C393229 IY393228:IY393229 SU393228:SU393229 ACQ393228:ACQ393229 AMM393228:AMM393229 AWI393228:AWI393229 BGE393228:BGE393229 BQA393228:BQA393229 BZW393228:BZW393229 CJS393228:CJS393229 CTO393228:CTO393229 DDK393228:DDK393229 DNG393228:DNG393229 DXC393228:DXC393229 EGY393228:EGY393229 EQU393228:EQU393229 FAQ393228:FAQ393229 FKM393228:FKM393229 FUI393228:FUI393229 GEE393228:GEE393229 GOA393228:GOA393229 GXW393228:GXW393229 HHS393228:HHS393229 HRO393228:HRO393229 IBK393228:IBK393229 ILG393228:ILG393229 IVC393228:IVC393229 JEY393228:JEY393229 JOU393228:JOU393229 JYQ393228:JYQ393229 KIM393228:KIM393229 KSI393228:KSI393229 LCE393228:LCE393229 LMA393228:LMA393229 LVW393228:LVW393229 MFS393228:MFS393229 MPO393228:MPO393229 MZK393228:MZK393229 NJG393228:NJG393229 NTC393228:NTC393229 OCY393228:OCY393229 OMU393228:OMU393229 OWQ393228:OWQ393229 PGM393228:PGM393229 PQI393228:PQI393229 QAE393228:QAE393229 QKA393228:QKA393229 QTW393228:QTW393229 RDS393228:RDS393229 RNO393228:RNO393229 RXK393228:RXK393229 SHG393228:SHG393229 SRC393228:SRC393229 TAY393228:TAY393229 TKU393228:TKU393229 TUQ393228:TUQ393229 UEM393228:UEM393229 UOI393228:UOI393229 UYE393228:UYE393229 VIA393228:VIA393229 VRW393228:VRW393229 WBS393228:WBS393229 WLO393228:WLO393229 WVK393228:WVK393229 C458764:C458765 IY458764:IY458765 SU458764:SU458765 ACQ458764:ACQ458765 AMM458764:AMM458765 AWI458764:AWI458765 BGE458764:BGE458765 BQA458764:BQA458765 BZW458764:BZW458765 CJS458764:CJS458765 CTO458764:CTO458765 DDK458764:DDK458765 DNG458764:DNG458765 DXC458764:DXC458765 EGY458764:EGY458765 EQU458764:EQU458765 FAQ458764:FAQ458765 FKM458764:FKM458765 FUI458764:FUI458765 GEE458764:GEE458765 GOA458764:GOA458765 GXW458764:GXW458765 HHS458764:HHS458765 HRO458764:HRO458765 IBK458764:IBK458765 ILG458764:ILG458765 IVC458764:IVC458765 JEY458764:JEY458765 JOU458764:JOU458765 JYQ458764:JYQ458765 KIM458764:KIM458765 KSI458764:KSI458765 LCE458764:LCE458765 LMA458764:LMA458765 LVW458764:LVW458765 MFS458764:MFS458765 MPO458764:MPO458765 MZK458764:MZK458765 NJG458764:NJG458765 NTC458764:NTC458765 OCY458764:OCY458765 OMU458764:OMU458765 OWQ458764:OWQ458765 PGM458764:PGM458765 PQI458764:PQI458765 QAE458764:QAE458765 QKA458764:QKA458765 QTW458764:QTW458765 RDS458764:RDS458765 RNO458764:RNO458765 RXK458764:RXK458765 SHG458764:SHG458765 SRC458764:SRC458765 TAY458764:TAY458765 TKU458764:TKU458765 TUQ458764:TUQ458765 UEM458764:UEM458765 UOI458764:UOI458765 UYE458764:UYE458765 VIA458764:VIA458765 VRW458764:VRW458765 WBS458764:WBS458765 WLO458764:WLO458765 WVK458764:WVK458765 C524300:C524301 IY524300:IY524301 SU524300:SU524301 ACQ524300:ACQ524301 AMM524300:AMM524301 AWI524300:AWI524301 BGE524300:BGE524301 BQA524300:BQA524301 BZW524300:BZW524301 CJS524300:CJS524301 CTO524300:CTO524301 DDK524300:DDK524301 DNG524300:DNG524301 DXC524300:DXC524301 EGY524300:EGY524301 EQU524300:EQU524301 FAQ524300:FAQ524301 FKM524300:FKM524301 FUI524300:FUI524301 GEE524300:GEE524301 GOA524300:GOA524301 GXW524300:GXW524301 HHS524300:HHS524301 HRO524300:HRO524301 IBK524300:IBK524301 ILG524300:ILG524301 IVC524300:IVC524301 JEY524300:JEY524301 JOU524300:JOU524301 JYQ524300:JYQ524301 KIM524300:KIM524301 KSI524300:KSI524301 LCE524300:LCE524301 LMA524300:LMA524301 LVW524300:LVW524301 MFS524300:MFS524301 MPO524300:MPO524301 MZK524300:MZK524301 NJG524300:NJG524301 NTC524300:NTC524301 OCY524300:OCY524301 OMU524300:OMU524301 OWQ524300:OWQ524301 PGM524300:PGM524301 PQI524300:PQI524301 QAE524300:QAE524301 QKA524300:QKA524301 QTW524300:QTW524301 RDS524300:RDS524301 RNO524300:RNO524301 RXK524300:RXK524301 SHG524300:SHG524301 SRC524300:SRC524301 TAY524300:TAY524301 TKU524300:TKU524301 TUQ524300:TUQ524301 UEM524300:UEM524301 UOI524300:UOI524301 UYE524300:UYE524301 VIA524300:VIA524301 VRW524300:VRW524301 WBS524300:WBS524301 WLO524300:WLO524301 WVK524300:WVK524301 C589836:C589837 IY589836:IY589837 SU589836:SU589837 ACQ589836:ACQ589837 AMM589836:AMM589837 AWI589836:AWI589837 BGE589836:BGE589837 BQA589836:BQA589837 BZW589836:BZW589837 CJS589836:CJS589837 CTO589836:CTO589837 DDK589836:DDK589837 DNG589836:DNG589837 DXC589836:DXC589837 EGY589836:EGY589837 EQU589836:EQU589837 FAQ589836:FAQ589837 FKM589836:FKM589837 FUI589836:FUI589837 GEE589836:GEE589837 GOA589836:GOA589837 GXW589836:GXW589837 HHS589836:HHS589837 HRO589836:HRO589837 IBK589836:IBK589837 ILG589836:ILG589837 IVC589836:IVC589837 JEY589836:JEY589837 JOU589836:JOU589837 JYQ589836:JYQ589837 KIM589836:KIM589837 KSI589836:KSI589837 LCE589836:LCE589837 LMA589836:LMA589837 LVW589836:LVW589837 MFS589836:MFS589837 MPO589836:MPO589837 MZK589836:MZK589837 NJG589836:NJG589837 NTC589836:NTC589837 OCY589836:OCY589837 OMU589836:OMU589837 OWQ589836:OWQ589837 PGM589836:PGM589837 PQI589836:PQI589837 QAE589836:QAE589837 QKA589836:QKA589837 QTW589836:QTW589837 RDS589836:RDS589837 RNO589836:RNO589837 RXK589836:RXK589837 SHG589836:SHG589837 SRC589836:SRC589837 TAY589836:TAY589837 TKU589836:TKU589837 TUQ589836:TUQ589837 UEM589836:UEM589837 UOI589836:UOI589837 UYE589836:UYE589837 VIA589836:VIA589837 VRW589836:VRW589837 WBS589836:WBS589837 WLO589836:WLO589837 WVK589836:WVK589837 C655372:C655373 IY655372:IY655373 SU655372:SU655373 ACQ655372:ACQ655373 AMM655372:AMM655373 AWI655372:AWI655373 BGE655372:BGE655373 BQA655372:BQA655373 BZW655372:BZW655373 CJS655372:CJS655373 CTO655372:CTO655373 DDK655372:DDK655373 DNG655372:DNG655373 DXC655372:DXC655373 EGY655372:EGY655373 EQU655372:EQU655373 FAQ655372:FAQ655373 FKM655372:FKM655373 FUI655372:FUI655373 GEE655372:GEE655373 GOA655372:GOA655373 GXW655372:GXW655373 HHS655372:HHS655373 HRO655372:HRO655373 IBK655372:IBK655373 ILG655372:ILG655373 IVC655372:IVC655373 JEY655372:JEY655373 JOU655372:JOU655373 JYQ655372:JYQ655373 KIM655372:KIM655373 KSI655372:KSI655373 LCE655372:LCE655373 LMA655372:LMA655373 LVW655372:LVW655373 MFS655372:MFS655373 MPO655372:MPO655373 MZK655372:MZK655373 NJG655372:NJG655373 NTC655372:NTC655373 OCY655372:OCY655373 OMU655372:OMU655373 OWQ655372:OWQ655373 PGM655372:PGM655373 PQI655372:PQI655373 QAE655372:QAE655373 QKA655372:QKA655373 QTW655372:QTW655373 RDS655372:RDS655373 RNO655372:RNO655373 RXK655372:RXK655373 SHG655372:SHG655373 SRC655372:SRC655373 TAY655372:TAY655373 TKU655372:TKU655373 TUQ655372:TUQ655373 UEM655372:UEM655373 UOI655372:UOI655373 UYE655372:UYE655373 VIA655372:VIA655373 VRW655372:VRW655373 WBS655372:WBS655373 WLO655372:WLO655373 WVK655372:WVK655373 C720908:C720909 IY720908:IY720909 SU720908:SU720909 ACQ720908:ACQ720909 AMM720908:AMM720909 AWI720908:AWI720909 BGE720908:BGE720909 BQA720908:BQA720909 BZW720908:BZW720909 CJS720908:CJS720909 CTO720908:CTO720909 DDK720908:DDK720909 DNG720908:DNG720909 DXC720908:DXC720909 EGY720908:EGY720909 EQU720908:EQU720909 FAQ720908:FAQ720909 FKM720908:FKM720909 FUI720908:FUI720909 GEE720908:GEE720909 GOA720908:GOA720909 GXW720908:GXW720909 HHS720908:HHS720909 HRO720908:HRO720909 IBK720908:IBK720909 ILG720908:ILG720909 IVC720908:IVC720909 JEY720908:JEY720909 JOU720908:JOU720909 JYQ720908:JYQ720909 KIM720908:KIM720909 KSI720908:KSI720909 LCE720908:LCE720909 LMA720908:LMA720909 LVW720908:LVW720909 MFS720908:MFS720909 MPO720908:MPO720909 MZK720908:MZK720909 NJG720908:NJG720909 NTC720908:NTC720909 OCY720908:OCY720909 OMU720908:OMU720909 OWQ720908:OWQ720909 PGM720908:PGM720909 PQI720908:PQI720909 QAE720908:QAE720909 QKA720908:QKA720909 QTW720908:QTW720909 RDS720908:RDS720909 RNO720908:RNO720909 RXK720908:RXK720909 SHG720908:SHG720909 SRC720908:SRC720909 TAY720908:TAY720909 TKU720908:TKU720909 TUQ720908:TUQ720909 UEM720908:UEM720909 UOI720908:UOI720909 UYE720908:UYE720909 VIA720908:VIA720909 VRW720908:VRW720909 WBS720908:WBS720909 WLO720908:WLO720909 WVK720908:WVK720909 C786444:C786445 IY786444:IY786445 SU786444:SU786445 ACQ786444:ACQ786445 AMM786444:AMM786445 AWI786444:AWI786445 BGE786444:BGE786445 BQA786444:BQA786445 BZW786444:BZW786445 CJS786444:CJS786445 CTO786444:CTO786445 DDK786444:DDK786445 DNG786444:DNG786445 DXC786444:DXC786445 EGY786444:EGY786445 EQU786444:EQU786445 FAQ786444:FAQ786445 FKM786444:FKM786445 FUI786444:FUI786445 GEE786444:GEE786445 GOA786444:GOA786445 GXW786444:GXW786445 HHS786444:HHS786445 HRO786444:HRO786445 IBK786444:IBK786445 ILG786444:ILG786445 IVC786444:IVC786445 JEY786444:JEY786445 JOU786444:JOU786445 JYQ786444:JYQ786445 KIM786444:KIM786445 KSI786444:KSI786445 LCE786444:LCE786445 LMA786444:LMA786445 LVW786444:LVW786445 MFS786444:MFS786445 MPO786444:MPO786445 MZK786444:MZK786445 NJG786444:NJG786445 NTC786444:NTC786445 OCY786444:OCY786445 OMU786444:OMU786445 OWQ786444:OWQ786445 PGM786444:PGM786445 PQI786444:PQI786445 QAE786444:QAE786445 QKA786444:QKA786445 QTW786444:QTW786445 RDS786444:RDS786445 RNO786444:RNO786445 RXK786444:RXK786445 SHG786444:SHG786445 SRC786444:SRC786445 TAY786444:TAY786445 TKU786444:TKU786445 TUQ786444:TUQ786445 UEM786444:UEM786445 UOI786444:UOI786445 UYE786444:UYE786445 VIA786444:VIA786445 VRW786444:VRW786445 WBS786444:WBS786445 WLO786444:WLO786445 WVK786444:WVK786445 C851980:C851981 IY851980:IY851981 SU851980:SU851981 ACQ851980:ACQ851981 AMM851980:AMM851981 AWI851980:AWI851981 BGE851980:BGE851981 BQA851980:BQA851981 BZW851980:BZW851981 CJS851980:CJS851981 CTO851980:CTO851981 DDK851980:DDK851981 DNG851980:DNG851981 DXC851980:DXC851981 EGY851980:EGY851981 EQU851980:EQU851981 FAQ851980:FAQ851981 FKM851980:FKM851981 FUI851980:FUI851981 GEE851980:GEE851981 GOA851980:GOA851981 GXW851980:GXW851981 HHS851980:HHS851981 HRO851980:HRO851981 IBK851980:IBK851981 ILG851980:ILG851981 IVC851980:IVC851981 JEY851980:JEY851981 JOU851980:JOU851981 JYQ851980:JYQ851981 KIM851980:KIM851981 KSI851980:KSI851981 LCE851980:LCE851981 LMA851980:LMA851981 LVW851980:LVW851981 MFS851980:MFS851981 MPO851980:MPO851981 MZK851980:MZK851981 NJG851980:NJG851981 NTC851980:NTC851981 OCY851980:OCY851981 OMU851980:OMU851981 OWQ851980:OWQ851981 PGM851980:PGM851981 PQI851980:PQI851981 QAE851980:QAE851981 QKA851980:QKA851981 QTW851980:QTW851981 RDS851980:RDS851981 RNO851980:RNO851981 RXK851980:RXK851981 SHG851980:SHG851981 SRC851980:SRC851981 TAY851980:TAY851981 TKU851980:TKU851981 TUQ851980:TUQ851981 UEM851980:UEM851981 UOI851980:UOI851981 UYE851980:UYE851981 VIA851980:VIA851981 VRW851980:VRW851981 WBS851980:WBS851981 WLO851980:WLO851981 WVK851980:WVK851981 C917516:C917517 IY917516:IY917517 SU917516:SU917517 ACQ917516:ACQ917517 AMM917516:AMM917517 AWI917516:AWI917517 BGE917516:BGE917517 BQA917516:BQA917517 BZW917516:BZW917517 CJS917516:CJS917517 CTO917516:CTO917517 DDK917516:DDK917517 DNG917516:DNG917517 DXC917516:DXC917517 EGY917516:EGY917517 EQU917516:EQU917517 FAQ917516:FAQ917517 FKM917516:FKM917517 FUI917516:FUI917517 GEE917516:GEE917517 GOA917516:GOA917517 GXW917516:GXW917517 HHS917516:HHS917517 HRO917516:HRO917517 IBK917516:IBK917517 ILG917516:ILG917517 IVC917516:IVC917517 JEY917516:JEY917517 JOU917516:JOU917517 JYQ917516:JYQ917517 KIM917516:KIM917517 KSI917516:KSI917517 LCE917516:LCE917517 LMA917516:LMA917517 LVW917516:LVW917517 MFS917516:MFS917517 MPO917516:MPO917517 MZK917516:MZK917517 NJG917516:NJG917517 NTC917516:NTC917517 OCY917516:OCY917517 OMU917516:OMU917517 OWQ917516:OWQ917517 PGM917516:PGM917517 PQI917516:PQI917517 QAE917516:QAE917517 QKA917516:QKA917517 QTW917516:QTW917517 RDS917516:RDS917517 RNO917516:RNO917517 RXK917516:RXK917517 SHG917516:SHG917517 SRC917516:SRC917517 TAY917516:TAY917517 TKU917516:TKU917517 TUQ917516:TUQ917517 UEM917516:UEM917517 UOI917516:UOI917517 UYE917516:UYE917517 VIA917516:VIA917517 VRW917516:VRW917517 WBS917516:WBS917517 WLO917516:WLO917517 WVK917516:WVK917517 C983052:C983053 IY983052:IY983053 SU983052:SU983053 ACQ983052:ACQ983053 AMM983052:AMM983053 AWI983052:AWI983053 BGE983052:BGE983053 BQA983052:BQA983053 BZW983052:BZW983053 CJS983052:CJS983053 CTO983052:CTO983053 DDK983052:DDK983053 DNG983052:DNG983053 DXC983052:DXC983053 EGY983052:EGY983053 EQU983052:EQU983053 FAQ983052:FAQ983053 FKM983052:FKM983053 FUI983052:FUI983053 GEE983052:GEE983053 GOA983052:GOA983053 GXW983052:GXW983053 HHS983052:HHS983053 HRO983052:HRO983053 IBK983052:IBK983053 ILG983052:ILG983053 IVC983052:IVC983053 JEY983052:JEY983053 JOU983052:JOU983053 JYQ983052:JYQ983053 KIM983052:KIM983053 KSI983052:KSI983053 LCE983052:LCE983053 LMA983052:LMA983053 LVW983052:LVW983053 MFS983052:MFS983053 MPO983052:MPO983053 MZK983052:MZK983053 NJG983052:NJG983053 NTC983052:NTC983053 OCY983052:OCY983053 OMU983052:OMU983053 OWQ983052:OWQ983053 PGM983052:PGM983053 PQI983052:PQI983053 QAE983052:QAE983053 QKA983052:QKA983053 QTW983052:QTW983053 RDS983052:RDS983053 RNO983052:RNO983053 RXK983052:RXK983053 SHG983052:SHG983053 SRC983052:SRC983053 TAY983052:TAY983053 TKU983052:TKU983053 TUQ983052:TUQ983053 UEM983052:UEM983053 UOI983052:UOI983053 UYE983052:UYE983053 VIA983052:VIA983053 VRW983052:VRW983053 WBS983052:WBS983053 WLO983052:WLO983053 WVK983052:WVK983053 C16:C20 IY16:IY20 SU16:SU20 ACQ16:ACQ20 AMM16:AMM20 AWI16:AWI20 BGE16:BGE20 BQA16:BQA20 BZW16:BZW20 CJS16:CJS20 CTO16:CTO20 DDK16:DDK20 DNG16:DNG20 DXC16:DXC20 EGY16:EGY20 EQU16:EQU20 FAQ16:FAQ20 FKM16:FKM20 FUI16:FUI20 GEE16:GEE20 GOA16:GOA20 GXW16:GXW20 HHS16:HHS20 HRO16:HRO20 IBK16:IBK20 ILG16:ILG20 IVC16:IVC20 JEY16:JEY20 JOU16:JOU20 JYQ16:JYQ20 KIM16:KIM20 KSI16:KSI20 LCE16:LCE20 LMA16:LMA20 LVW16:LVW20 MFS16:MFS20 MPO16:MPO20 MZK16:MZK20 NJG16:NJG20 NTC16:NTC20 OCY16:OCY20 OMU16:OMU20 OWQ16:OWQ20 PGM16:PGM20 PQI16:PQI20 QAE16:QAE20 QKA16:QKA20 QTW16:QTW20 RDS16:RDS20 RNO16:RNO20 RXK16:RXK20 SHG16:SHG20 SRC16:SRC20 TAY16:TAY20 TKU16:TKU20 TUQ16:TUQ20 UEM16:UEM20 UOI16:UOI20 UYE16:UYE20 VIA16:VIA20 VRW16:VRW20 WBS16:WBS20 WLO16:WLO20 WVK16:WVK20 C65552:C65556 IY65552:IY65556 SU65552:SU65556 ACQ65552:ACQ65556 AMM65552:AMM65556 AWI65552:AWI65556 BGE65552:BGE65556 BQA65552:BQA65556 BZW65552:BZW65556 CJS65552:CJS65556 CTO65552:CTO65556 DDK65552:DDK65556 DNG65552:DNG65556 DXC65552:DXC65556 EGY65552:EGY65556 EQU65552:EQU65556 FAQ65552:FAQ65556 FKM65552:FKM65556 FUI65552:FUI65556 GEE65552:GEE65556 GOA65552:GOA65556 GXW65552:GXW65556 HHS65552:HHS65556 HRO65552:HRO65556 IBK65552:IBK65556 ILG65552:ILG65556 IVC65552:IVC65556 JEY65552:JEY65556 JOU65552:JOU65556 JYQ65552:JYQ65556 KIM65552:KIM65556 KSI65552:KSI65556 LCE65552:LCE65556 LMA65552:LMA65556 LVW65552:LVW65556 MFS65552:MFS65556 MPO65552:MPO65556 MZK65552:MZK65556 NJG65552:NJG65556 NTC65552:NTC65556 OCY65552:OCY65556 OMU65552:OMU65556 OWQ65552:OWQ65556 PGM65552:PGM65556 PQI65552:PQI65556 QAE65552:QAE65556 QKA65552:QKA65556 QTW65552:QTW65556 RDS65552:RDS65556 RNO65552:RNO65556 RXK65552:RXK65556 SHG65552:SHG65556 SRC65552:SRC65556 TAY65552:TAY65556 TKU65552:TKU65556 TUQ65552:TUQ65556 UEM65552:UEM65556 UOI65552:UOI65556 UYE65552:UYE65556 VIA65552:VIA65556 VRW65552:VRW65556 WBS65552:WBS65556 WLO65552:WLO65556 WVK65552:WVK65556 C131088:C131092 IY131088:IY131092 SU131088:SU131092 ACQ131088:ACQ131092 AMM131088:AMM131092 AWI131088:AWI131092 BGE131088:BGE131092 BQA131088:BQA131092 BZW131088:BZW131092 CJS131088:CJS131092 CTO131088:CTO131092 DDK131088:DDK131092 DNG131088:DNG131092 DXC131088:DXC131092 EGY131088:EGY131092 EQU131088:EQU131092 FAQ131088:FAQ131092 FKM131088:FKM131092 FUI131088:FUI131092 GEE131088:GEE131092 GOA131088:GOA131092 GXW131088:GXW131092 HHS131088:HHS131092 HRO131088:HRO131092 IBK131088:IBK131092 ILG131088:ILG131092 IVC131088:IVC131092 JEY131088:JEY131092 JOU131088:JOU131092 JYQ131088:JYQ131092 KIM131088:KIM131092 KSI131088:KSI131092 LCE131088:LCE131092 LMA131088:LMA131092 LVW131088:LVW131092 MFS131088:MFS131092 MPO131088:MPO131092 MZK131088:MZK131092 NJG131088:NJG131092 NTC131088:NTC131092 OCY131088:OCY131092 OMU131088:OMU131092 OWQ131088:OWQ131092 PGM131088:PGM131092 PQI131088:PQI131092 QAE131088:QAE131092 QKA131088:QKA131092 QTW131088:QTW131092 RDS131088:RDS131092 RNO131088:RNO131092 RXK131088:RXK131092 SHG131088:SHG131092 SRC131088:SRC131092 TAY131088:TAY131092 TKU131088:TKU131092 TUQ131088:TUQ131092 UEM131088:UEM131092 UOI131088:UOI131092 UYE131088:UYE131092 VIA131088:VIA131092 VRW131088:VRW131092 WBS131088:WBS131092 WLO131088:WLO131092 WVK131088:WVK131092 C196624:C196628 IY196624:IY196628 SU196624:SU196628 ACQ196624:ACQ196628 AMM196624:AMM196628 AWI196624:AWI196628 BGE196624:BGE196628 BQA196624:BQA196628 BZW196624:BZW196628 CJS196624:CJS196628 CTO196624:CTO196628 DDK196624:DDK196628 DNG196624:DNG196628 DXC196624:DXC196628 EGY196624:EGY196628 EQU196624:EQU196628 FAQ196624:FAQ196628 FKM196624:FKM196628 FUI196624:FUI196628 GEE196624:GEE196628 GOA196624:GOA196628 GXW196624:GXW196628 HHS196624:HHS196628 HRO196624:HRO196628 IBK196624:IBK196628 ILG196624:ILG196628 IVC196624:IVC196628 JEY196624:JEY196628 JOU196624:JOU196628 JYQ196624:JYQ196628 KIM196624:KIM196628 KSI196624:KSI196628 LCE196624:LCE196628 LMA196624:LMA196628 LVW196624:LVW196628 MFS196624:MFS196628 MPO196624:MPO196628 MZK196624:MZK196628 NJG196624:NJG196628 NTC196624:NTC196628 OCY196624:OCY196628 OMU196624:OMU196628 OWQ196624:OWQ196628 PGM196624:PGM196628 PQI196624:PQI196628 QAE196624:QAE196628 QKA196624:QKA196628 QTW196624:QTW196628 RDS196624:RDS196628 RNO196624:RNO196628 RXK196624:RXK196628 SHG196624:SHG196628 SRC196624:SRC196628 TAY196624:TAY196628 TKU196624:TKU196628 TUQ196624:TUQ196628 UEM196624:UEM196628 UOI196624:UOI196628 UYE196624:UYE196628 VIA196624:VIA196628 VRW196624:VRW196628 WBS196624:WBS196628 WLO196624:WLO196628 WVK196624:WVK196628 C262160:C262164 IY262160:IY262164 SU262160:SU262164 ACQ262160:ACQ262164 AMM262160:AMM262164 AWI262160:AWI262164 BGE262160:BGE262164 BQA262160:BQA262164 BZW262160:BZW262164 CJS262160:CJS262164 CTO262160:CTO262164 DDK262160:DDK262164 DNG262160:DNG262164 DXC262160:DXC262164 EGY262160:EGY262164 EQU262160:EQU262164 FAQ262160:FAQ262164 FKM262160:FKM262164 FUI262160:FUI262164 GEE262160:GEE262164 GOA262160:GOA262164 GXW262160:GXW262164 HHS262160:HHS262164 HRO262160:HRO262164 IBK262160:IBK262164 ILG262160:ILG262164 IVC262160:IVC262164 JEY262160:JEY262164 JOU262160:JOU262164 JYQ262160:JYQ262164 KIM262160:KIM262164 KSI262160:KSI262164 LCE262160:LCE262164 LMA262160:LMA262164 LVW262160:LVW262164 MFS262160:MFS262164 MPO262160:MPO262164 MZK262160:MZK262164 NJG262160:NJG262164 NTC262160:NTC262164 OCY262160:OCY262164 OMU262160:OMU262164 OWQ262160:OWQ262164 PGM262160:PGM262164 PQI262160:PQI262164 QAE262160:QAE262164 QKA262160:QKA262164 QTW262160:QTW262164 RDS262160:RDS262164 RNO262160:RNO262164 RXK262160:RXK262164 SHG262160:SHG262164 SRC262160:SRC262164 TAY262160:TAY262164 TKU262160:TKU262164 TUQ262160:TUQ262164 UEM262160:UEM262164 UOI262160:UOI262164 UYE262160:UYE262164 VIA262160:VIA262164 VRW262160:VRW262164 WBS262160:WBS262164 WLO262160:WLO262164 WVK262160:WVK262164 C327696:C327700 IY327696:IY327700 SU327696:SU327700 ACQ327696:ACQ327700 AMM327696:AMM327700 AWI327696:AWI327700 BGE327696:BGE327700 BQA327696:BQA327700 BZW327696:BZW327700 CJS327696:CJS327700 CTO327696:CTO327700 DDK327696:DDK327700 DNG327696:DNG327700 DXC327696:DXC327700 EGY327696:EGY327700 EQU327696:EQU327700 FAQ327696:FAQ327700 FKM327696:FKM327700 FUI327696:FUI327700 GEE327696:GEE327700 GOA327696:GOA327700 GXW327696:GXW327700 HHS327696:HHS327700 HRO327696:HRO327700 IBK327696:IBK327700 ILG327696:ILG327700 IVC327696:IVC327700 JEY327696:JEY327700 JOU327696:JOU327700 JYQ327696:JYQ327700 KIM327696:KIM327700 KSI327696:KSI327700 LCE327696:LCE327700 LMA327696:LMA327700 LVW327696:LVW327700 MFS327696:MFS327700 MPO327696:MPO327700 MZK327696:MZK327700 NJG327696:NJG327700 NTC327696:NTC327700 OCY327696:OCY327700 OMU327696:OMU327700 OWQ327696:OWQ327700 PGM327696:PGM327700 PQI327696:PQI327700 QAE327696:QAE327700 QKA327696:QKA327700 QTW327696:QTW327700 RDS327696:RDS327700 RNO327696:RNO327700 RXK327696:RXK327700 SHG327696:SHG327700 SRC327696:SRC327700 TAY327696:TAY327700 TKU327696:TKU327700 TUQ327696:TUQ327700 UEM327696:UEM327700 UOI327696:UOI327700 UYE327696:UYE327700 VIA327696:VIA327700 VRW327696:VRW327700 WBS327696:WBS327700 WLO327696:WLO327700 WVK327696:WVK327700 C393232:C393236 IY393232:IY393236 SU393232:SU393236 ACQ393232:ACQ393236 AMM393232:AMM393236 AWI393232:AWI393236 BGE393232:BGE393236 BQA393232:BQA393236 BZW393232:BZW393236 CJS393232:CJS393236 CTO393232:CTO393236 DDK393232:DDK393236 DNG393232:DNG393236 DXC393232:DXC393236 EGY393232:EGY393236 EQU393232:EQU393236 FAQ393232:FAQ393236 FKM393232:FKM393236 FUI393232:FUI393236 GEE393232:GEE393236 GOA393232:GOA393236 GXW393232:GXW393236 HHS393232:HHS393236 HRO393232:HRO393236 IBK393232:IBK393236 ILG393232:ILG393236 IVC393232:IVC393236 JEY393232:JEY393236 JOU393232:JOU393236 JYQ393232:JYQ393236 KIM393232:KIM393236 KSI393232:KSI393236 LCE393232:LCE393236 LMA393232:LMA393236 LVW393232:LVW393236 MFS393232:MFS393236 MPO393232:MPO393236 MZK393232:MZK393236 NJG393232:NJG393236 NTC393232:NTC393236 OCY393232:OCY393236 OMU393232:OMU393236 OWQ393232:OWQ393236 PGM393232:PGM393236 PQI393232:PQI393236 QAE393232:QAE393236 QKA393232:QKA393236 QTW393232:QTW393236 RDS393232:RDS393236 RNO393232:RNO393236 RXK393232:RXK393236 SHG393232:SHG393236 SRC393232:SRC393236 TAY393232:TAY393236 TKU393232:TKU393236 TUQ393232:TUQ393236 UEM393232:UEM393236 UOI393232:UOI393236 UYE393232:UYE393236 VIA393232:VIA393236 VRW393232:VRW393236 WBS393232:WBS393236 WLO393232:WLO393236 WVK393232:WVK393236 C458768:C458772 IY458768:IY458772 SU458768:SU458772 ACQ458768:ACQ458772 AMM458768:AMM458772 AWI458768:AWI458772 BGE458768:BGE458772 BQA458768:BQA458772 BZW458768:BZW458772 CJS458768:CJS458772 CTO458768:CTO458772 DDK458768:DDK458772 DNG458768:DNG458772 DXC458768:DXC458772 EGY458768:EGY458772 EQU458768:EQU458772 FAQ458768:FAQ458772 FKM458768:FKM458772 FUI458768:FUI458772 GEE458768:GEE458772 GOA458768:GOA458772 GXW458768:GXW458772 HHS458768:HHS458772 HRO458768:HRO458772 IBK458768:IBK458772 ILG458768:ILG458772 IVC458768:IVC458772 JEY458768:JEY458772 JOU458768:JOU458772 JYQ458768:JYQ458772 KIM458768:KIM458772 KSI458768:KSI458772 LCE458768:LCE458772 LMA458768:LMA458772 LVW458768:LVW458772 MFS458768:MFS458772 MPO458768:MPO458772 MZK458768:MZK458772 NJG458768:NJG458772 NTC458768:NTC458772 OCY458768:OCY458772 OMU458768:OMU458772 OWQ458768:OWQ458772 PGM458768:PGM458772 PQI458768:PQI458772 QAE458768:QAE458772 QKA458768:QKA458772 QTW458768:QTW458772 RDS458768:RDS458772 RNO458768:RNO458772 RXK458768:RXK458772 SHG458768:SHG458772 SRC458768:SRC458772 TAY458768:TAY458772 TKU458768:TKU458772 TUQ458768:TUQ458772 UEM458768:UEM458772 UOI458768:UOI458772 UYE458768:UYE458772 VIA458768:VIA458772 VRW458768:VRW458772 WBS458768:WBS458772 WLO458768:WLO458772 WVK458768:WVK458772 C524304:C524308 IY524304:IY524308 SU524304:SU524308 ACQ524304:ACQ524308 AMM524304:AMM524308 AWI524304:AWI524308 BGE524304:BGE524308 BQA524304:BQA524308 BZW524304:BZW524308 CJS524304:CJS524308 CTO524304:CTO524308 DDK524304:DDK524308 DNG524304:DNG524308 DXC524304:DXC524308 EGY524304:EGY524308 EQU524304:EQU524308 FAQ524304:FAQ524308 FKM524304:FKM524308 FUI524304:FUI524308 GEE524304:GEE524308 GOA524304:GOA524308 GXW524304:GXW524308 HHS524304:HHS524308 HRO524304:HRO524308 IBK524304:IBK524308 ILG524304:ILG524308 IVC524304:IVC524308 JEY524304:JEY524308 JOU524304:JOU524308 JYQ524304:JYQ524308 KIM524304:KIM524308 KSI524304:KSI524308 LCE524304:LCE524308 LMA524304:LMA524308 LVW524304:LVW524308 MFS524304:MFS524308 MPO524304:MPO524308 MZK524304:MZK524308 NJG524304:NJG524308 NTC524304:NTC524308 OCY524304:OCY524308 OMU524304:OMU524308 OWQ524304:OWQ524308 PGM524304:PGM524308 PQI524304:PQI524308 QAE524304:QAE524308 QKA524304:QKA524308 QTW524304:QTW524308 RDS524304:RDS524308 RNO524304:RNO524308 RXK524304:RXK524308 SHG524304:SHG524308 SRC524304:SRC524308 TAY524304:TAY524308 TKU524304:TKU524308 TUQ524304:TUQ524308 UEM524304:UEM524308 UOI524304:UOI524308 UYE524304:UYE524308 VIA524304:VIA524308 VRW524304:VRW524308 WBS524304:WBS524308 WLO524304:WLO524308 WVK524304:WVK524308 C589840:C589844 IY589840:IY589844 SU589840:SU589844 ACQ589840:ACQ589844 AMM589840:AMM589844 AWI589840:AWI589844 BGE589840:BGE589844 BQA589840:BQA589844 BZW589840:BZW589844 CJS589840:CJS589844 CTO589840:CTO589844 DDK589840:DDK589844 DNG589840:DNG589844 DXC589840:DXC589844 EGY589840:EGY589844 EQU589840:EQU589844 FAQ589840:FAQ589844 FKM589840:FKM589844 FUI589840:FUI589844 GEE589840:GEE589844 GOA589840:GOA589844 GXW589840:GXW589844 HHS589840:HHS589844 HRO589840:HRO589844 IBK589840:IBK589844 ILG589840:ILG589844 IVC589840:IVC589844 JEY589840:JEY589844 JOU589840:JOU589844 JYQ589840:JYQ589844 KIM589840:KIM589844 KSI589840:KSI589844 LCE589840:LCE589844 LMA589840:LMA589844 LVW589840:LVW589844 MFS589840:MFS589844 MPO589840:MPO589844 MZK589840:MZK589844 NJG589840:NJG589844 NTC589840:NTC589844 OCY589840:OCY589844 OMU589840:OMU589844 OWQ589840:OWQ589844 PGM589840:PGM589844 PQI589840:PQI589844 QAE589840:QAE589844 QKA589840:QKA589844 QTW589840:QTW589844 RDS589840:RDS589844 RNO589840:RNO589844 RXK589840:RXK589844 SHG589840:SHG589844 SRC589840:SRC589844 TAY589840:TAY589844 TKU589840:TKU589844 TUQ589840:TUQ589844 UEM589840:UEM589844 UOI589840:UOI589844 UYE589840:UYE589844 VIA589840:VIA589844 VRW589840:VRW589844 WBS589840:WBS589844 WLO589840:WLO589844 WVK589840:WVK589844 C655376:C655380 IY655376:IY655380 SU655376:SU655380 ACQ655376:ACQ655380 AMM655376:AMM655380 AWI655376:AWI655380 BGE655376:BGE655380 BQA655376:BQA655380 BZW655376:BZW655380 CJS655376:CJS655380 CTO655376:CTO655380 DDK655376:DDK655380 DNG655376:DNG655380 DXC655376:DXC655380 EGY655376:EGY655380 EQU655376:EQU655380 FAQ655376:FAQ655380 FKM655376:FKM655380 FUI655376:FUI655380 GEE655376:GEE655380 GOA655376:GOA655380 GXW655376:GXW655380 HHS655376:HHS655380 HRO655376:HRO655380 IBK655376:IBK655380 ILG655376:ILG655380 IVC655376:IVC655380 JEY655376:JEY655380 JOU655376:JOU655380 JYQ655376:JYQ655380 KIM655376:KIM655380 KSI655376:KSI655380 LCE655376:LCE655380 LMA655376:LMA655380 LVW655376:LVW655380 MFS655376:MFS655380 MPO655376:MPO655380 MZK655376:MZK655380 NJG655376:NJG655380 NTC655376:NTC655380 OCY655376:OCY655380 OMU655376:OMU655380 OWQ655376:OWQ655380 PGM655376:PGM655380 PQI655376:PQI655380 QAE655376:QAE655380 QKA655376:QKA655380 QTW655376:QTW655380 RDS655376:RDS655380 RNO655376:RNO655380 RXK655376:RXK655380 SHG655376:SHG655380 SRC655376:SRC655380 TAY655376:TAY655380 TKU655376:TKU655380 TUQ655376:TUQ655380 UEM655376:UEM655380 UOI655376:UOI655380 UYE655376:UYE655380 VIA655376:VIA655380 VRW655376:VRW655380 WBS655376:WBS655380 WLO655376:WLO655380 WVK655376:WVK655380 C720912:C720916 IY720912:IY720916 SU720912:SU720916 ACQ720912:ACQ720916 AMM720912:AMM720916 AWI720912:AWI720916 BGE720912:BGE720916 BQA720912:BQA720916 BZW720912:BZW720916 CJS720912:CJS720916 CTO720912:CTO720916 DDK720912:DDK720916 DNG720912:DNG720916 DXC720912:DXC720916 EGY720912:EGY720916 EQU720912:EQU720916 FAQ720912:FAQ720916 FKM720912:FKM720916 FUI720912:FUI720916 GEE720912:GEE720916 GOA720912:GOA720916 GXW720912:GXW720916 HHS720912:HHS720916 HRO720912:HRO720916 IBK720912:IBK720916 ILG720912:ILG720916 IVC720912:IVC720916 JEY720912:JEY720916 JOU720912:JOU720916 JYQ720912:JYQ720916 KIM720912:KIM720916 KSI720912:KSI720916 LCE720912:LCE720916 LMA720912:LMA720916 LVW720912:LVW720916 MFS720912:MFS720916 MPO720912:MPO720916 MZK720912:MZK720916 NJG720912:NJG720916 NTC720912:NTC720916 OCY720912:OCY720916 OMU720912:OMU720916 OWQ720912:OWQ720916 PGM720912:PGM720916 PQI720912:PQI720916 QAE720912:QAE720916 QKA720912:QKA720916 QTW720912:QTW720916 RDS720912:RDS720916 RNO720912:RNO720916 RXK720912:RXK720916 SHG720912:SHG720916 SRC720912:SRC720916 TAY720912:TAY720916 TKU720912:TKU720916 TUQ720912:TUQ720916 UEM720912:UEM720916 UOI720912:UOI720916 UYE720912:UYE720916 VIA720912:VIA720916 VRW720912:VRW720916 WBS720912:WBS720916 WLO720912:WLO720916 WVK720912:WVK720916 C786448:C786452 IY786448:IY786452 SU786448:SU786452 ACQ786448:ACQ786452 AMM786448:AMM786452 AWI786448:AWI786452 BGE786448:BGE786452 BQA786448:BQA786452 BZW786448:BZW786452 CJS786448:CJS786452 CTO786448:CTO786452 DDK786448:DDK786452 DNG786448:DNG786452 DXC786448:DXC786452 EGY786448:EGY786452 EQU786448:EQU786452 FAQ786448:FAQ786452 FKM786448:FKM786452 FUI786448:FUI786452 GEE786448:GEE786452 GOA786448:GOA786452 GXW786448:GXW786452 HHS786448:HHS786452 HRO786448:HRO786452 IBK786448:IBK786452 ILG786448:ILG786452 IVC786448:IVC786452 JEY786448:JEY786452 JOU786448:JOU786452 JYQ786448:JYQ786452 KIM786448:KIM786452 KSI786448:KSI786452 LCE786448:LCE786452 LMA786448:LMA786452 LVW786448:LVW786452 MFS786448:MFS786452 MPO786448:MPO786452 MZK786448:MZK786452 NJG786448:NJG786452 NTC786448:NTC786452 OCY786448:OCY786452 OMU786448:OMU786452 OWQ786448:OWQ786452 PGM786448:PGM786452 PQI786448:PQI786452 QAE786448:QAE786452 QKA786448:QKA786452 QTW786448:QTW786452 RDS786448:RDS786452 RNO786448:RNO786452 RXK786448:RXK786452 SHG786448:SHG786452 SRC786448:SRC786452 TAY786448:TAY786452 TKU786448:TKU786452 TUQ786448:TUQ786452 UEM786448:UEM786452 UOI786448:UOI786452 UYE786448:UYE786452 VIA786448:VIA786452 VRW786448:VRW786452 WBS786448:WBS786452 WLO786448:WLO786452 WVK786448:WVK786452 C851984:C851988 IY851984:IY851988 SU851984:SU851988 ACQ851984:ACQ851988 AMM851984:AMM851988 AWI851984:AWI851988 BGE851984:BGE851988 BQA851984:BQA851988 BZW851984:BZW851988 CJS851984:CJS851988 CTO851984:CTO851988 DDK851984:DDK851988 DNG851984:DNG851988 DXC851984:DXC851988 EGY851984:EGY851988 EQU851984:EQU851988 FAQ851984:FAQ851988 FKM851984:FKM851988 FUI851984:FUI851988 GEE851984:GEE851988 GOA851984:GOA851988 GXW851984:GXW851988 HHS851984:HHS851988 HRO851984:HRO851988 IBK851984:IBK851988 ILG851984:ILG851988 IVC851984:IVC851988 JEY851984:JEY851988 JOU851984:JOU851988 JYQ851984:JYQ851988 KIM851984:KIM851988 KSI851984:KSI851988 LCE851984:LCE851988 LMA851984:LMA851988 LVW851984:LVW851988 MFS851984:MFS851988 MPO851984:MPO851988 MZK851984:MZK851988 NJG851984:NJG851988 NTC851984:NTC851988 OCY851984:OCY851988 OMU851984:OMU851988 OWQ851984:OWQ851988 PGM851984:PGM851988 PQI851984:PQI851988 QAE851984:QAE851988 QKA851984:QKA851988 QTW851984:QTW851988 RDS851984:RDS851988 RNO851984:RNO851988 RXK851984:RXK851988 SHG851984:SHG851988 SRC851984:SRC851988 TAY851984:TAY851988 TKU851984:TKU851988 TUQ851984:TUQ851988 UEM851984:UEM851988 UOI851984:UOI851988 UYE851984:UYE851988 VIA851984:VIA851988 VRW851984:VRW851988 WBS851984:WBS851988 WLO851984:WLO851988 WVK851984:WVK851988 C917520:C917524 IY917520:IY917524 SU917520:SU917524 ACQ917520:ACQ917524 AMM917520:AMM917524 AWI917520:AWI917524 BGE917520:BGE917524 BQA917520:BQA917524 BZW917520:BZW917524 CJS917520:CJS917524 CTO917520:CTO917524 DDK917520:DDK917524 DNG917520:DNG917524 DXC917520:DXC917524 EGY917520:EGY917524 EQU917520:EQU917524 FAQ917520:FAQ917524 FKM917520:FKM917524 FUI917520:FUI917524 GEE917520:GEE917524 GOA917520:GOA917524 GXW917520:GXW917524 HHS917520:HHS917524 HRO917520:HRO917524 IBK917520:IBK917524 ILG917520:ILG917524 IVC917520:IVC917524 JEY917520:JEY917524 JOU917520:JOU917524 JYQ917520:JYQ917524 KIM917520:KIM917524 KSI917520:KSI917524 LCE917520:LCE917524 LMA917520:LMA917524 LVW917520:LVW917524 MFS917520:MFS917524 MPO917520:MPO917524 MZK917520:MZK917524 NJG917520:NJG917524 NTC917520:NTC917524 OCY917520:OCY917524 OMU917520:OMU917524 OWQ917520:OWQ917524 PGM917520:PGM917524 PQI917520:PQI917524 QAE917520:QAE917524 QKA917520:QKA917524 QTW917520:QTW917524 RDS917520:RDS917524 RNO917520:RNO917524 RXK917520:RXK917524 SHG917520:SHG917524 SRC917520:SRC917524 TAY917520:TAY917524 TKU917520:TKU917524 TUQ917520:TUQ917524 UEM917520:UEM917524 UOI917520:UOI917524 UYE917520:UYE917524 VIA917520:VIA917524 VRW917520:VRW917524 WBS917520:WBS917524 WLO917520:WLO917524 WVK917520:WVK917524 C983056:C983060 IY983056:IY983060 SU983056:SU983060 ACQ983056:ACQ983060 AMM983056:AMM983060 AWI983056:AWI983060 BGE983056:BGE983060 BQA983056:BQA983060 BZW983056:BZW983060 CJS983056:CJS983060 CTO983056:CTO983060 DDK983056:DDK983060 DNG983056:DNG983060 DXC983056:DXC983060 EGY983056:EGY983060 EQU983056:EQU983060 FAQ983056:FAQ983060 FKM983056:FKM983060 FUI983056:FUI983060 GEE983056:GEE983060 GOA983056:GOA983060 GXW983056:GXW983060 HHS983056:HHS983060 HRO983056:HRO983060 IBK983056:IBK983060 ILG983056:ILG983060 IVC983056:IVC983060 JEY983056:JEY983060 JOU983056:JOU983060 JYQ983056:JYQ983060 KIM983056:KIM983060 KSI983056:KSI983060 LCE983056:LCE983060 LMA983056:LMA983060 LVW983056:LVW983060 MFS983056:MFS983060 MPO983056:MPO983060 MZK983056:MZK983060 NJG983056:NJG983060 NTC983056:NTC983060 OCY983056:OCY983060 OMU983056:OMU983060 OWQ983056:OWQ983060 PGM983056:PGM983060 PQI983056:PQI983060 QAE983056:QAE983060 QKA983056:QKA983060 QTW983056:QTW983060 RDS983056:RDS983060 RNO983056:RNO983060 RXK983056:RXK983060 SHG983056:SHG983060 SRC983056:SRC983060 TAY983056:TAY983060 TKU983056:TKU983060 TUQ983056:TUQ983060 UEM983056:UEM983060 UOI983056:UOI983060 UYE983056:UYE983060 VIA983056:VIA983060 VRW983056:VRW983060 WBS983056:WBS983060 WLO983056:WLO983060 WVK983056:WVK983060 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xr:uid="{7247D86E-7EFB-48B2-952F-30C3411E0711}">
      <formula1>"□,■"</formula1>
    </dataValidation>
  </dataValidations>
  <printOptions horizontalCentered="1"/>
  <pageMargins left="0.78740157480314965" right="0.59055118110236227" top="0.51181102362204722" bottom="0.51181102362204722" header="0.51181102362204722" footer="0.51181102362204722"/>
  <pageSetup paperSize="9" orientation="portrait" blackAndWhite="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204EC-52D0-425A-82B5-B1B0F90DE213}">
  <sheetPr>
    <tabColor rgb="FFCCFFFF"/>
  </sheetPr>
  <dimension ref="A1:AF32"/>
  <sheetViews>
    <sheetView view="pageBreakPreview" zoomScaleNormal="100" workbookViewId="0">
      <selection activeCell="H3" sqref="H3:L3"/>
    </sheetView>
  </sheetViews>
  <sheetFormatPr defaultColWidth="3" defaultRowHeight="17.100000000000001" customHeight="1"/>
  <cols>
    <col min="1" max="16384" width="3" style="317"/>
  </cols>
  <sheetData>
    <row r="1" spans="1:32" ht="18" customHeight="1">
      <c r="A1" s="1125" t="s">
        <v>3061</v>
      </c>
      <c r="B1" s="1125"/>
      <c r="C1" s="1125"/>
      <c r="D1" s="1125"/>
      <c r="E1" s="1125"/>
      <c r="F1" s="1125"/>
      <c r="G1" s="1125"/>
      <c r="H1" s="1125"/>
      <c r="I1" s="1125"/>
      <c r="J1" s="1125"/>
      <c r="K1" s="1125"/>
      <c r="L1" s="1125"/>
      <c r="M1" s="1125"/>
      <c r="N1" s="1125"/>
      <c r="O1" s="1125"/>
      <c r="P1" s="1125"/>
      <c r="Q1" s="1125"/>
      <c r="R1" s="1125"/>
      <c r="S1" s="1125"/>
      <c r="T1" s="1125"/>
      <c r="U1" s="1125"/>
      <c r="V1" s="1125"/>
      <c r="W1" s="1125"/>
      <c r="X1" s="1125"/>
      <c r="Y1" s="1125"/>
      <c r="Z1" s="1125"/>
      <c r="AA1" s="1125"/>
      <c r="AB1" s="1125"/>
      <c r="AC1" s="1125"/>
    </row>
    <row r="2" spans="1:32" ht="18" customHeight="1">
      <c r="A2" s="1175" t="s">
        <v>3062</v>
      </c>
      <c r="B2" s="1175"/>
      <c r="C2" s="1175"/>
      <c r="D2" s="1175"/>
      <c r="E2" s="1175"/>
      <c r="F2" s="1175"/>
      <c r="G2" s="1175"/>
      <c r="H2" s="1175"/>
      <c r="I2" s="1175"/>
      <c r="J2" s="1175"/>
      <c r="K2" s="1175"/>
      <c r="L2" s="1175"/>
      <c r="M2" s="1175"/>
      <c r="N2" s="1175"/>
      <c r="O2" s="1175"/>
      <c r="P2" s="1175"/>
      <c r="Q2" s="1175"/>
      <c r="R2" s="1175"/>
      <c r="S2" s="1175"/>
      <c r="T2" s="1175"/>
      <c r="U2" s="1175"/>
      <c r="V2" s="1175"/>
      <c r="W2" s="1175"/>
      <c r="X2" s="1175"/>
      <c r="Y2" s="1175"/>
      <c r="Z2" s="1175"/>
      <c r="AA2" s="1175"/>
      <c r="AB2" s="1175"/>
      <c r="AC2" s="1175"/>
    </row>
    <row r="3" spans="1:32" ht="18" customHeight="1">
      <c r="A3" s="382" t="s">
        <v>3063</v>
      </c>
      <c r="B3" s="382"/>
      <c r="C3" s="382"/>
      <c r="D3" s="382"/>
      <c r="E3" s="468"/>
      <c r="F3" s="468"/>
      <c r="G3" s="468"/>
      <c r="H3" s="1308"/>
      <c r="I3" s="1308"/>
      <c r="J3" s="1308"/>
      <c r="K3" s="1308"/>
      <c r="L3" s="1308"/>
      <c r="M3" s="468"/>
      <c r="N3" s="468"/>
      <c r="O3" s="468"/>
      <c r="P3" s="468"/>
      <c r="Q3" s="468"/>
      <c r="R3" s="468"/>
      <c r="S3" s="468"/>
      <c r="T3" s="468"/>
      <c r="U3" s="468"/>
      <c r="V3" s="468"/>
      <c r="W3" s="468"/>
      <c r="X3" s="468"/>
      <c r="Y3" s="468"/>
      <c r="Z3" s="468"/>
      <c r="AA3" s="468"/>
      <c r="AB3" s="468"/>
      <c r="AC3" s="469"/>
      <c r="AD3" s="325"/>
      <c r="AE3" s="470"/>
      <c r="AF3" s="325"/>
    </row>
    <row r="4" spans="1:32" ht="18" customHeight="1">
      <c r="A4" s="382" t="s">
        <v>3064</v>
      </c>
      <c r="B4" s="382"/>
      <c r="C4" s="382"/>
      <c r="D4" s="382"/>
      <c r="E4" s="382"/>
      <c r="F4" s="382"/>
      <c r="G4" s="382"/>
      <c r="H4" s="1309"/>
      <c r="I4" s="1309"/>
      <c r="J4" s="1309"/>
      <c r="K4" s="1309"/>
      <c r="L4" s="1309"/>
      <c r="M4" s="469"/>
      <c r="N4" s="469" t="s">
        <v>47</v>
      </c>
      <c r="O4" s="469"/>
      <c r="P4" s="469"/>
      <c r="Q4" s="469"/>
      <c r="R4" s="469"/>
      <c r="S4" s="469"/>
      <c r="T4" s="469"/>
      <c r="U4" s="469"/>
      <c r="V4" s="469"/>
      <c r="W4" s="469"/>
      <c r="X4" s="469"/>
      <c r="Y4" s="469"/>
      <c r="Z4" s="469"/>
      <c r="AA4" s="469"/>
      <c r="AB4" s="469"/>
      <c r="AC4" s="469"/>
      <c r="AD4" s="325"/>
      <c r="AE4" s="325"/>
      <c r="AF4" s="325"/>
    </row>
    <row r="5" spans="1:32" ht="18" customHeight="1">
      <c r="A5" s="382" t="s">
        <v>3065</v>
      </c>
      <c r="B5" s="382"/>
      <c r="C5" s="382"/>
      <c r="D5" s="382"/>
      <c r="E5" s="382"/>
      <c r="F5" s="382"/>
      <c r="G5" s="382"/>
      <c r="H5" s="382"/>
      <c r="I5" s="382"/>
      <c r="J5" s="382"/>
      <c r="K5" s="469"/>
      <c r="L5" s="469"/>
      <c r="M5" s="469"/>
      <c r="N5" s="469"/>
      <c r="O5" s="469"/>
      <c r="P5" s="469"/>
      <c r="Q5" s="469"/>
      <c r="R5" s="469"/>
      <c r="S5" s="469"/>
      <c r="T5" s="469"/>
      <c r="U5" s="469"/>
      <c r="V5" s="469"/>
      <c r="W5" s="469"/>
      <c r="X5" s="469"/>
      <c r="Y5" s="469"/>
      <c r="Z5" s="469"/>
      <c r="AA5" s="469"/>
      <c r="AB5" s="469"/>
      <c r="AC5" s="469"/>
      <c r="AD5" s="325"/>
      <c r="AE5" s="325"/>
      <c r="AF5" s="325"/>
    </row>
    <row r="6" spans="1:32" ht="18" customHeight="1">
      <c r="A6" s="320" t="s">
        <v>3066</v>
      </c>
      <c r="B6" s="320"/>
      <c r="C6" s="320"/>
      <c r="D6" s="320"/>
      <c r="E6" s="320"/>
      <c r="F6" s="320"/>
      <c r="G6" s="320"/>
      <c r="H6" s="320"/>
      <c r="I6" s="320"/>
      <c r="J6" s="1310"/>
      <c r="K6" s="1310"/>
      <c r="L6" s="1310"/>
      <c r="M6" s="1310"/>
      <c r="N6" s="320" t="s">
        <v>2834</v>
      </c>
      <c r="O6" s="320"/>
      <c r="P6" s="320"/>
      <c r="Q6" s="320"/>
      <c r="R6" s="320"/>
      <c r="S6" s="320"/>
      <c r="T6" s="320"/>
      <c r="U6" s="320"/>
      <c r="V6" s="320"/>
      <c r="W6" s="320"/>
      <c r="X6" s="320"/>
      <c r="Y6" s="320"/>
      <c r="Z6" s="320"/>
      <c r="AA6" s="320"/>
      <c r="AB6" s="320"/>
      <c r="AC6" s="320"/>
    </row>
    <row r="7" spans="1:32" ht="18" customHeight="1">
      <c r="A7" s="320" t="s">
        <v>3067</v>
      </c>
      <c r="B7" s="320"/>
      <c r="C7" s="320"/>
      <c r="D7" s="320"/>
      <c r="E7" s="320"/>
      <c r="F7" s="320"/>
      <c r="G7" s="320"/>
      <c r="H7" s="320"/>
      <c r="I7" s="320"/>
      <c r="J7" s="1310"/>
      <c r="K7" s="1310"/>
      <c r="L7" s="1310"/>
      <c r="M7" s="1310"/>
      <c r="N7" s="320" t="s">
        <v>2834</v>
      </c>
      <c r="O7" s="320"/>
      <c r="P7" s="320"/>
      <c r="Q7" s="320"/>
      <c r="R7" s="320"/>
      <c r="S7" s="320"/>
      <c r="T7" s="320"/>
      <c r="U7" s="320"/>
      <c r="V7" s="320"/>
      <c r="W7" s="320"/>
      <c r="X7" s="320"/>
      <c r="Y7" s="320"/>
      <c r="Z7" s="320"/>
      <c r="AA7" s="320"/>
      <c r="AB7" s="320"/>
      <c r="AC7" s="320"/>
    </row>
    <row r="8" spans="1:32" ht="18" customHeight="1">
      <c r="A8" s="320" t="s">
        <v>3068</v>
      </c>
      <c r="B8" s="320"/>
      <c r="C8" s="320"/>
      <c r="D8" s="320"/>
      <c r="E8" s="320"/>
      <c r="F8" s="320"/>
      <c r="G8" s="320"/>
      <c r="H8" s="320"/>
      <c r="I8" s="320"/>
      <c r="J8" s="320" t="s">
        <v>2933</v>
      </c>
      <c r="K8" s="320"/>
      <c r="L8" s="320" t="s">
        <v>2803</v>
      </c>
      <c r="M8" s="1311"/>
      <c r="N8" s="1311"/>
      <c r="O8" s="1311"/>
      <c r="P8" s="1311"/>
      <c r="Q8" s="320" t="s">
        <v>2804</v>
      </c>
      <c r="R8" s="320" t="s">
        <v>2110</v>
      </c>
      <c r="S8" s="320"/>
      <c r="T8" s="320" t="s">
        <v>2803</v>
      </c>
      <c r="U8" s="1311"/>
      <c r="V8" s="1311"/>
      <c r="W8" s="1311"/>
      <c r="X8" s="1311"/>
      <c r="Y8" s="320" t="s">
        <v>2804</v>
      </c>
      <c r="Z8" s="320"/>
      <c r="AA8" s="320"/>
      <c r="AB8" s="320"/>
      <c r="AC8" s="320"/>
    </row>
    <row r="9" spans="1:32" s="446" customFormat="1" ht="18" customHeight="1">
      <c r="A9" s="406" t="s">
        <v>3069</v>
      </c>
      <c r="B9" s="406"/>
      <c r="C9" s="406"/>
      <c r="D9" s="406"/>
      <c r="E9" s="406"/>
      <c r="F9" s="406"/>
      <c r="G9" s="407"/>
      <c r="H9" s="407"/>
      <c r="I9" s="407"/>
      <c r="J9" s="1312"/>
      <c r="K9" s="1312"/>
      <c r="L9" s="1312"/>
      <c r="M9" s="1312"/>
      <c r="N9" s="1312"/>
      <c r="O9" s="1312"/>
      <c r="P9" s="1312"/>
      <c r="Q9" s="406" t="s">
        <v>2936</v>
      </c>
      <c r="R9" s="407"/>
      <c r="S9" s="407"/>
      <c r="T9" s="1312"/>
      <c r="U9" s="1312"/>
      <c r="V9" s="1312"/>
      <c r="W9" s="1312"/>
      <c r="X9" s="1312"/>
      <c r="Y9" s="1312"/>
      <c r="Z9" s="406" t="s">
        <v>2937</v>
      </c>
      <c r="AA9" s="406"/>
      <c r="AB9" s="406"/>
      <c r="AC9" s="406"/>
    </row>
    <row r="10" spans="1:32" s="446" customFormat="1" ht="18" customHeight="1">
      <c r="A10" s="415"/>
      <c r="B10" s="415"/>
      <c r="C10" s="415"/>
      <c r="D10" s="415"/>
      <c r="E10" s="415"/>
      <c r="F10" s="415"/>
      <c r="G10" s="428"/>
      <c r="H10" s="428"/>
      <c r="I10" s="428"/>
      <c r="J10" s="459"/>
      <c r="K10" s="459"/>
      <c r="L10" s="459"/>
      <c r="M10" s="459"/>
      <c r="N10" s="459"/>
      <c r="O10" s="459"/>
      <c r="P10" s="459"/>
      <c r="Q10" s="415"/>
      <c r="R10" s="428"/>
      <c r="S10" s="428"/>
      <c r="T10" s="459"/>
      <c r="U10" s="459"/>
      <c r="V10" s="459"/>
      <c r="W10" s="459"/>
      <c r="X10" s="459"/>
      <c r="Y10" s="459"/>
      <c r="Z10" s="415"/>
      <c r="AA10" s="415"/>
      <c r="AB10" s="415"/>
      <c r="AC10" s="415"/>
    </row>
    <row r="11" spans="1:32" ht="18" customHeight="1">
      <c r="A11" s="1305" t="s">
        <v>3070</v>
      </c>
      <c r="B11" s="1305"/>
      <c r="C11" s="1305"/>
      <c r="D11" s="1305"/>
      <c r="E11" s="1305"/>
      <c r="F11" s="1305"/>
      <c r="G11" s="1305"/>
      <c r="H11" s="1305"/>
      <c r="I11" s="1305"/>
      <c r="J11" s="1305"/>
      <c r="K11" s="1305"/>
      <c r="L11" s="1305"/>
      <c r="M11" s="1305"/>
      <c r="N11" s="1305"/>
      <c r="O11" s="1305"/>
      <c r="P11" s="1305"/>
      <c r="Q11" s="1305"/>
      <c r="R11" s="1305"/>
      <c r="S11" s="1305"/>
      <c r="T11" s="1305"/>
      <c r="U11" s="1305"/>
      <c r="V11" s="1305"/>
      <c r="W11" s="1305"/>
      <c r="X11" s="1305"/>
      <c r="Y11" s="1305"/>
      <c r="Z11" s="1305"/>
      <c r="AA11" s="1305"/>
      <c r="AB11" s="1305"/>
      <c r="AC11" s="1305"/>
    </row>
    <row r="12" spans="1:32" ht="18" customHeight="1">
      <c r="A12" s="320"/>
      <c r="B12" s="320"/>
      <c r="C12" s="409" t="s">
        <v>2820</v>
      </c>
      <c r="D12" s="320" t="s">
        <v>3071</v>
      </c>
      <c r="E12" s="320"/>
      <c r="F12" s="320"/>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row>
    <row r="13" spans="1:32" ht="18" customHeight="1">
      <c r="A13" s="320"/>
      <c r="B13" s="320"/>
      <c r="C13" s="409" t="s">
        <v>2820</v>
      </c>
      <c r="D13" s="320" t="s">
        <v>3072</v>
      </c>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row>
    <row r="14" spans="1:32" ht="18" customHeight="1">
      <c r="A14" s="320"/>
      <c r="B14" s="320"/>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row>
    <row r="15" spans="1:32" ht="18" customHeight="1">
      <c r="A15" s="1305" t="s">
        <v>3073</v>
      </c>
      <c r="B15" s="1305"/>
      <c r="C15" s="1305"/>
      <c r="D15" s="1305"/>
      <c r="E15" s="1305"/>
      <c r="F15" s="1305"/>
      <c r="G15" s="1305"/>
      <c r="H15" s="1305"/>
      <c r="I15" s="1305"/>
      <c r="J15" s="1305"/>
      <c r="K15" s="1305"/>
      <c r="L15" s="1305"/>
      <c r="M15" s="1305"/>
      <c r="N15" s="1305"/>
      <c r="O15" s="1305"/>
      <c r="P15" s="1305"/>
      <c r="Q15" s="1305"/>
      <c r="R15" s="1305"/>
      <c r="S15" s="1305"/>
      <c r="T15" s="1305"/>
      <c r="U15" s="1305"/>
      <c r="V15" s="1305"/>
      <c r="W15" s="1305"/>
      <c r="X15" s="1305"/>
      <c r="Y15" s="1305"/>
      <c r="Z15" s="1305"/>
      <c r="AA15" s="1305"/>
      <c r="AB15" s="1305"/>
      <c r="AC15" s="1305"/>
    </row>
    <row r="16" spans="1:32" ht="18" customHeight="1">
      <c r="A16" s="320"/>
      <c r="B16" s="320"/>
      <c r="C16" s="409" t="s">
        <v>2820</v>
      </c>
      <c r="D16" s="320" t="s">
        <v>3074</v>
      </c>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row>
    <row r="17" spans="1:29" ht="18" customHeight="1">
      <c r="A17" s="320"/>
      <c r="B17" s="320"/>
      <c r="C17" s="409" t="s">
        <v>2820</v>
      </c>
      <c r="D17" s="320" t="s">
        <v>3075</v>
      </c>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row>
    <row r="18" spans="1:29" ht="18" customHeight="1">
      <c r="A18" s="320"/>
      <c r="B18" s="320"/>
      <c r="C18" s="409" t="s">
        <v>2820</v>
      </c>
      <c r="D18" s="320" t="s">
        <v>3076</v>
      </c>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row>
    <row r="19" spans="1:29" ht="18" customHeight="1">
      <c r="A19" s="320"/>
      <c r="B19" s="320"/>
      <c r="C19" s="409" t="s">
        <v>2820</v>
      </c>
      <c r="D19" s="320" t="s">
        <v>3077</v>
      </c>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row>
    <row r="20" spans="1:29" ht="18" customHeight="1">
      <c r="A20" s="320"/>
      <c r="B20" s="320"/>
      <c r="C20" s="409" t="s">
        <v>2820</v>
      </c>
      <c r="D20" s="320" t="s">
        <v>3078</v>
      </c>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row>
    <row r="21" spans="1:29" ht="18" customHeight="1">
      <c r="A21" s="320"/>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row>
    <row r="22" spans="1:29" ht="18" customHeight="1">
      <c r="A22" s="1305" t="s">
        <v>3079</v>
      </c>
      <c r="B22" s="1305"/>
      <c r="C22" s="1305"/>
      <c r="D22" s="1305"/>
      <c r="E22" s="1305"/>
      <c r="F22" s="1305"/>
      <c r="G22" s="1305"/>
      <c r="H22" s="1305"/>
      <c r="I22" s="1305"/>
      <c r="J22" s="1305"/>
      <c r="K22" s="1305"/>
      <c r="L22" s="1305"/>
      <c r="M22" s="1305"/>
      <c r="N22" s="1305"/>
      <c r="O22" s="1305"/>
      <c r="P22" s="1305"/>
      <c r="Q22" s="1305"/>
      <c r="R22" s="1305"/>
      <c r="S22" s="1305"/>
      <c r="T22" s="1305"/>
      <c r="U22" s="1305"/>
      <c r="V22" s="1305"/>
      <c r="W22" s="1305"/>
      <c r="X22" s="1305"/>
      <c r="Y22" s="1305"/>
      <c r="Z22" s="1305"/>
      <c r="AA22" s="1305"/>
      <c r="AB22" s="1305"/>
      <c r="AC22" s="1305"/>
    </row>
    <row r="23" spans="1:29" ht="18" customHeight="1">
      <c r="A23" s="320" t="s">
        <v>3080</v>
      </c>
      <c r="B23" s="320"/>
      <c r="C23" s="320"/>
      <c r="D23" s="320"/>
      <c r="E23" s="320"/>
      <c r="F23" s="320" t="s">
        <v>2803</v>
      </c>
      <c r="G23" s="1306"/>
      <c r="H23" s="1306"/>
      <c r="I23" s="1306"/>
      <c r="J23" s="1306"/>
      <c r="K23" s="1306"/>
      <c r="L23" s="1306"/>
      <c r="M23" s="1306"/>
      <c r="N23" s="1306"/>
      <c r="O23" s="1306"/>
      <c r="P23" s="1306"/>
      <c r="Q23" s="1306"/>
      <c r="R23" s="1306"/>
      <c r="S23" s="1306"/>
      <c r="T23" s="1306"/>
      <c r="U23" s="1306"/>
      <c r="V23" s="1306"/>
      <c r="W23" s="1306"/>
      <c r="X23" s="1306"/>
      <c r="Y23" s="1306"/>
      <c r="Z23" s="320" t="s">
        <v>2804</v>
      </c>
      <c r="AA23" s="320"/>
      <c r="AB23" s="320"/>
      <c r="AC23" s="320"/>
    </row>
    <row r="24" spans="1:29" ht="18" customHeight="1">
      <c r="A24" s="320" t="s">
        <v>3081</v>
      </c>
      <c r="B24" s="320"/>
      <c r="C24" s="320"/>
      <c r="D24" s="320"/>
      <c r="E24" s="320"/>
      <c r="F24" s="409" t="s">
        <v>2820</v>
      </c>
      <c r="G24" s="320" t="s">
        <v>3082</v>
      </c>
      <c r="H24" s="320"/>
      <c r="I24" s="320"/>
      <c r="J24" s="320"/>
      <c r="K24" s="320"/>
      <c r="L24" s="320"/>
      <c r="M24" s="320"/>
      <c r="N24" s="320"/>
      <c r="O24" s="320"/>
      <c r="P24" s="320"/>
      <c r="Q24" s="320"/>
      <c r="R24" s="320"/>
      <c r="S24" s="320"/>
      <c r="T24" s="320"/>
      <c r="U24" s="320"/>
      <c r="V24" s="320"/>
      <c r="W24" s="320"/>
      <c r="X24" s="320"/>
      <c r="Y24" s="320"/>
      <c r="Z24" s="320"/>
      <c r="AA24" s="320"/>
      <c r="AB24" s="320"/>
      <c r="AC24" s="320"/>
    </row>
    <row r="25" spans="1:29" ht="18" customHeight="1">
      <c r="A25" s="320"/>
      <c r="B25" s="320"/>
      <c r="C25" s="320"/>
      <c r="D25" s="320"/>
      <c r="E25" s="320"/>
      <c r="F25" s="320"/>
      <c r="G25" s="320"/>
      <c r="H25" s="320"/>
      <c r="I25" s="320"/>
      <c r="J25" s="320" t="s">
        <v>2803</v>
      </c>
      <c r="K25" s="320" t="s">
        <v>3083</v>
      </c>
      <c r="L25" s="320"/>
      <c r="M25" s="320"/>
      <c r="N25" s="320"/>
      <c r="O25" s="1306"/>
      <c r="P25" s="1306"/>
      <c r="Q25" s="1306"/>
      <c r="R25" s="1306"/>
      <c r="S25" s="1306"/>
      <c r="T25" s="1306"/>
      <c r="U25" s="1306"/>
      <c r="V25" s="1306"/>
      <c r="W25" s="1306"/>
      <c r="X25" s="1306"/>
      <c r="Y25" s="1306"/>
      <c r="Z25" s="320" t="s">
        <v>2804</v>
      </c>
      <c r="AA25" s="320"/>
      <c r="AB25" s="320"/>
      <c r="AC25" s="320"/>
    </row>
    <row r="26" spans="1:29" ht="18" customHeight="1">
      <c r="A26" s="320"/>
      <c r="B26" s="320"/>
      <c r="C26" s="320"/>
      <c r="D26" s="320"/>
      <c r="E26" s="320"/>
      <c r="F26" s="409" t="s">
        <v>2820</v>
      </c>
      <c r="G26" s="320" t="s">
        <v>3084</v>
      </c>
      <c r="H26" s="320"/>
      <c r="I26" s="320"/>
      <c r="J26" s="320"/>
      <c r="K26" s="320"/>
      <c r="L26" s="320"/>
      <c r="M26" s="320"/>
      <c r="N26" s="320"/>
      <c r="O26" s="320"/>
      <c r="P26" s="320"/>
      <c r="Q26" s="320"/>
      <c r="R26" s="320"/>
      <c r="S26" s="320"/>
      <c r="T26" s="320"/>
      <c r="U26" s="320"/>
      <c r="V26" s="320"/>
      <c r="W26" s="320"/>
      <c r="X26" s="320"/>
      <c r="Y26" s="320"/>
      <c r="Z26" s="320"/>
      <c r="AA26" s="320"/>
      <c r="AB26" s="320"/>
      <c r="AC26" s="320"/>
    </row>
    <row r="27" spans="1:29" ht="18" customHeight="1">
      <c r="A27" s="320"/>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row>
    <row r="28" spans="1:29" ht="18" customHeight="1">
      <c r="A28" s="1305" t="s">
        <v>3085</v>
      </c>
      <c r="B28" s="1305"/>
      <c r="C28" s="1305"/>
      <c r="D28" s="1305"/>
      <c r="E28" s="1305"/>
      <c r="F28" s="1305"/>
      <c r="G28" s="1305"/>
      <c r="H28" s="1305"/>
      <c r="I28" s="1305"/>
      <c r="J28" s="1305"/>
      <c r="K28" s="1305"/>
      <c r="L28" s="1305"/>
      <c r="M28" s="1305"/>
      <c r="N28" s="1305"/>
      <c r="O28" s="1305"/>
      <c r="P28" s="1305"/>
      <c r="Q28" s="1305"/>
      <c r="R28" s="1305"/>
      <c r="S28" s="1305"/>
      <c r="T28" s="1305"/>
      <c r="U28" s="1305"/>
      <c r="V28" s="1305"/>
      <c r="W28" s="1305"/>
      <c r="X28" s="1305"/>
      <c r="Y28" s="1305"/>
      <c r="Z28" s="1305"/>
      <c r="AA28" s="1305"/>
      <c r="AB28" s="1305"/>
      <c r="AC28" s="1305"/>
    </row>
    <row r="29" spans="1:29" ht="18" customHeight="1">
      <c r="A29" s="320"/>
      <c r="B29" s="320"/>
      <c r="C29" s="320"/>
      <c r="D29" s="320"/>
      <c r="E29" s="320"/>
      <c r="F29" s="320" t="s">
        <v>2803</v>
      </c>
      <c r="G29" s="1307"/>
      <c r="H29" s="1307"/>
      <c r="I29" s="1307"/>
      <c r="J29" s="1307"/>
      <c r="K29" s="1307"/>
      <c r="L29" s="1307"/>
      <c r="M29" s="1307"/>
      <c r="N29" s="1307"/>
      <c r="O29" s="1307"/>
      <c r="P29" s="1307"/>
      <c r="Q29" s="1307"/>
      <c r="R29" s="1307"/>
      <c r="S29" s="1307"/>
      <c r="T29" s="1307"/>
      <c r="U29" s="1307"/>
      <c r="V29" s="1307"/>
      <c r="W29" s="1307"/>
      <c r="X29" s="1307"/>
      <c r="Y29" s="1307"/>
      <c r="Z29" s="320" t="s">
        <v>2804</v>
      </c>
      <c r="AA29" s="320"/>
      <c r="AB29" s="320"/>
      <c r="AC29" s="320"/>
    </row>
    <row r="30" spans="1:29" ht="18" customHeight="1">
      <c r="A30" s="320"/>
      <c r="B30" s="320"/>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row>
    <row r="31" spans="1:29" ht="18" customHeight="1">
      <c r="A31" s="1305" t="s">
        <v>3086</v>
      </c>
      <c r="B31" s="1305"/>
      <c r="C31" s="1305"/>
      <c r="D31" s="1305"/>
      <c r="E31" s="1305"/>
      <c r="F31" s="1305"/>
      <c r="G31" s="1305"/>
      <c r="H31" s="1305"/>
      <c r="I31" s="1305"/>
      <c r="J31" s="1305"/>
      <c r="K31" s="1305"/>
      <c r="L31" s="1305"/>
      <c r="M31" s="1305"/>
      <c r="N31" s="1305"/>
      <c r="O31" s="1305"/>
      <c r="P31" s="1305"/>
      <c r="Q31" s="1305"/>
      <c r="R31" s="1305"/>
      <c r="S31" s="1305"/>
      <c r="T31" s="1305"/>
      <c r="U31" s="1305"/>
      <c r="V31" s="1305"/>
      <c r="W31" s="1305"/>
      <c r="X31" s="1305"/>
      <c r="Y31" s="1305"/>
      <c r="Z31" s="1305"/>
      <c r="AA31" s="1305"/>
      <c r="AB31" s="1305"/>
      <c r="AC31" s="1305"/>
    </row>
    <row r="32" spans="1:29" ht="18" customHeight="1">
      <c r="A32" s="386"/>
      <c r="B32" s="1304"/>
      <c r="C32" s="1304"/>
      <c r="D32" s="1304"/>
      <c r="E32" s="1304"/>
      <c r="F32" s="1304"/>
      <c r="G32" s="1304"/>
      <c r="H32" s="1304"/>
      <c r="I32" s="1304"/>
      <c r="J32" s="1304"/>
      <c r="K32" s="1304"/>
      <c r="L32" s="1304"/>
      <c r="M32" s="1304"/>
      <c r="N32" s="1304"/>
      <c r="O32" s="1304"/>
      <c r="P32" s="1304"/>
      <c r="Q32" s="1304"/>
      <c r="R32" s="1304"/>
      <c r="S32" s="1304"/>
      <c r="T32" s="1304"/>
      <c r="U32" s="1304"/>
      <c r="V32" s="1304"/>
      <c r="W32" s="1304"/>
      <c r="X32" s="1304"/>
      <c r="Y32" s="1304"/>
      <c r="Z32" s="1304"/>
      <c r="AA32" s="1304"/>
      <c r="AB32" s="1304"/>
      <c r="AC32" s="386"/>
    </row>
  </sheetData>
  <mergeCells count="19">
    <mergeCell ref="A15:AC15"/>
    <mergeCell ref="A1:AC1"/>
    <mergeCell ref="A2:AC2"/>
    <mergeCell ref="H3:L3"/>
    <mergeCell ref="H4:L4"/>
    <mergeCell ref="J6:M6"/>
    <mergeCell ref="J7:M7"/>
    <mergeCell ref="M8:P8"/>
    <mergeCell ref="U8:X8"/>
    <mergeCell ref="J9:P9"/>
    <mergeCell ref="T9:Y9"/>
    <mergeCell ref="A11:AC11"/>
    <mergeCell ref="B32:AB32"/>
    <mergeCell ref="A22:AC22"/>
    <mergeCell ref="G23:Y23"/>
    <mergeCell ref="O25:Y25"/>
    <mergeCell ref="A28:AC28"/>
    <mergeCell ref="G29:Y29"/>
    <mergeCell ref="A31:AC31"/>
  </mergeCells>
  <phoneticPr fontId="1"/>
  <dataValidations count="1">
    <dataValidation type="list" allowBlank="1" showInputMessage="1" showErrorMessage="1" sqref="C12:C13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C65548:C65549 IY65548:IY65549 SU65548:SU65549 ACQ65548:ACQ65549 AMM65548:AMM65549 AWI65548:AWI65549 BGE65548:BGE65549 BQA65548:BQA65549 BZW65548:BZW65549 CJS65548:CJS65549 CTO65548:CTO65549 DDK65548:DDK65549 DNG65548:DNG65549 DXC65548:DXC65549 EGY65548:EGY65549 EQU65548:EQU65549 FAQ65548:FAQ65549 FKM65548:FKM65549 FUI65548:FUI65549 GEE65548:GEE65549 GOA65548:GOA65549 GXW65548:GXW65549 HHS65548:HHS65549 HRO65548:HRO65549 IBK65548:IBK65549 ILG65548:ILG65549 IVC65548:IVC65549 JEY65548:JEY65549 JOU65548:JOU65549 JYQ65548:JYQ65549 KIM65548:KIM65549 KSI65548:KSI65549 LCE65548:LCE65549 LMA65548:LMA65549 LVW65548:LVW65549 MFS65548:MFS65549 MPO65548:MPO65549 MZK65548:MZK65549 NJG65548:NJG65549 NTC65548:NTC65549 OCY65548:OCY65549 OMU65548:OMU65549 OWQ65548:OWQ65549 PGM65548:PGM65549 PQI65548:PQI65549 QAE65548:QAE65549 QKA65548:QKA65549 QTW65548:QTW65549 RDS65548:RDS65549 RNO65548:RNO65549 RXK65548:RXK65549 SHG65548:SHG65549 SRC65548:SRC65549 TAY65548:TAY65549 TKU65548:TKU65549 TUQ65548:TUQ65549 UEM65548:UEM65549 UOI65548:UOI65549 UYE65548:UYE65549 VIA65548:VIA65549 VRW65548:VRW65549 WBS65548:WBS65549 WLO65548:WLO65549 WVK65548:WVK65549 C131084:C131085 IY131084:IY131085 SU131084:SU131085 ACQ131084:ACQ131085 AMM131084:AMM131085 AWI131084:AWI131085 BGE131084:BGE131085 BQA131084:BQA131085 BZW131084:BZW131085 CJS131084:CJS131085 CTO131084:CTO131085 DDK131084:DDK131085 DNG131084:DNG131085 DXC131084:DXC131085 EGY131084:EGY131085 EQU131084:EQU131085 FAQ131084:FAQ131085 FKM131084:FKM131085 FUI131084:FUI131085 GEE131084:GEE131085 GOA131084:GOA131085 GXW131084:GXW131085 HHS131084:HHS131085 HRO131084:HRO131085 IBK131084:IBK131085 ILG131084:ILG131085 IVC131084:IVC131085 JEY131084:JEY131085 JOU131084:JOU131085 JYQ131084:JYQ131085 KIM131084:KIM131085 KSI131084:KSI131085 LCE131084:LCE131085 LMA131084:LMA131085 LVW131084:LVW131085 MFS131084:MFS131085 MPO131084:MPO131085 MZK131084:MZK131085 NJG131084:NJG131085 NTC131084:NTC131085 OCY131084:OCY131085 OMU131084:OMU131085 OWQ131084:OWQ131085 PGM131084:PGM131085 PQI131084:PQI131085 QAE131084:QAE131085 QKA131084:QKA131085 QTW131084:QTW131085 RDS131084:RDS131085 RNO131084:RNO131085 RXK131084:RXK131085 SHG131084:SHG131085 SRC131084:SRC131085 TAY131084:TAY131085 TKU131084:TKU131085 TUQ131084:TUQ131085 UEM131084:UEM131085 UOI131084:UOI131085 UYE131084:UYE131085 VIA131084:VIA131085 VRW131084:VRW131085 WBS131084:WBS131085 WLO131084:WLO131085 WVK131084:WVK131085 C196620:C196621 IY196620:IY196621 SU196620:SU196621 ACQ196620:ACQ196621 AMM196620:AMM196621 AWI196620:AWI196621 BGE196620:BGE196621 BQA196620:BQA196621 BZW196620:BZW196621 CJS196620:CJS196621 CTO196620:CTO196621 DDK196620:DDK196621 DNG196620:DNG196621 DXC196620:DXC196621 EGY196620:EGY196621 EQU196620:EQU196621 FAQ196620:FAQ196621 FKM196620:FKM196621 FUI196620:FUI196621 GEE196620:GEE196621 GOA196620:GOA196621 GXW196620:GXW196621 HHS196620:HHS196621 HRO196620:HRO196621 IBK196620:IBK196621 ILG196620:ILG196621 IVC196620:IVC196621 JEY196620:JEY196621 JOU196620:JOU196621 JYQ196620:JYQ196621 KIM196620:KIM196621 KSI196620:KSI196621 LCE196620:LCE196621 LMA196620:LMA196621 LVW196620:LVW196621 MFS196620:MFS196621 MPO196620:MPO196621 MZK196620:MZK196621 NJG196620:NJG196621 NTC196620:NTC196621 OCY196620:OCY196621 OMU196620:OMU196621 OWQ196620:OWQ196621 PGM196620:PGM196621 PQI196620:PQI196621 QAE196620:QAE196621 QKA196620:QKA196621 QTW196620:QTW196621 RDS196620:RDS196621 RNO196620:RNO196621 RXK196620:RXK196621 SHG196620:SHG196621 SRC196620:SRC196621 TAY196620:TAY196621 TKU196620:TKU196621 TUQ196620:TUQ196621 UEM196620:UEM196621 UOI196620:UOI196621 UYE196620:UYE196621 VIA196620:VIA196621 VRW196620:VRW196621 WBS196620:WBS196621 WLO196620:WLO196621 WVK196620:WVK196621 C262156:C262157 IY262156:IY262157 SU262156:SU262157 ACQ262156:ACQ262157 AMM262156:AMM262157 AWI262156:AWI262157 BGE262156:BGE262157 BQA262156:BQA262157 BZW262156:BZW262157 CJS262156:CJS262157 CTO262156:CTO262157 DDK262156:DDK262157 DNG262156:DNG262157 DXC262156:DXC262157 EGY262156:EGY262157 EQU262156:EQU262157 FAQ262156:FAQ262157 FKM262156:FKM262157 FUI262156:FUI262157 GEE262156:GEE262157 GOA262156:GOA262157 GXW262156:GXW262157 HHS262156:HHS262157 HRO262156:HRO262157 IBK262156:IBK262157 ILG262156:ILG262157 IVC262156:IVC262157 JEY262156:JEY262157 JOU262156:JOU262157 JYQ262156:JYQ262157 KIM262156:KIM262157 KSI262156:KSI262157 LCE262156:LCE262157 LMA262156:LMA262157 LVW262156:LVW262157 MFS262156:MFS262157 MPO262156:MPO262157 MZK262156:MZK262157 NJG262156:NJG262157 NTC262156:NTC262157 OCY262156:OCY262157 OMU262156:OMU262157 OWQ262156:OWQ262157 PGM262156:PGM262157 PQI262156:PQI262157 QAE262156:QAE262157 QKA262156:QKA262157 QTW262156:QTW262157 RDS262156:RDS262157 RNO262156:RNO262157 RXK262156:RXK262157 SHG262156:SHG262157 SRC262156:SRC262157 TAY262156:TAY262157 TKU262156:TKU262157 TUQ262156:TUQ262157 UEM262156:UEM262157 UOI262156:UOI262157 UYE262156:UYE262157 VIA262156:VIA262157 VRW262156:VRW262157 WBS262156:WBS262157 WLO262156:WLO262157 WVK262156:WVK262157 C327692:C327693 IY327692:IY327693 SU327692:SU327693 ACQ327692:ACQ327693 AMM327692:AMM327693 AWI327692:AWI327693 BGE327692:BGE327693 BQA327692:BQA327693 BZW327692:BZW327693 CJS327692:CJS327693 CTO327692:CTO327693 DDK327692:DDK327693 DNG327692:DNG327693 DXC327692:DXC327693 EGY327692:EGY327693 EQU327692:EQU327693 FAQ327692:FAQ327693 FKM327692:FKM327693 FUI327692:FUI327693 GEE327692:GEE327693 GOA327692:GOA327693 GXW327692:GXW327693 HHS327692:HHS327693 HRO327692:HRO327693 IBK327692:IBK327693 ILG327692:ILG327693 IVC327692:IVC327693 JEY327692:JEY327693 JOU327692:JOU327693 JYQ327692:JYQ327693 KIM327692:KIM327693 KSI327692:KSI327693 LCE327692:LCE327693 LMA327692:LMA327693 LVW327692:LVW327693 MFS327692:MFS327693 MPO327692:MPO327693 MZK327692:MZK327693 NJG327692:NJG327693 NTC327692:NTC327693 OCY327692:OCY327693 OMU327692:OMU327693 OWQ327692:OWQ327693 PGM327692:PGM327693 PQI327692:PQI327693 QAE327692:QAE327693 QKA327692:QKA327693 QTW327692:QTW327693 RDS327692:RDS327693 RNO327692:RNO327693 RXK327692:RXK327693 SHG327692:SHG327693 SRC327692:SRC327693 TAY327692:TAY327693 TKU327692:TKU327693 TUQ327692:TUQ327693 UEM327692:UEM327693 UOI327692:UOI327693 UYE327692:UYE327693 VIA327692:VIA327693 VRW327692:VRW327693 WBS327692:WBS327693 WLO327692:WLO327693 WVK327692:WVK327693 C393228:C393229 IY393228:IY393229 SU393228:SU393229 ACQ393228:ACQ393229 AMM393228:AMM393229 AWI393228:AWI393229 BGE393228:BGE393229 BQA393228:BQA393229 BZW393228:BZW393229 CJS393228:CJS393229 CTO393228:CTO393229 DDK393228:DDK393229 DNG393228:DNG393229 DXC393228:DXC393229 EGY393228:EGY393229 EQU393228:EQU393229 FAQ393228:FAQ393229 FKM393228:FKM393229 FUI393228:FUI393229 GEE393228:GEE393229 GOA393228:GOA393229 GXW393228:GXW393229 HHS393228:HHS393229 HRO393228:HRO393229 IBK393228:IBK393229 ILG393228:ILG393229 IVC393228:IVC393229 JEY393228:JEY393229 JOU393228:JOU393229 JYQ393228:JYQ393229 KIM393228:KIM393229 KSI393228:KSI393229 LCE393228:LCE393229 LMA393228:LMA393229 LVW393228:LVW393229 MFS393228:MFS393229 MPO393228:MPO393229 MZK393228:MZK393229 NJG393228:NJG393229 NTC393228:NTC393229 OCY393228:OCY393229 OMU393228:OMU393229 OWQ393228:OWQ393229 PGM393228:PGM393229 PQI393228:PQI393229 QAE393228:QAE393229 QKA393228:QKA393229 QTW393228:QTW393229 RDS393228:RDS393229 RNO393228:RNO393229 RXK393228:RXK393229 SHG393228:SHG393229 SRC393228:SRC393229 TAY393228:TAY393229 TKU393228:TKU393229 TUQ393228:TUQ393229 UEM393228:UEM393229 UOI393228:UOI393229 UYE393228:UYE393229 VIA393228:VIA393229 VRW393228:VRW393229 WBS393228:WBS393229 WLO393228:WLO393229 WVK393228:WVK393229 C458764:C458765 IY458764:IY458765 SU458764:SU458765 ACQ458764:ACQ458765 AMM458764:AMM458765 AWI458764:AWI458765 BGE458764:BGE458765 BQA458764:BQA458765 BZW458764:BZW458765 CJS458764:CJS458765 CTO458764:CTO458765 DDK458764:DDK458765 DNG458764:DNG458765 DXC458764:DXC458765 EGY458764:EGY458765 EQU458764:EQU458765 FAQ458764:FAQ458765 FKM458764:FKM458765 FUI458764:FUI458765 GEE458764:GEE458765 GOA458764:GOA458765 GXW458764:GXW458765 HHS458764:HHS458765 HRO458764:HRO458765 IBK458764:IBK458765 ILG458764:ILG458765 IVC458764:IVC458765 JEY458764:JEY458765 JOU458764:JOU458765 JYQ458764:JYQ458765 KIM458764:KIM458765 KSI458764:KSI458765 LCE458764:LCE458765 LMA458764:LMA458765 LVW458764:LVW458765 MFS458764:MFS458765 MPO458764:MPO458765 MZK458764:MZK458765 NJG458764:NJG458765 NTC458764:NTC458765 OCY458764:OCY458765 OMU458764:OMU458765 OWQ458764:OWQ458765 PGM458764:PGM458765 PQI458764:PQI458765 QAE458764:QAE458765 QKA458764:QKA458765 QTW458764:QTW458765 RDS458764:RDS458765 RNO458764:RNO458765 RXK458764:RXK458765 SHG458764:SHG458765 SRC458764:SRC458765 TAY458764:TAY458765 TKU458764:TKU458765 TUQ458764:TUQ458765 UEM458764:UEM458765 UOI458764:UOI458765 UYE458764:UYE458765 VIA458764:VIA458765 VRW458764:VRW458765 WBS458764:WBS458765 WLO458764:WLO458765 WVK458764:WVK458765 C524300:C524301 IY524300:IY524301 SU524300:SU524301 ACQ524300:ACQ524301 AMM524300:AMM524301 AWI524300:AWI524301 BGE524300:BGE524301 BQA524300:BQA524301 BZW524300:BZW524301 CJS524300:CJS524301 CTO524300:CTO524301 DDK524300:DDK524301 DNG524300:DNG524301 DXC524300:DXC524301 EGY524300:EGY524301 EQU524300:EQU524301 FAQ524300:FAQ524301 FKM524300:FKM524301 FUI524300:FUI524301 GEE524300:GEE524301 GOA524300:GOA524301 GXW524300:GXW524301 HHS524300:HHS524301 HRO524300:HRO524301 IBK524300:IBK524301 ILG524300:ILG524301 IVC524300:IVC524301 JEY524300:JEY524301 JOU524300:JOU524301 JYQ524300:JYQ524301 KIM524300:KIM524301 KSI524300:KSI524301 LCE524300:LCE524301 LMA524300:LMA524301 LVW524300:LVW524301 MFS524300:MFS524301 MPO524300:MPO524301 MZK524300:MZK524301 NJG524300:NJG524301 NTC524300:NTC524301 OCY524300:OCY524301 OMU524300:OMU524301 OWQ524300:OWQ524301 PGM524300:PGM524301 PQI524300:PQI524301 QAE524300:QAE524301 QKA524300:QKA524301 QTW524300:QTW524301 RDS524300:RDS524301 RNO524300:RNO524301 RXK524300:RXK524301 SHG524300:SHG524301 SRC524300:SRC524301 TAY524300:TAY524301 TKU524300:TKU524301 TUQ524300:TUQ524301 UEM524300:UEM524301 UOI524300:UOI524301 UYE524300:UYE524301 VIA524300:VIA524301 VRW524300:VRW524301 WBS524300:WBS524301 WLO524300:WLO524301 WVK524300:WVK524301 C589836:C589837 IY589836:IY589837 SU589836:SU589837 ACQ589836:ACQ589837 AMM589836:AMM589837 AWI589836:AWI589837 BGE589836:BGE589837 BQA589836:BQA589837 BZW589836:BZW589837 CJS589836:CJS589837 CTO589836:CTO589837 DDK589836:DDK589837 DNG589836:DNG589837 DXC589836:DXC589837 EGY589836:EGY589837 EQU589836:EQU589837 FAQ589836:FAQ589837 FKM589836:FKM589837 FUI589836:FUI589837 GEE589836:GEE589837 GOA589836:GOA589837 GXW589836:GXW589837 HHS589836:HHS589837 HRO589836:HRO589837 IBK589836:IBK589837 ILG589836:ILG589837 IVC589836:IVC589837 JEY589836:JEY589837 JOU589836:JOU589837 JYQ589836:JYQ589837 KIM589836:KIM589837 KSI589836:KSI589837 LCE589836:LCE589837 LMA589836:LMA589837 LVW589836:LVW589837 MFS589836:MFS589837 MPO589836:MPO589837 MZK589836:MZK589837 NJG589836:NJG589837 NTC589836:NTC589837 OCY589836:OCY589837 OMU589836:OMU589837 OWQ589836:OWQ589837 PGM589836:PGM589837 PQI589836:PQI589837 QAE589836:QAE589837 QKA589836:QKA589837 QTW589836:QTW589837 RDS589836:RDS589837 RNO589836:RNO589837 RXK589836:RXK589837 SHG589836:SHG589837 SRC589836:SRC589837 TAY589836:TAY589837 TKU589836:TKU589837 TUQ589836:TUQ589837 UEM589836:UEM589837 UOI589836:UOI589837 UYE589836:UYE589837 VIA589836:VIA589837 VRW589836:VRW589837 WBS589836:WBS589837 WLO589836:WLO589837 WVK589836:WVK589837 C655372:C655373 IY655372:IY655373 SU655372:SU655373 ACQ655372:ACQ655373 AMM655372:AMM655373 AWI655372:AWI655373 BGE655372:BGE655373 BQA655372:BQA655373 BZW655372:BZW655373 CJS655372:CJS655373 CTO655372:CTO655373 DDK655372:DDK655373 DNG655372:DNG655373 DXC655372:DXC655373 EGY655372:EGY655373 EQU655372:EQU655373 FAQ655372:FAQ655373 FKM655372:FKM655373 FUI655372:FUI655373 GEE655372:GEE655373 GOA655372:GOA655373 GXW655372:GXW655373 HHS655372:HHS655373 HRO655372:HRO655373 IBK655372:IBK655373 ILG655372:ILG655373 IVC655372:IVC655373 JEY655372:JEY655373 JOU655372:JOU655373 JYQ655372:JYQ655373 KIM655372:KIM655373 KSI655372:KSI655373 LCE655372:LCE655373 LMA655372:LMA655373 LVW655372:LVW655373 MFS655372:MFS655373 MPO655372:MPO655373 MZK655372:MZK655373 NJG655372:NJG655373 NTC655372:NTC655373 OCY655372:OCY655373 OMU655372:OMU655373 OWQ655372:OWQ655373 PGM655372:PGM655373 PQI655372:PQI655373 QAE655372:QAE655373 QKA655372:QKA655373 QTW655372:QTW655373 RDS655372:RDS655373 RNO655372:RNO655373 RXK655372:RXK655373 SHG655372:SHG655373 SRC655372:SRC655373 TAY655372:TAY655373 TKU655372:TKU655373 TUQ655372:TUQ655373 UEM655372:UEM655373 UOI655372:UOI655373 UYE655372:UYE655373 VIA655372:VIA655373 VRW655372:VRW655373 WBS655372:WBS655373 WLO655372:WLO655373 WVK655372:WVK655373 C720908:C720909 IY720908:IY720909 SU720908:SU720909 ACQ720908:ACQ720909 AMM720908:AMM720909 AWI720908:AWI720909 BGE720908:BGE720909 BQA720908:BQA720909 BZW720908:BZW720909 CJS720908:CJS720909 CTO720908:CTO720909 DDK720908:DDK720909 DNG720908:DNG720909 DXC720908:DXC720909 EGY720908:EGY720909 EQU720908:EQU720909 FAQ720908:FAQ720909 FKM720908:FKM720909 FUI720908:FUI720909 GEE720908:GEE720909 GOA720908:GOA720909 GXW720908:GXW720909 HHS720908:HHS720909 HRO720908:HRO720909 IBK720908:IBK720909 ILG720908:ILG720909 IVC720908:IVC720909 JEY720908:JEY720909 JOU720908:JOU720909 JYQ720908:JYQ720909 KIM720908:KIM720909 KSI720908:KSI720909 LCE720908:LCE720909 LMA720908:LMA720909 LVW720908:LVW720909 MFS720908:MFS720909 MPO720908:MPO720909 MZK720908:MZK720909 NJG720908:NJG720909 NTC720908:NTC720909 OCY720908:OCY720909 OMU720908:OMU720909 OWQ720908:OWQ720909 PGM720908:PGM720909 PQI720908:PQI720909 QAE720908:QAE720909 QKA720908:QKA720909 QTW720908:QTW720909 RDS720908:RDS720909 RNO720908:RNO720909 RXK720908:RXK720909 SHG720908:SHG720909 SRC720908:SRC720909 TAY720908:TAY720909 TKU720908:TKU720909 TUQ720908:TUQ720909 UEM720908:UEM720909 UOI720908:UOI720909 UYE720908:UYE720909 VIA720908:VIA720909 VRW720908:VRW720909 WBS720908:WBS720909 WLO720908:WLO720909 WVK720908:WVK720909 C786444:C786445 IY786444:IY786445 SU786444:SU786445 ACQ786444:ACQ786445 AMM786444:AMM786445 AWI786444:AWI786445 BGE786444:BGE786445 BQA786444:BQA786445 BZW786444:BZW786445 CJS786444:CJS786445 CTO786444:CTO786445 DDK786444:DDK786445 DNG786444:DNG786445 DXC786444:DXC786445 EGY786444:EGY786445 EQU786444:EQU786445 FAQ786444:FAQ786445 FKM786444:FKM786445 FUI786444:FUI786445 GEE786444:GEE786445 GOA786444:GOA786445 GXW786444:GXW786445 HHS786444:HHS786445 HRO786444:HRO786445 IBK786444:IBK786445 ILG786444:ILG786445 IVC786444:IVC786445 JEY786444:JEY786445 JOU786444:JOU786445 JYQ786444:JYQ786445 KIM786444:KIM786445 KSI786444:KSI786445 LCE786444:LCE786445 LMA786444:LMA786445 LVW786444:LVW786445 MFS786444:MFS786445 MPO786444:MPO786445 MZK786444:MZK786445 NJG786444:NJG786445 NTC786444:NTC786445 OCY786444:OCY786445 OMU786444:OMU786445 OWQ786444:OWQ786445 PGM786444:PGM786445 PQI786444:PQI786445 QAE786444:QAE786445 QKA786444:QKA786445 QTW786444:QTW786445 RDS786444:RDS786445 RNO786444:RNO786445 RXK786444:RXK786445 SHG786444:SHG786445 SRC786444:SRC786445 TAY786444:TAY786445 TKU786444:TKU786445 TUQ786444:TUQ786445 UEM786444:UEM786445 UOI786444:UOI786445 UYE786444:UYE786445 VIA786444:VIA786445 VRW786444:VRW786445 WBS786444:WBS786445 WLO786444:WLO786445 WVK786444:WVK786445 C851980:C851981 IY851980:IY851981 SU851980:SU851981 ACQ851980:ACQ851981 AMM851980:AMM851981 AWI851980:AWI851981 BGE851980:BGE851981 BQA851980:BQA851981 BZW851980:BZW851981 CJS851980:CJS851981 CTO851980:CTO851981 DDK851980:DDK851981 DNG851980:DNG851981 DXC851980:DXC851981 EGY851980:EGY851981 EQU851980:EQU851981 FAQ851980:FAQ851981 FKM851980:FKM851981 FUI851980:FUI851981 GEE851980:GEE851981 GOA851980:GOA851981 GXW851980:GXW851981 HHS851980:HHS851981 HRO851980:HRO851981 IBK851980:IBK851981 ILG851980:ILG851981 IVC851980:IVC851981 JEY851980:JEY851981 JOU851980:JOU851981 JYQ851980:JYQ851981 KIM851980:KIM851981 KSI851980:KSI851981 LCE851980:LCE851981 LMA851980:LMA851981 LVW851980:LVW851981 MFS851980:MFS851981 MPO851980:MPO851981 MZK851980:MZK851981 NJG851980:NJG851981 NTC851980:NTC851981 OCY851980:OCY851981 OMU851980:OMU851981 OWQ851980:OWQ851981 PGM851980:PGM851981 PQI851980:PQI851981 QAE851980:QAE851981 QKA851980:QKA851981 QTW851980:QTW851981 RDS851980:RDS851981 RNO851980:RNO851981 RXK851980:RXK851981 SHG851980:SHG851981 SRC851980:SRC851981 TAY851980:TAY851981 TKU851980:TKU851981 TUQ851980:TUQ851981 UEM851980:UEM851981 UOI851980:UOI851981 UYE851980:UYE851981 VIA851980:VIA851981 VRW851980:VRW851981 WBS851980:WBS851981 WLO851980:WLO851981 WVK851980:WVK851981 C917516:C917517 IY917516:IY917517 SU917516:SU917517 ACQ917516:ACQ917517 AMM917516:AMM917517 AWI917516:AWI917517 BGE917516:BGE917517 BQA917516:BQA917517 BZW917516:BZW917517 CJS917516:CJS917517 CTO917516:CTO917517 DDK917516:DDK917517 DNG917516:DNG917517 DXC917516:DXC917517 EGY917516:EGY917517 EQU917516:EQU917517 FAQ917516:FAQ917517 FKM917516:FKM917517 FUI917516:FUI917517 GEE917516:GEE917517 GOA917516:GOA917517 GXW917516:GXW917517 HHS917516:HHS917517 HRO917516:HRO917517 IBK917516:IBK917517 ILG917516:ILG917517 IVC917516:IVC917517 JEY917516:JEY917517 JOU917516:JOU917517 JYQ917516:JYQ917517 KIM917516:KIM917517 KSI917516:KSI917517 LCE917516:LCE917517 LMA917516:LMA917517 LVW917516:LVW917517 MFS917516:MFS917517 MPO917516:MPO917517 MZK917516:MZK917517 NJG917516:NJG917517 NTC917516:NTC917517 OCY917516:OCY917517 OMU917516:OMU917517 OWQ917516:OWQ917517 PGM917516:PGM917517 PQI917516:PQI917517 QAE917516:QAE917517 QKA917516:QKA917517 QTW917516:QTW917517 RDS917516:RDS917517 RNO917516:RNO917517 RXK917516:RXK917517 SHG917516:SHG917517 SRC917516:SRC917517 TAY917516:TAY917517 TKU917516:TKU917517 TUQ917516:TUQ917517 UEM917516:UEM917517 UOI917516:UOI917517 UYE917516:UYE917517 VIA917516:VIA917517 VRW917516:VRW917517 WBS917516:WBS917517 WLO917516:WLO917517 WVK917516:WVK917517 C983052:C983053 IY983052:IY983053 SU983052:SU983053 ACQ983052:ACQ983053 AMM983052:AMM983053 AWI983052:AWI983053 BGE983052:BGE983053 BQA983052:BQA983053 BZW983052:BZW983053 CJS983052:CJS983053 CTO983052:CTO983053 DDK983052:DDK983053 DNG983052:DNG983053 DXC983052:DXC983053 EGY983052:EGY983053 EQU983052:EQU983053 FAQ983052:FAQ983053 FKM983052:FKM983053 FUI983052:FUI983053 GEE983052:GEE983053 GOA983052:GOA983053 GXW983052:GXW983053 HHS983052:HHS983053 HRO983052:HRO983053 IBK983052:IBK983053 ILG983052:ILG983053 IVC983052:IVC983053 JEY983052:JEY983053 JOU983052:JOU983053 JYQ983052:JYQ983053 KIM983052:KIM983053 KSI983052:KSI983053 LCE983052:LCE983053 LMA983052:LMA983053 LVW983052:LVW983053 MFS983052:MFS983053 MPO983052:MPO983053 MZK983052:MZK983053 NJG983052:NJG983053 NTC983052:NTC983053 OCY983052:OCY983053 OMU983052:OMU983053 OWQ983052:OWQ983053 PGM983052:PGM983053 PQI983052:PQI983053 QAE983052:QAE983053 QKA983052:QKA983053 QTW983052:QTW983053 RDS983052:RDS983053 RNO983052:RNO983053 RXK983052:RXK983053 SHG983052:SHG983053 SRC983052:SRC983053 TAY983052:TAY983053 TKU983052:TKU983053 TUQ983052:TUQ983053 UEM983052:UEM983053 UOI983052:UOI983053 UYE983052:UYE983053 VIA983052:VIA983053 VRW983052:VRW983053 WBS983052:WBS983053 WLO983052:WLO983053 WVK983052:WVK983053 C16:C20 IY16:IY20 SU16:SU20 ACQ16:ACQ20 AMM16:AMM20 AWI16:AWI20 BGE16:BGE20 BQA16:BQA20 BZW16:BZW20 CJS16:CJS20 CTO16:CTO20 DDK16:DDK20 DNG16:DNG20 DXC16:DXC20 EGY16:EGY20 EQU16:EQU20 FAQ16:FAQ20 FKM16:FKM20 FUI16:FUI20 GEE16:GEE20 GOA16:GOA20 GXW16:GXW20 HHS16:HHS20 HRO16:HRO20 IBK16:IBK20 ILG16:ILG20 IVC16:IVC20 JEY16:JEY20 JOU16:JOU20 JYQ16:JYQ20 KIM16:KIM20 KSI16:KSI20 LCE16:LCE20 LMA16:LMA20 LVW16:LVW20 MFS16:MFS20 MPO16:MPO20 MZK16:MZK20 NJG16:NJG20 NTC16:NTC20 OCY16:OCY20 OMU16:OMU20 OWQ16:OWQ20 PGM16:PGM20 PQI16:PQI20 QAE16:QAE20 QKA16:QKA20 QTW16:QTW20 RDS16:RDS20 RNO16:RNO20 RXK16:RXK20 SHG16:SHG20 SRC16:SRC20 TAY16:TAY20 TKU16:TKU20 TUQ16:TUQ20 UEM16:UEM20 UOI16:UOI20 UYE16:UYE20 VIA16:VIA20 VRW16:VRW20 WBS16:WBS20 WLO16:WLO20 WVK16:WVK20 C65552:C65556 IY65552:IY65556 SU65552:SU65556 ACQ65552:ACQ65556 AMM65552:AMM65556 AWI65552:AWI65556 BGE65552:BGE65556 BQA65552:BQA65556 BZW65552:BZW65556 CJS65552:CJS65556 CTO65552:CTO65556 DDK65552:DDK65556 DNG65552:DNG65556 DXC65552:DXC65556 EGY65552:EGY65556 EQU65552:EQU65556 FAQ65552:FAQ65556 FKM65552:FKM65556 FUI65552:FUI65556 GEE65552:GEE65556 GOA65552:GOA65556 GXW65552:GXW65556 HHS65552:HHS65556 HRO65552:HRO65556 IBK65552:IBK65556 ILG65552:ILG65556 IVC65552:IVC65556 JEY65552:JEY65556 JOU65552:JOU65556 JYQ65552:JYQ65556 KIM65552:KIM65556 KSI65552:KSI65556 LCE65552:LCE65556 LMA65552:LMA65556 LVW65552:LVW65556 MFS65552:MFS65556 MPO65552:MPO65556 MZK65552:MZK65556 NJG65552:NJG65556 NTC65552:NTC65556 OCY65552:OCY65556 OMU65552:OMU65556 OWQ65552:OWQ65556 PGM65552:PGM65556 PQI65552:PQI65556 QAE65552:QAE65556 QKA65552:QKA65556 QTW65552:QTW65556 RDS65552:RDS65556 RNO65552:RNO65556 RXK65552:RXK65556 SHG65552:SHG65556 SRC65552:SRC65556 TAY65552:TAY65556 TKU65552:TKU65556 TUQ65552:TUQ65556 UEM65552:UEM65556 UOI65552:UOI65556 UYE65552:UYE65556 VIA65552:VIA65556 VRW65552:VRW65556 WBS65552:WBS65556 WLO65552:WLO65556 WVK65552:WVK65556 C131088:C131092 IY131088:IY131092 SU131088:SU131092 ACQ131088:ACQ131092 AMM131088:AMM131092 AWI131088:AWI131092 BGE131088:BGE131092 BQA131088:BQA131092 BZW131088:BZW131092 CJS131088:CJS131092 CTO131088:CTO131092 DDK131088:DDK131092 DNG131088:DNG131092 DXC131088:DXC131092 EGY131088:EGY131092 EQU131088:EQU131092 FAQ131088:FAQ131092 FKM131088:FKM131092 FUI131088:FUI131092 GEE131088:GEE131092 GOA131088:GOA131092 GXW131088:GXW131092 HHS131088:HHS131092 HRO131088:HRO131092 IBK131088:IBK131092 ILG131088:ILG131092 IVC131088:IVC131092 JEY131088:JEY131092 JOU131088:JOU131092 JYQ131088:JYQ131092 KIM131088:KIM131092 KSI131088:KSI131092 LCE131088:LCE131092 LMA131088:LMA131092 LVW131088:LVW131092 MFS131088:MFS131092 MPO131088:MPO131092 MZK131088:MZK131092 NJG131088:NJG131092 NTC131088:NTC131092 OCY131088:OCY131092 OMU131088:OMU131092 OWQ131088:OWQ131092 PGM131088:PGM131092 PQI131088:PQI131092 QAE131088:QAE131092 QKA131088:QKA131092 QTW131088:QTW131092 RDS131088:RDS131092 RNO131088:RNO131092 RXK131088:RXK131092 SHG131088:SHG131092 SRC131088:SRC131092 TAY131088:TAY131092 TKU131088:TKU131092 TUQ131088:TUQ131092 UEM131088:UEM131092 UOI131088:UOI131092 UYE131088:UYE131092 VIA131088:VIA131092 VRW131088:VRW131092 WBS131088:WBS131092 WLO131088:WLO131092 WVK131088:WVK131092 C196624:C196628 IY196624:IY196628 SU196624:SU196628 ACQ196624:ACQ196628 AMM196624:AMM196628 AWI196624:AWI196628 BGE196624:BGE196628 BQA196624:BQA196628 BZW196624:BZW196628 CJS196624:CJS196628 CTO196624:CTO196628 DDK196624:DDK196628 DNG196624:DNG196628 DXC196624:DXC196628 EGY196624:EGY196628 EQU196624:EQU196628 FAQ196624:FAQ196628 FKM196624:FKM196628 FUI196624:FUI196628 GEE196624:GEE196628 GOA196624:GOA196628 GXW196624:GXW196628 HHS196624:HHS196628 HRO196624:HRO196628 IBK196624:IBK196628 ILG196624:ILG196628 IVC196624:IVC196628 JEY196624:JEY196628 JOU196624:JOU196628 JYQ196624:JYQ196628 KIM196624:KIM196628 KSI196624:KSI196628 LCE196624:LCE196628 LMA196624:LMA196628 LVW196624:LVW196628 MFS196624:MFS196628 MPO196624:MPO196628 MZK196624:MZK196628 NJG196624:NJG196628 NTC196624:NTC196628 OCY196624:OCY196628 OMU196624:OMU196628 OWQ196624:OWQ196628 PGM196624:PGM196628 PQI196624:PQI196628 QAE196624:QAE196628 QKA196624:QKA196628 QTW196624:QTW196628 RDS196624:RDS196628 RNO196624:RNO196628 RXK196624:RXK196628 SHG196624:SHG196628 SRC196624:SRC196628 TAY196624:TAY196628 TKU196624:TKU196628 TUQ196624:TUQ196628 UEM196624:UEM196628 UOI196624:UOI196628 UYE196624:UYE196628 VIA196624:VIA196628 VRW196624:VRW196628 WBS196624:WBS196628 WLO196624:WLO196628 WVK196624:WVK196628 C262160:C262164 IY262160:IY262164 SU262160:SU262164 ACQ262160:ACQ262164 AMM262160:AMM262164 AWI262160:AWI262164 BGE262160:BGE262164 BQA262160:BQA262164 BZW262160:BZW262164 CJS262160:CJS262164 CTO262160:CTO262164 DDK262160:DDK262164 DNG262160:DNG262164 DXC262160:DXC262164 EGY262160:EGY262164 EQU262160:EQU262164 FAQ262160:FAQ262164 FKM262160:FKM262164 FUI262160:FUI262164 GEE262160:GEE262164 GOA262160:GOA262164 GXW262160:GXW262164 HHS262160:HHS262164 HRO262160:HRO262164 IBK262160:IBK262164 ILG262160:ILG262164 IVC262160:IVC262164 JEY262160:JEY262164 JOU262160:JOU262164 JYQ262160:JYQ262164 KIM262160:KIM262164 KSI262160:KSI262164 LCE262160:LCE262164 LMA262160:LMA262164 LVW262160:LVW262164 MFS262160:MFS262164 MPO262160:MPO262164 MZK262160:MZK262164 NJG262160:NJG262164 NTC262160:NTC262164 OCY262160:OCY262164 OMU262160:OMU262164 OWQ262160:OWQ262164 PGM262160:PGM262164 PQI262160:PQI262164 QAE262160:QAE262164 QKA262160:QKA262164 QTW262160:QTW262164 RDS262160:RDS262164 RNO262160:RNO262164 RXK262160:RXK262164 SHG262160:SHG262164 SRC262160:SRC262164 TAY262160:TAY262164 TKU262160:TKU262164 TUQ262160:TUQ262164 UEM262160:UEM262164 UOI262160:UOI262164 UYE262160:UYE262164 VIA262160:VIA262164 VRW262160:VRW262164 WBS262160:WBS262164 WLO262160:WLO262164 WVK262160:WVK262164 C327696:C327700 IY327696:IY327700 SU327696:SU327700 ACQ327696:ACQ327700 AMM327696:AMM327700 AWI327696:AWI327700 BGE327696:BGE327700 BQA327696:BQA327700 BZW327696:BZW327700 CJS327696:CJS327700 CTO327696:CTO327700 DDK327696:DDK327700 DNG327696:DNG327700 DXC327696:DXC327700 EGY327696:EGY327700 EQU327696:EQU327700 FAQ327696:FAQ327700 FKM327696:FKM327700 FUI327696:FUI327700 GEE327696:GEE327700 GOA327696:GOA327700 GXW327696:GXW327700 HHS327696:HHS327700 HRO327696:HRO327700 IBK327696:IBK327700 ILG327696:ILG327700 IVC327696:IVC327700 JEY327696:JEY327700 JOU327696:JOU327700 JYQ327696:JYQ327700 KIM327696:KIM327700 KSI327696:KSI327700 LCE327696:LCE327700 LMA327696:LMA327700 LVW327696:LVW327700 MFS327696:MFS327700 MPO327696:MPO327700 MZK327696:MZK327700 NJG327696:NJG327700 NTC327696:NTC327700 OCY327696:OCY327700 OMU327696:OMU327700 OWQ327696:OWQ327700 PGM327696:PGM327700 PQI327696:PQI327700 QAE327696:QAE327700 QKA327696:QKA327700 QTW327696:QTW327700 RDS327696:RDS327700 RNO327696:RNO327700 RXK327696:RXK327700 SHG327696:SHG327700 SRC327696:SRC327700 TAY327696:TAY327700 TKU327696:TKU327700 TUQ327696:TUQ327700 UEM327696:UEM327700 UOI327696:UOI327700 UYE327696:UYE327700 VIA327696:VIA327700 VRW327696:VRW327700 WBS327696:WBS327700 WLO327696:WLO327700 WVK327696:WVK327700 C393232:C393236 IY393232:IY393236 SU393232:SU393236 ACQ393232:ACQ393236 AMM393232:AMM393236 AWI393232:AWI393236 BGE393232:BGE393236 BQA393232:BQA393236 BZW393232:BZW393236 CJS393232:CJS393236 CTO393232:CTO393236 DDK393232:DDK393236 DNG393232:DNG393236 DXC393232:DXC393236 EGY393232:EGY393236 EQU393232:EQU393236 FAQ393232:FAQ393236 FKM393232:FKM393236 FUI393232:FUI393236 GEE393232:GEE393236 GOA393232:GOA393236 GXW393232:GXW393236 HHS393232:HHS393236 HRO393232:HRO393236 IBK393232:IBK393236 ILG393232:ILG393236 IVC393232:IVC393236 JEY393232:JEY393236 JOU393232:JOU393236 JYQ393232:JYQ393236 KIM393232:KIM393236 KSI393232:KSI393236 LCE393232:LCE393236 LMA393232:LMA393236 LVW393232:LVW393236 MFS393232:MFS393236 MPO393232:MPO393236 MZK393232:MZK393236 NJG393232:NJG393236 NTC393232:NTC393236 OCY393232:OCY393236 OMU393232:OMU393236 OWQ393232:OWQ393236 PGM393232:PGM393236 PQI393232:PQI393236 QAE393232:QAE393236 QKA393232:QKA393236 QTW393232:QTW393236 RDS393232:RDS393236 RNO393232:RNO393236 RXK393232:RXK393236 SHG393232:SHG393236 SRC393232:SRC393236 TAY393232:TAY393236 TKU393232:TKU393236 TUQ393232:TUQ393236 UEM393232:UEM393236 UOI393232:UOI393236 UYE393232:UYE393236 VIA393232:VIA393236 VRW393232:VRW393236 WBS393232:WBS393236 WLO393232:WLO393236 WVK393232:WVK393236 C458768:C458772 IY458768:IY458772 SU458768:SU458772 ACQ458768:ACQ458772 AMM458768:AMM458772 AWI458768:AWI458772 BGE458768:BGE458772 BQA458768:BQA458772 BZW458768:BZW458772 CJS458768:CJS458772 CTO458768:CTO458772 DDK458768:DDK458772 DNG458768:DNG458772 DXC458768:DXC458772 EGY458768:EGY458772 EQU458768:EQU458772 FAQ458768:FAQ458772 FKM458768:FKM458772 FUI458768:FUI458772 GEE458768:GEE458772 GOA458768:GOA458772 GXW458768:GXW458772 HHS458768:HHS458772 HRO458768:HRO458772 IBK458768:IBK458772 ILG458768:ILG458772 IVC458768:IVC458772 JEY458768:JEY458772 JOU458768:JOU458772 JYQ458768:JYQ458772 KIM458768:KIM458772 KSI458768:KSI458772 LCE458768:LCE458772 LMA458768:LMA458772 LVW458768:LVW458772 MFS458768:MFS458772 MPO458768:MPO458772 MZK458768:MZK458772 NJG458768:NJG458772 NTC458768:NTC458772 OCY458768:OCY458772 OMU458768:OMU458772 OWQ458768:OWQ458772 PGM458768:PGM458772 PQI458768:PQI458772 QAE458768:QAE458772 QKA458768:QKA458772 QTW458768:QTW458772 RDS458768:RDS458772 RNO458768:RNO458772 RXK458768:RXK458772 SHG458768:SHG458772 SRC458768:SRC458772 TAY458768:TAY458772 TKU458768:TKU458772 TUQ458768:TUQ458772 UEM458768:UEM458772 UOI458768:UOI458772 UYE458768:UYE458772 VIA458768:VIA458772 VRW458768:VRW458772 WBS458768:WBS458772 WLO458768:WLO458772 WVK458768:WVK458772 C524304:C524308 IY524304:IY524308 SU524304:SU524308 ACQ524304:ACQ524308 AMM524304:AMM524308 AWI524304:AWI524308 BGE524304:BGE524308 BQA524304:BQA524308 BZW524304:BZW524308 CJS524304:CJS524308 CTO524304:CTO524308 DDK524304:DDK524308 DNG524304:DNG524308 DXC524304:DXC524308 EGY524304:EGY524308 EQU524304:EQU524308 FAQ524304:FAQ524308 FKM524304:FKM524308 FUI524304:FUI524308 GEE524304:GEE524308 GOA524304:GOA524308 GXW524304:GXW524308 HHS524304:HHS524308 HRO524304:HRO524308 IBK524304:IBK524308 ILG524304:ILG524308 IVC524304:IVC524308 JEY524304:JEY524308 JOU524304:JOU524308 JYQ524304:JYQ524308 KIM524304:KIM524308 KSI524304:KSI524308 LCE524304:LCE524308 LMA524304:LMA524308 LVW524304:LVW524308 MFS524304:MFS524308 MPO524304:MPO524308 MZK524304:MZK524308 NJG524304:NJG524308 NTC524304:NTC524308 OCY524304:OCY524308 OMU524304:OMU524308 OWQ524304:OWQ524308 PGM524304:PGM524308 PQI524304:PQI524308 QAE524304:QAE524308 QKA524304:QKA524308 QTW524304:QTW524308 RDS524304:RDS524308 RNO524304:RNO524308 RXK524304:RXK524308 SHG524304:SHG524308 SRC524304:SRC524308 TAY524304:TAY524308 TKU524304:TKU524308 TUQ524304:TUQ524308 UEM524304:UEM524308 UOI524304:UOI524308 UYE524304:UYE524308 VIA524304:VIA524308 VRW524304:VRW524308 WBS524304:WBS524308 WLO524304:WLO524308 WVK524304:WVK524308 C589840:C589844 IY589840:IY589844 SU589840:SU589844 ACQ589840:ACQ589844 AMM589840:AMM589844 AWI589840:AWI589844 BGE589840:BGE589844 BQA589840:BQA589844 BZW589840:BZW589844 CJS589840:CJS589844 CTO589840:CTO589844 DDK589840:DDK589844 DNG589840:DNG589844 DXC589840:DXC589844 EGY589840:EGY589844 EQU589840:EQU589844 FAQ589840:FAQ589844 FKM589840:FKM589844 FUI589840:FUI589844 GEE589840:GEE589844 GOA589840:GOA589844 GXW589840:GXW589844 HHS589840:HHS589844 HRO589840:HRO589844 IBK589840:IBK589844 ILG589840:ILG589844 IVC589840:IVC589844 JEY589840:JEY589844 JOU589840:JOU589844 JYQ589840:JYQ589844 KIM589840:KIM589844 KSI589840:KSI589844 LCE589840:LCE589844 LMA589840:LMA589844 LVW589840:LVW589844 MFS589840:MFS589844 MPO589840:MPO589844 MZK589840:MZK589844 NJG589840:NJG589844 NTC589840:NTC589844 OCY589840:OCY589844 OMU589840:OMU589844 OWQ589840:OWQ589844 PGM589840:PGM589844 PQI589840:PQI589844 QAE589840:QAE589844 QKA589840:QKA589844 QTW589840:QTW589844 RDS589840:RDS589844 RNO589840:RNO589844 RXK589840:RXK589844 SHG589840:SHG589844 SRC589840:SRC589844 TAY589840:TAY589844 TKU589840:TKU589844 TUQ589840:TUQ589844 UEM589840:UEM589844 UOI589840:UOI589844 UYE589840:UYE589844 VIA589840:VIA589844 VRW589840:VRW589844 WBS589840:WBS589844 WLO589840:WLO589844 WVK589840:WVK589844 C655376:C655380 IY655376:IY655380 SU655376:SU655380 ACQ655376:ACQ655380 AMM655376:AMM655380 AWI655376:AWI655380 BGE655376:BGE655380 BQA655376:BQA655380 BZW655376:BZW655380 CJS655376:CJS655380 CTO655376:CTO655380 DDK655376:DDK655380 DNG655376:DNG655380 DXC655376:DXC655380 EGY655376:EGY655380 EQU655376:EQU655380 FAQ655376:FAQ655380 FKM655376:FKM655380 FUI655376:FUI655380 GEE655376:GEE655380 GOA655376:GOA655380 GXW655376:GXW655380 HHS655376:HHS655380 HRO655376:HRO655380 IBK655376:IBK655380 ILG655376:ILG655380 IVC655376:IVC655380 JEY655376:JEY655380 JOU655376:JOU655380 JYQ655376:JYQ655380 KIM655376:KIM655380 KSI655376:KSI655380 LCE655376:LCE655380 LMA655376:LMA655380 LVW655376:LVW655380 MFS655376:MFS655380 MPO655376:MPO655380 MZK655376:MZK655380 NJG655376:NJG655380 NTC655376:NTC655380 OCY655376:OCY655380 OMU655376:OMU655380 OWQ655376:OWQ655380 PGM655376:PGM655380 PQI655376:PQI655380 QAE655376:QAE655380 QKA655376:QKA655380 QTW655376:QTW655380 RDS655376:RDS655380 RNO655376:RNO655380 RXK655376:RXK655380 SHG655376:SHG655380 SRC655376:SRC655380 TAY655376:TAY655380 TKU655376:TKU655380 TUQ655376:TUQ655380 UEM655376:UEM655380 UOI655376:UOI655380 UYE655376:UYE655380 VIA655376:VIA655380 VRW655376:VRW655380 WBS655376:WBS655380 WLO655376:WLO655380 WVK655376:WVK655380 C720912:C720916 IY720912:IY720916 SU720912:SU720916 ACQ720912:ACQ720916 AMM720912:AMM720916 AWI720912:AWI720916 BGE720912:BGE720916 BQA720912:BQA720916 BZW720912:BZW720916 CJS720912:CJS720916 CTO720912:CTO720916 DDK720912:DDK720916 DNG720912:DNG720916 DXC720912:DXC720916 EGY720912:EGY720916 EQU720912:EQU720916 FAQ720912:FAQ720916 FKM720912:FKM720916 FUI720912:FUI720916 GEE720912:GEE720916 GOA720912:GOA720916 GXW720912:GXW720916 HHS720912:HHS720916 HRO720912:HRO720916 IBK720912:IBK720916 ILG720912:ILG720916 IVC720912:IVC720916 JEY720912:JEY720916 JOU720912:JOU720916 JYQ720912:JYQ720916 KIM720912:KIM720916 KSI720912:KSI720916 LCE720912:LCE720916 LMA720912:LMA720916 LVW720912:LVW720916 MFS720912:MFS720916 MPO720912:MPO720916 MZK720912:MZK720916 NJG720912:NJG720916 NTC720912:NTC720916 OCY720912:OCY720916 OMU720912:OMU720916 OWQ720912:OWQ720916 PGM720912:PGM720916 PQI720912:PQI720916 QAE720912:QAE720916 QKA720912:QKA720916 QTW720912:QTW720916 RDS720912:RDS720916 RNO720912:RNO720916 RXK720912:RXK720916 SHG720912:SHG720916 SRC720912:SRC720916 TAY720912:TAY720916 TKU720912:TKU720916 TUQ720912:TUQ720916 UEM720912:UEM720916 UOI720912:UOI720916 UYE720912:UYE720916 VIA720912:VIA720916 VRW720912:VRW720916 WBS720912:WBS720916 WLO720912:WLO720916 WVK720912:WVK720916 C786448:C786452 IY786448:IY786452 SU786448:SU786452 ACQ786448:ACQ786452 AMM786448:AMM786452 AWI786448:AWI786452 BGE786448:BGE786452 BQA786448:BQA786452 BZW786448:BZW786452 CJS786448:CJS786452 CTO786448:CTO786452 DDK786448:DDK786452 DNG786448:DNG786452 DXC786448:DXC786452 EGY786448:EGY786452 EQU786448:EQU786452 FAQ786448:FAQ786452 FKM786448:FKM786452 FUI786448:FUI786452 GEE786448:GEE786452 GOA786448:GOA786452 GXW786448:GXW786452 HHS786448:HHS786452 HRO786448:HRO786452 IBK786448:IBK786452 ILG786448:ILG786452 IVC786448:IVC786452 JEY786448:JEY786452 JOU786448:JOU786452 JYQ786448:JYQ786452 KIM786448:KIM786452 KSI786448:KSI786452 LCE786448:LCE786452 LMA786448:LMA786452 LVW786448:LVW786452 MFS786448:MFS786452 MPO786448:MPO786452 MZK786448:MZK786452 NJG786448:NJG786452 NTC786448:NTC786452 OCY786448:OCY786452 OMU786448:OMU786452 OWQ786448:OWQ786452 PGM786448:PGM786452 PQI786448:PQI786452 QAE786448:QAE786452 QKA786448:QKA786452 QTW786448:QTW786452 RDS786448:RDS786452 RNO786448:RNO786452 RXK786448:RXK786452 SHG786448:SHG786452 SRC786448:SRC786452 TAY786448:TAY786452 TKU786448:TKU786452 TUQ786448:TUQ786452 UEM786448:UEM786452 UOI786448:UOI786452 UYE786448:UYE786452 VIA786448:VIA786452 VRW786448:VRW786452 WBS786448:WBS786452 WLO786448:WLO786452 WVK786448:WVK786452 C851984:C851988 IY851984:IY851988 SU851984:SU851988 ACQ851984:ACQ851988 AMM851984:AMM851988 AWI851984:AWI851988 BGE851984:BGE851988 BQA851984:BQA851988 BZW851984:BZW851988 CJS851984:CJS851988 CTO851984:CTO851988 DDK851984:DDK851988 DNG851984:DNG851988 DXC851984:DXC851988 EGY851984:EGY851988 EQU851984:EQU851988 FAQ851984:FAQ851988 FKM851984:FKM851988 FUI851984:FUI851988 GEE851984:GEE851988 GOA851984:GOA851988 GXW851984:GXW851988 HHS851984:HHS851988 HRO851984:HRO851988 IBK851984:IBK851988 ILG851984:ILG851988 IVC851984:IVC851988 JEY851984:JEY851988 JOU851984:JOU851988 JYQ851984:JYQ851988 KIM851984:KIM851988 KSI851984:KSI851988 LCE851984:LCE851988 LMA851984:LMA851988 LVW851984:LVW851988 MFS851984:MFS851988 MPO851984:MPO851988 MZK851984:MZK851988 NJG851984:NJG851988 NTC851984:NTC851988 OCY851984:OCY851988 OMU851984:OMU851988 OWQ851984:OWQ851988 PGM851984:PGM851988 PQI851984:PQI851988 QAE851984:QAE851988 QKA851984:QKA851988 QTW851984:QTW851988 RDS851984:RDS851988 RNO851984:RNO851988 RXK851984:RXK851988 SHG851984:SHG851988 SRC851984:SRC851988 TAY851984:TAY851988 TKU851984:TKU851988 TUQ851984:TUQ851988 UEM851984:UEM851988 UOI851984:UOI851988 UYE851984:UYE851988 VIA851984:VIA851988 VRW851984:VRW851988 WBS851984:WBS851988 WLO851984:WLO851988 WVK851984:WVK851988 C917520:C917524 IY917520:IY917524 SU917520:SU917524 ACQ917520:ACQ917524 AMM917520:AMM917524 AWI917520:AWI917524 BGE917520:BGE917524 BQA917520:BQA917524 BZW917520:BZW917524 CJS917520:CJS917524 CTO917520:CTO917524 DDK917520:DDK917524 DNG917520:DNG917524 DXC917520:DXC917524 EGY917520:EGY917524 EQU917520:EQU917524 FAQ917520:FAQ917524 FKM917520:FKM917524 FUI917520:FUI917524 GEE917520:GEE917524 GOA917520:GOA917524 GXW917520:GXW917524 HHS917520:HHS917524 HRO917520:HRO917524 IBK917520:IBK917524 ILG917520:ILG917524 IVC917520:IVC917524 JEY917520:JEY917524 JOU917520:JOU917524 JYQ917520:JYQ917524 KIM917520:KIM917524 KSI917520:KSI917524 LCE917520:LCE917524 LMA917520:LMA917524 LVW917520:LVW917524 MFS917520:MFS917524 MPO917520:MPO917524 MZK917520:MZK917524 NJG917520:NJG917524 NTC917520:NTC917524 OCY917520:OCY917524 OMU917520:OMU917524 OWQ917520:OWQ917524 PGM917520:PGM917524 PQI917520:PQI917524 QAE917520:QAE917524 QKA917520:QKA917524 QTW917520:QTW917524 RDS917520:RDS917524 RNO917520:RNO917524 RXK917520:RXK917524 SHG917520:SHG917524 SRC917520:SRC917524 TAY917520:TAY917524 TKU917520:TKU917524 TUQ917520:TUQ917524 UEM917520:UEM917524 UOI917520:UOI917524 UYE917520:UYE917524 VIA917520:VIA917524 VRW917520:VRW917524 WBS917520:WBS917524 WLO917520:WLO917524 WVK917520:WVK917524 C983056:C983060 IY983056:IY983060 SU983056:SU983060 ACQ983056:ACQ983060 AMM983056:AMM983060 AWI983056:AWI983060 BGE983056:BGE983060 BQA983056:BQA983060 BZW983056:BZW983060 CJS983056:CJS983060 CTO983056:CTO983060 DDK983056:DDK983060 DNG983056:DNG983060 DXC983056:DXC983060 EGY983056:EGY983060 EQU983056:EQU983060 FAQ983056:FAQ983060 FKM983056:FKM983060 FUI983056:FUI983060 GEE983056:GEE983060 GOA983056:GOA983060 GXW983056:GXW983060 HHS983056:HHS983060 HRO983056:HRO983060 IBK983056:IBK983060 ILG983056:ILG983060 IVC983056:IVC983060 JEY983056:JEY983060 JOU983056:JOU983060 JYQ983056:JYQ983060 KIM983056:KIM983060 KSI983056:KSI983060 LCE983056:LCE983060 LMA983056:LMA983060 LVW983056:LVW983060 MFS983056:MFS983060 MPO983056:MPO983060 MZK983056:MZK983060 NJG983056:NJG983060 NTC983056:NTC983060 OCY983056:OCY983060 OMU983056:OMU983060 OWQ983056:OWQ983060 PGM983056:PGM983060 PQI983056:PQI983060 QAE983056:QAE983060 QKA983056:QKA983060 QTW983056:QTW983060 RDS983056:RDS983060 RNO983056:RNO983060 RXK983056:RXK983060 SHG983056:SHG983060 SRC983056:SRC983060 TAY983056:TAY983060 TKU983056:TKU983060 TUQ983056:TUQ983060 UEM983056:UEM983060 UOI983056:UOI983060 UYE983056:UYE983060 VIA983056:VIA983060 VRW983056:VRW983060 WBS983056:WBS983060 WLO983056:WLO983060 WVK983056:WVK983060 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xr:uid="{F1D8DABA-B899-4EBC-A084-56A4B90D28DD}">
      <formula1>"□,■"</formula1>
    </dataValidation>
  </dataValidations>
  <printOptions horizontalCentered="1"/>
  <pageMargins left="0.78740157480314965" right="0.59055118110236227" top="0.51181102362204722" bottom="0.51181102362204722" header="0.51181102362204722" footer="0.51181102362204722"/>
  <pageSetup paperSize="9" orientation="portrait" blackAndWhite="1"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763F-596F-4F18-8A6C-26E51C404B77}">
  <sheetPr>
    <tabColor rgb="FFB2B2B2"/>
  </sheetPr>
  <dimension ref="A1:AF44"/>
  <sheetViews>
    <sheetView view="pageBreakPreview" zoomScaleNormal="100" zoomScaleSheetLayoutView="100" workbookViewId="0">
      <selection activeCell="K4" sqref="K4:AC4"/>
    </sheetView>
  </sheetViews>
  <sheetFormatPr defaultRowHeight="12"/>
  <cols>
    <col min="1" max="6" width="3" style="337" customWidth="1"/>
    <col min="7" max="7" width="3.125" style="337" customWidth="1"/>
    <col min="8" max="29" width="3" style="337" customWidth="1"/>
    <col min="30" max="256" width="9" style="337"/>
    <col min="257" max="262" width="3" style="337" customWidth="1"/>
    <col min="263" max="263" width="3.125" style="337" customWidth="1"/>
    <col min="264" max="285" width="3" style="337" customWidth="1"/>
    <col min="286" max="512" width="9" style="337"/>
    <col min="513" max="518" width="3" style="337" customWidth="1"/>
    <col min="519" max="519" width="3.125" style="337" customWidth="1"/>
    <col min="520" max="541" width="3" style="337" customWidth="1"/>
    <col min="542" max="768" width="9" style="337"/>
    <col min="769" max="774" width="3" style="337" customWidth="1"/>
    <col min="775" max="775" width="3.125" style="337" customWidth="1"/>
    <col min="776" max="797" width="3" style="337" customWidth="1"/>
    <col min="798" max="1024" width="9" style="337"/>
    <col min="1025" max="1030" width="3" style="337" customWidth="1"/>
    <col min="1031" max="1031" width="3.125" style="337" customWidth="1"/>
    <col min="1032" max="1053" width="3" style="337" customWidth="1"/>
    <col min="1054" max="1280" width="9" style="337"/>
    <col min="1281" max="1286" width="3" style="337" customWidth="1"/>
    <col min="1287" max="1287" width="3.125" style="337" customWidth="1"/>
    <col min="1288" max="1309" width="3" style="337" customWidth="1"/>
    <col min="1310" max="1536" width="9" style="337"/>
    <col min="1537" max="1542" width="3" style="337" customWidth="1"/>
    <col min="1543" max="1543" width="3.125" style="337" customWidth="1"/>
    <col min="1544" max="1565" width="3" style="337" customWidth="1"/>
    <col min="1566" max="1792" width="9" style="337"/>
    <col min="1793" max="1798" width="3" style="337" customWidth="1"/>
    <col min="1799" max="1799" width="3.125" style="337" customWidth="1"/>
    <col min="1800" max="1821" width="3" style="337" customWidth="1"/>
    <col min="1822" max="2048" width="9" style="337"/>
    <col min="2049" max="2054" width="3" style="337" customWidth="1"/>
    <col min="2055" max="2055" width="3.125" style="337" customWidth="1"/>
    <col min="2056" max="2077" width="3" style="337" customWidth="1"/>
    <col min="2078" max="2304" width="9" style="337"/>
    <col min="2305" max="2310" width="3" style="337" customWidth="1"/>
    <col min="2311" max="2311" width="3.125" style="337" customWidth="1"/>
    <col min="2312" max="2333" width="3" style="337" customWidth="1"/>
    <col min="2334" max="2560" width="9" style="337"/>
    <col min="2561" max="2566" width="3" style="337" customWidth="1"/>
    <col min="2567" max="2567" width="3.125" style="337" customWidth="1"/>
    <col min="2568" max="2589" width="3" style="337" customWidth="1"/>
    <col min="2590" max="2816" width="9" style="337"/>
    <col min="2817" max="2822" width="3" style="337" customWidth="1"/>
    <col min="2823" max="2823" width="3.125" style="337" customWidth="1"/>
    <col min="2824" max="2845" width="3" style="337" customWidth="1"/>
    <col min="2846" max="3072" width="9" style="337"/>
    <col min="3073" max="3078" width="3" style="337" customWidth="1"/>
    <col min="3079" max="3079" width="3.125" style="337" customWidth="1"/>
    <col min="3080" max="3101" width="3" style="337" customWidth="1"/>
    <col min="3102" max="3328" width="9" style="337"/>
    <col min="3329" max="3334" width="3" style="337" customWidth="1"/>
    <col min="3335" max="3335" width="3.125" style="337" customWidth="1"/>
    <col min="3336" max="3357" width="3" style="337" customWidth="1"/>
    <col min="3358" max="3584" width="9" style="337"/>
    <col min="3585" max="3590" width="3" style="337" customWidth="1"/>
    <col min="3591" max="3591" width="3.125" style="337" customWidth="1"/>
    <col min="3592" max="3613" width="3" style="337" customWidth="1"/>
    <col min="3614" max="3840" width="9" style="337"/>
    <col min="3841" max="3846" width="3" style="337" customWidth="1"/>
    <col min="3847" max="3847" width="3.125" style="337" customWidth="1"/>
    <col min="3848" max="3869" width="3" style="337" customWidth="1"/>
    <col min="3870" max="4096" width="9" style="337"/>
    <col min="4097" max="4102" width="3" style="337" customWidth="1"/>
    <col min="4103" max="4103" width="3.125" style="337" customWidth="1"/>
    <col min="4104" max="4125" width="3" style="337" customWidth="1"/>
    <col min="4126" max="4352" width="9" style="337"/>
    <col min="4353" max="4358" width="3" style="337" customWidth="1"/>
    <col min="4359" max="4359" width="3.125" style="337" customWidth="1"/>
    <col min="4360" max="4381" width="3" style="337" customWidth="1"/>
    <col min="4382" max="4608" width="9" style="337"/>
    <col min="4609" max="4614" width="3" style="337" customWidth="1"/>
    <col min="4615" max="4615" width="3.125" style="337" customWidth="1"/>
    <col min="4616" max="4637" width="3" style="337" customWidth="1"/>
    <col min="4638" max="4864" width="9" style="337"/>
    <col min="4865" max="4870" width="3" style="337" customWidth="1"/>
    <col min="4871" max="4871" width="3.125" style="337" customWidth="1"/>
    <col min="4872" max="4893" width="3" style="337" customWidth="1"/>
    <col min="4894" max="5120" width="9" style="337"/>
    <col min="5121" max="5126" width="3" style="337" customWidth="1"/>
    <col min="5127" max="5127" width="3.125" style="337" customWidth="1"/>
    <col min="5128" max="5149" width="3" style="337" customWidth="1"/>
    <col min="5150" max="5376" width="9" style="337"/>
    <col min="5377" max="5382" width="3" style="337" customWidth="1"/>
    <col min="5383" max="5383" width="3.125" style="337" customWidth="1"/>
    <col min="5384" max="5405" width="3" style="337" customWidth="1"/>
    <col min="5406" max="5632" width="9" style="337"/>
    <col min="5633" max="5638" width="3" style="337" customWidth="1"/>
    <col min="5639" max="5639" width="3.125" style="337" customWidth="1"/>
    <col min="5640" max="5661" width="3" style="337" customWidth="1"/>
    <col min="5662" max="5888" width="9" style="337"/>
    <col min="5889" max="5894" width="3" style="337" customWidth="1"/>
    <col min="5895" max="5895" width="3.125" style="337" customWidth="1"/>
    <col min="5896" max="5917" width="3" style="337" customWidth="1"/>
    <col min="5918" max="6144" width="9" style="337"/>
    <col min="6145" max="6150" width="3" style="337" customWidth="1"/>
    <col min="6151" max="6151" width="3.125" style="337" customWidth="1"/>
    <col min="6152" max="6173" width="3" style="337" customWidth="1"/>
    <col min="6174" max="6400" width="9" style="337"/>
    <col min="6401" max="6406" width="3" style="337" customWidth="1"/>
    <col min="6407" max="6407" width="3.125" style="337" customWidth="1"/>
    <col min="6408" max="6429" width="3" style="337" customWidth="1"/>
    <col min="6430" max="6656" width="9" style="337"/>
    <col min="6657" max="6662" width="3" style="337" customWidth="1"/>
    <col min="6663" max="6663" width="3.125" style="337" customWidth="1"/>
    <col min="6664" max="6685" width="3" style="337" customWidth="1"/>
    <col min="6686" max="6912" width="9" style="337"/>
    <col min="6913" max="6918" width="3" style="337" customWidth="1"/>
    <col min="6919" max="6919" width="3.125" style="337" customWidth="1"/>
    <col min="6920" max="6941" width="3" style="337" customWidth="1"/>
    <col min="6942" max="7168" width="9" style="337"/>
    <col min="7169" max="7174" width="3" style="337" customWidth="1"/>
    <col min="7175" max="7175" width="3.125" style="337" customWidth="1"/>
    <col min="7176" max="7197" width="3" style="337" customWidth="1"/>
    <col min="7198" max="7424" width="9" style="337"/>
    <col min="7425" max="7430" width="3" style="337" customWidth="1"/>
    <col min="7431" max="7431" width="3.125" style="337" customWidth="1"/>
    <col min="7432" max="7453" width="3" style="337" customWidth="1"/>
    <col min="7454" max="7680" width="9" style="337"/>
    <col min="7681" max="7686" width="3" style="337" customWidth="1"/>
    <col min="7687" max="7687" width="3.125" style="337" customWidth="1"/>
    <col min="7688" max="7709" width="3" style="337" customWidth="1"/>
    <col min="7710" max="7936" width="9" style="337"/>
    <col min="7937" max="7942" width="3" style="337" customWidth="1"/>
    <col min="7943" max="7943" width="3.125" style="337" customWidth="1"/>
    <col min="7944" max="7965" width="3" style="337" customWidth="1"/>
    <col min="7966" max="8192" width="9" style="337"/>
    <col min="8193" max="8198" width="3" style="337" customWidth="1"/>
    <col min="8199" max="8199" width="3.125" style="337" customWidth="1"/>
    <col min="8200" max="8221" width="3" style="337" customWidth="1"/>
    <col min="8222" max="8448" width="9" style="337"/>
    <col min="8449" max="8454" width="3" style="337" customWidth="1"/>
    <col min="8455" max="8455" width="3.125" style="337" customWidth="1"/>
    <col min="8456" max="8477" width="3" style="337" customWidth="1"/>
    <col min="8478" max="8704" width="9" style="337"/>
    <col min="8705" max="8710" width="3" style="337" customWidth="1"/>
    <col min="8711" max="8711" width="3.125" style="337" customWidth="1"/>
    <col min="8712" max="8733" width="3" style="337" customWidth="1"/>
    <col min="8734" max="8960" width="9" style="337"/>
    <col min="8961" max="8966" width="3" style="337" customWidth="1"/>
    <col min="8967" max="8967" width="3.125" style="337" customWidth="1"/>
    <col min="8968" max="8989" width="3" style="337" customWidth="1"/>
    <col min="8990" max="9216" width="9" style="337"/>
    <col min="9217" max="9222" width="3" style="337" customWidth="1"/>
    <col min="9223" max="9223" width="3.125" style="337" customWidth="1"/>
    <col min="9224" max="9245" width="3" style="337" customWidth="1"/>
    <col min="9246" max="9472" width="9" style="337"/>
    <col min="9473" max="9478" width="3" style="337" customWidth="1"/>
    <col min="9479" max="9479" width="3.125" style="337" customWidth="1"/>
    <col min="9480" max="9501" width="3" style="337" customWidth="1"/>
    <col min="9502" max="9728" width="9" style="337"/>
    <col min="9729" max="9734" width="3" style="337" customWidth="1"/>
    <col min="9735" max="9735" width="3.125" style="337" customWidth="1"/>
    <col min="9736" max="9757" width="3" style="337" customWidth="1"/>
    <col min="9758" max="9984" width="9" style="337"/>
    <col min="9985" max="9990" width="3" style="337" customWidth="1"/>
    <col min="9991" max="9991" width="3.125" style="337" customWidth="1"/>
    <col min="9992" max="10013" width="3" style="337" customWidth="1"/>
    <col min="10014" max="10240" width="9" style="337"/>
    <col min="10241" max="10246" width="3" style="337" customWidth="1"/>
    <col min="10247" max="10247" width="3.125" style="337" customWidth="1"/>
    <col min="10248" max="10269" width="3" style="337" customWidth="1"/>
    <col min="10270" max="10496" width="9" style="337"/>
    <col min="10497" max="10502" width="3" style="337" customWidth="1"/>
    <col min="10503" max="10503" width="3.125" style="337" customWidth="1"/>
    <col min="10504" max="10525" width="3" style="337" customWidth="1"/>
    <col min="10526" max="10752" width="9" style="337"/>
    <col min="10753" max="10758" width="3" style="337" customWidth="1"/>
    <col min="10759" max="10759" width="3.125" style="337" customWidth="1"/>
    <col min="10760" max="10781" width="3" style="337" customWidth="1"/>
    <col min="10782" max="11008" width="9" style="337"/>
    <col min="11009" max="11014" width="3" style="337" customWidth="1"/>
    <col min="11015" max="11015" width="3.125" style="337" customWidth="1"/>
    <col min="11016" max="11037" width="3" style="337" customWidth="1"/>
    <col min="11038" max="11264" width="9" style="337"/>
    <col min="11265" max="11270" width="3" style="337" customWidth="1"/>
    <col min="11271" max="11271" width="3.125" style="337" customWidth="1"/>
    <col min="11272" max="11293" width="3" style="337" customWidth="1"/>
    <col min="11294" max="11520" width="9" style="337"/>
    <col min="11521" max="11526" width="3" style="337" customWidth="1"/>
    <col min="11527" max="11527" width="3.125" style="337" customWidth="1"/>
    <col min="11528" max="11549" width="3" style="337" customWidth="1"/>
    <col min="11550" max="11776" width="9" style="337"/>
    <col min="11777" max="11782" width="3" style="337" customWidth="1"/>
    <col min="11783" max="11783" width="3.125" style="337" customWidth="1"/>
    <col min="11784" max="11805" width="3" style="337" customWidth="1"/>
    <col min="11806" max="12032" width="9" style="337"/>
    <col min="12033" max="12038" width="3" style="337" customWidth="1"/>
    <col min="12039" max="12039" width="3.125" style="337" customWidth="1"/>
    <col min="12040" max="12061" width="3" style="337" customWidth="1"/>
    <col min="12062" max="12288" width="9" style="337"/>
    <col min="12289" max="12294" width="3" style="337" customWidth="1"/>
    <col min="12295" max="12295" width="3.125" style="337" customWidth="1"/>
    <col min="12296" max="12317" width="3" style="337" customWidth="1"/>
    <col min="12318" max="12544" width="9" style="337"/>
    <col min="12545" max="12550" width="3" style="337" customWidth="1"/>
    <col min="12551" max="12551" width="3.125" style="337" customWidth="1"/>
    <col min="12552" max="12573" width="3" style="337" customWidth="1"/>
    <col min="12574" max="12800" width="9" style="337"/>
    <col min="12801" max="12806" width="3" style="337" customWidth="1"/>
    <col min="12807" max="12807" width="3.125" style="337" customWidth="1"/>
    <col min="12808" max="12829" width="3" style="337" customWidth="1"/>
    <col min="12830" max="13056" width="9" style="337"/>
    <col min="13057" max="13062" width="3" style="337" customWidth="1"/>
    <col min="13063" max="13063" width="3.125" style="337" customWidth="1"/>
    <col min="13064" max="13085" width="3" style="337" customWidth="1"/>
    <col min="13086" max="13312" width="9" style="337"/>
    <col min="13313" max="13318" width="3" style="337" customWidth="1"/>
    <col min="13319" max="13319" width="3.125" style="337" customWidth="1"/>
    <col min="13320" max="13341" width="3" style="337" customWidth="1"/>
    <col min="13342" max="13568" width="9" style="337"/>
    <col min="13569" max="13574" width="3" style="337" customWidth="1"/>
    <col min="13575" max="13575" width="3.125" style="337" customWidth="1"/>
    <col min="13576" max="13597" width="3" style="337" customWidth="1"/>
    <col min="13598" max="13824" width="9" style="337"/>
    <col min="13825" max="13830" width="3" style="337" customWidth="1"/>
    <col min="13831" max="13831" width="3.125" style="337" customWidth="1"/>
    <col min="13832" max="13853" width="3" style="337" customWidth="1"/>
    <col min="13854" max="14080" width="9" style="337"/>
    <col min="14081" max="14086" width="3" style="337" customWidth="1"/>
    <col min="14087" max="14087" width="3.125" style="337" customWidth="1"/>
    <col min="14088" max="14109" width="3" style="337" customWidth="1"/>
    <col min="14110" max="14336" width="9" style="337"/>
    <col min="14337" max="14342" width="3" style="337" customWidth="1"/>
    <col min="14343" max="14343" width="3.125" style="337" customWidth="1"/>
    <col min="14344" max="14365" width="3" style="337" customWidth="1"/>
    <col min="14366" max="14592" width="9" style="337"/>
    <col min="14593" max="14598" width="3" style="337" customWidth="1"/>
    <col min="14599" max="14599" width="3.125" style="337" customWidth="1"/>
    <col min="14600" max="14621" width="3" style="337" customWidth="1"/>
    <col min="14622" max="14848" width="9" style="337"/>
    <col min="14849" max="14854" width="3" style="337" customWidth="1"/>
    <col min="14855" max="14855" width="3.125" style="337" customWidth="1"/>
    <col min="14856" max="14877" width="3" style="337" customWidth="1"/>
    <col min="14878" max="15104" width="9" style="337"/>
    <col min="15105" max="15110" width="3" style="337" customWidth="1"/>
    <col min="15111" max="15111" width="3.125" style="337" customWidth="1"/>
    <col min="15112" max="15133" width="3" style="337" customWidth="1"/>
    <col min="15134" max="15360" width="9" style="337"/>
    <col min="15361" max="15366" width="3" style="337" customWidth="1"/>
    <col min="15367" max="15367" width="3.125" style="337" customWidth="1"/>
    <col min="15368" max="15389" width="3" style="337" customWidth="1"/>
    <col min="15390" max="15616" width="9" style="337"/>
    <col min="15617" max="15622" width="3" style="337" customWidth="1"/>
    <col min="15623" max="15623" width="3.125" style="337" customWidth="1"/>
    <col min="15624" max="15645" width="3" style="337" customWidth="1"/>
    <col min="15646" max="15872" width="9" style="337"/>
    <col min="15873" max="15878" width="3" style="337" customWidth="1"/>
    <col min="15879" max="15879" width="3.125" style="337" customWidth="1"/>
    <col min="15880" max="15901" width="3" style="337" customWidth="1"/>
    <col min="15902" max="16128" width="9" style="337"/>
    <col min="16129" max="16134" width="3" style="337" customWidth="1"/>
    <col min="16135" max="16135" width="3.125" style="337" customWidth="1"/>
    <col min="16136" max="16157" width="3" style="337" customWidth="1"/>
    <col min="16158" max="16384" width="9" style="337"/>
  </cols>
  <sheetData>
    <row r="1" spans="1:29" ht="17.100000000000001" customHeight="1">
      <c r="A1" s="1125" t="s">
        <v>3087</v>
      </c>
      <c r="B1" s="1125"/>
      <c r="C1" s="1125"/>
      <c r="D1" s="1125"/>
      <c r="E1" s="1125"/>
      <c r="F1" s="1125"/>
      <c r="G1" s="1125"/>
      <c r="H1" s="1125"/>
      <c r="I1" s="1125"/>
      <c r="J1" s="1125"/>
      <c r="K1" s="1125"/>
      <c r="L1" s="1125"/>
      <c r="M1" s="1125"/>
      <c r="N1" s="1125"/>
      <c r="O1" s="1125"/>
      <c r="P1" s="1125"/>
      <c r="Q1" s="1125"/>
      <c r="R1" s="1125"/>
      <c r="S1" s="1125"/>
      <c r="T1" s="1125"/>
      <c r="U1" s="1125"/>
      <c r="V1" s="1125"/>
      <c r="W1" s="1125"/>
      <c r="X1" s="1125"/>
      <c r="Y1" s="1125"/>
      <c r="Z1" s="1125"/>
      <c r="AA1" s="1125"/>
      <c r="AB1" s="1125"/>
      <c r="AC1" s="1125"/>
    </row>
    <row r="2" spans="1:29" ht="17.100000000000001" customHeight="1">
      <c r="A2" s="1165" t="s">
        <v>3088</v>
      </c>
      <c r="B2" s="1165"/>
      <c r="C2" s="1165"/>
      <c r="D2" s="1165"/>
      <c r="E2" s="1165"/>
      <c r="F2" s="1165"/>
      <c r="G2" s="1165"/>
      <c r="H2" s="1165"/>
      <c r="I2" s="1165"/>
      <c r="J2" s="1165"/>
      <c r="K2" s="1165"/>
      <c r="L2" s="1165"/>
      <c r="M2" s="1165"/>
      <c r="N2" s="1165"/>
      <c r="O2" s="1165"/>
      <c r="P2" s="1165"/>
      <c r="Q2" s="1165"/>
      <c r="R2" s="1165"/>
      <c r="S2" s="1165"/>
      <c r="T2" s="1165"/>
      <c r="U2" s="1165"/>
      <c r="V2" s="1165"/>
      <c r="W2" s="1165"/>
      <c r="X2" s="1165"/>
      <c r="Y2" s="1165"/>
      <c r="Z2" s="1165"/>
      <c r="AA2" s="1165"/>
      <c r="AB2" s="1165"/>
      <c r="AC2" s="1165"/>
    </row>
    <row r="3" spans="1:29" s="317" customFormat="1" ht="17.100000000000001" customHeight="1">
      <c r="A3" s="363" t="s">
        <v>3089</v>
      </c>
      <c r="B3" s="363"/>
      <c r="C3" s="363"/>
      <c r="D3" s="363"/>
      <c r="E3" s="363"/>
      <c r="F3" s="363"/>
      <c r="G3" s="363"/>
      <c r="H3" s="363"/>
      <c r="I3" s="363"/>
      <c r="J3" s="363"/>
      <c r="K3" s="1222"/>
      <c r="L3" s="1222"/>
      <c r="M3" s="1222"/>
      <c r="N3" s="1222"/>
      <c r="O3" s="1222"/>
      <c r="P3" s="1222"/>
      <c r="Q3" s="1222"/>
      <c r="R3" s="1222"/>
      <c r="S3" s="1222"/>
      <c r="T3" s="1222"/>
      <c r="U3" s="1222"/>
      <c r="V3" s="1222"/>
      <c r="W3" s="1222"/>
      <c r="X3" s="1222"/>
      <c r="Y3" s="1222"/>
      <c r="Z3" s="1222"/>
      <c r="AA3" s="1222"/>
      <c r="AB3" s="1222"/>
      <c r="AC3" s="1222"/>
    </row>
    <row r="4" spans="1:29" s="317" customFormat="1" ht="17.100000000000001" customHeight="1">
      <c r="A4" s="320" t="s">
        <v>2733</v>
      </c>
      <c r="B4" s="320"/>
      <c r="C4" s="320"/>
      <c r="D4" s="320"/>
      <c r="E4" s="320"/>
      <c r="F4" s="320"/>
      <c r="G4" s="320"/>
      <c r="H4" s="320"/>
      <c r="I4" s="320"/>
      <c r="J4" s="320"/>
      <c r="K4" s="1116"/>
      <c r="L4" s="1116"/>
      <c r="M4" s="1116"/>
      <c r="N4" s="1116"/>
      <c r="O4" s="1116"/>
      <c r="P4" s="1116"/>
      <c r="Q4" s="1116"/>
      <c r="R4" s="1116"/>
      <c r="S4" s="1116"/>
      <c r="T4" s="1116"/>
      <c r="U4" s="1116"/>
      <c r="V4" s="1116"/>
      <c r="W4" s="1116"/>
      <c r="X4" s="1116"/>
      <c r="Y4" s="1116"/>
      <c r="Z4" s="1116"/>
      <c r="AA4" s="1116"/>
      <c r="AB4" s="1116"/>
      <c r="AC4" s="1116"/>
    </row>
    <row r="5" spans="1:29" s="317" customFormat="1" ht="17.100000000000001" customHeight="1">
      <c r="A5" s="320" t="s">
        <v>2734</v>
      </c>
      <c r="B5" s="320"/>
      <c r="C5" s="320"/>
      <c r="D5" s="320"/>
      <c r="E5" s="320"/>
      <c r="F5" s="320"/>
      <c r="G5" s="320"/>
      <c r="H5" s="320"/>
      <c r="I5" s="320"/>
      <c r="J5" s="320"/>
      <c r="K5" s="1116"/>
      <c r="L5" s="1116"/>
      <c r="M5" s="1116"/>
      <c r="N5" s="1116"/>
      <c r="O5" s="1116"/>
      <c r="P5" s="1116"/>
      <c r="Q5" s="1116"/>
      <c r="R5" s="1116"/>
      <c r="S5" s="1116"/>
      <c r="T5" s="1116"/>
      <c r="U5" s="1116"/>
      <c r="V5" s="1116"/>
      <c r="W5" s="1116"/>
      <c r="X5" s="1116"/>
      <c r="Y5" s="1116"/>
      <c r="Z5" s="1116"/>
      <c r="AA5" s="1116"/>
      <c r="AB5" s="1116"/>
      <c r="AC5" s="1116"/>
    </row>
    <row r="6" spans="1:29" s="317" customFormat="1" ht="17.100000000000001" customHeight="1">
      <c r="A6" s="320" t="s">
        <v>2735</v>
      </c>
      <c r="B6" s="320"/>
      <c r="C6" s="320"/>
      <c r="D6" s="320"/>
      <c r="E6" s="320"/>
      <c r="F6" s="320"/>
      <c r="G6" s="320"/>
      <c r="H6" s="320"/>
      <c r="I6" s="320"/>
      <c r="J6" s="320"/>
      <c r="K6" s="1115"/>
      <c r="L6" s="1115"/>
      <c r="M6" s="1115"/>
      <c r="N6" s="326"/>
      <c r="O6" s="322"/>
      <c r="P6" s="322"/>
      <c r="Q6" s="322"/>
      <c r="R6" s="320"/>
      <c r="S6" s="320"/>
      <c r="T6" s="320"/>
      <c r="U6" s="320"/>
      <c r="V6" s="320"/>
      <c r="W6" s="320"/>
      <c r="X6" s="320"/>
      <c r="Y6" s="320"/>
      <c r="Z6" s="320"/>
      <c r="AA6" s="320"/>
      <c r="AB6" s="320"/>
      <c r="AC6" s="320"/>
    </row>
    <row r="7" spans="1:29" s="317" customFormat="1" ht="17.100000000000001" customHeight="1">
      <c r="A7" s="320" t="s">
        <v>2736</v>
      </c>
      <c r="B7" s="320"/>
      <c r="C7" s="320"/>
      <c r="D7" s="320"/>
      <c r="E7" s="320"/>
      <c r="F7" s="320"/>
      <c r="G7" s="320"/>
      <c r="H7" s="320"/>
      <c r="I7" s="320"/>
      <c r="J7" s="320"/>
      <c r="K7" s="1122"/>
      <c r="L7" s="1122"/>
      <c r="M7" s="1122"/>
      <c r="N7" s="1122"/>
      <c r="O7" s="1122"/>
      <c r="P7" s="1122"/>
      <c r="Q7" s="1122"/>
      <c r="R7" s="1122"/>
      <c r="S7" s="1122"/>
      <c r="T7" s="1122"/>
      <c r="U7" s="1122"/>
      <c r="V7" s="1122"/>
      <c r="W7" s="1122"/>
      <c r="X7" s="1122"/>
      <c r="Y7" s="1122"/>
      <c r="Z7" s="1122"/>
      <c r="AA7" s="1122"/>
      <c r="AB7" s="1122"/>
      <c r="AC7" s="1122"/>
    </row>
    <row r="8" spans="1:29" s="317" customFormat="1" ht="17.100000000000001" customHeight="1">
      <c r="A8" s="320" t="s">
        <v>2737</v>
      </c>
      <c r="B8" s="320"/>
      <c r="C8" s="320"/>
      <c r="D8" s="320"/>
      <c r="E8" s="320"/>
      <c r="F8" s="320"/>
      <c r="G8" s="320"/>
      <c r="H8" s="320"/>
      <c r="I8" s="320"/>
      <c r="J8" s="320"/>
      <c r="K8" s="1118"/>
      <c r="L8" s="1118"/>
      <c r="M8" s="1118"/>
      <c r="N8" s="1118"/>
      <c r="O8" s="1118"/>
      <c r="P8" s="1118"/>
      <c r="Q8" s="1118"/>
      <c r="R8" s="1118"/>
      <c r="S8" s="1118"/>
      <c r="T8" s="1118"/>
      <c r="U8" s="1118"/>
      <c r="V8" s="1118"/>
      <c r="W8" s="1118"/>
      <c r="X8" s="1118"/>
      <c r="Y8" s="1118"/>
      <c r="Z8" s="1118"/>
      <c r="AA8" s="1118"/>
      <c r="AB8" s="1118"/>
      <c r="AC8" s="1118"/>
    </row>
    <row r="9" spans="1:29" s="317" customFormat="1" ht="17.100000000000001" customHeight="1">
      <c r="A9" s="386"/>
      <c r="B9" s="386"/>
      <c r="C9" s="386"/>
      <c r="D9" s="386"/>
      <c r="E9" s="386"/>
      <c r="F9" s="386"/>
      <c r="G9" s="386"/>
      <c r="H9" s="386"/>
      <c r="I9" s="386"/>
      <c r="J9" s="386"/>
      <c r="K9" s="430"/>
      <c r="L9" s="430"/>
      <c r="M9" s="430"/>
      <c r="N9" s="430"/>
      <c r="O9" s="430"/>
      <c r="P9" s="414"/>
      <c r="Q9" s="414"/>
      <c r="R9" s="414"/>
      <c r="S9" s="414"/>
      <c r="T9" s="471"/>
      <c r="U9" s="471"/>
      <c r="V9" s="471"/>
      <c r="W9" s="471"/>
      <c r="X9" s="471"/>
      <c r="Y9" s="471"/>
      <c r="Z9" s="471"/>
      <c r="AA9" s="471"/>
      <c r="AB9" s="471"/>
      <c r="AC9" s="471"/>
    </row>
    <row r="10" spans="1:29" s="317" customFormat="1" ht="17.100000000000001" customHeight="1">
      <c r="A10" s="363" t="s">
        <v>3090</v>
      </c>
      <c r="B10" s="363"/>
      <c r="C10" s="363"/>
      <c r="D10" s="363"/>
      <c r="E10" s="363"/>
      <c r="F10" s="363"/>
      <c r="G10" s="363"/>
      <c r="H10" s="363"/>
      <c r="I10" s="363"/>
      <c r="J10" s="363"/>
      <c r="K10" s="1222"/>
      <c r="L10" s="1222"/>
      <c r="M10" s="1222"/>
      <c r="N10" s="1222"/>
      <c r="O10" s="1222"/>
      <c r="P10" s="1222"/>
      <c r="Q10" s="1222"/>
      <c r="R10" s="1222"/>
      <c r="S10" s="1222"/>
      <c r="T10" s="1222"/>
      <c r="U10" s="1222"/>
      <c r="V10" s="1222"/>
      <c r="W10" s="1222"/>
      <c r="X10" s="1222"/>
      <c r="Y10" s="1222"/>
      <c r="Z10" s="1222"/>
      <c r="AA10" s="1222"/>
      <c r="AB10" s="1222"/>
      <c r="AC10" s="1222"/>
    </row>
    <row r="11" spans="1:29" s="317" customFormat="1" ht="17.100000000000001" customHeight="1">
      <c r="A11" s="320" t="s">
        <v>2733</v>
      </c>
      <c r="B11" s="320"/>
      <c r="C11" s="320"/>
      <c r="D11" s="320"/>
      <c r="E11" s="320"/>
      <c r="F11" s="320"/>
      <c r="G11" s="320"/>
      <c r="H11" s="320"/>
      <c r="I11" s="320"/>
      <c r="J11" s="320"/>
      <c r="K11" s="1116"/>
      <c r="L11" s="1116"/>
      <c r="M11" s="1116"/>
      <c r="N11" s="1116"/>
      <c r="O11" s="1116"/>
      <c r="P11" s="1116"/>
      <c r="Q11" s="1116"/>
      <c r="R11" s="1116"/>
      <c r="S11" s="1116"/>
      <c r="T11" s="1116"/>
      <c r="U11" s="1116"/>
      <c r="V11" s="1116"/>
      <c r="W11" s="1116"/>
      <c r="X11" s="1116"/>
      <c r="Y11" s="1116"/>
      <c r="Z11" s="1116"/>
      <c r="AA11" s="1116"/>
      <c r="AB11" s="1116"/>
      <c r="AC11" s="1116"/>
    </row>
    <row r="12" spans="1:29" s="317" customFormat="1" ht="17.100000000000001" customHeight="1">
      <c r="A12" s="320" t="s">
        <v>2734</v>
      </c>
      <c r="B12" s="320"/>
      <c r="C12" s="320"/>
      <c r="D12" s="320"/>
      <c r="E12" s="320"/>
      <c r="F12" s="320"/>
      <c r="G12" s="320"/>
      <c r="H12" s="320"/>
      <c r="I12" s="320"/>
      <c r="J12" s="320"/>
      <c r="K12" s="1116"/>
      <c r="L12" s="1116"/>
      <c r="M12" s="1116"/>
      <c r="N12" s="1116"/>
      <c r="O12" s="1116"/>
      <c r="P12" s="1116"/>
      <c r="Q12" s="1116"/>
      <c r="R12" s="1116"/>
      <c r="S12" s="1116"/>
      <c r="T12" s="1116"/>
      <c r="U12" s="1116"/>
      <c r="V12" s="1116"/>
      <c r="W12" s="1116"/>
      <c r="X12" s="1116"/>
      <c r="Y12" s="1116"/>
      <c r="Z12" s="1116"/>
      <c r="AA12" s="1116"/>
      <c r="AB12" s="1116"/>
      <c r="AC12" s="1116"/>
    </row>
    <row r="13" spans="1:29" s="317" customFormat="1" ht="17.100000000000001" customHeight="1">
      <c r="A13" s="320" t="s">
        <v>2735</v>
      </c>
      <c r="B13" s="320"/>
      <c r="C13" s="320"/>
      <c r="D13" s="320"/>
      <c r="E13" s="320"/>
      <c r="F13" s="320"/>
      <c r="G13" s="320"/>
      <c r="H13" s="320"/>
      <c r="I13" s="320"/>
      <c r="J13" s="320"/>
      <c r="K13" s="1115"/>
      <c r="L13" s="1115"/>
      <c r="M13" s="1115"/>
      <c r="N13" s="326"/>
      <c r="O13" s="322"/>
      <c r="P13" s="322"/>
      <c r="Q13" s="322"/>
      <c r="R13" s="320"/>
      <c r="S13" s="320"/>
      <c r="T13" s="320"/>
      <c r="U13" s="320"/>
      <c r="V13" s="320"/>
      <c r="W13" s="320"/>
      <c r="X13" s="320"/>
      <c r="Y13" s="320"/>
      <c r="Z13" s="320"/>
      <c r="AA13" s="320"/>
      <c r="AB13" s="320"/>
      <c r="AC13" s="320"/>
    </row>
    <row r="14" spans="1:29" s="317" customFormat="1" ht="17.100000000000001" customHeight="1">
      <c r="A14" s="320" t="s">
        <v>2736</v>
      </c>
      <c r="B14" s="320"/>
      <c r="C14" s="320"/>
      <c r="D14" s="320"/>
      <c r="E14" s="320"/>
      <c r="F14" s="320"/>
      <c r="G14" s="320"/>
      <c r="H14" s="320"/>
      <c r="I14" s="320"/>
      <c r="J14" s="320"/>
      <c r="K14" s="1122"/>
      <c r="L14" s="1122"/>
      <c r="M14" s="1122"/>
      <c r="N14" s="1122"/>
      <c r="O14" s="1122"/>
      <c r="P14" s="1122"/>
      <c r="Q14" s="1122"/>
      <c r="R14" s="1122"/>
      <c r="S14" s="1122"/>
      <c r="T14" s="1122"/>
      <c r="U14" s="1122"/>
      <c r="V14" s="1122"/>
      <c r="W14" s="1122"/>
      <c r="X14" s="1122"/>
      <c r="Y14" s="1122"/>
      <c r="Z14" s="1122"/>
      <c r="AA14" s="1122"/>
      <c r="AB14" s="1122"/>
      <c r="AC14" s="1122"/>
    </row>
    <row r="15" spans="1:29" s="317" customFormat="1" ht="17.100000000000001" customHeight="1">
      <c r="A15" s="320" t="s">
        <v>2737</v>
      </c>
      <c r="B15" s="320"/>
      <c r="C15" s="320"/>
      <c r="D15" s="320"/>
      <c r="E15" s="320"/>
      <c r="F15" s="320"/>
      <c r="G15" s="320"/>
      <c r="H15" s="320"/>
      <c r="I15" s="320"/>
      <c r="J15" s="320"/>
      <c r="K15" s="1118"/>
      <c r="L15" s="1118"/>
      <c r="M15" s="1118"/>
      <c r="N15" s="1118"/>
      <c r="O15" s="1118"/>
      <c r="P15" s="1118"/>
      <c r="Q15" s="1118"/>
      <c r="R15" s="1118"/>
      <c r="S15" s="1118"/>
      <c r="T15" s="1118"/>
      <c r="U15" s="1118"/>
      <c r="V15" s="1118"/>
      <c r="W15" s="1118"/>
      <c r="X15" s="1118"/>
      <c r="Y15" s="1118"/>
      <c r="Z15" s="1118"/>
      <c r="AA15" s="1118"/>
      <c r="AB15" s="1118"/>
      <c r="AC15" s="1118"/>
    </row>
    <row r="16" spans="1:29" s="317" customFormat="1" ht="17.100000000000001" customHeight="1">
      <c r="A16" s="386"/>
      <c r="B16" s="386"/>
      <c r="C16" s="386"/>
      <c r="D16" s="386"/>
      <c r="E16" s="386"/>
      <c r="F16" s="386"/>
      <c r="G16" s="386"/>
      <c r="H16" s="386"/>
      <c r="I16" s="386"/>
      <c r="J16" s="386"/>
      <c r="K16" s="430"/>
      <c r="L16" s="430"/>
      <c r="M16" s="430"/>
      <c r="N16" s="430"/>
      <c r="O16" s="430"/>
      <c r="P16" s="414"/>
      <c r="Q16" s="414"/>
      <c r="R16" s="414"/>
      <c r="S16" s="414"/>
      <c r="T16" s="471"/>
      <c r="U16" s="471"/>
      <c r="V16" s="471"/>
      <c r="W16" s="471"/>
      <c r="X16" s="471"/>
      <c r="Y16" s="471"/>
      <c r="Z16" s="471"/>
      <c r="AA16" s="471"/>
      <c r="AB16" s="471"/>
      <c r="AC16" s="471"/>
    </row>
    <row r="17" spans="1:29" s="317" customFormat="1" ht="17.100000000000001" customHeight="1">
      <c r="A17" s="363" t="s">
        <v>3091</v>
      </c>
      <c r="B17" s="363"/>
      <c r="C17" s="363"/>
      <c r="D17" s="363"/>
      <c r="E17" s="363"/>
      <c r="F17" s="363"/>
      <c r="G17" s="363"/>
      <c r="H17" s="363"/>
      <c r="I17" s="363"/>
      <c r="J17" s="363"/>
      <c r="K17" s="1222"/>
      <c r="L17" s="1222"/>
      <c r="M17" s="1222"/>
      <c r="N17" s="1222"/>
      <c r="O17" s="1222"/>
      <c r="P17" s="1222"/>
      <c r="Q17" s="1222"/>
      <c r="R17" s="1222"/>
      <c r="S17" s="1222"/>
      <c r="T17" s="1222"/>
      <c r="U17" s="1222"/>
      <c r="V17" s="1222"/>
      <c r="W17" s="1222"/>
      <c r="X17" s="1222"/>
      <c r="Y17" s="1222"/>
      <c r="Z17" s="1222"/>
      <c r="AA17" s="1222"/>
      <c r="AB17" s="1222"/>
      <c r="AC17" s="1222"/>
    </row>
    <row r="18" spans="1:29" s="317" customFormat="1" ht="17.100000000000001" customHeight="1">
      <c r="A18" s="320" t="s">
        <v>2733</v>
      </c>
      <c r="B18" s="320"/>
      <c r="C18" s="320"/>
      <c r="D18" s="320"/>
      <c r="E18" s="320"/>
      <c r="F18" s="320"/>
      <c r="G18" s="320"/>
      <c r="H18" s="320"/>
      <c r="I18" s="320"/>
      <c r="J18" s="320"/>
      <c r="K18" s="1116"/>
      <c r="L18" s="1116"/>
      <c r="M18" s="1116"/>
      <c r="N18" s="1116"/>
      <c r="O18" s="1116"/>
      <c r="P18" s="1116"/>
      <c r="Q18" s="1116"/>
      <c r="R18" s="1116"/>
      <c r="S18" s="1116"/>
      <c r="T18" s="1116"/>
      <c r="U18" s="1116"/>
      <c r="V18" s="1116"/>
      <c r="W18" s="1116"/>
      <c r="X18" s="1116"/>
      <c r="Y18" s="1116"/>
      <c r="Z18" s="1116"/>
      <c r="AA18" s="1116"/>
      <c r="AB18" s="1116"/>
      <c r="AC18" s="1116"/>
    </row>
    <row r="19" spans="1:29" s="317" customFormat="1" ht="17.100000000000001" customHeight="1">
      <c r="A19" s="320" t="s">
        <v>2734</v>
      </c>
      <c r="B19" s="320"/>
      <c r="C19" s="320"/>
      <c r="D19" s="320"/>
      <c r="E19" s="320"/>
      <c r="F19" s="320"/>
      <c r="G19" s="320"/>
      <c r="H19" s="320"/>
      <c r="I19" s="320"/>
      <c r="J19" s="320"/>
      <c r="K19" s="1116"/>
      <c r="L19" s="1116"/>
      <c r="M19" s="1116"/>
      <c r="N19" s="1116"/>
      <c r="O19" s="1116"/>
      <c r="P19" s="1116"/>
      <c r="Q19" s="1116"/>
      <c r="R19" s="1116"/>
      <c r="S19" s="1116"/>
      <c r="T19" s="1116"/>
      <c r="U19" s="1116"/>
      <c r="V19" s="1116"/>
      <c r="W19" s="1116"/>
      <c r="X19" s="1116"/>
      <c r="Y19" s="1116"/>
      <c r="Z19" s="1116"/>
      <c r="AA19" s="1116"/>
      <c r="AB19" s="1116"/>
      <c r="AC19" s="1116"/>
    </row>
    <row r="20" spans="1:29" s="317" customFormat="1" ht="17.100000000000001" customHeight="1">
      <c r="A20" s="320" t="s">
        <v>2735</v>
      </c>
      <c r="B20" s="320"/>
      <c r="C20" s="320"/>
      <c r="D20" s="320"/>
      <c r="E20" s="320"/>
      <c r="F20" s="320"/>
      <c r="G20" s="320"/>
      <c r="H20" s="320"/>
      <c r="I20" s="320"/>
      <c r="J20" s="320"/>
      <c r="K20" s="1115"/>
      <c r="L20" s="1115"/>
      <c r="M20" s="1115"/>
      <c r="N20" s="326"/>
      <c r="O20" s="322"/>
      <c r="P20" s="322"/>
      <c r="Q20" s="322"/>
      <c r="R20" s="320"/>
      <c r="S20" s="320"/>
      <c r="T20" s="320"/>
      <c r="U20" s="320"/>
      <c r="V20" s="320"/>
      <c r="W20" s="320"/>
      <c r="X20" s="320"/>
      <c r="Y20" s="320"/>
      <c r="Z20" s="320"/>
      <c r="AA20" s="320"/>
      <c r="AB20" s="320"/>
      <c r="AC20" s="320"/>
    </row>
    <row r="21" spans="1:29" s="317" customFormat="1" ht="17.100000000000001" customHeight="1">
      <c r="A21" s="320" t="s">
        <v>2736</v>
      </c>
      <c r="B21" s="320"/>
      <c r="C21" s="320"/>
      <c r="D21" s="320"/>
      <c r="E21" s="320"/>
      <c r="F21" s="320"/>
      <c r="G21" s="320"/>
      <c r="H21" s="320"/>
      <c r="I21" s="320"/>
      <c r="J21" s="320"/>
      <c r="K21" s="1122"/>
      <c r="L21" s="1122"/>
      <c r="M21" s="1122"/>
      <c r="N21" s="1122"/>
      <c r="O21" s="1122"/>
      <c r="P21" s="1122"/>
      <c r="Q21" s="1122"/>
      <c r="R21" s="1122"/>
      <c r="S21" s="1122"/>
      <c r="T21" s="1122"/>
      <c r="U21" s="1122"/>
      <c r="V21" s="1122"/>
      <c r="W21" s="1122"/>
      <c r="X21" s="1122"/>
      <c r="Y21" s="1122"/>
      <c r="Z21" s="1122"/>
      <c r="AA21" s="1122"/>
      <c r="AB21" s="1122"/>
      <c r="AC21" s="1122"/>
    </row>
    <row r="22" spans="1:29" s="317" customFormat="1" ht="17.100000000000001" customHeight="1">
      <c r="A22" s="320" t="s">
        <v>2737</v>
      </c>
      <c r="B22" s="320"/>
      <c r="C22" s="320"/>
      <c r="D22" s="320"/>
      <c r="E22" s="320"/>
      <c r="F22" s="320"/>
      <c r="G22" s="320"/>
      <c r="H22" s="320"/>
      <c r="I22" s="320"/>
      <c r="J22" s="320"/>
      <c r="K22" s="1118"/>
      <c r="L22" s="1118"/>
      <c r="M22" s="1118"/>
      <c r="N22" s="1118"/>
      <c r="O22" s="1118"/>
      <c r="P22" s="1118"/>
      <c r="Q22" s="1118"/>
      <c r="R22" s="1118"/>
      <c r="S22" s="1118"/>
      <c r="T22" s="1118"/>
      <c r="U22" s="1118"/>
      <c r="V22" s="1118"/>
      <c r="W22" s="1118"/>
      <c r="X22" s="1118"/>
      <c r="Y22" s="1118"/>
      <c r="Z22" s="1118"/>
      <c r="AA22" s="1118"/>
      <c r="AB22" s="1118"/>
      <c r="AC22" s="1118"/>
    </row>
    <row r="23" spans="1:29" s="317" customFormat="1" ht="17.100000000000001" customHeight="1">
      <c r="A23" s="386"/>
      <c r="B23" s="386"/>
      <c r="C23" s="386"/>
      <c r="D23" s="386"/>
      <c r="E23" s="386"/>
      <c r="F23" s="386"/>
      <c r="G23" s="386"/>
      <c r="H23" s="386"/>
      <c r="I23" s="386"/>
      <c r="J23" s="386"/>
      <c r="K23" s="430"/>
      <c r="L23" s="430"/>
      <c r="M23" s="430"/>
      <c r="N23" s="430"/>
      <c r="O23" s="430"/>
      <c r="P23" s="414"/>
      <c r="Q23" s="414"/>
      <c r="R23" s="414"/>
      <c r="S23" s="414"/>
      <c r="T23" s="471"/>
      <c r="U23" s="471"/>
      <c r="V23" s="471"/>
      <c r="W23" s="471"/>
      <c r="X23" s="471"/>
      <c r="Y23" s="471"/>
      <c r="Z23" s="471"/>
      <c r="AA23" s="471"/>
      <c r="AB23" s="471"/>
      <c r="AC23" s="471"/>
    </row>
    <row r="24" spans="1:29" s="317" customFormat="1" ht="17.100000000000001" customHeight="1">
      <c r="A24" s="363" t="s">
        <v>3092</v>
      </c>
      <c r="B24" s="363"/>
      <c r="C24" s="363"/>
      <c r="D24" s="363"/>
      <c r="E24" s="363"/>
      <c r="F24" s="363"/>
      <c r="G24" s="363"/>
      <c r="H24" s="363"/>
      <c r="I24" s="363"/>
      <c r="J24" s="363"/>
      <c r="K24" s="1222"/>
      <c r="L24" s="1222"/>
      <c r="M24" s="1222"/>
      <c r="N24" s="1222"/>
      <c r="O24" s="1222"/>
      <c r="P24" s="1222"/>
      <c r="Q24" s="1222"/>
      <c r="R24" s="1222"/>
      <c r="S24" s="1222"/>
      <c r="T24" s="1222"/>
      <c r="U24" s="1222"/>
      <c r="V24" s="1222"/>
      <c r="W24" s="1222"/>
      <c r="X24" s="1222"/>
      <c r="Y24" s="1222"/>
      <c r="Z24" s="1222"/>
      <c r="AA24" s="1222"/>
      <c r="AB24" s="1222"/>
      <c r="AC24" s="1222"/>
    </row>
    <row r="25" spans="1:29" s="317" customFormat="1" ht="17.100000000000001" customHeight="1">
      <c r="A25" s="320" t="s">
        <v>2733</v>
      </c>
      <c r="B25" s="320"/>
      <c r="C25" s="320"/>
      <c r="D25" s="320"/>
      <c r="E25" s="320"/>
      <c r="F25" s="320"/>
      <c r="G25" s="320"/>
      <c r="H25" s="320"/>
      <c r="I25" s="320"/>
      <c r="J25" s="320"/>
      <c r="K25" s="1116"/>
      <c r="L25" s="1116"/>
      <c r="M25" s="1116"/>
      <c r="N25" s="1116"/>
      <c r="O25" s="1116"/>
      <c r="P25" s="1116"/>
      <c r="Q25" s="1116"/>
      <c r="R25" s="1116"/>
      <c r="S25" s="1116"/>
      <c r="T25" s="1116"/>
      <c r="U25" s="1116"/>
      <c r="V25" s="1116"/>
      <c r="W25" s="1116"/>
      <c r="X25" s="1116"/>
      <c r="Y25" s="1116"/>
      <c r="Z25" s="1116"/>
      <c r="AA25" s="1116"/>
      <c r="AB25" s="1116"/>
      <c r="AC25" s="1116"/>
    </row>
    <row r="26" spans="1:29" s="317" customFormat="1" ht="17.100000000000001" customHeight="1">
      <c r="A26" s="320" t="s">
        <v>2734</v>
      </c>
      <c r="B26" s="320"/>
      <c r="C26" s="320"/>
      <c r="D26" s="320"/>
      <c r="E26" s="320"/>
      <c r="F26" s="320"/>
      <c r="G26" s="320"/>
      <c r="H26" s="320"/>
      <c r="I26" s="320"/>
      <c r="J26" s="320"/>
      <c r="K26" s="1116"/>
      <c r="L26" s="1116"/>
      <c r="M26" s="1116"/>
      <c r="N26" s="1116"/>
      <c r="O26" s="1116"/>
      <c r="P26" s="1116"/>
      <c r="Q26" s="1116"/>
      <c r="R26" s="1116"/>
      <c r="S26" s="1116"/>
      <c r="T26" s="1116"/>
      <c r="U26" s="1116"/>
      <c r="V26" s="1116"/>
      <c r="W26" s="1116"/>
      <c r="X26" s="1116"/>
      <c r="Y26" s="1116"/>
      <c r="Z26" s="1116"/>
      <c r="AA26" s="1116"/>
      <c r="AB26" s="1116"/>
      <c r="AC26" s="1116"/>
    </row>
    <row r="27" spans="1:29" s="317" customFormat="1" ht="17.100000000000001" customHeight="1">
      <c r="A27" s="320" t="s">
        <v>2735</v>
      </c>
      <c r="B27" s="320"/>
      <c r="C27" s="320"/>
      <c r="D27" s="320"/>
      <c r="E27" s="320"/>
      <c r="F27" s="320"/>
      <c r="G27" s="320"/>
      <c r="H27" s="320"/>
      <c r="I27" s="320"/>
      <c r="J27" s="320"/>
      <c r="K27" s="1115"/>
      <c r="L27" s="1115"/>
      <c r="M27" s="1115"/>
      <c r="N27" s="326"/>
      <c r="O27" s="322"/>
      <c r="P27" s="322"/>
      <c r="Q27" s="322"/>
      <c r="R27" s="320"/>
      <c r="S27" s="320"/>
      <c r="T27" s="320"/>
      <c r="U27" s="320"/>
      <c r="V27" s="320"/>
      <c r="W27" s="320"/>
      <c r="X27" s="320"/>
      <c r="Y27" s="320"/>
      <c r="Z27" s="320"/>
      <c r="AA27" s="320"/>
      <c r="AB27" s="320"/>
      <c r="AC27" s="320"/>
    </row>
    <row r="28" spans="1:29" s="317" customFormat="1" ht="17.100000000000001" customHeight="1">
      <c r="A28" s="320" t="s">
        <v>2736</v>
      </c>
      <c r="B28" s="320"/>
      <c r="C28" s="320"/>
      <c r="D28" s="320"/>
      <c r="E28" s="320"/>
      <c r="F28" s="320"/>
      <c r="G28" s="320"/>
      <c r="H28" s="320"/>
      <c r="I28" s="320"/>
      <c r="J28" s="320"/>
      <c r="K28" s="1122"/>
      <c r="L28" s="1122"/>
      <c r="M28" s="1122"/>
      <c r="N28" s="1122"/>
      <c r="O28" s="1122"/>
      <c r="P28" s="1122"/>
      <c r="Q28" s="1122"/>
      <c r="R28" s="1122"/>
      <c r="S28" s="1122"/>
      <c r="T28" s="1122"/>
      <c r="U28" s="1122"/>
      <c r="V28" s="1122"/>
      <c r="W28" s="1122"/>
      <c r="X28" s="1122"/>
      <c r="Y28" s="1122"/>
      <c r="Z28" s="1122"/>
      <c r="AA28" s="1122"/>
      <c r="AB28" s="1122"/>
      <c r="AC28" s="1122"/>
    </row>
    <row r="29" spans="1:29" s="317" customFormat="1" ht="17.100000000000001" customHeight="1">
      <c r="A29" s="320" t="s">
        <v>2737</v>
      </c>
      <c r="B29" s="320"/>
      <c r="C29" s="320"/>
      <c r="D29" s="320"/>
      <c r="E29" s="320"/>
      <c r="F29" s="320"/>
      <c r="G29" s="320"/>
      <c r="H29" s="320"/>
      <c r="I29" s="320"/>
      <c r="J29" s="320"/>
      <c r="K29" s="1118"/>
      <c r="L29" s="1118"/>
      <c r="M29" s="1118"/>
      <c r="N29" s="1118"/>
      <c r="O29" s="1118"/>
      <c r="P29" s="1118"/>
      <c r="Q29" s="1118"/>
      <c r="R29" s="1118"/>
      <c r="S29" s="1118"/>
      <c r="T29" s="1118"/>
      <c r="U29" s="1118"/>
      <c r="V29" s="1118"/>
      <c r="W29" s="1118"/>
      <c r="X29" s="1118"/>
      <c r="Y29" s="1118"/>
      <c r="Z29" s="1118"/>
      <c r="AA29" s="1118"/>
      <c r="AB29" s="1118"/>
      <c r="AC29" s="1118"/>
    </row>
    <row r="30" spans="1:29" s="317" customFormat="1" ht="17.100000000000001" customHeight="1">
      <c r="A30" s="386"/>
      <c r="B30" s="386"/>
      <c r="C30" s="386"/>
      <c r="D30" s="386"/>
      <c r="E30" s="386"/>
      <c r="F30" s="386"/>
      <c r="G30" s="386"/>
      <c r="H30" s="386"/>
      <c r="I30" s="386"/>
      <c r="J30" s="386"/>
      <c r="K30" s="430"/>
      <c r="L30" s="430"/>
      <c r="M30" s="430"/>
      <c r="N30" s="430"/>
      <c r="O30" s="430"/>
      <c r="P30" s="414"/>
      <c r="Q30" s="414"/>
      <c r="R30" s="414"/>
      <c r="S30" s="414"/>
      <c r="T30" s="471"/>
      <c r="U30" s="471"/>
      <c r="V30" s="471"/>
      <c r="W30" s="471"/>
      <c r="X30" s="471"/>
      <c r="Y30" s="471"/>
      <c r="Z30" s="471"/>
      <c r="AA30" s="471"/>
      <c r="AB30" s="471"/>
      <c r="AC30" s="471"/>
    </row>
    <row r="31" spans="1:29" s="317" customFormat="1" ht="17.100000000000001" customHeight="1">
      <c r="A31" s="363" t="s">
        <v>3093</v>
      </c>
      <c r="B31" s="363"/>
      <c r="C31" s="363"/>
      <c r="D31" s="363"/>
      <c r="E31" s="363"/>
      <c r="F31" s="363"/>
      <c r="G31" s="363"/>
      <c r="H31" s="363"/>
      <c r="I31" s="363"/>
      <c r="J31" s="363"/>
      <c r="K31" s="1222"/>
      <c r="L31" s="1222"/>
      <c r="M31" s="1222"/>
      <c r="N31" s="1222"/>
      <c r="O31" s="1222"/>
      <c r="P31" s="1222"/>
      <c r="Q31" s="1222"/>
      <c r="R31" s="1222"/>
      <c r="S31" s="1222"/>
      <c r="T31" s="1222"/>
      <c r="U31" s="1222"/>
      <c r="V31" s="1222"/>
      <c r="W31" s="1222"/>
      <c r="X31" s="1222"/>
      <c r="Y31" s="1222"/>
      <c r="Z31" s="1222"/>
      <c r="AA31" s="1222"/>
      <c r="AB31" s="1222"/>
      <c r="AC31" s="1222"/>
    </row>
    <row r="32" spans="1:29" s="317" customFormat="1" ht="17.100000000000001" customHeight="1">
      <c r="A32" s="320" t="s">
        <v>2733</v>
      </c>
      <c r="B32" s="320"/>
      <c r="C32" s="320"/>
      <c r="D32" s="320"/>
      <c r="E32" s="320"/>
      <c r="F32" s="320"/>
      <c r="G32" s="320"/>
      <c r="H32" s="320"/>
      <c r="I32" s="320"/>
      <c r="J32" s="320"/>
      <c r="K32" s="1116"/>
      <c r="L32" s="1116"/>
      <c r="M32" s="1116"/>
      <c r="N32" s="1116"/>
      <c r="O32" s="1116"/>
      <c r="P32" s="1116"/>
      <c r="Q32" s="1116"/>
      <c r="R32" s="1116"/>
      <c r="S32" s="1116"/>
      <c r="T32" s="1116"/>
      <c r="U32" s="1116"/>
      <c r="V32" s="1116"/>
      <c r="W32" s="1116"/>
      <c r="X32" s="1116"/>
      <c r="Y32" s="1116"/>
      <c r="Z32" s="1116"/>
      <c r="AA32" s="1116"/>
      <c r="AB32" s="1116"/>
      <c r="AC32" s="1116"/>
    </row>
    <row r="33" spans="1:32" s="317" customFormat="1" ht="17.100000000000001" customHeight="1">
      <c r="A33" s="320" t="s">
        <v>2734</v>
      </c>
      <c r="B33" s="320"/>
      <c r="C33" s="320"/>
      <c r="D33" s="320"/>
      <c r="E33" s="320"/>
      <c r="F33" s="320"/>
      <c r="G33" s="320"/>
      <c r="H33" s="320"/>
      <c r="I33" s="320"/>
      <c r="J33" s="320"/>
      <c r="K33" s="1116"/>
      <c r="L33" s="1116"/>
      <c r="M33" s="1116"/>
      <c r="N33" s="1116"/>
      <c r="O33" s="1116"/>
      <c r="P33" s="1116"/>
      <c r="Q33" s="1116"/>
      <c r="R33" s="1116"/>
      <c r="S33" s="1116"/>
      <c r="T33" s="1116"/>
      <c r="U33" s="1116"/>
      <c r="V33" s="1116"/>
      <c r="W33" s="1116"/>
      <c r="X33" s="1116"/>
      <c r="Y33" s="1116"/>
      <c r="Z33" s="1116"/>
      <c r="AA33" s="1116"/>
      <c r="AB33" s="1116"/>
      <c r="AC33" s="1116"/>
    </row>
    <row r="34" spans="1:32" s="317" customFormat="1" ht="17.100000000000001" customHeight="1">
      <c r="A34" s="320" t="s">
        <v>2735</v>
      </c>
      <c r="B34" s="320"/>
      <c r="C34" s="320"/>
      <c r="D34" s="320"/>
      <c r="E34" s="320"/>
      <c r="F34" s="320"/>
      <c r="G34" s="320"/>
      <c r="H34" s="320"/>
      <c r="I34" s="320"/>
      <c r="J34" s="320"/>
      <c r="K34" s="1115"/>
      <c r="L34" s="1115"/>
      <c r="M34" s="1115"/>
      <c r="N34" s="326"/>
      <c r="O34" s="322"/>
      <c r="P34" s="322"/>
      <c r="Q34" s="322"/>
      <c r="R34" s="320"/>
      <c r="S34" s="320"/>
      <c r="T34" s="320"/>
      <c r="U34" s="320"/>
      <c r="V34" s="320"/>
      <c r="W34" s="320"/>
      <c r="X34" s="320"/>
      <c r="Y34" s="320"/>
      <c r="Z34" s="320"/>
      <c r="AA34" s="320"/>
      <c r="AB34" s="320"/>
      <c r="AC34" s="320"/>
    </row>
    <row r="35" spans="1:32" s="317" customFormat="1" ht="17.100000000000001" customHeight="1">
      <c r="A35" s="320" t="s">
        <v>2736</v>
      </c>
      <c r="B35" s="320"/>
      <c r="C35" s="320"/>
      <c r="D35" s="320"/>
      <c r="E35" s="320"/>
      <c r="F35" s="320"/>
      <c r="G35" s="320"/>
      <c r="H35" s="320"/>
      <c r="I35" s="320"/>
      <c r="J35" s="320"/>
      <c r="K35" s="1122"/>
      <c r="L35" s="1122"/>
      <c r="M35" s="1122"/>
      <c r="N35" s="1122"/>
      <c r="O35" s="1122"/>
      <c r="P35" s="1122"/>
      <c r="Q35" s="1122"/>
      <c r="R35" s="1122"/>
      <c r="S35" s="1122"/>
      <c r="T35" s="1122"/>
      <c r="U35" s="1122"/>
      <c r="V35" s="1122"/>
      <c r="W35" s="1122"/>
      <c r="X35" s="1122"/>
      <c r="Y35" s="1122"/>
      <c r="Z35" s="1122"/>
      <c r="AA35" s="1122"/>
      <c r="AB35" s="1122"/>
      <c r="AC35" s="1122"/>
    </row>
    <row r="36" spans="1:32" s="317" customFormat="1" ht="17.100000000000001" customHeight="1">
      <c r="A36" s="320" t="s">
        <v>2737</v>
      </c>
      <c r="B36" s="320"/>
      <c r="C36" s="320"/>
      <c r="D36" s="320"/>
      <c r="E36" s="320"/>
      <c r="F36" s="320"/>
      <c r="G36" s="320"/>
      <c r="H36" s="320"/>
      <c r="I36" s="320"/>
      <c r="J36" s="320"/>
      <c r="K36" s="1118"/>
      <c r="L36" s="1118"/>
      <c r="M36" s="1118"/>
      <c r="N36" s="1118"/>
      <c r="O36" s="1118"/>
      <c r="P36" s="1118"/>
      <c r="Q36" s="1118"/>
      <c r="R36" s="1118"/>
      <c r="S36" s="1118"/>
      <c r="T36" s="1118"/>
      <c r="U36" s="1118"/>
      <c r="V36" s="1118"/>
      <c r="W36" s="1118"/>
      <c r="X36" s="1118"/>
      <c r="Y36" s="1118"/>
      <c r="Z36" s="1118"/>
      <c r="AA36" s="1118"/>
      <c r="AB36" s="1118"/>
      <c r="AC36" s="1118"/>
    </row>
    <row r="37" spans="1:32" s="317" customFormat="1" ht="17.100000000000001" customHeight="1">
      <c r="A37" s="386"/>
      <c r="B37" s="386"/>
      <c r="C37" s="386"/>
      <c r="D37" s="386"/>
      <c r="E37" s="386"/>
      <c r="F37" s="386"/>
      <c r="G37" s="386"/>
      <c r="H37" s="386"/>
      <c r="I37" s="386"/>
      <c r="J37" s="386"/>
      <c r="K37" s="430"/>
      <c r="L37" s="430"/>
      <c r="M37" s="430"/>
      <c r="N37" s="430"/>
      <c r="O37" s="430"/>
      <c r="P37" s="414"/>
      <c r="Q37" s="414"/>
      <c r="R37" s="414"/>
      <c r="S37" s="414"/>
      <c r="T37" s="471"/>
      <c r="U37" s="471"/>
      <c r="V37" s="471"/>
      <c r="W37" s="471"/>
      <c r="X37" s="471"/>
      <c r="Y37" s="471"/>
      <c r="Z37" s="471"/>
      <c r="AA37" s="471"/>
      <c r="AB37" s="471"/>
      <c r="AC37" s="471"/>
    </row>
    <row r="38" spans="1:32" s="317" customFormat="1" ht="17.100000000000001" customHeight="1">
      <c r="A38" s="363" t="s">
        <v>3094</v>
      </c>
      <c r="B38" s="363"/>
      <c r="C38" s="363"/>
      <c r="D38" s="363"/>
      <c r="E38" s="363"/>
      <c r="F38" s="363"/>
      <c r="G38" s="363"/>
      <c r="H38" s="363"/>
      <c r="I38" s="363"/>
      <c r="J38" s="363"/>
      <c r="K38" s="1222"/>
      <c r="L38" s="1222"/>
      <c r="M38" s="1222"/>
      <c r="N38" s="1222"/>
      <c r="O38" s="1222"/>
      <c r="P38" s="1222"/>
      <c r="Q38" s="1222"/>
      <c r="R38" s="1222"/>
      <c r="S38" s="1222"/>
      <c r="T38" s="1222"/>
      <c r="U38" s="1222"/>
      <c r="V38" s="1222"/>
      <c r="W38" s="1222"/>
      <c r="X38" s="1222"/>
      <c r="Y38" s="1222"/>
      <c r="Z38" s="1222"/>
      <c r="AA38" s="1222"/>
      <c r="AB38" s="1222"/>
      <c r="AC38" s="1222"/>
    </row>
    <row r="39" spans="1:32" s="317" customFormat="1" ht="17.100000000000001" customHeight="1">
      <c r="A39" s="320" t="s">
        <v>2733</v>
      </c>
      <c r="B39" s="320"/>
      <c r="C39" s="320"/>
      <c r="D39" s="320"/>
      <c r="E39" s="320"/>
      <c r="F39" s="320"/>
      <c r="G39" s="320"/>
      <c r="H39" s="320"/>
      <c r="I39" s="320"/>
      <c r="J39" s="320"/>
      <c r="K39" s="1116"/>
      <c r="L39" s="1116"/>
      <c r="M39" s="1116"/>
      <c r="N39" s="1116"/>
      <c r="O39" s="1116"/>
      <c r="P39" s="1116"/>
      <c r="Q39" s="1116"/>
      <c r="R39" s="1116"/>
      <c r="S39" s="1116"/>
      <c r="T39" s="1116"/>
      <c r="U39" s="1116"/>
      <c r="V39" s="1116"/>
      <c r="W39" s="1116"/>
      <c r="X39" s="1116"/>
      <c r="Y39" s="1116"/>
      <c r="Z39" s="1116"/>
      <c r="AA39" s="1116"/>
      <c r="AB39" s="1116"/>
      <c r="AC39" s="1116"/>
    </row>
    <row r="40" spans="1:32" s="317" customFormat="1" ht="17.100000000000001" customHeight="1">
      <c r="A40" s="320" t="s">
        <v>2734</v>
      </c>
      <c r="B40" s="320"/>
      <c r="C40" s="320"/>
      <c r="D40" s="320"/>
      <c r="E40" s="320"/>
      <c r="F40" s="320"/>
      <c r="G40" s="320"/>
      <c r="H40" s="320"/>
      <c r="I40" s="320"/>
      <c r="J40" s="320"/>
      <c r="K40" s="1116"/>
      <c r="L40" s="1116"/>
      <c r="M40" s="1116"/>
      <c r="N40" s="1116"/>
      <c r="O40" s="1116"/>
      <c r="P40" s="1116"/>
      <c r="Q40" s="1116"/>
      <c r="R40" s="1116"/>
      <c r="S40" s="1116"/>
      <c r="T40" s="1116"/>
      <c r="U40" s="1116"/>
      <c r="V40" s="1116"/>
      <c r="W40" s="1116"/>
      <c r="X40" s="1116"/>
      <c r="Y40" s="1116"/>
      <c r="Z40" s="1116"/>
      <c r="AA40" s="1116"/>
      <c r="AB40" s="1116"/>
      <c r="AC40" s="1116"/>
    </row>
    <row r="41" spans="1:32" s="317" customFormat="1" ht="17.100000000000001" customHeight="1">
      <c r="A41" s="320" t="s">
        <v>2735</v>
      </c>
      <c r="B41" s="320"/>
      <c r="C41" s="320"/>
      <c r="D41" s="320"/>
      <c r="E41" s="320"/>
      <c r="F41" s="320"/>
      <c r="G41" s="320"/>
      <c r="H41" s="320"/>
      <c r="I41" s="320"/>
      <c r="J41" s="320"/>
      <c r="K41" s="1115"/>
      <c r="L41" s="1115"/>
      <c r="M41" s="1115"/>
      <c r="N41" s="326"/>
      <c r="O41" s="322"/>
      <c r="P41" s="322"/>
      <c r="Q41" s="322"/>
      <c r="R41" s="320"/>
      <c r="S41" s="320"/>
      <c r="T41" s="320"/>
      <c r="U41" s="320"/>
      <c r="V41" s="320"/>
      <c r="W41" s="320"/>
      <c r="X41" s="320"/>
      <c r="Y41" s="320"/>
      <c r="Z41" s="320"/>
      <c r="AA41" s="320"/>
      <c r="AB41" s="320"/>
      <c r="AC41" s="320"/>
    </row>
    <row r="42" spans="1:32" s="317" customFormat="1" ht="17.100000000000001" customHeight="1">
      <c r="A42" s="320" t="s">
        <v>2736</v>
      </c>
      <c r="B42" s="392"/>
      <c r="C42" s="392"/>
      <c r="D42" s="392"/>
      <c r="E42" s="392"/>
      <c r="F42" s="392"/>
      <c r="G42" s="392"/>
      <c r="H42" s="392"/>
      <c r="I42" s="320"/>
      <c r="J42" s="320"/>
      <c r="K42" s="1122"/>
      <c r="L42" s="1122"/>
      <c r="M42" s="1122"/>
      <c r="N42" s="1122"/>
      <c r="O42" s="1122"/>
      <c r="P42" s="1122"/>
      <c r="Q42" s="1122"/>
      <c r="R42" s="1122"/>
      <c r="S42" s="1122"/>
      <c r="T42" s="1122"/>
      <c r="U42" s="1122"/>
      <c r="V42" s="1122"/>
      <c r="W42" s="1122"/>
      <c r="X42" s="1122"/>
      <c r="Y42" s="1122"/>
      <c r="Z42" s="1313"/>
      <c r="AA42" s="1313"/>
      <c r="AB42" s="1313"/>
      <c r="AC42" s="1313"/>
      <c r="AD42" s="378"/>
      <c r="AE42" s="378"/>
      <c r="AF42" s="378"/>
    </row>
    <row r="43" spans="1:32" s="317" customFormat="1" ht="17.100000000000001" customHeight="1">
      <c r="A43" s="320" t="s">
        <v>2737</v>
      </c>
      <c r="B43" s="392"/>
      <c r="C43" s="392"/>
      <c r="D43" s="392"/>
      <c r="E43" s="392"/>
      <c r="F43" s="392"/>
      <c r="G43" s="392"/>
      <c r="H43" s="392"/>
      <c r="I43" s="320"/>
      <c r="J43" s="320"/>
      <c r="K43" s="1118"/>
      <c r="L43" s="1118"/>
      <c r="M43" s="1118"/>
      <c r="N43" s="1118"/>
      <c r="O43" s="1118"/>
      <c r="P43" s="1118"/>
      <c r="Q43" s="1118"/>
      <c r="R43" s="1118"/>
      <c r="S43" s="1118"/>
      <c r="T43" s="1118"/>
      <c r="U43" s="1118"/>
      <c r="V43" s="1118"/>
      <c r="W43" s="1118"/>
      <c r="X43" s="1118"/>
      <c r="Y43" s="1118"/>
      <c r="Z43" s="1238"/>
      <c r="AA43" s="1238"/>
      <c r="AB43" s="1238"/>
      <c r="AC43" s="1238"/>
      <c r="AD43" s="378"/>
      <c r="AE43" s="378"/>
      <c r="AF43" s="378"/>
    </row>
    <row r="44" spans="1:32" s="317" customFormat="1" ht="17.100000000000001" customHeight="1">
      <c r="A44" s="386"/>
      <c r="B44" s="472"/>
      <c r="C44" s="472"/>
      <c r="D44" s="472"/>
      <c r="E44" s="472"/>
      <c r="F44" s="472"/>
      <c r="G44" s="472"/>
      <c r="H44" s="472"/>
      <c r="I44" s="386"/>
      <c r="J44" s="386"/>
      <c r="K44" s="430"/>
      <c r="L44" s="430"/>
      <c r="M44" s="430"/>
      <c r="N44" s="430"/>
      <c r="O44" s="430"/>
      <c r="P44" s="414"/>
      <c r="Q44" s="414"/>
      <c r="R44" s="414"/>
      <c r="S44" s="414"/>
      <c r="T44" s="471"/>
      <c r="U44" s="471"/>
      <c r="V44" s="471"/>
      <c r="W44" s="471"/>
      <c r="X44" s="471"/>
      <c r="Y44" s="471"/>
      <c r="Z44" s="473"/>
      <c r="AA44" s="473"/>
      <c r="AB44" s="473"/>
      <c r="AC44" s="473"/>
      <c r="AD44" s="378"/>
      <c r="AE44" s="378"/>
      <c r="AF44" s="378"/>
    </row>
  </sheetData>
  <mergeCells count="38">
    <mergeCell ref="K6:M6"/>
    <mergeCell ref="A1:AC1"/>
    <mergeCell ref="A2:AC2"/>
    <mergeCell ref="K3:AC3"/>
    <mergeCell ref="K4:AC4"/>
    <mergeCell ref="K5:AC5"/>
    <mergeCell ref="K20:M20"/>
    <mergeCell ref="K7:AC7"/>
    <mergeCell ref="K8:AC8"/>
    <mergeCell ref="K10:AC10"/>
    <mergeCell ref="K11:AC11"/>
    <mergeCell ref="K12:AC12"/>
    <mergeCell ref="K13:M13"/>
    <mergeCell ref="K14:AC14"/>
    <mergeCell ref="K15:AC15"/>
    <mergeCell ref="K17:AC17"/>
    <mergeCell ref="K18:AC18"/>
    <mergeCell ref="K19:AC19"/>
    <mergeCell ref="K34:M34"/>
    <mergeCell ref="K21:AC21"/>
    <mergeCell ref="K22:AC22"/>
    <mergeCell ref="K24:AC24"/>
    <mergeCell ref="K25:AC25"/>
    <mergeCell ref="K26:AC26"/>
    <mergeCell ref="K27:M27"/>
    <mergeCell ref="K28:AC28"/>
    <mergeCell ref="K29:AC29"/>
    <mergeCell ref="K31:AC31"/>
    <mergeCell ref="K32:AC32"/>
    <mergeCell ref="K33:AC33"/>
    <mergeCell ref="K42:AC42"/>
    <mergeCell ref="K43:AC43"/>
    <mergeCell ref="K35:AC35"/>
    <mergeCell ref="K36:AC36"/>
    <mergeCell ref="K38:AC38"/>
    <mergeCell ref="K39:AC39"/>
    <mergeCell ref="K40:AC40"/>
    <mergeCell ref="K41:M41"/>
  </mergeCells>
  <phoneticPr fontId="1"/>
  <dataValidations count="1">
    <dataValidation imeMode="fullKatakana" allowBlank="1" showInputMessage="1" showErrorMessage="1" sqref="K39:AC39 JG39:JY39 TC39:TU39 ACY39:ADQ39 AMU39:ANM39 AWQ39:AXI39 BGM39:BHE39 BQI39:BRA39 CAE39:CAW39 CKA39:CKS39 CTW39:CUO39 DDS39:DEK39 DNO39:DOG39 DXK39:DYC39 EHG39:EHY39 ERC39:ERU39 FAY39:FBQ39 FKU39:FLM39 FUQ39:FVI39 GEM39:GFE39 GOI39:GPA39 GYE39:GYW39 HIA39:HIS39 HRW39:HSO39 IBS39:ICK39 ILO39:IMG39 IVK39:IWC39 JFG39:JFY39 JPC39:JPU39 JYY39:JZQ39 KIU39:KJM39 KSQ39:KTI39 LCM39:LDE39 LMI39:LNA39 LWE39:LWW39 MGA39:MGS39 MPW39:MQO39 MZS39:NAK39 NJO39:NKG39 NTK39:NUC39 ODG39:ODY39 ONC39:ONU39 OWY39:OXQ39 PGU39:PHM39 PQQ39:PRI39 QAM39:QBE39 QKI39:QLA39 QUE39:QUW39 REA39:RES39 RNW39:ROO39 RXS39:RYK39 SHO39:SIG39 SRK39:SSC39 TBG39:TBY39 TLC39:TLU39 TUY39:TVQ39 UEU39:UFM39 UOQ39:UPI39 UYM39:UZE39 VII39:VJA39 VSE39:VSW39 WCA39:WCS39 WLW39:WMO39 WVS39:WWK39 K65575:AC65575 JG65575:JY65575 TC65575:TU65575 ACY65575:ADQ65575 AMU65575:ANM65575 AWQ65575:AXI65575 BGM65575:BHE65575 BQI65575:BRA65575 CAE65575:CAW65575 CKA65575:CKS65575 CTW65575:CUO65575 DDS65575:DEK65575 DNO65575:DOG65575 DXK65575:DYC65575 EHG65575:EHY65575 ERC65575:ERU65575 FAY65575:FBQ65575 FKU65575:FLM65575 FUQ65575:FVI65575 GEM65575:GFE65575 GOI65575:GPA65575 GYE65575:GYW65575 HIA65575:HIS65575 HRW65575:HSO65575 IBS65575:ICK65575 ILO65575:IMG65575 IVK65575:IWC65575 JFG65575:JFY65575 JPC65575:JPU65575 JYY65575:JZQ65575 KIU65575:KJM65575 KSQ65575:KTI65575 LCM65575:LDE65575 LMI65575:LNA65575 LWE65575:LWW65575 MGA65575:MGS65575 MPW65575:MQO65575 MZS65575:NAK65575 NJO65575:NKG65575 NTK65575:NUC65575 ODG65575:ODY65575 ONC65575:ONU65575 OWY65575:OXQ65575 PGU65575:PHM65575 PQQ65575:PRI65575 QAM65575:QBE65575 QKI65575:QLA65575 QUE65575:QUW65575 REA65575:RES65575 RNW65575:ROO65575 RXS65575:RYK65575 SHO65575:SIG65575 SRK65575:SSC65575 TBG65575:TBY65575 TLC65575:TLU65575 TUY65575:TVQ65575 UEU65575:UFM65575 UOQ65575:UPI65575 UYM65575:UZE65575 VII65575:VJA65575 VSE65575:VSW65575 WCA65575:WCS65575 WLW65575:WMO65575 WVS65575:WWK65575 K131111:AC131111 JG131111:JY131111 TC131111:TU131111 ACY131111:ADQ131111 AMU131111:ANM131111 AWQ131111:AXI131111 BGM131111:BHE131111 BQI131111:BRA131111 CAE131111:CAW131111 CKA131111:CKS131111 CTW131111:CUO131111 DDS131111:DEK131111 DNO131111:DOG131111 DXK131111:DYC131111 EHG131111:EHY131111 ERC131111:ERU131111 FAY131111:FBQ131111 FKU131111:FLM131111 FUQ131111:FVI131111 GEM131111:GFE131111 GOI131111:GPA131111 GYE131111:GYW131111 HIA131111:HIS131111 HRW131111:HSO131111 IBS131111:ICK131111 ILO131111:IMG131111 IVK131111:IWC131111 JFG131111:JFY131111 JPC131111:JPU131111 JYY131111:JZQ131111 KIU131111:KJM131111 KSQ131111:KTI131111 LCM131111:LDE131111 LMI131111:LNA131111 LWE131111:LWW131111 MGA131111:MGS131111 MPW131111:MQO131111 MZS131111:NAK131111 NJO131111:NKG131111 NTK131111:NUC131111 ODG131111:ODY131111 ONC131111:ONU131111 OWY131111:OXQ131111 PGU131111:PHM131111 PQQ131111:PRI131111 QAM131111:QBE131111 QKI131111:QLA131111 QUE131111:QUW131111 REA131111:RES131111 RNW131111:ROO131111 RXS131111:RYK131111 SHO131111:SIG131111 SRK131111:SSC131111 TBG131111:TBY131111 TLC131111:TLU131111 TUY131111:TVQ131111 UEU131111:UFM131111 UOQ131111:UPI131111 UYM131111:UZE131111 VII131111:VJA131111 VSE131111:VSW131111 WCA131111:WCS131111 WLW131111:WMO131111 WVS131111:WWK131111 K196647:AC196647 JG196647:JY196647 TC196647:TU196647 ACY196647:ADQ196647 AMU196647:ANM196647 AWQ196647:AXI196647 BGM196647:BHE196647 BQI196647:BRA196647 CAE196647:CAW196647 CKA196647:CKS196647 CTW196647:CUO196647 DDS196647:DEK196647 DNO196647:DOG196647 DXK196647:DYC196647 EHG196647:EHY196647 ERC196647:ERU196647 FAY196647:FBQ196647 FKU196647:FLM196647 FUQ196647:FVI196647 GEM196647:GFE196647 GOI196647:GPA196647 GYE196647:GYW196647 HIA196647:HIS196647 HRW196647:HSO196647 IBS196647:ICK196647 ILO196647:IMG196647 IVK196647:IWC196647 JFG196647:JFY196647 JPC196647:JPU196647 JYY196647:JZQ196647 KIU196647:KJM196647 KSQ196647:KTI196647 LCM196647:LDE196647 LMI196647:LNA196647 LWE196647:LWW196647 MGA196647:MGS196647 MPW196647:MQO196647 MZS196647:NAK196647 NJO196647:NKG196647 NTK196647:NUC196647 ODG196647:ODY196647 ONC196647:ONU196647 OWY196647:OXQ196647 PGU196647:PHM196647 PQQ196647:PRI196647 QAM196647:QBE196647 QKI196647:QLA196647 QUE196647:QUW196647 REA196647:RES196647 RNW196647:ROO196647 RXS196647:RYK196647 SHO196647:SIG196647 SRK196647:SSC196647 TBG196647:TBY196647 TLC196647:TLU196647 TUY196647:TVQ196647 UEU196647:UFM196647 UOQ196647:UPI196647 UYM196647:UZE196647 VII196647:VJA196647 VSE196647:VSW196647 WCA196647:WCS196647 WLW196647:WMO196647 WVS196647:WWK196647 K262183:AC262183 JG262183:JY262183 TC262183:TU262183 ACY262183:ADQ262183 AMU262183:ANM262183 AWQ262183:AXI262183 BGM262183:BHE262183 BQI262183:BRA262183 CAE262183:CAW262183 CKA262183:CKS262183 CTW262183:CUO262183 DDS262183:DEK262183 DNO262183:DOG262183 DXK262183:DYC262183 EHG262183:EHY262183 ERC262183:ERU262183 FAY262183:FBQ262183 FKU262183:FLM262183 FUQ262183:FVI262183 GEM262183:GFE262183 GOI262183:GPA262183 GYE262183:GYW262183 HIA262183:HIS262183 HRW262183:HSO262183 IBS262183:ICK262183 ILO262183:IMG262183 IVK262183:IWC262183 JFG262183:JFY262183 JPC262183:JPU262183 JYY262183:JZQ262183 KIU262183:KJM262183 KSQ262183:KTI262183 LCM262183:LDE262183 LMI262183:LNA262183 LWE262183:LWW262183 MGA262183:MGS262183 MPW262183:MQO262183 MZS262183:NAK262183 NJO262183:NKG262183 NTK262183:NUC262183 ODG262183:ODY262183 ONC262183:ONU262183 OWY262183:OXQ262183 PGU262183:PHM262183 PQQ262183:PRI262183 QAM262183:QBE262183 QKI262183:QLA262183 QUE262183:QUW262183 REA262183:RES262183 RNW262183:ROO262183 RXS262183:RYK262183 SHO262183:SIG262183 SRK262183:SSC262183 TBG262183:TBY262183 TLC262183:TLU262183 TUY262183:TVQ262183 UEU262183:UFM262183 UOQ262183:UPI262183 UYM262183:UZE262183 VII262183:VJA262183 VSE262183:VSW262183 WCA262183:WCS262183 WLW262183:WMO262183 WVS262183:WWK262183 K327719:AC327719 JG327719:JY327719 TC327719:TU327719 ACY327719:ADQ327719 AMU327719:ANM327719 AWQ327719:AXI327719 BGM327719:BHE327719 BQI327719:BRA327719 CAE327719:CAW327719 CKA327719:CKS327719 CTW327719:CUO327719 DDS327719:DEK327719 DNO327719:DOG327719 DXK327719:DYC327719 EHG327719:EHY327719 ERC327719:ERU327719 FAY327719:FBQ327719 FKU327719:FLM327719 FUQ327719:FVI327719 GEM327719:GFE327719 GOI327719:GPA327719 GYE327719:GYW327719 HIA327719:HIS327719 HRW327719:HSO327719 IBS327719:ICK327719 ILO327719:IMG327719 IVK327719:IWC327719 JFG327719:JFY327719 JPC327719:JPU327719 JYY327719:JZQ327719 KIU327719:KJM327719 KSQ327719:KTI327719 LCM327719:LDE327719 LMI327719:LNA327719 LWE327719:LWW327719 MGA327719:MGS327719 MPW327719:MQO327719 MZS327719:NAK327719 NJO327719:NKG327719 NTK327719:NUC327719 ODG327719:ODY327719 ONC327719:ONU327719 OWY327719:OXQ327719 PGU327719:PHM327719 PQQ327719:PRI327719 QAM327719:QBE327719 QKI327719:QLA327719 QUE327719:QUW327719 REA327719:RES327719 RNW327719:ROO327719 RXS327719:RYK327719 SHO327719:SIG327719 SRK327719:SSC327719 TBG327719:TBY327719 TLC327719:TLU327719 TUY327719:TVQ327719 UEU327719:UFM327719 UOQ327719:UPI327719 UYM327719:UZE327719 VII327719:VJA327719 VSE327719:VSW327719 WCA327719:WCS327719 WLW327719:WMO327719 WVS327719:WWK327719 K393255:AC393255 JG393255:JY393255 TC393255:TU393255 ACY393255:ADQ393255 AMU393255:ANM393255 AWQ393255:AXI393255 BGM393255:BHE393255 BQI393255:BRA393255 CAE393255:CAW393255 CKA393255:CKS393255 CTW393255:CUO393255 DDS393255:DEK393255 DNO393255:DOG393255 DXK393255:DYC393255 EHG393255:EHY393255 ERC393255:ERU393255 FAY393255:FBQ393255 FKU393255:FLM393255 FUQ393255:FVI393255 GEM393255:GFE393255 GOI393255:GPA393255 GYE393255:GYW393255 HIA393255:HIS393255 HRW393255:HSO393255 IBS393255:ICK393255 ILO393255:IMG393255 IVK393255:IWC393255 JFG393255:JFY393255 JPC393255:JPU393255 JYY393255:JZQ393255 KIU393255:KJM393255 KSQ393255:KTI393255 LCM393255:LDE393255 LMI393255:LNA393255 LWE393255:LWW393255 MGA393255:MGS393255 MPW393255:MQO393255 MZS393255:NAK393255 NJO393255:NKG393255 NTK393255:NUC393255 ODG393255:ODY393255 ONC393255:ONU393255 OWY393255:OXQ393255 PGU393255:PHM393255 PQQ393255:PRI393255 QAM393255:QBE393255 QKI393255:QLA393255 QUE393255:QUW393255 REA393255:RES393255 RNW393255:ROO393255 RXS393255:RYK393255 SHO393255:SIG393255 SRK393255:SSC393255 TBG393255:TBY393255 TLC393255:TLU393255 TUY393255:TVQ393255 UEU393255:UFM393255 UOQ393255:UPI393255 UYM393255:UZE393255 VII393255:VJA393255 VSE393255:VSW393255 WCA393255:WCS393255 WLW393255:WMO393255 WVS393255:WWK393255 K458791:AC458791 JG458791:JY458791 TC458791:TU458791 ACY458791:ADQ458791 AMU458791:ANM458791 AWQ458791:AXI458791 BGM458791:BHE458791 BQI458791:BRA458791 CAE458791:CAW458791 CKA458791:CKS458791 CTW458791:CUO458791 DDS458791:DEK458791 DNO458791:DOG458791 DXK458791:DYC458791 EHG458791:EHY458791 ERC458791:ERU458791 FAY458791:FBQ458791 FKU458791:FLM458791 FUQ458791:FVI458791 GEM458791:GFE458791 GOI458791:GPA458791 GYE458791:GYW458791 HIA458791:HIS458791 HRW458791:HSO458791 IBS458791:ICK458791 ILO458791:IMG458791 IVK458791:IWC458791 JFG458791:JFY458791 JPC458791:JPU458791 JYY458791:JZQ458791 KIU458791:KJM458791 KSQ458791:KTI458791 LCM458791:LDE458791 LMI458791:LNA458791 LWE458791:LWW458791 MGA458791:MGS458791 MPW458791:MQO458791 MZS458791:NAK458791 NJO458791:NKG458791 NTK458791:NUC458791 ODG458791:ODY458791 ONC458791:ONU458791 OWY458791:OXQ458791 PGU458791:PHM458791 PQQ458791:PRI458791 QAM458791:QBE458791 QKI458791:QLA458791 QUE458791:QUW458791 REA458791:RES458791 RNW458791:ROO458791 RXS458791:RYK458791 SHO458791:SIG458791 SRK458791:SSC458791 TBG458791:TBY458791 TLC458791:TLU458791 TUY458791:TVQ458791 UEU458791:UFM458791 UOQ458791:UPI458791 UYM458791:UZE458791 VII458791:VJA458791 VSE458791:VSW458791 WCA458791:WCS458791 WLW458791:WMO458791 WVS458791:WWK458791 K524327:AC524327 JG524327:JY524327 TC524327:TU524327 ACY524327:ADQ524327 AMU524327:ANM524327 AWQ524327:AXI524327 BGM524327:BHE524327 BQI524327:BRA524327 CAE524327:CAW524327 CKA524327:CKS524327 CTW524327:CUO524327 DDS524327:DEK524327 DNO524327:DOG524327 DXK524327:DYC524327 EHG524327:EHY524327 ERC524327:ERU524327 FAY524327:FBQ524327 FKU524327:FLM524327 FUQ524327:FVI524327 GEM524327:GFE524327 GOI524327:GPA524327 GYE524327:GYW524327 HIA524327:HIS524327 HRW524327:HSO524327 IBS524327:ICK524327 ILO524327:IMG524327 IVK524327:IWC524327 JFG524327:JFY524327 JPC524327:JPU524327 JYY524327:JZQ524327 KIU524327:KJM524327 KSQ524327:KTI524327 LCM524327:LDE524327 LMI524327:LNA524327 LWE524327:LWW524327 MGA524327:MGS524327 MPW524327:MQO524327 MZS524327:NAK524327 NJO524327:NKG524327 NTK524327:NUC524327 ODG524327:ODY524327 ONC524327:ONU524327 OWY524327:OXQ524327 PGU524327:PHM524327 PQQ524327:PRI524327 QAM524327:QBE524327 QKI524327:QLA524327 QUE524327:QUW524327 REA524327:RES524327 RNW524327:ROO524327 RXS524327:RYK524327 SHO524327:SIG524327 SRK524327:SSC524327 TBG524327:TBY524327 TLC524327:TLU524327 TUY524327:TVQ524327 UEU524327:UFM524327 UOQ524327:UPI524327 UYM524327:UZE524327 VII524327:VJA524327 VSE524327:VSW524327 WCA524327:WCS524327 WLW524327:WMO524327 WVS524327:WWK524327 K589863:AC589863 JG589863:JY589863 TC589863:TU589863 ACY589863:ADQ589863 AMU589863:ANM589863 AWQ589863:AXI589863 BGM589863:BHE589863 BQI589863:BRA589863 CAE589863:CAW589863 CKA589863:CKS589863 CTW589863:CUO589863 DDS589863:DEK589863 DNO589863:DOG589863 DXK589863:DYC589863 EHG589863:EHY589863 ERC589863:ERU589863 FAY589863:FBQ589863 FKU589863:FLM589863 FUQ589863:FVI589863 GEM589863:GFE589863 GOI589863:GPA589863 GYE589863:GYW589863 HIA589863:HIS589863 HRW589863:HSO589863 IBS589863:ICK589863 ILO589863:IMG589863 IVK589863:IWC589863 JFG589863:JFY589863 JPC589863:JPU589863 JYY589863:JZQ589863 KIU589863:KJM589863 KSQ589863:KTI589863 LCM589863:LDE589863 LMI589863:LNA589863 LWE589863:LWW589863 MGA589863:MGS589863 MPW589863:MQO589863 MZS589863:NAK589863 NJO589863:NKG589863 NTK589863:NUC589863 ODG589863:ODY589863 ONC589863:ONU589863 OWY589863:OXQ589863 PGU589863:PHM589863 PQQ589863:PRI589863 QAM589863:QBE589863 QKI589863:QLA589863 QUE589863:QUW589863 REA589863:RES589863 RNW589863:ROO589863 RXS589863:RYK589863 SHO589863:SIG589863 SRK589863:SSC589863 TBG589863:TBY589863 TLC589863:TLU589863 TUY589863:TVQ589863 UEU589863:UFM589863 UOQ589863:UPI589863 UYM589863:UZE589863 VII589863:VJA589863 VSE589863:VSW589863 WCA589863:WCS589863 WLW589863:WMO589863 WVS589863:WWK589863 K655399:AC655399 JG655399:JY655399 TC655399:TU655399 ACY655399:ADQ655399 AMU655399:ANM655399 AWQ655399:AXI655399 BGM655399:BHE655399 BQI655399:BRA655399 CAE655399:CAW655399 CKA655399:CKS655399 CTW655399:CUO655399 DDS655399:DEK655399 DNO655399:DOG655399 DXK655399:DYC655399 EHG655399:EHY655399 ERC655399:ERU655399 FAY655399:FBQ655399 FKU655399:FLM655399 FUQ655399:FVI655399 GEM655399:GFE655399 GOI655399:GPA655399 GYE655399:GYW655399 HIA655399:HIS655399 HRW655399:HSO655399 IBS655399:ICK655399 ILO655399:IMG655399 IVK655399:IWC655399 JFG655399:JFY655399 JPC655399:JPU655399 JYY655399:JZQ655399 KIU655399:KJM655399 KSQ655399:KTI655399 LCM655399:LDE655399 LMI655399:LNA655399 LWE655399:LWW655399 MGA655399:MGS655399 MPW655399:MQO655399 MZS655399:NAK655399 NJO655399:NKG655399 NTK655399:NUC655399 ODG655399:ODY655399 ONC655399:ONU655399 OWY655399:OXQ655399 PGU655399:PHM655399 PQQ655399:PRI655399 QAM655399:QBE655399 QKI655399:QLA655399 QUE655399:QUW655399 REA655399:RES655399 RNW655399:ROO655399 RXS655399:RYK655399 SHO655399:SIG655399 SRK655399:SSC655399 TBG655399:TBY655399 TLC655399:TLU655399 TUY655399:TVQ655399 UEU655399:UFM655399 UOQ655399:UPI655399 UYM655399:UZE655399 VII655399:VJA655399 VSE655399:VSW655399 WCA655399:WCS655399 WLW655399:WMO655399 WVS655399:WWK655399 K720935:AC720935 JG720935:JY720935 TC720935:TU720935 ACY720935:ADQ720935 AMU720935:ANM720935 AWQ720935:AXI720935 BGM720935:BHE720935 BQI720935:BRA720935 CAE720935:CAW720935 CKA720935:CKS720935 CTW720935:CUO720935 DDS720935:DEK720935 DNO720935:DOG720935 DXK720935:DYC720935 EHG720935:EHY720935 ERC720935:ERU720935 FAY720935:FBQ720935 FKU720935:FLM720935 FUQ720935:FVI720935 GEM720935:GFE720935 GOI720935:GPA720935 GYE720935:GYW720935 HIA720935:HIS720935 HRW720935:HSO720935 IBS720935:ICK720935 ILO720935:IMG720935 IVK720935:IWC720935 JFG720935:JFY720935 JPC720935:JPU720935 JYY720935:JZQ720935 KIU720935:KJM720935 KSQ720935:KTI720935 LCM720935:LDE720935 LMI720935:LNA720935 LWE720935:LWW720935 MGA720935:MGS720935 MPW720935:MQO720935 MZS720935:NAK720935 NJO720935:NKG720935 NTK720935:NUC720935 ODG720935:ODY720935 ONC720935:ONU720935 OWY720935:OXQ720935 PGU720935:PHM720935 PQQ720935:PRI720935 QAM720935:QBE720935 QKI720935:QLA720935 QUE720935:QUW720935 REA720935:RES720935 RNW720935:ROO720935 RXS720935:RYK720935 SHO720935:SIG720935 SRK720935:SSC720935 TBG720935:TBY720935 TLC720935:TLU720935 TUY720935:TVQ720935 UEU720935:UFM720935 UOQ720935:UPI720935 UYM720935:UZE720935 VII720935:VJA720935 VSE720935:VSW720935 WCA720935:WCS720935 WLW720935:WMO720935 WVS720935:WWK720935 K786471:AC786471 JG786471:JY786471 TC786471:TU786471 ACY786471:ADQ786471 AMU786471:ANM786471 AWQ786471:AXI786471 BGM786471:BHE786471 BQI786471:BRA786471 CAE786471:CAW786471 CKA786471:CKS786471 CTW786471:CUO786471 DDS786471:DEK786471 DNO786471:DOG786471 DXK786471:DYC786471 EHG786471:EHY786471 ERC786471:ERU786471 FAY786471:FBQ786471 FKU786471:FLM786471 FUQ786471:FVI786471 GEM786471:GFE786471 GOI786471:GPA786471 GYE786471:GYW786471 HIA786471:HIS786471 HRW786471:HSO786471 IBS786471:ICK786471 ILO786471:IMG786471 IVK786471:IWC786471 JFG786471:JFY786471 JPC786471:JPU786471 JYY786471:JZQ786471 KIU786471:KJM786471 KSQ786471:KTI786471 LCM786471:LDE786471 LMI786471:LNA786471 LWE786471:LWW786471 MGA786471:MGS786471 MPW786471:MQO786471 MZS786471:NAK786471 NJO786471:NKG786471 NTK786471:NUC786471 ODG786471:ODY786471 ONC786471:ONU786471 OWY786471:OXQ786471 PGU786471:PHM786471 PQQ786471:PRI786471 QAM786471:QBE786471 QKI786471:QLA786471 QUE786471:QUW786471 REA786471:RES786471 RNW786471:ROO786471 RXS786471:RYK786471 SHO786471:SIG786471 SRK786471:SSC786471 TBG786471:TBY786471 TLC786471:TLU786471 TUY786471:TVQ786471 UEU786471:UFM786471 UOQ786471:UPI786471 UYM786471:UZE786471 VII786471:VJA786471 VSE786471:VSW786471 WCA786471:WCS786471 WLW786471:WMO786471 WVS786471:WWK786471 K852007:AC852007 JG852007:JY852007 TC852007:TU852007 ACY852007:ADQ852007 AMU852007:ANM852007 AWQ852007:AXI852007 BGM852007:BHE852007 BQI852007:BRA852007 CAE852007:CAW852007 CKA852007:CKS852007 CTW852007:CUO852007 DDS852007:DEK852007 DNO852007:DOG852007 DXK852007:DYC852007 EHG852007:EHY852007 ERC852007:ERU852007 FAY852007:FBQ852007 FKU852007:FLM852007 FUQ852007:FVI852007 GEM852007:GFE852007 GOI852007:GPA852007 GYE852007:GYW852007 HIA852007:HIS852007 HRW852007:HSO852007 IBS852007:ICK852007 ILO852007:IMG852007 IVK852007:IWC852007 JFG852007:JFY852007 JPC852007:JPU852007 JYY852007:JZQ852007 KIU852007:KJM852007 KSQ852007:KTI852007 LCM852007:LDE852007 LMI852007:LNA852007 LWE852007:LWW852007 MGA852007:MGS852007 MPW852007:MQO852007 MZS852007:NAK852007 NJO852007:NKG852007 NTK852007:NUC852007 ODG852007:ODY852007 ONC852007:ONU852007 OWY852007:OXQ852007 PGU852007:PHM852007 PQQ852007:PRI852007 QAM852007:QBE852007 QKI852007:QLA852007 QUE852007:QUW852007 REA852007:RES852007 RNW852007:ROO852007 RXS852007:RYK852007 SHO852007:SIG852007 SRK852007:SSC852007 TBG852007:TBY852007 TLC852007:TLU852007 TUY852007:TVQ852007 UEU852007:UFM852007 UOQ852007:UPI852007 UYM852007:UZE852007 VII852007:VJA852007 VSE852007:VSW852007 WCA852007:WCS852007 WLW852007:WMO852007 WVS852007:WWK852007 K917543:AC917543 JG917543:JY917543 TC917543:TU917543 ACY917543:ADQ917543 AMU917543:ANM917543 AWQ917543:AXI917543 BGM917543:BHE917543 BQI917543:BRA917543 CAE917543:CAW917543 CKA917543:CKS917543 CTW917543:CUO917543 DDS917543:DEK917543 DNO917543:DOG917543 DXK917543:DYC917543 EHG917543:EHY917543 ERC917543:ERU917543 FAY917543:FBQ917543 FKU917543:FLM917543 FUQ917543:FVI917543 GEM917543:GFE917543 GOI917543:GPA917543 GYE917543:GYW917543 HIA917543:HIS917543 HRW917543:HSO917543 IBS917543:ICK917543 ILO917543:IMG917543 IVK917543:IWC917543 JFG917543:JFY917543 JPC917543:JPU917543 JYY917543:JZQ917543 KIU917543:KJM917543 KSQ917543:KTI917543 LCM917543:LDE917543 LMI917543:LNA917543 LWE917543:LWW917543 MGA917543:MGS917543 MPW917543:MQO917543 MZS917543:NAK917543 NJO917543:NKG917543 NTK917543:NUC917543 ODG917543:ODY917543 ONC917543:ONU917543 OWY917543:OXQ917543 PGU917543:PHM917543 PQQ917543:PRI917543 QAM917543:QBE917543 QKI917543:QLA917543 QUE917543:QUW917543 REA917543:RES917543 RNW917543:ROO917543 RXS917543:RYK917543 SHO917543:SIG917543 SRK917543:SSC917543 TBG917543:TBY917543 TLC917543:TLU917543 TUY917543:TVQ917543 UEU917543:UFM917543 UOQ917543:UPI917543 UYM917543:UZE917543 VII917543:VJA917543 VSE917543:VSW917543 WCA917543:WCS917543 WLW917543:WMO917543 WVS917543:WWK917543 K983079:AC983079 JG983079:JY983079 TC983079:TU983079 ACY983079:ADQ983079 AMU983079:ANM983079 AWQ983079:AXI983079 BGM983079:BHE983079 BQI983079:BRA983079 CAE983079:CAW983079 CKA983079:CKS983079 CTW983079:CUO983079 DDS983079:DEK983079 DNO983079:DOG983079 DXK983079:DYC983079 EHG983079:EHY983079 ERC983079:ERU983079 FAY983079:FBQ983079 FKU983079:FLM983079 FUQ983079:FVI983079 GEM983079:GFE983079 GOI983079:GPA983079 GYE983079:GYW983079 HIA983079:HIS983079 HRW983079:HSO983079 IBS983079:ICK983079 ILO983079:IMG983079 IVK983079:IWC983079 JFG983079:JFY983079 JPC983079:JPU983079 JYY983079:JZQ983079 KIU983079:KJM983079 KSQ983079:KTI983079 LCM983079:LDE983079 LMI983079:LNA983079 LWE983079:LWW983079 MGA983079:MGS983079 MPW983079:MQO983079 MZS983079:NAK983079 NJO983079:NKG983079 NTK983079:NUC983079 ODG983079:ODY983079 ONC983079:ONU983079 OWY983079:OXQ983079 PGU983079:PHM983079 PQQ983079:PRI983079 QAM983079:QBE983079 QKI983079:QLA983079 QUE983079:QUW983079 REA983079:RES983079 RNW983079:ROO983079 RXS983079:RYK983079 SHO983079:SIG983079 SRK983079:SSC983079 TBG983079:TBY983079 TLC983079:TLU983079 TUY983079:TVQ983079 UEU983079:UFM983079 UOQ983079:UPI983079 UYM983079:UZE983079 VII983079:VJA983079 VSE983079:VSW983079 WCA983079:WCS983079 WLW983079:WMO983079 WVS983079:WWK983079 K25:AC25 JG25:JY25 TC25:TU25 ACY25:ADQ25 AMU25:ANM25 AWQ25:AXI25 BGM25:BHE25 BQI25:BRA25 CAE25:CAW25 CKA25:CKS25 CTW25:CUO25 DDS25:DEK25 DNO25:DOG25 DXK25:DYC25 EHG25:EHY25 ERC25:ERU25 FAY25:FBQ25 FKU25:FLM25 FUQ25:FVI25 GEM25:GFE25 GOI25:GPA25 GYE25:GYW25 HIA25:HIS25 HRW25:HSO25 IBS25:ICK25 ILO25:IMG25 IVK25:IWC25 JFG25:JFY25 JPC25:JPU25 JYY25:JZQ25 KIU25:KJM25 KSQ25:KTI25 LCM25:LDE25 LMI25:LNA25 LWE25:LWW25 MGA25:MGS25 MPW25:MQO25 MZS25:NAK25 NJO25:NKG25 NTK25:NUC25 ODG25:ODY25 ONC25:ONU25 OWY25:OXQ25 PGU25:PHM25 PQQ25:PRI25 QAM25:QBE25 QKI25:QLA25 QUE25:QUW25 REA25:RES25 RNW25:ROO25 RXS25:RYK25 SHO25:SIG25 SRK25:SSC25 TBG25:TBY25 TLC25:TLU25 TUY25:TVQ25 UEU25:UFM25 UOQ25:UPI25 UYM25:UZE25 VII25:VJA25 VSE25:VSW25 WCA25:WCS25 WLW25:WMO25 WVS25:WWK25 K65561:AC65561 JG65561:JY65561 TC65561:TU65561 ACY65561:ADQ65561 AMU65561:ANM65561 AWQ65561:AXI65561 BGM65561:BHE65561 BQI65561:BRA65561 CAE65561:CAW65561 CKA65561:CKS65561 CTW65561:CUO65561 DDS65561:DEK65561 DNO65561:DOG65561 DXK65561:DYC65561 EHG65561:EHY65561 ERC65561:ERU65561 FAY65561:FBQ65561 FKU65561:FLM65561 FUQ65561:FVI65561 GEM65561:GFE65561 GOI65561:GPA65561 GYE65561:GYW65561 HIA65561:HIS65561 HRW65561:HSO65561 IBS65561:ICK65561 ILO65561:IMG65561 IVK65561:IWC65561 JFG65561:JFY65561 JPC65561:JPU65561 JYY65561:JZQ65561 KIU65561:KJM65561 KSQ65561:KTI65561 LCM65561:LDE65561 LMI65561:LNA65561 LWE65561:LWW65561 MGA65561:MGS65561 MPW65561:MQO65561 MZS65561:NAK65561 NJO65561:NKG65561 NTK65561:NUC65561 ODG65561:ODY65561 ONC65561:ONU65561 OWY65561:OXQ65561 PGU65561:PHM65561 PQQ65561:PRI65561 QAM65561:QBE65561 QKI65561:QLA65561 QUE65561:QUW65561 REA65561:RES65561 RNW65561:ROO65561 RXS65561:RYK65561 SHO65561:SIG65561 SRK65561:SSC65561 TBG65561:TBY65561 TLC65561:TLU65561 TUY65561:TVQ65561 UEU65561:UFM65561 UOQ65561:UPI65561 UYM65561:UZE65561 VII65561:VJA65561 VSE65561:VSW65561 WCA65561:WCS65561 WLW65561:WMO65561 WVS65561:WWK65561 K131097:AC131097 JG131097:JY131097 TC131097:TU131097 ACY131097:ADQ131097 AMU131097:ANM131097 AWQ131097:AXI131097 BGM131097:BHE131097 BQI131097:BRA131097 CAE131097:CAW131097 CKA131097:CKS131097 CTW131097:CUO131097 DDS131097:DEK131097 DNO131097:DOG131097 DXK131097:DYC131097 EHG131097:EHY131097 ERC131097:ERU131097 FAY131097:FBQ131097 FKU131097:FLM131097 FUQ131097:FVI131097 GEM131097:GFE131097 GOI131097:GPA131097 GYE131097:GYW131097 HIA131097:HIS131097 HRW131097:HSO131097 IBS131097:ICK131097 ILO131097:IMG131097 IVK131097:IWC131097 JFG131097:JFY131097 JPC131097:JPU131097 JYY131097:JZQ131097 KIU131097:KJM131097 KSQ131097:KTI131097 LCM131097:LDE131097 LMI131097:LNA131097 LWE131097:LWW131097 MGA131097:MGS131097 MPW131097:MQO131097 MZS131097:NAK131097 NJO131097:NKG131097 NTK131097:NUC131097 ODG131097:ODY131097 ONC131097:ONU131097 OWY131097:OXQ131097 PGU131097:PHM131097 PQQ131097:PRI131097 QAM131097:QBE131097 QKI131097:QLA131097 QUE131097:QUW131097 REA131097:RES131097 RNW131097:ROO131097 RXS131097:RYK131097 SHO131097:SIG131097 SRK131097:SSC131097 TBG131097:TBY131097 TLC131097:TLU131097 TUY131097:TVQ131097 UEU131097:UFM131097 UOQ131097:UPI131097 UYM131097:UZE131097 VII131097:VJA131097 VSE131097:VSW131097 WCA131097:WCS131097 WLW131097:WMO131097 WVS131097:WWK131097 K196633:AC196633 JG196633:JY196633 TC196633:TU196633 ACY196633:ADQ196633 AMU196633:ANM196633 AWQ196633:AXI196633 BGM196633:BHE196633 BQI196633:BRA196633 CAE196633:CAW196633 CKA196633:CKS196633 CTW196633:CUO196633 DDS196633:DEK196633 DNO196633:DOG196633 DXK196633:DYC196633 EHG196633:EHY196633 ERC196633:ERU196633 FAY196633:FBQ196633 FKU196633:FLM196633 FUQ196633:FVI196633 GEM196633:GFE196633 GOI196633:GPA196633 GYE196633:GYW196633 HIA196633:HIS196633 HRW196633:HSO196633 IBS196633:ICK196633 ILO196633:IMG196633 IVK196633:IWC196633 JFG196633:JFY196633 JPC196633:JPU196633 JYY196633:JZQ196633 KIU196633:KJM196633 KSQ196633:KTI196633 LCM196633:LDE196633 LMI196633:LNA196633 LWE196633:LWW196633 MGA196633:MGS196633 MPW196633:MQO196633 MZS196633:NAK196633 NJO196633:NKG196633 NTK196633:NUC196633 ODG196633:ODY196633 ONC196633:ONU196633 OWY196633:OXQ196633 PGU196633:PHM196633 PQQ196633:PRI196633 QAM196633:QBE196633 QKI196633:QLA196633 QUE196633:QUW196633 REA196633:RES196633 RNW196633:ROO196633 RXS196633:RYK196633 SHO196633:SIG196633 SRK196633:SSC196633 TBG196633:TBY196633 TLC196633:TLU196633 TUY196633:TVQ196633 UEU196633:UFM196633 UOQ196633:UPI196633 UYM196633:UZE196633 VII196633:VJA196633 VSE196633:VSW196633 WCA196633:WCS196633 WLW196633:WMO196633 WVS196633:WWK196633 K262169:AC262169 JG262169:JY262169 TC262169:TU262169 ACY262169:ADQ262169 AMU262169:ANM262169 AWQ262169:AXI262169 BGM262169:BHE262169 BQI262169:BRA262169 CAE262169:CAW262169 CKA262169:CKS262169 CTW262169:CUO262169 DDS262169:DEK262169 DNO262169:DOG262169 DXK262169:DYC262169 EHG262169:EHY262169 ERC262169:ERU262169 FAY262169:FBQ262169 FKU262169:FLM262169 FUQ262169:FVI262169 GEM262169:GFE262169 GOI262169:GPA262169 GYE262169:GYW262169 HIA262169:HIS262169 HRW262169:HSO262169 IBS262169:ICK262169 ILO262169:IMG262169 IVK262169:IWC262169 JFG262169:JFY262169 JPC262169:JPU262169 JYY262169:JZQ262169 KIU262169:KJM262169 KSQ262169:KTI262169 LCM262169:LDE262169 LMI262169:LNA262169 LWE262169:LWW262169 MGA262169:MGS262169 MPW262169:MQO262169 MZS262169:NAK262169 NJO262169:NKG262169 NTK262169:NUC262169 ODG262169:ODY262169 ONC262169:ONU262169 OWY262169:OXQ262169 PGU262169:PHM262169 PQQ262169:PRI262169 QAM262169:QBE262169 QKI262169:QLA262169 QUE262169:QUW262169 REA262169:RES262169 RNW262169:ROO262169 RXS262169:RYK262169 SHO262169:SIG262169 SRK262169:SSC262169 TBG262169:TBY262169 TLC262169:TLU262169 TUY262169:TVQ262169 UEU262169:UFM262169 UOQ262169:UPI262169 UYM262169:UZE262169 VII262169:VJA262169 VSE262169:VSW262169 WCA262169:WCS262169 WLW262169:WMO262169 WVS262169:WWK262169 K327705:AC327705 JG327705:JY327705 TC327705:TU327705 ACY327705:ADQ327705 AMU327705:ANM327705 AWQ327705:AXI327705 BGM327705:BHE327705 BQI327705:BRA327705 CAE327705:CAW327705 CKA327705:CKS327705 CTW327705:CUO327705 DDS327705:DEK327705 DNO327705:DOG327705 DXK327705:DYC327705 EHG327705:EHY327705 ERC327705:ERU327705 FAY327705:FBQ327705 FKU327705:FLM327705 FUQ327705:FVI327705 GEM327705:GFE327705 GOI327705:GPA327705 GYE327705:GYW327705 HIA327705:HIS327705 HRW327705:HSO327705 IBS327705:ICK327705 ILO327705:IMG327705 IVK327705:IWC327705 JFG327705:JFY327705 JPC327705:JPU327705 JYY327705:JZQ327705 KIU327705:KJM327705 KSQ327705:KTI327705 LCM327705:LDE327705 LMI327705:LNA327705 LWE327705:LWW327705 MGA327705:MGS327705 MPW327705:MQO327705 MZS327705:NAK327705 NJO327705:NKG327705 NTK327705:NUC327705 ODG327705:ODY327705 ONC327705:ONU327705 OWY327705:OXQ327705 PGU327705:PHM327705 PQQ327705:PRI327705 QAM327705:QBE327705 QKI327705:QLA327705 QUE327705:QUW327705 REA327705:RES327705 RNW327705:ROO327705 RXS327705:RYK327705 SHO327705:SIG327705 SRK327705:SSC327705 TBG327705:TBY327705 TLC327705:TLU327705 TUY327705:TVQ327705 UEU327705:UFM327705 UOQ327705:UPI327705 UYM327705:UZE327705 VII327705:VJA327705 VSE327705:VSW327705 WCA327705:WCS327705 WLW327705:WMO327705 WVS327705:WWK327705 K393241:AC393241 JG393241:JY393241 TC393241:TU393241 ACY393241:ADQ393241 AMU393241:ANM393241 AWQ393241:AXI393241 BGM393241:BHE393241 BQI393241:BRA393241 CAE393241:CAW393241 CKA393241:CKS393241 CTW393241:CUO393241 DDS393241:DEK393241 DNO393241:DOG393241 DXK393241:DYC393241 EHG393241:EHY393241 ERC393241:ERU393241 FAY393241:FBQ393241 FKU393241:FLM393241 FUQ393241:FVI393241 GEM393241:GFE393241 GOI393241:GPA393241 GYE393241:GYW393241 HIA393241:HIS393241 HRW393241:HSO393241 IBS393241:ICK393241 ILO393241:IMG393241 IVK393241:IWC393241 JFG393241:JFY393241 JPC393241:JPU393241 JYY393241:JZQ393241 KIU393241:KJM393241 KSQ393241:KTI393241 LCM393241:LDE393241 LMI393241:LNA393241 LWE393241:LWW393241 MGA393241:MGS393241 MPW393241:MQO393241 MZS393241:NAK393241 NJO393241:NKG393241 NTK393241:NUC393241 ODG393241:ODY393241 ONC393241:ONU393241 OWY393241:OXQ393241 PGU393241:PHM393241 PQQ393241:PRI393241 QAM393241:QBE393241 QKI393241:QLA393241 QUE393241:QUW393241 REA393241:RES393241 RNW393241:ROO393241 RXS393241:RYK393241 SHO393241:SIG393241 SRK393241:SSC393241 TBG393241:TBY393241 TLC393241:TLU393241 TUY393241:TVQ393241 UEU393241:UFM393241 UOQ393241:UPI393241 UYM393241:UZE393241 VII393241:VJA393241 VSE393241:VSW393241 WCA393241:WCS393241 WLW393241:WMO393241 WVS393241:WWK393241 K458777:AC458777 JG458777:JY458777 TC458777:TU458777 ACY458777:ADQ458777 AMU458777:ANM458777 AWQ458777:AXI458777 BGM458777:BHE458777 BQI458777:BRA458777 CAE458777:CAW458777 CKA458777:CKS458777 CTW458777:CUO458777 DDS458777:DEK458777 DNO458777:DOG458777 DXK458777:DYC458777 EHG458777:EHY458777 ERC458777:ERU458777 FAY458777:FBQ458777 FKU458777:FLM458777 FUQ458777:FVI458777 GEM458777:GFE458777 GOI458777:GPA458777 GYE458777:GYW458777 HIA458777:HIS458777 HRW458777:HSO458777 IBS458777:ICK458777 ILO458777:IMG458777 IVK458777:IWC458777 JFG458777:JFY458777 JPC458777:JPU458777 JYY458777:JZQ458777 KIU458777:KJM458777 KSQ458777:KTI458777 LCM458777:LDE458777 LMI458777:LNA458777 LWE458777:LWW458777 MGA458777:MGS458777 MPW458777:MQO458777 MZS458777:NAK458777 NJO458777:NKG458777 NTK458777:NUC458777 ODG458777:ODY458777 ONC458777:ONU458777 OWY458777:OXQ458777 PGU458777:PHM458777 PQQ458777:PRI458777 QAM458777:QBE458777 QKI458777:QLA458777 QUE458777:QUW458777 REA458777:RES458777 RNW458777:ROO458777 RXS458777:RYK458777 SHO458777:SIG458777 SRK458777:SSC458777 TBG458777:TBY458777 TLC458777:TLU458777 TUY458777:TVQ458777 UEU458777:UFM458777 UOQ458777:UPI458777 UYM458777:UZE458777 VII458777:VJA458777 VSE458777:VSW458777 WCA458777:WCS458777 WLW458777:WMO458777 WVS458777:WWK458777 K524313:AC524313 JG524313:JY524313 TC524313:TU524313 ACY524313:ADQ524313 AMU524313:ANM524313 AWQ524313:AXI524313 BGM524313:BHE524313 BQI524313:BRA524313 CAE524313:CAW524313 CKA524313:CKS524313 CTW524313:CUO524313 DDS524313:DEK524313 DNO524313:DOG524313 DXK524313:DYC524313 EHG524313:EHY524313 ERC524313:ERU524313 FAY524313:FBQ524313 FKU524313:FLM524313 FUQ524313:FVI524313 GEM524313:GFE524313 GOI524313:GPA524313 GYE524313:GYW524313 HIA524313:HIS524313 HRW524313:HSO524313 IBS524313:ICK524313 ILO524313:IMG524313 IVK524313:IWC524313 JFG524313:JFY524313 JPC524313:JPU524313 JYY524313:JZQ524313 KIU524313:KJM524313 KSQ524313:KTI524313 LCM524313:LDE524313 LMI524313:LNA524313 LWE524313:LWW524313 MGA524313:MGS524313 MPW524313:MQO524313 MZS524313:NAK524313 NJO524313:NKG524313 NTK524313:NUC524313 ODG524313:ODY524313 ONC524313:ONU524313 OWY524313:OXQ524313 PGU524313:PHM524313 PQQ524313:PRI524313 QAM524313:QBE524313 QKI524313:QLA524313 QUE524313:QUW524313 REA524313:RES524313 RNW524313:ROO524313 RXS524313:RYK524313 SHO524313:SIG524313 SRK524313:SSC524313 TBG524313:TBY524313 TLC524313:TLU524313 TUY524313:TVQ524313 UEU524313:UFM524313 UOQ524313:UPI524313 UYM524313:UZE524313 VII524313:VJA524313 VSE524313:VSW524313 WCA524313:WCS524313 WLW524313:WMO524313 WVS524313:WWK524313 K589849:AC589849 JG589849:JY589849 TC589849:TU589849 ACY589849:ADQ589849 AMU589849:ANM589849 AWQ589849:AXI589849 BGM589849:BHE589849 BQI589849:BRA589849 CAE589849:CAW589849 CKA589849:CKS589849 CTW589849:CUO589849 DDS589849:DEK589849 DNO589849:DOG589849 DXK589849:DYC589849 EHG589849:EHY589849 ERC589849:ERU589849 FAY589849:FBQ589849 FKU589849:FLM589849 FUQ589849:FVI589849 GEM589849:GFE589849 GOI589849:GPA589849 GYE589849:GYW589849 HIA589849:HIS589849 HRW589849:HSO589849 IBS589849:ICK589849 ILO589849:IMG589849 IVK589849:IWC589849 JFG589849:JFY589849 JPC589849:JPU589849 JYY589849:JZQ589849 KIU589849:KJM589849 KSQ589849:KTI589849 LCM589849:LDE589849 LMI589849:LNA589849 LWE589849:LWW589849 MGA589849:MGS589849 MPW589849:MQO589849 MZS589849:NAK589849 NJO589849:NKG589849 NTK589849:NUC589849 ODG589849:ODY589849 ONC589849:ONU589849 OWY589849:OXQ589849 PGU589849:PHM589849 PQQ589849:PRI589849 QAM589849:QBE589849 QKI589849:QLA589849 QUE589849:QUW589849 REA589849:RES589849 RNW589849:ROO589849 RXS589849:RYK589849 SHO589849:SIG589849 SRK589849:SSC589849 TBG589849:TBY589849 TLC589849:TLU589849 TUY589849:TVQ589849 UEU589849:UFM589849 UOQ589849:UPI589849 UYM589849:UZE589849 VII589849:VJA589849 VSE589849:VSW589849 WCA589849:WCS589849 WLW589849:WMO589849 WVS589849:WWK589849 K655385:AC655385 JG655385:JY655385 TC655385:TU655385 ACY655385:ADQ655385 AMU655385:ANM655385 AWQ655385:AXI655385 BGM655385:BHE655385 BQI655385:BRA655385 CAE655385:CAW655385 CKA655385:CKS655385 CTW655385:CUO655385 DDS655385:DEK655385 DNO655385:DOG655385 DXK655385:DYC655385 EHG655385:EHY655385 ERC655385:ERU655385 FAY655385:FBQ655385 FKU655385:FLM655385 FUQ655385:FVI655385 GEM655385:GFE655385 GOI655385:GPA655385 GYE655385:GYW655385 HIA655385:HIS655385 HRW655385:HSO655385 IBS655385:ICK655385 ILO655385:IMG655385 IVK655385:IWC655385 JFG655385:JFY655385 JPC655385:JPU655385 JYY655385:JZQ655385 KIU655385:KJM655385 KSQ655385:KTI655385 LCM655385:LDE655385 LMI655385:LNA655385 LWE655385:LWW655385 MGA655385:MGS655385 MPW655385:MQO655385 MZS655385:NAK655385 NJO655385:NKG655385 NTK655385:NUC655385 ODG655385:ODY655385 ONC655385:ONU655385 OWY655385:OXQ655385 PGU655385:PHM655385 PQQ655385:PRI655385 QAM655385:QBE655385 QKI655385:QLA655385 QUE655385:QUW655385 REA655385:RES655385 RNW655385:ROO655385 RXS655385:RYK655385 SHO655385:SIG655385 SRK655385:SSC655385 TBG655385:TBY655385 TLC655385:TLU655385 TUY655385:TVQ655385 UEU655385:UFM655385 UOQ655385:UPI655385 UYM655385:UZE655385 VII655385:VJA655385 VSE655385:VSW655385 WCA655385:WCS655385 WLW655385:WMO655385 WVS655385:WWK655385 K720921:AC720921 JG720921:JY720921 TC720921:TU720921 ACY720921:ADQ720921 AMU720921:ANM720921 AWQ720921:AXI720921 BGM720921:BHE720921 BQI720921:BRA720921 CAE720921:CAW720921 CKA720921:CKS720921 CTW720921:CUO720921 DDS720921:DEK720921 DNO720921:DOG720921 DXK720921:DYC720921 EHG720921:EHY720921 ERC720921:ERU720921 FAY720921:FBQ720921 FKU720921:FLM720921 FUQ720921:FVI720921 GEM720921:GFE720921 GOI720921:GPA720921 GYE720921:GYW720921 HIA720921:HIS720921 HRW720921:HSO720921 IBS720921:ICK720921 ILO720921:IMG720921 IVK720921:IWC720921 JFG720921:JFY720921 JPC720921:JPU720921 JYY720921:JZQ720921 KIU720921:KJM720921 KSQ720921:KTI720921 LCM720921:LDE720921 LMI720921:LNA720921 LWE720921:LWW720921 MGA720921:MGS720921 MPW720921:MQO720921 MZS720921:NAK720921 NJO720921:NKG720921 NTK720921:NUC720921 ODG720921:ODY720921 ONC720921:ONU720921 OWY720921:OXQ720921 PGU720921:PHM720921 PQQ720921:PRI720921 QAM720921:QBE720921 QKI720921:QLA720921 QUE720921:QUW720921 REA720921:RES720921 RNW720921:ROO720921 RXS720921:RYK720921 SHO720921:SIG720921 SRK720921:SSC720921 TBG720921:TBY720921 TLC720921:TLU720921 TUY720921:TVQ720921 UEU720921:UFM720921 UOQ720921:UPI720921 UYM720921:UZE720921 VII720921:VJA720921 VSE720921:VSW720921 WCA720921:WCS720921 WLW720921:WMO720921 WVS720921:WWK720921 K786457:AC786457 JG786457:JY786457 TC786457:TU786457 ACY786457:ADQ786457 AMU786457:ANM786457 AWQ786457:AXI786457 BGM786457:BHE786457 BQI786457:BRA786457 CAE786457:CAW786457 CKA786457:CKS786457 CTW786457:CUO786457 DDS786457:DEK786457 DNO786457:DOG786457 DXK786457:DYC786457 EHG786457:EHY786457 ERC786457:ERU786457 FAY786457:FBQ786457 FKU786457:FLM786457 FUQ786457:FVI786457 GEM786457:GFE786457 GOI786457:GPA786457 GYE786457:GYW786457 HIA786457:HIS786457 HRW786457:HSO786457 IBS786457:ICK786457 ILO786457:IMG786457 IVK786457:IWC786457 JFG786457:JFY786457 JPC786457:JPU786457 JYY786457:JZQ786457 KIU786457:KJM786457 KSQ786457:KTI786457 LCM786457:LDE786457 LMI786457:LNA786457 LWE786457:LWW786457 MGA786457:MGS786457 MPW786457:MQO786457 MZS786457:NAK786457 NJO786457:NKG786457 NTK786457:NUC786457 ODG786457:ODY786457 ONC786457:ONU786457 OWY786457:OXQ786457 PGU786457:PHM786457 PQQ786457:PRI786457 QAM786457:QBE786457 QKI786457:QLA786457 QUE786457:QUW786457 REA786457:RES786457 RNW786457:ROO786457 RXS786457:RYK786457 SHO786457:SIG786457 SRK786457:SSC786457 TBG786457:TBY786457 TLC786457:TLU786457 TUY786457:TVQ786457 UEU786457:UFM786457 UOQ786457:UPI786457 UYM786457:UZE786457 VII786457:VJA786457 VSE786457:VSW786457 WCA786457:WCS786457 WLW786457:WMO786457 WVS786457:WWK786457 K851993:AC851993 JG851993:JY851993 TC851993:TU851993 ACY851993:ADQ851993 AMU851993:ANM851993 AWQ851993:AXI851993 BGM851993:BHE851993 BQI851993:BRA851993 CAE851993:CAW851993 CKA851993:CKS851993 CTW851993:CUO851993 DDS851993:DEK851993 DNO851993:DOG851993 DXK851993:DYC851993 EHG851993:EHY851993 ERC851993:ERU851993 FAY851993:FBQ851993 FKU851993:FLM851993 FUQ851993:FVI851993 GEM851993:GFE851993 GOI851993:GPA851993 GYE851993:GYW851993 HIA851993:HIS851993 HRW851993:HSO851993 IBS851993:ICK851993 ILO851993:IMG851993 IVK851993:IWC851993 JFG851993:JFY851993 JPC851993:JPU851993 JYY851993:JZQ851993 KIU851993:KJM851993 KSQ851993:KTI851993 LCM851993:LDE851993 LMI851993:LNA851993 LWE851993:LWW851993 MGA851993:MGS851993 MPW851993:MQO851993 MZS851993:NAK851993 NJO851993:NKG851993 NTK851993:NUC851993 ODG851993:ODY851993 ONC851993:ONU851993 OWY851993:OXQ851993 PGU851993:PHM851993 PQQ851993:PRI851993 QAM851993:QBE851993 QKI851993:QLA851993 QUE851993:QUW851993 REA851993:RES851993 RNW851993:ROO851993 RXS851993:RYK851993 SHO851993:SIG851993 SRK851993:SSC851993 TBG851993:TBY851993 TLC851993:TLU851993 TUY851993:TVQ851993 UEU851993:UFM851993 UOQ851993:UPI851993 UYM851993:UZE851993 VII851993:VJA851993 VSE851993:VSW851993 WCA851993:WCS851993 WLW851993:WMO851993 WVS851993:WWK851993 K917529:AC917529 JG917529:JY917529 TC917529:TU917529 ACY917529:ADQ917529 AMU917529:ANM917529 AWQ917529:AXI917529 BGM917529:BHE917529 BQI917529:BRA917529 CAE917529:CAW917529 CKA917529:CKS917529 CTW917529:CUO917529 DDS917529:DEK917529 DNO917529:DOG917529 DXK917529:DYC917529 EHG917529:EHY917529 ERC917529:ERU917529 FAY917529:FBQ917529 FKU917529:FLM917529 FUQ917529:FVI917529 GEM917529:GFE917529 GOI917529:GPA917529 GYE917529:GYW917529 HIA917529:HIS917529 HRW917529:HSO917529 IBS917529:ICK917529 ILO917529:IMG917529 IVK917529:IWC917529 JFG917529:JFY917529 JPC917529:JPU917529 JYY917529:JZQ917529 KIU917529:KJM917529 KSQ917529:KTI917529 LCM917529:LDE917529 LMI917529:LNA917529 LWE917529:LWW917529 MGA917529:MGS917529 MPW917529:MQO917529 MZS917529:NAK917529 NJO917529:NKG917529 NTK917529:NUC917529 ODG917529:ODY917529 ONC917529:ONU917529 OWY917529:OXQ917529 PGU917529:PHM917529 PQQ917529:PRI917529 QAM917529:QBE917529 QKI917529:QLA917529 QUE917529:QUW917529 REA917529:RES917529 RNW917529:ROO917529 RXS917529:RYK917529 SHO917529:SIG917529 SRK917529:SSC917529 TBG917529:TBY917529 TLC917529:TLU917529 TUY917529:TVQ917529 UEU917529:UFM917529 UOQ917529:UPI917529 UYM917529:UZE917529 VII917529:VJA917529 VSE917529:VSW917529 WCA917529:WCS917529 WLW917529:WMO917529 WVS917529:WWK917529 K983065:AC983065 JG983065:JY983065 TC983065:TU983065 ACY983065:ADQ983065 AMU983065:ANM983065 AWQ983065:AXI983065 BGM983065:BHE983065 BQI983065:BRA983065 CAE983065:CAW983065 CKA983065:CKS983065 CTW983065:CUO983065 DDS983065:DEK983065 DNO983065:DOG983065 DXK983065:DYC983065 EHG983065:EHY983065 ERC983065:ERU983065 FAY983065:FBQ983065 FKU983065:FLM983065 FUQ983065:FVI983065 GEM983065:GFE983065 GOI983065:GPA983065 GYE983065:GYW983065 HIA983065:HIS983065 HRW983065:HSO983065 IBS983065:ICK983065 ILO983065:IMG983065 IVK983065:IWC983065 JFG983065:JFY983065 JPC983065:JPU983065 JYY983065:JZQ983065 KIU983065:KJM983065 KSQ983065:KTI983065 LCM983065:LDE983065 LMI983065:LNA983065 LWE983065:LWW983065 MGA983065:MGS983065 MPW983065:MQO983065 MZS983065:NAK983065 NJO983065:NKG983065 NTK983065:NUC983065 ODG983065:ODY983065 ONC983065:ONU983065 OWY983065:OXQ983065 PGU983065:PHM983065 PQQ983065:PRI983065 QAM983065:QBE983065 QKI983065:QLA983065 QUE983065:QUW983065 REA983065:RES983065 RNW983065:ROO983065 RXS983065:RYK983065 SHO983065:SIG983065 SRK983065:SSC983065 TBG983065:TBY983065 TLC983065:TLU983065 TUY983065:TVQ983065 UEU983065:UFM983065 UOQ983065:UPI983065 UYM983065:UZE983065 VII983065:VJA983065 VSE983065:VSW983065 WCA983065:WCS983065 WLW983065:WMO983065 WVS983065:WWK983065 K18:AC18 JG18:JY18 TC18:TU18 ACY18:ADQ18 AMU18:ANM18 AWQ18:AXI18 BGM18:BHE18 BQI18:BRA18 CAE18:CAW18 CKA18:CKS18 CTW18:CUO18 DDS18:DEK18 DNO18:DOG18 DXK18:DYC18 EHG18:EHY18 ERC18:ERU18 FAY18:FBQ18 FKU18:FLM18 FUQ18:FVI18 GEM18:GFE18 GOI18:GPA18 GYE18:GYW18 HIA18:HIS18 HRW18:HSO18 IBS18:ICK18 ILO18:IMG18 IVK18:IWC18 JFG18:JFY18 JPC18:JPU18 JYY18:JZQ18 KIU18:KJM18 KSQ18:KTI18 LCM18:LDE18 LMI18:LNA18 LWE18:LWW18 MGA18:MGS18 MPW18:MQO18 MZS18:NAK18 NJO18:NKG18 NTK18:NUC18 ODG18:ODY18 ONC18:ONU18 OWY18:OXQ18 PGU18:PHM18 PQQ18:PRI18 QAM18:QBE18 QKI18:QLA18 QUE18:QUW18 REA18:RES18 RNW18:ROO18 RXS18:RYK18 SHO18:SIG18 SRK18:SSC18 TBG18:TBY18 TLC18:TLU18 TUY18:TVQ18 UEU18:UFM18 UOQ18:UPI18 UYM18:UZE18 VII18:VJA18 VSE18:VSW18 WCA18:WCS18 WLW18:WMO18 WVS18:WWK18 K65554:AC65554 JG65554:JY65554 TC65554:TU65554 ACY65554:ADQ65554 AMU65554:ANM65554 AWQ65554:AXI65554 BGM65554:BHE65554 BQI65554:BRA65554 CAE65554:CAW65554 CKA65554:CKS65554 CTW65554:CUO65554 DDS65554:DEK65554 DNO65554:DOG65554 DXK65554:DYC65554 EHG65554:EHY65554 ERC65554:ERU65554 FAY65554:FBQ65554 FKU65554:FLM65554 FUQ65554:FVI65554 GEM65554:GFE65554 GOI65554:GPA65554 GYE65554:GYW65554 HIA65554:HIS65554 HRW65554:HSO65554 IBS65554:ICK65554 ILO65554:IMG65554 IVK65554:IWC65554 JFG65554:JFY65554 JPC65554:JPU65554 JYY65554:JZQ65554 KIU65554:KJM65554 KSQ65554:KTI65554 LCM65554:LDE65554 LMI65554:LNA65554 LWE65554:LWW65554 MGA65554:MGS65554 MPW65554:MQO65554 MZS65554:NAK65554 NJO65554:NKG65554 NTK65554:NUC65554 ODG65554:ODY65554 ONC65554:ONU65554 OWY65554:OXQ65554 PGU65554:PHM65554 PQQ65554:PRI65554 QAM65554:QBE65554 QKI65554:QLA65554 QUE65554:QUW65554 REA65554:RES65554 RNW65554:ROO65554 RXS65554:RYK65554 SHO65554:SIG65554 SRK65554:SSC65554 TBG65554:TBY65554 TLC65554:TLU65554 TUY65554:TVQ65554 UEU65554:UFM65554 UOQ65554:UPI65554 UYM65554:UZE65554 VII65554:VJA65554 VSE65554:VSW65554 WCA65554:WCS65554 WLW65554:WMO65554 WVS65554:WWK65554 K131090:AC131090 JG131090:JY131090 TC131090:TU131090 ACY131090:ADQ131090 AMU131090:ANM131090 AWQ131090:AXI131090 BGM131090:BHE131090 BQI131090:BRA131090 CAE131090:CAW131090 CKA131090:CKS131090 CTW131090:CUO131090 DDS131090:DEK131090 DNO131090:DOG131090 DXK131090:DYC131090 EHG131090:EHY131090 ERC131090:ERU131090 FAY131090:FBQ131090 FKU131090:FLM131090 FUQ131090:FVI131090 GEM131090:GFE131090 GOI131090:GPA131090 GYE131090:GYW131090 HIA131090:HIS131090 HRW131090:HSO131090 IBS131090:ICK131090 ILO131090:IMG131090 IVK131090:IWC131090 JFG131090:JFY131090 JPC131090:JPU131090 JYY131090:JZQ131090 KIU131090:KJM131090 KSQ131090:KTI131090 LCM131090:LDE131090 LMI131090:LNA131090 LWE131090:LWW131090 MGA131090:MGS131090 MPW131090:MQO131090 MZS131090:NAK131090 NJO131090:NKG131090 NTK131090:NUC131090 ODG131090:ODY131090 ONC131090:ONU131090 OWY131090:OXQ131090 PGU131090:PHM131090 PQQ131090:PRI131090 QAM131090:QBE131090 QKI131090:QLA131090 QUE131090:QUW131090 REA131090:RES131090 RNW131090:ROO131090 RXS131090:RYK131090 SHO131090:SIG131090 SRK131090:SSC131090 TBG131090:TBY131090 TLC131090:TLU131090 TUY131090:TVQ131090 UEU131090:UFM131090 UOQ131090:UPI131090 UYM131090:UZE131090 VII131090:VJA131090 VSE131090:VSW131090 WCA131090:WCS131090 WLW131090:WMO131090 WVS131090:WWK131090 K196626:AC196626 JG196626:JY196626 TC196626:TU196626 ACY196626:ADQ196626 AMU196626:ANM196626 AWQ196626:AXI196626 BGM196626:BHE196626 BQI196626:BRA196626 CAE196626:CAW196626 CKA196626:CKS196626 CTW196626:CUO196626 DDS196626:DEK196626 DNO196626:DOG196626 DXK196626:DYC196626 EHG196626:EHY196626 ERC196626:ERU196626 FAY196626:FBQ196626 FKU196626:FLM196626 FUQ196626:FVI196626 GEM196626:GFE196626 GOI196626:GPA196626 GYE196626:GYW196626 HIA196626:HIS196626 HRW196626:HSO196626 IBS196626:ICK196626 ILO196626:IMG196626 IVK196626:IWC196626 JFG196626:JFY196626 JPC196626:JPU196626 JYY196626:JZQ196626 KIU196626:KJM196626 KSQ196626:KTI196626 LCM196626:LDE196626 LMI196626:LNA196626 LWE196626:LWW196626 MGA196626:MGS196626 MPW196626:MQO196626 MZS196626:NAK196626 NJO196626:NKG196626 NTK196626:NUC196626 ODG196626:ODY196626 ONC196626:ONU196626 OWY196626:OXQ196626 PGU196626:PHM196626 PQQ196626:PRI196626 QAM196626:QBE196626 QKI196626:QLA196626 QUE196626:QUW196626 REA196626:RES196626 RNW196626:ROO196626 RXS196626:RYK196626 SHO196626:SIG196626 SRK196626:SSC196626 TBG196626:TBY196626 TLC196626:TLU196626 TUY196626:TVQ196626 UEU196626:UFM196626 UOQ196626:UPI196626 UYM196626:UZE196626 VII196626:VJA196626 VSE196626:VSW196626 WCA196626:WCS196626 WLW196626:WMO196626 WVS196626:WWK196626 K262162:AC262162 JG262162:JY262162 TC262162:TU262162 ACY262162:ADQ262162 AMU262162:ANM262162 AWQ262162:AXI262162 BGM262162:BHE262162 BQI262162:BRA262162 CAE262162:CAW262162 CKA262162:CKS262162 CTW262162:CUO262162 DDS262162:DEK262162 DNO262162:DOG262162 DXK262162:DYC262162 EHG262162:EHY262162 ERC262162:ERU262162 FAY262162:FBQ262162 FKU262162:FLM262162 FUQ262162:FVI262162 GEM262162:GFE262162 GOI262162:GPA262162 GYE262162:GYW262162 HIA262162:HIS262162 HRW262162:HSO262162 IBS262162:ICK262162 ILO262162:IMG262162 IVK262162:IWC262162 JFG262162:JFY262162 JPC262162:JPU262162 JYY262162:JZQ262162 KIU262162:KJM262162 KSQ262162:KTI262162 LCM262162:LDE262162 LMI262162:LNA262162 LWE262162:LWW262162 MGA262162:MGS262162 MPW262162:MQO262162 MZS262162:NAK262162 NJO262162:NKG262162 NTK262162:NUC262162 ODG262162:ODY262162 ONC262162:ONU262162 OWY262162:OXQ262162 PGU262162:PHM262162 PQQ262162:PRI262162 QAM262162:QBE262162 QKI262162:QLA262162 QUE262162:QUW262162 REA262162:RES262162 RNW262162:ROO262162 RXS262162:RYK262162 SHO262162:SIG262162 SRK262162:SSC262162 TBG262162:TBY262162 TLC262162:TLU262162 TUY262162:TVQ262162 UEU262162:UFM262162 UOQ262162:UPI262162 UYM262162:UZE262162 VII262162:VJA262162 VSE262162:VSW262162 WCA262162:WCS262162 WLW262162:WMO262162 WVS262162:WWK262162 K327698:AC327698 JG327698:JY327698 TC327698:TU327698 ACY327698:ADQ327698 AMU327698:ANM327698 AWQ327698:AXI327698 BGM327698:BHE327698 BQI327698:BRA327698 CAE327698:CAW327698 CKA327698:CKS327698 CTW327698:CUO327698 DDS327698:DEK327698 DNO327698:DOG327698 DXK327698:DYC327698 EHG327698:EHY327698 ERC327698:ERU327698 FAY327698:FBQ327698 FKU327698:FLM327698 FUQ327698:FVI327698 GEM327698:GFE327698 GOI327698:GPA327698 GYE327698:GYW327698 HIA327698:HIS327698 HRW327698:HSO327698 IBS327698:ICK327698 ILO327698:IMG327698 IVK327698:IWC327698 JFG327698:JFY327698 JPC327698:JPU327698 JYY327698:JZQ327698 KIU327698:KJM327698 KSQ327698:KTI327698 LCM327698:LDE327698 LMI327698:LNA327698 LWE327698:LWW327698 MGA327698:MGS327698 MPW327698:MQO327698 MZS327698:NAK327698 NJO327698:NKG327698 NTK327698:NUC327698 ODG327698:ODY327698 ONC327698:ONU327698 OWY327698:OXQ327698 PGU327698:PHM327698 PQQ327698:PRI327698 QAM327698:QBE327698 QKI327698:QLA327698 QUE327698:QUW327698 REA327698:RES327698 RNW327698:ROO327698 RXS327698:RYK327698 SHO327698:SIG327698 SRK327698:SSC327698 TBG327698:TBY327698 TLC327698:TLU327698 TUY327698:TVQ327698 UEU327698:UFM327698 UOQ327698:UPI327698 UYM327698:UZE327698 VII327698:VJA327698 VSE327698:VSW327698 WCA327698:WCS327698 WLW327698:WMO327698 WVS327698:WWK327698 K393234:AC393234 JG393234:JY393234 TC393234:TU393234 ACY393234:ADQ393234 AMU393234:ANM393234 AWQ393234:AXI393234 BGM393234:BHE393234 BQI393234:BRA393234 CAE393234:CAW393234 CKA393234:CKS393234 CTW393234:CUO393234 DDS393234:DEK393234 DNO393234:DOG393234 DXK393234:DYC393234 EHG393234:EHY393234 ERC393234:ERU393234 FAY393234:FBQ393234 FKU393234:FLM393234 FUQ393234:FVI393234 GEM393234:GFE393234 GOI393234:GPA393234 GYE393234:GYW393234 HIA393234:HIS393234 HRW393234:HSO393234 IBS393234:ICK393234 ILO393234:IMG393234 IVK393234:IWC393234 JFG393234:JFY393234 JPC393234:JPU393234 JYY393234:JZQ393234 KIU393234:KJM393234 KSQ393234:KTI393234 LCM393234:LDE393234 LMI393234:LNA393234 LWE393234:LWW393234 MGA393234:MGS393234 MPW393234:MQO393234 MZS393234:NAK393234 NJO393234:NKG393234 NTK393234:NUC393234 ODG393234:ODY393234 ONC393234:ONU393234 OWY393234:OXQ393234 PGU393234:PHM393234 PQQ393234:PRI393234 QAM393234:QBE393234 QKI393234:QLA393234 QUE393234:QUW393234 REA393234:RES393234 RNW393234:ROO393234 RXS393234:RYK393234 SHO393234:SIG393234 SRK393234:SSC393234 TBG393234:TBY393234 TLC393234:TLU393234 TUY393234:TVQ393234 UEU393234:UFM393234 UOQ393234:UPI393234 UYM393234:UZE393234 VII393234:VJA393234 VSE393234:VSW393234 WCA393234:WCS393234 WLW393234:WMO393234 WVS393234:WWK393234 K458770:AC458770 JG458770:JY458770 TC458770:TU458770 ACY458770:ADQ458770 AMU458770:ANM458770 AWQ458770:AXI458770 BGM458770:BHE458770 BQI458770:BRA458770 CAE458770:CAW458770 CKA458770:CKS458770 CTW458770:CUO458770 DDS458770:DEK458770 DNO458770:DOG458770 DXK458770:DYC458770 EHG458770:EHY458770 ERC458770:ERU458770 FAY458770:FBQ458770 FKU458770:FLM458770 FUQ458770:FVI458770 GEM458770:GFE458770 GOI458770:GPA458770 GYE458770:GYW458770 HIA458770:HIS458770 HRW458770:HSO458770 IBS458770:ICK458770 ILO458770:IMG458770 IVK458770:IWC458770 JFG458770:JFY458770 JPC458770:JPU458770 JYY458770:JZQ458770 KIU458770:KJM458770 KSQ458770:KTI458770 LCM458770:LDE458770 LMI458770:LNA458770 LWE458770:LWW458770 MGA458770:MGS458770 MPW458770:MQO458770 MZS458770:NAK458770 NJO458770:NKG458770 NTK458770:NUC458770 ODG458770:ODY458770 ONC458770:ONU458770 OWY458770:OXQ458770 PGU458770:PHM458770 PQQ458770:PRI458770 QAM458770:QBE458770 QKI458770:QLA458770 QUE458770:QUW458770 REA458770:RES458770 RNW458770:ROO458770 RXS458770:RYK458770 SHO458770:SIG458770 SRK458770:SSC458770 TBG458770:TBY458770 TLC458770:TLU458770 TUY458770:TVQ458770 UEU458770:UFM458770 UOQ458770:UPI458770 UYM458770:UZE458770 VII458770:VJA458770 VSE458770:VSW458770 WCA458770:WCS458770 WLW458770:WMO458770 WVS458770:WWK458770 K524306:AC524306 JG524306:JY524306 TC524306:TU524306 ACY524306:ADQ524306 AMU524306:ANM524306 AWQ524306:AXI524306 BGM524306:BHE524306 BQI524306:BRA524306 CAE524306:CAW524306 CKA524306:CKS524306 CTW524306:CUO524306 DDS524306:DEK524306 DNO524306:DOG524306 DXK524306:DYC524306 EHG524306:EHY524306 ERC524306:ERU524306 FAY524306:FBQ524306 FKU524306:FLM524306 FUQ524306:FVI524306 GEM524306:GFE524306 GOI524306:GPA524306 GYE524306:GYW524306 HIA524306:HIS524306 HRW524306:HSO524306 IBS524306:ICK524306 ILO524306:IMG524306 IVK524306:IWC524306 JFG524306:JFY524306 JPC524306:JPU524306 JYY524306:JZQ524306 KIU524306:KJM524306 KSQ524306:KTI524306 LCM524306:LDE524306 LMI524306:LNA524306 LWE524306:LWW524306 MGA524306:MGS524306 MPW524306:MQO524306 MZS524306:NAK524306 NJO524306:NKG524306 NTK524306:NUC524306 ODG524306:ODY524306 ONC524306:ONU524306 OWY524306:OXQ524306 PGU524306:PHM524306 PQQ524306:PRI524306 QAM524306:QBE524306 QKI524306:QLA524306 QUE524306:QUW524306 REA524306:RES524306 RNW524306:ROO524306 RXS524306:RYK524306 SHO524306:SIG524306 SRK524306:SSC524306 TBG524306:TBY524306 TLC524306:TLU524306 TUY524306:TVQ524306 UEU524306:UFM524306 UOQ524306:UPI524306 UYM524306:UZE524306 VII524306:VJA524306 VSE524306:VSW524306 WCA524306:WCS524306 WLW524306:WMO524306 WVS524306:WWK524306 K589842:AC589842 JG589842:JY589842 TC589842:TU589842 ACY589842:ADQ589842 AMU589842:ANM589842 AWQ589842:AXI589842 BGM589842:BHE589842 BQI589842:BRA589842 CAE589842:CAW589842 CKA589842:CKS589842 CTW589842:CUO589842 DDS589842:DEK589842 DNO589842:DOG589842 DXK589842:DYC589842 EHG589842:EHY589842 ERC589842:ERU589842 FAY589842:FBQ589842 FKU589842:FLM589842 FUQ589842:FVI589842 GEM589842:GFE589842 GOI589842:GPA589842 GYE589842:GYW589842 HIA589842:HIS589842 HRW589842:HSO589842 IBS589842:ICK589842 ILO589842:IMG589842 IVK589842:IWC589842 JFG589842:JFY589842 JPC589842:JPU589842 JYY589842:JZQ589842 KIU589842:KJM589842 KSQ589842:KTI589842 LCM589842:LDE589842 LMI589842:LNA589842 LWE589842:LWW589842 MGA589842:MGS589842 MPW589842:MQO589842 MZS589842:NAK589842 NJO589842:NKG589842 NTK589842:NUC589842 ODG589842:ODY589842 ONC589842:ONU589842 OWY589842:OXQ589842 PGU589842:PHM589842 PQQ589842:PRI589842 QAM589842:QBE589842 QKI589842:QLA589842 QUE589842:QUW589842 REA589842:RES589842 RNW589842:ROO589842 RXS589842:RYK589842 SHO589842:SIG589842 SRK589842:SSC589842 TBG589842:TBY589842 TLC589842:TLU589842 TUY589842:TVQ589842 UEU589842:UFM589842 UOQ589842:UPI589842 UYM589842:UZE589842 VII589842:VJA589842 VSE589842:VSW589842 WCA589842:WCS589842 WLW589842:WMO589842 WVS589842:WWK589842 K655378:AC655378 JG655378:JY655378 TC655378:TU655378 ACY655378:ADQ655378 AMU655378:ANM655378 AWQ655378:AXI655378 BGM655378:BHE655378 BQI655378:BRA655378 CAE655378:CAW655378 CKA655378:CKS655378 CTW655378:CUO655378 DDS655378:DEK655378 DNO655378:DOG655378 DXK655378:DYC655378 EHG655378:EHY655378 ERC655378:ERU655378 FAY655378:FBQ655378 FKU655378:FLM655378 FUQ655378:FVI655378 GEM655378:GFE655378 GOI655378:GPA655378 GYE655378:GYW655378 HIA655378:HIS655378 HRW655378:HSO655378 IBS655378:ICK655378 ILO655378:IMG655378 IVK655378:IWC655378 JFG655378:JFY655378 JPC655378:JPU655378 JYY655378:JZQ655378 KIU655378:KJM655378 KSQ655378:KTI655378 LCM655378:LDE655378 LMI655378:LNA655378 LWE655378:LWW655378 MGA655378:MGS655378 MPW655378:MQO655378 MZS655378:NAK655378 NJO655378:NKG655378 NTK655378:NUC655378 ODG655378:ODY655378 ONC655378:ONU655378 OWY655378:OXQ655378 PGU655378:PHM655378 PQQ655378:PRI655378 QAM655378:QBE655378 QKI655378:QLA655378 QUE655378:QUW655378 REA655378:RES655378 RNW655378:ROO655378 RXS655378:RYK655378 SHO655378:SIG655378 SRK655378:SSC655378 TBG655378:TBY655378 TLC655378:TLU655378 TUY655378:TVQ655378 UEU655378:UFM655378 UOQ655378:UPI655378 UYM655378:UZE655378 VII655378:VJA655378 VSE655378:VSW655378 WCA655378:WCS655378 WLW655378:WMO655378 WVS655378:WWK655378 K720914:AC720914 JG720914:JY720914 TC720914:TU720914 ACY720914:ADQ720914 AMU720914:ANM720914 AWQ720914:AXI720914 BGM720914:BHE720914 BQI720914:BRA720914 CAE720914:CAW720914 CKA720914:CKS720914 CTW720914:CUO720914 DDS720914:DEK720914 DNO720914:DOG720914 DXK720914:DYC720914 EHG720914:EHY720914 ERC720914:ERU720914 FAY720914:FBQ720914 FKU720914:FLM720914 FUQ720914:FVI720914 GEM720914:GFE720914 GOI720914:GPA720914 GYE720914:GYW720914 HIA720914:HIS720914 HRW720914:HSO720914 IBS720914:ICK720914 ILO720914:IMG720914 IVK720914:IWC720914 JFG720914:JFY720914 JPC720914:JPU720914 JYY720914:JZQ720914 KIU720914:KJM720914 KSQ720914:KTI720914 LCM720914:LDE720914 LMI720914:LNA720914 LWE720914:LWW720914 MGA720914:MGS720914 MPW720914:MQO720914 MZS720914:NAK720914 NJO720914:NKG720914 NTK720914:NUC720914 ODG720914:ODY720914 ONC720914:ONU720914 OWY720914:OXQ720914 PGU720914:PHM720914 PQQ720914:PRI720914 QAM720914:QBE720914 QKI720914:QLA720914 QUE720914:QUW720914 REA720914:RES720914 RNW720914:ROO720914 RXS720914:RYK720914 SHO720914:SIG720914 SRK720914:SSC720914 TBG720914:TBY720914 TLC720914:TLU720914 TUY720914:TVQ720914 UEU720914:UFM720914 UOQ720914:UPI720914 UYM720914:UZE720914 VII720914:VJA720914 VSE720914:VSW720914 WCA720914:WCS720914 WLW720914:WMO720914 WVS720914:WWK720914 K786450:AC786450 JG786450:JY786450 TC786450:TU786450 ACY786450:ADQ786450 AMU786450:ANM786450 AWQ786450:AXI786450 BGM786450:BHE786450 BQI786450:BRA786450 CAE786450:CAW786450 CKA786450:CKS786450 CTW786450:CUO786450 DDS786450:DEK786450 DNO786450:DOG786450 DXK786450:DYC786450 EHG786450:EHY786450 ERC786450:ERU786450 FAY786450:FBQ786450 FKU786450:FLM786450 FUQ786450:FVI786450 GEM786450:GFE786450 GOI786450:GPA786450 GYE786450:GYW786450 HIA786450:HIS786450 HRW786450:HSO786450 IBS786450:ICK786450 ILO786450:IMG786450 IVK786450:IWC786450 JFG786450:JFY786450 JPC786450:JPU786450 JYY786450:JZQ786450 KIU786450:KJM786450 KSQ786450:KTI786450 LCM786450:LDE786450 LMI786450:LNA786450 LWE786450:LWW786450 MGA786450:MGS786450 MPW786450:MQO786450 MZS786450:NAK786450 NJO786450:NKG786450 NTK786450:NUC786450 ODG786450:ODY786450 ONC786450:ONU786450 OWY786450:OXQ786450 PGU786450:PHM786450 PQQ786450:PRI786450 QAM786450:QBE786450 QKI786450:QLA786450 QUE786450:QUW786450 REA786450:RES786450 RNW786450:ROO786450 RXS786450:RYK786450 SHO786450:SIG786450 SRK786450:SSC786450 TBG786450:TBY786450 TLC786450:TLU786450 TUY786450:TVQ786450 UEU786450:UFM786450 UOQ786450:UPI786450 UYM786450:UZE786450 VII786450:VJA786450 VSE786450:VSW786450 WCA786450:WCS786450 WLW786450:WMO786450 WVS786450:WWK786450 K851986:AC851986 JG851986:JY851986 TC851986:TU851986 ACY851986:ADQ851986 AMU851986:ANM851986 AWQ851986:AXI851986 BGM851986:BHE851986 BQI851986:BRA851986 CAE851986:CAW851986 CKA851986:CKS851986 CTW851986:CUO851986 DDS851986:DEK851986 DNO851986:DOG851986 DXK851986:DYC851986 EHG851986:EHY851986 ERC851986:ERU851986 FAY851986:FBQ851986 FKU851986:FLM851986 FUQ851986:FVI851986 GEM851986:GFE851986 GOI851986:GPA851986 GYE851986:GYW851986 HIA851986:HIS851986 HRW851986:HSO851986 IBS851986:ICK851986 ILO851986:IMG851986 IVK851986:IWC851986 JFG851986:JFY851986 JPC851986:JPU851986 JYY851986:JZQ851986 KIU851986:KJM851986 KSQ851986:KTI851986 LCM851986:LDE851986 LMI851986:LNA851986 LWE851986:LWW851986 MGA851986:MGS851986 MPW851986:MQO851986 MZS851986:NAK851986 NJO851986:NKG851986 NTK851986:NUC851986 ODG851986:ODY851986 ONC851986:ONU851986 OWY851986:OXQ851986 PGU851986:PHM851986 PQQ851986:PRI851986 QAM851986:QBE851986 QKI851986:QLA851986 QUE851986:QUW851986 REA851986:RES851986 RNW851986:ROO851986 RXS851986:RYK851986 SHO851986:SIG851986 SRK851986:SSC851986 TBG851986:TBY851986 TLC851986:TLU851986 TUY851986:TVQ851986 UEU851986:UFM851986 UOQ851986:UPI851986 UYM851986:UZE851986 VII851986:VJA851986 VSE851986:VSW851986 WCA851986:WCS851986 WLW851986:WMO851986 WVS851986:WWK851986 K917522:AC917522 JG917522:JY917522 TC917522:TU917522 ACY917522:ADQ917522 AMU917522:ANM917522 AWQ917522:AXI917522 BGM917522:BHE917522 BQI917522:BRA917522 CAE917522:CAW917522 CKA917522:CKS917522 CTW917522:CUO917522 DDS917522:DEK917522 DNO917522:DOG917522 DXK917522:DYC917522 EHG917522:EHY917522 ERC917522:ERU917522 FAY917522:FBQ917522 FKU917522:FLM917522 FUQ917522:FVI917522 GEM917522:GFE917522 GOI917522:GPA917522 GYE917522:GYW917522 HIA917522:HIS917522 HRW917522:HSO917522 IBS917522:ICK917522 ILO917522:IMG917522 IVK917522:IWC917522 JFG917522:JFY917522 JPC917522:JPU917522 JYY917522:JZQ917522 KIU917522:KJM917522 KSQ917522:KTI917522 LCM917522:LDE917522 LMI917522:LNA917522 LWE917522:LWW917522 MGA917522:MGS917522 MPW917522:MQO917522 MZS917522:NAK917522 NJO917522:NKG917522 NTK917522:NUC917522 ODG917522:ODY917522 ONC917522:ONU917522 OWY917522:OXQ917522 PGU917522:PHM917522 PQQ917522:PRI917522 QAM917522:QBE917522 QKI917522:QLA917522 QUE917522:QUW917522 REA917522:RES917522 RNW917522:ROO917522 RXS917522:RYK917522 SHO917522:SIG917522 SRK917522:SSC917522 TBG917522:TBY917522 TLC917522:TLU917522 TUY917522:TVQ917522 UEU917522:UFM917522 UOQ917522:UPI917522 UYM917522:UZE917522 VII917522:VJA917522 VSE917522:VSW917522 WCA917522:WCS917522 WLW917522:WMO917522 WVS917522:WWK917522 K983058:AC983058 JG983058:JY983058 TC983058:TU983058 ACY983058:ADQ983058 AMU983058:ANM983058 AWQ983058:AXI983058 BGM983058:BHE983058 BQI983058:BRA983058 CAE983058:CAW983058 CKA983058:CKS983058 CTW983058:CUO983058 DDS983058:DEK983058 DNO983058:DOG983058 DXK983058:DYC983058 EHG983058:EHY983058 ERC983058:ERU983058 FAY983058:FBQ983058 FKU983058:FLM983058 FUQ983058:FVI983058 GEM983058:GFE983058 GOI983058:GPA983058 GYE983058:GYW983058 HIA983058:HIS983058 HRW983058:HSO983058 IBS983058:ICK983058 ILO983058:IMG983058 IVK983058:IWC983058 JFG983058:JFY983058 JPC983058:JPU983058 JYY983058:JZQ983058 KIU983058:KJM983058 KSQ983058:KTI983058 LCM983058:LDE983058 LMI983058:LNA983058 LWE983058:LWW983058 MGA983058:MGS983058 MPW983058:MQO983058 MZS983058:NAK983058 NJO983058:NKG983058 NTK983058:NUC983058 ODG983058:ODY983058 ONC983058:ONU983058 OWY983058:OXQ983058 PGU983058:PHM983058 PQQ983058:PRI983058 QAM983058:QBE983058 QKI983058:QLA983058 QUE983058:QUW983058 REA983058:RES983058 RNW983058:ROO983058 RXS983058:RYK983058 SHO983058:SIG983058 SRK983058:SSC983058 TBG983058:TBY983058 TLC983058:TLU983058 TUY983058:TVQ983058 UEU983058:UFM983058 UOQ983058:UPI983058 UYM983058:UZE983058 VII983058:VJA983058 VSE983058:VSW983058 WCA983058:WCS983058 WLW983058:WMO983058 WVS983058:WWK983058 K11:AC11 JG11:JY11 TC11:TU11 ACY11:ADQ11 AMU11:ANM11 AWQ11:AXI11 BGM11:BHE11 BQI11:BRA11 CAE11:CAW11 CKA11:CKS11 CTW11:CUO11 DDS11:DEK11 DNO11:DOG11 DXK11:DYC11 EHG11:EHY11 ERC11:ERU11 FAY11:FBQ11 FKU11:FLM11 FUQ11:FVI11 GEM11:GFE11 GOI11:GPA11 GYE11:GYW11 HIA11:HIS11 HRW11:HSO11 IBS11:ICK11 ILO11:IMG11 IVK11:IWC11 JFG11:JFY11 JPC11:JPU11 JYY11:JZQ11 KIU11:KJM11 KSQ11:KTI11 LCM11:LDE11 LMI11:LNA11 LWE11:LWW11 MGA11:MGS11 MPW11:MQO11 MZS11:NAK11 NJO11:NKG11 NTK11:NUC11 ODG11:ODY11 ONC11:ONU11 OWY11:OXQ11 PGU11:PHM11 PQQ11:PRI11 QAM11:QBE11 QKI11:QLA11 QUE11:QUW11 REA11:RES11 RNW11:ROO11 RXS11:RYK11 SHO11:SIG11 SRK11:SSC11 TBG11:TBY11 TLC11:TLU11 TUY11:TVQ11 UEU11:UFM11 UOQ11:UPI11 UYM11:UZE11 VII11:VJA11 VSE11:VSW11 WCA11:WCS11 WLW11:WMO11 WVS11:WWK11 K65547:AC65547 JG65547:JY65547 TC65547:TU65547 ACY65547:ADQ65547 AMU65547:ANM65547 AWQ65547:AXI65547 BGM65547:BHE65547 BQI65547:BRA65547 CAE65547:CAW65547 CKA65547:CKS65547 CTW65547:CUO65547 DDS65547:DEK65547 DNO65547:DOG65547 DXK65547:DYC65547 EHG65547:EHY65547 ERC65547:ERU65547 FAY65547:FBQ65547 FKU65547:FLM65547 FUQ65547:FVI65547 GEM65547:GFE65547 GOI65547:GPA65547 GYE65547:GYW65547 HIA65547:HIS65547 HRW65547:HSO65547 IBS65547:ICK65547 ILO65547:IMG65547 IVK65547:IWC65547 JFG65547:JFY65547 JPC65547:JPU65547 JYY65547:JZQ65547 KIU65547:KJM65547 KSQ65547:KTI65547 LCM65547:LDE65547 LMI65547:LNA65547 LWE65547:LWW65547 MGA65547:MGS65547 MPW65547:MQO65547 MZS65547:NAK65547 NJO65547:NKG65547 NTK65547:NUC65547 ODG65547:ODY65547 ONC65547:ONU65547 OWY65547:OXQ65547 PGU65547:PHM65547 PQQ65547:PRI65547 QAM65547:QBE65547 QKI65547:QLA65547 QUE65547:QUW65547 REA65547:RES65547 RNW65547:ROO65547 RXS65547:RYK65547 SHO65547:SIG65547 SRK65547:SSC65547 TBG65547:TBY65547 TLC65547:TLU65547 TUY65547:TVQ65547 UEU65547:UFM65547 UOQ65547:UPI65547 UYM65547:UZE65547 VII65547:VJA65547 VSE65547:VSW65547 WCA65547:WCS65547 WLW65547:WMO65547 WVS65547:WWK65547 K131083:AC131083 JG131083:JY131083 TC131083:TU131083 ACY131083:ADQ131083 AMU131083:ANM131083 AWQ131083:AXI131083 BGM131083:BHE131083 BQI131083:BRA131083 CAE131083:CAW131083 CKA131083:CKS131083 CTW131083:CUO131083 DDS131083:DEK131083 DNO131083:DOG131083 DXK131083:DYC131083 EHG131083:EHY131083 ERC131083:ERU131083 FAY131083:FBQ131083 FKU131083:FLM131083 FUQ131083:FVI131083 GEM131083:GFE131083 GOI131083:GPA131083 GYE131083:GYW131083 HIA131083:HIS131083 HRW131083:HSO131083 IBS131083:ICK131083 ILO131083:IMG131083 IVK131083:IWC131083 JFG131083:JFY131083 JPC131083:JPU131083 JYY131083:JZQ131083 KIU131083:KJM131083 KSQ131083:KTI131083 LCM131083:LDE131083 LMI131083:LNA131083 LWE131083:LWW131083 MGA131083:MGS131083 MPW131083:MQO131083 MZS131083:NAK131083 NJO131083:NKG131083 NTK131083:NUC131083 ODG131083:ODY131083 ONC131083:ONU131083 OWY131083:OXQ131083 PGU131083:PHM131083 PQQ131083:PRI131083 QAM131083:QBE131083 QKI131083:QLA131083 QUE131083:QUW131083 REA131083:RES131083 RNW131083:ROO131083 RXS131083:RYK131083 SHO131083:SIG131083 SRK131083:SSC131083 TBG131083:TBY131083 TLC131083:TLU131083 TUY131083:TVQ131083 UEU131083:UFM131083 UOQ131083:UPI131083 UYM131083:UZE131083 VII131083:VJA131083 VSE131083:VSW131083 WCA131083:WCS131083 WLW131083:WMO131083 WVS131083:WWK131083 K196619:AC196619 JG196619:JY196619 TC196619:TU196619 ACY196619:ADQ196619 AMU196619:ANM196619 AWQ196619:AXI196619 BGM196619:BHE196619 BQI196619:BRA196619 CAE196619:CAW196619 CKA196619:CKS196619 CTW196619:CUO196619 DDS196619:DEK196619 DNO196619:DOG196619 DXK196619:DYC196619 EHG196619:EHY196619 ERC196619:ERU196619 FAY196619:FBQ196619 FKU196619:FLM196619 FUQ196619:FVI196619 GEM196619:GFE196619 GOI196619:GPA196619 GYE196619:GYW196619 HIA196619:HIS196619 HRW196619:HSO196619 IBS196619:ICK196619 ILO196619:IMG196619 IVK196619:IWC196619 JFG196619:JFY196619 JPC196619:JPU196619 JYY196619:JZQ196619 KIU196619:KJM196619 KSQ196619:KTI196619 LCM196619:LDE196619 LMI196619:LNA196619 LWE196619:LWW196619 MGA196619:MGS196619 MPW196619:MQO196619 MZS196619:NAK196619 NJO196619:NKG196619 NTK196619:NUC196619 ODG196619:ODY196619 ONC196619:ONU196619 OWY196619:OXQ196619 PGU196619:PHM196619 PQQ196619:PRI196619 QAM196619:QBE196619 QKI196619:QLA196619 QUE196619:QUW196619 REA196619:RES196619 RNW196619:ROO196619 RXS196619:RYK196619 SHO196619:SIG196619 SRK196619:SSC196619 TBG196619:TBY196619 TLC196619:TLU196619 TUY196619:TVQ196619 UEU196619:UFM196619 UOQ196619:UPI196619 UYM196619:UZE196619 VII196619:VJA196619 VSE196619:VSW196619 WCA196619:WCS196619 WLW196619:WMO196619 WVS196619:WWK196619 K262155:AC262155 JG262155:JY262155 TC262155:TU262155 ACY262155:ADQ262155 AMU262155:ANM262155 AWQ262155:AXI262155 BGM262155:BHE262155 BQI262155:BRA262155 CAE262155:CAW262155 CKA262155:CKS262155 CTW262155:CUO262155 DDS262155:DEK262155 DNO262155:DOG262155 DXK262155:DYC262155 EHG262155:EHY262155 ERC262155:ERU262155 FAY262155:FBQ262155 FKU262155:FLM262155 FUQ262155:FVI262155 GEM262155:GFE262155 GOI262155:GPA262155 GYE262155:GYW262155 HIA262155:HIS262155 HRW262155:HSO262155 IBS262155:ICK262155 ILO262155:IMG262155 IVK262155:IWC262155 JFG262155:JFY262155 JPC262155:JPU262155 JYY262155:JZQ262155 KIU262155:KJM262155 KSQ262155:KTI262155 LCM262155:LDE262155 LMI262155:LNA262155 LWE262155:LWW262155 MGA262155:MGS262155 MPW262155:MQO262155 MZS262155:NAK262155 NJO262155:NKG262155 NTK262155:NUC262155 ODG262155:ODY262155 ONC262155:ONU262155 OWY262155:OXQ262155 PGU262155:PHM262155 PQQ262155:PRI262155 QAM262155:QBE262155 QKI262155:QLA262155 QUE262155:QUW262155 REA262155:RES262155 RNW262155:ROO262155 RXS262155:RYK262155 SHO262155:SIG262155 SRK262155:SSC262155 TBG262155:TBY262155 TLC262155:TLU262155 TUY262155:TVQ262155 UEU262155:UFM262155 UOQ262155:UPI262155 UYM262155:UZE262155 VII262155:VJA262155 VSE262155:VSW262155 WCA262155:WCS262155 WLW262155:WMO262155 WVS262155:WWK262155 K327691:AC327691 JG327691:JY327691 TC327691:TU327691 ACY327691:ADQ327691 AMU327691:ANM327691 AWQ327691:AXI327691 BGM327691:BHE327691 BQI327691:BRA327691 CAE327691:CAW327691 CKA327691:CKS327691 CTW327691:CUO327691 DDS327691:DEK327691 DNO327691:DOG327691 DXK327691:DYC327691 EHG327691:EHY327691 ERC327691:ERU327691 FAY327691:FBQ327691 FKU327691:FLM327691 FUQ327691:FVI327691 GEM327691:GFE327691 GOI327691:GPA327691 GYE327691:GYW327691 HIA327691:HIS327691 HRW327691:HSO327691 IBS327691:ICK327691 ILO327691:IMG327691 IVK327691:IWC327691 JFG327691:JFY327691 JPC327691:JPU327691 JYY327691:JZQ327691 KIU327691:KJM327691 KSQ327691:KTI327691 LCM327691:LDE327691 LMI327691:LNA327691 LWE327691:LWW327691 MGA327691:MGS327691 MPW327691:MQO327691 MZS327691:NAK327691 NJO327691:NKG327691 NTK327691:NUC327691 ODG327691:ODY327691 ONC327691:ONU327691 OWY327691:OXQ327691 PGU327691:PHM327691 PQQ327691:PRI327691 QAM327691:QBE327691 QKI327691:QLA327691 QUE327691:QUW327691 REA327691:RES327691 RNW327691:ROO327691 RXS327691:RYK327691 SHO327691:SIG327691 SRK327691:SSC327691 TBG327691:TBY327691 TLC327691:TLU327691 TUY327691:TVQ327691 UEU327691:UFM327691 UOQ327691:UPI327691 UYM327691:UZE327691 VII327691:VJA327691 VSE327691:VSW327691 WCA327691:WCS327691 WLW327691:WMO327691 WVS327691:WWK327691 K393227:AC393227 JG393227:JY393227 TC393227:TU393227 ACY393227:ADQ393227 AMU393227:ANM393227 AWQ393227:AXI393227 BGM393227:BHE393227 BQI393227:BRA393227 CAE393227:CAW393227 CKA393227:CKS393227 CTW393227:CUO393227 DDS393227:DEK393227 DNO393227:DOG393227 DXK393227:DYC393227 EHG393227:EHY393227 ERC393227:ERU393227 FAY393227:FBQ393227 FKU393227:FLM393227 FUQ393227:FVI393227 GEM393227:GFE393227 GOI393227:GPA393227 GYE393227:GYW393227 HIA393227:HIS393227 HRW393227:HSO393227 IBS393227:ICK393227 ILO393227:IMG393227 IVK393227:IWC393227 JFG393227:JFY393227 JPC393227:JPU393227 JYY393227:JZQ393227 KIU393227:KJM393227 KSQ393227:KTI393227 LCM393227:LDE393227 LMI393227:LNA393227 LWE393227:LWW393227 MGA393227:MGS393227 MPW393227:MQO393227 MZS393227:NAK393227 NJO393227:NKG393227 NTK393227:NUC393227 ODG393227:ODY393227 ONC393227:ONU393227 OWY393227:OXQ393227 PGU393227:PHM393227 PQQ393227:PRI393227 QAM393227:QBE393227 QKI393227:QLA393227 QUE393227:QUW393227 REA393227:RES393227 RNW393227:ROO393227 RXS393227:RYK393227 SHO393227:SIG393227 SRK393227:SSC393227 TBG393227:TBY393227 TLC393227:TLU393227 TUY393227:TVQ393227 UEU393227:UFM393227 UOQ393227:UPI393227 UYM393227:UZE393227 VII393227:VJA393227 VSE393227:VSW393227 WCA393227:WCS393227 WLW393227:WMO393227 WVS393227:WWK393227 K458763:AC458763 JG458763:JY458763 TC458763:TU458763 ACY458763:ADQ458763 AMU458763:ANM458763 AWQ458763:AXI458763 BGM458763:BHE458763 BQI458763:BRA458763 CAE458763:CAW458763 CKA458763:CKS458763 CTW458763:CUO458763 DDS458763:DEK458763 DNO458763:DOG458763 DXK458763:DYC458763 EHG458763:EHY458763 ERC458763:ERU458763 FAY458763:FBQ458763 FKU458763:FLM458763 FUQ458763:FVI458763 GEM458763:GFE458763 GOI458763:GPA458763 GYE458763:GYW458763 HIA458763:HIS458763 HRW458763:HSO458763 IBS458763:ICK458763 ILO458763:IMG458763 IVK458763:IWC458763 JFG458763:JFY458763 JPC458763:JPU458763 JYY458763:JZQ458763 KIU458763:KJM458763 KSQ458763:KTI458763 LCM458763:LDE458763 LMI458763:LNA458763 LWE458763:LWW458763 MGA458763:MGS458763 MPW458763:MQO458763 MZS458763:NAK458763 NJO458763:NKG458763 NTK458763:NUC458763 ODG458763:ODY458763 ONC458763:ONU458763 OWY458763:OXQ458763 PGU458763:PHM458763 PQQ458763:PRI458763 QAM458763:QBE458763 QKI458763:QLA458763 QUE458763:QUW458763 REA458763:RES458763 RNW458763:ROO458763 RXS458763:RYK458763 SHO458763:SIG458763 SRK458763:SSC458763 TBG458763:TBY458763 TLC458763:TLU458763 TUY458763:TVQ458763 UEU458763:UFM458763 UOQ458763:UPI458763 UYM458763:UZE458763 VII458763:VJA458763 VSE458763:VSW458763 WCA458763:WCS458763 WLW458763:WMO458763 WVS458763:WWK458763 K524299:AC524299 JG524299:JY524299 TC524299:TU524299 ACY524299:ADQ524299 AMU524299:ANM524299 AWQ524299:AXI524299 BGM524299:BHE524299 BQI524299:BRA524299 CAE524299:CAW524299 CKA524299:CKS524299 CTW524299:CUO524299 DDS524299:DEK524299 DNO524299:DOG524299 DXK524299:DYC524299 EHG524299:EHY524299 ERC524299:ERU524299 FAY524299:FBQ524299 FKU524299:FLM524299 FUQ524299:FVI524299 GEM524299:GFE524299 GOI524299:GPA524299 GYE524299:GYW524299 HIA524299:HIS524299 HRW524299:HSO524299 IBS524299:ICK524299 ILO524299:IMG524299 IVK524299:IWC524299 JFG524299:JFY524299 JPC524299:JPU524299 JYY524299:JZQ524299 KIU524299:KJM524299 KSQ524299:KTI524299 LCM524299:LDE524299 LMI524299:LNA524299 LWE524299:LWW524299 MGA524299:MGS524299 MPW524299:MQO524299 MZS524299:NAK524299 NJO524299:NKG524299 NTK524299:NUC524299 ODG524299:ODY524299 ONC524299:ONU524299 OWY524299:OXQ524299 PGU524299:PHM524299 PQQ524299:PRI524299 QAM524299:QBE524299 QKI524299:QLA524299 QUE524299:QUW524299 REA524299:RES524299 RNW524299:ROO524299 RXS524299:RYK524299 SHO524299:SIG524299 SRK524299:SSC524299 TBG524299:TBY524299 TLC524299:TLU524299 TUY524299:TVQ524299 UEU524299:UFM524299 UOQ524299:UPI524299 UYM524299:UZE524299 VII524299:VJA524299 VSE524299:VSW524299 WCA524299:WCS524299 WLW524299:WMO524299 WVS524299:WWK524299 K589835:AC589835 JG589835:JY589835 TC589835:TU589835 ACY589835:ADQ589835 AMU589835:ANM589835 AWQ589835:AXI589835 BGM589835:BHE589835 BQI589835:BRA589835 CAE589835:CAW589835 CKA589835:CKS589835 CTW589835:CUO589835 DDS589835:DEK589835 DNO589835:DOG589835 DXK589835:DYC589835 EHG589835:EHY589835 ERC589835:ERU589835 FAY589835:FBQ589835 FKU589835:FLM589835 FUQ589835:FVI589835 GEM589835:GFE589835 GOI589835:GPA589835 GYE589835:GYW589835 HIA589835:HIS589835 HRW589835:HSO589835 IBS589835:ICK589835 ILO589835:IMG589835 IVK589835:IWC589835 JFG589835:JFY589835 JPC589835:JPU589835 JYY589835:JZQ589835 KIU589835:KJM589835 KSQ589835:KTI589835 LCM589835:LDE589835 LMI589835:LNA589835 LWE589835:LWW589835 MGA589835:MGS589835 MPW589835:MQO589835 MZS589835:NAK589835 NJO589835:NKG589835 NTK589835:NUC589835 ODG589835:ODY589835 ONC589835:ONU589835 OWY589835:OXQ589835 PGU589835:PHM589835 PQQ589835:PRI589835 QAM589835:QBE589835 QKI589835:QLA589835 QUE589835:QUW589835 REA589835:RES589835 RNW589835:ROO589835 RXS589835:RYK589835 SHO589835:SIG589835 SRK589835:SSC589835 TBG589835:TBY589835 TLC589835:TLU589835 TUY589835:TVQ589835 UEU589835:UFM589835 UOQ589835:UPI589835 UYM589835:UZE589835 VII589835:VJA589835 VSE589835:VSW589835 WCA589835:WCS589835 WLW589835:WMO589835 WVS589835:WWK589835 K655371:AC655371 JG655371:JY655371 TC655371:TU655371 ACY655371:ADQ655371 AMU655371:ANM655371 AWQ655371:AXI655371 BGM655371:BHE655371 BQI655371:BRA655371 CAE655371:CAW655371 CKA655371:CKS655371 CTW655371:CUO655371 DDS655371:DEK655371 DNO655371:DOG655371 DXK655371:DYC655371 EHG655371:EHY655371 ERC655371:ERU655371 FAY655371:FBQ655371 FKU655371:FLM655371 FUQ655371:FVI655371 GEM655371:GFE655371 GOI655371:GPA655371 GYE655371:GYW655371 HIA655371:HIS655371 HRW655371:HSO655371 IBS655371:ICK655371 ILO655371:IMG655371 IVK655371:IWC655371 JFG655371:JFY655371 JPC655371:JPU655371 JYY655371:JZQ655371 KIU655371:KJM655371 KSQ655371:KTI655371 LCM655371:LDE655371 LMI655371:LNA655371 LWE655371:LWW655371 MGA655371:MGS655371 MPW655371:MQO655371 MZS655371:NAK655371 NJO655371:NKG655371 NTK655371:NUC655371 ODG655371:ODY655371 ONC655371:ONU655371 OWY655371:OXQ655371 PGU655371:PHM655371 PQQ655371:PRI655371 QAM655371:QBE655371 QKI655371:QLA655371 QUE655371:QUW655371 REA655371:RES655371 RNW655371:ROO655371 RXS655371:RYK655371 SHO655371:SIG655371 SRK655371:SSC655371 TBG655371:TBY655371 TLC655371:TLU655371 TUY655371:TVQ655371 UEU655371:UFM655371 UOQ655371:UPI655371 UYM655371:UZE655371 VII655371:VJA655371 VSE655371:VSW655371 WCA655371:WCS655371 WLW655371:WMO655371 WVS655371:WWK655371 K720907:AC720907 JG720907:JY720907 TC720907:TU720907 ACY720907:ADQ720907 AMU720907:ANM720907 AWQ720907:AXI720907 BGM720907:BHE720907 BQI720907:BRA720907 CAE720907:CAW720907 CKA720907:CKS720907 CTW720907:CUO720907 DDS720907:DEK720907 DNO720907:DOG720907 DXK720907:DYC720907 EHG720907:EHY720907 ERC720907:ERU720907 FAY720907:FBQ720907 FKU720907:FLM720907 FUQ720907:FVI720907 GEM720907:GFE720907 GOI720907:GPA720907 GYE720907:GYW720907 HIA720907:HIS720907 HRW720907:HSO720907 IBS720907:ICK720907 ILO720907:IMG720907 IVK720907:IWC720907 JFG720907:JFY720907 JPC720907:JPU720907 JYY720907:JZQ720907 KIU720907:KJM720907 KSQ720907:KTI720907 LCM720907:LDE720907 LMI720907:LNA720907 LWE720907:LWW720907 MGA720907:MGS720907 MPW720907:MQO720907 MZS720907:NAK720907 NJO720907:NKG720907 NTK720907:NUC720907 ODG720907:ODY720907 ONC720907:ONU720907 OWY720907:OXQ720907 PGU720907:PHM720907 PQQ720907:PRI720907 QAM720907:QBE720907 QKI720907:QLA720907 QUE720907:QUW720907 REA720907:RES720907 RNW720907:ROO720907 RXS720907:RYK720907 SHO720907:SIG720907 SRK720907:SSC720907 TBG720907:TBY720907 TLC720907:TLU720907 TUY720907:TVQ720907 UEU720907:UFM720907 UOQ720907:UPI720907 UYM720907:UZE720907 VII720907:VJA720907 VSE720907:VSW720907 WCA720907:WCS720907 WLW720907:WMO720907 WVS720907:WWK720907 K786443:AC786443 JG786443:JY786443 TC786443:TU786443 ACY786443:ADQ786443 AMU786443:ANM786443 AWQ786443:AXI786443 BGM786443:BHE786443 BQI786443:BRA786443 CAE786443:CAW786443 CKA786443:CKS786443 CTW786443:CUO786443 DDS786443:DEK786443 DNO786443:DOG786443 DXK786443:DYC786443 EHG786443:EHY786443 ERC786443:ERU786443 FAY786443:FBQ786443 FKU786443:FLM786443 FUQ786443:FVI786443 GEM786443:GFE786443 GOI786443:GPA786443 GYE786443:GYW786443 HIA786443:HIS786443 HRW786443:HSO786443 IBS786443:ICK786443 ILO786443:IMG786443 IVK786443:IWC786443 JFG786443:JFY786443 JPC786443:JPU786443 JYY786443:JZQ786443 KIU786443:KJM786443 KSQ786443:KTI786443 LCM786443:LDE786443 LMI786443:LNA786443 LWE786443:LWW786443 MGA786443:MGS786443 MPW786443:MQO786443 MZS786443:NAK786443 NJO786443:NKG786443 NTK786443:NUC786443 ODG786443:ODY786443 ONC786443:ONU786443 OWY786443:OXQ786443 PGU786443:PHM786443 PQQ786443:PRI786443 QAM786443:QBE786443 QKI786443:QLA786443 QUE786443:QUW786443 REA786443:RES786443 RNW786443:ROO786443 RXS786443:RYK786443 SHO786443:SIG786443 SRK786443:SSC786443 TBG786443:TBY786443 TLC786443:TLU786443 TUY786443:TVQ786443 UEU786443:UFM786443 UOQ786443:UPI786443 UYM786443:UZE786443 VII786443:VJA786443 VSE786443:VSW786443 WCA786443:WCS786443 WLW786443:WMO786443 WVS786443:WWK786443 K851979:AC851979 JG851979:JY851979 TC851979:TU851979 ACY851979:ADQ851979 AMU851979:ANM851979 AWQ851979:AXI851979 BGM851979:BHE851979 BQI851979:BRA851979 CAE851979:CAW851979 CKA851979:CKS851979 CTW851979:CUO851979 DDS851979:DEK851979 DNO851979:DOG851979 DXK851979:DYC851979 EHG851979:EHY851979 ERC851979:ERU851979 FAY851979:FBQ851979 FKU851979:FLM851979 FUQ851979:FVI851979 GEM851979:GFE851979 GOI851979:GPA851979 GYE851979:GYW851979 HIA851979:HIS851979 HRW851979:HSO851979 IBS851979:ICK851979 ILO851979:IMG851979 IVK851979:IWC851979 JFG851979:JFY851979 JPC851979:JPU851979 JYY851979:JZQ851979 KIU851979:KJM851979 KSQ851979:KTI851979 LCM851979:LDE851979 LMI851979:LNA851979 LWE851979:LWW851979 MGA851979:MGS851979 MPW851979:MQO851979 MZS851979:NAK851979 NJO851979:NKG851979 NTK851979:NUC851979 ODG851979:ODY851979 ONC851979:ONU851979 OWY851979:OXQ851979 PGU851979:PHM851979 PQQ851979:PRI851979 QAM851979:QBE851979 QKI851979:QLA851979 QUE851979:QUW851979 REA851979:RES851979 RNW851979:ROO851979 RXS851979:RYK851979 SHO851979:SIG851979 SRK851979:SSC851979 TBG851979:TBY851979 TLC851979:TLU851979 TUY851979:TVQ851979 UEU851979:UFM851979 UOQ851979:UPI851979 UYM851979:UZE851979 VII851979:VJA851979 VSE851979:VSW851979 WCA851979:WCS851979 WLW851979:WMO851979 WVS851979:WWK851979 K917515:AC917515 JG917515:JY917515 TC917515:TU917515 ACY917515:ADQ917515 AMU917515:ANM917515 AWQ917515:AXI917515 BGM917515:BHE917515 BQI917515:BRA917515 CAE917515:CAW917515 CKA917515:CKS917515 CTW917515:CUO917515 DDS917515:DEK917515 DNO917515:DOG917515 DXK917515:DYC917515 EHG917515:EHY917515 ERC917515:ERU917515 FAY917515:FBQ917515 FKU917515:FLM917515 FUQ917515:FVI917515 GEM917515:GFE917515 GOI917515:GPA917515 GYE917515:GYW917515 HIA917515:HIS917515 HRW917515:HSO917515 IBS917515:ICK917515 ILO917515:IMG917515 IVK917515:IWC917515 JFG917515:JFY917515 JPC917515:JPU917515 JYY917515:JZQ917515 KIU917515:KJM917515 KSQ917515:KTI917515 LCM917515:LDE917515 LMI917515:LNA917515 LWE917515:LWW917515 MGA917515:MGS917515 MPW917515:MQO917515 MZS917515:NAK917515 NJO917515:NKG917515 NTK917515:NUC917515 ODG917515:ODY917515 ONC917515:ONU917515 OWY917515:OXQ917515 PGU917515:PHM917515 PQQ917515:PRI917515 QAM917515:QBE917515 QKI917515:QLA917515 QUE917515:QUW917515 REA917515:RES917515 RNW917515:ROO917515 RXS917515:RYK917515 SHO917515:SIG917515 SRK917515:SSC917515 TBG917515:TBY917515 TLC917515:TLU917515 TUY917515:TVQ917515 UEU917515:UFM917515 UOQ917515:UPI917515 UYM917515:UZE917515 VII917515:VJA917515 VSE917515:VSW917515 WCA917515:WCS917515 WLW917515:WMO917515 WVS917515:WWK917515 K983051:AC983051 JG983051:JY983051 TC983051:TU983051 ACY983051:ADQ983051 AMU983051:ANM983051 AWQ983051:AXI983051 BGM983051:BHE983051 BQI983051:BRA983051 CAE983051:CAW983051 CKA983051:CKS983051 CTW983051:CUO983051 DDS983051:DEK983051 DNO983051:DOG983051 DXK983051:DYC983051 EHG983051:EHY983051 ERC983051:ERU983051 FAY983051:FBQ983051 FKU983051:FLM983051 FUQ983051:FVI983051 GEM983051:GFE983051 GOI983051:GPA983051 GYE983051:GYW983051 HIA983051:HIS983051 HRW983051:HSO983051 IBS983051:ICK983051 ILO983051:IMG983051 IVK983051:IWC983051 JFG983051:JFY983051 JPC983051:JPU983051 JYY983051:JZQ983051 KIU983051:KJM983051 KSQ983051:KTI983051 LCM983051:LDE983051 LMI983051:LNA983051 LWE983051:LWW983051 MGA983051:MGS983051 MPW983051:MQO983051 MZS983051:NAK983051 NJO983051:NKG983051 NTK983051:NUC983051 ODG983051:ODY983051 ONC983051:ONU983051 OWY983051:OXQ983051 PGU983051:PHM983051 PQQ983051:PRI983051 QAM983051:QBE983051 QKI983051:QLA983051 QUE983051:QUW983051 REA983051:RES983051 RNW983051:ROO983051 RXS983051:RYK983051 SHO983051:SIG983051 SRK983051:SSC983051 TBG983051:TBY983051 TLC983051:TLU983051 TUY983051:TVQ983051 UEU983051:UFM983051 UOQ983051:UPI983051 UYM983051:UZE983051 VII983051:VJA983051 VSE983051:VSW983051 WCA983051:WCS983051 WLW983051:WMO983051 WVS983051:WWK983051 K4:AC4 JG4:JY4 TC4:TU4 ACY4:ADQ4 AMU4:ANM4 AWQ4:AXI4 BGM4:BHE4 BQI4:BRA4 CAE4:CAW4 CKA4:CKS4 CTW4:CUO4 DDS4:DEK4 DNO4:DOG4 DXK4:DYC4 EHG4:EHY4 ERC4:ERU4 FAY4:FBQ4 FKU4:FLM4 FUQ4:FVI4 GEM4:GFE4 GOI4:GPA4 GYE4:GYW4 HIA4:HIS4 HRW4:HSO4 IBS4:ICK4 ILO4:IMG4 IVK4:IWC4 JFG4:JFY4 JPC4:JPU4 JYY4:JZQ4 KIU4:KJM4 KSQ4:KTI4 LCM4:LDE4 LMI4:LNA4 LWE4:LWW4 MGA4:MGS4 MPW4:MQO4 MZS4:NAK4 NJO4:NKG4 NTK4:NUC4 ODG4:ODY4 ONC4:ONU4 OWY4:OXQ4 PGU4:PHM4 PQQ4:PRI4 QAM4:QBE4 QKI4:QLA4 QUE4:QUW4 REA4:RES4 RNW4:ROO4 RXS4:RYK4 SHO4:SIG4 SRK4:SSC4 TBG4:TBY4 TLC4:TLU4 TUY4:TVQ4 UEU4:UFM4 UOQ4:UPI4 UYM4:UZE4 VII4:VJA4 VSE4:VSW4 WCA4:WCS4 WLW4:WMO4 WVS4:WWK4 K65540:AC65540 JG65540:JY65540 TC65540:TU65540 ACY65540:ADQ65540 AMU65540:ANM65540 AWQ65540:AXI65540 BGM65540:BHE65540 BQI65540:BRA65540 CAE65540:CAW65540 CKA65540:CKS65540 CTW65540:CUO65540 DDS65540:DEK65540 DNO65540:DOG65540 DXK65540:DYC65540 EHG65540:EHY65540 ERC65540:ERU65540 FAY65540:FBQ65540 FKU65540:FLM65540 FUQ65540:FVI65540 GEM65540:GFE65540 GOI65540:GPA65540 GYE65540:GYW65540 HIA65540:HIS65540 HRW65540:HSO65540 IBS65540:ICK65540 ILO65540:IMG65540 IVK65540:IWC65540 JFG65540:JFY65540 JPC65540:JPU65540 JYY65540:JZQ65540 KIU65540:KJM65540 KSQ65540:KTI65540 LCM65540:LDE65540 LMI65540:LNA65540 LWE65540:LWW65540 MGA65540:MGS65540 MPW65540:MQO65540 MZS65540:NAK65540 NJO65540:NKG65540 NTK65540:NUC65540 ODG65540:ODY65540 ONC65540:ONU65540 OWY65540:OXQ65540 PGU65540:PHM65540 PQQ65540:PRI65540 QAM65540:QBE65540 QKI65540:QLA65540 QUE65540:QUW65540 REA65540:RES65540 RNW65540:ROO65540 RXS65540:RYK65540 SHO65540:SIG65540 SRK65540:SSC65540 TBG65540:TBY65540 TLC65540:TLU65540 TUY65540:TVQ65540 UEU65540:UFM65540 UOQ65540:UPI65540 UYM65540:UZE65540 VII65540:VJA65540 VSE65540:VSW65540 WCA65540:WCS65540 WLW65540:WMO65540 WVS65540:WWK65540 K131076:AC131076 JG131076:JY131076 TC131076:TU131076 ACY131076:ADQ131076 AMU131076:ANM131076 AWQ131076:AXI131076 BGM131076:BHE131076 BQI131076:BRA131076 CAE131076:CAW131076 CKA131076:CKS131076 CTW131076:CUO131076 DDS131076:DEK131076 DNO131076:DOG131076 DXK131076:DYC131076 EHG131076:EHY131076 ERC131076:ERU131076 FAY131076:FBQ131076 FKU131076:FLM131076 FUQ131076:FVI131076 GEM131076:GFE131076 GOI131076:GPA131076 GYE131076:GYW131076 HIA131076:HIS131076 HRW131076:HSO131076 IBS131076:ICK131076 ILO131076:IMG131076 IVK131076:IWC131076 JFG131076:JFY131076 JPC131076:JPU131076 JYY131076:JZQ131076 KIU131076:KJM131076 KSQ131076:KTI131076 LCM131076:LDE131076 LMI131076:LNA131076 LWE131076:LWW131076 MGA131076:MGS131076 MPW131076:MQO131076 MZS131076:NAK131076 NJO131076:NKG131076 NTK131076:NUC131076 ODG131076:ODY131076 ONC131076:ONU131076 OWY131076:OXQ131076 PGU131076:PHM131076 PQQ131076:PRI131076 QAM131076:QBE131076 QKI131076:QLA131076 QUE131076:QUW131076 REA131076:RES131076 RNW131076:ROO131076 RXS131076:RYK131076 SHO131076:SIG131076 SRK131076:SSC131076 TBG131076:TBY131076 TLC131076:TLU131076 TUY131076:TVQ131076 UEU131076:UFM131076 UOQ131076:UPI131076 UYM131076:UZE131076 VII131076:VJA131076 VSE131076:VSW131076 WCA131076:WCS131076 WLW131076:WMO131076 WVS131076:WWK131076 K196612:AC196612 JG196612:JY196612 TC196612:TU196612 ACY196612:ADQ196612 AMU196612:ANM196612 AWQ196612:AXI196612 BGM196612:BHE196612 BQI196612:BRA196612 CAE196612:CAW196612 CKA196612:CKS196612 CTW196612:CUO196612 DDS196612:DEK196612 DNO196612:DOG196612 DXK196612:DYC196612 EHG196612:EHY196612 ERC196612:ERU196612 FAY196612:FBQ196612 FKU196612:FLM196612 FUQ196612:FVI196612 GEM196612:GFE196612 GOI196612:GPA196612 GYE196612:GYW196612 HIA196612:HIS196612 HRW196612:HSO196612 IBS196612:ICK196612 ILO196612:IMG196612 IVK196612:IWC196612 JFG196612:JFY196612 JPC196612:JPU196612 JYY196612:JZQ196612 KIU196612:KJM196612 KSQ196612:KTI196612 LCM196612:LDE196612 LMI196612:LNA196612 LWE196612:LWW196612 MGA196612:MGS196612 MPW196612:MQO196612 MZS196612:NAK196612 NJO196612:NKG196612 NTK196612:NUC196612 ODG196612:ODY196612 ONC196612:ONU196612 OWY196612:OXQ196612 PGU196612:PHM196612 PQQ196612:PRI196612 QAM196612:QBE196612 QKI196612:QLA196612 QUE196612:QUW196612 REA196612:RES196612 RNW196612:ROO196612 RXS196612:RYK196612 SHO196612:SIG196612 SRK196612:SSC196612 TBG196612:TBY196612 TLC196612:TLU196612 TUY196612:TVQ196612 UEU196612:UFM196612 UOQ196612:UPI196612 UYM196612:UZE196612 VII196612:VJA196612 VSE196612:VSW196612 WCA196612:WCS196612 WLW196612:WMO196612 WVS196612:WWK196612 K262148:AC262148 JG262148:JY262148 TC262148:TU262148 ACY262148:ADQ262148 AMU262148:ANM262148 AWQ262148:AXI262148 BGM262148:BHE262148 BQI262148:BRA262148 CAE262148:CAW262148 CKA262148:CKS262148 CTW262148:CUO262148 DDS262148:DEK262148 DNO262148:DOG262148 DXK262148:DYC262148 EHG262148:EHY262148 ERC262148:ERU262148 FAY262148:FBQ262148 FKU262148:FLM262148 FUQ262148:FVI262148 GEM262148:GFE262148 GOI262148:GPA262148 GYE262148:GYW262148 HIA262148:HIS262148 HRW262148:HSO262148 IBS262148:ICK262148 ILO262148:IMG262148 IVK262148:IWC262148 JFG262148:JFY262148 JPC262148:JPU262148 JYY262148:JZQ262148 KIU262148:KJM262148 KSQ262148:KTI262148 LCM262148:LDE262148 LMI262148:LNA262148 LWE262148:LWW262148 MGA262148:MGS262148 MPW262148:MQO262148 MZS262148:NAK262148 NJO262148:NKG262148 NTK262148:NUC262148 ODG262148:ODY262148 ONC262148:ONU262148 OWY262148:OXQ262148 PGU262148:PHM262148 PQQ262148:PRI262148 QAM262148:QBE262148 QKI262148:QLA262148 QUE262148:QUW262148 REA262148:RES262148 RNW262148:ROO262148 RXS262148:RYK262148 SHO262148:SIG262148 SRK262148:SSC262148 TBG262148:TBY262148 TLC262148:TLU262148 TUY262148:TVQ262148 UEU262148:UFM262148 UOQ262148:UPI262148 UYM262148:UZE262148 VII262148:VJA262148 VSE262148:VSW262148 WCA262148:WCS262148 WLW262148:WMO262148 WVS262148:WWK262148 K327684:AC327684 JG327684:JY327684 TC327684:TU327684 ACY327684:ADQ327684 AMU327684:ANM327684 AWQ327684:AXI327684 BGM327684:BHE327684 BQI327684:BRA327684 CAE327684:CAW327684 CKA327684:CKS327684 CTW327684:CUO327684 DDS327684:DEK327684 DNO327684:DOG327684 DXK327684:DYC327684 EHG327684:EHY327684 ERC327684:ERU327684 FAY327684:FBQ327684 FKU327684:FLM327684 FUQ327684:FVI327684 GEM327684:GFE327684 GOI327684:GPA327684 GYE327684:GYW327684 HIA327684:HIS327684 HRW327684:HSO327684 IBS327684:ICK327684 ILO327684:IMG327684 IVK327684:IWC327684 JFG327684:JFY327684 JPC327684:JPU327684 JYY327684:JZQ327684 KIU327684:KJM327684 KSQ327684:KTI327684 LCM327684:LDE327684 LMI327684:LNA327684 LWE327684:LWW327684 MGA327684:MGS327684 MPW327684:MQO327684 MZS327684:NAK327684 NJO327684:NKG327684 NTK327684:NUC327684 ODG327684:ODY327684 ONC327684:ONU327684 OWY327684:OXQ327684 PGU327684:PHM327684 PQQ327684:PRI327684 QAM327684:QBE327684 QKI327684:QLA327684 QUE327684:QUW327684 REA327684:RES327684 RNW327684:ROO327684 RXS327684:RYK327684 SHO327684:SIG327684 SRK327684:SSC327684 TBG327684:TBY327684 TLC327684:TLU327684 TUY327684:TVQ327684 UEU327684:UFM327684 UOQ327684:UPI327684 UYM327684:UZE327684 VII327684:VJA327684 VSE327684:VSW327684 WCA327684:WCS327684 WLW327684:WMO327684 WVS327684:WWK327684 K393220:AC393220 JG393220:JY393220 TC393220:TU393220 ACY393220:ADQ393220 AMU393220:ANM393220 AWQ393220:AXI393220 BGM393220:BHE393220 BQI393220:BRA393220 CAE393220:CAW393220 CKA393220:CKS393220 CTW393220:CUO393220 DDS393220:DEK393220 DNO393220:DOG393220 DXK393220:DYC393220 EHG393220:EHY393220 ERC393220:ERU393220 FAY393220:FBQ393220 FKU393220:FLM393220 FUQ393220:FVI393220 GEM393220:GFE393220 GOI393220:GPA393220 GYE393220:GYW393220 HIA393220:HIS393220 HRW393220:HSO393220 IBS393220:ICK393220 ILO393220:IMG393220 IVK393220:IWC393220 JFG393220:JFY393220 JPC393220:JPU393220 JYY393220:JZQ393220 KIU393220:KJM393220 KSQ393220:KTI393220 LCM393220:LDE393220 LMI393220:LNA393220 LWE393220:LWW393220 MGA393220:MGS393220 MPW393220:MQO393220 MZS393220:NAK393220 NJO393220:NKG393220 NTK393220:NUC393220 ODG393220:ODY393220 ONC393220:ONU393220 OWY393220:OXQ393220 PGU393220:PHM393220 PQQ393220:PRI393220 QAM393220:QBE393220 QKI393220:QLA393220 QUE393220:QUW393220 REA393220:RES393220 RNW393220:ROO393220 RXS393220:RYK393220 SHO393220:SIG393220 SRK393220:SSC393220 TBG393220:TBY393220 TLC393220:TLU393220 TUY393220:TVQ393220 UEU393220:UFM393220 UOQ393220:UPI393220 UYM393220:UZE393220 VII393220:VJA393220 VSE393220:VSW393220 WCA393220:WCS393220 WLW393220:WMO393220 WVS393220:WWK393220 K458756:AC458756 JG458756:JY458756 TC458756:TU458756 ACY458756:ADQ458756 AMU458756:ANM458756 AWQ458756:AXI458756 BGM458756:BHE458756 BQI458756:BRA458756 CAE458756:CAW458756 CKA458756:CKS458756 CTW458756:CUO458756 DDS458756:DEK458756 DNO458756:DOG458756 DXK458756:DYC458756 EHG458756:EHY458756 ERC458756:ERU458756 FAY458756:FBQ458756 FKU458756:FLM458756 FUQ458756:FVI458756 GEM458756:GFE458756 GOI458756:GPA458756 GYE458756:GYW458756 HIA458756:HIS458756 HRW458756:HSO458756 IBS458756:ICK458756 ILO458756:IMG458756 IVK458756:IWC458756 JFG458756:JFY458756 JPC458756:JPU458756 JYY458756:JZQ458756 KIU458756:KJM458756 KSQ458756:KTI458756 LCM458756:LDE458756 LMI458756:LNA458756 LWE458756:LWW458756 MGA458756:MGS458756 MPW458756:MQO458756 MZS458756:NAK458756 NJO458756:NKG458756 NTK458756:NUC458756 ODG458756:ODY458756 ONC458756:ONU458756 OWY458756:OXQ458756 PGU458756:PHM458756 PQQ458756:PRI458756 QAM458756:QBE458756 QKI458756:QLA458756 QUE458756:QUW458756 REA458756:RES458756 RNW458756:ROO458756 RXS458756:RYK458756 SHO458756:SIG458756 SRK458756:SSC458756 TBG458756:TBY458756 TLC458756:TLU458756 TUY458756:TVQ458756 UEU458756:UFM458756 UOQ458756:UPI458756 UYM458756:UZE458756 VII458756:VJA458756 VSE458756:VSW458756 WCA458756:WCS458756 WLW458756:WMO458756 WVS458756:WWK458756 K524292:AC524292 JG524292:JY524292 TC524292:TU524292 ACY524292:ADQ524292 AMU524292:ANM524292 AWQ524292:AXI524292 BGM524292:BHE524292 BQI524292:BRA524292 CAE524292:CAW524292 CKA524292:CKS524292 CTW524292:CUO524292 DDS524292:DEK524292 DNO524292:DOG524292 DXK524292:DYC524292 EHG524292:EHY524292 ERC524292:ERU524292 FAY524292:FBQ524292 FKU524292:FLM524292 FUQ524292:FVI524292 GEM524292:GFE524292 GOI524292:GPA524292 GYE524292:GYW524292 HIA524292:HIS524292 HRW524292:HSO524292 IBS524292:ICK524292 ILO524292:IMG524292 IVK524292:IWC524292 JFG524292:JFY524292 JPC524292:JPU524292 JYY524292:JZQ524292 KIU524292:KJM524292 KSQ524292:KTI524292 LCM524292:LDE524292 LMI524292:LNA524292 LWE524292:LWW524292 MGA524292:MGS524292 MPW524292:MQO524292 MZS524292:NAK524292 NJO524292:NKG524292 NTK524292:NUC524292 ODG524292:ODY524292 ONC524292:ONU524292 OWY524292:OXQ524292 PGU524292:PHM524292 PQQ524292:PRI524292 QAM524292:QBE524292 QKI524292:QLA524292 QUE524292:QUW524292 REA524292:RES524292 RNW524292:ROO524292 RXS524292:RYK524292 SHO524292:SIG524292 SRK524292:SSC524292 TBG524292:TBY524292 TLC524292:TLU524292 TUY524292:TVQ524292 UEU524292:UFM524292 UOQ524292:UPI524292 UYM524292:UZE524292 VII524292:VJA524292 VSE524292:VSW524292 WCA524292:WCS524292 WLW524292:WMO524292 WVS524292:WWK524292 K589828:AC589828 JG589828:JY589828 TC589828:TU589828 ACY589828:ADQ589828 AMU589828:ANM589828 AWQ589828:AXI589828 BGM589828:BHE589828 BQI589828:BRA589828 CAE589828:CAW589828 CKA589828:CKS589828 CTW589828:CUO589828 DDS589828:DEK589828 DNO589828:DOG589828 DXK589828:DYC589828 EHG589828:EHY589828 ERC589828:ERU589828 FAY589828:FBQ589828 FKU589828:FLM589828 FUQ589828:FVI589828 GEM589828:GFE589828 GOI589828:GPA589828 GYE589828:GYW589828 HIA589828:HIS589828 HRW589828:HSO589828 IBS589828:ICK589828 ILO589828:IMG589828 IVK589828:IWC589828 JFG589828:JFY589828 JPC589828:JPU589828 JYY589828:JZQ589828 KIU589828:KJM589828 KSQ589828:KTI589828 LCM589828:LDE589828 LMI589828:LNA589828 LWE589828:LWW589828 MGA589828:MGS589828 MPW589828:MQO589828 MZS589828:NAK589828 NJO589828:NKG589828 NTK589828:NUC589828 ODG589828:ODY589828 ONC589828:ONU589828 OWY589828:OXQ589828 PGU589828:PHM589828 PQQ589828:PRI589828 QAM589828:QBE589828 QKI589828:QLA589828 QUE589828:QUW589828 REA589828:RES589828 RNW589828:ROO589828 RXS589828:RYK589828 SHO589828:SIG589828 SRK589828:SSC589828 TBG589828:TBY589828 TLC589828:TLU589828 TUY589828:TVQ589828 UEU589828:UFM589828 UOQ589828:UPI589828 UYM589828:UZE589828 VII589828:VJA589828 VSE589828:VSW589828 WCA589828:WCS589828 WLW589828:WMO589828 WVS589828:WWK589828 K655364:AC655364 JG655364:JY655364 TC655364:TU655364 ACY655364:ADQ655364 AMU655364:ANM655364 AWQ655364:AXI655364 BGM655364:BHE655364 BQI655364:BRA655364 CAE655364:CAW655364 CKA655364:CKS655364 CTW655364:CUO655364 DDS655364:DEK655364 DNO655364:DOG655364 DXK655364:DYC655364 EHG655364:EHY655364 ERC655364:ERU655364 FAY655364:FBQ655364 FKU655364:FLM655364 FUQ655364:FVI655364 GEM655364:GFE655364 GOI655364:GPA655364 GYE655364:GYW655364 HIA655364:HIS655364 HRW655364:HSO655364 IBS655364:ICK655364 ILO655364:IMG655364 IVK655364:IWC655364 JFG655364:JFY655364 JPC655364:JPU655364 JYY655364:JZQ655364 KIU655364:KJM655364 KSQ655364:KTI655364 LCM655364:LDE655364 LMI655364:LNA655364 LWE655364:LWW655364 MGA655364:MGS655364 MPW655364:MQO655364 MZS655364:NAK655364 NJO655364:NKG655364 NTK655364:NUC655364 ODG655364:ODY655364 ONC655364:ONU655364 OWY655364:OXQ655364 PGU655364:PHM655364 PQQ655364:PRI655364 QAM655364:QBE655364 QKI655364:QLA655364 QUE655364:QUW655364 REA655364:RES655364 RNW655364:ROO655364 RXS655364:RYK655364 SHO655364:SIG655364 SRK655364:SSC655364 TBG655364:TBY655364 TLC655364:TLU655364 TUY655364:TVQ655364 UEU655364:UFM655364 UOQ655364:UPI655364 UYM655364:UZE655364 VII655364:VJA655364 VSE655364:VSW655364 WCA655364:WCS655364 WLW655364:WMO655364 WVS655364:WWK655364 K720900:AC720900 JG720900:JY720900 TC720900:TU720900 ACY720900:ADQ720900 AMU720900:ANM720900 AWQ720900:AXI720900 BGM720900:BHE720900 BQI720900:BRA720900 CAE720900:CAW720900 CKA720900:CKS720900 CTW720900:CUO720900 DDS720900:DEK720900 DNO720900:DOG720900 DXK720900:DYC720900 EHG720900:EHY720900 ERC720900:ERU720900 FAY720900:FBQ720900 FKU720900:FLM720900 FUQ720900:FVI720900 GEM720900:GFE720900 GOI720900:GPA720900 GYE720900:GYW720900 HIA720900:HIS720900 HRW720900:HSO720900 IBS720900:ICK720900 ILO720900:IMG720900 IVK720900:IWC720900 JFG720900:JFY720900 JPC720900:JPU720900 JYY720900:JZQ720900 KIU720900:KJM720900 KSQ720900:KTI720900 LCM720900:LDE720900 LMI720900:LNA720900 LWE720900:LWW720900 MGA720900:MGS720900 MPW720900:MQO720900 MZS720900:NAK720900 NJO720900:NKG720900 NTK720900:NUC720900 ODG720900:ODY720900 ONC720900:ONU720900 OWY720900:OXQ720900 PGU720900:PHM720900 PQQ720900:PRI720900 QAM720900:QBE720900 QKI720900:QLA720900 QUE720900:QUW720900 REA720900:RES720900 RNW720900:ROO720900 RXS720900:RYK720900 SHO720900:SIG720900 SRK720900:SSC720900 TBG720900:TBY720900 TLC720900:TLU720900 TUY720900:TVQ720900 UEU720900:UFM720900 UOQ720900:UPI720900 UYM720900:UZE720900 VII720900:VJA720900 VSE720900:VSW720900 WCA720900:WCS720900 WLW720900:WMO720900 WVS720900:WWK720900 K786436:AC786436 JG786436:JY786436 TC786436:TU786436 ACY786436:ADQ786436 AMU786436:ANM786436 AWQ786436:AXI786436 BGM786436:BHE786436 BQI786436:BRA786436 CAE786436:CAW786436 CKA786436:CKS786436 CTW786436:CUO786436 DDS786436:DEK786436 DNO786436:DOG786436 DXK786436:DYC786436 EHG786436:EHY786436 ERC786436:ERU786436 FAY786436:FBQ786436 FKU786436:FLM786436 FUQ786436:FVI786436 GEM786436:GFE786436 GOI786436:GPA786436 GYE786436:GYW786436 HIA786436:HIS786436 HRW786436:HSO786436 IBS786436:ICK786436 ILO786436:IMG786436 IVK786436:IWC786436 JFG786436:JFY786436 JPC786436:JPU786436 JYY786436:JZQ786436 KIU786436:KJM786436 KSQ786436:KTI786436 LCM786436:LDE786436 LMI786436:LNA786436 LWE786436:LWW786436 MGA786436:MGS786436 MPW786436:MQO786436 MZS786436:NAK786436 NJO786436:NKG786436 NTK786436:NUC786436 ODG786436:ODY786436 ONC786436:ONU786436 OWY786436:OXQ786436 PGU786436:PHM786436 PQQ786436:PRI786436 QAM786436:QBE786436 QKI786436:QLA786436 QUE786436:QUW786436 REA786436:RES786436 RNW786436:ROO786436 RXS786436:RYK786436 SHO786436:SIG786436 SRK786436:SSC786436 TBG786436:TBY786436 TLC786436:TLU786436 TUY786436:TVQ786436 UEU786436:UFM786436 UOQ786436:UPI786436 UYM786436:UZE786436 VII786436:VJA786436 VSE786436:VSW786436 WCA786436:WCS786436 WLW786436:WMO786436 WVS786436:WWK786436 K851972:AC851972 JG851972:JY851972 TC851972:TU851972 ACY851972:ADQ851972 AMU851972:ANM851972 AWQ851972:AXI851972 BGM851972:BHE851972 BQI851972:BRA851972 CAE851972:CAW851972 CKA851972:CKS851972 CTW851972:CUO851972 DDS851972:DEK851972 DNO851972:DOG851972 DXK851972:DYC851972 EHG851972:EHY851972 ERC851972:ERU851972 FAY851972:FBQ851972 FKU851972:FLM851972 FUQ851972:FVI851972 GEM851972:GFE851972 GOI851972:GPA851972 GYE851972:GYW851972 HIA851972:HIS851972 HRW851972:HSO851972 IBS851972:ICK851972 ILO851972:IMG851972 IVK851972:IWC851972 JFG851972:JFY851972 JPC851972:JPU851972 JYY851972:JZQ851972 KIU851972:KJM851972 KSQ851972:KTI851972 LCM851972:LDE851972 LMI851972:LNA851972 LWE851972:LWW851972 MGA851972:MGS851972 MPW851972:MQO851972 MZS851972:NAK851972 NJO851972:NKG851972 NTK851972:NUC851972 ODG851972:ODY851972 ONC851972:ONU851972 OWY851972:OXQ851972 PGU851972:PHM851972 PQQ851972:PRI851972 QAM851972:QBE851972 QKI851972:QLA851972 QUE851972:QUW851972 REA851972:RES851972 RNW851972:ROO851972 RXS851972:RYK851972 SHO851972:SIG851972 SRK851972:SSC851972 TBG851972:TBY851972 TLC851972:TLU851972 TUY851972:TVQ851972 UEU851972:UFM851972 UOQ851972:UPI851972 UYM851972:UZE851972 VII851972:VJA851972 VSE851972:VSW851972 WCA851972:WCS851972 WLW851972:WMO851972 WVS851972:WWK851972 K917508:AC917508 JG917508:JY917508 TC917508:TU917508 ACY917508:ADQ917508 AMU917508:ANM917508 AWQ917508:AXI917508 BGM917508:BHE917508 BQI917508:BRA917508 CAE917508:CAW917508 CKA917508:CKS917508 CTW917508:CUO917508 DDS917508:DEK917508 DNO917508:DOG917508 DXK917508:DYC917508 EHG917508:EHY917508 ERC917508:ERU917508 FAY917508:FBQ917508 FKU917508:FLM917508 FUQ917508:FVI917508 GEM917508:GFE917508 GOI917508:GPA917508 GYE917508:GYW917508 HIA917508:HIS917508 HRW917508:HSO917508 IBS917508:ICK917508 ILO917508:IMG917508 IVK917508:IWC917508 JFG917508:JFY917508 JPC917508:JPU917508 JYY917508:JZQ917508 KIU917508:KJM917508 KSQ917508:KTI917508 LCM917508:LDE917508 LMI917508:LNA917508 LWE917508:LWW917508 MGA917508:MGS917508 MPW917508:MQO917508 MZS917508:NAK917508 NJO917508:NKG917508 NTK917508:NUC917508 ODG917508:ODY917508 ONC917508:ONU917508 OWY917508:OXQ917508 PGU917508:PHM917508 PQQ917508:PRI917508 QAM917508:QBE917508 QKI917508:QLA917508 QUE917508:QUW917508 REA917508:RES917508 RNW917508:ROO917508 RXS917508:RYK917508 SHO917508:SIG917508 SRK917508:SSC917508 TBG917508:TBY917508 TLC917508:TLU917508 TUY917508:TVQ917508 UEU917508:UFM917508 UOQ917508:UPI917508 UYM917508:UZE917508 VII917508:VJA917508 VSE917508:VSW917508 WCA917508:WCS917508 WLW917508:WMO917508 WVS917508:WWK917508 K983044:AC983044 JG983044:JY983044 TC983044:TU983044 ACY983044:ADQ983044 AMU983044:ANM983044 AWQ983044:AXI983044 BGM983044:BHE983044 BQI983044:BRA983044 CAE983044:CAW983044 CKA983044:CKS983044 CTW983044:CUO983044 DDS983044:DEK983044 DNO983044:DOG983044 DXK983044:DYC983044 EHG983044:EHY983044 ERC983044:ERU983044 FAY983044:FBQ983044 FKU983044:FLM983044 FUQ983044:FVI983044 GEM983044:GFE983044 GOI983044:GPA983044 GYE983044:GYW983044 HIA983044:HIS983044 HRW983044:HSO983044 IBS983044:ICK983044 ILO983044:IMG983044 IVK983044:IWC983044 JFG983044:JFY983044 JPC983044:JPU983044 JYY983044:JZQ983044 KIU983044:KJM983044 KSQ983044:KTI983044 LCM983044:LDE983044 LMI983044:LNA983044 LWE983044:LWW983044 MGA983044:MGS983044 MPW983044:MQO983044 MZS983044:NAK983044 NJO983044:NKG983044 NTK983044:NUC983044 ODG983044:ODY983044 ONC983044:ONU983044 OWY983044:OXQ983044 PGU983044:PHM983044 PQQ983044:PRI983044 QAM983044:QBE983044 QKI983044:QLA983044 QUE983044:QUW983044 REA983044:RES983044 RNW983044:ROO983044 RXS983044:RYK983044 SHO983044:SIG983044 SRK983044:SSC983044 TBG983044:TBY983044 TLC983044:TLU983044 TUY983044:TVQ983044 UEU983044:UFM983044 UOQ983044:UPI983044 UYM983044:UZE983044 VII983044:VJA983044 VSE983044:VSW983044 WCA983044:WCS983044 WLW983044:WMO983044 WVS983044:WWK983044 K32:AC32 JG32:JY32 TC32:TU32 ACY32:ADQ32 AMU32:ANM32 AWQ32:AXI32 BGM32:BHE32 BQI32:BRA32 CAE32:CAW32 CKA32:CKS32 CTW32:CUO32 DDS32:DEK32 DNO32:DOG32 DXK32:DYC32 EHG32:EHY32 ERC32:ERU32 FAY32:FBQ32 FKU32:FLM32 FUQ32:FVI32 GEM32:GFE32 GOI32:GPA32 GYE32:GYW32 HIA32:HIS32 HRW32:HSO32 IBS32:ICK32 ILO32:IMG32 IVK32:IWC32 JFG32:JFY32 JPC32:JPU32 JYY32:JZQ32 KIU32:KJM32 KSQ32:KTI32 LCM32:LDE32 LMI32:LNA32 LWE32:LWW32 MGA32:MGS32 MPW32:MQO32 MZS32:NAK32 NJO32:NKG32 NTK32:NUC32 ODG32:ODY32 ONC32:ONU32 OWY32:OXQ32 PGU32:PHM32 PQQ32:PRI32 QAM32:QBE32 QKI32:QLA32 QUE32:QUW32 REA32:RES32 RNW32:ROO32 RXS32:RYK32 SHO32:SIG32 SRK32:SSC32 TBG32:TBY32 TLC32:TLU32 TUY32:TVQ32 UEU32:UFM32 UOQ32:UPI32 UYM32:UZE32 VII32:VJA32 VSE32:VSW32 WCA32:WCS32 WLW32:WMO32 WVS32:WWK32 K65568:AC65568 JG65568:JY65568 TC65568:TU65568 ACY65568:ADQ65568 AMU65568:ANM65568 AWQ65568:AXI65568 BGM65568:BHE65568 BQI65568:BRA65568 CAE65568:CAW65568 CKA65568:CKS65568 CTW65568:CUO65568 DDS65568:DEK65568 DNO65568:DOG65568 DXK65568:DYC65568 EHG65568:EHY65568 ERC65568:ERU65568 FAY65568:FBQ65568 FKU65568:FLM65568 FUQ65568:FVI65568 GEM65568:GFE65568 GOI65568:GPA65568 GYE65568:GYW65568 HIA65568:HIS65568 HRW65568:HSO65568 IBS65568:ICK65568 ILO65568:IMG65568 IVK65568:IWC65568 JFG65568:JFY65568 JPC65568:JPU65568 JYY65568:JZQ65568 KIU65568:KJM65568 KSQ65568:KTI65568 LCM65568:LDE65568 LMI65568:LNA65568 LWE65568:LWW65568 MGA65568:MGS65568 MPW65568:MQO65568 MZS65568:NAK65568 NJO65568:NKG65568 NTK65568:NUC65568 ODG65568:ODY65568 ONC65568:ONU65568 OWY65568:OXQ65568 PGU65568:PHM65568 PQQ65568:PRI65568 QAM65568:QBE65568 QKI65568:QLA65568 QUE65568:QUW65568 REA65568:RES65568 RNW65568:ROO65568 RXS65568:RYK65568 SHO65568:SIG65568 SRK65568:SSC65568 TBG65568:TBY65568 TLC65568:TLU65568 TUY65568:TVQ65568 UEU65568:UFM65568 UOQ65568:UPI65568 UYM65568:UZE65568 VII65568:VJA65568 VSE65568:VSW65568 WCA65568:WCS65568 WLW65568:WMO65568 WVS65568:WWK65568 K131104:AC131104 JG131104:JY131104 TC131104:TU131104 ACY131104:ADQ131104 AMU131104:ANM131104 AWQ131104:AXI131104 BGM131104:BHE131104 BQI131104:BRA131104 CAE131104:CAW131104 CKA131104:CKS131104 CTW131104:CUO131104 DDS131104:DEK131104 DNO131104:DOG131104 DXK131104:DYC131104 EHG131104:EHY131104 ERC131104:ERU131104 FAY131104:FBQ131104 FKU131104:FLM131104 FUQ131104:FVI131104 GEM131104:GFE131104 GOI131104:GPA131104 GYE131104:GYW131104 HIA131104:HIS131104 HRW131104:HSO131104 IBS131104:ICK131104 ILO131104:IMG131104 IVK131104:IWC131104 JFG131104:JFY131104 JPC131104:JPU131104 JYY131104:JZQ131104 KIU131104:KJM131104 KSQ131104:KTI131104 LCM131104:LDE131104 LMI131104:LNA131104 LWE131104:LWW131104 MGA131104:MGS131104 MPW131104:MQO131104 MZS131104:NAK131104 NJO131104:NKG131104 NTK131104:NUC131104 ODG131104:ODY131104 ONC131104:ONU131104 OWY131104:OXQ131104 PGU131104:PHM131104 PQQ131104:PRI131104 QAM131104:QBE131104 QKI131104:QLA131104 QUE131104:QUW131104 REA131104:RES131104 RNW131104:ROO131104 RXS131104:RYK131104 SHO131104:SIG131104 SRK131104:SSC131104 TBG131104:TBY131104 TLC131104:TLU131104 TUY131104:TVQ131104 UEU131104:UFM131104 UOQ131104:UPI131104 UYM131104:UZE131104 VII131104:VJA131104 VSE131104:VSW131104 WCA131104:WCS131104 WLW131104:WMO131104 WVS131104:WWK131104 K196640:AC196640 JG196640:JY196640 TC196640:TU196640 ACY196640:ADQ196640 AMU196640:ANM196640 AWQ196640:AXI196640 BGM196640:BHE196640 BQI196640:BRA196640 CAE196640:CAW196640 CKA196640:CKS196640 CTW196640:CUO196640 DDS196640:DEK196640 DNO196640:DOG196640 DXK196640:DYC196640 EHG196640:EHY196640 ERC196640:ERU196640 FAY196640:FBQ196640 FKU196640:FLM196640 FUQ196640:FVI196640 GEM196640:GFE196640 GOI196640:GPA196640 GYE196640:GYW196640 HIA196640:HIS196640 HRW196640:HSO196640 IBS196640:ICK196640 ILO196640:IMG196640 IVK196640:IWC196640 JFG196640:JFY196640 JPC196640:JPU196640 JYY196640:JZQ196640 KIU196640:KJM196640 KSQ196640:KTI196640 LCM196640:LDE196640 LMI196640:LNA196640 LWE196640:LWW196640 MGA196640:MGS196640 MPW196640:MQO196640 MZS196640:NAK196640 NJO196640:NKG196640 NTK196640:NUC196640 ODG196640:ODY196640 ONC196640:ONU196640 OWY196640:OXQ196640 PGU196640:PHM196640 PQQ196640:PRI196640 QAM196640:QBE196640 QKI196640:QLA196640 QUE196640:QUW196640 REA196640:RES196640 RNW196640:ROO196640 RXS196640:RYK196640 SHO196640:SIG196640 SRK196640:SSC196640 TBG196640:TBY196640 TLC196640:TLU196640 TUY196640:TVQ196640 UEU196640:UFM196640 UOQ196640:UPI196640 UYM196640:UZE196640 VII196640:VJA196640 VSE196640:VSW196640 WCA196640:WCS196640 WLW196640:WMO196640 WVS196640:WWK196640 K262176:AC262176 JG262176:JY262176 TC262176:TU262176 ACY262176:ADQ262176 AMU262176:ANM262176 AWQ262176:AXI262176 BGM262176:BHE262176 BQI262176:BRA262176 CAE262176:CAW262176 CKA262176:CKS262176 CTW262176:CUO262176 DDS262176:DEK262176 DNO262176:DOG262176 DXK262176:DYC262176 EHG262176:EHY262176 ERC262176:ERU262176 FAY262176:FBQ262176 FKU262176:FLM262176 FUQ262176:FVI262176 GEM262176:GFE262176 GOI262176:GPA262176 GYE262176:GYW262176 HIA262176:HIS262176 HRW262176:HSO262176 IBS262176:ICK262176 ILO262176:IMG262176 IVK262176:IWC262176 JFG262176:JFY262176 JPC262176:JPU262176 JYY262176:JZQ262176 KIU262176:KJM262176 KSQ262176:KTI262176 LCM262176:LDE262176 LMI262176:LNA262176 LWE262176:LWW262176 MGA262176:MGS262176 MPW262176:MQO262176 MZS262176:NAK262176 NJO262176:NKG262176 NTK262176:NUC262176 ODG262176:ODY262176 ONC262176:ONU262176 OWY262176:OXQ262176 PGU262176:PHM262176 PQQ262176:PRI262176 QAM262176:QBE262176 QKI262176:QLA262176 QUE262176:QUW262176 REA262176:RES262176 RNW262176:ROO262176 RXS262176:RYK262176 SHO262176:SIG262176 SRK262176:SSC262176 TBG262176:TBY262176 TLC262176:TLU262176 TUY262176:TVQ262176 UEU262176:UFM262176 UOQ262176:UPI262176 UYM262176:UZE262176 VII262176:VJA262176 VSE262176:VSW262176 WCA262176:WCS262176 WLW262176:WMO262176 WVS262176:WWK262176 K327712:AC327712 JG327712:JY327712 TC327712:TU327712 ACY327712:ADQ327712 AMU327712:ANM327712 AWQ327712:AXI327712 BGM327712:BHE327712 BQI327712:BRA327712 CAE327712:CAW327712 CKA327712:CKS327712 CTW327712:CUO327712 DDS327712:DEK327712 DNO327712:DOG327712 DXK327712:DYC327712 EHG327712:EHY327712 ERC327712:ERU327712 FAY327712:FBQ327712 FKU327712:FLM327712 FUQ327712:FVI327712 GEM327712:GFE327712 GOI327712:GPA327712 GYE327712:GYW327712 HIA327712:HIS327712 HRW327712:HSO327712 IBS327712:ICK327712 ILO327712:IMG327712 IVK327712:IWC327712 JFG327712:JFY327712 JPC327712:JPU327712 JYY327712:JZQ327712 KIU327712:KJM327712 KSQ327712:KTI327712 LCM327712:LDE327712 LMI327712:LNA327712 LWE327712:LWW327712 MGA327712:MGS327712 MPW327712:MQO327712 MZS327712:NAK327712 NJO327712:NKG327712 NTK327712:NUC327712 ODG327712:ODY327712 ONC327712:ONU327712 OWY327712:OXQ327712 PGU327712:PHM327712 PQQ327712:PRI327712 QAM327712:QBE327712 QKI327712:QLA327712 QUE327712:QUW327712 REA327712:RES327712 RNW327712:ROO327712 RXS327712:RYK327712 SHO327712:SIG327712 SRK327712:SSC327712 TBG327712:TBY327712 TLC327712:TLU327712 TUY327712:TVQ327712 UEU327712:UFM327712 UOQ327712:UPI327712 UYM327712:UZE327712 VII327712:VJA327712 VSE327712:VSW327712 WCA327712:WCS327712 WLW327712:WMO327712 WVS327712:WWK327712 K393248:AC393248 JG393248:JY393248 TC393248:TU393248 ACY393248:ADQ393248 AMU393248:ANM393248 AWQ393248:AXI393248 BGM393248:BHE393248 BQI393248:BRA393248 CAE393248:CAW393248 CKA393248:CKS393248 CTW393248:CUO393248 DDS393248:DEK393248 DNO393248:DOG393248 DXK393248:DYC393248 EHG393248:EHY393248 ERC393248:ERU393248 FAY393248:FBQ393248 FKU393248:FLM393248 FUQ393248:FVI393248 GEM393248:GFE393248 GOI393248:GPA393248 GYE393248:GYW393248 HIA393248:HIS393248 HRW393248:HSO393248 IBS393248:ICK393248 ILO393248:IMG393248 IVK393248:IWC393248 JFG393248:JFY393248 JPC393248:JPU393248 JYY393248:JZQ393248 KIU393248:KJM393248 KSQ393248:KTI393248 LCM393248:LDE393248 LMI393248:LNA393248 LWE393248:LWW393248 MGA393248:MGS393248 MPW393248:MQO393248 MZS393248:NAK393248 NJO393248:NKG393248 NTK393248:NUC393248 ODG393248:ODY393248 ONC393248:ONU393248 OWY393248:OXQ393248 PGU393248:PHM393248 PQQ393248:PRI393248 QAM393248:QBE393248 QKI393248:QLA393248 QUE393248:QUW393248 REA393248:RES393248 RNW393248:ROO393248 RXS393248:RYK393248 SHO393248:SIG393248 SRK393248:SSC393248 TBG393248:TBY393248 TLC393248:TLU393248 TUY393248:TVQ393248 UEU393248:UFM393248 UOQ393248:UPI393248 UYM393248:UZE393248 VII393248:VJA393248 VSE393248:VSW393248 WCA393248:WCS393248 WLW393248:WMO393248 WVS393248:WWK393248 K458784:AC458784 JG458784:JY458784 TC458784:TU458784 ACY458784:ADQ458784 AMU458784:ANM458784 AWQ458784:AXI458784 BGM458784:BHE458784 BQI458784:BRA458784 CAE458784:CAW458784 CKA458784:CKS458784 CTW458784:CUO458784 DDS458784:DEK458784 DNO458784:DOG458784 DXK458784:DYC458784 EHG458784:EHY458784 ERC458784:ERU458784 FAY458784:FBQ458784 FKU458784:FLM458784 FUQ458784:FVI458784 GEM458784:GFE458784 GOI458784:GPA458784 GYE458784:GYW458784 HIA458784:HIS458784 HRW458784:HSO458784 IBS458784:ICK458784 ILO458784:IMG458784 IVK458784:IWC458784 JFG458784:JFY458784 JPC458784:JPU458784 JYY458784:JZQ458784 KIU458784:KJM458784 KSQ458784:KTI458784 LCM458784:LDE458784 LMI458784:LNA458784 LWE458784:LWW458784 MGA458784:MGS458784 MPW458784:MQO458784 MZS458784:NAK458784 NJO458784:NKG458784 NTK458784:NUC458784 ODG458784:ODY458784 ONC458784:ONU458784 OWY458784:OXQ458784 PGU458784:PHM458784 PQQ458784:PRI458784 QAM458784:QBE458784 QKI458784:QLA458784 QUE458784:QUW458784 REA458784:RES458784 RNW458784:ROO458784 RXS458784:RYK458784 SHO458784:SIG458784 SRK458784:SSC458784 TBG458784:TBY458784 TLC458784:TLU458784 TUY458784:TVQ458784 UEU458784:UFM458784 UOQ458784:UPI458784 UYM458784:UZE458784 VII458784:VJA458784 VSE458784:VSW458784 WCA458784:WCS458784 WLW458784:WMO458784 WVS458784:WWK458784 K524320:AC524320 JG524320:JY524320 TC524320:TU524320 ACY524320:ADQ524320 AMU524320:ANM524320 AWQ524320:AXI524320 BGM524320:BHE524320 BQI524320:BRA524320 CAE524320:CAW524320 CKA524320:CKS524320 CTW524320:CUO524320 DDS524320:DEK524320 DNO524320:DOG524320 DXK524320:DYC524320 EHG524320:EHY524320 ERC524320:ERU524320 FAY524320:FBQ524320 FKU524320:FLM524320 FUQ524320:FVI524320 GEM524320:GFE524320 GOI524320:GPA524320 GYE524320:GYW524320 HIA524320:HIS524320 HRW524320:HSO524320 IBS524320:ICK524320 ILO524320:IMG524320 IVK524320:IWC524320 JFG524320:JFY524320 JPC524320:JPU524320 JYY524320:JZQ524320 KIU524320:KJM524320 KSQ524320:KTI524320 LCM524320:LDE524320 LMI524320:LNA524320 LWE524320:LWW524320 MGA524320:MGS524320 MPW524320:MQO524320 MZS524320:NAK524320 NJO524320:NKG524320 NTK524320:NUC524320 ODG524320:ODY524320 ONC524320:ONU524320 OWY524320:OXQ524320 PGU524320:PHM524320 PQQ524320:PRI524320 QAM524320:QBE524320 QKI524320:QLA524320 QUE524320:QUW524320 REA524320:RES524320 RNW524320:ROO524320 RXS524320:RYK524320 SHO524320:SIG524320 SRK524320:SSC524320 TBG524320:TBY524320 TLC524320:TLU524320 TUY524320:TVQ524320 UEU524320:UFM524320 UOQ524320:UPI524320 UYM524320:UZE524320 VII524320:VJA524320 VSE524320:VSW524320 WCA524320:WCS524320 WLW524320:WMO524320 WVS524320:WWK524320 K589856:AC589856 JG589856:JY589856 TC589856:TU589856 ACY589856:ADQ589856 AMU589856:ANM589856 AWQ589856:AXI589856 BGM589856:BHE589856 BQI589856:BRA589856 CAE589856:CAW589856 CKA589856:CKS589856 CTW589856:CUO589856 DDS589856:DEK589856 DNO589856:DOG589856 DXK589856:DYC589856 EHG589856:EHY589856 ERC589856:ERU589856 FAY589856:FBQ589856 FKU589856:FLM589856 FUQ589856:FVI589856 GEM589856:GFE589856 GOI589856:GPA589856 GYE589856:GYW589856 HIA589856:HIS589856 HRW589856:HSO589856 IBS589856:ICK589856 ILO589856:IMG589856 IVK589856:IWC589856 JFG589856:JFY589856 JPC589856:JPU589856 JYY589856:JZQ589856 KIU589856:KJM589856 KSQ589856:KTI589856 LCM589856:LDE589856 LMI589856:LNA589856 LWE589856:LWW589856 MGA589856:MGS589856 MPW589856:MQO589856 MZS589856:NAK589856 NJO589856:NKG589856 NTK589856:NUC589856 ODG589856:ODY589856 ONC589856:ONU589856 OWY589856:OXQ589856 PGU589856:PHM589856 PQQ589856:PRI589856 QAM589856:QBE589856 QKI589856:QLA589856 QUE589856:QUW589856 REA589856:RES589856 RNW589856:ROO589856 RXS589856:RYK589856 SHO589856:SIG589856 SRK589856:SSC589856 TBG589856:TBY589856 TLC589856:TLU589856 TUY589856:TVQ589856 UEU589856:UFM589856 UOQ589856:UPI589856 UYM589856:UZE589856 VII589856:VJA589856 VSE589856:VSW589856 WCA589856:WCS589856 WLW589856:WMO589856 WVS589856:WWK589856 K655392:AC655392 JG655392:JY655392 TC655392:TU655392 ACY655392:ADQ655392 AMU655392:ANM655392 AWQ655392:AXI655392 BGM655392:BHE655392 BQI655392:BRA655392 CAE655392:CAW655392 CKA655392:CKS655392 CTW655392:CUO655392 DDS655392:DEK655392 DNO655392:DOG655392 DXK655392:DYC655392 EHG655392:EHY655392 ERC655392:ERU655392 FAY655392:FBQ655392 FKU655392:FLM655392 FUQ655392:FVI655392 GEM655392:GFE655392 GOI655392:GPA655392 GYE655392:GYW655392 HIA655392:HIS655392 HRW655392:HSO655392 IBS655392:ICK655392 ILO655392:IMG655392 IVK655392:IWC655392 JFG655392:JFY655392 JPC655392:JPU655392 JYY655392:JZQ655392 KIU655392:KJM655392 KSQ655392:KTI655392 LCM655392:LDE655392 LMI655392:LNA655392 LWE655392:LWW655392 MGA655392:MGS655392 MPW655392:MQO655392 MZS655392:NAK655392 NJO655392:NKG655392 NTK655392:NUC655392 ODG655392:ODY655392 ONC655392:ONU655392 OWY655392:OXQ655392 PGU655392:PHM655392 PQQ655392:PRI655392 QAM655392:QBE655392 QKI655392:QLA655392 QUE655392:QUW655392 REA655392:RES655392 RNW655392:ROO655392 RXS655392:RYK655392 SHO655392:SIG655392 SRK655392:SSC655392 TBG655392:TBY655392 TLC655392:TLU655392 TUY655392:TVQ655392 UEU655392:UFM655392 UOQ655392:UPI655392 UYM655392:UZE655392 VII655392:VJA655392 VSE655392:VSW655392 WCA655392:WCS655392 WLW655392:WMO655392 WVS655392:WWK655392 K720928:AC720928 JG720928:JY720928 TC720928:TU720928 ACY720928:ADQ720928 AMU720928:ANM720928 AWQ720928:AXI720928 BGM720928:BHE720928 BQI720928:BRA720928 CAE720928:CAW720928 CKA720928:CKS720928 CTW720928:CUO720928 DDS720928:DEK720928 DNO720928:DOG720928 DXK720928:DYC720928 EHG720928:EHY720928 ERC720928:ERU720928 FAY720928:FBQ720928 FKU720928:FLM720928 FUQ720928:FVI720928 GEM720928:GFE720928 GOI720928:GPA720928 GYE720928:GYW720928 HIA720928:HIS720928 HRW720928:HSO720928 IBS720928:ICK720928 ILO720928:IMG720928 IVK720928:IWC720928 JFG720928:JFY720928 JPC720928:JPU720928 JYY720928:JZQ720928 KIU720928:KJM720928 KSQ720928:KTI720928 LCM720928:LDE720928 LMI720928:LNA720928 LWE720928:LWW720928 MGA720928:MGS720928 MPW720928:MQO720928 MZS720928:NAK720928 NJO720928:NKG720928 NTK720928:NUC720928 ODG720928:ODY720928 ONC720928:ONU720928 OWY720928:OXQ720928 PGU720928:PHM720928 PQQ720928:PRI720928 QAM720928:QBE720928 QKI720928:QLA720928 QUE720928:QUW720928 REA720928:RES720928 RNW720928:ROO720928 RXS720928:RYK720928 SHO720928:SIG720928 SRK720928:SSC720928 TBG720928:TBY720928 TLC720928:TLU720928 TUY720928:TVQ720928 UEU720928:UFM720928 UOQ720928:UPI720928 UYM720928:UZE720928 VII720928:VJA720928 VSE720928:VSW720928 WCA720928:WCS720928 WLW720928:WMO720928 WVS720928:WWK720928 K786464:AC786464 JG786464:JY786464 TC786464:TU786464 ACY786464:ADQ786464 AMU786464:ANM786464 AWQ786464:AXI786464 BGM786464:BHE786464 BQI786464:BRA786464 CAE786464:CAW786464 CKA786464:CKS786464 CTW786464:CUO786464 DDS786464:DEK786464 DNO786464:DOG786464 DXK786464:DYC786464 EHG786464:EHY786464 ERC786464:ERU786464 FAY786464:FBQ786464 FKU786464:FLM786464 FUQ786464:FVI786464 GEM786464:GFE786464 GOI786464:GPA786464 GYE786464:GYW786464 HIA786464:HIS786464 HRW786464:HSO786464 IBS786464:ICK786464 ILO786464:IMG786464 IVK786464:IWC786464 JFG786464:JFY786464 JPC786464:JPU786464 JYY786464:JZQ786464 KIU786464:KJM786464 KSQ786464:KTI786464 LCM786464:LDE786464 LMI786464:LNA786464 LWE786464:LWW786464 MGA786464:MGS786464 MPW786464:MQO786464 MZS786464:NAK786464 NJO786464:NKG786464 NTK786464:NUC786464 ODG786464:ODY786464 ONC786464:ONU786464 OWY786464:OXQ786464 PGU786464:PHM786464 PQQ786464:PRI786464 QAM786464:QBE786464 QKI786464:QLA786464 QUE786464:QUW786464 REA786464:RES786464 RNW786464:ROO786464 RXS786464:RYK786464 SHO786464:SIG786464 SRK786464:SSC786464 TBG786464:TBY786464 TLC786464:TLU786464 TUY786464:TVQ786464 UEU786464:UFM786464 UOQ786464:UPI786464 UYM786464:UZE786464 VII786464:VJA786464 VSE786464:VSW786464 WCA786464:WCS786464 WLW786464:WMO786464 WVS786464:WWK786464 K852000:AC852000 JG852000:JY852000 TC852000:TU852000 ACY852000:ADQ852000 AMU852000:ANM852000 AWQ852000:AXI852000 BGM852000:BHE852000 BQI852000:BRA852000 CAE852000:CAW852000 CKA852000:CKS852000 CTW852000:CUO852000 DDS852000:DEK852000 DNO852000:DOG852000 DXK852000:DYC852000 EHG852000:EHY852000 ERC852000:ERU852000 FAY852000:FBQ852000 FKU852000:FLM852000 FUQ852000:FVI852000 GEM852000:GFE852000 GOI852000:GPA852000 GYE852000:GYW852000 HIA852000:HIS852000 HRW852000:HSO852000 IBS852000:ICK852000 ILO852000:IMG852000 IVK852000:IWC852000 JFG852000:JFY852000 JPC852000:JPU852000 JYY852000:JZQ852000 KIU852000:KJM852000 KSQ852000:KTI852000 LCM852000:LDE852000 LMI852000:LNA852000 LWE852000:LWW852000 MGA852000:MGS852000 MPW852000:MQO852000 MZS852000:NAK852000 NJO852000:NKG852000 NTK852000:NUC852000 ODG852000:ODY852000 ONC852000:ONU852000 OWY852000:OXQ852000 PGU852000:PHM852000 PQQ852000:PRI852000 QAM852000:QBE852000 QKI852000:QLA852000 QUE852000:QUW852000 REA852000:RES852000 RNW852000:ROO852000 RXS852000:RYK852000 SHO852000:SIG852000 SRK852000:SSC852000 TBG852000:TBY852000 TLC852000:TLU852000 TUY852000:TVQ852000 UEU852000:UFM852000 UOQ852000:UPI852000 UYM852000:UZE852000 VII852000:VJA852000 VSE852000:VSW852000 WCA852000:WCS852000 WLW852000:WMO852000 WVS852000:WWK852000 K917536:AC917536 JG917536:JY917536 TC917536:TU917536 ACY917536:ADQ917536 AMU917536:ANM917536 AWQ917536:AXI917536 BGM917536:BHE917536 BQI917536:BRA917536 CAE917536:CAW917536 CKA917536:CKS917536 CTW917536:CUO917536 DDS917536:DEK917536 DNO917536:DOG917536 DXK917536:DYC917536 EHG917536:EHY917536 ERC917536:ERU917536 FAY917536:FBQ917536 FKU917536:FLM917536 FUQ917536:FVI917536 GEM917536:GFE917536 GOI917536:GPA917536 GYE917536:GYW917536 HIA917536:HIS917536 HRW917536:HSO917536 IBS917536:ICK917536 ILO917536:IMG917536 IVK917536:IWC917536 JFG917536:JFY917536 JPC917536:JPU917536 JYY917536:JZQ917536 KIU917536:KJM917536 KSQ917536:KTI917536 LCM917536:LDE917536 LMI917536:LNA917536 LWE917536:LWW917536 MGA917536:MGS917536 MPW917536:MQO917536 MZS917536:NAK917536 NJO917536:NKG917536 NTK917536:NUC917536 ODG917536:ODY917536 ONC917536:ONU917536 OWY917536:OXQ917536 PGU917536:PHM917536 PQQ917536:PRI917536 QAM917536:QBE917536 QKI917536:QLA917536 QUE917536:QUW917536 REA917536:RES917536 RNW917536:ROO917536 RXS917536:RYK917536 SHO917536:SIG917536 SRK917536:SSC917536 TBG917536:TBY917536 TLC917536:TLU917536 TUY917536:TVQ917536 UEU917536:UFM917536 UOQ917536:UPI917536 UYM917536:UZE917536 VII917536:VJA917536 VSE917536:VSW917536 WCA917536:WCS917536 WLW917536:WMO917536 WVS917536:WWK917536 K983072:AC983072 JG983072:JY983072 TC983072:TU983072 ACY983072:ADQ983072 AMU983072:ANM983072 AWQ983072:AXI983072 BGM983072:BHE983072 BQI983072:BRA983072 CAE983072:CAW983072 CKA983072:CKS983072 CTW983072:CUO983072 DDS983072:DEK983072 DNO983072:DOG983072 DXK983072:DYC983072 EHG983072:EHY983072 ERC983072:ERU983072 FAY983072:FBQ983072 FKU983072:FLM983072 FUQ983072:FVI983072 GEM983072:GFE983072 GOI983072:GPA983072 GYE983072:GYW983072 HIA983072:HIS983072 HRW983072:HSO983072 IBS983072:ICK983072 ILO983072:IMG983072 IVK983072:IWC983072 JFG983072:JFY983072 JPC983072:JPU983072 JYY983072:JZQ983072 KIU983072:KJM983072 KSQ983072:KTI983072 LCM983072:LDE983072 LMI983072:LNA983072 LWE983072:LWW983072 MGA983072:MGS983072 MPW983072:MQO983072 MZS983072:NAK983072 NJO983072:NKG983072 NTK983072:NUC983072 ODG983072:ODY983072 ONC983072:ONU983072 OWY983072:OXQ983072 PGU983072:PHM983072 PQQ983072:PRI983072 QAM983072:QBE983072 QKI983072:QLA983072 QUE983072:QUW983072 REA983072:RES983072 RNW983072:ROO983072 RXS983072:RYK983072 SHO983072:SIG983072 SRK983072:SSC983072 TBG983072:TBY983072 TLC983072:TLU983072 TUY983072:TVQ983072 UEU983072:UFM983072 UOQ983072:UPI983072 UYM983072:UZE983072 VII983072:VJA983072 VSE983072:VSW983072 WCA983072:WCS983072 WLW983072:WMO983072 WVS983072:WWK983072" xr:uid="{BC552B6C-7B8F-47C8-BFFD-927B29AF02DD}"/>
  </dataValidations>
  <printOptions horizontalCentered="1"/>
  <pageMargins left="0.23622047244094491" right="0.23622047244094491" top="0.74803149606299213" bottom="0.74803149606299213" header="0.31496062992125984" footer="0.31496062992125984"/>
  <pageSetup paperSize="9" fitToHeight="0" orientation="portrait" blackAndWhite="1"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315D7-B785-43E4-9F0B-56C097712AD5}">
  <sheetPr>
    <tabColor rgb="FFB2B2B2"/>
  </sheetPr>
  <dimension ref="A1:AF131"/>
  <sheetViews>
    <sheetView view="pageBreakPreview" zoomScaleNormal="100" zoomScaleSheetLayoutView="100" workbookViewId="0">
      <selection activeCell="AD2" sqref="AD2"/>
    </sheetView>
  </sheetViews>
  <sheetFormatPr defaultRowHeight="12"/>
  <cols>
    <col min="1" max="6" width="3" style="337" customWidth="1"/>
    <col min="7" max="7" width="3.125" style="337" customWidth="1"/>
    <col min="8" max="29" width="3" style="337" customWidth="1"/>
    <col min="30" max="256" width="9" style="337"/>
    <col min="257" max="262" width="3" style="337" customWidth="1"/>
    <col min="263" max="263" width="3.125" style="337" customWidth="1"/>
    <col min="264" max="285" width="3" style="337" customWidth="1"/>
    <col min="286" max="512" width="9" style="337"/>
    <col min="513" max="518" width="3" style="337" customWidth="1"/>
    <col min="519" max="519" width="3.125" style="337" customWidth="1"/>
    <col min="520" max="541" width="3" style="337" customWidth="1"/>
    <col min="542" max="768" width="9" style="337"/>
    <col min="769" max="774" width="3" style="337" customWidth="1"/>
    <col min="775" max="775" width="3.125" style="337" customWidth="1"/>
    <col min="776" max="797" width="3" style="337" customWidth="1"/>
    <col min="798" max="1024" width="9" style="337"/>
    <col min="1025" max="1030" width="3" style="337" customWidth="1"/>
    <col min="1031" max="1031" width="3.125" style="337" customWidth="1"/>
    <col min="1032" max="1053" width="3" style="337" customWidth="1"/>
    <col min="1054" max="1280" width="9" style="337"/>
    <col min="1281" max="1286" width="3" style="337" customWidth="1"/>
    <col min="1287" max="1287" width="3.125" style="337" customWidth="1"/>
    <col min="1288" max="1309" width="3" style="337" customWidth="1"/>
    <col min="1310" max="1536" width="9" style="337"/>
    <col min="1537" max="1542" width="3" style="337" customWidth="1"/>
    <col min="1543" max="1543" width="3.125" style="337" customWidth="1"/>
    <col min="1544" max="1565" width="3" style="337" customWidth="1"/>
    <col min="1566" max="1792" width="9" style="337"/>
    <col min="1793" max="1798" width="3" style="337" customWidth="1"/>
    <col min="1799" max="1799" width="3.125" style="337" customWidth="1"/>
    <col min="1800" max="1821" width="3" style="337" customWidth="1"/>
    <col min="1822" max="2048" width="9" style="337"/>
    <col min="2049" max="2054" width="3" style="337" customWidth="1"/>
    <col min="2055" max="2055" width="3.125" style="337" customWidth="1"/>
    <col min="2056" max="2077" width="3" style="337" customWidth="1"/>
    <col min="2078" max="2304" width="9" style="337"/>
    <col min="2305" max="2310" width="3" style="337" customWidth="1"/>
    <col min="2311" max="2311" width="3.125" style="337" customWidth="1"/>
    <col min="2312" max="2333" width="3" style="337" customWidth="1"/>
    <col min="2334" max="2560" width="9" style="337"/>
    <col min="2561" max="2566" width="3" style="337" customWidth="1"/>
    <col min="2567" max="2567" width="3.125" style="337" customWidth="1"/>
    <col min="2568" max="2589" width="3" style="337" customWidth="1"/>
    <col min="2590" max="2816" width="9" style="337"/>
    <col min="2817" max="2822" width="3" style="337" customWidth="1"/>
    <col min="2823" max="2823" width="3.125" style="337" customWidth="1"/>
    <col min="2824" max="2845" width="3" style="337" customWidth="1"/>
    <col min="2846" max="3072" width="9" style="337"/>
    <col min="3073" max="3078" width="3" style="337" customWidth="1"/>
    <col min="3079" max="3079" width="3.125" style="337" customWidth="1"/>
    <col min="3080" max="3101" width="3" style="337" customWidth="1"/>
    <col min="3102" max="3328" width="9" style="337"/>
    <col min="3329" max="3334" width="3" style="337" customWidth="1"/>
    <col min="3335" max="3335" width="3.125" style="337" customWidth="1"/>
    <col min="3336" max="3357" width="3" style="337" customWidth="1"/>
    <col min="3358" max="3584" width="9" style="337"/>
    <col min="3585" max="3590" width="3" style="337" customWidth="1"/>
    <col min="3591" max="3591" width="3.125" style="337" customWidth="1"/>
    <col min="3592" max="3613" width="3" style="337" customWidth="1"/>
    <col min="3614" max="3840" width="9" style="337"/>
    <col min="3841" max="3846" width="3" style="337" customWidth="1"/>
    <col min="3847" max="3847" width="3.125" style="337" customWidth="1"/>
    <col min="3848" max="3869" width="3" style="337" customWidth="1"/>
    <col min="3870" max="4096" width="9" style="337"/>
    <col min="4097" max="4102" width="3" style="337" customWidth="1"/>
    <col min="4103" max="4103" width="3.125" style="337" customWidth="1"/>
    <col min="4104" max="4125" width="3" style="337" customWidth="1"/>
    <col min="4126" max="4352" width="9" style="337"/>
    <col min="4353" max="4358" width="3" style="337" customWidth="1"/>
    <col min="4359" max="4359" width="3.125" style="337" customWidth="1"/>
    <col min="4360" max="4381" width="3" style="337" customWidth="1"/>
    <col min="4382" max="4608" width="9" style="337"/>
    <col min="4609" max="4614" width="3" style="337" customWidth="1"/>
    <col min="4615" max="4615" width="3.125" style="337" customWidth="1"/>
    <col min="4616" max="4637" width="3" style="337" customWidth="1"/>
    <col min="4638" max="4864" width="9" style="337"/>
    <col min="4865" max="4870" width="3" style="337" customWidth="1"/>
    <col min="4871" max="4871" width="3.125" style="337" customWidth="1"/>
    <col min="4872" max="4893" width="3" style="337" customWidth="1"/>
    <col min="4894" max="5120" width="9" style="337"/>
    <col min="5121" max="5126" width="3" style="337" customWidth="1"/>
    <col min="5127" max="5127" width="3.125" style="337" customWidth="1"/>
    <col min="5128" max="5149" width="3" style="337" customWidth="1"/>
    <col min="5150" max="5376" width="9" style="337"/>
    <col min="5377" max="5382" width="3" style="337" customWidth="1"/>
    <col min="5383" max="5383" width="3.125" style="337" customWidth="1"/>
    <col min="5384" max="5405" width="3" style="337" customWidth="1"/>
    <col min="5406" max="5632" width="9" style="337"/>
    <col min="5633" max="5638" width="3" style="337" customWidth="1"/>
    <col min="5639" max="5639" width="3.125" style="337" customWidth="1"/>
    <col min="5640" max="5661" width="3" style="337" customWidth="1"/>
    <col min="5662" max="5888" width="9" style="337"/>
    <col min="5889" max="5894" width="3" style="337" customWidth="1"/>
    <col min="5895" max="5895" width="3.125" style="337" customWidth="1"/>
    <col min="5896" max="5917" width="3" style="337" customWidth="1"/>
    <col min="5918" max="6144" width="9" style="337"/>
    <col min="6145" max="6150" width="3" style="337" customWidth="1"/>
    <col min="6151" max="6151" width="3.125" style="337" customWidth="1"/>
    <col min="6152" max="6173" width="3" style="337" customWidth="1"/>
    <col min="6174" max="6400" width="9" style="337"/>
    <col min="6401" max="6406" width="3" style="337" customWidth="1"/>
    <col min="6407" max="6407" width="3.125" style="337" customWidth="1"/>
    <col min="6408" max="6429" width="3" style="337" customWidth="1"/>
    <col min="6430" max="6656" width="9" style="337"/>
    <col min="6657" max="6662" width="3" style="337" customWidth="1"/>
    <col min="6663" max="6663" width="3.125" style="337" customWidth="1"/>
    <col min="6664" max="6685" width="3" style="337" customWidth="1"/>
    <col min="6686" max="6912" width="9" style="337"/>
    <col min="6913" max="6918" width="3" style="337" customWidth="1"/>
    <col min="6919" max="6919" width="3.125" style="337" customWidth="1"/>
    <col min="6920" max="6941" width="3" style="337" customWidth="1"/>
    <col min="6942" max="7168" width="9" style="337"/>
    <col min="7169" max="7174" width="3" style="337" customWidth="1"/>
    <col min="7175" max="7175" width="3.125" style="337" customWidth="1"/>
    <col min="7176" max="7197" width="3" style="337" customWidth="1"/>
    <col min="7198" max="7424" width="9" style="337"/>
    <col min="7425" max="7430" width="3" style="337" customWidth="1"/>
    <col min="7431" max="7431" width="3.125" style="337" customWidth="1"/>
    <col min="7432" max="7453" width="3" style="337" customWidth="1"/>
    <col min="7454" max="7680" width="9" style="337"/>
    <col min="7681" max="7686" width="3" style="337" customWidth="1"/>
    <col min="7687" max="7687" width="3.125" style="337" customWidth="1"/>
    <col min="7688" max="7709" width="3" style="337" customWidth="1"/>
    <col min="7710" max="7936" width="9" style="337"/>
    <col min="7937" max="7942" width="3" style="337" customWidth="1"/>
    <col min="7943" max="7943" width="3.125" style="337" customWidth="1"/>
    <col min="7944" max="7965" width="3" style="337" customWidth="1"/>
    <col min="7966" max="8192" width="9" style="337"/>
    <col min="8193" max="8198" width="3" style="337" customWidth="1"/>
    <col min="8199" max="8199" width="3.125" style="337" customWidth="1"/>
    <col min="8200" max="8221" width="3" style="337" customWidth="1"/>
    <col min="8222" max="8448" width="9" style="337"/>
    <col min="8449" max="8454" width="3" style="337" customWidth="1"/>
    <col min="8455" max="8455" width="3.125" style="337" customWidth="1"/>
    <col min="8456" max="8477" width="3" style="337" customWidth="1"/>
    <col min="8478" max="8704" width="9" style="337"/>
    <col min="8705" max="8710" width="3" style="337" customWidth="1"/>
    <col min="8711" max="8711" width="3.125" style="337" customWidth="1"/>
    <col min="8712" max="8733" width="3" style="337" customWidth="1"/>
    <col min="8734" max="8960" width="9" style="337"/>
    <col min="8961" max="8966" width="3" style="337" customWidth="1"/>
    <col min="8967" max="8967" width="3.125" style="337" customWidth="1"/>
    <col min="8968" max="8989" width="3" style="337" customWidth="1"/>
    <col min="8990" max="9216" width="9" style="337"/>
    <col min="9217" max="9222" width="3" style="337" customWidth="1"/>
    <col min="9223" max="9223" width="3.125" style="337" customWidth="1"/>
    <col min="9224" max="9245" width="3" style="337" customWidth="1"/>
    <col min="9246" max="9472" width="9" style="337"/>
    <col min="9473" max="9478" width="3" style="337" customWidth="1"/>
    <col min="9479" max="9479" width="3.125" style="337" customWidth="1"/>
    <col min="9480" max="9501" width="3" style="337" customWidth="1"/>
    <col min="9502" max="9728" width="9" style="337"/>
    <col min="9729" max="9734" width="3" style="337" customWidth="1"/>
    <col min="9735" max="9735" width="3.125" style="337" customWidth="1"/>
    <col min="9736" max="9757" width="3" style="337" customWidth="1"/>
    <col min="9758" max="9984" width="9" style="337"/>
    <col min="9985" max="9990" width="3" style="337" customWidth="1"/>
    <col min="9991" max="9991" width="3.125" style="337" customWidth="1"/>
    <col min="9992" max="10013" width="3" style="337" customWidth="1"/>
    <col min="10014" max="10240" width="9" style="337"/>
    <col min="10241" max="10246" width="3" style="337" customWidth="1"/>
    <col min="10247" max="10247" width="3.125" style="337" customWidth="1"/>
    <col min="10248" max="10269" width="3" style="337" customWidth="1"/>
    <col min="10270" max="10496" width="9" style="337"/>
    <col min="10497" max="10502" width="3" style="337" customWidth="1"/>
    <col min="10503" max="10503" width="3.125" style="337" customWidth="1"/>
    <col min="10504" max="10525" width="3" style="337" customWidth="1"/>
    <col min="10526" max="10752" width="9" style="337"/>
    <col min="10753" max="10758" width="3" style="337" customWidth="1"/>
    <col min="10759" max="10759" width="3.125" style="337" customWidth="1"/>
    <col min="10760" max="10781" width="3" style="337" customWidth="1"/>
    <col min="10782" max="11008" width="9" style="337"/>
    <col min="11009" max="11014" width="3" style="337" customWidth="1"/>
    <col min="11015" max="11015" width="3.125" style="337" customWidth="1"/>
    <col min="11016" max="11037" width="3" style="337" customWidth="1"/>
    <col min="11038" max="11264" width="9" style="337"/>
    <col min="11265" max="11270" width="3" style="337" customWidth="1"/>
    <col min="11271" max="11271" width="3.125" style="337" customWidth="1"/>
    <col min="11272" max="11293" width="3" style="337" customWidth="1"/>
    <col min="11294" max="11520" width="9" style="337"/>
    <col min="11521" max="11526" width="3" style="337" customWidth="1"/>
    <col min="11527" max="11527" width="3.125" style="337" customWidth="1"/>
    <col min="11528" max="11549" width="3" style="337" customWidth="1"/>
    <col min="11550" max="11776" width="9" style="337"/>
    <col min="11777" max="11782" width="3" style="337" customWidth="1"/>
    <col min="11783" max="11783" width="3.125" style="337" customWidth="1"/>
    <col min="11784" max="11805" width="3" style="337" customWidth="1"/>
    <col min="11806" max="12032" width="9" style="337"/>
    <col min="12033" max="12038" width="3" style="337" customWidth="1"/>
    <col min="12039" max="12039" width="3.125" style="337" customWidth="1"/>
    <col min="12040" max="12061" width="3" style="337" customWidth="1"/>
    <col min="12062" max="12288" width="9" style="337"/>
    <col min="12289" max="12294" width="3" style="337" customWidth="1"/>
    <col min="12295" max="12295" width="3.125" style="337" customWidth="1"/>
    <col min="12296" max="12317" width="3" style="337" customWidth="1"/>
    <col min="12318" max="12544" width="9" style="337"/>
    <col min="12545" max="12550" width="3" style="337" customWidth="1"/>
    <col min="12551" max="12551" width="3.125" style="337" customWidth="1"/>
    <col min="12552" max="12573" width="3" style="337" customWidth="1"/>
    <col min="12574" max="12800" width="9" style="337"/>
    <col min="12801" max="12806" width="3" style="337" customWidth="1"/>
    <col min="12807" max="12807" width="3.125" style="337" customWidth="1"/>
    <col min="12808" max="12829" width="3" style="337" customWidth="1"/>
    <col min="12830" max="13056" width="9" style="337"/>
    <col min="13057" max="13062" width="3" style="337" customWidth="1"/>
    <col min="13063" max="13063" width="3.125" style="337" customWidth="1"/>
    <col min="13064" max="13085" width="3" style="337" customWidth="1"/>
    <col min="13086" max="13312" width="9" style="337"/>
    <col min="13313" max="13318" width="3" style="337" customWidth="1"/>
    <col min="13319" max="13319" width="3.125" style="337" customWidth="1"/>
    <col min="13320" max="13341" width="3" style="337" customWidth="1"/>
    <col min="13342" max="13568" width="9" style="337"/>
    <col min="13569" max="13574" width="3" style="337" customWidth="1"/>
    <col min="13575" max="13575" width="3.125" style="337" customWidth="1"/>
    <col min="13576" max="13597" width="3" style="337" customWidth="1"/>
    <col min="13598" max="13824" width="9" style="337"/>
    <col min="13825" max="13830" width="3" style="337" customWidth="1"/>
    <col min="13831" max="13831" width="3.125" style="337" customWidth="1"/>
    <col min="13832" max="13853" width="3" style="337" customWidth="1"/>
    <col min="13854" max="14080" width="9" style="337"/>
    <col min="14081" max="14086" width="3" style="337" customWidth="1"/>
    <col min="14087" max="14087" width="3.125" style="337" customWidth="1"/>
    <col min="14088" max="14109" width="3" style="337" customWidth="1"/>
    <col min="14110" max="14336" width="9" style="337"/>
    <col min="14337" max="14342" width="3" style="337" customWidth="1"/>
    <col min="14343" max="14343" width="3.125" style="337" customWidth="1"/>
    <col min="14344" max="14365" width="3" style="337" customWidth="1"/>
    <col min="14366" max="14592" width="9" style="337"/>
    <col min="14593" max="14598" width="3" style="337" customWidth="1"/>
    <col min="14599" max="14599" width="3.125" style="337" customWidth="1"/>
    <col min="14600" max="14621" width="3" style="337" customWidth="1"/>
    <col min="14622" max="14848" width="9" style="337"/>
    <col min="14849" max="14854" width="3" style="337" customWidth="1"/>
    <col min="14855" max="14855" width="3.125" style="337" customWidth="1"/>
    <col min="14856" max="14877" width="3" style="337" customWidth="1"/>
    <col min="14878" max="15104" width="9" style="337"/>
    <col min="15105" max="15110" width="3" style="337" customWidth="1"/>
    <col min="15111" max="15111" width="3.125" style="337" customWidth="1"/>
    <col min="15112" max="15133" width="3" style="337" customWidth="1"/>
    <col min="15134" max="15360" width="9" style="337"/>
    <col min="15361" max="15366" width="3" style="337" customWidth="1"/>
    <col min="15367" max="15367" width="3.125" style="337" customWidth="1"/>
    <col min="15368" max="15389" width="3" style="337" customWidth="1"/>
    <col min="15390" max="15616" width="9" style="337"/>
    <col min="15617" max="15622" width="3" style="337" customWidth="1"/>
    <col min="15623" max="15623" width="3.125" style="337" customWidth="1"/>
    <col min="15624" max="15645" width="3" style="337" customWidth="1"/>
    <col min="15646" max="15872" width="9" style="337"/>
    <col min="15873" max="15878" width="3" style="337" customWidth="1"/>
    <col min="15879" max="15879" width="3.125" style="337" customWidth="1"/>
    <col min="15880" max="15901" width="3" style="337" customWidth="1"/>
    <col min="15902" max="16128" width="9" style="337"/>
    <col min="16129" max="16134" width="3" style="337" customWidth="1"/>
    <col min="16135" max="16135" width="3.125" style="337" customWidth="1"/>
    <col min="16136" max="16157" width="3" style="337" customWidth="1"/>
    <col min="16158" max="16384" width="9" style="337"/>
  </cols>
  <sheetData>
    <row r="1" spans="1:29" ht="17.100000000000001" customHeight="1">
      <c r="A1" s="1125" t="s">
        <v>3087</v>
      </c>
      <c r="B1" s="1125"/>
      <c r="C1" s="1125"/>
      <c r="D1" s="1125"/>
      <c r="E1" s="1125"/>
      <c r="F1" s="1125"/>
      <c r="G1" s="1125"/>
      <c r="H1" s="1125"/>
      <c r="I1" s="1125"/>
      <c r="J1" s="1125"/>
      <c r="K1" s="1125"/>
      <c r="L1" s="1125"/>
      <c r="M1" s="1125"/>
      <c r="N1" s="1125"/>
      <c r="O1" s="1125"/>
      <c r="P1" s="1125"/>
      <c r="Q1" s="1125"/>
      <c r="R1" s="1125"/>
      <c r="S1" s="1125"/>
      <c r="T1" s="1125"/>
      <c r="U1" s="1125"/>
      <c r="V1" s="1125"/>
      <c r="W1" s="1125"/>
      <c r="X1" s="1125"/>
      <c r="Y1" s="1125"/>
      <c r="Z1" s="1125"/>
      <c r="AA1" s="1125"/>
      <c r="AB1" s="1125"/>
      <c r="AC1" s="1125"/>
    </row>
    <row r="2" spans="1:29" ht="17.100000000000001" customHeight="1">
      <c r="A2" s="1167" t="s">
        <v>3088</v>
      </c>
      <c r="B2" s="1167"/>
      <c r="C2" s="1167"/>
      <c r="D2" s="1167"/>
      <c r="E2" s="1167"/>
      <c r="F2" s="1167"/>
      <c r="G2" s="1167"/>
      <c r="H2" s="1167"/>
      <c r="I2" s="1167"/>
      <c r="J2" s="1167"/>
      <c r="K2" s="1167"/>
      <c r="L2" s="1167"/>
      <c r="M2" s="1167"/>
      <c r="N2" s="1167"/>
      <c r="O2" s="1167"/>
      <c r="P2" s="1167"/>
      <c r="Q2" s="1167"/>
      <c r="R2" s="1167"/>
      <c r="S2" s="1167"/>
      <c r="T2" s="1167"/>
      <c r="U2" s="1167"/>
      <c r="V2" s="1167"/>
      <c r="W2" s="1167"/>
      <c r="X2" s="1167"/>
      <c r="Y2" s="1167"/>
      <c r="Z2" s="1167"/>
      <c r="AA2" s="1167"/>
      <c r="AB2" s="1167"/>
      <c r="AC2" s="1167"/>
    </row>
    <row r="3" spans="1:29" s="317" customFormat="1" ht="17.100000000000001" customHeight="1">
      <c r="A3" s="382" t="s">
        <v>3095</v>
      </c>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row>
    <row r="4" spans="1:29" s="317" customFormat="1" ht="17.100000000000001" customHeight="1">
      <c r="A4" s="320" t="s">
        <v>2787</v>
      </c>
      <c r="B4" s="320"/>
      <c r="C4" s="320"/>
      <c r="D4" s="320"/>
      <c r="E4" s="320"/>
      <c r="F4" s="320"/>
      <c r="G4" s="320"/>
      <c r="H4" s="320"/>
      <c r="I4" s="320"/>
      <c r="J4" s="320"/>
      <c r="K4" s="1116"/>
      <c r="L4" s="1116"/>
      <c r="M4" s="1116"/>
      <c r="N4" s="1116"/>
      <c r="O4" s="1116"/>
      <c r="P4" s="1116"/>
      <c r="Q4" s="1116"/>
      <c r="R4" s="1116"/>
      <c r="S4" s="1116"/>
      <c r="T4" s="1116"/>
      <c r="U4" s="1116"/>
      <c r="V4" s="1116"/>
      <c r="W4" s="1116"/>
      <c r="X4" s="1116"/>
      <c r="Y4" s="1116"/>
      <c r="Z4" s="1116"/>
      <c r="AA4" s="1116"/>
      <c r="AB4" s="1116"/>
      <c r="AC4" s="1116"/>
    </row>
    <row r="5" spans="1:29" s="317" customFormat="1" ht="17.100000000000001" customHeight="1">
      <c r="A5" s="320" t="s">
        <v>2799</v>
      </c>
      <c r="B5" s="320"/>
      <c r="C5" s="320"/>
      <c r="D5" s="320"/>
      <c r="E5" s="320"/>
      <c r="F5" s="320"/>
      <c r="G5" s="320"/>
      <c r="H5" s="320"/>
      <c r="I5" s="320"/>
      <c r="J5" s="320"/>
      <c r="K5" s="330" t="s">
        <v>2565</v>
      </c>
      <c r="L5" s="1234"/>
      <c r="M5" s="1234"/>
      <c r="N5" s="1234"/>
      <c r="O5" s="1234"/>
      <c r="P5" s="1234"/>
      <c r="Q5" s="320" t="s">
        <v>2800</v>
      </c>
      <c r="R5" s="391"/>
      <c r="S5" s="1235"/>
      <c r="T5" s="1235"/>
      <c r="U5" s="330" t="s">
        <v>16</v>
      </c>
      <c r="V5" s="1236"/>
      <c r="W5" s="1236"/>
      <c r="X5" s="1236"/>
      <c r="Y5" s="1236"/>
      <c r="Z5" s="1236"/>
      <c r="AA5" s="1236"/>
      <c r="AB5" s="1236"/>
      <c r="AC5" s="320" t="s">
        <v>17</v>
      </c>
    </row>
    <row r="6" spans="1:29" s="317" customFormat="1" ht="17.100000000000001" customHeight="1">
      <c r="A6" s="320"/>
      <c r="B6" s="320"/>
      <c r="C6" s="320"/>
      <c r="D6" s="320"/>
      <c r="E6" s="320"/>
      <c r="F6" s="320"/>
      <c r="G6" s="320"/>
      <c r="H6" s="320"/>
      <c r="I6" s="320"/>
      <c r="J6" s="320"/>
      <c r="K6" s="1113"/>
      <c r="L6" s="1113"/>
      <c r="M6" s="1113"/>
      <c r="N6" s="1113"/>
      <c r="O6" s="1113"/>
      <c r="P6" s="1113"/>
      <c r="Q6" s="1113"/>
      <c r="R6" s="1113"/>
      <c r="S6" s="1113"/>
      <c r="T6" s="1113"/>
      <c r="U6" s="1113"/>
      <c r="V6" s="1113"/>
      <c r="W6" s="1113"/>
      <c r="X6" s="1113"/>
      <c r="Y6" s="1113"/>
      <c r="Z6" s="1113"/>
      <c r="AA6" s="1113"/>
      <c r="AB6" s="1113"/>
      <c r="AC6" s="1113"/>
    </row>
    <row r="7" spans="1:29" s="317" customFormat="1" ht="17.100000000000001" customHeight="1">
      <c r="A7" s="320" t="s">
        <v>2735</v>
      </c>
      <c r="B7" s="320"/>
      <c r="C7" s="320"/>
      <c r="D7" s="320"/>
      <c r="E7" s="320"/>
      <c r="F7" s="320"/>
      <c r="G7" s="320"/>
      <c r="H7" s="320"/>
      <c r="I7" s="320"/>
      <c r="J7" s="320"/>
      <c r="K7" s="1115"/>
      <c r="L7" s="1115"/>
      <c r="M7" s="1115"/>
      <c r="N7" s="322"/>
      <c r="O7" s="322"/>
      <c r="P7" s="322"/>
      <c r="Q7" s="322"/>
      <c r="R7" s="320"/>
      <c r="S7" s="320"/>
      <c r="T7" s="320"/>
      <c r="U7" s="320"/>
      <c r="V7" s="320"/>
      <c r="W7" s="320"/>
      <c r="X7" s="320"/>
      <c r="Y7" s="320"/>
      <c r="Z7" s="320"/>
      <c r="AA7" s="320"/>
      <c r="AB7" s="320"/>
      <c r="AC7" s="320"/>
    </row>
    <row r="8" spans="1:29" s="317" customFormat="1" ht="17.100000000000001" customHeight="1">
      <c r="A8" s="320" t="s">
        <v>2789</v>
      </c>
      <c r="B8" s="320"/>
      <c r="C8" s="320"/>
      <c r="D8" s="320"/>
      <c r="E8" s="320"/>
      <c r="F8" s="320"/>
      <c r="G8" s="320"/>
      <c r="H8" s="320"/>
      <c r="I8" s="320"/>
      <c r="J8" s="320"/>
      <c r="K8" s="1116"/>
      <c r="L8" s="1116"/>
      <c r="M8" s="1116"/>
      <c r="N8" s="1116"/>
      <c r="O8" s="1116"/>
      <c r="P8" s="1116"/>
      <c r="Q8" s="1116"/>
      <c r="R8" s="1116"/>
      <c r="S8" s="1116"/>
      <c r="T8" s="1116"/>
      <c r="U8" s="1116"/>
      <c r="V8" s="1116"/>
      <c r="W8" s="1116"/>
      <c r="X8" s="1116"/>
      <c r="Y8" s="1116"/>
      <c r="Z8" s="1116"/>
      <c r="AA8" s="1116"/>
      <c r="AB8" s="1116"/>
      <c r="AC8" s="1116"/>
    </row>
    <row r="9" spans="1:29" s="317" customFormat="1" ht="17.100000000000001" customHeight="1">
      <c r="A9" s="320" t="s">
        <v>2737</v>
      </c>
      <c r="B9" s="320"/>
      <c r="C9" s="320"/>
      <c r="D9" s="320"/>
      <c r="E9" s="320"/>
      <c r="F9" s="320"/>
      <c r="G9" s="320"/>
      <c r="H9" s="320"/>
      <c r="I9" s="320"/>
      <c r="J9" s="320"/>
      <c r="K9" s="1118"/>
      <c r="L9" s="1118"/>
      <c r="M9" s="1118"/>
      <c r="N9" s="1118"/>
      <c r="O9" s="1118"/>
      <c r="P9" s="1118"/>
      <c r="Q9" s="1118"/>
      <c r="R9" s="1118"/>
      <c r="S9" s="1118"/>
      <c r="T9" s="1118"/>
      <c r="U9" s="1118"/>
      <c r="V9" s="1118"/>
      <c r="W9" s="1118"/>
      <c r="X9" s="1118"/>
      <c r="Y9" s="1118"/>
      <c r="Z9" s="1118"/>
      <c r="AA9" s="1118"/>
      <c r="AB9" s="1118"/>
      <c r="AC9" s="1118"/>
    </row>
    <row r="10" spans="1:29" s="317" customFormat="1" ht="17.100000000000001" customHeight="1">
      <c r="A10" s="404"/>
      <c r="B10" s="386"/>
      <c r="C10" s="386"/>
      <c r="D10" s="386"/>
      <c r="E10" s="386"/>
      <c r="F10" s="386"/>
      <c r="G10" s="386"/>
      <c r="H10" s="386"/>
      <c r="I10" s="386"/>
      <c r="J10" s="386"/>
      <c r="K10" s="414"/>
      <c r="L10" s="414"/>
      <c r="M10" s="414"/>
      <c r="N10" s="414"/>
      <c r="O10" s="414"/>
      <c r="P10" s="414"/>
      <c r="Q10" s="414"/>
      <c r="R10" s="414"/>
      <c r="S10" s="414"/>
      <c r="T10" s="414"/>
      <c r="U10" s="414"/>
      <c r="V10" s="471"/>
      <c r="W10" s="471"/>
      <c r="X10" s="471"/>
      <c r="Y10" s="471"/>
      <c r="Z10" s="471"/>
      <c r="AA10" s="471"/>
      <c r="AB10" s="471"/>
      <c r="AC10" s="471"/>
    </row>
    <row r="11" spans="1:29" s="317" customFormat="1" ht="17.100000000000001" customHeight="1">
      <c r="A11" s="382" t="s">
        <v>3096</v>
      </c>
      <c r="B11" s="382"/>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row>
    <row r="12" spans="1:29" s="317" customFormat="1" ht="17.100000000000001" customHeight="1">
      <c r="A12" s="320" t="s">
        <v>2787</v>
      </c>
      <c r="B12" s="320"/>
      <c r="C12" s="320"/>
      <c r="D12" s="320"/>
      <c r="E12" s="320"/>
      <c r="F12" s="320"/>
      <c r="G12" s="320"/>
      <c r="H12" s="320"/>
      <c r="I12" s="320"/>
      <c r="J12" s="320"/>
      <c r="K12" s="1116"/>
      <c r="L12" s="1116"/>
      <c r="M12" s="1116"/>
      <c r="N12" s="1116"/>
      <c r="O12" s="1116"/>
      <c r="P12" s="1116"/>
      <c r="Q12" s="1116"/>
      <c r="R12" s="1116"/>
      <c r="S12" s="1116"/>
      <c r="T12" s="1116"/>
      <c r="U12" s="1116"/>
      <c r="V12" s="1116"/>
      <c r="W12" s="1116"/>
      <c r="X12" s="1116"/>
      <c r="Y12" s="1116"/>
      <c r="Z12" s="1116"/>
      <c r="AA12" s="1116"/>
      <c r="AB12" s="1116"/>
      <c r="AC12" s="1116"/>
    </row>
    <row r="13" spans="1:29" s="317" customFormat="1" ht="17.100000000000001" customHeight="1">
      <c r="A13" s="320" t="s">
        <v>2799</v>
      </c>
      <c r="B13" s="320"/>
      <c r="C13" s="320"/>
      <c r="D13" s="320"/>
      <c r="E13" s="320"/>
      <c r="F13" s="320"/>
      <c r="G13" s="320"/>
      <c r="H13" s="320"/>
      <c r="I13" s="320"/>
      <c r="J13" s="320"/>
      <c r="K13" s="330" t="s">
        <v>2565</v>
      </c>
      <c r="L13" s="1234"/>
      <c r="M13" s="1234"/>
      <c r="N13" s="1234"/>
      <c r="O13" s="1234"/>
      <c r="P13" s="1234"/>
      <c r="Q13" s="320" t="s">
        <v>2800</v>
      </c>
      <c r="R13" s="391"/>
      <c r="S13" s="1235"/>
      <c r="T13" s="1235"/>
      <c r="U13" s="330" t="s">
        <v>16</v>
      </c>
      <c r="V13" s="1236"/>
      <c r="W13" s="1236"/>
      <c r="X13" s="1236"/>
      <c r="Y13" s="1236"/>
      <c r="Z13" s="1236"/>
      <c r="AA13" s="1236"/>
      <c r="AB13" s="1236"/>
      <c r="AC13" s="320" t="s">
        <v>17</v>
      </c>
    </row>
    <row r="14" spans="1:29" s="317" customFormat="1" ht="17.100000000000001" customHeight="1">
      <c r="A14" s="320"/>
      <c r="B14" s="320"/>
      <c r="C14" s="320"/>
      <c r="D14" s="320"/>
      <c r="E14" s="320"/>
      <c r="F14" s="320"/>
      <c r="G14" s="320"/>
      <c r="H14" s="320"/>
      <c r="I14" s="320"/>
      <c r="J14" s="320"/>
      <c r="K14" s="1113"/>
      <c r="L14" s="1113"/>
      <c r="M14" s="1113"/>
      <c r="N14" s="1113"/>
      <c r="O14" s="1113"/>
      <c r="P14" s="1113"/>
      <c r="Q14" s="1113"/>
      <c r="R14" s="1113"/>
      <c r="S14" s="1113"/>
      <c r="T14" s="1113"/>
      <c r="U14" s="1113"/>
      <c r="V14" s="1113"/>
      <c r="W14" s="1113"/>
      <c r="X14" s="1113"/>
      <c r="Y14" s="1113"/>
      <c r="Z14" s="1113"/>
      <c r="AA14" s="1113"/>
      <c r="AB14" s="1113"/>
      <c r="AC14" s="1113"/>
    </row>
    <row r="15" spans="1:29" s="317" customFormat="1" ht="17.100000000000001" customHeight="1">
      <c r="A15" s="320" t="s">
        <v>2735</v>
      </c>
      <c r="B15" s="320"/>
      <c r="C15" s="320"/>
      <c r="D15" s="320"/>
      <c r="E15" s="320"/>
      <c r="F15" s="320"/>
      <c r="G15" s="320"/>
      <c r="H15" s="320"/>
      <c r="I15" s="320"/>
      <c r="J15" s="320"/>
      <c r="K15" s="1115"/>
      <c r="L15" s="1115"/>
      <c r="M15" s="1115"/>
      <c r="N15" s="322"/>
      <c r="O15" s="322"/>
      <c r="P15" s="322"/>
      <c r="Q15" s="322"/>
      <c r="R15" s="320"/>
      <c r="S15" s="320"/>
      <c r="T15" s="320"/>
      <c r="U15" s="320"/>
      <c r="V15" s="320"/>
      <c r="W15" s="320"/>
      <c r="X15" s="320"/>
      <c r="Y15" s="320"/>
      <c r="Z15" s="320"/>
      <c r="AA15" s="320"/>
      <c r="AB15" s="320"/>
      <c r="AC15" s="320"/>
    </row>
    <row r="16" spans="1:29" s="317" customFormat="1" ht="17.100000000000001" customHeight="1">
      <c r="A16" s="320" t="s">
        <v>2789</v>
      </c>
      <c r="B16" s="320"/>
      <c r="C16" s="320"/>
      <c r="D16" s="320"/>
      <c r="E16" s="320"/>
      <c r="F16" s="320"/>
      <c r="G16" s="320"/>
      <c r="H16" s="320"/>
      <c r="I16" s="320"/>
      <c r="J16" s="320"/>
      <c r="K16" s="1116"/>
      <c r="L16" s="1116"/>
      <c r="M16" s="1116"/>
      <c r="N16" s="1116"/>
      <c r="O16" s="1116"/>
      <c r="P16" s="1116"/>
      <c r="Q16" s="1116"/>
      <c r="R16" s="1116"/>
      <c r="S16" s="1116"/>
      <c r="T16" s="1116"/>
      <c r="U16" s="1116"/>
      <c r="V16" s="1116"/>
      <c r="W16" s="1116"/>
      <c r="X16" s="1116"/>
      <c r="Y16" s="1116"/>
      <c r="Z16" s="1116"/>
      <c r="AA16" s="1116"/>
      <c r="AB16" s="1116"/>
      <c r="AC16" s="1116"/>
    </row>
    <row r="17" spans="1:29" s="317" customFormat="1" ht="17.100000000000001" customHeight="1">
      <c r="A17" s="320" t="s">
        <v>2737</v>
      </c>
      <c r="B17" s="320"/>
      <c r="C17" s="320"/>
      <c r="D17" s="320"/>
      <c r="E17" s="320"/>
      <c r="F17" s="320"/>
      <c r="G17" s="320"/>
      <c r="H17" s="320"/>
      <c r="I17" s="320"/>
      <c r="J17" s="320"/>
      <c r="K17" s="1118"/>
      <c r="L17" s="1118"/>
      <c r="M17" s="1118"/>
      <c r="N17" s="1118"/>
      <c r="O17" s="1118"/>
      <c r="P17" s="1118"/>
      <c r="Q17" s="1118"/>
      <c r="R17" s="1118"/>
      <c r="S17" s="1118"/>
      <c r="T17" s="1118"/>
      <c r="U17" s="1118"/>
      <c r="V17" s="1118"/>
      <c r="W17" s="1118"/>
      <c r="X17" s="1118"/>
      <c r="Y17" s="1118"/>
      <c r="Z17" s="1118"/>
      <c r="AA17" s="1118"/>
      <c r="AB17" s="1118"/>
      <c r="AC17" s="1118"/>
    </row>
    <row r="18" spans="1:29" s="317" customFormat="1" ht="17.100000000000001" customHeight="1">
      <c r="A18" s="404"/>
      <c r="B18" s="386"/>
      <c r="C18" s="386"/>
      <c r="D18" s="386"/>
      <c r="E18" s="386"/>
      <c r="F18" s="386"/>
      <c r="G18" s="386"/>
      <c r="H18" s="386"/>
      <c r="I18" s="386"/>
      <c r="J18" s="386"/>
      <c r="K18" s="414"/>
      <c r="L18" s="414"/>
      <c r="M18" s="414"/>
      <c r="N18" s="414"/>
      <c r="O18" s="414"/>
      <c r="P18" s="414"/>
      <c r="Q18" s="414"/>
      <c r="R18" s="414"/>
      <c r="S18" s="414"/>
      <c r="T18" s="414"/>
      <c r="U18" s="414"/>
      <c r="V18" s="471"/>
      <c r="W18" s="471"/>
      <c r="X18" s="471"/>
      <c r="Y18" s="471"/>
      <c r="Z18" s="471"/>
      <c r="AA18" s="471"/>
      <c r="AB18" s="471"/>
      <c r="AC18" s="471"/>
    </row>
    <row r="19" spans="1:29" s="317" customFormat="1" ht="17.100000000000001" customHeight="1">
      <c r="A19" s="382" t="s">
        <v>3097</v>
      </c>
      <c r="B19" s="382"/>
      <c r="C19" s="382"/>
      <c r="D19" s="382"/>
      <c r="E19" s="382"/>
      <c r="F19" s="382"/>
      <c r="G19" s="382"/>
      <c r="H19" s="382"/>
      <c r="I19" s="382"/>
      <c r="J19" s="382"/>
      <c r="K19" s="382"/>
      <c r="L19" s="382"/>
      <c r="M19" s="382"/>
      <c r="N19" s="382"/>
      <c r="O19" s="382"/>
      <c r="P19" s="382"/>
      <c r="Q19" s="382"/>
      <c r="R19" s="382"/>
      <c r="S19" s="382"/>
      <c r="T19" s="382"/>
      <c r="U19" s="382"/>
      <c r="V19" s="382"/>
      <c r="W19" s="382"/>
      <c r="X19" s="382"/>
      <c r="Y19" s="382"/>
      <c r="Z19" s="382"/>
      <c r="AA19" s="382"/>
      <c r="AB19" s="382"/>
      <c r="AC19" s="382"/>
    </row>
    <row r="20" spans="1:29" s="317" customFormat="1" ht="17.100000000000001" customHeight="1">
      <c r="A20" s="320" t="s">
        <v>2787</v>
      </c>
      <c r="B20" s="320"/>
      <c r="C20" s="320"/>
      <c r="D20" s="320"/>
      <c r="E20" s="320"/>
      <c r="F20" s="320"/>
      <c r="G20" s="320"/>
      <c r="H20" s="320"/>
      <c r="I20" s="320"/>
      <c r="J20" s="320"/>
      <c r="K20" s="1116"/>
      <c r="L20" s="1116"/>
      <c r="M20" s="1116"/>
      <c r="N20" s="1116"/>
      <c r="O20" s="1116"/>
      <c r="P20" s="1116"/>
      <c r="Q20" s="1116"/>
      <c r="R20" s="1116"/>
      <c r="S20" s="1116"/>
      <c r="T20" s="1116"/>
      <c r="U20" s="1116"/>
      <c r="V20" s="1116"/>
      <c r="W20" s="1116"/>
      <c r="X20" s="1116"/>
      <c r="Y20" s="1116"/>
      <c r="Z20" s="1116"/>
      <c r="AA20" s="1116"/>
      <c r="AB20" s="1116"/>
      <c r="AC20" s="1116"/>
    </row>
    <row r="21" spans="1:29" s="317" customFormat="1" ht="17.100000000000001" customHeight="1">
      <c r="A21" s="320" t="s">
        <v>2799</v>
      </c>
      <c r="B21" s="320"/>
      <c r="C21" s="320"/>
      <c r="D21" s="320"/>
      <c r="E21" s="320"/>
      <c r="F21" s="320"/>
      <c r="G21" s="320"/>
      <c r="H21" s="320"/>
      <c r="I21" s="320"/>
      <c r="J21" s="320"/>
      <c r="K21" s="330" t="s">
        <v>2565</v>
      </c>
      <c r="L21" s="1234"/>
      <c r="M21" s="1234"/>
      <c r="N21" s="1234"/>
      <c r="O21" s="1234"/>
      <c r="P21" s="1234"/>
      <c r="Q21" s="320" t="s">
        <v>2800</v>
      </c>
      <c r="R21" s="391"/>
      <c r="S21" s="1235"/>
      <c r="T21" s="1235"/>
      <c r="U21" s="330" t="s">
        <v>16</v>
      </c>
      <c r="V21" s="1236"/>
      <c r="W21" s="1236"/>
      <c r="X21" s="1236"/>
      <c r="Y21" s="1236"/>
      <c r="Z21" s="1236"/>
      <c r="AA21" s="1236"/>
      <c r="AB21" s="1236"/>
      <c r="AC21" s="320" t="s">
        <v>17</v>
      </c>
    </row>
    <row r="22" spans="1:29" s="317" customFormat="1" ht="17.100000000000001" customHeight="1">
      <c r="A22" s="320"/>
      <c r="B22" s="320"/>
      <c r="C22" s="320"/>
      <c r="D22" s="320"/>
      <c r="E22" s="320"/>
      <c r="F22" s="320"/>
      <c r="G22" s="320"/>
      <c r="H22" s="320"/>
      <c r="I22" s="320"/>
      <c r="J22" s="320"/>
      <c r="K22" s="1113"/>
      <c r="L22" s="1113"/>
      <c r="M22" s="1113"/>
      <c r="N22" s="1113"/>
      <c r="O22" s="1113"/>
      <c r="P22" s="1113"/>
      <c r="Q22" s="1113"/>
      <c r="R22" s="1113"/>
      <c r="S22" s="1113"/>
      <c r="T22" s="1113"/>
      <c r="U22" s="1113"/>
      <c r="V22" s="1113"/>
      <c r="W22" s="1113"/>
      <c r="X22" s="1113"/>
      <c r="Y22" s="1113"/>
      <c r="Z22" s="1113"/>
      <c r="AA22" s="1113"/>
      <c r="AB22" s="1113"/>
      <c r="AC22" s="1113"/>
    </row>
    <row r="23" spans="1:29" s="317" customFormat="1" ht="17.100000000000001" customHeight="1">
      <c r="A23" s="320" t="s">
        <v>2735</v>
      </c>
      <c r="B23" s="320"/>
      <c r="C23" s="320"/>
      <c r="D23" s="320"/>
      <c r="E23" s="320"/>
      <c r="F23" s="320"/>
      <c r="G23" s="320"/>
      <c r="H23" s="320"/>
      <c r="I23" s="320"/>
      <c r="J23" s="320"/>
      <c r="K23" s="1115"/>
      <c r="L23" s="1115"/>
      <c r="M23" s="1115"/>
      <c r="N23" s="322"/>
      <c r="O23" s="322"/>
      <c r="P23" s="322"/>
      <c r="Q23" s="322"/>
      <c r="R23" s="320"/>
      <c r="S23" s="320"/>
      <c r="T23" s="320"/>
      <c r="U23" s="320"/>
      <c r="V23" s="320"/>
      <c r="W23" s="320"/>
      <c r="X23" s="320"/>
      <c r="Y23" s="320"/>
      <c r="Z23" s="320"/>
      <c r="AA23" s="320"/>
      <c r="AB23" s="320"/>
      <c r="AC23" s="320"/>
    </row>
    <row r="24" spans="1:29" s="317" customFormat="1" ht="17.100000000000001" customHeight="1">
      <c r="A24" s="320" t="s">
        <v>2789</v>
      </c>
      <c r="B24" s="320"/>
      <c r="C24" s="320"/>
      <c r="D24" s="320"/>
      <c r="E24" s="320"/>
      <c r="F24" s="320"/>
      <c r="G24" s="320"/>
      <c r="H24" s="320"/>
      <c r="I24" s="320"/>
      <c r="J24" s="320"/>
      <c r="K24" s="1116"/>
      <c r="L24" s="1116"/>
      <c r="M24" s="1116"/>
      <c r="N24" s="1116"/>
      <c r="O24" s="1116"/>
      <c r="P24" s="1116"/>
      <c r="Q24" s="1116"/>
      <c r="R24" s="1116"/>
      <c r="S24" s="1116"/>
      <c r="T24" s="1116"/>
      <c r="U24" s="1116"/>
      <c r="V24" s="1116"/>
      <c r="W24" s="1116"/>
      <c r="X24" s="1116"/>
      <c r="Y24" s="1116"/>
      <c r="Z24" s="1116"/>
      <c r="AA24" s="1116"/>
      <c r="AB24" s="1116"/>
      <c r="AC24" s="1116"/>
    </row>
    <row r="25" spans="1:29" s="317" customFormat="1" ht="17.100000000000001" customHeight="1">
      <c r="A25" s="320" t="s">
        <v>2737</v>
      </c>
      <c r="B25" s="320"/>
      <c r="C25" s="320"/>
      <c r="D25" s="320"/>
      <c r="E25" s="320"/>
      <c r="F25" s="320"/>
      <c r="G25" s="320"/>
      <c r="H25" s="320"/>
      <c r="I25" s="320"/>
      <c r="J25" s="320"/>
      <c r="K25" s="1118"/>
      <c r="L25" s="1118"/>
      <c r="M25" s="1118"/>
      <c r="N25" s="1118"/>
      <c r="O25" s="1118"/>
      <c r="P25" s="1118"/>
      <c r="Q25" s="1118"/>
      <c r="R25" s="1118"/>
      <c r="S25" s="1118"/>
      <c r="T25" s="1118"/>
      <c r="U25" s="1118"/>
      <c r="V25" s="1118"/>
      <c r="W25" s="1118"/>
      <c r="X25" s="1118"/>
      <c r="Y25" s="1118"/>
      <c r="Z25" s="1118"/>
      <c r="AA25" s="1118"/>
      <c r="AB25" s="1118"/>
      <c r="AC25" s="1118"/>
    </row>
    <row r="26" spans="1:29" s="317" customFormat="1" ht="17.100000000000001" customHeight="1">
      <c r="A26" s="404"/>
      <c r="B26" s="386"/>
      <c r="C26" s="386"/>
      <c r="D26" s="386"/>
      <c r="E26" s="386"/>
      <c r="F26" s="386"/>
      <c r="G26" s="386"/>
      <c r="H26" s="386"/>
      <c r="I26" s="386"/>
      <c r="J26" s="386"/>
      <c r="K26" s="414"/>
      <c r="L26" s="414"/>
      <c r="M26" s="414"/>
      <c r="N26" s="414"/>
      <c r="O26" s="414"/>
      <c r="P26" s="414"/>
      <c r="Q26" s="414"/>
      <c r="R26" s="414"/>
      <c r="S26" s="414"/>
      <c r="T26" s="414"/>
      <c r="U26" s="414"/>
      <c r="V26" s="471"/>
      <c r="W26" s="471"/>
      <c r="X26" s="471"/>
      <c r="Y26" s="471"/>
      <c r="Z26" s="471"/>
      <c r="AA26" s="471"/>
      <c r="AB26" s="471"/>
      <c r="AC26" s="471"/>
    </row>
    <row r="27" spans="1:29" s="317" customFormat="1" ht="17.100000000000001" customHeight="1">
      <c r="A27" s="382" t="s">
        <v>3098</v>
      </c>
      <c r="B27" s="382"/>
      <c r="C27" s="382"/>
      <c r="D27" s="382"/>
      <c r="E27" s="382"/>
      <c r="F27" s="382"/>
      <c r="G27" s="382"/>
      <c r="H27" s="382"/>
      <c r="I27" s="382"/>
      <c r="J27" s="382"/>
      <c r="K27" s="382"/>
      <c r="L27" s="382"/>
      <c r="M27" s="382"/>
      <c r="N27" s="382"/>
      <c r="O27" s="382"/>
      <c r="P27" s="382"/>
      <c r="Q27" s="382"/>
      <c r="R27" s="382"/>
      <c r="S27" s="382"/>
      <c r="T27" s="382"/>
      <c r="U27" s="382"/>
      <c r="V27" s="382"/>
      <c r="W27" s="382"/>
      <c r="X27" s="382"/>
      <c r="Y27" s="382"/>
      <c r="Z27" s="382"/>
      <c r="AA27" s="382"/>
      <c r="AB27" s="382"/>
      <c r="AC27" s="382"/>
    </row>
    <row r="28" spans="1:29" s="317" customFormat="1" ht="17.100000000000001" customHeight="1">
      <c r="A28" s="320" t="s">
        <v>2787</v>
      </c>
      <c r="B28" s="320"/>
      <c r="C28" s="320"/>
      <c r="D28" s="320"/>
      <c r="E28" s="320"/>
      <c r="F28" s="320"/>
      <c r="G28" s="320"/>
      <c r="H28" s="320"/>
      <c r="I28" s="320"/>
      <c r="J28" s="320"/>
      <c r="K28" s="1116"/>
      <c r="L28" s="1116"/>
      <c r="M28" s="1116"/>
      <c r="N28" s="1116"/>
      <c r="O28" s="1116"/>
      <c r="P28" s="1116"/>
      <c r="Q28" s="1116"/>
      <c r="R28" s="1116"/>
      <c r="S28" s="1116"/>
      <c r="T28" s="1116"/>
      <c r="U28" s="1116"/>
      <c r="V28" s="1116"/>
      <c r="W28" s="1116"/>
      <c r="X28" s="1116"/>
      <c r="Y28" s="1116"/>
      <c r="Z28" s="1116"/>
      <c r="AA28" s="1116"/>
      <c r="AB28" s="1116"/>
      <c r="AC28" s="1116"/>
    </row>
    <row r="29" spans="1:29" s="317" customFormat="1" ht="17.100000000000001" customHeight="1">
      <c r="A29" s="320" t="s">
        <v>2799</v>
      </c>
      <c r="B29" s="320"/>
      <c r="C29" s="320"/>
      <c r="D29" s="320"/>
      <c r="E29" s="320"/>
      <c r="F29" s="320"/>
      <c r="G29" s="320"/>
      <c r="H29" s="320"/>
      <c r="I29" s="320"/>
      <c r="J29" s="320"/>
      <c r="K29" s="330" t="s">
        <v>2565</v>
      </c>
      <c r="L29" s="1234"/>
      <c r="M29" s="1234"/>
      <c r="N29" s="1234"/>
      <c r="O29" s="1234"/>
      <c r="P29" s="1234"/>
      <c r="Q29" s="320" t="s">
        <v>2800</v>
      </c>
      <c r="R29" s="391"/>
      <c r="S29" s="1235"/>
      <c r="T29" s="1235"/>
      <c r="U29" s="330" t="s">
        <v>16</v>
      </c>
      <c r="V29" s="1236"/>
      <c r="W29" s="1236"/>
      <c r="X29" s="1236"/>
      <c r="Y29" s="1236"/>
      <c r="Z29" s="1236"/>
      <c r="AA29" s="1236"/>
      <c r="AB29" s="1236"/>
      <c r="AC29" s="320" t="s">
        <v>17</v>
      </c>
    </row>
    <row r="30" spans="1:29" s="317" customFormat="1" ht="17.100000000000001" customHeight="1">
      <c r="A30" s="320"/>
      <c r="B30" s="320"/>
      <c r="C30" s="320"/>
      <c r="D30" s="320"/>
      <c r="E30" s="320"/>
      <c r="F30" s="320"/>
      <c r="G30" s="320"/>
      <c r="H30" s="320"/>
      <c r="I30" s="320"/>
      <c r="J30" s="320"/>
      <c r="K30" s="1113"/>
      <c r="L30" s="1113"/>
      <c r="M30" s="1113"/>
      <c r="N30" s="1113"/>
      <c r="O30" s="1113"/>
      <c r="P30" s="1113"/>
      <c r="Q30" s="1113"/>
      <c r="R30" s="1113"/>
      <c r="S30" s="1113"/>
      <c r="T30" s="1113"/>
      <c r="U30" s="1113"/>
      <c r="V30" s="1113"/>
      <c r="W30" s="1113"/>
      <c r="X30" s="1113"/>
      <c r="Y30" s="1113"/>
      <c r="Z30" s="1113"/>
      <c r="AA30" s="1113"/>
      <c r="AB30" s="1113"/>
      <c r="AC30" s="1113"/>
    </row>
    <row r="31" spans="1:29" s="317" customFormat="1" ht="17.100000000000001" customHeight="1">
      <c r="A31" s="320" t="s">
        <v>2735</v>
      </c>
      <c r="B31" s="320"/>
      <c r="C31" s="320"/>
      <c r="D31" s="320"/>
      <c r="E31" s="320"/>
      <c r="F31" s="320"/>
      <c r="G31" s="320"/>
      <c r="H31" s="320"/>
      <c r="I31" s="320"/>
      <c r="J31" s="320"/>
      <c r="K31" s="1115"/>
      <c r="L31" s="1115"/>
      <c r="M31" s="1115"/>
      <c r="N31" s="322"/>
      <c r="O31" s="322"/>
      <c r="P31" s="322"/>
      <c r="Q31" s="322"/>
      <c r="R31" s="320"/>
      <c r="S31" s="320"/>
      <c r="T31" s="320"/>
      <c r="U31" s="320"/>
      <c r="V31" s="320"/>
      <c r="W31" s="320"/>
      <c r="X31" s="320"/>
      <c r="Y31" s="320"/>
      <c r="Z31" s="320"/>
      <c r="AA31" s="320"/>
      <c r="AB31" s="320"/>
      <c r="AC31" s="320"/>
    </row>
    <row r="32" spans="1:29" s="317" customFormat="1" ht="17.100000000000001" customHeight="1">
      <c r="A32" s="320" t="s">
        <v>2789</v>
      </c>
      <c r="B32" s="320"/>
      <c r="C32" s="320"/>
      <c r="D32" s="320"/>
      <c r="E32" s="320"/>
      <c r="F32" s="320"/>
      <c r="G32" s="320"/>
      <c r="H32" s="320"/>
      <c r="I32" s="320"/>
      <c r="J32" s="320"/>
      <c r="K32" s="1116"/>
      <c r="L32" s="1116"/>
      <c r="M32" s="1116"/>
      <c r="N32" s="1116"/>
      <c r="O32" s="1116"/>
      <c r="P32" s="1116"/>
      <c r="Q32" s="1116"/>
      <c r="R32" s="1116"/>
      <c r="S32" s="1116"/>
      <c r="T32" s="1116"/>
      <c r="U32" s="1116"/>
      <c r="V32" s="1116"/>
      <c r="W32" s="1116"/>
      <c r="X32" s="1116"/>
      <c r="Y32" s="1116"/>
      <c r="Z32" s="1116"/>
      <c r="AA32" s="1116"/>
      <c r="AB32" s="1116"/>
      <c r="AC32" s="1116"/>
    </row>
    <row r="33" spans="1:32" s="317" customFormat="1" ht="17.100000000000001" customHeight="1">
      <c r="A33" s="320" t="s">
        <v>2737</v>
      </c>
      <c r="B33" s="320"/>
      <c r="C33" s="320"/>
      <c r="D33" s="320"/>
      <c r="E33" s="320"/>
      <c r="F33" s="320"/>
      <c r="G33" s="320"/>
      <c r="H33" s="320"/>
      <c r="I33" s="320"/>
      <c r="J33" s="320"/>
      <c r="K33" s="1118"/>
      <c r="L33" s="1118"/>
      <c r="M33" s="1118"/>
      <c r="N33" s="1118"/>
      <c r="O33" s="1118"/>
      <c r="P33" s="1118"/>
      <c r="Q33" s="1118"/>
      <c r="R33" s="1118"/>
      <c r="S33" s="1118"/>
      <c r="T33" s="1118"/>
      <c r="U33" s="1118"/>
      <c r="V33" s="1118"/>
      <c r="W33" s="1118"/>
      <c r="X33" s="1118"/>
      <c r="Y33" s="1118"/>
      <c r="Z33" s="1118"/>
      <c r="AA33" s="1118"/>
      <c r="AB33" s="1118"/>
      <c r="AC33" s="1118"/>
    </row>
    <row r="34" spans="1:32" s="317" customFormat="1" ht="17.100000000000001" customHeight="1">
      <c r="A34" s="404"/>
      <c r="B34" s="386"/>
      <c r="C34" s="386"/>
      <c r="D34" s="386"/>
      <c r="E34" s="386"/>
      <c r="F34" s="386"/>
      <c r="G34" s="386"/>
      <c r="H34" s="386"/>
      <c r="I34" s="386"/>
      <c r="J34" s="386"/>
      <c r="K34" s="414"/>
      <c r="L34" s="414"/>
      <c r="M34" s="414"/>
      <c r="N34" s="414"/>
      <c r="O34" s="414"/>
      <c r="P34" s="414"/>
      <c r="Q34" s="414"/>
      <c r="R34" s="414"/>
      <c r="S34" s="414"/>
      <c r="T34" s="414"/>
      <c r="U34" s="414"/>
      <c r="V34" s="471"/>
      <c r="W34" s="471"/>
      <c r="X34" s="471"/>
      <c r="Y34" s="471"/>
      <c r="Z34" s="471"/>
      <c r="AA34" s="471"/>
      <c r="AB34" s="471"/>
      <c r="AC34" s="471"/>
    </row>
    <row r="35" spans="1:32" s="317" customFormat="1" ht="17.100000000000001" customHeight="1">
      <c r="A35" s="382" t="s">
        <v>3099</v>
      </c>
      <c r="B35" s="382"/>
      <c r="C35" s="382"/>
      <c r="D35" s="382"/>
      <c r="E35" s="382"/>
      <c r="F35" s="382"/>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row>
    <row r="36" spans="1:32" s="317" customFormat="1" ht="17.100000000000001" customHeight="1">
      <c r="A36" s="320" t="s">
        <v>2787</v>
      </c>
      <c r="B36" s="320"/>
      <c r="C36" s="320"/>
      <c r="D36" s="320"/>
      <c r="E36" s="320"/>
      <c r="F36" s="320"/>
      <c r="G36" s="320"/>
      <c r="H36" s="320"/>
      <c r="I36" s="320"/>
      <c r="J36" s="320"/>
      <c r="K36" s="1116"/>
      <c r="L36" s="1116"/>
      <c r="M36" s="1116"/>
      <c r="N36" s="1116"/>
      <c r="O36" s="1116"/>
      <c r="P36" s="1116"/>
      <c r="Q36" s="1116"/>
      <c r="R36" s="1116"/>
      <c r="S36" s="1116"/>
      <c r="T36" s="1116"/>
      <c r="U36" s="1116"/>
      <c r="V36" s="1116"/>
      <c r="W36" s="1116"/>
      <c r="X36" s="1116"/>
      <c r="Y36" s="1116"/>
      <c r="Z36" s="1116"/>
      <c r="AA36" s="1116"/>
      <c r="AB36" s="1116"/>
      <c r="AC36" s="1116"/>
    </row>
    <row r="37" spans="1:32" s="317" customFormat="1" ht="17.100000000000001" customHeight="1">
      <c r="A37" s="320" t="s">
        <v>2799</v>
      </c>
      <c r="B37" s="320"/>
      <c r="C37" s="320"/>
      <c r="D37" s="320"/>
      <c r="E37" s="320"/>
      <c r="F37" s="320"/>
      <c r="G37" s="320"/>
      <c r="H37" s="320"/>
      <c r="I37" s="320"/>
      <c r="J37" s="320"/>
      <c r="K37" s="330" t="s">
        <v>2565</v>
      </c>
      <c r="L37" s="1234"/>
      <c r="M37" s="1234"/>
      <c r="N37" s="1234"/>
      <c r="O37" s="1234"/>
      <c r="P37" s="1234"/>
      <c r="Q37" s="320" t="s">
        <v>2800</v>
      </c>
      <c r="R37" s="391"/>
      <c r="S37" s="1235"/>
      <c r="T37" s="1235"/>
      <c r="U37" s="330" t="s">
        <v>16</v>
      </c>
      <c r="V37" s="1236"/>
      <c r="W37" s="1236"/>
      <c r="X37" s="1236"/>
      <c r="Y37" s="1236"/>
      <c r="Z37" s="1236"/>
      <c r="AA37" s="1236"/>
      <c r="AB37" s="1236"/>
      <c r="AC37" s="320" t="s">
        <v>17</v>
      </c>
    </row>
    <row r="38" spans="1:32" s="317" customFormat="1" ht="17.100000000000001" customHeight="1">
      <c r="A38" s="320"/>
      <c r="B38" s="320"/>
      <c r="C38" s="320"/>
      <c r="D38" s="320"/>
      <c r="E38" s="320"/>
      <c r="F38" s="320"/>
      <c r="G38" s="320"/>
      <c r="H38" s="320"/>
      <c r="I38" s="320"/>
      <c r="J38" s="320"/>
      <c r="K38" s="1113"/>
      <c r="L38" s="1113"/>
      <c r="M38" s="1113"/>
      <c r="N38" s="1113"/>
      <c r="O38" s="1113"/>
      <c r="P38" s="1113"/>
      <c r="Q38" s="1113"/>
      <c r="R38" s="1113"/>
      <c r="S38" s="1113"/>
      <c r="T38" s="1113"/>
      <c r="U38" s="1113"/>
      <c r="V38" s="1113"/>
      <c r="W38" s="1113"/>
      <c r="X38" s="1113"/>
      <c r="Y38" s="1113"/>
      <c r="Z38" s="1113"/>
      <c r="AA38" s="1113"/>
      <c r="AB38" s="1113"/>
      <c r="AC38" s="1113"/>
    </row>
    <row r="39" spans="1:32" s="317" customFormat="1" ht="17.100000000000001" customHeight="1">
      <c r="A39" s="320" t="s">
        <v>2735</v>
      </c>
      <c r="B39" s="320"/>
      <c r="C39" s="320"/>
      <c r="D39" s="320"/>
      <c r="E39" s="320"/>
      <c r="F39" s="320"/>
      <c r="G39" s="320"/>
      <c r="H39" s="320"/>
      <c r="I39" s="320"/>
      <c r="J39" s="320"/>
      <c r="K39" s="1115"/>
      <c r="L39" s="1115"/>
      <c r="M39" s="1115"/>
      <c r="N39" s="322"/>
      <c r="O39" s="322"/>
      <c r="P39" s="322"/>
      <c r="Q39" s="322"/>
      <c r="R39" s="320"/>
      <c r="S39" s="320"/>
      <c r="T39" s="320"/>
      <c r="U39" s="320"/>
      <c r="V39" s="320"/>
      <c r="W39" s="320"/>
      <c r="X39" s="320"/>
      <c r="Y39" s="320"/>
      <c r="Z39" s="320"/>
      <c r="AA39" s="320"/>
      <c r="AB39" s="320"/>
      <c r="AC39" s="320"/>
    </row>
    <row r="40" spans="1:32" ht="16.5" customHeight="1">
      <c r="A40" s="320" t="s">
        <v>2789</v>
      </c>
      <c r="B40" s="320"/>
      <c r="C40" s="320"/>
      <c r="D40" s="320"/>
      <c r="E40" s="320"/>
      <c r="F40" s="320"/>
      <c r="G40" s="320"/>
      <c r="H40" s="320"/>
      <c r="I40" s="320"/>
      <c r="J40" s="320"/>
      <c r="K40" s="1116"/>
      <c r="L40" s="1116"/>
      <c r="M40" s="1116"/>
      <c r="N40" s="1116"/>
      <c r="O40" s="1116"/>
      <c r="P40" s="1116"/>
      <c r="Q40" s="1116"/>
      <c r="R40" s="1116"/>
      <c r="S40" s="1116"/>
      <c r="T40" s="1116"/>
      <c r="U40" s="1116"/>
      <c r="V40" s="1116"/>
      <c r="W40" s="1116"/>
      <c r="X40" s="1116"/>
      <c r="Y40" s="1116"/>
      <c r="Z40" s="1116"/>
      <c r="AA40" s="1116"/>
      <c r="AB40" s="1116"/>
      <c r="AC40" s="1116"/>
    </row>
    <row r="41" spans="1:32" ht="16.5" customHeight="1">
      <c r="A41" s="320" t="s">
        <v>2737</v>
      </c>
      <c r="B41" s="320"/>
      <c r="C41" s="320"/>
      <c r="D41" s="320"/>
      <c r="E41" s="320"/>
      <c r="F41" s="320"/>
      <c r="G41" s="320"/>
      <c r="H41" s="320"/>
      <c r="I41" s="320"/>
      <c r="J41" s="320"/>
      <c r="K41" s="1118"/>
      <c r="L41" s="1118"/>
      <c r="M41" s="1118"/>
      <c r="N41" s="1118"/>
      <c r="O41" s="1118"/>
      <c r="P41" s="1118"/>
      <c r="Q41" s="1118"/>
      <c r="R41" s="1118"/>
      <c r="S41" s="1118"/>
      <c r="T41" s="1118"/>
      <c r="U41" s="1118"/>
      <c r="V41" s="1118"/>
      <c r="W41" s="1118"/>
      <c r="X41" s="1118"/>
      <c r="Y41" s="1118"/>
      <c r="Z41" s="1118"/>
      <c r="AA41" s="1118"/>
      <c r="AB41" s="1118"/>
      <c r="AC41" s="1118"/>
    </row>
    <row r="42" spans="1:32" ht="16.5" customHeight="1">
      <c r="A42" s="404"/>
      <c r="B42" s="472"/>
      <c r="C42" s="472"/>
      <c r="D42" s="472"/>
      <c r="E42" s="472"/>
      <c r="F42" s="472"/>
      <c r="G42" s="472"/>
      <c r="H42" s="472"/>
      <c r="I42" s="386"/>
      <c r="J42" s="386"/>
      <c r="K42" s="414"/>
      <c r="L42" s="414"/>
      <c r="M42" s="414"/>
      <c r="N42" s="414"/>
      <c r="O42" s="414"/>
      <c r="P42" s="414"/>
      <c r="Q42" s="414"/>
      <c r="R42" s="414"/>
      <c r="S42" s="414"/>
      <c r="T42" s="414"/>
      <c r="U42" s="414"/>
      <c r="V42" s="471"/>
      <c r="W42" s="471"/>
      <c r="X42" s="471"/>
      <c r="Y42" s="471"/>
      <c r="Z42" s="473"/>
      <c r="AA42" s="473"/>
      <c r="AB42" s="473"/>
      <c r="AC42" s="473"/>
      <c r="AD42" s="389"/>
      <c r="AE42" s="389"/>
      <c r="AF42" s="389"/>
    </row>
    <row r="43" spans="1:32" ht="13.5">
      <c r="B43" s="389"/>
      <c r="C43" s="389"/>
      <c r="D43" s="389"/>
      <c r="E43" s="389"/>
      <c r="F43" s="389"/>
      <c r="G43" s="389"/>
      <c r="H43" s="389"/>
      <c r="Z43" s="389"/>
      <c r="AA43" s="389"/>
      <c r="AB43" s="389"/>
      <c r="AC43" s="389"/>
      <c r="AD43" s="389"/>
      <c r="AE43" s="389"/>
      <c r="AF43" s="389"/>
    </row>
    <row r="44" spans="1:32" ht="13.5">
      <c r="B44" s="389"/>
      <c r="C44" s="389"/>
      <c r="D44" s="389"/>
      <c r="E44" s="389"/>
      <c r="F44" s="389"/>
      <c r="G44" s="389"/>
      <c r="H44" s="389"/>
      <c r="Z44" s="389"/>
      <c r="AA44" s="389"/>
      <c r="AB44" s="389"/>
      <c r="AC44" s="389"/>
      <c r="AD44" s="389"/>
      <c r="AE44" s="389"/>
      <c r="AF44" s="389"/>
    </row>
    <row r="84" spans="29:29">
      <c r="AC84" s="333" t="s">
        <v>2588</v>
      </c>
    </row>
    <row r="85" spans="29:29">
      <c r="AC85" s="333" t="s">
        <v>2591</v>
      </c>
    </row>
    <row r="86" spans="29:29">
      <c r="AC86" s="333" t="s">
        <v>2594</v>
      </c>
    </row>
    <row r="87" spans="29:29">
      <c r="AC87" s="333" t="s">
        <v>2597</v>
      </c>
    </row>
    <row r="88" spans="29:29">
      <c r="AC88" s="333" t="s">
        <v>2600</v>
      </c>
    </row>
    <row r="89" spans="29:29">
      <c r="AC89" s="333" t="s">
        <v>2603</v>
      </c>
    </row>
    <row r="90" spans="29:29">
      <c r="AC90" s="333" t="s">
        <v>2606</v>
      </c>
    </row>
    <row r="91" spans="29:29">
      <c r="AC91" s="333" t="s">
        <v>2609</v>
      </c>
    </row>
    <row r="92" spans="29:29">
      <c r="AC92" s="333" t="s">
        <v>2612</v>
      </c>
    </row>
    <row r="93" spans="29:29">
      <c r="AC93" s="333" t="s">
        <v>2615</v>
      </c>
    </row>
    <row r="94" spans="29:29">
      <c r="AC94" s="333" t="s">
        <v>2618</v>
      </c>
    </row>
    <row r="95" spans="29:29">
      <c r="AC95" s="333" t="s">
        <v>2621</v>
      </c>
    </row>
    <row r="96" spans="29:29">
      <c r="AC96" s="333" t="s">
        <v>2624</v>
      </c>
    </row>
    <row r="97" spans="29:29">
      <c r="AC97" s="333" t="s">
        <v>2627</v>
      </c>
    </row>
    <row r="98" spans="29:29">
      <c r="AC98" s="333" t="s">
        <v>2630</v>
      </c>
    </row>
    <row r="99" spans="29:29">
      <c r="AC99" s="333" t="s">
        <v>2633</v>
      </c>
    </row>
    <row r="100" spans="29:29">
      <c r="AC100" s="333" t="s">
        <v>2636</v>
      </c>
    </row>
    <row r="101" spans="29:29">
      <c r="AC101" s="333" t="s">
        <v>2639</v>
      </c>
    </row>
    <row r="102" spans="29:29">
      <c r="AC102" s="333" t="s">
        <v>2641</v>
      </c>
    </row>
    <row r="103" spans="29:29">
      <c r="AC103" s="333" t="s">
        <v>2643</v>
      </c>
    </row>
    <row r="104" spans="29:29">
      <c r="AC104" s="333" t="s">
        <v>2645</v>
      </c>
    </row>
    <row r="105" spans="29:29">
      <c r="AC105" s="333" t="s">
        <v>2647</v>
      </c>
    </row>
    <row r="106" spans="29:29">
      <c r="AC106" s="333" t="s">
        <v>2649</v>
      </c>
    </row>
    <row r="107" spans="29:29">
      <c r="AC107" s="333" t="s">
        <v>2651</v>
      </c>
    </row>
    <row r="108" spans="29:29">
      <c r="AC108" s="333" t="s">
        <v>2653</v>
      </c>
    </row>
    <row r="109" spans="29:29">
      <c r="AC109" s="333" t="s">
        <v>2655</v>
      </c>
    </row>
    <row r="110" spans="29:29">
      <c r="AC110" s="333" t="s">
        <v>2657</v>
      </c>
    </row>
    <row r="111" spans="29:29">
      <c r="AC111" s="333" t="s">
        <v>2659</v>
      </c>
    </row>
    <row r="112" spans="29:29">
      <c r="AC112" s="333" t="s">
        <v>2661</v>
      </c>
    </row>
    <row r="113" spans="29:29">
      <c r="AC113" s="333" t="s">
        <v>2663</v>
      </c>
    </row>
    <row r="114" spans="29:29">
      <c r="AC114" s="333" t="s">
        <v>2665</v>
      </c>
    </row>
    <row r="115" spans="29:29">
      <c r="AC115" s="333" t="s">
        <v>2667</v>
      </c>
    </row>
    <row r="116" spans="29:29">
      <c r="AC116" s="333" t="s">
        <v>2669</v>
      </c>
    </row>
    <row r="117" spans="29:29">
      <c r="AC117" s="333" t="s">
        <v>2671</v>
      </c>
    </row>
    <row r="118" spans="29:29">
      <c r="AC118" s="333" t="s">
        <v>2673</v>
      </c>
    </row>
    <row r="119" spans="29:29">
      <c r="AC119" s="333" t="s">
        <v>2675</v>
      </c>
    </row>
    <row r="120" spans="29:29">
      <c r="AC120" s="333" t="s">
        <v>2677</v>
      </c>
    </row>
    <row r="121" spans="29:29">
      <c r="AC121" s="333" t="s">
        <v>2679</v>
      </c>
    </row>
    <row r="122" spans="29:29">
      <c r="AC122" s="333" t="s">
        <v>2681</v>
      </c>
    </row>
    <row r="123" spans="29:29">
      <c r="AC123" s="333" t="s">
        <v>2683</v>
      </c>
    </row>
    <row r="124" spans="29:29">
      <c r="AC124" s="333" t="s">
        <v>2685</v>
      </c>
    </row>
    <row r="125" spans="29:29">
      <c r="AC125" s="333" t="s">
        <v>2687</v>
      </c>
    </row>
    <row r="126" spans="29:29">
      <c r="AC126" s="333" t="s">
        <v>2689</v>
      </c>
    </row>
    <row r="127" spans="29:29">
      <c r="AC127" s="333" t="s">
        <v>2691</v>
      </c>
    </row>
    <row r="128" spans="29:29">
      <c r="AC128" s="333" t="s">
        <v>2693</v>
      </c>
    </row>
    <row r="129" spans="29:29">
      <c r="AC129" s="333" t="s">
        <v>2695</v>
      </c>
    </row>
    <row r="130" spans="29:29">
      <c r="AC130" s="333" t="s">
        <v>2697</v>
      </c>
    </row>
    <row r="131" spans="29:29">
      <c r="AC131" s="333" t="s">
        <v>2699</v>
      </c>
    </row>
  </sheetData>
  <mergeCells count="42">
    <mergeCell ref="L13:P13"/>
    <mergeCell ref="S13:T13"/>
    <mergeCell ref="V13:AB13"/>
    <mergeCell ref="A1:AC1"/>
    <mergeCell ref="A2:AC2"/>
    <mergeCell ref="K4:AC4"/>
    <mergeCell ref="L5:P5"/>
    <mergeCell ref="S5:T5"/>
    <mergeCell ref="V5:AB5"/>
    <mergeCell ref="K6:AC6"/>
    <mergeCell ref="K7:M7"/>
    <mergeCell ref="K8:AC8"/>
    <mergeCell ref="K9:AC9"/>
    <mergeCell ref="K12:AC12"/>
    <mergeCell ref="L29:P29"/>
    <mergeCell ref="S29:T29"/>
    <mergeCell ref="V29:AB29"/>
    <mergeCell ref="K14:AC14"/>
    <mergeCell ref="K15:M15"/>
    <mergeCell ref="K16:AC16"/>
    <mergeCell ref="K17:AC17"/>
    <mergeCell ref="K20:AC20"/>
    <mergeCell ref="L21:P21"/>
    <mergeCell ref="S21:T21"/>
    <mergeCell ref="V21:AB21"/>
    <mergeCell ref="K22:AC22"/>
    <mergeCell ref="K23:M23"/>
    <mergeCell ref="K24:AC24"/>
    <mergeCell ref="K25:AC25"/>
    <mergeCell ref="K28:AC28"/>
    <mergeCell ref="K38:AC38"/>
    <mergeCell ref="K39:M39"/>
    <mergeCell ref="K40:AC40"/>
    <mergeCell ref="K41:AC41"/>
    <mergeCell ref="K30:AC30"/>
    <mergeCell ref="K31:M31"/>
    <mergeCell ref="K32:AC32"/>
    <mergeCell ref="K33:AC33"/>
    <mergeCell ref="K36:AC36"/>
    <mergeCell ref="L37:P37"/>
    <mergeCell ref="S37:T37"/>
    <mergeCell ref="V37:AB37"/>
  </mergeCells>
  <phoneticPr fontId="1"/>
  <dataValidations count="2">
    <dataValidation type="list" allowBlank="1" showInputMessage="1" showErrorMessage="1" sqref="L5:P5 JH5:JL5 TD5:TH5 ACZ5:ADD5 AMV5:AMZ5 AWR5:AWV5 BGN5:BGR5 BQJ5:BQN5 CAF5:CAJ5 CKB5:CKF5 CTX5:CUB5 DDT5:DDX5 DNP5:DNT5 DXL5:DXP5 EHH5:EHL5 ERD5:ERH5 FAZ5:FBD5 FKV5:FKZ5 FUR5:FUV5 GEN5:GER5 GOJ5:GON5 GYF5:GYJ5 HIB5:HIF5 HRX5:HSB5 IBT5:IBX5 ILP5:ILT5 IVL5:IVP5 JFH5:JFL5 JPD5:JPH5 JYZ5:JZD5 KIV5:KIZ5 KSR5:KSV5 LCN5:LCR5 LMJ5:LMN5 LWF5:LWJ5 MGB5:MGF5 MPX5:MQB5 MZT5:MZX5 NJP5:NJT5 NTL5:NTP5 ODH5:ODL5 OND5:ONH5 OWZ5:OXD5 PGV5:PGZ5 PQR5:PQV5 QAN5:QAR5 QKJ5:QKN5 QUF5:QUJ5 REB5:REF5 RNX5:ROB5 RXT5:RXX5 SHP5:SHT5 SRL5:SRP5 TBH5:TBL5 TLD5:TLH5 TUZ5:TVD5 UEV5:UEZ5 UOR5:UOV5 UYN5:UYR5 VIJ5:VIN5 VSF5:VSJ5 WCB5:WCF5 WLX5:WMB5 WVT5:WVX5 L65541:P65541 JH65541:JL65541 TD65541:TH65541 ACZ65541:ADD65541 AMV65541:AMZ65541 AWR65541:AWV65541 BGN65541:BGR65541 BQJ65541:BQN65541 CAF65541:CAJ65541 CKB65541:CKF65541 CTX65541:CUB65541 DDT65541:DDX65541 DNP65541:DNT65541 DXL65541:DXP65541 EHH65541:EHL65541 ERD65541:ERH65541 FAZ65541:FBD65541 FKV65541:FKZ65541 FUR65541:FUV65541 GEN65541:GER65541 GOJ65541:GON65541 GYF65541:GYJ65541 HIB65541:HIF65541 HRX65541:HSB65541 IBT65541:IBX65541 ILP65541:ILT65541 IVL65541:IVP65541 JFH65541:JFL65541 JPD65541:JPH65541 JYZ65541:JZD65541 KIV65541:KIZ65541 KSR65541:KSV65541 LCN65541:LCR65541 LMJ65541:LMN65541 LWF65541:LWJ65541 MGB65541:MGF65541 MPX65541:MQB65541 MZT65541:MZX65541 NJP65541:NJT65541 NTL65541:NTP65541 ODH65541:ODL65541 OND65541:ONH65541 OWZ65541:OXD65541 PGV65541:PGZ65541 PQR65541:PQV65541 QAN65541:QAR65541 QKJ65541:QKN65541 QUF65541:QUJ65541 REB65541:REF65541 RNX65541:ROB65541 RXT65541:RXX65541 SHP65541:SHT65541 SRL65541:SRP65541 TBH65541:TBL65541 TLD65541:TLH65541 TUZ65541:TVD65541 UEV65541:UEZ65541 UOR65541:UOV65541 UYN65541:UYR65541 VIJ65541:VIN65541 VSF65541:VSJ65541 WCB65541:WCF65541 WLX65541:WMB65541 WVT65541:WVX65541 L131077:P131077 JH131077:JL131077 TD131077:TH131077 ACZ131077:ADD131077 AMV131077:AMZ131077 AWR131077:AWV131077 BGN131077:BGR131077 BQJ131077:BQN131077 CAF131077:CAJ131077 CKB131077:CKF131077 CTX131077:CUB131077 DDT131077:DDX131077 DNP131077:DNT131077 DXL131077:DXP131077 EHH131077:EHL131077 ERD131077:ERH131077 FAZ131077:FBD131077 FKV131077:FKZ131077 FUR131077:FUV131077 GEN131077:GER131077 GOJ131077:GON131077 GYF131077:GYJ131077 HIB131077:HIF131077 HRX131077:HSB131077 IBT131077:IBX131077 ILP131077:ILT131077 IVL131077:IVP131077 JFH131077:JFL131077 JPD131077:JPH131077 JYZ131077:JZD131077 KIV131077:KIZ131077 KSR131077:KSV131077 LCN131077:LCR131077 LMJ131077:LMN131077 LWF131077:LWJ131077 MGB131077:MGF131077 MPX131077:MQB131077 MZT131077:MZX131077 NJP131077:NJT131077 NTL131077:NTP131077 ODH131077:ODL131077 OND131077:ONH131077 OWZ131077:OXD131077 PGV131077:PGZ131077 PQR131077:PQV131077 QAN131077:QAR131077 QKJ131077:QKN131077 QUF131077:QUJ131077 REB131077:REF131077 RNX131077:ROB131077 RXT131077:RXX131077 SHP131077:SHT131077 SRL131077:SRP131077 TBH131077:TBL131077 TLD131077:TLH131077 TUZ131077:TVD131077 UEV131077:UEZ131077 UOR131077:UOV131077 UYN131077:UYR131077 VIJ131077:VIN131077 VSF131077:VSJ131077 WCB131077:WCF131077 WLX131077:WMB131077 WVT131077:WVX131077 L196613:P196613 JH196613:JL196613 TD196613:TH196613 ACZ196613:ADD196613 AMV196613:AMZ196613 AWR196613:AWV196613 BGN196613:BGR196613 BQJ196613:BQN196613 CAF196613:CAJ196613 CKB196613:CKF196613 CTX196613:CUB196613 DDT196613:DDX196613 DNP196613:DNT196613 DXL196613:DXP196613 EHH196613:EHL196613 ERD196613:ERH196613 FAZ196613:FBD196613 FKV196613:FKZ196613 FUR196613:FUV196613 GEN196613:GER196613 GOJ196613:GON196613 GYF196613:GYJ196613 HIB196613:HIF196613 HRX196613:HSB196613 IBT196613:IBX196613 ILP196613:ILT196613 IVL196613:IVP196613 JFH196613:JFL196613 JPD196613:JPH196613 JYZ196613:JZD196613 KIV196613:KIZ196613 KSR196613:KSV196613 LCN196613:LCR196613 LMJ196613:LMN196613 LWF196613:LWJ196613 MGB196613:MGF196613 MPX196613:MQB196613 MZT196613:MZX196613 NJP196613:NJT196613 NTL196613:NTP196613 ODH196613:ODL196613 OND196613:ONH196613 OWZ196613:OXD196613 PGV196613:PGZ196613 PQR196613:PQV196613 QAN196613:QAR196613 QKJ196613:QKN196613 QUF196613:QUJ196613 REB196613:REF196613 RNX196613:ROB196613 RXT196613:RXX196613 SHP196613:SHT196613 SRL196613:SRP196613 TBH196613:TBL196613 TLD196613:TLH196613 TUZ196613:TVD196613 UEV196613:UEZ196613 UOR196613:UOV196613 UYN196613:UYR196613 VIJ196613:VIN196613 VSF196613:VSJ196613 WCB196613:WCF196613 WLX196613:WMB196613 WVT196613:WVX196613 L262149:P262149 JH262149:JL262149 TD262149:TH262149 ACZ262149:ADD262149 AMV262149:AMZ262149 AWR262149:AWV262149 BGN262149:BGR262149 BQJ262149:BQN262149 CAF262149:CAJ262149 CKB262149:CKF262149 CTX262149:CUB262149 DDT262149:DDX262149 DNP262149:DNT262149 DXL262149:DXP262149 EHH262149:EHL262149 ERD262149:ERH262149 FAZ262149:FBD262149 FKV262149:FKZ262149 FUR262149:FUV262149 GEN262149:GER262149 GOJ262149:GON262149 GYF262149:GYJ262149 HIB262149:HIF262149 HRX262149:HSB262149 IBT262149:IBX262149 ILP262149:ILT262149 IVL262149:IVP262149 JFH262149:JFL262149 JPD262149:JPH262149 JYZ262149:JZD262149 KIV262149:KIZ262149 KSR262149:KSV262149 LCN262149:LCR262149 LMJ262149:LMN262149 LWF262149:LWJ262149 MGB262149:MGF262149 MPX262149:MQB262149 MZT262149:MZX262149 NJP262149:NJT262149 NTL262149:NTP262149 ODH262149:ODL262149 OND262149:ONH262149 OWZ262149:OXD262149 PGV262149:PGZ262149 PQR262149:PQV262149 QAN262149:QAR262149 QKJ262149:QKN262149 QUF262149:QUJ262149 REB262149:REF262149 RNX262149:ROB262149 RXT262149:RXX262149 SHP262149:SHT262149 SRL262149:SRP262149 TBH262149:TBL262149 TLD262149:TLH262149 TUZ262149:TVD262149 UEV262149:UEZ262149 UOR262149:UOV262149 UYN262149:UYR262149 VIJ262149:VIN262149 VSF262149:VSJ262149 WCB262149:WCF262149 WLX262149:WMB262149 WVT262149:WVX262149 L327685:P327685 JH327685:JL327685 TD327685:TH327685 ACZ327685:ADD327685 AMV327685:AMZ327685 AWR327685:AWV327685 BGN327685:BGR327685 BQJ327685:BQN327685 CAF327685:CAJ327685 CKB327685:CKF327685 CTX327685:CUB327685 DDT327685:DDX327685 DNP327685:DNT327685 DXL327685:DXP327685 EHH327685:EHL327685 ERD327685:ERH327685 FAZ327685:FBD327685 FKV327685:FKZ327685 FUR327685:FUV327685 GEN327685:GER327685 GOJ327685:GON327685 GYF327685:GYJ327685 HIB327685:HIF327685 HRX327685:HSB327685 IBT327685:IBX327685 ILP327685:ILT327685 IVL327685:IVP327685 JFH327685:JFL327685 JPD327685:JPH327685 JYZ327685:JZD327685 KIV327685:KIZ327685 KSR327685:KSV327685 LCN327685:LCR327685 LMJ327685:LMN327685 LWF327685:LWJ327685 MGB327685:MGF327685 MPX327685:MQB327685 MZT327685:MZX327685 NJP327685:NJT327685 NTL327685:NTP327685 ODH327685:ODL327685 OND327685:ONH327685 OWZ327685:OXD327685 PGV327685:PGZ327685 PQR327685:PQV327685 QAN327685:QAR327685 QKJ327685:QKN327685 QUF327685:QUJ327685 REB327685:REF327685 RNX327685:ROB327685 RXT327685:RXX327685 SHP327685:SHT327685 SRL327685:SRP327685 TBH327685:TBL327685 TLD327685:TLH327685 TUZ327685:TVD327685 UEV327685:UEZ327685 UOR327685:UOV327685 UYN327685:UYR327685 VIJ327685:VIN327685 VSF327685:VSJ327685 WCB327685:WCF327685 WLX327685:WMB327685 WVT327685:WVX327685 L393221:P393221 JH393221:JL393221 TD393221:TH393221 ACZ393221:ADD393221 AMV393221:AMZ393221 AWR393221:AWV393221 BGN393221:BGR393221 BQJ393221:BQN393221 CAF393221:CAJ393221 CKB393221:CKF393221 CTX393221:CUB393221 DDT393221:DDX393221 DNP393221:DNT393221 DXL393221:DXP393221 EHH393221:EHL393221 ERD393221:ERH393221 FAZ393221:FBD393221 FKV393221:FKZ393221 FUR393221:FUV393221 GEN393221:GER393221 GOJ393221:GON393221 GYF393221:GYJ393221 HIB393221:HIF393221 HRX393221:HSB393221 IBT393221:IBX393221 ILP393221:ILT393221 IVL393221:IVP393221 JFH393221:JFL393221 JPD393221:JPH393221 JYZ393221:JZD393221 KIV393221:KIZ393221 KSR393221:KSV393221 LCN393221:LCR393221 LMJ393221:LMN393221 LWF393221:LWJ393221 MGB393221:MGF393221 MPX393221:MQB393221 MZT393221:MZX393221 NJP393221:NJT393221 NTL393221:NTP393221 ODH393221:ODL393221 OND393221:ONH393221 OWZ393221:OXD393221 PGV393221:PGZ393221 PQR393221:PQV393221 QAN393221:QAR393221 QKJ393221:QKN393221 QUF393221:QUJ393221 REB393221:REF393221 RNX393221:ROB393221 RXT393221:RXX393221 SHP393221:SHT393221 SRL393221:SRP393221 TBH393221:TBL393221 TLD393221:TLH393221 TUZ393221:TVD393221 UEV393221:UEZ393221 UOR393221:UOV393221 UYN393221:UYR393221 VIJ393221:VIN393221 VSF393221:VSJ393221 WCB393221:WCF393221 WLX393221:WMB393221 WVT393221:WVX393221 L458757:P458757 JH458757:JL458757 TD458757:TH458757 ACZ458757:ADD458757 AMV458757:AMZ458757 AWR458757:AWV458757 BGN458757:BGR458757 BQJ458757:BQN458757 CAF458757:CAJ458757 CKB458757:CKF458757 CTX458757:CUB458757 DDT458757:DDX458757 DNP458757:DNT458757 DXL458757:DXP458757 EHH458757:EHL458757 ERD458757:ERH458757 FAZ458757:FBD458757 FKV458757:FKZ458757 FUR458757:FUV458757 GEN458757:GER458757 GOJ458757:GON458757 GYF458757:GYJ458757 HIB458757:HIF458757 HRX458757:HSB458757 IBT458757:IBX458757 ILP458757:ILT458757 IVL458757:IVP458757 JFH458757:JFL458757 JPD458757:JPH458757 JYZ458757:JZD458757 KIV458757:KIZ458757 KSR458757:KSV458757 LCN458757:LCR458757 LMJ458757:LMN458757 LWF458757:LWJ458757 MGB458757:MGF458757 MPX458757:MQB458757 MZT458757:MZX458757 NJP458757:NJT458757 NTL458757:NTP458757 ODH458757:ODL458757 OND458757:ONH458757 OWZ458757:OXD458757 PGV458757:PGZ458757 PQR458757:PQV458757 QAN458757:QAR458757 QKJ458757:QKN458757 QUF458757:QUJ458757 REB458757:REF458757 RNX458757:ROB458757 RXT458757:RXX458757 SHP458757:SHT458757 SRL458757:SRP458757 TBH458757:TBL458757 TLD458757:TLH458757 TUZ458757:TVD458757 UEV458757:UEZ458757 UOR458757:UOV458757 UYN458757:UYR458757 VIJ458757:VIN458757 VSF458757:VSJ458757 WCB458757:WCF458757 WLX458757:WMB458757 WVT458757:WVX458757 L524293:P524293 JH524293:JL524293 TD524293:TH524293 ACZ524293:ADD524293 AMV524293:AMZ524293 AWR524293:AWV524293 BGN524293:BGR524293 BQJ524293:BQN524293 CAF524293:CAJ524293 CKB524293:CKF524293 CTX524293:CUB524293 DDT524293:DDX524293 DNP524293:DNT524293 DXL524293:DXP524293 EHH524293:EHL524293 ERD524293:ERH524293 FAZ524293:FBD524293 FKV524293:FKZ524293 FUR524293:FUV524293 GEN524293:GER524293 GOJ524293:GON524293 GYF524293:GYJ524293 HIB524293:HIF524293 HRX524293:HSB524293 IBT524293:IBX524293 ILP524293:ILT524293 IVL524293:IVP524293 JFH524293:JFL524293 JPD524293:JPH524293 JYZ524293:JZD524293 KIV524293:KIZ524293 KSR524293:KSV524293 LCN524293:LCR524293 LMJ524293:LMN524293 LWF524293:LWJ524293 MGB524293:MGF524293 MPX524293:MQB524293 MZT524293:MZX524293 NJP524293:NJT524293 NTL524293:NTP524293 ODH524293:ODL524293 OND524293:ONH524293 OWZ524293:OXD524293 PGV524293:PGZ524293 PQR524293:PQV524293 QAN524293:QAR524293 QKJ524293:QKN524293 QUF524293:QUJ524293 REB524293:REF524293 RNX524293:ROB524293 RXT524293:RXX524293 SHP524293:SHT524293 SRL524293:SRP524293 TBH524293:TBL524293 TLD524293:TLH524293 TUZ524293:TVD524293 UEV524293:UEZ524293 UOR524293:UOV524293 UYN524293:UYR524293 VIJ524293:VIN524293 VSF524293:VSJ524293 WCB524293:WCF524293 WLX524293:WMB524293 WVT524293:WVX524293 L589829:P589829 JH589829:JL589829 TD589829:TH589829 ACZ589829:ADD589829 AMV589829:AMZ589829 AWR589829:AWV589829 BGN589829:BGR589829 BQJ589829:BQN589829 CAF589829:CAJ589829 CKB589829:CKF589829 CTX589829:CUB589829 DDT589829:DDX589829 DNP589829:DNT589829 DXL589829:DXP589829 EHH589829:EHL589829 ERD589829:ERH589829 FAZ589829:FBD589829 FKV589829:FKZ589829 FUR589829:FUV589829 GEN589829:GER589829 GOJ589829:GON589829 GYF589829:GYJ589829 HIB589829:HIF589829 HRX589829:HSB589829 IBT589829:IBX589829 ILP589829:ILT589829 IVL589829:IVP589829 JFH589829:JFL589829 JPD589829:JPH589829 JYZ589829:JZD589829 KIV589829:KIZ589829 KSR589829:KSV589829 LCN589829:LCR589829 LMJ589829:LMN589829 LWF589829:LWJ589829 MGB589829:MGF589829 MPX589829:MQB589829 MZT589829:MZX589829 NJP589829:NJT589829 NTL589829:NTP589829 ODH589829:ODL589829 OND589829:ONH589829 OWZ589829:OXD589829 PGV589829:PGZ589829 PQR589829:PQV589829 QAN589829:QAR589829 QKJ589829:QKN589829 QUF589829:QUJ589829 REB589829:REF589829 RNX589829:ROB589829 RXT589829:RXX589829 SHP589829:SHT589829 SRL589829:SRP589829 TBH589829:TBL589829 TLD589829:TLH589829 TUZ589829:TVD589829 UEV589829:UEZ589829 UOR589829:UOV589829 UYN589829:UYR589829 VIJ589829:VIN589829 VSF589829:VSJ589829 WCB589829:WCF589829 WLX589829:WMB589829 WVT589829:WVX589829 L655365:P655365 JH655365:JL655365 TD655365:TH655365 ACZ655365:ADD655365 AMV655365:AMZ655365 AWR655365:AWV655365 BGN655365:BGR655365 BQJ655365:BQN655365 CAF655365:CAJ655365 CKB655365:CKF655365 CTX655365:CUB655365 DDT655365:DDX655365 DNP655365:DNT655365 DXL655365:DXP655365 EHH655365:EHL655365 ERD655365:ERH655365 FAZ655365:FBD655365 FKV655365:FKZ655365 FUR655365:FUV655365 GEN655365:GER655365 GOJ655365:GON655365 GYF655365:GYJ655365 HIB655365:HIF655365 HRX655365:HSB655365 IBT655365:IBX655365 ILP655365:ILT655365 IVL655365:IVP655365 JFH655365:JFL655365 JPD655365:JPH655365 JYZ655365:JZD655365 KIV655365:KIZ655365 KSR655365:KSV655365 LCN655365:LCR655365 LMJ655365:LMN655365 LWF655365:LWJ655365 MGB655365:MGF655365 MPX655365:MQB655365 MZT655365:MZX655365 NJP655365:NJT655365 NTL655365:NTP655365 ODH655365:ODL655365 OND655365:ONH655365 OWZ655365:OXD655365 PGV655365:PGZ655365 PQR655365:PQV655365 QAN655365:QAR655365 QKJ655365:QKN655365 QUF655365:QUJ655365 REB655365:REF655365 RNX655365:ROB655365 RXT655365:RXX655365 SHP655365:SHT655365 SRL655365:SRP655365 TBH655365:TBL655365 TLD655365:TLH655365 TUZ655365:TVD655365 UEV655365:UEZ655365 UOR655365:UOV655365 UYN655365:UYR655365 VIJ655365:VIN655365 VSF655365:VSJ655365 WCB655365:WCF655365 WLX655365:WMB655365 WVT655365:WVX655365 L720901:P720901 JH720901:JL720901 TD720901:TH720901 ACZ720901:ADD720901 AMV720901:AMZ720901 AWR720901:AWV720901 BGN720901:BGR720901 BQJ720901:BQN720901 CAF720901:CAJ720901 CKB720901:CKF720901 CTX720901:CUB720901 DDT720901:DDX720901 DNP720901:DNT720901 DXL720901:DXP720901 EHH720901:EHL720901 ERD720901:ERH720901 FAZ720901:FBD720901 FKV720901:FKZ720901 FUR720901:FUV720901 GEN720901:GER720901 GOJ720901:GON720901 GYF720901:GYJ720901 HIB720901:HIF720901 HRX720901:HSB720901 IBT720901:IBX720901 ILP720901:ILT720901 IVL720901:IVP720901 JFH720901:JFL720901 JPD720901:JPH720901 JYZ720901:JZD720901 KIV720901:KIZ720901 KSR720901:KSV720901 LCN720901:LCR720901 LMJ720901:LMN720901 LWF720901:LWJ720901 MGB720901:MGF720901 MPX720901:MQB720901 MZT720901:MZX720901 NJP720901:NJT720901 NTL720901:NTP720901 ODH720901:ODL720901 OND720901:ONH720901 OWZ720901:OXD720901 PGV720901:PGZ720901 PQR720901:PQV720901 QAN720901:QAR720901 QKJ720901:QKN720901 QUF720901:QUJ720901 REB720901:REF720901 RNX720901:ROB720901 RXT720901:RXX720901 SHP720901:SHT720901 SRL720901:SRP720901 TBH720901:TBL720901 TLD720901:TLH720901 TUZ720901:TVD720901 UEV720901:UEZ720901 UOR720901:UOV720901 UYN720901:UYR720901 VIJ720901:VIN720901 VSF720901:VSJ720901 WCB720901:WCF720901 WLX720901:WMB720901 WVT720901:WVX720901 L786437:P786437 JH786437:JL786437 TD786437:TH786437 ACZ786437:ADD786437 AMV786437:AMZ786437 AWR786437:AWV786437 BGN786437:BGR786437 BQJ786437:BQN786437 CAF786437:CAJ786437 CKB786437:CKF786437 CTX786437:CUB786437 DDT786437:DDX786437 DNP786437:DNT786437 DXL786437:DXP786437 EHH786437:EHL786437 ERD786437:ERH786437 FAZ786437:FBD786437 FKV786437:FKZ786437 FUR786437:FUV786437 GEN786437:GER786437 GOJ786437:GON786437 GYF786437:GYJ786437 HIB786437:HIF786437 HRX786437:HSB786437 IBT786437:IBX786437 ILP786437:ILT786437 IVL786437:IVP786437 JFH786437:JFL786437 JPD786437:JPH786437 JYZ786437:JZD786437 KIV786437:KIZ786437 KSR786437:KSV786437 LCN786437:LCR786437 LMJ786437:LMN786437 LWF786437:LWJ786437 MGB786437:MGF786437 MPX786437:MQB786437 MZT786437:MZX786437 NJP786437:NJT786437 NTL786437:NTP786437 ODH786437:ODL786437 OND786437:ONH786437 OWZ786437:OXD786437 PGV786437:PGZ786437 PQR786437:PQV786437 QAN786437:QAR786437 QKJ786437:QKN786437 QUF786437:QUJ786437 REB786437:REF786437 RNX786437:ROB786437 RXT786437:RXX786437 SHP786437:SHT786437 SRL786437:SRP786437 TBH786437:TBL786437 TLD786437:TLH786437 TUZ786437:TVD786437 UEV786437:UEZ786437 UOR786437:UOV786437 UYN786437:UYR786437 VIJ786437:VIN786437 VSF786437:VSJ786437 WCB786437:WCF786437 WLX786437:WMB786437 WVT786437:WVX786437 L851973:P851973 JH851973:JL851973 TD851973:TH851973 ACZ851973:ADD851973 AMV851973:AMZ851973 AWR851973:AWV851973 BGN851973:BGR851973 BQJ851973:BQN851973 CAF851973:CAJ851973 CKB851973:CKF851973 CTX851973:CUB851973 DDT851973:DDX851973 DNP851973:DNT851973 DXL851973:DXP851973 EHH851973:EHL851973 ERD851973:ERH851973 FAZ851973:FBD851973 FKV851973:FKZ851973 FUR851973:FUV851973 GEN851973:GER851973 GOJ851973:GON851973 GYF851973:GYJ851973 HIB851973:HIF851973 HRX851973:HSB851973 IBT851973:IBX851973 ILP851973:ILT851973 IVL851973:IVP851973 JFH851973:JFL851973 JPD851973:JPH851973 JYZ851973:JZD851973 KIV851973:KIZ851973 KSR851973:KSV851973 LCN851973:LCR851973 LMJ851973:LMN851973 LWF851973:LWJ851973 MGB851973:MGF851973 MPX851973:MQB851973 MZT851973:MZX851973 NJP851973:NJT851973 NTL851973:NTP851973 ODH851973:ODL851973 OND851973:ONH851973 OWZ851973:OXD851973 PGV851973:PGZ851973 PQR851973:PQV851973 QAN851973:QAR851973 QKJ851973:QKN851973 QUF851973:QUJ851973 REB851973:REF851973 RNX851973:ROB851973 RXT851973:RXX851973 SHP851973:SHT851973 SRL851973:SRP851973 TBH851973:TBL851973 TLD851973:TLH851973 TUZ851973:TVD851973 UEV851973:UEZ851973 UOR851973:UOV851973 UYN851973:UYR851973 VIJ851973:VIN851973 VSF851973:VSJ851973 WCB851973:WCF851973 WLX851973:WMB851973 WVT851973:WVX851973 L917509:P917509 JH917509:JL917509 TD917509:TH917509 ACZ917509:ADD917509 AMV917509:AMZ917509 AWR917509:AWV917509 BGN917509:BGR917509 BQJ917509:BQN917509 CAF917509:CAJ917509 CKB917509:CKF917509 CTX917509:CUB917509 DDT917509:DDX917509 DNP917509:DNT917509 DXL917509:DXP917509 EHH917509:EHL917509 ERD917509:ERH917509 FAZ917509:FBD917509 FKV917509:FKZ917509 FUR917509:FUV917509 GEN917509:GER917509 GOJ917509:GON917509 GYF917509:GYJ917509 HIB917509:HIF917509 HRX917509:HSB917509 IBT917509:IBX917509 ILP917509:ILT917509 IVL917509:IVP917509 JFH917509:JFL917509 JPD917509:JPH917509 JYZ917509:JZD917509 KIV917509:KIZ917509 KSR917509:KSV917509 LCN917509:LCR917509 LMJ917509:LMN917509 LWF917509:LWJ917509 MGB917509:MGF917509 MPX917509:MQB917509 MZT917509:MZX917509 NJP917509:NJT917509 NTL917509:NTP917509 ODH917509:ODL917509 OND917509:ONH917509 OWZ917509:OXD917509 PGV917509:PGZ917509 PQR917509:PQV917509 QAN917509:QAR917509 QKJ917509:QKN917509 QUF917509:QUJ917509 REB917509:REF917509 RNX917509:ROB917509 RXT917509:RXX917509 SHP917509:SHT917509 SRL917509:SRP917509 TBH917509:TBL917509 TLD917509:TLH917509 TUZ917509:TVD917509 UEV917509:UEZ917509 UOR917509:UOV917509 UYN917509:UYR917509 VIJ917509:VIN917509 VSF917509:VSJ917509 WCB917509:WCF917509 WLX917509:WMB917509 WVT917509:WVX917509 L983045:P983045 JH983045:JL983045 TD983045:TH983045 ACZ983045:ADD983045 AMV983045:AMZ983045 AWR983045:AWV983045 BGN983045:BGR983045 BQJ983045:BQN983045 CAF983045:CAJ983045 CKB983045:CKF983045 CTX983045:CUB983045 DDT983045:DDX983045 DNP983045:DNT983045 DXL983045:DXP983045 EHH983045:EHL983045 ERD983045:ERH983045 FAZ983045:FBD983045 FKV983045:FKZ983045 FUR983045:FUV983045 GEN983045:GER983045 GOJ983045:GON983045 GYF983045:GYJ983045 HIB983045:HIF983045 HRX983045:HSB983045 IBT983045:IBX983045 ILP983045:ILT983045 IVL983045:IVP983045 JFH983045:JFL983045 JPD983045:JPH983045 JYZ983045:JZD983045 KIV983045:KIZ983045 KSR983045:KSV983045 LCN983045:LCR983045 LMJ983045:LMN983045 LWF983045:LWJ983045 MGB983045:MGF983045 MPX983045:MQB983045 MZT983045:MZX983045 NJP983045:NJT983045 NTL983045:NTP983045 ODH983045:ODL983045 OND983045:ONH983045 OWZ983045:OXD983045 PGV983045:PGZ983045 PQR983045:PQV983045 QAN983045:QAR983045 QKJ983045:QKN983045 QUF983045:QUJ983045 REB983045:REF983045 RNX983045:ROB983045 RXT983045:RXX983045 SHP983045:SHT983045 SRL983045:SRP983045 TBH983045:TBL983045 TLD983045:TLH983045 TUZ983045:TVD983045 UEV983045:UEZ983045 UOR983045:UOV983045 UYN983045:UYR983045 VIJ983045:VIN983045 VSF983045:VSJ983045 WCB983045:WCF983045 WLX983045:WMB983045 WVT983045:WVX983045 L37:P37 JH37:JL37 TD37:TH37 ACZ37:ADD37 AMV37:AMZ37 AWR37:AWV37 BGN37:BGR37 BQJ37:BQN37 CAF37:CAJ37 CKB37:CKF37 CTX37:CUB37 DDT37:DDX37 DNP37:DNT37 DXL37:DXP37 EHH37:EHL37 ERD37:ERH37 FAZ37:FBD37 FKV37:FKZ37 FUR37:FUV37 GEN37:GER37 GOJ37:GON37 GYF37:GYJ37 HIB37:HIF37 HRX37:HSB37 IBT37:IBX37 ILP37:ILT37 IVL37:IVP37 JFH37:JFL37 JPD37:JPH37 JYZ37:JZD37 KIV37:KIZ37 KSR37:KSV37 LCN37:LCR37 LMJ37:LMN37 LWF37:LWJ37 MGB37:MGF37 MPX37:MQB37 MZT37:MZX37 NJP37:NJT37 NTL37:NTP37 ODH37:ODL37 OND37:ONH37 OWZ37:OXD37 PGV37:PGZ37 PQR37:PQV37 QAN37:QAR37 QKJ37:QKN37 QUF37:QUJ37 REB37:REF37 RNX37:ROB37 RXT37:RXX37 SHP37:SHT37 SRL37:SRP37 TBH37:TBL37 TLD37:TLH37 TUZ37:TVD37 UEV37:UEZ37 UOR37:UOV37 UYN37:UYR37 VIJ37:VIN37 VSF37:VSJ37 WCB37:WCF37 WLX37:WMB37 WVT37:WVX37 L65573:P65573 JH65573:JL65573 TD65573:TH65573 ACZ65573:ADD65573 AMV65573:AMZ65573 AWR65573:AWV65573 BGN65573:BGR65573 BQJ65573:BQN65573 CAF65573:CAJ65573 CKB65573:CKF65573 CTX65573:CUB65573 DDT65573:DDX65573 DNP65573:DNT65573 DXL65573:DXP65573 EHH65573:EHL65573 ERD65573:ERH65573 FAZ65573:FBD65573 FKV65573:FKZ65573 FUR65573:FUV65573 GEN65573:GER65573 GOJ65573:GON65573 GYF65573:GYJ65573 HIB65573:HIF65573 HRX65573:HSB65573 IBT65573:IBX65573 ILP65573:ILT65573 IVL65573:IVP65573 JFH65573:JFL65573 JPD65573:JPH65573 JYZ65573:JZD65573 KIV65573:KIZ65573 KSR65573:KSV65573 LCN65573:LCR65573 LMJ65573:LMN65573 LWF65573:LWJ65573 MGB65573:MGF65573 MPX65573:MQB65573 MZT65573:MZX65573 NJP65573:NJT65573 NTL65573:NTP65573 ODH65573:ODL65573 OND65573:ONH65573 OWZ65573:OXD65573 PGV65573:PGZ65573 PQR65573:PQV65573 QAN65573:QAR65573 QKJ65573:QKN65573 QUF65573:QUJ65573 REB65573:REF65573 RNX65573:ROB65573 RXT65573:RXX65573 SHP65573:SHT65573 SRL65573:SRP65573 TBH65573:TBL65573 TLD65573:TLH65573 TUZ65573:TVD65573 UEV65573:UEZ65573 UOR65573:UOV65573 UYN65573:UYR65573 VIJ65573:VIN65573 VSF65573:VSJ65573 WCB65573:WCF65573 WLX65573:WMB65573 WVT65573:WVX65573 L131109:P131109 JH131109:JL131109 TD131109:TH131109 ACZ131109:ADD131109 AMV131109:AMZ131109 AWR131109:AWV131109 BGN131109:BGR131109 BQJ131109:BQN131109 CAF131109:CAJ131109 CKB131109:CKF131109 CTX131109:CUB131109 DDT131109:DDX131109 DNP131109:DNT131109 DXL131109:DXP131109 EHH131109:EHL131109 ERD131109:ERH131109 FAZ131109:FBD131109 FKV131109:FKZ131109 FUR131109:FUV131109 GEN131109:GER131109 GOJ131109:GON131109 GYF131109:GYJ131109 HIB131109:HIF131109 HRX131109:HSB131109 IBT131109:IBX131109 ILP131109:ILT131109 IVL131109:IVP131109 JFH131109:JFL131109 JPD131109:JPH131109 JYZ131109:JZD131109 KIV131109:KIZ131109 KSR131109:KSV131109 LCN131109:LCR131109 LMJ131109:LMN131109 LWF131109:LWJ131109 MGB131109:MGF131109 MPX131109:MQB131109 MZT131109:MZX131109 NJP131109:NJT131109 NTL131109:NTP131109 ODH131109:ODL131109 OND131109:ONH131109 OWZ131109:OXD131109 PGV131109:PGZ131109 PQR131109:PQV131109 QAN131109:QAR131109 QKJ131109:QKN131109 QUF131109:QUJ131109 REB131109:REF131109 RNX131109:ROB131109 RXT131109:RXX131109 SHP131109:SHT131109 SRL131109:SRP131109 TBH131109:TBL131109 TLD131109:TLH131109 TUZ131109:TVD131109 UEV131109:UEZ131109 UOR131109:UOV131109 UYN131109:UYR131109 VIJ131109:VIN131109 VSF131109:VSJ131109 WCB131109:WCF131109 WLX131109:WMB131109 WVT131109:WVX131109 L196645:P196645 JH196645:JL196645 TD196645:TH196645 ACZ196645:ADD196645 AMV196645:AMZ196645 AWR196645:AWV196645 BGN196645:BGR196645 BQJ196645:BQN196645 CAF196645:CAJ196645 CKB196645:CKF196645 CTX196645:CUB196645 DDT196645:DDX196645 DNP196645:DNT196645 DXL196645:DXP196645 EHH196645:EHL196645 ERD196645:ERH196645 FAZ196645:FBD196645 FKV196645:FKZ196645 FUR196645:FUV196645 GEN196645:GER196645 GOJ196645:GON196645 GYF196645:GYJ196645 HIB196645:HIF196645 HRX196645:HSB196645 IBT196645:IBX196645 ILP196645:ILT196645 IVL196645:IVP196645 JFH196645:JFL196645 JPD196645:JPH196645 JYZ196645:JZD196645 KIV196645:KIZ196645 KSR196645:KSV196645 LCN196645:LCR196645 LMJ196645:LMN196645 LWF196645:LWJ196645 MGB196645:MGF196645 MPX196645:MQB196645 MZT196645:MZX196645 NJP196645:NJT196645 NTL196645:NTP196645 ODH196645:ODL196645 OND196645:ONH196645 OWZ196645:OXD196645 PGV196645:PGZ196645 PQR196645:PQV196645 QAN196645:QAR196645 QKJ196645:QKN196645 QUF196645:QUJ196645 REB196645:REF196645 RNX196645:ROB196645 RXT196645:RXX196645 SHP196645:SHT196645 SRL196645:SRP196645 TBH196645:TBL196645 TLD196645:TLH196645 TUZ196645:TVD196645 UEV196645:UEZ196645 UOR196645:UOV196645 UYN196645:UYR196645 VIJ196645:VIN196645 VSF196645:VSJ196645 WCB196645:WCF196645 WLX196645:WMB196645 WVT196645:WVX196645 L262181:P262181 JH262181:JL262181 TD262181:TH262181 ACZ262181:ADD262181 AMV262181:AMZ262181 AWR262181:AWV262181 BGN262181:BGR262181 BQJ262181:BQN262181 CAF262181:CAJ262181 CKB262181:CKF262181 CTX262181:CUB262181 DDT262181:DDX262181 DNP262181:DNT262181 DXL262181:DXP262181 EHH262181:EHL262181 ERD262181:ERH262181 FAZ262181:FBD262181 FKV262181:FKZ262181 FUR262181:FUV262181 GEN262181:GER262181 GOJ262181:GON262181 GYF262181:GYJ262181 HIB262181:HIF262181 HRX262181:HSB262181 IBT262181:IBX262181 ILP262181:ILT262181 IVL262181:IVP262181 JFH262181:JFL262181 JPD262181:JPH262181 JYZ262181:JZD262181 KIV262181:KIZ262181 KSR262181:KSV262181 LCN262181:LCR262181 LMJ262181:LMN262181 LWF262181:LWJ262181 MGB262181:MGF262181 MPX262181:MQB262181 MZT262181:MZX262181 NJP262181:NJT262181 NTL262181:NTP262181 ODH262181:ODL262181 OND262181:ONH262181 OWZ262181:OXD262181 PGV262181:PGZ262181 PQR262181:PQV262181 QAN262181:QAR262181 QKJ262181:QKN262181 QUF262181:QUJ262181 REB262181:REF262181 RNX262181:ROB262181 RXT262181:RXX262181 SHP262181:SHT262181 SRL262181:SRP262181 TBH262181:TBL262181 TLD262181:TLH262181 TUZ262181:TVD262181 UEV262181:UEZ262181 UOR262181:UOV262181 UYN262181:UYR262181 VIJ262181:VIN262181 VSF262181:VSJ262181 WCB262181:WCF262181 WLX262181:WMB262181 WVT262181:WVX262181 L327717:P327717 JH327717:JL327717 TD327717:TH327717 ACZ327717:ADD327717 AMV327717:AMZ327717 AWR327717:AWV327717 BGN327717:BGR327717 BQJ327717:BQN327717 CAF327717:CAJ327717 CKB327717:CKF327717 CTX327717:CUB327717 DDT327717:DDX327717 DNP327717:DNT327717 DXL327717:DXP327717 EHH327717:EHL327717 ERD327717:ERH327717 FAZ327717:FBD327717 FKV327717:FKZ327717 FUR327717:FUV327717 GEN327717:GER327717 GOJ327717:GON327717 GYF327717:GYJ327717 HIB327717:HIF327717 HRX327717:HSB327717 IBT327717:IBX327717 ILP327717:ILT327717 IVL327717:IVP327717 JFH327717:JFL327717 JPD327717:JPH327717 JYZ327717:JZD327717 KIV327717:KIZ327717 KSR327717:KSV327717 LCN327717:LCR327717 LMJ327717:LMN327717 LWF327717:LWJ327717 MGB327717:MGF327717 MPX327717:MQB327717 MZT327717:MZX327717 NJP327717:NJT327717 NTL327717:NTP327717 ODH327717:ODL327717 OND327717:ONH327717 OWZ327717:OXD327717 PGV327717:PGZ327717 PQR327717:PQV327717 QAN327717:QAR327717 QKJ327717:QKN327717 QUF327717:QUJ327717 REB327717:REF327717 RNX327717:ROB327717 RXT327717:RXX327717 SHP327717:SHT327717 SRL327717:SRP327717 TBH327717:TBL327717 TLD327717:TLH327717 TUZ327717:TVD327717 UEV327717:UEZ327717 UOR327717:UOV327717 UYN327717:UYR327717 VIJ327717:VIN327717 VSF327717:VSJ327717 WCB327717:WCF327717 WLX327717:WMB327717 WVT327717:WVX327717 L393253:P393253 JH393253:JL393253 TD393253:TH393253 ACZ393253:ADD393253 AMV393253:AMZ393253 AWR393253:AWV393253 BGN393253:BGR393253 BQJ393253:BQN393253 CAF393253:CAJ393253 CKB393253:CKF393253 CTX393253:CUB393253 DDT393253:DDX393253 DNP393253:DNT393253 DXL393253:DXP393253 EHH393253:EHL393253 ERD393253:ERH393253 FAZ393253:FBD393253 FKV393253:FKZ393253 FUR393253:FUV393253 GEN393253:GER393253 GOJ393253:GON393253 GYF393253:GYJ393253 HIB393253:HIF393253 HRX393253:HSB393253 IBT393253:IBX393253 ILP393253:ILT393253 IVL393253:IVP393253 JFH393253:JFL393253 JPD393253:JPH393253 JYZ393253:JZD393253 KIV393253:KIZ393253 KSR393253:KSV393253 LCN393253:LCR393253 LMJ393253:LMN393253 LWF393253:LWJ393253 MGB393253:MGF393253 MPX393253:MQB393253 MZT393253:MZX393253 NJP393253:NJT393253 NTL393253:NTP393253 ODH393253:ODL393253 OND393253:ONH393253 OWZ393253:OXD393253 PGV393253:PGZ393253 PQR393253:PQV393253 QAN393253:QAR393253 QKJ393253:QKN393253 QUF393253:QUJ393253 REB393253:REF393253 RNX393253:ROB393253 RXT393253:RXX393253 SHP393253:SHT393253 SRL393253:SRP393253 TBH393253:TBL393253 TLD393253:TLH393253 TUZ393253:TVD393253 UEV393253:UEZ393253 UOR393253:UOV393253 UYN393253:UYR393253 VIJ393253:VIN393253 VSF393253:VSJ393253 WCB393253:WCF393253 WLX393253:WMB393253 WVT393253:WVX393253 L458789:P458789 JH458789:JL458789 TD458789:TH458789 ACZ458789:ADD458789 AMV458789:AMZ458789 AWR458789:AWV458789 BGN458789:BGR458789 BQJ458789:BQN458789 CAF458789:CAJ458789 CKB458789:CKF458789 CTX458789:CUB458789 DDT458789:DDX458789 DNP458789:DNT458789 DXL458789:DXP458789 EHH458789:EHL458789 ERD458789:ERH458789 FAZ458789:FBD458789 FKV458789:FKZ458789 FUR458789:FUV458789 GEN458789:GER458789 GOJ458789:GON458789 GYF458789:GYJ458789 HIB458789:HIF458789 HRX458789:HSB458789 IBT458789:IBX458789 ILP458789:ILT458789 IVL458789:IVP458789 JFH458789:JFL458789 JPD458789:JPH458789 JYZ458789:JZD458789 KIV458789:KIZ458789 KSR458789:KSV458789 LCN458789:LCR458789 LMJ458789:LMN458789 LWF458789:LWJ458789 MGB458789:MGF458789 MPX458789:MQB458789 MZT458789:MZX458789 NJP458789:NJT458789 NTL458789:NTP458789 ODH458789:ODL458789 OND458789:ONH458789 OWZ458789:OXD458789 PGV458789:PGZ458789 PQR458789:PQV458789 QAN458789:QAR458789 QKJ458789:QKN458789 QUF458789:QUJ458789 REB458789:REF458789 RNX458789:ROB458789 RXT458789:RXX458789 SHP458789:SHT458789 SRL458789:SRP458789 TBH458789:TBL458789 TLD458789:TLH458789 TUZ458789:TVD458789 UEV458789:UEZ458789 UOR458789:UOV458789 UYN458789:UYR458789 VIJ458789:VIN458789 VSF458789:VSJ458789 WCB458789:WCF458789 WLX458789:WMB458789 WVT458789:WVX458789 L524325:P524325 JH524325:JL524325 TD524325:TH524325 ACZ524325:ADD524325 AMV524325:AMZ524325 AWR524325:AWV524325 BGN524325:BGR524325 BQJ524325:BQN524325 CAF524325:CAJ524325 CKB524325:CKF524325 CTX524325:CUB524325 DDT524325:DDX524325 DNP524325:DNT524325 DXL524325:DXP524325 EHH524325:EHL524325 ERD524325:ERH524325 FAZ524325:FBD524325 FKV524325:FKZ524325 FUR524325:FUV524325 GEN524325:GER524325 GOJ524325:GON524325 GYF524325:GYJ524325 HIB524325:HIF524325 HRX524325:HSB524325 IBT524325:IBX524325 ILP524325:ILT524325 IVL524325:IVP524325 JFH524325:JFL524325 JPD524325:JPH524325 JYZ524325:JZD524325 KIV524325:KIZ524325 KSR524325:KSV524325 LCN524325:LCR524325 LMJ524325:LMN524325 LWF524325:LWJ524325 MGB524325:MGF524325 MPX524325:MQB524325 MZT524325:MZX524325 NJP524325:NJT524325 NTL524325:NTP524325 ODH524325:ODL524325 OND524325:ONH524325 OWZ524325:OXD524325 PGV524325:PGZ524325 PQR524325:PQV524325 QAN524325:QAR524325 QKJ524325:QKN524325 QUF524325:QUJ524325 REB524325:REF524325 RNX524325:ROB524325 RXT524325:RXX524325 SHP524325:SHT524325 SRL524325:SRP524325 TBH524325:TBL524325 TLD524325:TLH524325 TUZ524325:TVD524325 UEV524325:UEZ524325 UOR524325:UOV524325 UYN524325:UYR524325 VIJ524325:VIN524325 VSF524325:VSJ524325 WCB524325:WCF524325 WLX524325:WMB524325 WVT524325:WVX524325 L589861:P589861 JH589861:JL589861 TD589861:TH589861 ACZ589861:ADD589861 AMV589861:AMZ589861 AWR589861:AWV589861 BGN589861:BGR589861 BQJ589861:BQN589861 CAF589861:CAJ589861 CKB589861:CKF589861 CTX589861:CUB589861 DDT589861:DDX589861 DNP589861:DNT589861 DXL589861:DXP589861 EHH589861:EHL589861 ERD589861:ERH589861 FAZ589861:FBD589861 FKV589861:FKZ589861 FUR589861:FUV589861 GEN589861:GER589861 GOJ589861:GON589861 GYF589861:GYJ589861 HIB589861:HIF589861 HRX589861:HSB589861 IBT589861:IBX589861 ILP589861:ILT589861 IVL589861:IVP589861 JFH589861:JFL589861 JPD589861:JPH589861 JYZ589861:JZD589861 KIV589861:KIZ589861 KSR589861:KSV589861 LCN589861:LCR589861 LMJ589861:LMN589861 LWF589861:LWJ589861 MGB589861:MGF589861 MPX589861:MQB589861 MZT589861:MZX589861 NJP589861:NJT589861 NTL589861:NTP589861 ODH589861:ODL589861 OND589861:ONH589861 OWZ589861:OXD589861 PGV589861:PGZ589861 PQR589861:PQV589861 QAN589861:QAR589861 QKJ589861:QKN589861 QUF589861:QUJ589861 REB589861:REF589861 RNX589861:ROB589861 RXT589861:RXX589861 SHP589861:SHT589861 SRL589861:SRP589861 TBH589861:TBL589861 TLD589861:TLH589861 TUZ589861:TVD589861 UEV589861:UEZ589861 UOR589861:UOV589861 UYN589861:UYR589861 VIJ589861:VIN589861 VSF589861:VSJ589861 WCB589861:WCF589861 WLX589861:WMB589861 WVT589861:WVX589861 L655397:P655397 JH655397:JL655397 TD655397:TH655397 ACZ655397:ADD655397 AMV655397:AMZ655397 AWR655397:AWV655397 BGN655397:BGR655397 BQJ655397:BQN655397 CAF655397:CAJ655397 CKB655397:CKF655397 CTX655397:CUB655397 DDT655397:DDX655397 DNP655397:DNT655397 DXL655397:DXP655397 EHH655397:EHL655397 ERD655397:ERH655397 FAZ655397:FBD655397 FKV655397:FKZ655397 FUR655397:FUV655397 GEN655397:GER655397 GOJ655397:GON655397 GYF655397:GYJ655397 HIB655397:HIF655397 HRX655397:HSB655397 IBT655397:IBX655397 ILP655397:ILT655397 IVL655397:IVP655397 JFH655397:JFL655397 JPD655397:JPH655397 JYZ655397:JZD655397 KIV655397:KIZ655397 KSR655397:KSV655397 LCN655397:LCR655397 LMJ655397:LMN655397 LWF655397:LWJ655397 MGB655397:MGF655397 MPX655397:MQB655397 MZT655397:MZX655397 NJP655397:NJT655397 NTL655397:NTP655397 ODH655397:ODL655397 OND655397:ONH655397 OWZ655397:OXD655397 PGV655397:PGZ655397 PQR655397:PQV655397 QAN655397:QAR655397 QKJ655397:QKN655397 QUF655397:QUJ655397 REB655397:REF655397 RNX655397:ROB655397 RXT655397:RXX655397 SHP655397:SHT655397 SRL655397:SRP655397 TBH655397:TBL655397 TLD655397:TLH655397 TUZ655397:TVD655397 UEV655397:UEZ655397 UOR655397:UOV655397 UYN655397:UYR655397 VIJ655397:VIN655397 VSF655397:VSJ655397 WCB655397:WCF655397 WLX655397:WMB655397 WVT655397:WVX655397 L720933:P720933 JH720933:JL720933 TD720933:TH720933 ACZ720933:ADD720933 AMV720933:AMZ720933 AWR720933:AWV720933 BGN720933:BGR720933 BQJ720933:BQN720933 CAF720933:CAJ720933 CKB720933:CKF720933 CTX720933:CUB720933 DDT720933:DDX720933 DNP720933:DNT720933 DXL720933:DXP720933 EHH720933:EHL720933 ERD720933:ERH720933 FAZ720933:FBD720933 FKV720933:FKZ720933 FUR720933:FUV720933 GEN720933:GER720933 GOJ720933:GON720933 GYF720933:GYJ720933 HIB720933:HIF720933 HRX720933:HSB720933 IBT720933:IBX720933 ILP720933:ILT720933 IVL720933:IVP720933 JFH720933:JFL720933 JPD720933:JPH720933 JYZ720933:JZD720933 KIV720933:KIZ720933 KSR720933:KSV720933 LCN720933:LCR720933 LMJ720933:LMN720933 LWF720933:LWJ720933 MGB720933:MGF720933 MPX720933:MQB720933 MZT720933:MZX720933 NJP720933:NJT720933 NTL720933:NTP720933 ODH720933:ODL720933 OND720933:ONH720933 OWZ720933:OXD720933 PGV720933:PGZ720933 PQR720933:PQV720933 QAN720933:QAR720933 QKJ720933:QKN720933 QUF720933:QUJ720933 REB720933:REF720933 RNX720933:ROB720933 RXT720933:RXX720933 SHP720933:SHT720933 SRL720933:SRP720933 TBH720933:TBL720933 TLD720933:TLH720933 TUZ720933:TVD720933 UEV720933:UEZ720933 UOR720933:UOV720933 UYN720933:UYR720933 VIJ720933:VIN720933 VSF720933:VSJ720933 WCB720933:WCF720933 WLX720933:WMB720933 WVT720933:WVX720933 L786469:P786469 JH786469:JL786469 TD786469:TH786469 ACZ786469:ADD786469 AMV786469:AMZ786469 AWR786469:AWV786469 BGN786469:BGR786469 BQJ786469:BQN786469 CAF786469:CAJ786469 CKB786469:CKF786469 CTX786469:CUB786469 DDT786469:DDX786469 DNP786469:DNT786469 DXL786469:DXP786469 EHH786469:EHL786469 ERD786469:ERH786469 FAZ786469:FBD786469 FKV786469:FKZ786469 FUR786469:FUV786469 GEN786469:GER786469 GOJ786469:GON786469 GYF786469:GYJ786469 HIB786469:HIF786469 HRX786469:HSB786469 IBT786469:IBX786469 ILP786469:ILT786469 IVL786469:IVP786469 JFH786469:JFL786469 JPD786469:JPH786469 JYZ786469:JZD786469 KIV786469:KIZ786469 KSR786469:KSV786469 LCN786469:LCR786469 LMJ786469:LMN786469 LWF786469:LWJ786469 MGB786469:MGF786469 MPX786469:MQB786469 MZT786469:MZX786469 NJP786469:NJT786469 NTL786469:NTP786469 ODH786469:ODL786469 OND786469:ONH786469 OWZ786469:OXD786469 PGV786469:PGZ786469 PQR786469:PQV786469 QAN786469:QAR786469 QKJ786469:QKN786469 QUF786469:QUJ786469 REB786469:REF786469 RNX786469:ROB786469 RXT786469:RXX786469 SHP786469:SHT786469 SRL786469:SRP786469 TBH786469:TBL786469 TLD786469:TLH786469 TUZ786469:TVD786469 UEV786469:UEZ786469 UOR786469:UOV786469 UYN786469:UYR786469 VIJ786469:VIN786469 VSF786469:VSJ786469 WCB786469:WCF786469 WLX786469:WMB786469 WVT786469:WVX786469 L852005:P852005 JH852005:JL852005 TD852005:TH852005 ACZ852005:ADD852005 AMV852005:AMZ852005 AWR852005:AWV852005 BGN852005:BGR852005 BQJ852005:BQN852005 CAF852005:CAJ852005 CKB852005:CKF852005 CTX852005:CUB852005 DDT852005:DDX852005 DNP852005:DNT852005 DXL852005:DXP852005 EHH852005:EHL852005 ERD852005:ERH852005 FAZ852005:FBD852005 FKV852005:FKZ852005 FUR852005:FUV852005 GEN852005:GER852005 GOJ852005:GON852005 GYF852005:GYJ852005 HIB852005:HIF852005 HRX852005:HSB852005 IBT852005:IBX852005 ILP852005:ILT852005 IVL852005:IVP852005 JFH852005:JFL852005 JPD852005:JPH852005 JYZ852005:JZD852005 KIV852005:KIZ852005 KSR852005:KSV852005 LCN852005:LCR852005 LMJ852005:LMN852005 LWF852005:LWJ852005 MGB852005:MGF852005 MPX852005:MQB852005 MZT852005:MZX852005 NJP852005:NJT852005 NTL852005:NTP852005 ODH852005:ODL852005 OND852005:ONH852005 OWZ852005:OXD852005 PGV852005:PGZ852005 PQR852005:PQV852005 QAN852005:QAR852005 QKJ852005:QKN852005 QUF852005:QUJ852005 REB852005:REF852005 RNX852005:ROB852005 RXT852005:RXX852005 SHP852005:SHT852005 SRL852005:SRP852005 TBH852005:TBL852005 TLD852005:TLH852005 TUZ852005:TVD852005 UEV852005:UEZ852005 UOR852005:UOV852005 UYN852005:UYR852005 VIJ852005:VIN852005 VSF852005:VSJ852005 WCB852005:WCF852005 WLX852005:WMB852005 WVT852005:WVX852005 L917541:P917541 JH917541:JL917541 TD917541:TH917541 ACZ917541:ADD917541 AMV917541:AMZ917541 AWR917541:AWV917541 BGN917541:BGR917541 BQJ917541:BQN917541 CAF917541:CAJ917541 CKB917541:CKF917541 CTX917541:CUB917541 DDT917541:DDX917541 DNP917541:DNT917541 DXL917541:DXP917541 EHH917541:EHL917541 ERD917541:ERH917541 FAZ917541:FBD917541 FKV917541:FKZ917541 FUR917541:FUV917541 GEN917541:GER917541 GOJ917541:GON917541 GYF917541:GYJ917541 HIB917541:HIF917541 HRX917541:HSB917541 IBT917541:IBX917541 ILP917541:ILT917541 IVL917541:IVP917541 JFH917541:JFL917541 JPD917541:JPH917541 JYZ917541:JZD917541 KIV917541:KIZ917541 KSR917541:KSV917541 LCN917541:LCR917541 LMJ917541:LMN917541 LWF917541:LWJ917541 MGB917541:MGF917541 MPX917541:MQB917541 MZT917541:MZX917541 NJP917541:NJT917541 NTL917541:NTP917541 ODH917541:ODL917541 OND917541:ONH917541 OWZ917541:OXD917541 PGV917541:PGZ917541 PQR917541:PQV917541 QAN917541:QAR917541 QKJ917541:QKN917541 QUF917541:QUJ917541 REB917541:REF917541 RNX917541:ROB917541 RXT917541:RXX917541 SHP917541:SHT917541 SRL917541:SRP917541 TBH917541:TBL917541 TLD917541:TLH917541 TUZ917541:TVD917541 UEV917541:UEZ917541 UOR917541:UOV917541 UYN917541:UYR917541 VIJ917541:VIN917541 VSF917541:VSJ917541 WCB917541:WCF917541 WLX917541:WMB917541 WVT917541:WVX917541 L983077:P983077 JH983077:JL983077 TD983077:TH983077 ACZ983077:ADD983077 AMV983077:AMZ983077 AWR983077:AWV983077 BGN983077:BGR983077 BQJ983077:BQN983077 CAF983077:CAJ983077 CKB983077:CKF983077 CTX983077:CUB983077 DDT983077:DDX983077 DNP983077:DNT983077 DXL983077:DXP983077 EHH983077:EHL983077 ERD983077:ERH983077 FAZ983077:FBD983077 FKV983077:FKZ983077 FUR983077:FUV983077 GEN983077:GER983077 GOJ983077:GON983077 GYF983077:GYJ983077 HIB983077:HIF983077 HRX983077:HSB983077 IBT983077:IBX983077 ILP983077:ILT983077 IVL983077:IVP983077 JFH983077:JFL983077 JPD983077:JPH983077 JYZ983077:JZD983077 KIV983077:KIZ983077 KSR983077:KSV983077 LCN983077:LCR983077 LMJ983077:LMN983077 LWF983077:LWJ983077 MGB983077:MGF983077 MPX983077:MQB983077 MZT983077:MZX983077 NJP983077:NJT983077 NTL983077:NTP983077 ODH983077:ODL983077 OND983077:ONH983077 OWZ983077:OXD983077 PGV983077:PGZ983077 PQR983077:PQV983077 QAN983077:QAR983077 QKJ983077:QKN983077 QUF983077:QUJ983077 REB983077:REF983077 RNX983077:ROB983077 RXT983077:RXX983077 SHP983077:SHT983077 SRL983077:SRP983077 TBH983077:TBL983077 TLD983077:TLH983077 TUZ983077:TVD983077 UEV983077:UEZ983077 UOR983077:UOV983077 UYN983077:UYR983077 VIJ983077:VIN983077 VSF983077:VSJ983077 WCB983077:WCF983077 WLX983077:WMB983077 WVT983077:WVX983077 L29:P29 JH29:JL29 TD29:TH29 ACZ29:ADD29 AMV29:AMZ29 AWR29:AWV29 BGN29:BGR29 BQJ29:BQN29 CAF29:CAJ29 CKB29:CKF29 CTX29:CUB29 DDT29:DDX29 DNP29:DNT29 DXL29:DXP29 EHH29:EHL29 ERD29:ERH29 FAZ29:FBD29 FKV29:FKZ29 FUR29:FUV29 GEN29:GER29 GOJ29:GON29 GYF29:GYJ29 HIB29:HIF29 HRX29:HSB29 IBT29:IBX29 ILP29:ILT29 IVL29:IVP29 JFH29:JFL29 JPD29:JPH29 JYZ29:JZD29 KIV29:KIZ29 KSR29:KSV29 LCN29:LCR29 LMJ29:LMN29 LWF29:LWJ29 MGB29:MGF29 MPX29:MQB29 MZT29:MZX29 NJP29:NJT29 NTL29:NTP29 ODH29:ODL29 OND29:ONH29 OWZ29:OXD29 PGV29:PGZ29 PQR29:PQV29 QAN29:QAR29 QKJ29:QKN29 QUF29:QUJ29 REB29:REF29 RNX29:ROB29 RXT29:RXX29 SHP29:SHT29 SRL29:SRP29 TBH29:TBL29 TLD29:TLH29 TUZ29:TVD29 UEV29:UEZ29 UOR29:UOV29 UYN29:UYR29 VIJ29:VIN29 VSF29:VSJ29 WCB29:WCF29 WLX29:WMB29 WVT29:WVX29 L65565:P65565 JH65565:JL65565 TD65565:TH65565 ACZ65565:ADD65565 AMV65565:AMZ65565 AWR65565:AWV65565 BGN65565:BGR65565 BQJ65565:BQN65565 CAF65565:CAJ65565 CKB65565:CKF65565 CTX65565:CUB65565 DDT65565:DDX65565 DNP65565:DNT65565 DXL65565:DXP65565 EHH65565:EHL65565 ERD65565:ERH65565 FAZ65565:FBD65565 FKV65565:FKZ65565 FUR65565:FUV65565 GEN65565:GER65565 GOJ65565:GON65565 GYF65565:GYJ65565 HIB65565:HIF65565 HRX65565:HSB65565 IBT65565:IBX65565 ILP65565:ILT65565 IVL65565:IVP65565 JFH65565:JFL65565 JPD65565:JPH65565 JYZ65565:JZD65565 KIV65565:KIZ65565 KSR65565:KSV65565 LCN65565:LCR65565 LMJ65565:LMN65565 LWF65565:LWJ65565 MGB65565:MGF65565 MPX65565:MQB65565 MZT65565:MZX65565 NJP65565:NJT65565 NTL65565:NTP65565 ODH65565:ODL65565 OND65565:ONH65565 OWZ65565:OXD65565 PGV65565:PGZ65565 PQR65565:PQV65565 QAN65565:QAR65565 QKJ65565:QKN65565 QUF65565:QUJ65565 REB65565:REF65565 RNX65565:ROB65565 RXT65565:RXX65565 SHP65565:SHT65565 SRL65565:SRP65565 TBH65565:TBL65565 TLD65565:TLH65565 TUZ65565:TVD65565 UEV65565:UEZ65565 UOR65565:UOV65565 UYN65565:UYR65565 VIJ65565:VIN65565 VSF65565:VSJ65565 WCB65565:WCF65565 WLX65565:WMB65565 WVT65565:WVX65565 L131101:P131101 JH131101:JL131101 TD131101:TH131101 ACZ131101:ADD131101 AMV131101:AMZ131101 AWR131101:AWV131101 BGN131101:BGR131101 BQJ131101:BQN131101 CAF131101:CAJ131101 CKB131101:CKF131101 CTX131101:CUB131101 DDT131101:DDX131101 DNP131101:DNT131101 DXL131101:DXP131101 EHH131101:EHL131101 ERD131101:ERH131101 FAZ131101:FBD131101 FKV131101:FKZ131101 FUR131101:FUV131101 GEN131101:GER131101 GOJ131101:GON131101 GYF131101:GYJ131101 HIB131101:HIF131101 HRX131101:HSB131101 IBT131101:IBX131101 ILP131101:ILT131101 IVL131101:IVP131101 JFH131101:JFL131101 JPD131101:JPH131101 JYZ131101:JZD131101 KIV131101:KIZ131101 KSR131101:KSV131101 LCN131101:LCR131101 LMJ131101:LMN131101 LWF131101:LWJ131101 MGB131101:MGF131101 MPX131101:MQB131101 MZT131101:MZX131101 NJP131101:NJT131101 NTL131101:NTP131101 ODH131101:ODL131101 OND131101:ONH131101 OWZ131101:OXD131101 PGV131101:PGZ131101 PQR131101:PQV131101 QAN131101:QAR131101 QKJ131101:QKN131101 QUF131101:QUJ131101 REB131101:REF131101 RNX131101:ROB131101 RXT131101:RXX131101 SHP131101:SHT131101 SRL131101:SRP131101 TBH131101:TBL131101 TLD131101:TLH131101 TUZ131101:TVD131101 UEV131101:UEZ131101 UOR131101:UOV131101 UYN131101:UYR131101 VIJ131101:VIN131101 VSF131101:VSJ131101 WCB131101:WCF131101 WLX131101:WMB131101 WVT131101:WVX131101 L196637:P196637 JH196637:JL196637 TD196637:TH196637 ACZ196637:ADD196637 AMV196637:AMZ196637 AWR196637:AWV196637 BGN196637:BGR196637 BQJ196637:BQN196637 CAF196637:CAJ196637 CKB196637:CKF196637 CTX196637:CUB196637 DDT196637:DDX196637 DNP196637:DNT196637 DXL196637:DXP196637 EHH196637:EHL196637 ERD196637:ERH196637 FAZ196637:FBD196637 FKV196637:FKZ196637 FUR196637:FUV196637 GEN196637:GER196637 GOJ196637:GON196637 GYF196637:GYJ196637 HIB196637:HIF196637 HRX196637:HSB196637 IBT196637:IBX196637 ILP196637:ILT196637 IVL196637:IVP196637 JFH196637:JFL196637 JPD196637:JPH196637 JYZ196637:JZD196637 KIV196637:KIZ196637 KSR196637:KSV196637 LCN196637:LCR196637 LMJ196637:LMN196637 LWF196637:LWJ196637 MGB196637:MGF196637 MPX196637:MQB196637 MZT196637:MZX196637 NJP196637:NJT196637 NTL196637:NTP196637 ODH196637:ODL196637 OND196637:ONH196637 OWZ196637:OXD196637 PGV196637:PGZ196637 PQR196637:PQV196637 QAN196637:QAR196637 QKJ196637:QKN196637 QUF196637:QUJ196637 REB196637:REF196637 RNX196637:ROB196637 RXT196637:RXX196637 SHP196637:SHT196637 SRL196637:SRP196637 TBH196637:TBL196637 TLD196637:TLH196637 TUZ196637:TVD196637 UEV196637:UEZ196637 UOR196637:UOV196637 UYN196637:UYR196637 VIJ196637:VIN196637 VSF196637:VSJ196637 WCB196637:WCF196637 WLX196637:WMB196637 WVT196637:WVX196637 L262173:P262173 JH262173:JL262173 TD262173:TH262173 ACZ262173:ADD262173 AMV262173:AMZ262173 AWR262173:AWV262173 BGN262173:BGR262173 BQJ262173:BQN262173 CAF262173:CAJ262173 CKB262173:CKF262173 CTX262173:CUB262173 DDT262173:DDX262173 DNP262173:DNT262173 DXL262173:DXP262173 EHH262173:EHL262173 ERD262173:ERH262173 FAZ262173:FBD262173 FKV262173:FKZ262173 FUR262173:FUV262173 GEN262173:GER262173 GOJ262173:GON262173 GYF262173:GYJ262173 HIB262173:HIF262173 HRX262173:HSB262173 IBT262173:IBX262173 ILP262173:ILT262173 IVL262173:IVP262173 JFH262173:JFL262173 JPD262173:JPH262173 JYZ262173:JZD262173 KIV262173:KIZ262173 KSR262173:KSV262173 LCN262173:LCR262173 LMJ262173:LMN262173 LWF262173:LWJ262173 MGB262173:MGF262173 MPX262173:MQB262173 MZT262173:MZX262173 NJP262173:NJT262173 NTL262173:NTP262173 ODH262173:ODL262173 OND262173:ONH262173 OWZ262173:OXD262173 PGV262173:PGZ262173 PQR262173:PQV262173 QAN262173:QAR262173 QKJ262173:QKN262173 QUF262173:QUJ262173 REB262173:REF262173 RNX262173:ROB262173 RXT262173:RXX262173 SHP262173:SHT262173 SRL262173:SRP262173 TBH262173:TBL262173 TLD262173:TLH262173 TUZ262173:TVD262173 UEV262173:UEZ262173 UOR262173:UOV262173 UYN262173:UYR262173 VIJ262173:VIN262173 VSF262173:VSJ262173 WCB262173:WCF262173 WLX262173:WMB262173 WVT262173:WVX262173 L327709:P327709 JH327709:JL327709 TD327709:TH327709 ACZ327709:ADD327709 AMV327709:AMZ327709 AWR327709:AWV327709 BGN327709:BGR327709 BQJ327709:BQN327709 CAF327709:CAJ327709 CKB327709:CKF327709 CTX327709:CUB327709 DDT327709:DDX327709 DNP327709:DNT327709 DXL327709:DXP327709 EHH327709:EHL327709 ERD327709:ERH327709 FAZ327709:FBD327709 FKV327709:FKZ327709 FUR327709:FUV327709 GEN327709:GER327709 GOJ327709:GON327709 GYF327709:GYJ327709 HIB327709:HIF327709 HRX327709:HSB327709 IBT327709:IBX327709 ILP327709:ILT327709 IVL327709:IVP327709 JFH327709:JFL327709 JPD327709:JPH327709 JYZ327709:JZD327709 KIV327709:KIZ327709 KSR327709:KSV327709 LCN327709:LCR327709 LMJ327709:LMN327709 LWF327709:LWJ327709 MGB327709:MGF327709 MPX327709:MQB327709 MZT327709:MZX327709 NJP327709:NJT327709 NTL327709:NTP327709 ODH327709:ODL327709 OND327709:ONH327709 OWZ327709:OXD327709 PGV327709:PGZ327709 PQR327709:PQV327709 QAN327709:QAR327709 QKJ327709:QKN327709 QUF327709:QUJ327709 REB327709:REF327709 RNX327709:ROB327709 RXT327709:RXX327709 SHP327709:SHT327709 SRL327709:SRP327709 TBH327709:TBL327709 TLD327709:TLH327709 TUZ327709:TVD327709 UEV327709:UEZ327709 UOR327709:UOV327709 UYN327709:UYR327709 VIJ327709:VIN327709 VSF327709:VSJ327709 WCB327709:WCF327709 WLX327709:WMB327709 WVT327709:WVX327709 L393245:P393245 JH393245:JL393245 TD393245:TH393245 ACZ393245:ADD393245 AMV393245:AMZ393245 AWR393245:AWV393245 BGN393245:BGR393245 BQJ393245:BQN393245 CAF393245:CAJ393245 CKB393245:CKF393245 CTX393245:CUB393245 DDT393245:DDX393245 DNP393245:DNT393245 DXL393245:DXP393245 EHH393245:EHL393245 ERD393245:ERH393245 FAZ393245:FBD393245 FKV393245:FKZ393245 FUR393245:FUV393245 GEN393245:GER393245 GOJ393245:GON393245 GYF393245:GYJ393245 HIB393245:HIF393245 HRX393245:HSB393245 IBT393245:IBX393245 ILP393245:ILT393245 IVL393245:IVP393245 JFH393245:JFL393245 JPD393245:JPH393245 JYZ393245:JZD393245 KIV393245:KIZ393245 KSR393245:KSV393245 LCN393245:LCR393245 LMJ393245:LMN393245 LWF393245:LWJ393245 MGB393245:MGF393245 MPX393245:MQB393245 MZT393245:MZX393245 NJP393245:NJT393245 NTL393245:NTP393245 ODH393245:ODL393245 OND393245:ONH393245 OWZ393245:OXD393245 PGV393245:PGZ393245 PQR393245:PQV393245 QAN393245:QAR393245 QKJ393245:QKN393245 QUF393245:QUJ393245 REB393245:REF393245 RNX393245:ROB393245 RXT393245:RXX393245 SHP393245:SHT393245 SRL393245:SRP393245 TBH393245:TBL393245 TLD393245:TLH393245 TUZ393245:TVD393245 UEV393245:UEZ393245 UOR393245:UOV393245 UYN393245:UYR393245 VIJ393245:VIN393245 VSF393245:VSJ393245 WCB393245:WCF393245 WLX393245:WMB393245 WVT393245:WVX393245 L458781:P458781 JH458781:JL458781 TD458781:TH458781 ACZ458781:ADD458781 AMV458781:AMZ458781 AWR458781:AWV458781 BGN458781:BGR458781 BQJ458781:BQN458781 CAF458781:CAJ458781 CKB458781:CKF458781 CTX458781:CUB458781 DDT458781:DDX458781 DNP458781:DNT458781 DXL458781:DXP458781 EHH458781:EHL458781 ERD458781:ERH458781 FAZ458781:FBD458781 FKV458781:FKZ458781 FUR458781:FUV458781 GEN458781:GER458781 GOJ458781:GON458781 GYF458781:GYJ458781 HIB458781:HIF458781 HRX458781:HSB458781 IBT458781:IBX458781 ILP458781:ILT458781 IVL458781:IVP458781 JFH458781:JFL458781 JPD458781:JPH458781 JYZ458781:JZD458781 KIV458781:KIZ458781 KSR458781:KSV458781 LCN458781:LCR458781 LMJ458781:LMN458781 LWF458781:LWJ458781 MGB458781:MGF458781 MPX458781:MQB458781 MZT458781:MZX458781 NJP458781:NJT458781 NTL458781:NTP458781 ODH458781:ODL458781 OND458781:ONH458781 OWZ458781:OXD458781 PGV458781:PGZ458781 PQR458781:PQV458781 QAN458781:QAR458781 QKJ458781:QKN458781 QUF458781:QUJ458781 REB458781:REF458781 RNX458781:ROB458781 RXT458781:RXX458781 SHP458781:SHT458781 SRL458781:SRP458781 TBH458781:TBL458781 TLD458781:TLH458781 TUZ458781:TVD458781 UEV458781:UEZ458781 UOR458781:UOV458781 UYN458781:UYR458781 VIJ458781:VIN458781 VSF458781:VSJ458781 WCB458781:WCF458781 WLX458781:WMB458781 WVT458781:WVX458781 L524317:P524317 JH524317:JL524317 TD524317:TH524317 ACZ524317:ADD524317 AMV524317:AMZ524317 AWR524317:AWV524317 BGN524317:BGR524317 BQJ524317:BQN524317 CAF524317:CAJ524317 CKB524317:CKF524317 CTX524317:CUB524317 DDT524317:DDX524317 DNP524317:DNT524317 DXL524317:DXP524317 EHH524317:EHL524317 ERD524317:ERH524317 FAZ524317:FBD524317 FKV524317:FKZ524317 FUR524317:FUV524317 GEN524317:GER524317 GOJ524317:GON524317 GYF524317:GYJ524317 HIB524317:HIF524317 HRX524317:HSB524317 IBT524317:IBX524317 ILP524317:ILT524317 IVL524317:IVP524317 JFH524317:JFL524317 JPD524317:JPH524317 JYZ524317:JZD524317 KIV524317:KIZ524317 KSR524317:KSV524317 LCN524317:LCR524317 LMJ524317:LMN524317 LWF524317:LWJ524317 MGB524317:MGF524317 MPX524317:MQB524317 MZT524317:MZX524317 NJP524317:NJT524317 NTL524317:NTP524317 ODH524317:ODL524317 OND524317:ONH524317 OWZ524317:OXD524317 PGV524317:PGZ524317 PQR524317:PQV524317 QAN524317:QAR524317 QKJ524317:QKN524317 QUF524317:QUJ524317 REB524317:REF524317 RNX524317:ROB524317 RXT524317:RXX524317 SHP524317:SHT524317 SRL524317:SRP524317 TBH524317:TBL524317 TLD524317:TLH524317 TUZ524317:TVD524317 UEV524317:UEZ524317 UOR524317:UOV524317 UYN524317:UYR524317 VIJ524317:VIN524317 VSF524317:VSJ524317 WCB524317:WCF524317 WLX524317:WMB524317 WVT524317:WVX524317 L589853:P589853 JH589853:JL589853 TD589853:TH589853 ACZ589853:ADD589853 AMV589853:AMZ589853 AWR589853:AWV589853 BGN589853:BGR589853 BQJ589853:BQN589853 CAF589853:CAJ589853 CKB589853:CKF589853 CTX589853:CUB589853 DDT589853:DDX589853 DNP589853:DNT589853 DXL589853:DXP589853 EHH589853:EHL589853 ERD589853:ERH589853 FAZ589853:FBD589853 FKV589853:FKZ589853 FUR589853:FUV589853 GEN589853:GER589853 GOJ589853:GON589853 GYF589853:GYJ589853 HIB589853:HIF589853 HRX589853:HSB589853 IBT589853:IBX589853 ILP589853:ILT589853 IVL589853:IVP589853 JFH589853:JFL589853 JPD589853:JPH589853 JYZ589853:JZD589853 KIV589853:KIZ589853 KSR589853:KSV589853 LCN589853:LCR589853 LMJ589853:LMN589853 LWF589853:LWJ589853 MGB589853:MGF589853 MPX589853:MQB589853 MZT589853:MZX589853 NJP589853:NJT589853 NTL589853:NTP589853 ODH589853:ODL589853 OND589853:ONH589853 OWZ589853:OXD589853 PGV589853:PGZ589853 PQR589853:PQV589853 QAN589853:QAR589853 QKJ589853:QKN589853 QUF589853:QUJ589853 REB589853:REF589853 RNX589853:ROB589853 RXT589853:RXX589853 SHP589853:SHT589853 SRL589853:SRP589853 TBH589853:TBL589853 TLD589853:TLH589853 TUZ589853:TVD589853 UEV589853:UEZ589853 UOR589853:UOV589853 UYN589853:UYR589853 VIJ589853:VIN589853 VSF589853:VSJ589853 WCB589853:WCF589853 WLX589853:WMB589853 WVT589853:WVX589853 L655389:P655389 JH655389:JL655389 TD655389:TH655389 ACZ655389:ADD655389 AMV655389:AMZ655389 AWR655389:AWV655389 BGN655389:BGR655389 BQJ655389:BQN655389 CAF655389:CAJ655389 CKB655389:CKF655389 CTX655389:CUB655389 DDT655389:DDX655389 DNP655389:DNT655389 DXL655389:DXP655389 EHH655389:EHL655389 ERD655389:ERH655389 FAZ655389:FBD655389 FKV655389:FKZ655389 FUR655389:FUV655389 GEN655389:GER655389 GOJ655389:GON655389 GYF655389:GYJ655389 HIB655389:HIF655389 HRX655389:HSB655389 IBT655389:IBX655389 ILP655389:ILT655389 IVL655389:IVP655389 JFH655389:JFL655389 JPD655389:JPH655389 JYZ655389:JZD655389 KIV655389:KIZ655389 KSR655389:KSV655389 LCN655389:LCR655389 LMJ655389:LMN655389 LWF655389:LWJ655389 MGB655389:MGF655389 MPX655389:MQB655389 MZT655389:MZX655389 NJP655389:NJT655389 NTL655389:NTP655389 ODH655389:ODL655389 OND655389:ONH655389 OWZ655389:OXD655389 PGV655389:PGZ655389 PQR655389:PQV655389 QAN655389:QAR655389 QKJ655389:QKN655389 QUF655389:QUJ655389 REB655389:REF655389 RNX655389:ROB655389 RXT655389:RXX655389 SHP655389:SHT655389 SRL655389:SRP655389 TBH655389:TBL655389 TLD655389:TLH655389 TUZ655389:TVD655389 UEV655389:UEZ655389 UOR655389:UOV655389 UYN655389:UYR655389 VIJ655389:VIN655389 VSF655389:VSJ655389 WCB655389:WCF655389 WLX655389:WMB655389 WVT655389:WVX655389 L720925:P720925 JH720925:JL720925 TD720925:TH720925 ACZ720925:ADD720925 AMV720925:AMZ720925 AWR720925:AWV720925 BGN720925:BGR720925 BQJ720925:BQN720925 CAF720925:CAJ720925 CKB720925:CKF720925 CTX720925:CUB720925 DDT720925:DDX720925 DNP720925:DNT720925 DXL720925:DXP720925 EHH720925:EHL720925 ERD720925:ERH720925 FAZ720925:FBD720925 FKV720925:FKZ720925 FUR720925:FUV720925 GEN720925:GER720925 GOJ720925:GON720925 GYF720925:GYJ720925 HIB720925:HIF720925 HRX720925:HSB720925 IBT720925:IBX720925 ILP720925:ILT720925 IVL720925:IVP720925 JFH720925:JFL720925 JPD720925:JPH720925 JYZ720925:JZD720925 KIV720925:KIZ720925 KSR720925:KSV720925 LCN720925:LCR720925 LMJ720925:LMN720925 LWF720925:LWJ720925 MGB720925:MGF720925 MPX720925:MQB720925 MZT720925:MZX720925 NJP720925:NJT720925 NTL720925:NTP720925 ODH720925:ODL720925 OND720925:ONH720925 OWZ720925:OXD720925 PGV720925:PGZ720925 PQR720925:PQV720925 QAN720925:QAR720925 QKJ720925:QKN720925 QUF720925:QUJ720925 REB720925:REF720925 RNX720925:ROB720925 RXT720925:RXX720925 SHP720925:SHT720925 SRL720925:SRP720925 TBH720925:TBL720925 TLD720925:TLH720925 TUZ720925:TVD720925 UEV720925:UEZ720925 UOR720925:UOV720925 UYN720925:UYR720925 VIJ720925:VIN720925 VSF720925:VSJ720925 WCB720925:WCF720925 WLX720925:WMB720925 WVT720925:WVX720925 L786461:P786461 JH786461:JL786461 TD786461:TH786461 ACZ786461:ADD786461 AMV786461:AMZ786461 AWR786461:AWV786461 BGN786461:BGR786461 BQJ786461:BQN786461 CAF786461:CAJ786461 CKB786461:CKF786461 CTX786461:CUB786461 DDT786461:DDX786461 DNP786461:DNT786461 DXL786461:DXP786461 EHH786461:EHL786461 ERD786461:ERH786461 FAZ786461:FBD786461 FKV786461:FKZ786461 FUR786461:FUV786461 GEN786461:GER786461 GOJ786461:GON786461 GYF786461:GYJ786461 HIB786461:HIF786461 HRX786461:HSB786461 IBT786461:IBX786461 ILP786461:ILT786461 IVL786461:IVP786461 JFH786461:JFL786461 JPD786461:JPH786461 JYZ786461:JZD786461 KIV786461:KIZ786461 KSR786461:KSV786461 LCN786461:LCR786461 LMJ786461:LMN786461 LWF786461:LWJ786461 MGB786461:MGF786461 MPX786461:MQB786461 MZT786461:MZX786461 NJP786461:NJT786461 NTL786461:NTP786461 ODH786461:ODL786461 OND786461:ONH786461 OWZ786461:OXD786461 PGV786461:PGZ786461 PQR786461:PQV786461 QAN786461:QAR786461 QKJ786461:QKN786461 QUF786461:QUJ786461 REB786461:REF786461 RNX786461:ROB786461 RXT786461:RXX786461 SHP786461:SHT786461 SRL786461:SRP786461 TBH786461:TBL786461 TLD786461:TLH786461 TUZ786461:TVD786461 UEV786461:UEZ786461 UOR786461:UOV786461 UYN786461:UYR786461 VIJ786461:VIN786461 VSF786461:VSJ786461 WCB786461:WCF786461 WLX786461:WMB786461 WVT786461:WVX786461 L851997:P851997 JH851997:JL851997 TD851997:TH851997 ACZ851997:ADD851997 AMV851997:AMZ851997 AWR851997:AWV851997 BGN851997:BGR851997 BQJ851997:BQN851997 CAF851997:CAJ851997 CKB851997:CKF851997 CTX851997:CUB851997 DDT851997:DDX851997 DNP851997:DNT851997 DXL851997:DXP851997 EHH851997:EHL851997 ERD851997:ERH851997 FAZ851997:FBD851997 FKV851997:FKZ851997 FUR851997:FUV851997 GEN851997:GER851997 GOJ851997:GON851997 GYF851997:GYJ851997 HIB851997:HIF851997 HRX851997:HSB851997 IBT851997:IBX851997 ILP851997:ILT851997 IVL851997:IVP851997 JFH851997:JFL851997 JPD851997:JPH851997 JYZ851997:JZD851997 KIV851997:KIZ851997 KSR851997:KSV851997 LCN851997:LCR851997 LMJ851997:LMN851997 LWF851997:LWJ851997 MGB851997:MGF851997 MPX851997:MQB851997 MZT851997:MZX851997 NJP851997:NJT851997 NTL851997:NTP851997 ODH851997:ODL851997 OND851997:ONH851997 OWZ851997:OXD851997 PGV851997:PGZ851997 PQR851997:PQV851997 QAN851997:QAR851997 QKJ851997:QKN851997 QUF851997:QUJ851997 REB851997:REF851997 RNX851997:ROB851997 RXT851997:RXX851997 SHP851997:SHT851997 SRL851997:SRP851997 TBH851997:TBL851997 TLD851997:TLH851997 TUZ851997:TVD851997 UEV851997:UEZ851997 UOR851997:UOV851997 UYN851997:UYR851997 VIJ851997:VIN851997 VSF851997:VSJ851997 WCB851997:WCF851997 WLX851997:WMB851997 WVT851997:WVX851997 L917533:P917533 JH917533:JL917533 TD917533:TH917533 ACZ917533:ADD917533 AMV917533:AMZ917533 AWR917533:AWV917533 BGN917533:BGR917533 BQJ917533:BQN917533 CAF917533:CAJ917533 CKB917533:CKF917533 CTX917533:CUB917533 DDT917533:DDX917533 DNP917533:DNT917533 DXL917533:DXP917533 EHH917533:EHL917533 ERD917533:ERH917533 FAZ917533:FBD917533 FKV917533:FKZ917533 FUR917533:FUV917533 GEN917533:GER917533 GOJ917533:GON917533 GYF917533:GYJ917533 HIB917533:HIF917533 HRX917533:HSB917533 IBT917533:IBX917533 ILP917533:ILT917533 IVL917533:IVP917533 JFH917533:JFL917533 JPD917533:JPH917533 JYZ917533:JZD917533 KIV917533:KIZ917533 KSR917533:KSV917533 LCN917533:LCR917533 LMJ917533:LMN917533 LWF917533:LWJ917533 MGB917533:MGF917533 MPX917533:MQB917533 MZT917533:MZX917533 NJP917533:NJT917533 NTL917533:NTP917533 ODH917533:ODL917533 OND917533:ONH917533 OWZ917533:OXD917533 PGV917533:PGZ917533 PQR917533:PQV917533 QAN917533:QAR917533 QKJ917533:QKN917533 QUF917533:QUJ917533 REB917533:REF917533 RNX917533:ROB917533 RXT917533:RXX917533 SHP917533:SHT917533 SRL917533:SRP917533 TBH917533:TBL917533 TLD917533:TLH917533 TUZ917533:TVD917533 UEV917533:UEZ917533 UOR917533:UOV917533 UYN917533:UYR917533 VIJ917533:VIN917533 VSF917533:VSJ917533 WCB917533:WCF917533 WLX917533:WMB917533 WVT917533:WVX917533 L983069:P983069 JH983069:JL983069 TD983069:TH983069 ACZ983069:ADD983069 AMV983069:AMZ983069 AWR983069:AWV983069 BGN983069:BGR983069 BQJ983069:BQN983069 CAF983069:CAJ983069 CKB983069:CKF983069 CTX983069:CUB983069 DDT983069:DDX983069 DNP983069:DNT983069 DXL983069:DXP983069 EHH983069:EHL983069 ERD983069:ERH983069 FAZ983069:FBD983069 FKV983069:FKZ983069 FUR983069:FUV983069 GEN983069:GER983069 GOJ983069:GON983069 GYF983069:GYJ983069 HIB983069:HIF983069 HRX983069:HSB983069 IBT983069:IBX983069 ILP983069:ILT983069 IVL983069:IVP983069 JFH983069:JFL983069 JPD983069:JPH983069 JYZ983069:JZD983069 KIV983069:KIZ983069 KSR983069:KSV983069 LCN983069:LCR983069 LMJ983069:LMN983069 LWF983069:LWJ983069 MGB983069:MGF983069 MPX983069:MQB983069 MZT983069:MZX983069 NJP983069:NJT983069 NTL983069:NTP983069 ODH983069:ODL983069 OND983069:ONH983069 OWZ983069:OXD983069 PGV983069:PGZ983069 PQR983069:PQV983069 QAN983069:QAR983069 QKJ983069:QKN983069 QUF983069:QUJ983069 REB983069:REF983069 RNX983069:ROB983069 RXT983069:RXX983069 SHP983069:SHT983069 SRL983069:SRP983069 TBH983069:TBL983069 TLD983069:TLH983069 TUZ983069:TVD983069 UEV983069:UEZ983069 UOR983069:UOV983069 UYN983069:UYR983069 VIJ983069:VIN983069 VSF983069:VSJ983069 WCB983069:WCF983069 WLX983069:WMB983069 WVT983069:WVX983069 L21:P21 JH21:JL21 TD21:TH21 ACZ21:ADD21 AMV21:AMZ21 AWR21:AWV21 BGN21:BGR21 BQJ21:BQN21 CAF21:CAJ21 CKB21:CKF21 CTX21:CUB21 DDT21:DDX21 DNP21:DNT21 DXL21:DXP21 EHH21:EHL21 ERD21:ERH21 FAZ21:FBD21 FKV21:FKZ21 FUR21:FUV21 GEN21:GER21 GOJ21:GON21 GYF21:GYJ21 HIB21:HIF21 HRX21:HSB21 IBT21:IBX21 ILP21:ILT21 IVL21:IVP21 JFH21:JFL21 JPD21:JPH21 JYZ21:JZD21 KIV21:KIZ21 KSR21:KSV21 LCN21:LCR21 LMJ21:LMN21 LWF21:LWJ21 MGB21:MGF21 MPX21:MQB21 MZT21:MZX21 NJP21:NJT21 NTL21:NTP21 ODH21:ODL21 OND21:ONH21 OWZ21:OXD21 PGV21:PGZ21 PQR21:PQV21 QAN21:QAR21 QKJ21:QKN21 QUF21:QUJ21 REB21:REF21 RNX21:ROB21 RXT21:RXX21 SHP21:SHT21 SRL21:SRP21 TBH21:TBL21 TLD21:TLH21 TUZ21:TVD21 UEV21:UEZ21 UOR21:UOV21 UYN21:UYR21 VIJ21:VIN21 VSF21:VSJ21 WCB21:WCF21 WLX21:WMB21 WVT21:WVX21 L65557:P65557 JH65557:JL65557 TD65557:TH65557 ACZ65557:ADD65557 AMV65557:AMZ65557 AWR65557:AWV65557 BGN65557:BGR65557 BQJ65557:BQN65557 CAF65557:CAJ65557 CKB65557:CKF65557 CTX65557:CUB65557 DDT65557:DDX65557 DNP65557:DNT65557 DXL65557:DXP65557 EHH65557:EHL65557 ERD65557:ERH65557 FAZ65557:FBD65557 FKV65557:FKZ65557 FUR65557:FUV65557 GEN65557:GER65557 GOJ65557:GON65557 GYF65557:GYJ65557 HIB65557:HIF65557 HRX65557:HSB65557 IBT65557:IBX65557 ILP65557:ILT65557 IVL65557:IVP65557 JFH65557:JFL65557 JPD65557:JPH65557 JYZ65557:JZD65557 KIV65557:KIZ65557 KSR65557:KSV65557 LCN65557:LCR65557 LMJ65557:LMN65557 LWF65557:LWJ65557 MGB65557:MGF65557 MPX65557:MQB65557 MZT65557:MZX65557 NJP65557:NJT65557 NTL65557:NTP65557 ODH65557:ODL65557 OND65557:ONH65557 OWZ65557:OXD65557 PGV65557:PGZ65557 PQR65557:PQV65557 QAN65557:QAR65557 QKJ65557:QKN65557 QUF65557:QUJ65557 REB65557:REF65557 RNX65557:ROB65557 RXT65557:RXX65557 SHP65557:SHT65557 SRL65557:SRP65557 TBH65557:TBL65557 TLD65557:TLH65557 TUZ65557:TVD65557 UEV65557:UEZ65557 UOR65557:UOV65557 UYN65557:UYR65557 VIJ65557:VIN65557 VSF65557:VSJ65557 WCB65557:WCF65557 WLX65557:WMB65557 WVT65557:WVX65557 L131093:P131093 JH131093:JL131093 TD131093:TH131093 ACZ131093:ADD131093 AMV131093:AMZ131093 AWR131093:AWV131093 BGN131093:BGR131093 BQJ131093:BQN131093 CAF131093:CAJ131093 CKB131093:CKF131093 CTX131093:CUB131093 DDT131093:DDX131093 DNP131093:DNT131093 DXL131093:DXP131093 EHH131093:EHL131093 ERD131093:ERH131093 FAZ131093:FBD131093 FKV131093:FKZ131093 FUR131093:FUV131093 GEN131093:GER131093 GOJ131093:GON131093 GYF131093:GYJ131093 HIB131093:HIF131093 HRX131093:HSB131093 IBT131093:IBX131093 ILP131093:ILT131093 IVL131093:IVP131093 JFH131093:JFL131093 JPD131093:JPH131093 JYZ131093:JZD131093 KIV131093:KIZ131093 KSR131093:KSV131093 LCN131093:LCR131093 LMJ131093:LMN131093 LWF131093:LWJ131093 MGB131093:MGF131093 MPX131093:MQB131093 MZT131093:MZX131093 NJP131093:NJT131093 NTL131093:NTP131093 ODH131093:ODL131093 OND131093:ONH131093 OWZ131093:OXD131093 PGV131093:PGZ131093 PQR131093:PQV131093 QAN131093:QAR131093 QKJ131093:QKN131093 QUF131093:QUJ131093 REB131093:REF131093 RNX131093:ROB131093 RXT131093:RXX131093 SHP131093:SHT131093 SRL131093:SRP131093 TBH131093:TBL131093 TLD131093:TLH131093 TUZ131093:TVD131093 UEV131093:UEZ131093 UOR131093:UOV131093 UYN131093:UYR131093 VIJ131093:VIN131093 VSF131093:VSJ131093 WCB131093:WCF131093 WLX131093:WMB131093 WVT131093:WVX131093 L196629:P196629 JH196629:JL196629 TD196629:TH196629 ACZ196629:ADD196629 AMV196629:AMZ196629 AWR196629:AWV196629 BGN196629:BGR196629 BQJ196629:BQN196629 CAF196629:CAJ196629 CKB196629:CKF196629 CTX196629:CUB196629 DDT196629:DDX196629 DNP196629:DNT196629 DXL196629:DXP196629 EHH196629:EHL196629 ERD196629:ERH196629 FAZ196629:FBD196629 FKV196629:FKZ196629 FUR196629:FUV196629 GEN196629:GER196629 GOJ196629:GON196629 GYF196629:GYJ196629 HIB196629:HIF196629 HRX196629:HSB196629 IBT196629:IBX196629 ILP196629:ILT196629 IVL196629:IVP196629 JFH196629:JFL196629 JPD196629:JPH196629 JYZ196629:JZD196629 KIV196629:KIZ196629 KSR196629:KSV196629 LCN196629:LCR196629 LMJ196629:LMN196629 LWF196629:LWJ196629 MGB196629:MGF196629 MPX196629:MQB196629 MZT196629:MZX196629 NJP196629:NJT196629 NTL196629:NTP196629 ODH196629:ODL196629 OND196629:ONH196629 OWZ196629:OXD196629 PGV196629:PGZ196629 PQR196629:PQV196629 QAN196629:QAR196629 QKJ196629:QKN196629 QUF196629:QUJ196629 REB196629:REF196629 RNX196629:ROB196629 RXT196629:RXX196629 SHP196629:SHT196629 SRL196629:SRP196629 TBH196629:TBL196629 TLD196629:TLH196629 TUZ196629:TVD196629 UEV196629:UEZ196629 UOR196629:UOV196629 UYN196629:UYR196629 VIJ196629:VIN196629 VSF196629:VSJ196629 WCB196629:WCF196629 WLX196629:WMB196629 WVT196629:WVX196629 L262165:P262165 JH262165:JL262165 TD262165:TH262165 ACZ262165:ADD262165 AMV262165:AMZ262165 AWR262165:AWV262165 BGN262165:BGR262165 BQJ262165:BQN262165 CAF262165:CAJ262165 CKB262165:CKF262165 CTX262165:CUB262165 DDT262165:DDX262165 DNP262165:DNT262165 DXL262165:DXP262165 EHH262165:EHL262165 ERD262165:ERH262165 FAZ262165:FBD262165 FKV262165:FKZ262165 FUR262165:FUV262165 GEN262165:GER262165 GOJ262165:GON262165 GYF262165:GYJ262165 HIB262165:HIF262165 HRX262165:HSB262165 IBT262165:IBX262165 ILP262165:ILT262165 IVL262165:IVP262165 JFH262165:JFL262165 JPD262165:JPH262165 JYZ262165:JZD262165 KIV262165:KIZ262165 KSR262165:KSV262165 LCN262165:LCR262165 LMJ262165:LMN262165 LWF262165:LWJ262165 MGB262165:MGF262165 MPX262165:MQB262165 MZT262165:MZX262165 NJP262165:NJT262165 NTL262165:NTP262165 ODH262165:ODL262165 OND262165:ONH262165 OWZ262165:OXD262165 PGV262165:PGZ262165 PQR262165:PQV262165 QAN262165:QAR262165 QKJ262165:QKN262165 QUF262165:QUJ262165 REB262165:REF262165 RNX262165:ROB262165 RXT262165:RXX262165 SHP262165:SHT262165 SRL262165:SRP262165 TBH262165:TBL262165 TLD262165:TLH262165 TUZ262165:TVD262165 UEV262165:UEZ262165 UOR262165:UOV262165 UYN262165:UYR262165 VIJ262165:VIN262165 VSF262165:VSJ262165 WCB262165:WCF262165 WLX262165:WMB262165 WVT262165:WVX262165 L327701:P327701 JH327701:JL327701 TD327701:TH327701 ACZ327701:ADD327701 AMV327701:AMZ327701 AWR327701:AWV327701 BGN327701:BGR327701 BQJ327701:BQN327701 CAF327701:CAJ327701 CKB327701:CKF327701 CTX327701:CUB327701 DDT327701:DDX327701 DNP327701:DNT327701 DXL327701:DXP327701 EHH327701:EHL327701 ERD327701:ERH327701 FAZ327701:FBD327701 FKV327701:FKZ327701 FUR327701:FUV327701 GEN327701:GER327701 GOJ327701:GON327701 GYF327701:GYJ327701 HIB327701:HIF327701 HRX327701:HSB327701 IBT327701:IBX327701 ILP327701:ILT327701 IVL327701:IVP327701 JFH327701:JFL327701 JPD327701:JPH327701 JYZ327701:JZD327701 KIV327701:KIZ327701 KSR327701:KSV327701 LCN327701:LCR327701 LMJ327701:LMN327701 LWF327701:LWJ327701 MGB327701:MGF327701 MPX327701:MQB327701 MZT327701:MZX327701 NJP327701:NJT327701 NTL327701:NTP327701 ODH327701:ODL327701 OND327701:ONH327701 OWZ327701:OXD327701 PGV327701:PGZ327701 PQR327701:PQV327701 QAN327701:QAR327701 QKJ327701:QKN327701 QUF327701:QUJ327701 REB327701:REF327701 RNX327701:ROB327701 RXT327701:RXX327701 SHP327701:SHT327701 SRL327701:SRP327701 TBH327701:TBL327701 TLD327701:TLH327701 TUZ327701:TVD327701 UEV327701:UEZ327701 UOR327701:UOV327701 UYN327701:UYR327701 VIJ327701:VIN327701 VSF327701:VSJ327701 WCB327701:WCF327701 WLX327701:WMB327701 WVT327701:WVX327701 L393237:P393237 JH393237:JL393237 TD393237:TH393237 ACZ393237:ADD393237 AMV393237:AMZ393237 AWR393237:AWV393237 BGN393237:BGR393237 BQJ393237:BQN393237 CAF393237:CAJ393237 CKB393237:CKF393237 CTX393237:CUB393237 DDT393237:DDX393237 DNP393237:DNT393237 DXL393237:DXP393237 EHH393237:EHL393237 ERD393237:ERH393237 FAZ393237:FBD393237 FKV393237:FKZ393237 FUR393237:FUV393237 GEN393237:GER393237 GOJ393237:GON393237 GYF393237:GYJ393237 HIB393237:HIF393237 HRX393237:HSB393237 IBT393237:IBX393237 ILP393237:ILT393237 IVL393237:IVP393237 JFH393237:JFL393237 JPD393237:JPH393237 JYZ393237:JZD393237 KIV393237:KIZ393237 KSR393237:KSV393237 LCN393237:LCR393237 LMJ393237:LMN393237 LWF393237:LWJ393237 MGB393237:MGF393237 MPX393237:MQB393237 MZT393237:MZX393237 NJP393237:NJT393237 NTL393237:NTP393237 ODH393237:ODL393237 OND393237:ONH393237 OWZ393237:OXD393237 PGV393237:PGZ393237 PQR393237:PQV393237 QAN393237:QAR393237 QKJ393237:QKN393237 QUF393237:QUJ393237 REB393237:REF393237 RNX393237:ROB393237 RXT393237:RXX393237 SHP393237:SHT393237 SRL393237:SRP393237 TBH393237:TBL393237 TLD393237:TLH393237 TUZ393237:TVD393237 UEV393237:UEZ393237 UOR393237:UOV393237 UYN393237:UYR393237 VIJ393237:VIN393237 VSF393237:VSJ393237 WCB393237:WCF393237 WLX393237:WMB393237 WVT393237:WVX393237 L458773:P458773 JH458773:JL458773 TD458773:TH458773 ACZ458773:ADD458773 AMV458773:AMZ458773 AWR458773:AWV458773 BGN458773:BGR458773 BQJ458773:BQN458773 CAF458773:CAJ458773 CKB458773:CKF458773 CTX458773:CUB458773 DDT458773:DDX458773 DNP458773:DNT458773 DXL458773:DXP458773 EHH458773:EHL458773 ERD458773:ERH458773 FAZ458773:FBD458773 FKV458773:FKZ458773 FUR458773:FUV458773 GEN458773:GER458773 GOJ458773:GON458773 GYF458773:GYJ458773 HIB458773:HIF458773 HRX458773:HSB458773 IBT458773:IBX458773 ILP458773:ILT458773 IVL458773:IVP458773 JFH458773:JFL458773 JPD458773:JPH458773 JYZ458773:JZD458773 KIV458773:KIZ458773 KSR458773:KSV458773 LCN458773:LCR458773 LMJ458773:LMN458773 LWF458773:LWJ458773 MGB458773:MGF458773 MPX458773:MQB458773 MZT458773:MZX458773 NJP458773:NJT458773 NTL458773:NTP458773 ODH458773:ODL458773 OND458773:ONH458773 OWZ458773:OXD458773 PGV458773:PGZ458773 PQR458773:PQV458773 QAN458773:QAR458773 QKJ458773:QKN458773 QUF458773:QUJ458773 REB458773:REF458773 RNX458773:ROB458773 RXT458773:RXX458773 SHP458773:SHT458773 SRL458773:SRP458773 TBH458773:TBL458773 TLD458773:TLH458773 TUZ458773:TVD458773 UEV458773:UEZ458773 UOR458773:UOV458773 UYN458773:UYR458773 VIJ458773:VIN458773 VSF458773:VSJ458773 WCB458773:WCF458773 WLX458773:WMB458773 WVT458773:WVX458773 L524309:P524309 JH524309:JL524309 TD524309:TH524309 ACZ524309:ADD524309 AMV524309:AMZ524309 AWR524309:AWV524309 BGN524309:BGR524309 BQJ524309:BQN524309 CAF524309:CAJ524309 CKB524309:CKF524309 CTX524309:CUB524309 DDT524309:DDX524309 DNP524309:DNT524309 DXL524309:DXP524309 EHH524309:EHL524309 ERD524309:ERH524309 FAZ524309:FBD524309 FKV524309:FKZ524309 FUR524309:FUV524309 GEN524309:GER524309 GOJ524309:GON524309 GYF524309:GYJ524309 HIB524309:HIF524309 HRX524309:HSB524309 IBT524309:IBX524309 ILP524309:ILT524309 IVL524309:IVP524309 JFH524309:JFL524309 JPD524309:JPH524309 JYZ524309:JZD524309 KIV524309:KIZ524309 KSR524309:KSV524309 LCN524309:LCR524309 LMJ524309:LMN524309 LWF524309:LWJ524309 MGB524309:MGF524309 MPX524309:MQB524309 MZT524309:MZX524309 NJP524309:NJT524309 NTL524309:NTP524309 ODH524309:ODL524309 OND524309:ONH524309 OWZ524309:OXD524309 PGV524309:PGZ524309 PQR524309:PQV524309 QAN524309:QAR524309 QKJ524309:QKN524309 QUF524309:QUJ524309 REB524309:REF524309 RNX524309:ROB524309 RXT524309:RXX524309 SHP524309:SHT524309 SRL524309:SRP524309 TBH524309:TBL524309 TLD524309:TLH524309 TUZ524309:TVD524309 UEV524309:UEZ524309 UOR524309:UOV524309 UYN524309:UYR524309 VIJ524309:VIN524309 VSF524309:VSJ524309 WCB524309:WCF524309 WLX524309:WMB524309 WVT524309:WVX524309 L589845:P589845 JH589845:JL589845 TD589845:TH589845 ACZ589845:ADD589845 AMV589845:AMZ589845 AWR589845:AWV589845 BGN589845:BGR589845 BQJ589845:BQN589845 CAF589845:CAJ589845 CKB589845:CKF589845 CTX589845:CUB589845 DDT589845:DDX589845 DNP589845:DNT589845 DXL589845:DXP589845 EHH589845:EHL589845 ERD589845:ERH589845 FAZ589845:FBD589845 FKV589845:FKZ589845 FUR589845:FUV589845 GEN589845:GER589845 GOJ589845:GON589845 GYF589845:GYJ589845 HIB589845:HIF589845 HRX589845:HSB589845 IBT589845:IBX589845 ILP589845:ILT589845 IVL589845:IVP589845 JFH589845:JFL589845 JPD589845:JPH589845 JYZ589845:JZD589845 KIV589845:KIZ589845 KSR589845:KSV589845 LCN589845:LCR589845 LMJ589845:LMN589845 LWF589845:LWJ589845 MGB589845:MGF589845 MPX589845:MQB589845 MZT589845:MZX589845 NJP589845:NJT589845 NTL589845:NTP589845 ODH589845:ODL589845 OND589845:ONH589845 OWZ589845:OXD589845 PGV589845:PGZ589845 PQR589845:PQV589845 QAN589845:QAR589845 QKJ589845:QKN589845 QUF589845:QUJ589845 REB589845:REF589845 RNX589845:ROB589845 RXT589845:RXX589845 SHP589845:SHT589845 SRL589845:SRP589845 TBH589845:TBL589845 TLD589845:TLH589845 TUZ589845:TVD589845 UEV589845:UEZ589845 UOR589845:UOV589845 UYN589845:UYR589845 VIJ589845:VIN589845 VSF589845:VSJ589845 WCB589845:WCF589845 WLX589845:WMB589845 WVT589845:WVX589845 L655381:P655381 JH655381:JL655381 TD655381:TH655381 ACZ655381:ADD655381 AMV655381:AMZ655381 AWR655381:AWV655381 BGN655381:BGR655381 BQJ655381:BQN655381 CAF655381:CAJ655381 CKB655381:CKF655381 CTX655381:CUB655381 DDT655381:DDX655381 DNP655381:DNT655381 DXL655381:DXP655381 EHH655381:EHL655381 ERD655381:ERH655381 FAZ655381:FBD655381 FKV655381:FKZ655381 FUR655381:FUV655381 GEN655381:GER655381 GOJ655381:GON655381 GYF655381:GYJ655381 HIB655381:HIF655381 HRX655381:HSB655381 IBT655381:IBX655381 ILP655381:ILT655381 IVL655381:IVP655381 JFH655381:JFL655381 JPD655381:JPH655381 JYZ655381:JZD655381 KIV655381:KIZ655381 KSR655381:KSV655381 LCN655381:LCR655381 LMJ655381:LMN655381 LWF655381:LWJ655381 MGB655381:MGF655381 MPX655381:MQB655381 MZT655381:MZX655381 NJP655381:NJT655381 NTL655381:NTP655381 ODH655381:ODL655381 OND655381:ONH655381 OWZ655381:OXD655381 PGV655381:PGZ655381 PQR655381:PQV655381 QAN655381:QAR655381 QKJ655381:QKN655381 QUF655381:QUJ655381 REB655381:REF655381 RNX655381:ROB655381 RXT655381:RXX655381 SHP655381:SHT655381 SRL655381:SRP655381 TBH655381:TBL655381 TLD655381:TLH655381 TUZ655381:TVD655381 UEV655381:UEZ655381 UOR655381:UOV655381 UYN655381:UYR655381 VIJ655381:VIN655381 VSF655381:VSJ655381 WCB655381:WCF655381 WLX655381:WMB655381 WVT655381:WVX655381 L720917:P720917 JH720917:JL720917 TD720917:TH720917 ACZ720917:ADD720917 AMV720917:AMZ720917 AWR720917:AWV720917 BGN720917:BGR720917 BQJ720917:BQN720917 CAF720917:CAJ720917 CKB720917:CKF720917 CTX720917:CUB720917 DDT720917:DDX720917 DNP720917:DNT720917 DXL720917:DXP720917 EHH720917:EHL720917 ERD720917:ERH720917 FAZ720917:FBD720917 FKV720917:FKZ720917 FUR720917:FUV720917 GEN720917:GER720917 GOJ720917:GON720917 GYF720917:GYJ720917 HIB720917:HIF720917 HRX720917:HSB720917 IBT720917:IBX720917 ILP720917:ILT720917 IVL720917:IVP720917 JFH720917:JFL720917 JPD720917:JPH720917 JYZ720917:JZD720917 KIV720917:KIZ720917 KSR720917:KSV720917 LCN720917:LCR720917 LMJ720917:LMN720917 LWF720917:LWJ720917 MGB720917:MGF720917 MPX720917:MQB720917 MZT720917:MZX720917 NJP720917:NJT720917 NTL720917:NTP720917 ODH720917:ODL720917 OND720917:ONH720917 OWZ720917:OXD720917 PGV720917:PGZ720917 PQR720917:PQV720917 QAN720917:QAR720917 QKJ720917:QKN720917 QUF720917:QUJ720917 REB720917:REF720917 RNX720917:ROB720917 RXT720917:RXX720917 SHP720917:SHT720917 SRL720917:SRP720917 TBH720917:TBL720917 TLD720917:TLH720917 TUZ720917:TVD720917 UEV720917:UEZ720917 UOR720917:UOV720917 UYN720917:UYR720917 VIJ720917:VIN720917 VSF720917:VSJ720917 WCB720917:WCF720917 WLX720917:WMB720917 WVT720917:WVX720917 L786453:P786453 JH786453:JL786453 TD786453:TH786453 ACZ786453:ADD786453 AMV786453:AMZ786453 AWR786453:AWV786453 BGN786453:BGR786453 BQJ786453:BQN786453 CAF786453:CAJ786453 CKB786453:CKF786453 CTX786453:CUB786453 DDT786453:DDX786453 DNP786453:DNT786453 DXL786453:DXP786453 EHH786453:EHL786453 ERD786453:ERH786453 FAZ786453:FBD786453 FKV786453:FKZ786453 FUR786453:FUV786453 GEN786453:GER786453 GOJ786453:GON786453 GYF786453:GYJ786453 HIB786453:HIF786453 HRX786453:HSB786453 IBT786453:IBX786453 ILP786453:ILT786453 IVL786453:IVP786453 JFH786453:JFL786453 JPD786453:JPH786453 JYZ786453:JZD786453 KIV786453:KIZ786453 KSR786453:KSV786453 LCN786453:LCR786453 LMJ786453:LMN786453 LWF786453:LWJ786453 MGB786453:MGF786453 MPX786453:MQB786453 MZT786453:MZX786453 NJP786453:NJT786453 NTL786453:NTP786453 ODH786453:ODL786453 OND786453:ONH786453 OWZ786453:OXD786453 PGV786453:PGZ786453 PQR786453:PQV786453 QAN786453:QAR786453 QKJ786453:QKN786453 QUF786453:QUJ786453 REB786453:REF786453 RNX786453:ROB786453 RXT786453:RXX786453 SHP786453:SHT786453 SRL786453:SRP786453 TBH786453:TBL786453 TLD786453:TLH786453 TUZ786453:TVD786453 UEV786453:UEZ786453 UOR786453:UOV786453 UYN786453:UYR786453 VIJ786453:VIN786453 VSF786453:VSJ786453 WCB786453:WCF786453 WLX786453:WMB786453 WVT786453:WVX786453 L851989:P851989 JH851989:JL851989 TD851989:TH851989 ACZ851989:ADD851989 AMV851989:AMZ851989 AWR851989:AWV851989 BGN851989:BGR851989 BQJ851989:BQN851989 CAF851989:CAJ851989 CKB851989:CKF851989 CTX851989:CUB851989 DDT851989:DDX851989 DNP851989:DNT851989 DXL851989:DXP851989 EHH851989:EHL851989 ERD851989:ERH851989 FAZ851989:FBD851989 FKV851989:FKZ851989 FUR851989:FUV851989 GEN851989:GER851989 GOJ851989:GON851989 GYF851989:GYJ851989 HIB851989:HIF851989 HRX851989:HSB851989 IBT851989:IBX851989 ILP851989:ILT851989 IVL851989:IVP851989 JFH851989:JFL851989 JPD851989:JPH851989 JYZ851989:JZD851989 KIV851989:KIZ851989 KSR851989:KSV851989 LCN851989:LCR851989 LMJ851989:LMN851989 LWF851989:LWJ851989 MGB851989:MGF851989 MPX851989:MQB851989 MZT851989:MZX851989 NJP851989:NJT851989 NTL851989:NTP851989 ODH851989:ODL851989 OND851989:ONH851989 OWZ851989:OXD851989 PGV851989:PGZ851989 PQR851989:PQV851989 QAN851989:QAR851989 QKJ851989:QKN851989 QUF851989:QUJ851989 REB851989:REF851989 RNX851989:ROB851989 RXT851989:RXX851989 SHP851989:SHT851989 SRL851989:SRP851989 TBH851989:TBL851989 TLD851989:TLH851989 TUZ851989:TVD851989 UEV851989:UEZ851989 UOR851989:UOV851989 UYN851989:UYR851989 VIJ851989:VIN851989 VSF851989:VSJ851989 WCB851989:WCF851989 WLX851989:WMB851989 WVT851989:WVX851989 L917525:P917525 JH917525:JL917525 TD917525:TH917525 ACZ917525:ADD917525 AMV917525:AMZ917525 AWR917525:AWV917525 BGN917525:BGR917525 BQJ917525:BQN917525 CAF917525:CAJ917525 CKB917525:CKF917525 CTX917525:CUB917525 DDT917525:DDX917525 DNP917525:DNT917525 DXL917525:DXP917525 EHH917525:EHL917525 ERD917525:ERH917525 FAZ917525:FBD917525 FKV917525:FKZ917525 FUR917525:FUV917525 GEN917525:GER917525 GOJ917525:GON917525 GYF917525:GYJ917525 HIB917525:HIF917525 HRX917525:HSB917525 IBT917525:IBX917525 ILP917525:ILT917525 IVL917525:IVP917525 JFH917525:JFL917525 JPD917525:JPH917525 JYZ917525:JZD917525 KIV917525:KIZ917525 KSR917525:KSV917525 LCN917525:LCR917525 LMJ917525:LMN917525 LWF917525:LWJ917525 MGB917525:MGF917525 MPX917525:MQB917525 MZT917525:MZX917525 NJP917525:NJT917525 NTL917525:NTP917525 ODH917525:ODL917525 OND917525:ONH917525 OWZ917525:OXD917525 PGV917525:PGZ917525 PQR917525:PQV917525 QAN917525:QAR917525 QKJ917525:QKN917525 QUF917525:QUJ917525 REB917525:REF917525 RNX917525:ROB917525 RXT917525:RXX917525 SHP917525:SHT917525 SRL917525:SRP917525 TBH917525:TBL917525 TLD917525:TLH917525 TUZ917525:TVD917525 UEV917525:UEZ917525 UOR917525:UOV917525 UYN917525:UYR917525 VIJ917525:VIN917525 VSF917525:VSJ917525 WCB917525:WCF917525 WLX917525:WMB917525 WVT917525:WVX917525 L983061:P983061 JH983061:JL983061 TD983061:TH983061 ACZ983061:ADD983061 AMV983061:AMZ983061 AWR983061:AWV983061 BGN983061:BGR983061 BQJ983061:BQN983061 CAF983061:CAJ983061 CKB983061:CKF983061 CTX983061:CUB983061 DDT983061:DDX983061 DNP983061:DNT983061 DXL983061:DXP983061 EHH983061:EHL983061 ERD983061:ERH983061 FAZ983061:FBD983061 FKV983061:FKZ983061 FUR983061:FUV983061 GEN983061:GER983061 GOJ983061:GON983061 GYF983061:GYJ983061 HIB983061:HIF983061 HRX983061:HSB983061 IBT983061:IBX983061 ILP983061:ILT983061 IVL983061:IVP983061 JFH983061:JFL983061 JPD983061:JPH983061 JYZ983061:JZD983061 KIV983061:KIZ983061 KSR983061:KSV983061 LCN983061:LCR983061 LMJ983061:LMN983061 LWF983061:LWJ983061 MGB983061:MGF983061 MPX983061:MQB983061 MZT983061:MZX983061 NJP983061:NJT983061 NTL983061:NTP983061 ODH983061:ODL983061 OND983061:ONH983061 OWZ983061:OXD983061 PGV983061:PGZ983061 PQR983061:PQV983061 QAN983061:QAR983061 QKJ983061:QKN983061 QUF983061:QUJ983061 REB983061:REF983061 RNX983061:ROB983061 RXT983061:RXX983061 SHP983061:SHT983061 SRL983061:SRP983061 TBH983061:TBL983061 TLD983061:TLH983061 TUZ983061:TVD983061 UEV983061:UEZ983061 UOR983061:UOV983061 UYN983061:UYR983061 VIJ983061:VIN983061 VSF983061:VSJ983061 WCB983061:WCF983061 WLX983061:WMB983061 WVT983061:WVX983061 L13:P13 JH13:JL13 TD13:TH13 ACZ13:ADD13 AMV13:AMZ13 AWR13:AWV13 BGN13:BGR13 BQJ13:BQN13 CAF13:CAJ13 CKB13:CKF13 CTX13:CUB13 DDT13:DDX13 DNP13:DNT13 DXL13:DXP13 EHH13:EHL13 ERD13:ERH13 FAZ13:FBD13 FKV13:FKZ13 FUR13:FUV13 GEN13:GER13 GOJ13:GON13 GYF13:GYJ13 HIB13:HIF13 HRX13:HSB13 IBT13:IBX13 ILP13:ILT13 IVL13:IVP13 JFH13:JFL13 JPD13:JPH13 JYZ13:JZD13 KIV13:KIZ13 KSR13:KSV13 LCN13:LCR13 LMJ13:LMN13 LWF13:LWJ13 MGB13:MGF13 MPX13:MQB13 MZT13:MZX13 NJP13:NJT13 NTL13:NTP13 ODH13:ODL13 OND13:ONH13 OWZ13:OXD13 PGV13:PGZ13 PQR13:PQV13 QAN13:QAR13 QKJ13:QKN13 QUF13:QUJ13 REB13:REF13 RNX13:ROB13 RXT13:RXX13 SHP13:SHT13 SRL13:SRP13 TBH13:TBL13 TLD13:TLH13 TUZ13:TVD13 UEV13:UEZ13 UOR13:UOV13 UYN13:UYR13 VIJ13:VIN13 VSF13:VSJ13 WCB13:WCF13 WLX13:WMB13 WVT13:WVX13 L65549:P65549 JH65549:JL65549 TD65549:TH65549 ACZ65549:ADD65549 AMV65549:AMZ65549 AWR65549:AWV65549 BGN65549:BGR65549 BQJ65549:BQN65549 CAF65549:CAJ65549 CKB65549:CKF65549 CTX65549:CUB65549 DDT65549:DDX65549 DNP65549:DNT65549 DXL65549:DXP65549 EHH65549:EHL65549 ERD65549:ERH65549 FAZ65549:FBD65549 FKV65549:FKZ65549 FUR65549:FUV65549 GEN65549:GER65549 GOJ65549:GON65549 GYF65549:GYJ65549 HIB65549:HIF65549 HRX65549:HSB65549 IBT65549:IBX65549 ILP65549:ILT65549 IVL65549:IVP65549 JFH65549:JFL65549 JPD65549:JPH65549 JYZ65549:JZD65549 KIV65549:KIZ65549 KSR65549:KSV65549 LCN65549:LCR65549 LMJ65549:LMN65549 LWF65549:LWJ65549 MGB65549:MGF65549 MPX65549:MQB65549 MZT65549:MZX65549 NJP65549:NJT65549 NTL65549:NTP65549 ODH65549:ODL65549 OND65549:ONH65549 OWZ65549:OXD65549 PGV65549:PGZ65549 PQR65549:PQV65549 QAN65549:QAR65549 QKJ65549:QKN65549 QUF65549:QUJ65549 REB65549:REF65549 RNX65549:ROB65549 RXT65549:RXX65549 SHP65549:SHT65549 SRL65549:SRP65549 TBH65549:TBL65549 TLD65549:TLH65549 TUZ65549:TVD65549 UEV65549:UEZ65549 UOR65549:UOV65549 UYN65549:UYR65549 VIJ65549:VIN65549 VSF65549:VSJ65549 WCB65549:WCF65549 WLX65549:WMB65549 WVT65549:WVX65549 L131085:P131085 JH131085:JL131085 TD131085:TH131085 ACZ131085:ADD131085 AMV131085:AMZ131085 AWR131085:AWV131085 BGN131085:BGR131085 BQJ131085:BQN131085 CAF131085:CAJ131085 CKB131085:CKF131085 CTX131085:CUB131085 DDT131085:DDX131085 DNP131085:DNT131085 DXL131085:DXP131085 EHH131085:EHL131085 ERD131085:ERH131085 FAZ131085:FBD131085 FKV131085:FKZ131085 FUR131085:FUV131085 GEN131085:GER131085 GOJ131085:GON131085 GYF131085:GYJ131085 HIB131085:HIF131085 HRX131085:HSB131085 IBT131085:IBX131085 ILP131085:ILT131085 IVL131085:IVP131085 JFH131085:JFL131085 JPD131085:JPH131085 JYZ131085:JZD131085 KIV131085:KIZ131085 KSR131085:KSV131085 LCN131085:LCR131085 LMJ131085:LMN131085 LWF131085:LWJ131085 MGB131085:MGF131085 MPX131085:MQB131085 MZT131085:MZX131085 NJP131085:NJT131085 NTL131085:NTP131085 ODH131085:ODL131085 OND131085:ONH131085 OWZ131085:OXD131085 PGV131085:PGZ131085 PQR131085:PQV131085 QAN131085:QAR131085 QKJ131085:QKN131085 QUF131085:QUJ131085 REB131085:REF131085 RNX131085:ROB131085 RXT131085:RXX131085 SHP131085:SHT131085 SRL131085:SRP131085 TBH131085:TBL131085 TLD131085:TLH131085 TUZ131085:TVD131085 UEV131085:UEZ131085 UOR131085:UOV131085 UYN131085:UYR131085 VIJ131085:VIN131085 VSF131085:VSJ131085 WCB131085:WCF131085 WLX131085:WMB131085 WVT131085:WVX131085 L196621:P196621 JH196621:JL196621 TD196621:TH196621 ACZ196621:ADD196621 AMV196621:AMZ196621 AWR196621:AWV196621 BGN196621:BGR196621 BQJ196621:BQN196621 CAF196621:CAJ196621 CKB196621:CKF196621 CTX196621:CUB196621 DDT196621:DDX196621 DNP196621:DNT196621 DXL196621:DXP196621 EHH196621:EHL196621 ERD196621:ERH196621 FAZ196621:FBD196621 FKV196621:FKZ196621 FUR196621:FUV196621 GEN196621:GER196621 GOJ196621:GON196621 GYF196621:GYJ196621 HIB196621:HIF196621 HRX196621:HSB196621 IBT196621:IBX196621 ILP196621:ILT196621 IVL196621:IVP196621 JFH196621:JFL196621 JPD196621:JPH196621 JYZ196621:JZD196621 KIV196621:KIZ196621 KSR196621:KSV196621 LCN196621:LCR196621 LMJ196621:LMN196621 LWF196621:LWJ196621 MGB196621:MGF196621 MPX196621:MQB196621 MZT196621:MZX196621 NJP196621:NJT196621 NTL196621:NTP196621 ODH196621:ODL196621 OND196621:ONH196621 OWZ196621:OXD196621 PGV196621:PGZ196621 PQR196621:PQV196621 QAN196621:QAR196621 QKJ196621:QKN196621 QUF196621:QUJ196621 REB196621:REF196621 RNX196621:ROB196621 RXT196621:RXX196621 SHP196621:SHT196621 SRL196621:SRP196621 TBH196621:TBL196621 TLD196621:TLH196621 TUZ196621:TVD196621 UEV196621:UEZ196621 UOR196621:UOV196621 UYN196621:UYR196621 VIJ196621:VIN196621 VSF196621:VSJ196621 WCB196621:WCF196621 WLX196621:WMB196621 WVT196621:WVX196621 L262157:P262157 JH262157:JL262157 TD262157:TH262157 ACZ262157:ADD262157 AMV262157:AMZ262157 AWR262157:AWV262157 BGN262157:BGR262157 BQJ262157:BQN262157 CAF262157:CAJ262157 CKB262157:CKF262157 CTX262157:CUB262157 DDT262157:DDX262157 DNP262157:DNT262157 DXL262157:DXP262157 EHH262157:EHL262157 ERD262157:ERH262157 FAZ262157:FBD262157 FKV262157:FKZ262157 FUR262157:FUV262157 GEN262157:GER262157 GOJ262157:GON262157 GYF262157:GYJ262157 HIB262157:HIF262157 HRX262157:HSB262157 IBT262157:IBX262157 ILP262157:ILT262157 IVL262157:IVP262157 JFH262157:JFL262157 JPD262157:JPH262157 JYZ262157:JZD262157 KIV262157:KIZ262157 KSR262157:KSV262157 LCN262157:LCR262157 LMJ262157:LMN262157 LWF262157:LWJ262157 MGB262157:MGF262157 MPX262157:MQB262157 MZT262157:MZX262157 NJP262157:NJT262157 NTL262157:NTP262157 ODH262157:ODL262157 OND262157:ONH262157 OWZ262157:OXD262157 PGV262157:PGZ262157 PQR262157:PQV262157 QAN262157:QAR262157 QKJ262157:QKN262157 QUF262157:QUJ262157 REB262157:REF262157 RNX262157:ROB262157 RXT262157:RXX262157 SHP262157:SHT262157 SRL262157:SRP262157 TBH262157:TBL262157 TLD262157:TLH262157 TUZ262157:TVD262157 UEV262157:UEZ262157 UOR262157:UOV262157 UYN262157:UYR262157 VIJ262157:VIN262157 VSF262157:VSJ262157 WCB262157:WCF262157 WLX262157:WMB262157 WVT262157:WVX262157 L327693:P327693 JH327693:JL327693 TD327693:TH327693 ACZ327693:ADD327693 AMV327693:AMZ327693 AWR327693:AWV327693 BGN327693:BGR327693 BQJ327693:BQN327693 CAF327693:CAJ327693 CKB327693:CKF327693 CTX327693:CUB327693 DDT327693:DDX327693 DNP327693:DNT327693 DXL327693:DXP327693 EHH327693:EHL327693 ERD327693:ERH327693 FAZ327693:FBD327693 FKV327693:FKZ327693 FUR327693:FUV327693 GEN327693:GER327693 GOJ327693:GON327693 GYF327693:GYJ327693 HIB327693:HIF327693 HRX327693:HSB327693 IBT327693:IBX327693 ILP327693:ILT327693 IVL327693:IVP327693 JFH327693:JFL327693 JPD327693:JPH327693 JYZ327693:JZD327693 KIV327693:KIZ327693 KSR327693:KSV327693 LCN327693:LCR327693 LMJ327693:LMN327693 LWF327693:LWJ327693 MGB327693:MGF327693 MPX327693:MQB327693 MZT327693:MZX327693 NJP327693:NJT327693 NTL327693:NTP327693 ODH327693:ODL327693 OND327693:ONH327693 OWZ327693:OXD327693 PGV327693:PGZ327693 PQR327693:PQV327693 QAN327693:QAR327693 QKJ327693:QKN327693 QUF327693:QUJ327693 REB327693:REF327693 RNX327693:ROB327693 RXT327693:RXX327693 SHP327693:SHT327693 SRL327693:SRP327693 TBH327693:TBL327693 TLD327693:TLH327693 TUZ327693:TVD327693 UEV327693:UEZ327693 UOR327693:UOV327693 UYN327693:UYR327693 VIJ327693:VIN327693 VSF327693:VSJ327693 WCB327693:WCF327693 WLX327693:WMB327693 WVT327693:WVX327693 L393229:P393229 JH393229:JL393229 TD393229:TH393229 ACZ393229:ADD393229 AMV393229:AMZ393229 AWR393229:AWV393229 BGN393229:BGR393229 BQJ393229:BQN393229 CAF393229:CAJ393229 CKB393229:CKF393229 CTX393229:CUB393229 DDT393229:DDX393229 DNP393229:DNT393229 DXL393229:DXP393229 EHH393229:EHL393229 ERD393229:ERH393229 FAZ393229:FBD393229 FKV393229:FKZ393229 FUR393229:FUV393229 GEN393229:GER393229 GOJ393229:GON393229 GYF393229:GYJ393229 HIB393229:HIF393229 HRX393229:HSB393229 IBT393229:IBX393229 ILP393229:ILT393229 IVL393229:IVP393229 JFH393229:JFL393229 JPD393229:JPH393229 JYZ393229:JZD393229 KIV393229:KIZ393229 KSR393229:KSV393229 LCN393229:LCR393229 LMJ393229:LMN393229 LWF393229:LWJ393229 MGB393229:MGF393229 MPX393229:MQB393229 MZT393229:MZX393229 NJP393229:NJT393229 NTL393229:NTP393229 ODH393229:ODL393229 OND393229:ONH393229 OWZ393229:OXD393229 PGV393229:PGZ393229 PQR393229:PQV393229 QAN393229:QAR393229 QKJ393229:QKN393229 QUF393229:QUJ393229 REB393229:REF393229 RNX393229:ROB393229 RXT393229:RXX393229 SHP393229:SHT393229 SRL393229:SRP393229 TBH393229:TBL393229 TLD393229:TLH393229 TUZ393229:TVD393229 UEV393229:UEZ393229 UOR393229:UOV393229 UYN393229:UYR393229 VIJ393229:VIN393229 VSF393229:VSJ393229 WCB393229:WCF393229 WLX393229:WMB393229 WVT393229:WVX393229 L458765:P458765 JH458765:JL458765 TD458765:TH458765 ACZ458765:ADD458765 AMV458765:AMZ458765 AWR458765:AWV458765 BGN458765:BGR458765 BQJ458765:BQN458765 CAF458765:CAJ458765 CKB458765:CKF458765 CTX458765:CUB458765 DDT458765:DDX458765 DNP458765:DNT458765 DXL458765:DXP458765 EHH458765:EHL458765 ERD458765:ERH458765 FAZ458765:FBD458765 FKV458765:FKZ458765 FUR458765:FUV458765 GEN458765:GER458765 GOJ458765:GON458765 GYF458765:GYJ458765 HIB458765:HIF458765 HRX458765:HSB458765 IBT458765:IBX458765 ILP458765:ILT458765 IVL458765:IVP458765 JFH458765:JFL458765 JPD458765:JPH458765 JYZ458765:JZD458765 KIV458765:KIZ458765 KSR458765:KSV458765 LCN458765:LCR458765 LMJ458765:LMN458765 LWF458765:LWJ458765 MGB458765:MGF458765 MPX458765:MQB458765 MZT458765:MZX458765 NJP458765:NJT458765 NTL458765:NTP458765 ODH458765:ODL458765 OND458765:ONH458765 OWZ458765:OXD458765 PGV458765:PGZ458765 PQR458765:PQV458765 QAN458765:QAR458765 QKJ458765:QKN458765 QUF458765:QUJ458765 REB458765:REF458765 RNX458765:ROB458765 RXT458765:RXX458765 SHP458765:SHT458765 SRL458765:SRP458765 TBH458765:TBL458765 TLD458765:TLH458765 TUZ458765:TVD458765 UEV458765:UEZ458765 UOR458765:UOV458765 UYN458765:UYR458765 VIJ458765:VIN458765 VSF458765:VSJ458765 WCB458765:WCF458765 WLX458765:WMB458765 WVT458765:WVX458765 L524301:P524301 JH524301:JL524301 TD524301:TH524301 ACZ524301:ADD524301 AMV524301:AMZ524301 AWR524301:AWV524301 BGN524301:BGR524301 BQJ524301:BQN524301 CAF524301:CAJ524301 CKB524301:CKF524301 CTX524301:CUB524301 DDT524301:DDX524301 DNP524301:DNT524301 DXL524301:DXP524301 EHH524301:EHL524301 ERD524301:ERH524301 FAZ524301:FBD524301 FKV524301:FKZ524301 FUR524301:FUV524301 GEN524301:GER524301 GOJ524301:GON524301 GYF524301:GYJ524301 HIB524301:HIF524301 HRX524301:HSB524301 IBT524301:IBX524301 ILP524301:ILT524301 IVL524301:IVP524301 JFH524301:JFL524301 JPD524301:JPH524301 JYZ524301:JZD524301 KIV524301:KIZ524301 KSR524301:KSV524301 LCN524301:LCR524301 LMJ524301:LMN524301 LWF524301:LWJ524301 MGB524301:MGF524301 MPX524301:MQB524301 MZT524301:MZX524301 NJP524301:NJT524301 NTL524301:NTP524301 ODH524301:ODL524301 OND524301:ONH524301 OWZ524301:OXD524301 PGV524301:PGZ524301 PQR524301:PQV524301 QAN524301:QAR524301 QKJ524301:QKN524301 QUF524301:QUJ524301 REB524301:REF524301 RNX524301:ROB524301 RXT524301:RXX524301 SHP524301:SHT524301 SRL524301:SRP524301 TBH524301:TBL524301 TLD524301:TLH524301 TUZ524301:TVD524301 UEV524301:UEZ524301 UOR524301:UOV524301 UYN524301:UYR524301 VIJ524301:VIN524301 VSF524301:VSJ524301 WCB524301:WCF524301 WLX524301:WMB524301 WVT524301:WVX524301 L589837:P589837 JH589837:JL589837 TD589837:TH589837 ACZ589837:ADD589837 AMV589837:AMZ589837 AWR589837:AWV589837 BGN589837:BGR589837 BQJ589837:BQN589837 CAF589837:CAJ589837 CKB589837:CKF589837 CTX589837:CUB589837 DDT589837:DDX589837 DNP589837:DNT589837 DXL589837:DXP589837 EHH589837:EHL589837 ERD589837:ERH589837 FAZ589837:FBD589837 FKV589837:FKZ589837 FUR589837:FUV589837 GEN589837:GER589837 GOJ589837:GON589837 GYF589837:GYJ589837 HIB589837:HIF589837 HRX589837:HSB589837 IBT589837:IBX589837 ILP589837:ILT589837 IVL589837:IVP589837 JFH589837:JFL589837 JPD589837:JPH589837 JYZ589837:JZD589837 KIV589837:KIZ589837 KSR589837:KSV589837 LCN589837:LCR589837 LMJ589837:LMN589837 LWF589837:LWJ589837 MGB589837:MGF589837 MPX589837:MQB589837 MZT589837:MZX589837 NJP589837:NJT589837 NTL589837:NTP589837 ODH589837:ODL589837 OND589837:ONH589837 OWZ589837:OXD589837 PGV589837:PGZ589837 PQR589837:PQV589837 QAN589837:QAR589837 QKJ589837:QKN589837 QUF589837:QUJ589837 REB589837:REF589837 RNX589837:ROB589837 RXT589837:RXX589837 SHP589837:SHT589837 SRL589837:SRP589837 TBH589837:TBL589837 TLD589837:TLH589837 TUZ589837:TVD589837 UEV589837:UEZ589837 UOR589837:UOV589837 UYN589837:UYR589837 VIJ589837:VIN589837 VSF589837:VSJ589837 WCB589837:WCF589837 WLX589837:WMB589837 WVT589837:WVX589837 L655373:P655373 JH655373:JL655373 TD655373:TH655373 ACZ655373:ADD655373 AMV655373:AMZ655373 AWR655373:AWV655373 BGN655373:BGR655373 BQJ655373:BQN655373 CAF655373:CAJ655373 CKB655373:CKF655373 CTX655373:CUB655373 DDT655373:DDX655373 DNP655373:DNT655373 DXL655373:DXP655373 EHH655373:EHL655373 ERD655373:ERH655373 FAZ655373:FBD655373 FKV655373:FKZ655373 FUR655373:FUV655373 GEN655373:GER655373 GOJ655373:GON655373 GYF655373:GYJ655373 HIB655373:HIF655373 HRX655373:HSB655373 IBT655373:IBX655373 ILP655373:ILT655373 IVL655373:IVP655373 JFH655373:JFL655373 JPD655373:JPH655373 JYZ655373:JZD655373 KIV655373:KIZ655373 KSR655373:KSV655373 LCN655373:LCR655373 LMJ655373:LMN655373 LWF655373:LWJ655373 MGB655373:MGF655373 MPX655373:MQB655373 MZT655373:MZX655373 NJP655373:NJT655373 NTL655373:NTP655373 ODH655373:ODL655373 OND655373:ONH655373 OWZ655373:OXD655373 PGV655373:PGZ655373 PQR655373:PQV655373 QAN655373:QAR655373 QKJ655373:QKN655373 QUF655373:QUJ655373 REB655373:REF655373 RNX655373:ROB655373 RXT655373:RXX655373 SHP655373:SHT655373 SRL655373:SRP655373 TBH655373:TBL655373 TLD655373:TLH655373 TUZ655373:TVD655373 UEV655373:UEZ655373 UOR655373:UOV655373 UYN655373:UYR655373 VIJ655373:VIN655373 VSF655373:VSJ655373 WCB655373:WCF655373 WLX655373:WMB655373 WVT655373:WVX655373 L720909:P720909 JH720909:JL720909 TD720909:TH720909 ACZ720909:ADD720909 AMV720909:AMZ720909 AWR720909:AWV720909 BGN720909:BGR720909 BQJ720909:BQN720909 CAF720909:CAJ720909 CKB720909:CKF720909 CTX720909:CUB720909 DDT720909:DDX720909 DNP720909:DNT720909 DXL720909:DXP720909 EHH720909:EHL720909 ERD720909:ERH720909 FAZ720909:FBD720909 FKV720909:FKZ720909 FUR720909:FUV720909 GEN720909:GER720909 GOJ720909:GON720909 GYF720909:GYJ720909 HIB720909:HIF720909 HRX720909:HSB720909 IBT720909:IBX720909 ILP720909:ILT720909 IVL720909:IVP720909 JFH720909:JFL720909 JPD720909:JPH720909 JYZ720909:JZD720909 KIV720909:KIZ720909 KSR720909:KSV720909 LCN720909:LCR720909 LMJ720909:LMN720909 LWF720909:LWJ720909 MGB720909:MGF720909 MPX720909:MQB720909 MZT720909:MZX720909 NJP720909:NJT720909 NTL720909:NTP720909 ODH720909:ODL720909 OND720909:ONH720909 OWZ720909:OXD720909 PGV720909:PGZ720909 PQR720909:PQV720909 QAN720909:QAR720909 QKJ720909:QKN720909 QUF720909:QUJ720909 REB720909:REF720909 RNX720909:ROB720909 RXT720909:RXX720909 SHP720909:SHT720909 SRL720909:SRP720909 TBH720909:TBL720909 TLD720909:TLH720909 TUZ720909:TVD720909 UEV720909:UEZ720909 UOR720909:UOV720909 UYN720909:UYR720909 VIJ720909:VIN720909 VSF720909:VSJ720909 WCB720909:WCF720909 WLX720909:WMB720909 WVT720909:WVX720909 L786445:P786445 JH786445:JL786445 TD786445:TH786445 ACZ786445:ADD786445 AMV786445:AMZ786445 AWR786445:AWV786445 BGN786445:BGR786445 BQJ786445:BQN786445 CAF786445:CAJ786445 CKB786445:CKF786445 CTX786445:CUB786445 DDT786445:DDX786445 DNP786445:DNT786445 DXL786445:DXP786445 EHH786445:EHL786445 ERD786445:ERH786445 FAZ786445:FBD786445 FKV786445:FKZ786445 FUR786445:FUV786445 GEN786445:GER786445 GOJ786445:GON786445 GYF786445:GYJ786445 HIB786445:HIF786445 HRX786445:HSB786445 IBT786445:IBX786445 ILP786445:ILT786445 IVL786445:IVP786445 JFH786445:JFL786445 JPD786445:JPH786445 JYZ786445:JZD786445 KIV786445:KIZ786445 KSR786445:KSV786445 LCN786445:LCR786445 LMJ786445:LMN786445 LWF786445:LWJ786445 MGB786445:MGF786445 MPX786445:MQB786445 MZT786445:MZX786445 NJP786445:NJT786445 NTL786445:NTP786445 ODH786445:ODL786445 OND786445:ONH786445 OWZ786445:OXD786445 PGV786445:PGZ786445 PQR786445:PQV786445 QAN786445:QAR786445 QKJ786445:QKN786445 QUF786445:QUJ786445 REB786445:REF786445 RNX786445:ROB786445 RXT786445:RXX786445 SHP786445:SHT786445 SRL786445:SRP786445 TBH786445:TBL786445 TLD786445:TLH786445 TUZ786445:TVD786445 UEV786445:UEZ786445 UOR786445:UOV786445 UYN786445:UYR786445 VIJ786445:VIN786445 VSF786445:VSJ786445 WCB786445:WCF786445 WLX786445:WMB786445 WVT786445:WVX786445 L851981:P851981 JH851981:JL851981 TD851981:TH851981 ACZ851981:ADD851981 AMV851981:AMZ851981 AWR851981:AWV851981 BGN851981:BGR851981 BQJ851981:BQN851981 CAF851981:CAJ851981 CKB851981:CKF851981 CTX851981:CUB851981 DDT851981:DDX851981 DNP851981:DNT851981 DXL851981:DXP851981 EHH851981:EHL851981 ERD851981:ERH851981 FAZ851981:FBD851981 FKV851981:FKZ851981 FUR851981:FUV851981 GEN851981:GER851981 GOJ851981:GON851981 GYF851981:GYJ851981 HIB851981:HIF851981 HRX851981:HSB851981 IBT851981:IBX851981 ILP851981:ILT851981 IVL851981:IVP851981 JFH851981:JFL851981 JPD851981:JPH851981 JYZ851981:JZD851981 KIV851981:KIZ851981 KSR851981:KSV851981 LCN851981:LCR851981 LMJ851981:LMN851981 LWF851981:LWJ851981 MGB851981:MGF851981 MPX851981:MQB851981 MZT851981:MZX851981 NJP851981:NJT851981 NTL851981:NTP851981 ODH851981:ODL851981 OND851981:ONH851981 OWZ851981:OXD851981 PGV851981:PGZ851981 PQR851981:PQV851981 QAN851981:QAR851981 QKJ851981:QKN851981 QUF851981:QUJ851981 REB851981:REF851981 RNX851981:ROB851981 RXT851981:RXX851981 SHP851981:SHT851981 SRL851981:SRP851981 TBH851981:TBL851981 TLD851981:TLH851981 TUZ851981:TVD851981 UEV851981:UEZ851981 UOR851981:UOV851981 UYN851981:UYR851981 VIJ851981:VIN851981 VSF851981:VSJ851981 WCB851981:WCF851981 WLX851981:WMB851981 WVT851981:WVX851981 L917517:P917517 JH917517:JL917517 TD917517:TH917517 ACZ917517:ADD917517 AMV917517:AMZ917517 AWR917517:AWV917517 BGN917517:BGR917517 BQJ917517:BQN917517 CAF917517:CAJ917517 CKB917517:CKF917517 CTX917517:CUB917517 DDT917517:DDX917517 DNP917517:DNT917517 DXL917517:DXP917517 EHH917517:EHL917517 ERD917517:ERH917517 FAZ917517:FBD917517 FKV917517:FKZ917517 FUR917517:FUV917517 GEN917517:GER917517 GOJ917517:GON917517 GYF917517:GYJ917517 HIB917517:HIF917517 HRX917517:HSB917517 IBT917517:IBX917517 ILP917517:ILT917517 IVL917517:IVP917517 JFH917517:JFL917517 JPD917517:JPH917517 JYZ917517:JZD917517 KIV917517:KIZ917517 KSR917517:KSV917517 LCN917517:LCR917517 LMJ917517:LMN917517 LWF917517:LWJ917517 MGB917517:MGF917517 MPX917517:MQB917517 MZT917517:MZX917517 NJP917517:NJT917517 NTL917517:NTP917517 ODH917517:ODL917517 OND917517:ONH917517 OWZ917517:OXD917517 PGV917517:PGZ917517 PQR917517:PQV917517 QAN917517:QAR917517 QKJ917517:QKN917517 QUF917517:QUJ917517 REB917517:REF917517 RNX917517:ROB917517 RXT917517:RXX917517 SHP917517:SHT917517 SRL917517:SRP917517 TBH917517:TBL917517 TLD917517:TLH917517 TUZ917517:TVD917517 UEV917517:UEZ917517 UOR917517:UOV917517 UYN917517:UYR917517 VIJ917517:VIN917517 VSF917517:VSJ917517 WCB917517:WCF917517 WLX917517:WMB917517 WVT917517:WVX917517 L983053:P983053 JH983053:JL983053 TD983053:TH983053 ACZ983053:ADD983053 AMV983053:AMZ983053 AWR983053:AWV983053 BGN983053:BGR983053 BQJ983053:BQN983053 CAF983053:CAJ983053 CKB983053:CKF983053 CTX983053:CUB983053 DDT983053:DDX983053 DNP983053:DNT983053 DXL983053:DXP983053 EHH983053:EHL983053 ERD983053:ERH983053 FAZ983053:FBD983053 FKV983053:FKZ983053 FUR983053:FUV983053 GEN983053:GER983053 GOJ983053:GON983053 GYF983053:GYJ983053 HIB983053:HIF983053 HRX983053:HSB983053 IBT983053:IBX983053 ILP983053:ILT983053 IVL983053:IVP983053 JFH983053:JFL983053 JPD983053:JPH983053 JYZ983053:JZD983053 KIV983053:KIZ983053 KSR983053:KSV983053 LCN983053:LCR983053 LMJ983053:LMN983053 LWF983053:LWJ983053 MGB983053:MGF983053 MPX983053:MQB983053 MZT983053:MZX983053 NJP983053:NJT983053 NTL983053:NTP983053 ODH983053:ODL983053 OND983053:ONH983053 OWZ983053:OXD983053 PGV983053:PGZ983053 PQR983053:PQV983053 QAN983053:QAR983053 QKJ983053:QKN983053 QUF983053:QUJ983053 REB983053:REF983053 RNX983053:ROB983053 RXT983053:RXX983053 SHP983053:SHT983053 SRL983053:SRP983053 TBH983053:TBL983053 TLD983053:TLH983053 TUZ983053:TVD983053 UEV983053:UEZ983053 UOR983053:UOV983053 UYN983053:UYR983053 VIJ983053:VIN983053 VSF983053:VSJ983053 WCB983053:WCF983053 WLX983053:WMB983053 WVT983053:WVX983053" xr:uid="{C13A12B1-CA84-4365-A6B1-3202FE3A23AA}">
      <formula1>$AC$84:$AC$131</formula1>
    </dataValidation>
    <dataValidation type="list" allowBlank="1" showInputMessage="1" showErrorMessage="1" sqref="R5 JN5 TJ5 ADF5 ANB5 AWX5 BGT5 BQP5 CAL5 CKH5 CUD5 DDZ5 DNV5 DXR5 EHN5 ERJ5 FBF5 FLB5 FUX5 GET5 GOP5 GYL5 HIH5 HSD5 IBZ5 ILV5 IVR5 JFN5 JPJ5 JZF5 KJB5 KSX5 LCT5 LMP5 LWL5 MGH5 MQD5 MZZ5 NJV5 NTR5 ODN5 ONJ5 OXF5 PHB5 PQX5 QAT5 QKP5 QUL5 REH5 ROD5 RXZ5 SHV5 SRR5 TBN5 TLJ5 TVF5 UFB5 UOX5 UYT5 VIP5 VSL5 WCH5 WMD5 WVZ5 R65541 JN65541 TJ65541 ADF65541 ANB65541 AWX65541 BGT65541 BQP65541 CAL65541 CKH65541 CUD65541 DDZ65541 DNV65541 DXR65541 EHN65541 ERJ65541 FBF65541 FLB65541 FUX65541 GET65541 GOP65541 GYL65541 HIH65541 HSD65541 IBZ65541 ILV65541 IVR65541 JFN65541 JPJ65541 JZF65541 KJB65541 KSX65541 LCT65541 LMP65541 LWL65541 MGH65541 MQD65541 MZZ65541 NJV65541 NTR65541 ODN65541 ONJ65541 OXF65541 PHB65541 PQX65541 QAT65541 QKP65541 QUL65541 REH65541 ROD65541 RXZ65541 SHV65541 SRR65541 TBN65541 TLJ65541 TVF65541 UFB65541 UOX65541 UYT65541 VIP65541 VSL65541 WCH65541 WMD65541 WVZ65541 R131077 JN131077 TJ131077 ADF131077 ANB131077 AWX131077 BGT131077 BQP131077 CAL131077 CKH131077 CUD131077 DDZ131077 DNV131077 DXR131077 EHN131077 ERJ131077 FBF131077 FLB131077 FUX131077 GET131077 GOP131077 GYL131077 HIH131077 HSD131077 IBZ131077 ILV131077 IVR131077 JFN131077 JPJ131077 JZF131077 KJB131077 KSX131077 LCT131077 LMP131077 LWL131077 MGH131077 MQD131077 MZZ131077 NJV131077 NTR131077 ODN131077 ONJ131077 OXF131077 PHB131077 PQX131077 QAT131077 QKP131077 QUL131077 REH131077 ROD131077 RXZ131077 SHV131077 SRR131077 TBN131077 TLJ131077 TVF131077 UFB131077 UOX131077 UYT131077 VIP131077 VSL131077 WCH131077 WMD131077 WVZ131077 R196613 JN196613 TJ196613 ADF196613 ANB196613 AWX196613 BGT196613 BQP196613 CAL196613 CKH196613 CUD196613 DDZ196613 DNV196613 DXR196613 EHN196613 ERJ196613 FBF196613 FLB196613 FUX196613 GET196613 GOP196613 GYL196613 HIH196613 HSD196613 IBZ196613 ILV196613 IVR196613 JFN196613 JPJ196613 JZF196613 KJB196613 KSX196613 LCT196613 LMP196613 LWL196613 MGH196613 MQD196613 MZZ196613 NJV196613 NTR196613 ODN196613 ONJ196613 OXF196613 PHB196613 PQX196613 QAT196613 QKP196613 QUL196613 REH196613 ROD196613 RXZ196613 SHV196613 SRR196613 TBN196613 TLJ196613 TVF196613 UFB196613 UOX196613 UYT196613 VIP196613 VSL196613 WCH196613 WMD196613 WVZ196613 R262149 JN262149 TJ262149 ADF262149 ANB262149 AWX262149 BGT262149 BQP262149 CAL262149 CKH262149 CUD262149 DDZ262149 DNV262149 DXR262149 EHN262149 ERJ262149 FBF262149 FLB262149 FUX262149 GET262149 GOP262149 GYL262149 HIH262149 HSD262149 IBZ262149 ILV262149 IVR262149 JFN262149 JPJ262149 JZF262149 KJB262149 KSX262149 LCT262149 LMP262149 LWL262149 MGH262149 MQD262149 MZZ262149 NJV262149 NTR262149 ODN262149 ONJ262149 OXF262149 PHB262149 PQX262149 QAT262149 QKP262149 QUL262149 REH262149 ROD262149 RXZ262149 SHV262149 SRR262149 TBN262149 TLJ262149 TVF262149 UFB262149 UOX262149 UYT262149 VIP262149 VSL262149 WCH262149 WMD262149 WVZ262149 R327685 JN327685 TJ327685 ADF327685 ANB327685 AWX327685 BGT327685 BQP327685 CAL327685 CKH327685 CUD327685 DDZ327685 DNV327685 DXR327685 EHN327685 ERJ327685 FBF327685 FLB327685 FUX327685 GET327685 GOP327685 GYL327685 HIH327685 HSD327685 IBZ327685 ILV327685 IVR327685 JFN327685 JPJ327685 JZF327685 KJB327685 KSX327685 LCT327685 LMP327685 LWL327685 MGH327685 MQD327685 MZZ327685 NJV327685 NTR327685 ODN327685 ONJ327685 OXF327685 PHB327685 PQX327685 QAT327685 QKP327685 QUL327685 REH327685 ROD327685 RXZ327685 SHV327685 SRR327685 TBN327685 TLJ327685 TVF327685 UFB327685 UOX327685 UYT327685 VIP327685 VSL327685 WCH327685 WMD327685 WVZ327685 R393221 JN393221 TJ393221 ADF393221 ANB393221 AWX393221 BGT393221 BQP393221 CAL393221 CKH393221 CUD393221 DDZ393221 DNV393221 DXR393221 EHN393221 ERJ393221 FBF393221 FLB393221 FUX393221 GET393221 GOP393221 GYL393221 HIH393221 HSD393221 IBZ393221 ILV393221 IVR393221 JFN393221 JPJ393221 JZF393221 KJB393221 KSX393221 LCT393221 LMP393221 LWL393221 MGH393221 MQD393221 MZZ393221 NJV393221 NTR393221 ODN393221 ONJ393221 OXF393221 PHB393221 PQX393221 QAT393221 QKP393221 QUL393221 REH393221 ROD393221 RXZ393221 SHV393221 SRR393221 TBN393221 TLJ393221 TVF393221 UFB393221 UOX393221 UYT393221 VIP393221 VSL393221 WCH393221 WMD393221 WVZ393221 R458757 JN458757 TJ458757 ADF458757 ANB458757 AWX458757 BGT458757 BQP458757 CAL458757 CKH458757 CUD458757 DDZ458757 DNV458757 DXR458757 EHN458757 ERJ458757 FBF458757 FLB458757 FUX458757 GET458757 GOP458757 GYL458757 HIH458757 HSD458757 IBZ458757 ILV458757 IVR458757 JFN458757 JPJ458757 JZF458757 KJB458757 KSX458757 LCT458757 LMP458757 LWL458757 MGH458757 MQD458757 MZZ458757 NJV458757 NTR458757 ODN458757 ONJ458757 OXF458757 PHB458757 PQX458757 QAT458757 QKP458757 QUL458757 REH458757 ROD458757 RXZ458757 SHV458757 SRR458757 TBN458757 TLJ458757 TVF458757 UFB458757 UOX458757 UYT458757 VIP458757 VSL458757 WCH458757 WMD458757 WVZ458757 R524293 JN524293 TJ524293 ADF524293 ANB524293 AWX524293 BGT524293 BQP524293 CAL524293 CKH524293 CUD524293 DDZ524293 DNV524293 DXR524293 EHN524293 ERJ524293 FBF524293 FLB524293 FUX524293 GET524293 GOP524293 GYL524293 HIH524293 HSD524293 IBZ524293 ILV524293 IVR524293 JFN524293 JPJ524293 JZF524293 KJB524293 KSX524293 LCT524293 LMP524293 LWL524293 MGH524293 MQD524293 MZZ524293 NJV524293 NTR524293 ODN524293 ONJ524293 OXF524293 PHB524293 PQX524293 QAT524293 QKP524293 QUL524293 REH524293 ROD524293 RXZ524293 SHV524293 SRR524293 TBN524293 TLJ524293 TVF524293 UFB524293 UOX524293 UYT524293 VIP524293 VSL524293 WCH524293 WMD524293 WVZ524293 R589829 JN589829 TJ589829 ADF589829 ANB589829 AWX589829 BGT589829 BQP589829 CAL589829 CKH589829 CUD589829 DDZ589829 DNV589829 DXR589829 EHN589829 ERJ589829 FBF589829 FLB589829 FUX589829 GET589829 GOP589829 GYL589829 HIH589829 HSD589829 IBZ589829 ILV589829 IVR589829 JFN589829 JPJ589829 JZF589829 KJB589829 KSX589829 LCT589829 LMP589829 LWL589829 MGH589829 MQD589829 MZZ589829 NJV589829 NTR589829 ODN589829 ONJ589829 OXF589829 PHB589829 PQX589829 QAT589829 QKP589829 QUL589829 REH589829 ROD589829 RXZ589829 SHV589829 SRR589829 TBN589829 TLJ589829 TVF589829 UFB589829 UOX589829 UYT589829 VIP589829 VSL589829 WCH589829 WMD589829 WVZ589829 R655365 JN655365 TJ655365 ADF655365 ANB655365 AWX655365 BGT655365 BQP655365 CAL655365 CKH655365 CUD655365 DDZ655365 DNV655365 DXR655365 EHN655365 ERJ655365 FBF655365 FLB655365 FUX655365 GET655365 GOP655365 GYL655365 HIH655365 HSD655365 IBZ655365 ILV655365 IVR655365 JFN655365 JPJ655365 JZF655365 KJB655365 KSX655365 LCT655365 LMP655365 LWL655365 MGH655365 MQD655365 MZZ655365 NJV655365 NTR655365 ODN655365 ONJ655365 OXF655365 PHB655365 PQX655365 QAT655365 QKP655365 QUL655365 REH655365 ROD655365 RXZ655365 SHV655365 SRR655365 TBN655365 TLJ655365 TVF655365 UFB655365 UOX655365 UYT655365 VIP655365 VSL655365 WCH655365 WMD655365 WVZ655365 R720901 JN720901 TJ720901 ADF720901 ANB720901 AWX720901 BGT720901 BQP720901 CAL720901 CKH720901 CUD720901 DDZ720901 DNV720901 DXR720901 EHN720901 ERJ720901 FBF720901 FLB720901 FUX720901 GET720901 GOP720901 GYL720901 HIH720901 HSD720901 IBZ720901 ILV720901 IVR720901 JFN720901 JPJ720901 JZF720901 KJB720901 KSX720901 LCT720901 LMP720901 LWL720901 MGH720901 MQD720901 MZZ720901 NJV720901 NTR720901 ODN720901 ONJ720901 OXF720901 PHB720901 PQX720901 QAT720901 QKP720901 QUL720901 REH720901 ROD720901 RXZ720901 SHV720901 SRR720901 TBN720901 TLJ720901 TVF720901 UFB720901 UOX720901 UYT720901 VIP720901 VSL720901 WCH720901 WMD720901 WVZ720901 R786437 JN786437 TJ786437 ADF786437 ANB786437 AWX786437 BGT786437 BQP786437 CAL786437 CKH786437 CUD786437 DDZ786437 DNV786437 DXR786437 EHN786437 ERJ786437 FBF786437 FLB786437 FUX786437 GET786437 GOP786437 GYL786437 HIH786437 HSD786437 IBZ786437 ILV786437 IVR786437 JFN786437 JPJ786437 JZF786437 KJB786437 KSX786437 LCT786437 LMP786437 LWL786437 MGH786437 MQD786437 MZZ786437 NJV786437 NTR786437 ODN786437 ONJ786437 OXF786437 PHB786437 PQX786437 QAT786437 QKP786437 QUL786437 REH786437 ROD786437 RXZ786437 SHV786437 SRR786437 TBN786437 TLJ786437 TVF786437 UFB786437 UOX786437 UYT786437 VIP786437 VSL786437 WCH786437 WMD786437 WVZ786437 R851973 JN851973 TJ851973 ADF851973 ANB851973 AWX851973 BGT851973 BQP851973 CAL851973 CKH851973 CUD851973 DDZ851973 DNV851973 DXR851973 EHN851973 ERJ851973 FBF851973 FLB851973 FUX851973 GET851973 GOP851973 GYL851973 HIH851973 HSD851973 IBZ851973 ILV851973 IVR851973 JFN851973 JPJ851973 JZF851973 KJB851973 KSX851973 LCT851973 LMP851973 LWL851973 MGH851973 MQD851973 MZZ851973 NJV851973 NTR851973 ODN851973 ONJ851973 OXF851973 PHB851973 PQX851973 QAT851973 QKP851973 QUL851973 REH851973 ROD851973 RXZ851973 SHV851973 SRR851973 TBN851973 TLJ851973 TVF851973 UFB851973 UOX851973 UYT851973 VIP851973 VSL851973 WCH851973 WMD851973 WVZ851973 R917509 JN917509 TJ917509 ADF917509 ANB917509 AWX917509 BGT917509 BQP917509 CAL917509 CKH917509 CUD917509 DDZ917509 DNV917509 DXR917509 EHN917509 ERJ917509 FBF917509 FLB917509 FUX917509 GET917509 GOP917509 GYL917509 HIH917509 HSD917509 IBZ917509 ILV917509 IVR917509 JFN917509 JPJ917509 JZF917509 KJB917509 KSX917509 LCT917509 LMP917509 LWL917509 MGH917509 MQD917509 MZZ917509 NJV917509 NTR917509 ODN917509 ONJ917509 OXF917509 PHB917509 PQX917509 QAT917509 QKP917509 QUL917509 REH917509 ROD917509 RXZ917509 SHV917509 SRR917509 TBN917509 TLJ917509 TVF917509 UFB917509 UOX917509 UYT917509 VIP917509 VSL917509 WCH917509 WMD917509 WVZ917509 R983045 JN983045 TJ983045 ADF983045 ANB983045 AWX983045 BGT983045 BQP983045 CAL983045 CKH983045 CUD983045 DDZ983045 DNV983045 DXR983045 EHN983045 ERJ983045 FBF983045 FLB983045 FUX983045 GET983045 GOP983045 GYL983045 HIH983045 HSD983045 IBZ983045 ILV983045 IVR983045 JFN983045 JPJ983045 JZF983045 KJB983045 KSX983045 LCT983045 LMP983045 LWL983045 MGH983045 MQD983045 MZZ983045 NJV983045 NTR983045 ODN983045 ONJ983045 OXF983045 PHB983045 PQX983045 QAT983045 QKP983045 QUL983045 REH983045 ROD983045 RXZ983045 SHV983045 SRR983045 TBN983045 TLJ983045 TVF983045 UFB983045 UOX983045 UYT983045 VIP983045 VSL983045 WCH983045 WMD983045 WVZ983045 R13 JN13 TJ13 ADF13 ANB13 AWX13 BGT13 BQP13 CAL13 CKH13 CUD13 DDZ13 DNV13 DXR13 EHN13 ERJ13 FBF13 FLB13 FUX13 GET13 GOP13 GYL13 HIH13 HSD13 IBZ13 ILV13 IVR13 JFN13 JPJ13 JZF13 KJB13 KSX13 LCT13 LMP13 LWL13 MGH13 MQD13 MZZ13 NJV13 NTR13 ODN13 ONJ13 OXF13 PHB13 PQX13 QAT13 QKP13 QUL13 REH13 ROD13 RXZ13 SHV13 SRR13 TBN13 TLJ13 TVF13 UFB13 UOX13 UYT13 VIP13 VSL13 WCH13 WMD13 WVZ13 R65549 JN65549 TJ65549 ADF65549 ANB65549 AWX65549 BGT65549 BQP65549 CAL65549 CKH65549 CUD65549 DDZ65549 DNV65549 DXR65549 EHN65549 ERJ65549 FBF65549 FLB65549 FUX65549 GET65549 GOP65549 GYL65549 HIH65549 HSD65549 IBZ65549 ILV65549 IVR65549 JFN65549 JPJ65549 JZF65549 KJB65549 KSX65549 LCT65549 LMP65549 LWL65549 MGH65549 MQD65549 MZZ65549 NJV65549 NTR65549 ODN65549 ONJ65549 OXF65549 PHB65549 PQX65549 QAT65549 QKP65549 QUL65549 REH65549 ROD65549 RXZ65549 SHV65549 SRR65549 TBN65549 TLJ65549 TVF65549 UFB65549 UOX65549 UYT65549 VIP65549 VSL65549 WCH65549 WMD65549 WVZ65549 R131085 JN131085 TJ131085 ADF131085 ANB131085 AWX131085 BGT131085 BQP131085 CAL131085 CKH131085 CUD131085 DDZ131085 DNV131085 DXR131085 EHN131085 ERJ131085 FBF131085 FLB131085 FUX131085 GET131085 GOP131085 GYL131085 HIH131085 HSD131085 IBZ131085 ILV131085 IVR131085 JFN131085 JPJ131085 JZF131085 KJB131085 KSX131085 LCT131085 LMP131085 LWL131085 MGH131085 MQD131085 MZZ131085 NJV131085 NTR131085 ODN131085 ONJ131085 OXF131085 PHB131085 PQX131085 QAT131085 QKP131085 QUL131085 REH131085 ROD131085 RXZ131085 SHV131085 SRR131085 TBN131085 TLJ131085 TVF131085 UFB131085 UOX131085 UYT131085 VIP131085 VSL131085 WCH131085 WMD131085 WVZ131085 R196621 JN196621 TJ196621 ADF196621 ANB196621 AWX196621 BGT196621 BQP196621 CAL196621 CKH196621 CUD196621 DDZ196621 DNV196621 DXR196621 EHN196621 ERJ196621 FBF196621 FLB196621 FUX196621 GET196621 GOP196621 GYL196621 HIH196621 HSD196621 IBZ196621 ILV196621 IVR196621 JFN196621 JPJ196621 JZF196621 KJB196621 KSX196621 LCT196621 LMP196621 LWL196621 MGH196621 MQD196621 MZZ196621 NJV196621 NTR196621 ODN196621 ONJ196621 OXF196621 PHB196621 PQX196621 QAT196621 QKP196621 QUL196621 REH196621 ROD196621 RXZ196621 SHV196621 SRR196621 TBN196621 TLJ196621 TVF196621 UFB196621 UOX196621 UYT196621 VIP196621 VSL196621 WCH196621 WMD196621 WVZ196621 R262157 JN262157 TJ262157 ADF262157 ANB262157 AWX262157 BGT262157 BQP262157 CAL262157 CKH262157 CUD262157 DDZ262157 DNV262157 DXR262157 EHN262157 ERJ262157 FBF262157 FLB262157 FUX262157 GET262157 GOP262157 GYL262157 HIH262157 HSD262157 IBZ262157 ILV262157 IVR262157 JFN262157 JPJ262157 JZF262157 KJB262157 KSX262157 LCT262157 LMP262157 LWL262157 MGH262157 MQD262157 MZZ262157 NJV262157 NTR262157 ODN262157 ONJ262157 OXF262157 PHB262157 PQX262157 QAT262157 QKP262157 QUL262157 REH262157 ROD262157 RXZ262157 SHV262157 SRR262157 TBN262157 TLJ262157 TVF262157 UFB262157 UOX262157 UYT262157 VIP262157 VSL262157 WCH262157 WMD262157 WVZ262157 R327693 JN327693 TJ327693 ADF327693 ANB327693 AWX327693 BGT327693 BQP327693 CAL327693 CKH327693 CUD327693 DDZ327693 DNV327693 DXR327693 EHN327693 ERJ327693 FBF327693 FLB327693 FUX327693 GET327693 GOP327693 GYL327693 HIH327693 HSD327693 IBZ327693 ILV327693 IVR327693 JFN327693 JPJ327693 JZF327693 KJB327693 KSX327693 LCT327693 LMP327693 LWL327693 MGH327693 MQD327693 MZZ327693 NJV327693 NTR327693 ODN327693 ONJ327693 OXF327693 PHB327693 PQX327693 QAT327693 QKP327693 QUL327693 REH327693 ROD327693 RXZ327693 SHV327693 SRR327693 TBN327693 TLJ327693 TVF327693 UFB327693 UOX327693 UYT327693 VIP327693 VSL327693 WCH327693 WMD327693 WVZ327693 R393229 JN393229 TJ393229 ADF393229 ANB393229 AWX393229 BGT393229 BQP393229 CAL393229 CKH393229 CUD393229 DDZ393229 DNV393229 DXR393229 EHN393229 ERJ393229 FBF393229 FLB393229 FUX393229 GET393229 GOP393229 GYL393229 HIH393229 HSD393229 IBZ393229 ILV393229 IVR393229 JFN393229 JPJ393229 JZF393229 KJB393229 KSX393229 LCT393229 LMP393229 LWL393229 MGH393229 MQD393229 MZZ393229 NJV393229 NTR393229 ODN393229 ONJ393229 OXF393229 PHB393229 PQX393229 QAT393229 QKP393229 QUL393229 REH393229 ROD393229 RXZ393229 SHV393229 SRR393229 TBN393229 TLJ393229 TVF393229 UFB393229 UOX393229 UYT393229 VIP393229 VSL393229 WCH393229 WMD393229 WVZ393229 R458765 JN458765 TJ458765 ADF458765 ANB458765 AWX458765 BGT458765 BQP458765 CAL458765 CKH458765 CUD458765 DDZ458765 DNV458765 DXR458765 EHN458765 ERJ458765 FBF458765 FLB458765 FUX458765 GET458765 GOP458765 GYL458765 HIH458765 HSD458765 IBZ458765 ILV458765 IVR458765 JFN458765 JPJ458765 JZF458765 KJB458765 KSX458765 LCT458765 LMP458765 LWL458765 MGH458765 MQD458765 MZZ458765 NJV458765 NTR458765 ODN458765 ONJ458765 OXF458765 PHB458765 PQX458765 QAT458765 QKP458765 QUL458765 REH458765 ROD458765 RXZ458765 SHV458765 SRR458765 TBN458765 TLJ458765 TVF458765 UFB458765 UOX458765 UYT458765 VIP458765 VSL458765 WCH458765 WMD458765 WVZ458765 R524301 JN524301 TJ524301 ADF524301 ANB524301 AWX524301 BGT524301 BQP524301 CAL524301 CKH524301 CUD524301 DDZ524301 DNV524301 DXR524301 EHN524301 ERJ524301 FBF524301 FLB524301 FUX524301 GET524301 GOP524301 GYL524301 HIH524301 HSD524301 IBZ524301 ILV524301 IVR524301 JFN524301 JPJ524301 JZF524301 KJB524301 KSX524301 LCT524301 LMP524301 LWL524301 MGH524301 MQD524301 MZZ524301 NJV524301 NTR524301 ODN524301 ONJ524301 OXF524301 PHB524301 PQX524301 QAT524301 QKP524301 QUL524301 REH524301 ROD524301 RXZ524301 SHV524301 SRR524301 TBN524301 TLJ524301 TVF524301 UFB524301 UOX524301 UYT524301 VIP524301 VSL524301 WCH524301 WMD524301 WVZ524301 R589837 JN589837 TJ589837 ADF589837 ANB589837 AWX589837 BGT589837 BQP589837 CAL589837 CKH589837 CUD589837 DDZ589837 DNV589837 DXR589837 EHN589837 ERJ589837 FBF589837 FLB589837 FUX589837 GET589837 GOP589837 GYL589837 HIH589837 HSD589837 IBZ589837 ILV589837 IVR589837 JFN589837 JPJ589837 JZF589837 KJB589837 KSX589837 LCT589837 LMP589837 LWL589837 MGH589837 MQD589837 MZZ589837 NJV589837 NTR589837 ODN589837 ONJ589837 OXF589837 PHB589837 PQX589837 QAT589837 QKP589837 QUL589837 REH589837 ROD589837 RXZ589837 SHV589837 SRR589837 TBN589837 TLJ589837 TVF589837 UFB589837 UOX589837 UYT589837 VIP589837 VSL589837 WCH589837 WMD589837 WVZ589837 R655373 JN655373 TJ655373 ADF655373 ANB655373 AWX655373 BGT655373 BQP655373 CAL655373 CKH655373 CUD655373 DDZ655373 DNV655373 DXR655373 EHN655373 ERJ655373 FBF655373 FLB655373 FUX655373 GET655373 GOP655373 GYL655373 HIH655373 HSD655373 IBZ655373 ILV655373 IVR655373 JFN655373 JPJ655373 JZF655373 KJB655373 KSX655373 LCT655373 LMP655373 LWL655373 MGH655373 MQD655373 MZZ655373 NJV655373 NTR655373 ODN655373 ONJ655373 OXF655373 PHB655373 PQX655373 QAT655373 QKP655373 QUL655373 REH655373 ROD655373 RXZ655373 SHV655373 SRR655373 TBN655373 TLJ655373 TVF655373 UFB655373 UOX655373 UYT655373 VIP655373 VSL655373 WCH655373 WMD655373 WVZ655373 R720909 JN720909 TJ720909 ADF720909 ANB720909 AWX720909 BGT720909 BQP720909 CAL720909 CKH720909 CUD720909 DDZ720909 DNV720909 DXR720909 EHN720909 ERJ720909 FBF720909 FLB720909 FUX720909 GET720909 GOP720909 GYL720909 HIH720909 HSD720909 IBZ720909 ILV720909 IVR720909 JFN720909 JPJ720909 JZF720909 KJB720909 KSX720909 LCT720909 LMP720909 LWL720909 MGH720909 MQD720909 MZZ720909 NJV720909 NTR720909 ODN720909 ONJ720909 OXF720909 PHB720909 PQX720909 QAT720909 QKP720909 QUL720909 REH720909 ROD720909 RXZ720909 SHV720909 SRR720909 TBN720909 TLJ720909 TVF720909 UFB720909 UOX720909 UYT720909 VIP720909 VSL720909 WCH720909 WMD720909 WVZ720909 R786445 JN786445 TJ786445 ADF786445 ANB786445 AWX786445 BGT786445 BQP786445 CAL786445 CKH786445 CUD786445 DDZ786445 DNV786445 DXR786445 EHN786445 ERJ786445 FBF786445 FLB786445 FUX786445 GET786445 GOP786445 GYL786445 HIH786445 HSD786445 IBZ786445 ILV786445 IVR786445 JFN786445 JPJ786445 JZF786445 KJB786445 KSX786445 LCT786445 LMP786445 LWL786445 MGH786445 MQD786445 MZZ786445 NJV786445 NTR786445 ODN786445 ONJ786445 OXF786445 PHB786445 PQX786445 QAT786445 QKP786445 QUL786445 REH786445 ROD786445 RXZ786445 SHV786445 SRR786445 TBN786445 TLJ786445 TVF786445 UFB786445 UOX786445 UYT786445 VIP786445 VSL786445 WCH786445 WMD786445 WVZ786445 R851981 JN851981 TJ851981 ADF851981 ANB851981 AWX851981 BGT851981 BQP851981 CAL851981 CKH851981 CUD851981 DDZ851981 DNV851981 DXR851981 EHN851981 ERJ851981 FBF851981 FLB851981 FUX851981 GET851981 GOP851981 GYL851981 HIH851981 HSD851981 IBZ851981 ILV851981 IVR851981 JFN851981 JPJ851981 JZF851981 KJB851981 KSX851981 LCT851981 LMP851981 LWL851981 MGH851981 MQD851981 MZZ851981 NJV851981 NTR851981 ODN851981 ONJ851981 OXF851981 PHB851981 PQX851981 QAT851981 QKP851981 QUL851981 REH851981 ROD851981 RXZ851981 SHV851981 SRR851981 TBN851981 TLJ851981 TVF851981 UFB851981 UOX851981 UYT851981 VIP851981 VSL851981 WCH851981 WMD851981 WVZ851981 R917517 JN917517 TJ917517 ADF917517 ANB917517 AWX917517 BGT917517 BQP917517 CAL917517 CKH917517 CUD917517 DDZ917517 DNV917517 DXR917517 EHN917517 ERJ917517 FBF917517 FLB917517 FUX917517 GET917517 GOP917517 GYL917517 HIH917517 HSD917517 IBZ917517 ILV917517 IVR917517 JFN917517 JPJ917517 JZF917517 KJB917517 KSX917517 LCT917517 LMP917517 LWL917517 MGH917517 MQD917517 MZZ917517 NJV917517 NTR917517 ODN917517 ONJ917517 OXF917517 PHB917517 PQX917517 QAT917517 QKP917517 QUL917517 REH917517 ROD917517 RXZ917517 SHV917517 SRR917517 TBN917517 TLJ917517 TVF917517 UFB917517 UOX917517 UYT917517 VIP917517 VSL917517 WCH917517 WMD917517 WVZ917517 R983053 JN983053 TJ983053 ADF983053 ANB983053 AWX983053 BGT983053 BQP983053 CAL983053 CKH983053 CUD983053 DDZ983053 DNV983053 DXR983053 EHN983053 ERJ983053 FBF983053 FLB983053 FUX983053 GET983053 GOP983053 GYL983053 HIH983053 HSD983053 IBZ983053 ILV983053 IVR983053 JFN983053 JPJ983053 JZF983053 KJB983053 KSX983053 LCT983053 LMP983053 LWL983053 MGH983053 MQD983053 MZZ983053 NJV983053 NTR983053 ODN983053 ONJ983053 OXF983053 PHB983053 PQX983053 QAT983053 QKP983053 QUL983053 REH983053 ROD983053 RXZ983053 SHV983053 SRR983053 TBN983053 TLJ983053 TVF983053 UFB983053 UOX983053 UYT983053 VIP983053 VSL983053 WCH983053 WMD983053 WVZ983053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R65573 JN65573 TJ65573 ADF65573 ANB65573 AWX65573 BGT65573 BQP65573 CAL65573 CKH65573 CUD65573 DDZ65573 DNV65573 DXR65573 EHN65573 ERJ65573 FBF65573 FLB65573 FUX65573 GET65573 GOP65573 GYL65573 HIH65573 HSD65573 IBZ65573 ILV65573 IVR65573 JFN65573 JPJ65573 JZF65573 KJB65573 KSX65573 LCT65573 LMP65573 LWL65573 MGH65573 MQD65573 MZZ65573 NJV65573 NTR65573 ODN65573 ONJ65573 OXF65573 PHB65573 PQX65573 QAT65573 QKP65573 QUL65573 REH65573 ROD65573 RXZ65573 SHV65573 SRR65573 TBN65573 TLJ65573 TVF65573 UFB65573 UOX65573 UYT65573 VIP65573 VSL65573 WCH65573 WMD65573 WVZ65573 R131109 JN131109 TJ131109 ADF131109 ANB131109 AWX131109 BGT131109 BQP131109 CAL131109 CKH131109 CUD131109 DDZ131109 DNV131109 DXR131109 EHN131109 ERJ131109 FBF131109 FLB131109 FUX131109 GET131109 GOP131109 GYL131109 HIH131109 HSD131109 IBZ131109 ILV131109 IVR131109 JFN131109 JPJ131109 JZF131109 KJB131109 KSX131109 LCT131109 LMP131109 LWL131109 MGH131109 MQD131109 MZZ131109 NJV131109 NTR131109 ODN131109 ONJ131109 OXF131109 PHB131109 PQX131109 QAT131109 QKP131109 QUL131109 REH131109 ROD131109 RXZ131109 SHV131109 SRR131109 TBN131109 TLJ131109 TVF131109 UFB131109 UOX131109 UYT131109 VIP131109 VSL131109 WCH131109 WMD131109 WVZ131109 R196645 JN196645 TJ196645 ADF196645 ANB196645 AWX196645 BGT196645 BQP196645 CAL196645 CKH196645 CUD196645 DDZ196645 DNV196645 DXR196645 EHN196645 ERJ196645 FBF196645 FLB196645 FUX196645 GET196645 GOP196645 GYL196645 HIH196645 HSD196645 IBZ196645 ILV196645 IVR196645 JFN196645 JPJ196645 JZF196645 KJB196645 KSX196645 LCT196645 LMP196645 LWL196645 MGH196645 MQD196645 MZZ196645 NJV196645 NTR196645 ODN196645 ONJ196645 OXF196645 PHB196645 PQX196645 QAT196645 QKP196645 QUL196645 REH196645 ROD196645 RXZ196645 SHV196645 SRR196645 TBN196645 TLJ196645 TVF196645 UFB196645 UOX196645 UYT196645 VIP196645 VSL196645 WCH196645 WMD196645 WVZ196645 R262181 JN262181 TJ262181 ADF262181 ANB262181 AWX262181 BGT262181 BQP262181 CAL262181 CKH262181 CUD262181 DDZ262181 DNV262181 DXR262181 EHN262181 ERJ262181 FBF262181 FLB262181 FUX262181 GET262181 GOP262181 GYL262181 HIH262181 HSD262181 IBZ262181 ILV262181 IVR262181 JFN262181 JPJ262181 JZF262181 KJB262181 KSX262181 LCT262181 LMP262181 LWL262181 MGH262181 MQD262181 MZZ262181 NJV262181 NTR262181 ODN262181 ONJ262181 OXF262181 PHB262181 PQX262181 QAT262181 QKP262181 QUL262181 REH262181 ROD262181 RXZ262181 SHV262181 SRR262181 TBN262181 TLJ262181 TVF262181 UFB262181 UOX262181 UYT262181 VIP262181 VSL262181 WCH262181 WMD262181 WVZ262181 R327717 JN327717 TJ327717 ADF327717 ANB327717 AWX327717 BGT327717 BQP327717 CAL327717 CKH327717 CUD327717 DDZ327717 DNV327717 DXR327717 EHN327717 ERJ327717 FBF327717 FLB327717 FUX327717 GET327717 GOP327717 GYL327717 HIH327717 HSD327717 IBZ327717 ILV327717 IVR327717 JFN327717 JPJ327717 JZF327717 KJB327717 KSX327717 LCT327717 LMP327717 LWL327717 MGH327717 MQD327717 MZZ327717 NJV327717 NTR327717 ODN327717 ONJ327717 OXF327717 PHB327717 PQX327717 QAT327717 QKP327717 QUL327717 REH327717 ROD327717 RXZ327717 SHV327717 SRR327717 TBN327717 TLJ327717 TVF327717 UFB327717 UOX327717 UYT327717 VIP327717 VSL327717 WCH327717 WMD327717 WVZ327717 R393253 JN393253 TJ393253 ADF393253 ANB393253 AWX393253 BGT393253 BQP393253 CAL393253 CKH393253 CUD393253 DDZ393253 DNV393253 DXR393253 EHN393253 ERJ393253 FBF393253 FLB393253 FUX393253 GET393253 GOP393253 GYL393253 HIH393253 HSD393253 IBZ393253 ILV393253 IVR393253 JFN393253 JPJ393253 JZF393253 KJB393253 KSX393253 LCT393253 LMP393253 LWL393253 MGH393253 MQD393253 MZZ393253 NJV393253 NTR393253 ODN393253 ONJ393253 OXF393253 PHB393253 PQX393253 QAT393253 QKP393253 QUL393253 REH393253 ROD393253 RXZ393253 SHV393253 SRR393253 TBN393253 TLJ393253 TVF393253 UFB393253 UOX393253 UYT393253 VIP393253 VSL393253 WCH393253 WMD393253 WVZ393253 R458789 JN458789 TJ458789 ADF458789 ANB458789 AWX458789 BGT458789 BQP458789 CAL458789 CKH458789 CUD458789 DDZ458789 DNV458789 DXR458789 EHN458789 ERJ458789 FBF458789 FLB458789 FUX458789 GET458789 GOP458789 GYL458789 HIH458789 HSD458789 IBZ458789 ILV458789 IVR458789 JFN458789 JPJ458789 JZF458789 KJB458789 KSX458789 LCT458789 LMP458789 LWL458789 MGH458789 MQD458789 MZZ458789 NJV458789 NTR458789 ODN458789 ONJ458789 OXF458789 PHB458789 PQX458789 QAT458789 QKP458789 QUL458789 REH458789 ROD458789 RXZ458789 SHV458789 SRR458789 TBN458789 TLJ458789 TVF458789 UFB458789 UOX458789 UYT458789 VIP458789 VSL458789 WCH458789 WMD458789 WVZ458789 R524325 JN524325 TJ524325 ADF524325 ANB524325 AWX524325 BGT524325 BQP524325 CAL524325 CKH524325 CUD524325 DDZ524325 DNV524325 DXR524325 EHN524325 ERJ524325 FBF524325 FLB524325 FUX524325 GET524325 GOP524325 GYL524325 HIH524325 HSD524325 IBZ524325 ILV524325 IVR524325 JFN524325 JPJ524325 JZF524325 KJB524325 KSX524325 LCT524325 LMP524325 LWL524325 MGH524325 MQD524325 MZZ524325 NJV524325 NTR524325 ODN524325 ONJ524325 OXF524325 PHB524325 PQX524325 QAT524325 QKP524325 QUL524325 REH524325 ROD524325 RXZ524325 SHV524325 SRR524325 TBN524325 TLJ524325 TVF524325 UFB524325 UOX524325 UYT524325 VIP524325 VSL524325 WCH524325 WMD524325 WVZ524325 R589861 JN589861 TJ589861 ADF589861 ANB589861 AWX589861 BGT589861 BQP589861 CAL589861 CKH589861 CUD589861 DDZ589861 DNV589861 DXR589861 EHN589861 ERJ589861 FBF589861 FLB589861 FUX589861 GET589861 GOP589861 GYL589861 HIH589861 HSD589861 IBZ589861 ILV589861 IVR589861 JFN589861 JPJ589861 JZF589861 KJB589861 KSX589861 LCT589861 LMP589861 LWL589861 MGH589861 MQD589861 MZZ589861 NJV589861 NTR589861 ODN589861 ONJ589861 OXF589861 PHB589861 PQX589861 QAT589861 QKP589861 QUL589861 REH589861 ROD589861 RXZ589861 SHV589861 SRR589861 TBN589861 TLJ589861 TVF589861 UFB589861 UOX589861 UYT589861 VIP589861 VSL589861 WCH589861 WMD589861 WVZ589861 R655397 JN655397 TJ655397 ADF655397 ANB655397 AWX655397 BGT655397 BQP655397 CAL655397 CKH655397 CUD655397 DDZ655397 DNV655397 DXR655397 EHN655397 ERJ655397 FBF655397 FLB655397 FUX655397 GET655397 GOP655397 GYL655397 HIH655397 HSD655397 IBZ655397 ILV655397 IVR655397 JFN655397 JPJ655397 JZF655397 KJB655397 KSX655397 LCT655397 LMP655397 LWL655397 MGH655397 MQD655397 MZZ655397 NJV655397 NTR655397 ODN655397 ONJ655397 OXF655397 PHB655397 PQX655397 QAT655397 QKP655397 QUL655397 REH655397 ROD655397 RXZ655397 SHV655397 SRR655397 TBN655397 TLJ655397 TVF655397 UFB655397 UOX655397 UYT655397 VIP655397 VSL655397 WCH655397 WMD655397 WVZ655397 R720933 JN720933 TJ720933 ADF720933 ANB720933 AWX720933 BGT720933 BQP720933 CAL720933 CKH720933 CUD720933 DDZ720933 DNV720933 DXR720933 EHN720933 ERJ720933 FBF720933 FLB720933 FUX720933 GET720933 GOP720933 GYL720933 HIH720933 HSD720933 IBZ720933 ILV720933 IVR720933 JFN720933 JPJ720933 JZF720933 KJB720933 KSX720933 LCT720933 LMP720933 LWL720933 MGH720933 MQD720933 MZZ720933 NJV720933 NTR720933 ODN720933 ONJ720933 OXF720933 PHB720933 PQX720933 QAT720933 QKP720933 QUL720933 REH720933 ROD720933 RXZ720933 SHV720933 SRR720933 TBN720933 TLJ720933 TVF720933 UFB720933 UOX720933 UYT720933 VIP720933 VSL720933 WCH720933 WMD720933 WVZ720933 R786469 JN786469 TJ786469 ADF786469 ANB786469 AWX786469 BGT786469 BQP786469 CAL786469 CKH786469 CUD786469 DDZ786469 DNV786469 DXR786469 EHN786469 ERJ786469 FBF786469 FLB786469 FUX786469 GET786469 GOP786469 GYL786469 HIH786469 HSD786469 IBZ786469 ILV786469 IVR786469 JFN786469 JPJ786469 JZF786469 KJB786469 KSX786469 LCT786469 LMP786469 LWL786469 MGH786469 MQD786469 MZZ786469 NJV786469 NTR786469 ODN786469 ONJ786469 OXF786469 PHB786469 PQX786469 QAT786469 QKP786469 QUL786469 REH786469 ROD786469 RXZ786469 SHV786469 SRR786469 TBN786469 TLJ786469 TVF786469 UFB786469 UOX786469 UYT786469 VIP786469 VSL786469 WCH786469 WMD786469 WVZ786469 R852005 JN852005 TJ852005 ADF852005 ANB852005 AWX852005 BGT852005 BQP852005 CAL852005 CKH852005 CUD852005 DDZ852005 DNV852005 DXR852005 EHN852005 ERJ852005 FBF852005 FLB852005 FUX852005 GET852005 GOP852005 GYL852005 HIH852005 HSD852005 IBZ852005 ILV852005 IVR852005 JFN852005 JPJ852005 JZF852005 KJB852005 KSX852005 LCT852005 LMP852005 LWL852005 MGH852005 MQD852005 MZZ852005 NJV852005 NTR852005 ODN852005 ONJ852005 OXF852005 PHB852005 PQX852005 QAT852005 QKP852005 QUL852005 REH852005 ROD852005 RXZ852005 SHV852005 SRR852005 TBN852005 TLJ852005 TVF852005 UFB852005 UOX852005 UYT852005 VIP852005 VSL852005 WCH852005 WMD852005 WVZ852005 R917541 JN917541 TJ917541 ADF917541 ANB917541 AWX917541 BGT917541 BQP917541 CAL917541 CKH917541 CUD917541 DDZ917541 DNV917541 DXR917541 EHN917541 ERJ917541 FBF917541 FLB917541 FUX917541 GET917541 GOP917541 GYL917541 HIH917541 HSD917541 IBZ917541 ILV917541 IVR917541 JFN917541 JPJ917541 JZF917541 KJB917541 KSX917541 LCT917541 LMP917541 LWL917541 MGH917541 MQD917541 MZZ917541 NJV917541 NTR917541 ODN917541 ONJ917541 OXF917541 PHB917541 PQX917541 QAT917541 QKP917541 QUL917541 REH917541 ROD917541 RXZ917541 SHV917541 SRR917541 TBN917541 TLJ917541 TVF917541 UFB917541 UOX917541 UYT917541 VIP917541 VSL917541 WCH917541 WMD917541 WVZ917541 R983077 JN983077 TJ983077 ADF983077 ANB983077 AWX983077 BGT983077 BQP983077 CAL983077 CKH983077 CUD983077 DDZ983077 DNV983077 DXR983077 EHN983077 ERJ983077 FBF983077 FLB983077 FUX983077 GET983077 GOP983077 GYL983077 HIH983077 HSD983077 IBZ983077 ILV983077 IVR983077 JFN983077 JPJ983077 JZF983077 KJB983077 KSX983077 LCT983077 LMP983077 LWL983077 MGH983077 MQD983077 MZZ983077 NJV983077 NTR983077 ODN983077 ONJ983077 OXF983077 PHB983077 PQX983077 QAT983077 QKP983077 QUL983077 REH983077 ROD983077 RXZ983077 SHV983077 SRR983077 TBN983077 TLJ983077 TVF983077 UFB983077 UOX983077 UYT983077 VIP983077 VSL983077 WCH983077 WMD983077 WVZ983077 R21 JN21 TJ21 ADF21 ANB21 AWX21 BGT21 BQP21 CAL21 CKH21 CUD21 DDZ21 DNV21 DXR21 EHN21 ERJ21 FBF21 FLB21 FUX21 GET21 GOP21 GYL21 HIH21 HSD21 IBZ21 ILV21 IVR21 JFN21 JPJ21 JZF21 KJB21 KSX21 LCT21 LMP21 LWL21 MGH21 MQD21 MZZ21 NJV21 NTR21 ODN21 ONJ21 OXF21 PHB21 PQX21 QAT21 QKP21 QUL21 REH21 ROD21 RXZ21 SHV21 SRR21 TBN21 TLJ21 TVF21 UFB21 UOX21 UYT21 VIP21 VSL21 WCH21 WMD21 WVZ21 R65557 JN65557 TJ65557 ADF65557 ANB65557 AWX65557 BGT65557 BQP65557 CAL65557 CKH65557 CUD65557 DDZ65557 DNV65557 DXR65557 EHN65557 ERJ65557 FBF65557 FLB65557 FUX65557 GET65557 GOP65557 GYL65557 HIH65557 HSD65557 IBZ65557 ILV65557 IVR65557 JFN65557 JPJ65557 JZF65557 KJB65557 KSX65557 LCT65557 LMP65557 LWL65557 MGH65557 MQD65557 MZZ65557 NJV65557 NTR65557 ODN65557 ONJ65557 OXF65557 PHB65557 PQX65557 QAT65557 QKP65557 QUL65557 REH65557 ROD65557 RXZ65557 SHV65557 SRR65557 TBN65557 TLJ65557 TVF65557 UFB65557 UOX65557 UYT65557 VIP65557 VSL65557 WCH65557 WMD65557 WVZ65557 R131093 JN131093 TJ131093 ADF131093 ANB131093 AWX131093 BGT131093 BQP131093 CAL131093 CKH131093 CUD131093 DDZ131093 DNV131093 DXR131093 EHN131093 ERJ131093 FBF131093 FLB131093 FUX131093 GET131093 GOP131093 GYL131093 HIH131093 HSD131093 IBZ131093 ILV131093 IVR131093 JFN131093 JPJ131093 JZF131093 KJB131093 KSX131093 LCT131093 LMP131093 LWL131093 MGH131093 MQD131093 MZZ131093 NJV131093 NTR131093 ODN131093 ONJ131093 OXF131093 PHB131093 PQX131093 QAT131093 QKP131093 QUL131093 REH131093 ROD131093 RXZ131093 SHV131093 SRR131093 TBN131093 TLJ131093 TVF131093 UFB131093 UOX131093 UYT131093 VIP131093 VSL131093 WCH131093 WMD131093 WVZ131093 R196629 JN196629 TJ196629 ADF196629 ANB196629 AWX196629 BGT196629 BQP196629 CAL196629 CKH196629 CUD196629 DDZ196629 DNV196629 DXR196629 EHN196629 ERJ196629 FBF196629 FLB196629 FUX196629 GET196629 GOP196629 GYL196629 HIH196629 HSD196629 IBZ196629 ILV196629 IVR196629 JFN196629 JPJ196629 JZF196629 KJB196629 KSX196629 LCT196629 LMP196629 LWL196629 MGH196629 MQD196629 MZZ196629 NJV196629 NTR196629 ODN196629 ONJ196629 OXF196629 PHB196629 PQX196629 QAT196629 QKP196629 QUL196629 REH196629 ROD196629 RXZ196629 SHV196629 SRR196629 TBN196629 TLJ196629 TVF196629 UFB196629 UOX196629 UYT196629 VIP196629 VSL196629 WCH196629 WMD196629 WVZ196629 R262165 JN262165 TJ262165 ADF262165 ANB262165 AWX262165 BGT262165 BQP262165 CAL262165 CKH262165 CUD262165 DDZ262165 DNV262165 DXR262165 EHN262165 ERJ262165 FBF262165 FLB262165 FUX262165 GET262165 GOP262165 GYL262165 HIH262165 HSD262165 IBZ262165 ILV262165 IVR262165 JFN262165 JPJ262165 JZF262165 KJB262165 KSX262165 LCT262165 LMP262165 LWL262165 MGH262165 MQD262165 MZZ262165 NJV262165 NTR262165 ODN262165 ONJ262165 OXF262165 PHB262165 PQX262165 QAT262165 QKP262165 QUL262165 REH262165 ROD262165 RXZ262165 SHV262165 SRR262165 TBN262165 TLJ262165 TVF262165 UFB262165 UOX262165 UYT262165 VIP262165 VSL262165 WCH262165 WMD262165 WVZ262165 R327701 JN327701 TJ327701 ADF327701 ANB327701 AWX327701 BGT327701 BQP327701 CAL327701 CKH327701 CUD327701 DDZ327701 DNV327701 DXR327701 EHN327701 ERJ327701 FBF327701 FLB327701 FUX327701 GET327701 GOP327701 GYL327701 HIH327701 HSD327701 IBZ327701 ILV327701 IVR327701 JFN327701 JPJ327701 JZF327701 KJB327701 KSX327701 LCT327701 LMP327701 LWL327701 MGH327701 MQD327701 MZZ327701 NJV327701 NTR327701 ODN327701 ONJ327701 OXF327701 PHB327701 PQX327701 QAT327701 QKP327701 QUL327701 REH327701 ROD327701 RXZ327701 SHV327701 SRR327701 TBN327701 TLJ327701 TVF327701 UFB327701 UOX327701 UYT327701 VIP327701 VSL327701 WCH327701 WMD327701 WVZ327701 R393237 JN393237 TJ393237 ADF393237 ANB393237 AWX393237 BGT393237 BQP393237 CAL393237 CKH393237 CUD393237 DDZ393237 DNV393237 DXR393237 EHN393237 ERJ393237 FBF393237 FLB393237 FUX393237 GET393237 GOP393237 GYL393237 HIH393237 HSD393237 IBZ393237 ILV393237 IVR393237 JFN393237 JPJ393237 JZF393237 KJB393237 KSX393237 LCT393237 LMP393237 LWL393237 MGH393237 MQD393237 MZZ393237 NJV393237 NTR393237 ODN393237 ONJ393237 OXF393237 PHB393237 PQX393237 QAT393237 QKP393237 QUL393237 REH393237 ROD393237 RXZ393237 SHV393237 SRR393237 TBN393237 TLJ393237 TVF393237 UFB393237 UOX393237 UYT393237 VIP393237 VSL393237 WCH393237 WMD393237 WVZ393237 R458773 JN458773 TJ458773 ADF458773 ANB458773 AWX458773 BGT458773 BQP458773 CAL458773 CKH458773 CUD458773 DDZ458773 DNV458773 DXR458773 EHN458773 ERJ458773 FBF458773 FLB458773 FUX458773 GET458773 GOP458773 GYL458773 HIH458773 HSD458773 IBZ458773 ILV458773 IVR458773 JFN458773 JPJ458773 JZF458773 KJB458773 KSX458773 LCT458773 LMP458773 LWL458773 MGH458773 MQD458773 MZZ458773 NJV458773 NTR458773 ODN458773 ONJ458773 OXF458773 PHB458773 PQX458773 QAT458773 QKP458773 QUL458773 REH458773 ROD458773 RXZ458773 SHV458773 SRR458773 TBN458773 TLJ458773 TVF458773 UFB458773 UOX458773 UYT458773 VIP458773 VSL458773 WCH458773 WMD458773 WVZ458773 R524309 JN524309 TJ524309 ADF524309 ANB524309 AWX524309 BGT524309 BQP524309 CAL524309 CKH524309 CUD524309 DDZ524309 DNV524309 DXR524309 EHN524309 ERJ524309 FBF524309 FLB524309 FUX524309 GET524309 GOP524309 GYL524309 HIH524309 HSD524309 IBZ524309 ILV524309 IVR524309 JFN524309 JPJ524309 JZF524309 KJB524309 KSX524309 LCT524309 LMP524309 LWL524309 MGH524309 MQD524309 MZZ524309 NJV524309 NTR524309 ODN524309 ONJ524309 OXF524309 PHB524309 PQX524309 QAT524309 QKP524309 QUL524309 REH524309 ROD524309 RXZ524309 SHV524309 SRR524309 TBN524309 TLJ524309 TVF524309 UFB524309 UOX524309 UYT524309 VIP524309 VSL524309 WCH524309 WMD524309 WVZ524309 R589845 JN589845 TJ589845 ADF589845 ANB589845 AWX589845 BGT589845 BQP589845 CAL589845 CKH589845 CUD589845 DDZ589845 DNV589845 DXR589845 EHN589845 ERJ589845 FBF589845 FLB589845 FUX589845 GET589845 GOP589845 GYL589845 HIH589845 HSD589845 IBZ589845 ILV589845 IVR589845 JFN589845 JPJ589845 JZF589845 KJB589845 KSX589845 LCT589845 LMP589845 LWL589845 MGH589845 MQD589845 MZZ589845 NJV589845 NTR589845 ODN589845 ONJ589845 OXF589845 PHB589845 PQX589845 QAT589845 QKP589845 QUL589845 REH589845 ROD589845 RXZ589845 SHV589845 SRR589845 TBN589845 TLJ589845 TVF589845 UFB589845 UOX589845 UYT589845 VIP589845 VSL589845 WCH589845 WMD589845 WVZ589845 R655381 JN655381 TJ655381 ADF655381 ANB655381 AWX655381 BGT655381 BQP655381 CAL655381 CKH655381 CUD655381 DDZ655381 DNV655381 DXR655381 EHN655381 ERJ655381 FBF655381 FLB655381 FUX655381 GET655381 GOP655381 GYL655381 HIH655381 HSD655381 IBZ655381 ILV655381 IVR655381 JFN655381 JPJ655381 JZF655381 KJB655381 KSX655381 LCT655381 LMP655381 LWL655381 MGH655381 MQD655381 MZZ655381 NJV655381 NTR655381 ODN655381 ONJ655381 OXF655381 PHB655381 PQX655381 QAT655381 QKP655381 QUL655381 REH655381 ROD655381 RXZ655381 SHV655381 SRR655381 TBN655381 TLJ655381 TVF655381 UFB655381 UOX655381 UYT655381 VIP655381 VSL655381 WCH655381 WMD655381 WVZ655381 R720917 JN720917 TJ720917 ADF720917 ANB720917 AWX720917 BGT720917 BQP720917 CAL720917 CKH720917 CUD720917 DDZ720917 DNV720917 DXR720917 EHN720917 ERJ720917 FBF720917 FLB720917 FUX720917 GET720917 GOP720917 GYL720917 HIH720917 HSD720917 IBZ720917 ILV720917 IVR720917 JFN720917 JPJ720917 JZF720917 KJB720917 KSX720917 LCT720917 LMP720917 LWL720917 MGH720917 MQD720917 MZZ720917 NJV720917 NTR720917 ODN720917 ONJ720917 OXF720917 PHB720917 PQX720917 QAT720917 QKP720917 QUL720917 REH720917 ROD720917 RXZ720917 SHV720917 SRR720917 TBN720917 TLJ720917 TVF720917 UFB720917 UOX720917 UYT720917 VIP720917 VSL720917 WCH720917 WMD720917 WVZ720917 R786453 JN786453 TJ786453 ADF786453 ANB786453 AWX786453 BGT786453 BQP786453 CAL786453 CKH786453 CUD786453 DDZ786453 DNV786453 DXR786453 EHN786453 ERJ786453 FBF786453 FLB786453 FUX786453 GET786453 GOP786453 GYL786453 HIH786453 HSD786453 IBZ786453 ILV786453 IVR786453 JFN786453 JPJ786453 JZF786453 KJB786453 KSX786453 LCT786453 LMP786453 LWL786453 MGH786453 MQD786453 MZZ786453 NJV786453 NTR786453 ODN786453 ONJ786453 OXF786453 PHB786453 PQX786453 QAT786453 QKP786453 QUL786453 REH786453 ROD786453 RXZ786453 SHV786453 SRR786453 TBN786453 TLJ786453 TVF786453 UFB786453 UOX786453 UYT786453 VIP786453 VSL786453 WCH786453 WMD786453 WVZ786453 R851989 JN851989 TJ851989 ADF851989 ANB851989 AWX851989 BGT851989 BQP851989 CAL851989 CKH851989 CUD851989 DDZ851989 DNV851989 DXR851989 EHN851989 ERJ851989 FBF851989 FLB851989 FUX851989 GET851989 GOP851989 GYL851989 HIH851989 HSD851989 IBZ851989 ILV851989 IVR851989 JFN851989 JPJ851989 JZF851989 KJB851989 KSX851989 LCT851989 LMP851989 LWL851989 MGH851989 MQD851989 MZZ851989 NJV851989 NTR851989 ODN851989 ONJ851989 OXF851989 PHB851989 PQX851989 QAT851989 QKP851989 QUL851989 REH851989 ROD851989 RXZ851989 SHV851989 SRR851989 TBN851989 TLJ851989 TVF851989 UFB851989 UOX851989 UYT851989 VIP851989 VSL851989 WCH851989 WMD851989 WVZ851989 R917525 JN917525 TJ917525 ADF917525 ANB917525 AWX917525 BGT917525 BQP917525 CAL917525 CKH917525 CUD917525 DDZ917525 DNV917525 DXR917525 EHN917525 ERJ917525 FBF917525 FLB917525 FUX917525 GET917525 GOP917525 GYL917525 HIH917525 HSD917525 IBZ917525 ILV917525 IVR917525 JFN917525 JPJ917525 JZF917525 KJB917525 KSX917525 LCT917525 LMP917525 LWL917525 MGH917525 MQD917525 MZZ917525 NJV917525 NTR917525 ODN917525 ONJ917525 OXF917525 PHB917525 PQX917525 QAT917525 QKP917525 QUL917525 REH917525 ROD917525 RXZ917525 SHV917525 SRR917525 TBN917525 TLJ917525 TVF917525 UFB917525 UOX917525 UYT917525 VIP917525 VSL917525 WCH917525 WMD917525 WVZ917525 R983061 JN983061 TJ983061 ADF983061 ANB983061 AWX983061 BGT983061 BQP983061 CAL983061 CKH983061 CUD983061 DDZ983061 DNV983061 DXR983061 EHN983061 ERJ983061 FBF983061 FLB983061 FUX983061 GET983061 GOP983061 GYL983061 HIH983061 HSD983061 IBZ983061 ILV983061 IVR983061 JFN983061 JPJ983061 JZF983061 KJB983061 KSX983061 LCT983061 LMP983061 LWL983061 MGH983061 MQD983061 MZZ983061 NJV983061 NTR983061 ODN983061 ONJ983061 OXF983061 PHB983061 PQX983061 QAT983061 QKP983061 QUL983061 REH983061 ROD983061 RXZ983061 SHV983061 SRR983061 TBN983061 TLJ983061 TVF983061 UFB983061 UOX983061 UYT983061 VIP983061 VSL983061 WCH983061 WMD983061 WVZ983061 R29 JN29 TJ29 ADF29 ANB29 AWX29 BGT29 BQP29 CAL29 CKH29 CUD29 DDZ29 DNV29 DXR29 EHN29 ERJ29 FBF29 FLB29 FUX29 GET29 GOP29 GYL29 HIH29 HSD29 IBZ29 ILV29 IVR29 JFN29 JPJ29 JZF29 KJB29 KSX29 LCT29 LMP29 LWL29 MGH29 MQD29 MZZ29 NJV29 NTR29 ODN29 ONJ29 OXF29 PHB29 PQX29 QAT29 QKP29 QUL29 REH29 ROD29 RXZ29 SHV29 SRR29 TBN29 TLJ29 TVF29 UFB29 UOX29 UYT29 VIP29 VSL29 WCH29 WMD29 WVZ29 R65565 JN65565 TJ65565 ADF65565 ANB65565 AWX65565 BGT65565 BQP65565 CAL65565 CKH65565 CUD65565 DDZ65565 DNV65565 DXR65565 EHN65565 ERJ65565 FBF65565 FLB65565 FUX65565 GET65565 GOP65565 GYL65565 HIH65565 HSD65565 IBZ65565 ILV65565 IVR65565 JFN65565 JPJ65565 JZF65565 KJB65565 KSX65565 LCT65565 LMP65565 LWL65565 MGH65565 MQD65565 MZZ65565 NJV65565 NTR65565 ODN65565 ONJ65565 OXF65565 PHB65565 PQX65565 QAT65565 QKP65565 QUL65565 REH65565 ROD65565 RXZ65565 SHV65565 SRR65565 TBN65565 TLJ65565 TVF65565 UFB65565 UOX65565 UYT65565 VIP65565 VSL65565 WCH65565 WMD65565 WVZ65565 R131101 JN131101 TJ131101 ADF131101 ANB131101 AWX131101 BGT131101 BQP131101 CAL131101 CKH131101 CUD131101 DDZ131101 DNV131101 DXR131101 EHN131101 ERJ131101 FBF131101 FLB131101 FUX131101 GET131101 GOP131101 GYL131101 HIH131101 HSD131101 IBZ131101 ILV131101 IVR131101 JFN131101 JPJ131101 JZF131101 KJB131101 KSX131101 LCT131101 LMP131101 LWL131101 MGH131101 MQD131101 MZZ131101 NJV131101 NTR131101 ODN131101 ONJ131101 OXF131101 PHB131101 PQX131101 QAT131101 QKP131101 QUL131101 REH131101 ROD131101 RXZ131101 SHV131101 SRR131101 TBN131101 TLJ131101 TVF131101 UFB131101 UOX131101 UYT131101 VIP131101 VSL131101 WCH131101 WMD131101 WVZ131101 R196637 JN196637 TJ196637 ADF196637 ANB196637 AWX196637 BGT196637 BQP196637 CAL196637 CKH196637 CUD196637 DDZ196637 DNV196637 DXR196637 EHN196637 ERJ196637 FBF196637 FLB196637 FUX196637 GET196637 GOP196637 GYL196637 HIH196637 HSD196637 IBZ196637 ILV196637 IVR196637 JFN196637 JPJ196637 JZF196637 KJB196637 KSX196637 LCT196637 LMP196637 LWL196637 MGH196637 MQD196637 MZZ196637 NJV196637 NTR196637 ODN196637 ONJ196637 OXF196637 PHB196637 PQX196637 QAT196637 QKP196637 QUL196637 REH196637 ROD196637 RXZ196637 SHV196637 SRR196637 TBN196637 TLJ196637 TVF196637 UFB196637 UOX196637 UYT196637 VIP196637 VSL196637 WCH196637 WMD196637 WVZ196637 R262173 JN262173 TJ262173 ADF262173 ANB262173 AWX262173 BGT262173 BQP262173 CAL262173 CKH262173 CUD262173 DDZ262173 DNV262173 DXR262173 EHN262173 ERJ262173 FBF262173 FLB262173 FUX262173 GET262173 GOP262173 GYL262173 HIH262173 HSD262173 IBZ262173 ILV262173 IVR262173 JFN262173 JPJ262173 JZF262173 KJB262173 KSX262173 LCT262173 LMP262173 LWL262173 MGH262173 MQD262173 MZZ262173 NJV262173 NTR262173 ODN262173 ONJ262173 OXF262173 PHB262173 PQX262173 QAT262173 QKP262173 QUL262173 REH262173 ROD262173 RXZ262173 SHV262173 SRR262173 TBN262173 TLJ262173 TVF262173 UFB262173 UOX262173 UYT262173 VIP262173 VSL262173 WCH262173 WMD262173 WVZ262173 R327709 JN327709 TJ327709 ADF327709 ANB327709 AWX327709 BGT327709 BQP327709 CAL327709 CKH327709 CUD327709 DDZ327709 DNV327709 DXR327709 EHN327709 ERJ327709 FBF327709 FLB327709 FUX327709 GET327709 GOP327709 GYL327709 HIH327709 HSD327709 IBZ327709 ILV327709 IVR327709 JFN327709 JPJ327709 JZF327709 KJB327709 KSX327709 LCT327709 LMP327709 LWL327709 MGH327709 MQD327709 MZZ327709 NJV327709 NTR327709 ODN327709 ONJ327709 OXF327709 PHB327709 PQX327709 QAT327709 QKP327709 QUL327709 REH327709 ROD327709 RXZ327709 SHV327709 SRR327709 TBN327709 TLJ327709 TVF327709 UFB327709 UOX327709 UYT327709 VIP327709 VSL327709 WCH327709 WMD327709 WVZ327709 R393245 JN393245 TJ393245 ADF393245 ANB393245 AWX393245 BGT393245 BQP393245 CAL393245 CKH393245 CUD393245 DDZ393245 DNV393245 DXR393245 EHN393245 ERJ393245 FBF393245 FLB393245 FUX393245 GET393245 GOP393245 GYL393245 HIH393245 HSD393245 IBZ393245 ILV393245 IVR393245 JFN393245 JPJ393245 JZF393245 KJB393245 KSX393245 LCT393245 LMP393245 LWL393245 MGH393245 MQD393245 MZZ393245 NJV393245 NTR393245 ODN393245 ONJ393245 OXF393245 PHB393245 PQX393245 QAT393245 QKP393245 QUL393245 REH393245 ROD393245 RXZ393245 SHV393245 SRR393245 TBN393245 TLJ393245 TVF393245 UFB393245 UOX393245 UYT393245 VIP393245 VSL393245 WCH393245 WMD393245 WVZ393245 R458781 JN458781 TJ458781 ADF458781 ANB458781 AWX458781 BGT458781 BQP458781 CAL458781 CKH458781 CUD458781 DDZ458781 DNV458781 DXR458781 EHN458781 ERJ458781 FBF458781 FLB458781 FUX458781 GET458781 GOP458781 GYL458781 HIH458781 HSD458781 IBZ458781 ILV458781 IVR458781 JFN458781 JPJ458781 JZF458781 KJB458781 KSX458781 LCT458781 LMP458781 LWL458781 MGH458781 MQD458781 MZZ458781 NJV458781 NTR458781 ODN458781 ONJ458781 OXF458781 PHB458781 PQX458781 QAT458781 QKP458781 QUL458781 REH458781 ROD458781 RXZ458781 SHV458781 SRR458781 TBN458781 TLJ458781 TVF458781 UFB458781 UOX458781 UYT458781 VIP458781 VSL458781 WCH458781 WMD458781 WVZ458781 R524317 JN524317 TJ524317 ADF524317 ANB524317 AWX524317 BGT524317 BQP524317 CAL524317 CKH524317 CUD524317 DDZ524317 DNV524317 DXR524317 EHN524317 ERJ524317 FBF524317 FLB524317 FUX524317 GET524317 GOP524317 GYL524317 HIH524317 HSD524317 IBZ524317 ILV524317 IVR524317 JFN524317 JPJ524317 JZF524317 KJB524317 KSX524317 LCT524317 LMP524317 LWL524317 MGH524317 MQD524317 MZZ524317 NJV524317 NTR524317 ODN524317 ONJ524317 OXF524317 PHB524317 PQX524317 QAT524317 QKP524317 QUL524317 REH524317 ROD524317 RXZ524317 SHV524317 SRR524317 TBN524317 TLJ524317 TVF524317 UFB524317 UOX524317 UYT524317 VIP524317 VSL524317 WCH524317 WMD524317 WVZ524317 R589853 JN589853 TJ589853 ADF589853 ANB589853 AWX589853 BGT589853 BQP589853 CAL589853 CKH589853 CUD589853 DDZ589853 DNV589853 DXR589853 EHN589853 ERJ589853 FBF589853 FLB589853 FUX589853 GET589853 GOP589853 GYL589853 HIH589853 HSD589853 IBZ589853 ILV589853 IVR589853 JFN589853 JPJ589853 JZF589853 KJB589853 KSX589853 LCT589853 LMP589853 LWL589853 MGH589853 MQD589853 MZZ589853 NJV589853 NTR589853 ODN589853 ONJ589853 OXF589853 PHB589853 PQX589853 QAT589853 QKP589853 QUL589853 REH589853 ROD589853 RXZ589853 SHV589853 SRR589853 TBN589853 TLJ589853 TVF589853 UFB589853 UOX589853 UYT589853 VIP589853 VSL589853 WCH589853 WMD589853 WVZ589853 R655389 JN655389 TJ655389 ADF655389 ANB655389 AWX655389 BGT655389 BQP655389 CAL655389 CKH655389 CUD655389 DDZ655389 DNV655389 DXR655389 EHN655389 ERJ655389 FBF655389 FLB655389 FUX655389 GET655389 GOP655389 GYL655389 HIH655389 HSD655389 IBZ655389 ILV655389 IVR655389 JFN655389 JPJ655389 JZF655389 KJB655389 KSX655389 LCT655389 LMP655389 LWL655389 MGH655389 MQD655389 MZZ655389 NJV655389 NTR655389 ODN655389 ONJ655389 OXF655389 PHB655389 PQX655389 QAT655389 QKP655389 QUL655389 REH655389 ROD655389 RXZ655389 SHV655389 SRR655389 TBN655389 TLJ655389 TVF655389 UFB655389 UOX655389 UYT655389 VIP655389 VSL655389 WCH655389 WMD655389 WVZ655389 R720925 JN720925 TJ720925 ADF720925 ANB720925 AWX720925 BGT720925 BQP720925 CAL720925 CKH720925 CUD720925 DDZ720925 DNV720925 DXR720925 EHN720925 ERJ720925 FBF720925 FLB720925 FUX720925 GET720925 GOP720925 GYL720925 HIH720925 HSD720925 IBZ720925 ILV720925 IVR720925 JFN720925 JPJ720925 JZF720925 KJB720925 KSX720925 LCT720925 LMP720925 LWL720925 MGH720925 MQD720925 MZZ720925 NJV720925 NTR720925 ODN720925 ONJ720925 OXF720925 PHB720925 PQX720925 QAT720925 QKP720925 QUL720925 REH720925 ROD720925 RXZ720925 SHV720925 SRR720925 TBN720925 TLJ720925 TVF720925 UFB720925 UOX720925 UYT720925 VIP720925 VSL720925 WCH720925 WMD720925 WVZ720925 R786461 JN786461 TJ786461 ADF786461 ANB786461 AWX786461 BGT786461 BQP786461 CAL786461 CKH786461 CUD786461 DDZ786461 DNV786461 DXR786461 EHN786461 ERJ786461 FBF786461 FLB786461 FUX786461 GET786461 GOP786461 GYL786461 HIH786461 HSD786461 IBZ786461 ILV786461 IVR786461 JFN786461 JPJ786461 JZF786461 KJB786461 KSX786461 LCT786461 LMP786461 LWL786461 MGH786461 MQD786461 MZZ786461 NJV786461 NTR786461 ODN786461 ONJ786461 OXF786461 PHB786461 PQX786461 QAT786461 QKP786461 QUL786461 REH786461 ROD786461 RXZ786461 SHV786461 SRR786461 TBN786461 TLJ786461 TVF786461 UFB786461 UOX786461 UYT786461 VIP786461 VSL786461 WCH786461 WMD786461 WVZ786461 R851997 JN851997 TJ851997 ADF851997 ANB851997 AWX851997 BGT851997 BQP851997 CAL851997 CKH851997 CUD851997 DDZ851997 DNV851997 DXR851997 EHN851997 ERJ851997 FBF851997 FLB851997 FUX851997 GET851997 GOP851997 GYL851997 HIH851997 HSD851997 IBZ851997 ILV851997 IVR851997 JFN851997 JPJ851997 JZF851997 KJB851997 KSX851997 LCT851997 LMP851997 LWL851997 MGH851997 MQD851997 MZZ851997 NJV851997 NTR851997 ODN851997 ONJ851997 OXF851997 PHB851997 PQX851997 QAT851997 QKP851997 QUL851997 REH851997 ROD851997 RXZ851997 SHV851997 SRR851997 TBN851997 TLJ851997 TVF851997 UFB851997 UOX851997 UYT851997 VIP851997 VSL851997 WCH851997 WMD851997 WVZ851997 R917533 JN917533 TJ917533 ADF917533 ANB917533 AWX917533 BGT917533 BQP917533 CAL917533 CKH917533 CUD917533 DDZ917533 DNV917533 DXR917533 EHN917533 ERJ917533 FBF917533 FLB917533 FUX917533 GET917533 GOP917533 GYL917533 HIH917533 HSD917533 IBZ917533 ILV917533 IVR917533 JFN917533 JPJ917533 JZF917533 KJB917533 KSX917533 LCT917533 LMP917533 LWL917533 MGH917533 MQD917533 MZZ917533 NJV917533 NTR917533 ODN917533 ONJ917533 OXF917533 PHB917533 PQX917533 QAT917533 QKP917533 QUL917533 REH917533 ROD917533 RXZ917533 SHV917533 SRR917533 TBN917533 TLJ917533 TVF917533 UFB917533 UOX917533 UYT917533 VIP917533 VSL917533 WCH917533 WMD917533 WVZ917533 R983069 JN983069 TJ983069 ADF983069 ANB983069 AWX983069 BGT983069 BQP983069 CAL983069 CKH983069 CUD983069 DDZ983069 DNV983069 DXR983069 EHN983069 ERJ983069 FBF983069 FLB983069 FUX983069 GET983069 GOP983069 GYL983069 HIH983069 HSD983069 IBZ983069 ILV983069 IVR983069 JFN983069 JPJ983069 JZF983069 KJB983069 KSX983069 LCT983069 LMP983069 LWL983069 MGH983069 MQD983069 MZZ983069 NJV983069 NTR983069 ODN983069 ONJ983069 OXF983069 PHB983069 PQX983069 QAT983069 QKP983069 QUL983069 REH983069 ROD983069 RXZ983069 SHV983069 SRR983069 TBN983069 TLJ983069 TVF983069 UFB983069 UOX983069 UYT983069 VIP983069 VSL983069 WCH983069 WMD983069 WVZ983069" xr:uid="{08150450-8543-419A-8B23-A121154D20FF}">
      <formula1>"特,般"</formula1>
    </dataValidation>
  </dataValidations>
  <printOptions horizontalCentered="1"/>
  <pageMargins left="0.23622047244094491" right="0.23622047244094491" top="0.74803149606299213" bottom="0.74803149606299213" header="0.31496062992125984" footer="0.31496062992125984"/>
  <pageSetup paperSize="9" fitToHeight="0" orientation="portrait" blackAndWhite="1"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23D0-4C4B-450C-A548-25C712961C39}">
  <dimension ref="A2:C108"/>
  <sheetViews>
    <sheetView view="pageBreakPreview" zoomScale="85" zoomScaleNormal="100" zoomScaleSheetLayoutView="85" workbookViewId="0">
      <selection activeCell="C85" sqref="C85"/>
    </sheetView>
  </sheetViews>
  <sheetFormatPr defaultRowHeight="13.5"/>
  <cols>
    <col min="1" max="1" width="2.5" style="390" customWidth="1"/>
    <col min="2" max="2" width="5.5" style="474" bestFit="1" customWidth="1"/>
    <col min="3" max="3" width="135.75" style="475" customWidth="1"/>
    <col min="4" max="256" width="9" style="390"/>
    <col min="257" max="257" width="2.5" style="390" customWidth="1"/>
    <col min="258" max="258" width="5.5" style="390" bestFit="1" customWidth="1"/>
    <col min="259" max="259" width="135.75" style="390" customWidth="1"/>
    <col min="260" max="512" width="9" style="390"/>
    <col min="513" max="513" width="2.5" style="390" customWidth="1"/>
    <col min="514" max="514" width="5.5" style="390" bestFit="1" customWidth="1"/>
    <col min="515" max="515" width="135.75" style="390" customWidth="1"/>
    <col min="516" max="768" width="9" style="390"/>
    <col min="769" max="769" width="2.5" style="390" customWidth="1"/>
    <col min="770" max="770" width="5.5" style="390" bestFit="1" customWidth="1"/>
    <col min="771" max="771" width="135.75" style="390" customWidth="1"/>
    <col min="772" max="1024" width="9" style="390"/>
    <col min="1025" max="1025" width="2.5" style="390" customWidth="1"/>
    <col min="1026" max="1026" width="5.5" style="390" bestFit="1" customWidth="1"/>
    <col min="1027" max="1027" width="135.75" style="390" customWidth="1"/>
    <col min="1028" max="1280" width="9" style="390"/>
    <col min="1281" max="1281" width="2.5" style="390" customWidth="1"/>
    <col min="1282" max="1282" width="5.5" style="390" bestFit="1" customWidth="1"/>
    <col min="1283" max="1283" width="135.75" style="390" customWidth="1"/>
    <col min="1284" max="1536" width="9" style="390"/>
    <col min="1537" max="1537" width="2.5" style="390" customWidth="1"/>
    <col min="1538" max="1538" width="5.5" style="390" bestFit="1" customWidth="1"/>
    <col min="1539" max="1539" width="135.75" style="390" customWidth="1"/>
    <col min="1540" max="1792" width="9" style="390"/>
    <col min="1793" max="1793" width="2.5" style="390" customWidth="1"/>
    <col min="1794" max="1794" width="5.5" style="390" bestFit="1" customWidth="1"/>
    <col min="1795" max="1795" width="135.75" style="390" customWidth="1"/>
    <col min="1796" max="2048" width="9" style="390"/>
    <col min="2049" max="2049" width="2.5" style="390" customWidth="1"/>
    <col min="2050" max="2050" width="5.5" style="390" bestFit="1" customWidth="1"/>
    <col min="2051" max="2051" width="135.75" style="390" customWidth="1"/>
    <col min="2052" max="2304" width="9" style="390"/>
    <col min="2305" max="2305" width="2.5" style="390" customWidth="1"/>
    <col min="2306" max="2306" width="5.5" style="390" bestFit="1" customWidth="1"/>
    <col min="2307" max="2307" width="135.75" style="390" customWidth="1"/>
    <col min="2308" max="2560" width="9" style="390"/>
    <col min="2561" max="2561" width="2.5" style="390" customWidth="1"/>
    <col min="2562" max="2562" width="5.5" style="390" bestFit="1" customWidth="1"/>
    <col min="2563" max="2563" width="135.75" style="390" customWidth="1"/>
    <col min="2564" max="2816" width="9" style="390"/>
    <col min="2817" max="2817" width="2.5" style="390" customWidth="1"/>
    <col min="2818" max="2818" width="5.5" style="390" bestFit="1" customWidth="1"/>
    <col min="2819" max="2819" width="135.75" style="390" customWidth="1"/>
    <col min="2820" max="3072" width="9" style="390"/>
    <col min="3073" max="3073" width="2.5" style="390" customWidth="1"/>
    <col min="3074" max="3074" width="5.5" style="390" bestFit="1" customWidth="1"/>
    <col min="3075" max="3075" width="135.75" style="390" customWidth="1"/>
    <col min="3076" max="3328" width="9" style="390"/>
    <col min="3329" max="3329" width="2.5" style="390" customWidth="1"/>
    <col min="3330" max="3330" width="5.5" style="390" bestFit="1" customWidth="1"/>
    <col min="3331" max="3331" width="135.75" style="390" customWidth="1"/>
    <col min="3332" max="3584" width="9" style="390"/>
    <col min="3585" max="3585" width="2.5" style="390" customWidth="1"/>
    <col min="3586" max="3586" width="5.5" style="390" bestFit="1" customWidth="1"/>
    <col min="3587" max="3587" width="135.75" style="390" customWidth="1"/>
    <col min="3588" max="3840" width="9" style="390"/>
    <col min="3841" max="3841" width="2.5" style="390" customWidth="1"/>
    <col min="3842" max="3842" width="5.5" style="390" bestFit="1" customWidth="1"/>
    <col min="3843" max="3843" width="135.75" style="390" customWidth="1"/>
    <col min="3844" max="4096" width="9" style="390"/>
    <col min="4097" max="4097" width="2.5" style="390" customWidth="1"/>
    <col min="4098" max="4098" width="5.5" style="390" bestFit="1" customWidth="1"/>
    <col min="4099" max="4099" width="135.75" style="390" customWidth="1"/>
    <col min="4100" max="4352" width="9" style="390"/>
    <col min="4353" max="4353" width="2.5" style="390" customWidth="1"/>
    <col min="4354" max="4354" width="5.5" style="390" bestFit="1" customWidth="1"/>
    <col min="4355" max="4355" width="135.75" style="390" customWidth="1"/>
    <col min="4356" max="4608" width="9" style="390"/>
    <col min="4609" max="4609" width="2.5" style="390" customWidth="1"/>
    <col min="4610" max="4610" width="5.5" style="390" bestFit="1" customWidth="1"/>
    <col min="4611" max="4611" width="135.75" style="390" customWidth="1"/>
    <col min="4612" max="4864" width="9" style="390"/>
    <col min="4865" max="4865" width="2.5" style="390" customWidth="1"/>
    <col min="4866" max="4866" width="5.5" style="390" bestFit="1" customWidth="1"/>
    <col min="4867" max="4867" width="135.75" style="390" customWidth="1"/>
    <col min="4868" max="5120" width="9" style="390"/>
    <col min="5121" max="5121" width="2.5" style="390" customWidth="1"/>
    <col min="5122" max="5122" width="5.5" style="390" bestFit="1" customWidth="1"/>
    <col min="5123" max="5123" width="135.75" style="390" customWidth="1"/>
    <col min="5124" max="5376" width="9" style="390"/>
    <col min="5377" max="5377" width="2.5" style="390" customWidth="1"/>
    <col min="5378" max="5378" width="5.5" style="390" bestFit="1" customWidth="1"/>
    <col min="5379" max="5379" width="135.75" style="390" customWidth="1"/>
    <col min="5380" max="5632" width="9" style="390"/>
    <col min="5633" max="5633" width="2.5" style="390" customWidth="1"/>
    <col min="5634" max="5634" width="5.5" style="390" bestFit="1" customWidth="1"/>
    <col min="5635" max="5635" width="135.75" style="390" customWidth="1"/>
    <col min="5636" max="5888" width="9" style="390"/>
    <col min="5889" max="5889" width="2.5" style="390" customWidth="1"/>
    <col min="5890" max="5890" width="5.5" style="390" bestFit="1" customWidth="1"/>
    <col min="5891" max="5891" width="135.75" style="390" customWidth="1"/>
    <col min="5892" max="6144" width="9" style="390"/>
    <col min="6145" max="6145" width="2.5" style="390" customWidth="1"/>
    <col min="6146" max="6146" width="5.5" style="390" bestFit="1" customWidth="1"/>
    <col min="6147" max="6147" width="135.75" style="390" customWidth="1"/>
    <col min="6148" max="6400" width="9" style="390"/>
    <col min="6401" max="6401" width="2.5" style="390" customWidth="1"/>
    <col min="6402" max="6402" width="5.5" style="390" bestFit="1" customWidth="1"/>
    <col min="6403" max="6403" width="135.75" style="390" customWidth="1"/>
    <col min="6404" max="6656" width="9" style="390"/>
    <col min="6657" max="6657" width="2.5" style="390" customWidth="1"/>
    <col min="6658" max="6658" width="5.5" style="390" bestFit="1" customWidth="1"/>
    <col min="6659" max="6659" width="135.75" style="390" customWidth="1"/>
    <col min="6660" max="6912" width="9" style="390"/>
    <col min="6913" max="6913" width="2.5" style="390" customWidth="1"/>
    <col min="6914" max="6914" width="5.5" style="390" bestFit="1" customWidth="1"/>
    <col min="6915" max="6915" width="135.75" style="390" customWidth="1"/>
    <col min="6916" max="7168" width="9" style="390"/>
    <col min="7169" max="7169" width="2.5" style="390" customWidth="1"/>
    <col min="7170" max="7170" width="5.5" style="390" bestFit="1" customWidth="1"/>
    <col min="7171" max="7171" width="135.75" style="390" customWidth="1"/>
    <col min="7172" max="7424" width="9" style="390"/>
    <col min="7425" max="7425" width="2.5" style="390" customWidth="1"/>
    <col min="7426" max="7426" width="5.5" style="390" bestFit="1" customWidth="1"/>
    <col min="7427" max="7427" width="135.75" style="390" customWidth="1"/>
    <col min="7428" max="7680" width="9" style="390"/>
    <col min="7681" max="7681" width="2.5" style="390" customWidth="1"/>
    <col min="7682" max="7682" width="5.5" style="390" bestFit="1" customWidth="1"/>
    <col min="7683" max="7683" width="135.75" style="390" customWidth="1"/>
    <col min="7684" max="7936" width="9" style="390"/>
    <col min="7937" max="7937" width="2.5" style="390" customWidth="1"/>
    <col min="7938" max="7938" width="5.5" style="390" bestFit="1" customWidth="1"/>
    <col min="7939" max="7939" width="135.75" style="390" customWidth="1"/>
    <col min="7940" max="8192" width="9" style="390"/>
    <col min="8193" max="8193" width="2.5" style="390" customWidth="1"/>
    <col min="8194" max="8194" width="5.5" style="390" bestFit="1" customWidth="1"/>
    <col min="8195" max="8195" width="135.75" style="390" customWidth="1"/>
    <col min="8196" max="8448" width="9" style="390"/>
    <col min="8449" max="8449" width="2.5" style="390" customWidth="1"/>
    <col min="8450" max="8450" width="5.5" style="390" bestFit="1" customWidth="1"/>
    <col min="8451" max="8451" width="135.75" style="390" customWidth="1"/>
    <col min="8452" max="8704" width="9" style="390"/>
    <col min="8705" max="8705" width="2.5" style="390" customWidth="1"/>
    <col min="8706" max="8706" width="5.5" style="390" bestFit="1" customWidth="1"/>
    <col min="8707" max="8707" width="135.75" style="390" customWidth="1"/>
    <col min="8708" max="8960" width="9" style="390"/>
    <col min="8961" max="8961" width="2.5" style="390" customWidth="1"/>
    <col min="8962" max="8962" width="5.5" style="390" bestFit="1" customWidth="1"/>
    <col min="8963" max="8963" width="135.75" style="390" customWidth="1"/>
    <col min="8964" max="9216" width="9" style="390"/>
    <col min="9217" max="9217" width="2.5" style="390" customWidth="1"/>
    <col min="9218" max="9218" width="5.5" style="390" bestFit="1" customWidth="1"/>
    <col min="9219" max="9219" width="135.75" style="390" customWidth="1"/>
    <col min="9220" max="9472" width="9" style="390"/>
    <col min="9473" max="9473" width="2.5" style="390" customWidth="1"/>
    <col min="9474" max="9474" width="5.5" style="390" bestFit="1" customWidth="1"/>
    <col min="9475" max="9475" width="135.75" style="390" customWidth="1"/>
    <col min="9476" max="9728" width="9" style="390"/>
    <col min="9729" max="9729" width="2.5" style="390" customWidth="1"/>
    <col min="9730" max="9730" width="5.5" style="390" bestFit="1" customWidth="1"/>
    <col min="9731" max="9731" width="135.75" style="390" customWidth="1"/>
    <col min="9732" max="9984" width="9" style="390"/>
    <col min="9985" max="9985" width="2.5" style="390" customWidth="1"/>
    <col min="9986" max="9986" width="5.5" style="390" bestFit="1" customWidth="1"/>
    <col min="9987" max="9987" width="135.75" style="390" customWidth="1"/>
    <col min="9988" max="10240" width="9" style="390"/>
    <col min="10241" max="10241" width="2.5" style="390" customWidth="1"/>
    <col min="10242" max="10242" width="5.5" style="390" bestFit="1" customWidth="1"/>
    <col min="10243" max="10243" width="135.75" style="390" customWidth="1"/>
    <col min="10244" max="10496" width="9" style="390"/>
    <col min="10497" max="10497" width="2.5" style="390" customWidth="1"/>
    <col min="10498" max="10498" width="5.5" style="390" bestFit="1" customWidth="1"/>
    <col min="10499" max="10499" width="135.75" style="390" customWidth="1"/>
    <col min="10500" max="10752" width="9" style="390"/>
    <col min="10753" max="10753" width="2.5" style="390" customWidth="1"/>
    <col min="10754" max="10754" width="5.5" style="390" bestFit="1" customWidth="1"/>
    <col min="10755" max="10755" width="135.75" style="390" customWidth="1"/>
    <col min="10756" max="11008" width="9" style="390"/>
    <col min="11009" max="11009" width="2.5" style="390" customWidth="1"/>
    <col min="11010" max="11010" width="5.5" style="390" bestFit="1" customWidth="1"/>
    <col min="11011" max="11011" width="135.75" style="390" customWidth="1"/>
    <col min="11012" max="11264" width="9" style="390"/>
    <col min="11265" max="11265" width="2.5" style="390" customWidth="1"/>
    <col min="11266" max="11266" width="5.5" style="390" bestFit="1" customWidth="1"/>
    <col min="11267" max="11267" width="135.75" style="390" customWidth="1"/>
    <col min="11268" max="11520" width="9" style="390"/>
    <col min="11521" max="11521" width="2.5" style="390" customWidth="1"/>
    <col min="11522" max="11522" width="5.5" style="390" bestFit="1" customWidth="1"/>
    <col min="11523" max="11523" width="135.75" style="390" customWidth="1"/>
    <col min="11524" max="11776" width="9" style="390"/>
    <col min="11777" max="11777" width="2.5" style="390" customWidth="1"/>
    <col min="11778" max="11778" width="5.5" style="390" bestFit="1" customWidth="1"/>
    <col min="11779" max="11779" width="135.75" style="390" customWidth="1"/>
    <col min="11780" max="12032" width="9" style="390"/>
    <col min="12033" max="12033" width="2.5" style="390" customWidth="1"/>
    <col min="12034" max="12034" width="5.5" style="390" bestFit="1" customWidth="1"/>
    <col min="12035" max="12035" width="135.75" style="390" customWidth="1"/>
    <col min="12036" max="12288" width="9" style="390"/>
    <col min="12289" max="12289" width="2.5" style="390" customWidth="1"/>
    <col min="12290" max="12290" width="5.5" style="390" bestFit="1" customWidth="1"/>
    <col min="12291" max="12291" width="135.75" style="390" customWidth="1"/>
    <col min="12292" max="12544" width="9" style="390"/>
    <col min="12545" max="12545" width="2.5" style="390" customWidth="1"/>
    <col min="12546" max="12546" width="5.5" style="390" bestFit="1" customWidth="1"/>
    <col min="12547" max="12547" width="135.75" style="390" customWidth="1"/>
    <col min="12548" max="12800" width="9" style="390"/>
    <col min="12801" max="12801" width="2.5" style="390" customWidth="1"/>
    <col min="12802" max="12802" width="5.5" style="390" bestFit="1" customWidth="1"/>
    <col min="12803" max="12803" width="135.75" style="390" customWidth="1"/>
    <col min="12804" max="13056" width="9" style="390"/>
    <col min="13057" max="13057" width="2.5" style="390" customWidth="1"/>
    <col min="13058" max="13058" width="5.5" style="390" bestFit="1" customWidth="1"/>
    <col min="13059" max="13059" width="135.75" style="390" customWidth="1"/>
    <col min="13060" max="13312" width="9" style="390"/>
    <col min="13313" max="13313" width="2.5" style="390" customWidth="1"/>
    <col min="13314" max="13314" width="5.5" style="390" bestFit="1" customWidth="1"/>
    <col min="13315" max="13315" width="135.75" style="390" customWidth="1"/>
    <col min="13316" max="13568" width="9" style="390"/>
    <col min="13569" max="13569" width="2.5" style="390" customWidth="1"/>
    <col min="13570" max="13570" width="5.5" style="390" bestFit="1" customWidth="1"/>
    <col min="13571" max="13571" width="135.75" style="390" customWidth="1"/>
    <col min="13572" max="13824" width="9" style="390"/>
    <col min="13825" max="13825" width="2.5" style="390" customWidth="1"/>
    <col min="13826" max="13826" width="5.5" style="390" bestFit="1" customWidth="1"/>
    <col min="13827" max="13827" width="135.75" style="390" customWidth="1"/>
    <col min="13828" max="14080" width="9" style="390"/>
    <col min="14081" max="14081" width="2.5" style="390" customWidth="1"/>
    <col min="14082" max="14082" width="5.5" style="390" bestFit="1" customWidth="1"/>
    <col min="14083" max="14083" width="135.75" style="390" customWidth="1"/>
    <col min="14084" max="14336" width="9" style="390"/>
    <col min="14337" max="14337" width="2.5" style="390" customWidth="1"/>
    <col min="14338" max="14338" width="5.5" style="390" bestFit="1" customWidth="1"/>
    <col min="14339" max="14339" width="135.75" style="390" customWidth="1"/>
    <col min="14340" max="14592" width="9" style="390"/>
    <col min="14593" max="14593" width="2.5" style="390" customWidth="1"/>
    <col min="14594" max="14594" width="5.5" style="390" bestFit="1" customWidth="1"/>
    <col min="14595" max="14595" width="135.75" style="390" customWidth="1"/>
    <col min="14596" max="14848" width="9" style="390"/>
    <col min="14849" max="14849" width="2.5" style="390" customWidth="1"/>
    <col min="14850" max="14850" width="5.5" style="390" bestFit="1" customWidth="1"/>
    <col min="14851" max="14851" width="135.75" style="390" customWidth="1"/>
    <col min="14852" max="15104" width="9" style="390"/>
    <col min="15105" max="15105" width="2.5" style="390" customWidth="1"/>
    <col min="15106" max="15106" width="5.5" style="390" bestFit="1" customWidth="1"/>
    <col min="15107" max="15107" width="135.75" style="390" customWidth="1"/>
    <col min="15108" max="15360" width="9" style="390"/>
    <col min="15361" max="15361" width="2.5" style="390" customWidth="1"/>
    <col min="15362" max="15362" width="5.5" style="390" bestFit="1" customWidth="1"/>
    <col min="15363" max="15363" width="135.75" style="390" customWidth="1"/>
    <col min="15364" max="15616" width="9" style="390"/>
    <col min="15617" max="15617" width="2.5" style="390" customWidth="1"/>
    <col min="15618" max="15618" width="5.5" style="390" bestFit="1" customWidth="1"/>
    <col min="15619" max="15619" width="135.75" style="390" customWidth="1"/>
    <col min="15620" max="15872" width="9" style="390"/>
    <col min="15873" max="15873" width="2.5" style="390" customWidth="1"/>
    <col min="15874" max="15874" width="5.5" style="390" bestFit="1" customWidth="1"/>
    <col min="15875" max="15875" width="135.75" style="390" customWidth="1"/>
    <col min="15876" max="16128" width="9" style="390"/>
    <col min="16129" max="16129" width="2.5" style="390" customWidth="1"/>
    <col min="16130" max="16130" width="5.5" style="390" bestFit="1" customWidth="1"/>
    <col min="16131" max="16131" width="135.75" style="390" customWidth="1"/>
    <col min="16132" max="16384" width="9" style="390"/>
  </cols>
  <sheetData>
    <row r="2" spans="1:3">
      <c r="A2" s="390" t="s">
        <v>3100</v>
      </c>
    </row>
    <row r="4" spans="1:3">
      <c r="A4" s="390" t="s">
        <v>3101</v>
      </c>
    </row>
    <row r="5" spans="1:3">
      <c r="C5" s="475" t="s">
        <v>3102</v>
      </c>
    </row>
    <row r="7" spans="1:3">
      <c r="A7" s="390" t="s">
        <v>3103</v>
      </c>
    </row>
    <row r="8" spans="1:3">
      <c r="C8" s="475" t="s">
        <v>3104</v>
      </c>
    </row>
    <row r="10" spans="1:3">
      <c r="A10" s="390" t="s">
        <v>3105</v>
      </c>
    </row>
    <row r="11" spans="1:3">
      <c r="B11" s="474" t="s">
        <v>3106</v>
      </c>
      <c r="C11" s="475" t="s">
        <v>3107</v>
      </c>
    </row>
    <row r="12" spans="1:3">
      <c r="B12" s="474" t="s">
        <v>3108</v>
      </c>
      <c r="C12" s="475" t="s">
        <v>3109</v>
      </c>
    </row>
    <row r="13" spans="1:3" ht="27">
      <c r="B13" s="474" t="s">
        <v>3110</v>
      </c>
      <c r="C13" s="475" t="s">
        <v>3111</v>
      </c>
    </row>
    <row r="14" spans="1:3">
      <c r="B14" s="474" t="s">
        <v>3112</v>
      </c>
      <c r="C14" s="475" t="s">
        <v>3113</v>
      </c>
    </row>
    <row r="15" spans="1:3" ht="54">
      <c r="B15" s="474" t="s">
        <v>3114</v>
      </c>
      <c r="C15" s="476" t="s">
        <v>3115</v>
      </c>
    </row>
    <row r="16" spans="1:3" ht="40.5">
      <c r="B16" s="474" t="s">
        <v>3116</v>
      </c>
      <c r="C16" s="475" t="s">
        <v>3117</v>
      </c>
    </row>
    <row r="17" spans="1:3">
      <c r="B17" s="474" t="s">
        <v>3118</v>
      </c>
      <c r="C17" s="475" t="s">
        <v>3119</v>
      </c>
    </row>
    <row r="18" spans="1:3" ht="27">
      <c r="B18" s="474" t="s">
        <v>3120</v>
      </c>
      <c r="C18" s="476" t="s">
        <v>3121</v>
      </c>
    </row>
    <row r="19" spans="1:3" ht="54">
      <c r="B19" s="474" t="s">
        <v>3122</v>
      </c>
      <c r="C19" s="475" t="s">
        <v>3123</v>
      </c>
    </row>
    <row r="20" spans="1:3" ht="135">
      <c r="B20" s="474" t="s">
        <v>3124</v>
      </c>
      <c r="C20" s="476" t="s">
        <v>4166</v>
      </c>
    </row>
    <row r="21" spans="1:3">
      <c r="B21" s="474" t="s">
        <v>3125</v>
      </c>
      <c r="C21" s="475" t="s">
        <v>3126</v>
      </c>
    </row>
    <row r="23" spans="1:3">
      <c r="A23" s="390" t="s">
        <v>3127</v>
      </c>
    </row>
    <row r="24" spans="1:3">
      <c r="B24" s="474" t="s">
        <v>3106</v>
      </c>
      <c r="C24" s="475" t="s">
        <v>3128</v>
      </c>
    </row>
    <row r="25" spans="1:3" ht="54">
      <c r="B25" s="474" t="s">
        <v>3108</v>
      </c>
      <c r="C25" s="476" t="s">
        <v>3129</v>
      </c>
    </row>
    <row r="26" spans="1:3" ht="27">
      <c r="B26" s="474" t="s">
        <v>3110</v>
      </c>
      <c r="C26" s="475" t="s">
        <v>3130</v>
      </c>
    </row>
    <row r="27" spans="1:3" ht="27">
      <c r="B27" s="474" t="s">
        <v>3112</v>
      </c>
      <c r="C27" s="475" t="s">
        <v>3131</v>
      </c>
    </row>
    <row r="28" spans="1:3">
      <c r="B28" s="474" t="s">
        <v>3114</v>
      </c>
      <c r="C28" s="475" t="s">
        <v>3132</v>
      </c>
    </row>
    <row r="29" spans="1:3" ht="108">
      <c r="B29" s="474" t="s">
        <v>3116</v>
      </c>
      <c r="C29" s="476" t="s">
        <v>4161</v>
      </c>
    </row>
    <row r="30" spans="1:3">
      <c r="B30" s="474" t="s">
        <v>3118</v>
      </c>
      <c r="C30" s="475" t="s">
        <v>3133</v>
      </c>
    </row>
    <row r="31" spans="1:3">
      <c r="B31" s="474" t="s">
        <v>3120</v>
      </c>
      <c r="C31" s="475" t="s">
        <v>3134</v>
      </c>
    </row>
    <row r="32" spans="1:3" ht="40.5">
      <c r="B32" s="474" t="s">
        <v>3122</v>
      </c>
      <c r="C32" s="475" t="s">
        <v>4162</v>
      </c>
    </row>
    <row r="33" spans="2:3" ht="27">
      <c r="B33" s="474" t="s">
        <v>3124</v>
      </c>
      <c r="C33" s="475" t="s">
        <v>3135</v>
      </c>
    </row>
    <row r="34" spans="2:3" ht="27">
      <c r="B34" s="474" t="s">
        <v>3136</v>
      </c>
      <c r="C34" s="475" t="s">
        <v>4163</v>
      </c>
    </row>
    <row r="35" spans="2:3">
      <c r="B35" s="474" t="s">
        <v>3137</v>
      </c>
      <c r="C35" s="475" t="s">
        <v>3138</v>
      </c>
    </row>
    <row r="36" spans="2:3">
      <c r="B36" s="474" t="s">
        <v>3139</v>
      </c>
      <c r="C36" s="475" t="s">
        <v>3140</v>
      </c>
    </row>
    <row r="37" spans="2:3" ht="54">
      <c r="B37" s="474" t="s">
        <v>3141</v>
      </c>
      <c r="C37" s="475" t="s">
        <v>3142</v>
      </c>
    </row>
    <row r="38" spans="2:3" ht="162">
      <c r="B38" s="474" t="s">
        <v>3143</v>
      </c>
      <c r="C38" s="476" t="s">
        <v>4164</v>
      </c>
    </row>
    <row r="39" spans="2:3" ht="40.5">
      <c r="B39" s="474" t="s">
        <v>3144</v>
      </c>
      <c r="C39" s="475" t="s">
        <v>4165</v>
      </c>
    </row>
    <row r="40" spans="2:3" ht="121.5">
      <c r="B40" s="474" t="s">
        <v>3145</v>
      </c>
      <c r="C40" s="475" t="s">
        <v>3146</v>
      </c>
    </row>
    <row r="41" spans="2:3">
      <c r="C41" s="475" t="s">
        <v>3147</v>
      </c>
    </row>
    <row r="42" spans="2:3">
      <c r="C42" s="475" t="s">
        <v>3148</v>
      </c>
    </row>
    <row r="43" spans="2:3">
      <c r="C43" s="475" t="s">
        <v>3149</v>
      </c>
    </row>
    <row r="44" spans="2:3">
      <c r="C44" s="475" t="s">
        <v>3150</v>
      </c>
    </row>
    <row r="45" spans="2:3">
      <c r="C45" s="475" t="s">
        <v>3151</v>
      </c>
    </row>
    <row r="46" spans="2:3">
      <c r="C46" s="475" t="s">
        <v>3152</v>
      </c>
    </row>
    <row r="47" spans="2:3">
      <c r="B47" s="474" t="s">
        <v>3153</v>
      </c>
      <c r="C47" s="475" t="s">
        <v>3154</v>
      </c>
    </row>
    <row r="48" spans="2:3" ht="27">
      <c r="B48" s="474" t="s">
        <v>3155</v>
      </c>
      <c r="C48" s="475" t="s">
        <v>3156</v>
      </c>
    </row>
    <row r="49" spans="1:3">
      <c r="B49" s="474" t="s">
        <v>3157</v>
      </c>
      <c r="C49" s="475" t="s">
        <v>3158</v>
      </c>
    </row>
    <row r="50" spans="1:3">
      <c r="B50" s="474" t="s">
        <v>3159</v>
      </c>
      <c r="C50" s="475" t="s">
        <v>3160</v>
      </c>
    </row>
    <row r="51" spans="1:3" ht="40.5">
      <c r="B51" s="474" t="s">
        <v>3161</v>
      </c>
      <c r="C51" s="475" t="s">
        <v>3162</v>
      </c>
    </row>
    <row r="52" spans="1:3" ht="27">
      <c r="B52" s="474" t="s">
        <v>3163</v>
      </c>
      <c r="C52" s="475" t="s">
        <v>3164</v>
      </c>
    </row>
    <row r="53" spans="1:3">
      <c r="B53" s="474" t="s">
        <v>3165</v>
      </c>
      <c r="C53" s="475" t="s">
        <v>3166</v>
      </c>
    </row>
    <row r="54" spans="1:3" ht="40.5">
      <c r="B54" s="474" t="s">
        <v>4149</v>
      </c>
      <c r="C54" s="475" t="s">
        <v>4152</v>
      </c>
    </row>
    <row r="55" spans="1:3">
      <c r="B55" s="474" t="s">
        <v>4150</v>
      </c>
      <c r="C55" s="475" t="s">
        <v>3167</v>
      </c>
    </row>
    <row r="56" spans="1:3">
      <c r="B56" s="474" t="s">
        <v>4151</v>
      </c>
      <c r="C56" s="475" t="s">
        <v>3168</v>
      </c>
    </row>
    <row r="58" spans="1:3">
      <c r="A58" s="390" t="s">
        <v>3169</v>
      </c>
    </row>
    <row r="59" spans="1:3">
      <c r="B59" s="474" t="s">
        <v>3106</v>
      </c>
      <c r="C59" s="475" t="s">
        <v>4167</v>
      </c>
    </row>
    <row r="60" spans="1:3">
      <c r="B60" s="474" t="s">
        <v>3108</v>
      </c>
      <c r="C60" s="475" t="s">
        <v>4168</v>
      </c>
    </row>
    <row r="61" spans="1:3">
      <c r="B61" s="474" t="s">
        <v>3110</v>
      </c>
      <c r="C61" s="475" t="s">
        <v>3170</v>
      </c>
    </row>
    <row r="62" spans="1:3">
      <c r="B62" s="474" t="s">
        <v>3112</v>
      </c>
      <c r="C62" s="475" t="s">
        <v>3171</v>
      </c>
    </row>
    <row r="63" spans="1:3">
      <c r="B63" s="474" t="s">
        <v>3114</v>
      </c>
      <c r="C63" s="475" t="s">
        <v>3172</v>
      </c>
    </row>
    <row r="64" spans="1:3" ht="67.5">
      <c r="B64" s="474" t="s">
        <v>3116</v>
      </c>
      <c r="C64" s="475" t="s">
        <v>4169</v>
      </c>
    </row>
    <row r="65" spans="2:3" ht="81">
      <c r="B65" s="474" t="s">
        <v>3118</v>
      </c>
      <c r="C65" s="476" t="s">
        <v>4170</v>
      </c>
    </row>
    <row r="66" spans="2:3" ht="54">
      <c r="B66" s="474" t="s">
        <v>3120</v>
      </c>
      <c r="C66" s="476" t="s">
        <v>4171</v>
      </c>
    </row>
    <row r="67" spans="2:3" ht="27">
      <c r="B67" s="474" t="s">
        <v>3122</v>
      </c>
      <c r="C67" s="475" t="s">
        <v>4172</v>
      </c>
    </row>
    <row r="68" spans="2:3" ht="27">
      <c r="B68" s="474" t="s">
        <v>3124</v>
      </c>
      <c r="C68" s="475" t="s">
        <v>3173</v>
      </c>
    </row>
    <row r="69" spans="2:3" ht="27">
      <c r="B69" s="474" t="s">
        <v>3136</v>
      </c>
      <c r="C69" s="475" t="s">
        <v>3174</v>
      </c>
    </row>
    <row r="70" spans="2:3">
      <c r="B70" s="474" t="s">
        <v>3137</v>
      </c>
      <c r="C70" s="475" t="s">
        <v>4153</v>
      </c>
    </row>
    <row r="71" spans="2:3" ht="27">
      <c r="B71" s="474" t="s">
        <v>3139</v>
      </c>
      <c r="C71" s="475" t="s">
        <v>4154</v>
      </c>
    </row>
    <row r="72" spans="2:3" ht="27">
      <c r="B72" s="474" t="s">
        <v>3175</v>
      </c>
      <c r="C72" s="475" t="s">
        <v>4173</v>
      </c>
    </row>
    <row r="73" spans="2:3" ht="81">
      <c r="B73" s="474" t="s">
        <v>3176</v>
      </c>
      <c r="C73" s="476" t="s">
        <v>4174</v>
      </c>
    </row>
    <row r="74" spans="2:3">
      <c r="B74" s="474" t="s">
        <v>3144</v>
      </c>
      <c r="C74" s="475" t="s">
        <v>3177</v>
      </c>
    </row>
    <row r="75" spans="2:3">
      <c r="B75" s="474" t="s">
        <v>3145</v>
      </c>
      <c r="C75" s="475" t="s">
        <v>4175</v>
      </c>
    </row>
    <row r="76" spans="2:3" ht="27">
      <c r="B76" s="474" t="s">
        <v>3178</v>
      </c>
      <c r="C76" s="475" t="s">
        <v>3179</v>
      </c>
    </row>
    <row r="77" spans="2:3">
      <c r="B77" s="474" t="s">
        <v>3180</v>
      </c>
      <c r="C77" s="475" t="s">
        <v>3181</v>
      </c>
    </row>
    <row r="78" spans="2:3" ht="27">
      <c r="B78" s="474" t="s">
        <v>3182</v>
      </c>
      <c r="C78" s="475" t="s">
        <v>3183</v>
      </c>
    </row>
    <row r="79" spans="2:3" ht="27">
      <c r="B79" s="474" t="s">
        <v>3184</v>
      </c>
      <c r="C79" s="475" t="s">
        <v>3185</v>
      </c>
    </row>
    <row r="80" spans="2:3" ht="27">
      <c r="B80" s="474" t="s">
        <v>3186</v>
      </c>
      <c r="C80" s="475" t="s">
        <v>3187</v>
      </c>
    </row>
    <row r="81" spans="1:3" ht="27">
      <c r="B81" s="474" t="s">
        <v>3188</v>
      </c>
      <c r="C81" s="475" t="s">
        <v>3189</v>
      </c>
    </row>
    <row r="82" spans="1:3" ht="27">
      <c r="B82" s="474" t="s">
        <v>3190</v>
      </c>
      <c r="C82" s="475" t="s">
        <v>4213</v>
      </c>
    </row>
    <row r="83" spans="1:3">
      <c r="B83" s="474" t="s">
        <v>4149</v>
      </c>
      <c r="C83" s="475" t="s">
        <v>3191</v>
      </c>
    </row>
    <row r="90" spans="1:3">
      <c r="A90" s="390" t="s">
        <v>3192</v>
      </c>
    </row>
    <row r="91" spans="1:3">
      <c r="B91" s="474" t="s">
        <v>3106</v>
      </c>
      <c r="C91" s="475" t="s">
        <v>3193</v>
      </c>
    </row>
    <row r="92" spans="1:3" ht="27">
      <c r="B92" s="474" t="s">
        <v>3108</v>
      </c>
      <c r="C92" s="475" t="s">
        <v>3194</v>
      </c>
    </row>
    <row r="93" spans="1:3">
      <c r="B93" s="474" t="s">
        <v>3110</v>
      </c>
      <c r="C93" s="475" t="s">
        <v>3195</v>
      </c>
    </row>
    <row r="94" spans="1:3">
      <c r="B94" s="474" t="s">
        <v>3112</v>
      </c>
      <c r="C94" s="475" t="s">
        <v>3196</v>
      </c>
    </row>
    <row r="95" spans="1:3">
      <c r="B95" s="474" t="s">
        <v>3114</v>
      </c>
      <c r="C95" s="475" t="s">
        <v>3197</v>
      </c>
    </row>
    <row r="96" spans="1:3" ht="27">
      <c r="B96" s="474" t="s">
        <v>3116</v>
      </c>
      <c r="C96" s="475" t="s">
        <v>3198</v>
      </c>
    </row>
    <row r="97" spans="1:3">
      <c r="B97" s="474" t="s">
        <v>3118</v>
      </c>
      <c r="C97" s="475" t="s">
        <v>3199</v>
      </c>
    </row>
    <row r="98" spans="1:3">
      <c r="B98" s="474" t="s">
        <v>3120</v>
      </c>
      <c r="C98" s="475" t="s">
        <v>3200</v>
      </c>
    </row>
    <row r="100" spans="1:3">
      <c r="A100" s="390" t="s">
        <v>3201</v>
      </c>
    </row>
    <row r="101" spans="1:3" ht="27">
      <c r="B101" s="474" t="s">
        <v>3106</v>
      </c>
      <c r="C101" s="475" t="s">
        <v>3202</v>
      </c>
    </row>
    <row r="102" spans="1:3">
      <c r="B102" s="474" t="s">
        <v>3108</v>
      </c>
      <c r="C102" s="475" t="s">
        <v>3170</v>
      </c>
    </row>
    <row r="103" spans="1:3" ht="27">
      <c r="B103" s="474" t="s">
        <v>3110</v>
      </c>
      <c r="C103" s="475" t="s">
        <v>3203</v>
      </c>
    </row>
    <row r="104" spans="1:3">
      <c r="B104" s="474" t="s">
        <v>3112</v>
      </c>
      <c r="C104" s="475" t="s">
        <v>3204</v>
      </c>
    </row>
    <row r="105" spans="1:3">
      <c r="B105" s="474" t="s">
        <v>3114</v>
      </c>
      <c r="C105" s="475" t="s">
        <v>3205</v>
      </c>
    </row>
    <row r="106" spans="1:3">
      <c r="B106" s="474" t="s">
        <v>3116</v>
      </c>
      <c r="C106" s="475" t="s">
        <v>3206</v>
      </c>
    </row>
    <row r="107" spans="1:3">
      <c r="B107" s="474" t="s">
        <v>3118</v>
      </c>
      <c r="C107" s="475" t="s">
        <v>3207</v>
      </c>
    </row>
    <row r="108" spans="1:3">
      <c r="B108" s="474" t="s">
        <v>3120</v>
      </c>
      <c r="C108" s="475" t="s">
        <v>3208</v>
      </c>
    </row>
  </sheetData>
  <phoneticPr fontId="1"/>
  <printOptions horizontalCentered="1"/>
  <pageMargins left="0.70866141732283472" right="0.70866141732283472" top="0.74803149606299213" bottom="0.74803149606299213" header="0.31496062992125984" footer="0.31496062992125984"/>
  <pageSetup paperSize="9" scale="5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EA0D-E33D-4B26-89CF-5B0BED65C0EF}">
  <sheetPr>
    <tabColor theme="5" tint="0.39997558519241921"/>
  </sheetPr>
  <dimension ref="A1:AD61"/>
  <sheetViews>
    <sheetView view="pageBreakPreview" zoomScaleNormal="100" workbookViewId="0">
      <selection activeCell="AD1" sqref="AD1"/>
    </sheetView>
  </sheetViews>
  <sheetFormatPr defaultRowHeight="13.5"/>
  <cols>
    <col min="1" max="29" width="3" style="479" customWidth="1"/>
    <col min="30" max="256" width="9" style="479"/>
    <col min="257" max="285" width="3" style="479" customWidth="1"/>
    <col min="286" max="512" width="9" style="479"/>
    <col min="513" max="541" width="3" style="479" customWidth="1"/>
    <col min="542" max="768" width="9" style="479"/>
    <col min="769" max="797" width="3" style="479" customWidth="1"/>
    <col min="798" max="1024" width="9" style="479"/>
    <col min="1025" max="1053" width="3" style="479" customWidth="1"/>
    <col min="1054" max="1280" width="9" style="479"/>
    <col min="1281" max="1309" width="3" style="479" customWidth="1"/>
    <col min="1310" max="1536" width="9" style="479"/>
    <col min="1537" max="1565" width="3" style="479" customWidth="1"/>
    <col min="1566" max="1792" width="9" style="479"/>
    <col min="1793" max="1821" width="3" style="479" customWidth="1"/>
    <col min="1822" max="2048" width="9" style="479"/>
    <col min="2049" max="2077" width="3" style="479" customWidth="1"/>
    <col min="2078" max="2304" width="9" style="479"/>
    <col min="2305" max="2333" width="3" style="479" customWidth="1"/>
    <col min="2334" max="2560" width="9" style="479"/>
    <col min="2561" max="2589" width="3" style="479" customWidth="1"/>
    <col min="2590" max="2816" width="9" style="479"/>
    <col min="2817" max="2845" width="3" style="479" customWidth="1"/>
    <col min="2846" max="3072" width="9" style="479"/>
    <col min="3073" max="3101" width="3" style="479" customWidth="1"/>
    <col min="3102" max="3328" width="9" style="479"/>
    <col min="3329" max="3357" width="3" style="479" customWidth="1"/>
    <col min="3358" max="3584" width="9" style="479"/>
    <col min="3585" max="3613" width="3" style="479" customWidth="1"/>
    <col min="3614" max="3840" width="9" style="479"/>
    <col min="3841" max="3869" width="3" style="479" customWidth="1"/>
    <col min="3870" max="4096" width="9" style="479"/>
    <col min="4097" max="4125" width="3" style="479" customWidth="1"/>
    <col min="4126" max="4352" width="9" style="479"/>
    <col min="4353" max="4381" width="3" style="479" customWidth="1"/>
    <col min="4382" max="4608" width="9" style="479"/>
    <col min="4609" max="4637" width="3" style="479" customWidth="1"/>
    <col min="4638" max="4864" width="9" style="479"/>
    <col min="4865" max="4893" width="3" style="479" customWidth="1"/>
    <col min="4894" max="5120" width="9" style="479"/>
    <col min="5121" max="5149" width="3" style="479" customWidth="1"/>
    <col min="5150" max="5376" width="9" style="479"/>
    <col min="5377" max="5405" width="3" style="479" customWidth="1"/>
    <col min="5406" max="5632" width="9" style="479"/>
    <col min="5633" max="5661" width="3" style="479" customWidth="1"/>
    <col min="5662" max="5888" width="9" style="479"/>
    <col min="5889" max="5917" width="3" style="479" customWidth="1"/>
    <col min="5918" max="6144" width="9" style="479"/>
    <col min="6145" max="6173" width="3" style="479" customWidth="1"/>
    <col min="6174" max="6400" width="9" style="479"/>
    <col min="6401" max="6429" width="3" style="479" customWidth="1"/>
    <col min="6430" max="6656" width="9" style="479"/>
    <col min="6657" max="6685" width="3" style="479" customWidth="1"/>
    <col min="6686" max="6912" width="9" style="479"/>
    <col min="6913" max="6941" width="3" style="479" customWidth="1"/>
    <col min="6942" max="7168" width="9" style="479"/>
    <col min="7169" max="7197" width="3" style="479" customWidth="1"/>
    <col min="7198" max="7424" width="9" style="479"/>
    <col min="7425" max="7453" width="3" style="479" customWidth="1"/>
    <col min="7454" max="7680" width="9" style="479"/>
    <col min="7681" max="7709" width="3" style="479" customWidth="1"/>
    <col min="7710" max="7936" width="9" style="479"/>
    <col min="7937" max="7965" width="3" style="479" customWidth="1"/>
    <col min="7966" max="8192" width="9" style="479"/>
    <col min="8193" max="8221" width="3" style="479" customWidth="1"/>
    <col min="8222" max="8448" width="9" style="479"/>
    <col min="8449" max="8477" width="3" style="479" customWidth="1"/>
    <col min="8478" max="8704" width="9" style="479"/>
    <col min="8705" max="8733" width="3" style="479" customWidth="1"/>
    <col min="8734" max="8960" width="9" style="479"/>
    <col min="8961" max="8989" width="3" style="479" customWidth="1"/>
    <col min="8990" max="9216" width="9" style="479"/>
    <col min="9217" max="9245" width="3" style="479" customWidth="1"/>
    <col min="9246" max="9472" width="9" style="479"/>
    <col min="9473" max="9501" width="3" style="479" customWidth="1"/>
    <col min="9502" max="9728" width="9" style="479"/>
    <col min="9729" max="9757" width="3" style="479" customWidth="1"/>
    <col min="9758" max="9984" width="9" style="479"/>
    <col min="9985" max="10013" width="3" style="479" customWidth="1"/>
    <col min="10014" max="10240" width="9" style="479"/>
    <col min="10241" max="10269" width="3" style="479" customWidth="1"/>
    <col min="10270" max="10496" width="9" style="479"/>
    <col min="10497" max="10525" width="3" style="479" customWidth="1"/>
    <col min="10526" max="10752" width="9" style="479"/>
    <col min="10753" max="10781" width="3" style="479" customWidth="1"/>
    <col min="10782" max="11008" width="9" style="479"/>
    <col min="11009" max="11037" width="3" style="479" customWidth="1"/>
    <col min="11038" max="11264" width="9" style="479"/>
    <col min="11265" max="11293" width="3" style="479" customWidth="1"/>
    <col min="11294" max="11520" width="9" style="479"/>
    <col min="11521" max="11549" width="3" style="479" customWidth="1"/>
    <col min="11550" max="11776" width="9" style="479"/>
    <col min="11777" max="11805" width="3" style="479" customWidth="1"/>
    <col min="11806" max="12032" width="9" style="479"/>
    <col min="12033" max="12061" width="3" style="479" customWidth="1"/>
    <col min="12062" max="12288" width="9" style="479"/>
    <col min="12289" max="12317" width="3" style="479" customWidth="1"/>
    <col min="12318" max="12544" width="9" style="479"/>
    <col min="12545" max="12573" width="3" style="479" customWidth="1"/>
    <col min="12574" max="12800" width="9" style="479"/>
    <col min="12801" max="12829" width="3" style="479" customWidth="1"/>
    <col min="12830" max="13056" width="9" style="479"/>
    <col min="13057" max="13085" width="3" style="479" customWidth="1"/>
    <col min="13086" max="13312" width="9" style="479"/>
    <col min="13313" max="13341" width="3" style="479" customWidth="1"/>
    <col min="13342" max="13568" width="9" style="479"/>
    <col min="13569" max="13597" width="3" style="479" customWidth="1"/>
    <col min="13598" max="13824" width="9" style="479"/>
    <col min="13825" max="13853" width="3" style="479" customWidth="1"/>
    <col min="13854" max="14080" width="9" style="479"/>
    <col min="14081" max="14109" width="3" style="479" customWidth="1"/>
    <col min="14110" max="14336" width="9" style="479"/>
    <col min="14337" max="14365" width="3" style="479" customWidth="1"/>
    <col min="14366" max="14592" width="9" style="479"/>
    <col min="14593" max="14621" width="3" style="479" customWidth="1"/>
    <col min="14622" max="14848" width="9" style="479"/>
    <col min="14849" max="14877" width="3" style="479" customWidth="1"/>
    <col min="14878" max="15104" width="9" style="479"/>
    <col min="15105" max="15133" width="3" style="479" customWidth="1"/>
    <col min="15134" max="15360" width="9" style="479"/>
    <col min="15361" max="15389" width="3" style="479" customWidth="1"/>
    <col min="15390" max="15616" width="9" style="479"/>
    <col min="15617" max="15645" width="3" style="479" customWidth="1"/>
    <col min="15646" max="15872" width="9" style="479"/>
    <col min="15873" max="15901" width="3" style="479" customWidth="1"/>
    <col min="15902" max="16128" width="9" style="479"/>
    <col min="16129" max="16157" width="3" style="479" customWidth="1"/>
    <col min="16158" max="16384" width="9" style="479"/>
  </cols>
  <sheetData>
    <row r="1" spans="1:30" ht="15" customHeight="1">
      <c r="A1" s="1325" t="s">
        <v>3209</v>
      </c>
      <c r="B1" s="1325"/>
      <c r="C1" s="1326"/>
      <c r="D1" s="1326"/>
      <c r="E1" s="1326"/>
      <c r="F1" s="1326"/>
      <c r="G1" s="1326"/>
      <c r="H1" s="1326"/>
      <c r="I1" s="1326"/>
      <c r="J1" s="1326"/>
      <c r="K1" s="1326"/>
      <c r="L1" s="1326"/>
      <c r="M1" s="478"/>
      <c r="N1" s="478"/>
      <c r="O1" s="478"/>
      <c r="P1" s="478"/>
      <c r="Q1" s="478"/>
      <c r="R1" s="478"/>
      <c r="S1" s="478"/>
      <c r="T1" s="478"/>
      <c r="U1" s="478"/>
      <c r="V1" s="478"/>
      <c r="W1" s="478"/>
      <c r="X1" s="478"/>
      <c r="Y1" s="478"/>
      <c r="Z1" s="478"/>
      <c r="AA1" s="478"/>
      <c r="AB1" s="478"/>
      <c r="AC1" s="478"/>
    </row>
    <row r="2" spans="1:30" ht="15" customHeight="1">
      <c r="A2" s="477" t="s">
        <v>3210</v>
      </c>
      <c r="B2" s="480"/>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2"/>
    </row>
    <row r="3" spans="1:30" ht="15" customHeight="1">
      <c r="A3" s="477"/>
      <c r="B3" s="480"/>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2"/>
    </row>
    <row r="4" spans="1:30" ht="15" customHeight="1">
      <c r="A4" s="483"/>
      <c r="B4" s="484"/>
      <c r="C4" s="484"/>
      <c r="D4" s="484"/>
      <c r="E4" s="484"/>
      <c r="F4" s="484"/>
      <c r="G4" s="484"/>
      <c r="H4" s="484"/>
      <c r="I4" s="1327" t="s">
        <v>3211</v>
      </c>
      <c r="J4" s="1330" t="s">
        <v>3212</v>
      </c>
      <c r="K4" s="1331"/>
      <c r="L4" s="1331"/>
      <c r="M4" s="1331"/>
      <c r="N4" s="1331"/>
      <c r="O4" s="1331"/>
      <c r="P4" s="1331"/>
      <c r="Q4" s="1331"/>
      <c r="R4" s="1331"/>
      <c r="S4" s="1332"/>
      <c r="T4" s="1333" t="s">
        <v>3213</v>
      </c>
      <c r="U4" s="1334"/>
      <c r="V4" s="1334"/>
      <c r="W4" s="1334"/>
      <c r="X4" s="1334"/>
      <c r="Y4" s="1334"/>
      <c r="Z4" s="1334"/>
      <c r="AA4" s="1334"/>
      <c r="AB4" s="1334"/>
      <c r="AC4" s="1335"/>
    </row>
    <row r="5" spans="1:30" ht="15" customHeight="1">
      <c r="A5" s="483"/>
      <c r="B5" s="484"/>
      <c r="C5" s="484"/>
      <c r="D5" s="484"/>
      <c r="E5" s="484"/>
      <c r="F5" s="484"/>
      <c r="G5" s="484"/>
      <c r="H5" s="484"/>
      <c r="I5" s="1328"/>
      <c r="J5" s="1336"/>
      <c r="K5" s="1337"/>
      <c r="L5" s="1337"/>
      <c r="M5" s="1337"/>
      <c r="N5" s="1337"/>
      <c r="O5" s="1337"/>
      <c r="P5" s="1337"/>
      <c r="Q5" s="1337"/>
      <c r="R5" s="1337"/>
      <c r="S5" s="1338"/>
      <c r="T5" s="1345" t="str">
        <f>IF('第一面 (計変)'!AS2&lt;&gt;"",TEXT('第一面 (計変)'!AS2,"ggge年m月d日"),IF(第一面!AS2&lt;&gt;"",TEXT(第一面!AS2,"ggge年m月d日"),"令和　　年　　月　　日"))</f>
        <v>令和　　年　　月　　日</v>
      </c>
      <c r="U5" s="1346"/>
      <c r="V5" s="1346"/>
      <c r="W5" s="1346"/>
      <c r="X5" s="1346"/>
      <c r="Y5" s="1346"/>
      <c r="Z5" s="1346"/>
      <c r="AA5" s="1346"/>
      <c r="AB5" s="1346"/>
      <c r="AC5" s="1347"/>
    </row>
    <row r="6" spans="1:30" ht="15" customHeight="1">
      <c r="A6" s="483"/>
      <c r="B6" s="484"/>
      <c r="C6" s="484"/>
      <c r="D6" s="484"/>
      <c r="E6" s="484"/>
      <c r="F6" s="484"/>
      <c r="G6" s="484"/>
      <c r="H6" s="484"/>
      <c r="I6" s="1328"/>
      <c r="J6" s="1339"/>
      <c r="K6" s="1340"/>
      <c r="L6" s="1340"/>
      <c r="M6" s="1340"/>
      <c r="N6" s="1340"/>
      <c r="O6" s="1340"/>
      <c r="P6" s="1340"/>
      <c r="Q6" s="1340"/>
      <c r="R6" s="1340"/>
      <c r="S6" s="1341"/>
      <c r="T6" s="1348"/>
      <c r="U6" s="1349"/>
      <c r="V6" s="1349"/>
      <c r="W6" s="1349"/>
      <c r="X6" s="1349"/>
      <c r="Y6" s="1349"/>
      <c r="Z6" s="1349"/>
      <c r="AA6" s="1349"/>
      <c r="AB6" s="1349"/>
      <c r="AC6" s="1350"/>
    </row>
    <row r="7" spans="1:30" ht="15" customHeight="1">
      <c r="A7" s="483"/>
      <c r="B7" s="484"/>
      <c r="C7" s="484"/>
      <c r="D7" s="484"/>
      <c r="E7" s="484"/>
      <c r="F7" s="484"/>
      <c r="G7" s="484"/>
      <c r="H7" s="484"/>
      <c r="I7" s="1328"/>
      <c r="J7" s="1339"/>
      <c r="K7" s="1340"/>
      <c r="L7" s="1340"/>
      <c r="M7" s="1340"/>
      <c r="N7" s="1340"/>
      <c r="O7" s="1340"/>
      <c r="P7" s="1340"/>
      <c r="Q7" s="1340"/>
      <c r="R7" s="1340"/>
      <c r="S7" s="1341"/>
      <c r="T7" s="1351" t="str">
        <f>IF('第一面 (計変)'!AS1&lt;&gt;"","第"&amp;'第一面 (計変)'!B43&amp;"号",IF(第一面!AS1&lt;&gt;"","第"&amp;第一面!B42&amp;"号",IF('第一面 (計変)'!T19&lt;&gt;"","第　"&amp;'第一面 (計変)'!B43&amp;"　　　　　　号","第　"&amp;第一面!B42&amp;"　　　　　　号")))</f>
        <v>第　TKC  　建確　　　　　　号</v>
      </c>
      <c r="U7" s="1352"/>
      <c r="V7" s="1352"/>
      <c r="W7" s="1352"/>
      <c r="X7" s="1352"/>
      <c r="Y7" s="1352"/>
      <c r="Z7" s="1352"/>
      <c r="AA7" s="1352"/>
      <c r="AB7" s="1352"/>
      <c r="AC7" s="1353"/>
    </row>
    <row r="8" spans="1:30" ht="15" customHeight="1">
      <c r="A8" s="483"/>
      <c r="B8" s="484"/>
      <c r="C8" s="484"/>
      <c r="D8" s="484"/>
      <c r="E8" s="484"/>
      <c r="F8" s="484"/>
      <c r="G8" s="484"/>
      <c r="H8" s="484"/>
      <c r="I8" s="1329"/>
      <c r="J8" s="1342"/>
      <c r="K8" s="1343"/>
      <c r="L8" s="1343"/>
      <c r="M8" s="1343"/>
      <c r="N8" s="1343"/>
      <c r="O8" s="1343"/>
      <c r="P8" s="1343"/>
      <c r="Q8" s="1343"/>
      <c r="R8" s="1343"/>
      <c r="S8" s="1344"/>
      <c r="T8" s="1354"/>
      <c r="U8" s="1355"/>
      <c r="V8" s="1355"/>
      <c r="W8" s="1355"/>
      <c r="X8" s="1355"/>
      <c r="Y8" s="1355"/>
      <c r="Z8" s="1355"/>
      <c r="AA8" s="1355"/>
      <c r="AB8" s="1355"/>
      <c r="AC8" s="1356"/>
    </row>
    <row r="9" spans="1:30" ht="15" customHeight="1">
      <c r="A9" s="485"/>
      <c r="B9" s="485"/>
      <c r="C9" s="478"/>
      <c r="D9" s="478"/>
      <c r="E9" s="478"/>
      <c r="F9" s="478"/>
      <c r="G9" s="478"/>
      <c r="H9" s="478"/>
      <c r="I9" s="478"/>
      <c r="J9" s="478"/>
      <c r="K9" s="478"/>
      <c r="L9" s="478"/>
      <c r="M9" s="478"/>
      <c r="N9" s="478"/>
      <c r="O9" s="478"/>
      <c r="P9" s="478"/>
      <c r="Q9" s="478"/>
      <c r="R9" s="478"/>
      <c r="S9" s="478"/>
      <c r="T9" s="478"/>
      <c r="U9" s="478"/>
      <c r="V9" s="478"/>
      <c r="W9" s="478"/>
      <c r="X9" s="478"/>
      <c r="Y9" s="478"/>
      <c r="Z9" s="478"/>
      <c r="AA9" s="478"/>
      <c r="AB9" s="478"/>
      <c r="AC9" s="478"/>
    </row>
    <row r="10" spans="1:30" ht="15" customHeight="1">
      <c r="A10" s="1357" t="s">
        <v>3214</v>
      </c>
      <c r="B10" s="1357"/>
      <c r="C10" s="1357"/>
      <c r="D10" s="1357"/>
      <c r="E10" s="1357"/>
      <c r="F10" s="1357"/>
      <c r="G10" s="1357"/>
      <c r="H10" s="1357"/>
      <c r="I10" s="1357"/>
      <c r="J10" s="1357"/>
      <c r="K10" s="1357"/>
      <c r="L10" s="1357"/>
      <c r="M10" s="1357"/>
      <c r="N10" s="1357"/>
      <c r="O10" s="1357"/>
      <c r="P10" s="1357"/>
      <c r="Q10" s="1357"/>
      <c r="R10" s="1357"/>
      <c r="S10" s="1357"/>
      <c r="T10" s="1357"/>
      <c r="U10" s="1357"/>
      <c r="V10" s="1357"/>
      <c r="W10" s="1357"/>
      <c r="X10" s="1357"/>
      <c r="Y10" s="1357"/>
      <c r="Z10" s="1357"/>
      <c r="AA10" s="1357"/>
      <c r="AB10" s="1357"/>
      <c r="AC10" s="1357"/>
    </row>
    <row r="11" spans="1:30" ht="15" customHeight="1">
      <c r="A11" s="1358" t="s">
        <v>2731</v>
      </c>
      <c r="B11" s="1358"/>
      <c r="C11" s="1359"/>
      <c r="D11" s="1359"/>
      <c r="E11" s="1359"/>
      <c r="F11" s="1359"/>
      <c r="G11" s="1359"/>
      <c r="H11" s="1359"/>
      <c r="I11" s="1359"/>
      <c r="J11" s="1359"/>
      <c r="K11" s="1359"/>
      <c r="L11" s="1359"/>
      <c r="M11" s="1359"/>
      <c r="N11" s="1359"/>
      <c r="O11" s="1359"/>
      <c r="P11" s="1359"/>
      <c r="Q11" s="1359"/>
      <c r="R11" s="1359"/>
      <c r="S11" s="478"/>
      <c r="T11" s="478"/>
      <c r="U11" s="478"/>
      <c r="V11" s="478"/>
      <c r="W11" s="478"/>
      <c r="X11" s="478"/>
      <c r="Y11" s="478"/>
      <c r="Z11" s="478"/>
      <c r="AA11" s="478"/>
      <c r="AB11" s="478"/>
      <c r="AC11" s="478"/>
    </row>
    <row r="12" spans="1:30" ht="15" customHeight="1">
      <c r="A12" s="486" t="s">
        <v>2732</v>
      </c>
      <c r="B12" s="486"/>
      <c r="C12" s="486"/>
      <c r="D12" s="486"/>
      <c r="E12" s="486"/>
      <c r="F12" s="486"/>
      <c r="G12" s="486"/>
      <c r="H12" s="1360"/>
      <c r="I12" s="1360"/>
      <c r="J12" s="1360"/>
      <c r="K12" s="1360"/>
      <c r="L12" s="1360"/>
      <c r="M12" s="1360"/>
      <c r="N12" s="1360"/>
      <c r="O12" s="1360"/>
      <c r="P12" s="1360"/>
      <c r="Q12" s="1360"/>
      <c r="R12" s="1360"/>
      <c r="S12" s="1360"/>
      <c r="T12" s="1360"/>
      <c r="U12" s="1360"/>
      <c r="V12" s="1360"/>
      <c r="W12" s="1360"/>
      <c r="X12" s="1360"/>
      <c r="Y12" s="1360"/>
      <c r="Z12" s="1360"/>
      <c r="AA12" s="1360"/>
      <c r="AB12" s="1360"/>
      <c r="AC12" s="1360"/>
    </row>
    <row r="13" spans="1:30" ht="15" customHeight="1">
      <c r="A13" s="487"/>
      <c r="B13" s="487" t="s">
        <v>2733</v>
      </c>
      <c r="C13" s="487"/>
      <c r="D13" s="487"/>
      <c r="E13" s="487"/>
      <c r="F13" s="487"/>
      <c r="G13" s="487"/>
      <c r="H13" s="1316" t="str">
        <f>IF(第二面!K4="","",第二面!K4)</f>
        <v/>
      </c>
      <c r="I13" s="1316"/>
      <c r="J13" s="1316"/>
      <c r="K13" s="1316"/>
      <c r="L13" s="1316"/>
      <c r="M13" s="1316"/>
      <c r="N13" s="1316"/>
      <c r="O13" s="1316"/>
      <c r="P13" s="1316"/>
      <c r="Q13" s="1316"/>
      <c r="R13" s="1316"/>
      <c r="S13" s="1316"/>
      <c r="T13" s="1316"/>
      <c r="U13" s="1316"/>
      <c r="V13" s="1316"/>
      <c r="W13" s="1316"/>
      <c r="X13" s="1316"/>
      <c r="Y13" s="1316"/>
      <c r="Z13" s="1316"/>
      <c r="AA13" s="1316"/>
      <c r="AB13" s="1316"/>
      <c r="AC13" s="1316"/>
    </row>
    <row r="14" spans="1:30" ht="15" customHeight="1">
      <c r="A14" s="487"/>
      <c r="B14" s="487" t="s">
        <v>2734</v>
      </c>
      <c r="C14" s="487"/>
      <c r="D14" s="487"/>
      <c r="E14" s="487"/>
      <c r="F14" s="487"/>
      <c r="G14" s="487"/>
      <c r="H14" s="1316" t="str">
        <f>IF(第二面!K5="","",第二面!K5)</f>
        <v/>
      </c>
      <c r="I14" s="1316"/>
      <c r="J14" s="1316"/>
      <c r="K14" s="1316"/>
      <c r="L14" s="1316"/>
      <c r="M14" s="1316"/>
      <c r="N14" s="1316"/>
      <c r="O14" s="1316"/>
      <c r="P14" s="1316"/>
      <c r="Q14" s="1316"/>
      <c r="R14" s="1316"/>
      <c r="S14" s="1316"/>
      <c r="T14" s="1316"/>
      <c r="U14" s="1316"/>
      <c r="V14" s="1316"/>
      <c r="W14" s="1316"/>
      <c r="X14" s="1316"/>
      <c r="Y14" s="1316"/>
      <c r="Z14" s="1316"/>
      <c r="AA14" s="1316"/>
      <c r="AB14" s="1316"/>
      <c r="AC14" s="1316"/>
    </row>
    <row r="15" spans="1:30" ht="15" customHeight="1">
      <c r="A15" s="487"/>
      <c r="B15" s="487" t="s">
        <v>2735</v>
      </c>
      <c r="C15" s="487"/>
      <c r="D15" s="487"/>
      <c r="E15" s="487"/>
      <c r="F15" s="487"/>
      <c r="G15" s="487"/>
      <c r="H15" s="487"/>
      <c r="I15" s="1315" t="str">
        <f>IF(第二面!K6="","",第二面!K6)</f>
        <v/>
      </c>
      <c r="J15" s="1323"/>
      <c r="K15" s="1323"/>
      <c r="L15" s="488"/>
      <c r="M15" s="488"/>
      <c r="N15" s="488"/>
      <c r="O15" s="487"/>
      <c r="P15" s="487"/>
      <c r="Q15" s="487"/>
      <c r="R15" s="487"/>
      <c r="S15" s="487"/>
      <c r="T15" s="487"/>
      <c r="U15" s="487"/>
      <c r="V15" s="487"/>
      <c r="W15" s="487"/>
      <c r="X15" s="487"/>
      <c r="Y15" s="487"/>
      <c r="Z15" s="487"/>
      <c r="AA15" s="487"/>
      <c r="AB15" s="487"/>
      <c r="AC15" s="487"/>
    </row>
    <row r="16" spans="1:30" ht="15" customHeight="1">
      <c r="A16" s="487"/>
      <c r="B16" s="487" t="s">
        <v>2736</v>
      </c>
      <c r="C16" s="487"/>
      <c r="D16" s="487"/>
      <c r="E16" s="487"/>
      <c r="F16" s="487"/>
      <c r="G16" s="487"/>
      <c r="H16" s="1316" t="str">
        <f>IF(第二面!K7="","",第二面!K7)</f>
        <v/>
      </c>
      <c r="I16" s="1316"/>
      <c r="J16" s="1316"/>
      <c r="K16" s="1316"/>
      <c r="L16" s="1316"/>
      <c r="M16" s="1316"/>
      <c r="N16" s="1316"/>
      <c r="O16" s="1316"/>
      <c r="P16" s="1316"/>
      <c r="Q16" s="1316"/>
      <c r="R16" s="1316"/>
      <c r="S16" s="1316"/>
      <c r="T16" s="1316"/>
      <c r="U16" s="1316"/>
      <c r="V16" s="1316"/>
      <c r="W16" s="1316"/>
      <c r="X16" s="1316"/>
      <c r="Y16" s="1316"/>
      <c r="Z16" s="1316"/>
      <c r="AA16" s="1316"/>
      <c r="AB16" s="1316"/>
      <c r="AC16" s="1316"/>
    </row>
    <row r="17" spans="1:29" ht="15" customHeight="1">
      <c r="A17" s="487"/>
      <c r="B17" s="487"/>
      <c r="C17" s="487"/>
      <c r="D17" s="487"/>
      <c r="E17" s="487"/>
      <c r="F17" s="487"/>
      <c r="G17" s="487"/>
      <c r="H17" s="1324"/>
      <c r="I17" s="1324"/>
      <c r="J17" s="1324"/>
      <c r="K17" s="1324"/>
      <c r="L17" s="1324"/>
      <c r="M17" s="489"/>
      <c r="N17" s="489"/>
      <c r="O17" s="489"/>
      <c r="P17" s="489"/>
      <c r="Q17" s="489"/>
      <c r="R17" s="489"/>
      <c r="S17" s="490"/>
      <c r="T17" s="490"/>
      <c r="U17" s="490"/>
      <c r="V17" s="490"/>
      <c r="W17" s="490"/>
      <c r="X17" s="490"/>
      <c r="Y17" s="490"/>
      <c r="Z17" s="490"/>
      <c r="AA17" s="490"/>
      <c r="AB17" s="490"/>
      <c r="AC17" s="490"/>
    </row>
    <row r="18" spans="1:29" ht="15" customHeight="1">
      <c r="A18" s="486" t="s">
        <v>2738</v>
      </c>
      <c r="B18" s="486"/>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row>
    <row r="19" spans="1:29" ht="15" customHeight="1">
      <c r="A19" s="487"/>
      <c r="B19" s="487" t="s">
        <v>2739</v>
      </c>
      <c r="C19" s="487"/>
      <c r="D19" s="487"/>
      <c r="E19" s="487"/>
      <c r="F19" s="491"/>
      <c r="G19" s="491"/>
      <c r="H19" s="487"/>
      <c r="I19" s="491" t="s">
        <v>2565</v>
      </c>
      <c r="J19" s="1318" t="str">
        <f>IF(第二面!L11="","",第二面!L11)</f>
        <v/>
      </c>
      <c r="K19" s="1318"/>
      <c r="L19" s="1318"/>
      <c r="M19" s="1319" t="s">
        <v>2566</v>
      </c>
      <c r="N19" s="1319"/>
      <c r="O19" s="1319"/>
      <c r="P19" s="1321" t="str">
        <f>IF(第二面!R11="","",第二面!R11)</f>
        <v/>
      </c>
      <c r="Q19" s="1321"/>
      <c r="R19" s="1321"/>
      <c r="S19" s="1321"/>
      <c r="T19" s="1319" t="s">
        <v>2567</v>
      </c>
      <c r="U19" s="1319"/>
      <c r="V19" s="1319"/>
      <c r="W19" s="1318" t="str">
        <f>IF(第二面!X11="","",第二面!X11)</f>
        <v/>
      </c>
      <c r="X19" s="1318"/>
      <c r="Y19" s="1318"/>
      <c r="Z19" s="1318"/>
      <c r="AA19" s="1318"/>
      <c r="AB19" s="1318"/>
      <c r="AC19" s="487" t="s">
        <v>17</v>
      </c>
    </row>
    <row r="20" spans="1:29" ht="15" customHeight="1">
      <c r="A20" s="487"/>
      <c r="B20" s="487" t="s">
        <v>2734</v>
      </c>
      <c r="C20" s="487"/>
      <c r="D20" s="487"/>
      <c r="E20" s="487"/>
      <c r="F20" s="494"/>
      <c r="G20" s="494"/>
      <c r="H20" s="1322" t="str">
        <f>IF(第二面!K12="","",第二面!K12)</f>
        <v/>
      </c>
      <c r="I20" s="1322"/>
      <c r="J20" s="1322"/>
      <c r="K20" s="1322"/>
      <c r="L20" s="1322"/>
      <c r="M20" s="1322"/>
      <c r="N20" s="1322"/>
      <c r="O20" s="1322"/>
      <c r="P20" s="1322"/>
      <c r="Q20" s="1322"/>
      <c r="R20" s="1322"/>
      <c r="S20" s="1322"/>
      <c r="T20" s="1322"/>
      <c r="U20" s="1322"/>
      <c r="V20" s="1322"/>
      <c r="W20" s="1322"/>
      <c r="X20" s="1322"/>
      <c r="Y20" s="1322"/>
      <c r="Z20" s="1322"/>
      <c r="AA20" s="1322"/>
      <c r="AB20" s="1322"/>
      <c r="AC20" s="1322"/>
    </row>
    <row r="21" spans="1:29" ht="15" customHeight="1">
      <c r="A21" s="487"/>
      <c r="B21" s="487" t="s">
        <v>3215</v>
      </c>
      <c r="C21" s="487"/>
      <c r="D21" s="487"/>
      <c r="E21" s="487"/>
      <c r="F21" s="487"/>
      <c r="G21" s="487"/>
      <c r="H21" s="487"/>
      <c r="I21" s="495"/>
      <c r="J21" s="1318" t="str">
        <f>IF(第二面!L13="","",第二面!L13)</f>
        <v/>
      </c>
      <c r="K21" s="1318"/>
      <c r="L21" s="1319" t="s">
        <v>2570</v>
      </c>
      <c r="M21" s="1319"/>
      <c r="N21" s="1319"/>
      <c r="O21" s="1319"/>
      <c r="P21" s="1319"/>
      <c r="Q21" s="1318" t="str">
        <f>IF(第二面!S13="","",第二面!S13)</f>
        <v/>
      </c>
      <c r="R21" s="1318"/>
      <c r="S21" s="1318"/>
      <c r="T21" s="1321" t="s">
        <v>2571</v>
      </c>
      <c r="U21" s="1321"/>
      <c r="V21" s="1321"/>
      <c r="W21" s="1321"/>
      <c r="X21" s="1318" t="str">
        <f>IF(第二面!Y13="","",第二面!Y13)</f>
        <v/>
      </c>
      <c r="Y21" s="1318"/>
      <c r="Z21" s="1318"/>
      <c r="AA21" s="1318"/>
      <c r="AB21" s="1318"/>
      <c r="AC21" s="487" t="s">
        <v>17</v>
      </c>
    </row>
    <row r="22" spans="1:29" ht="15" customHeight="1">
      <c r="A22" s="487"/>
      <c r="B22" s="487"/>
      <c r="C22" s="487"/>
      <c r="D22" s="487"/>
      <c r="E22" s="487"/>
      <c r="F22" s="487"/>
      <c r="G22" s="487"/>
      <c r="H22" s="1320" t="str">
        <f>IF(第二面!K14="","",第二面!K14)</f>
        <v/>
      </c>
      <c r="I22" s="1320"/>
      <c r="J22" s="1320"/>
      <c r="K22" s="1320"/>
      <c r="L22" s="1320"/>
      <c r="M22" s="1320"/>
      <c r="N22" s="1320"/>
      <c r="O22" s="1320"/>
      <c r="P22" s="1320"/>
      <c r="Q22" s="1320"/>
      <c r="R22" s="1320"/>
      <c r="S22" s="1320"/>
      <c r="T22" s="1320"/>
      <c r="U22" s="1320"/>
      <c r="V22" s="1320"/>
      <c r="W22" s="1320"/>
      <c r="X22" s="1320"/>
      <c r="Y22" s="1320"/>
      <c r="Z22" s="1320"/>
      <c r="AA22" s="1320"/>
      <c r="AB22" s="1320"/>
      <c r="AC22" s="1320"/>
    </row>
    <row r="23" spans="1:29" ht="15" customHeight="1">
      <c r="A23" s="487"/>
      <c r="B23" s="487" t="s">
        <v>2741</v>
      </c>
      <c r="C23" s="487"/>
      <c r="D23" s="487"/>
      <c r="E23" s="487"/>
      <c r="F23" s="487"/>
      <c r="G23" s="487"/>
      <c r="H23" s="487"/>
      <c r="I23" s="1315" t="str">
        <f>IF(第二面!K15="","",第二面!K15)</f>
        <v/>
      </c>
      <c r="J23" s="1323"/>
      <c r="K23" s="1323"/>
      <c r="L23" s="488"/>
      <c r="M23" s="488"/>
      <c r="N23" s="488"/>
      <c r="O23" s="487"/>
      <c r="P23" s="487"/>
      <c r="Q23" s="487"/>
      <c r="R23" s="487"/>
      <c r="S23" s="487"/>
      <c r="T23" s="487"/>
      <c r="U23" s="487"/>
      <c r="V23" s="487"/>
      <c r="W23" s="487"/>
      <c r="X23" s="487"/>
      <c r="Y23" s="487"/>
      <c r="Z23" s="487"/>
      <c r="AA23" s="487"/>
      <c r="AB23" s="487"/>
      <c r="AC23" s="487"/>
    </row>
    <row r="24" spans="1:29" ht="15" customHeight="1">
      <c r="A24" s="487"/>
      <c r="B24" s="487" t="s">
        <v>2742</v>
      </c>
      <c r="C24" s="487"/>
      <c r="D24" s="487"/>
      <c r="E24" s="487"/>
      <c r="F24" s="487"/>
      <c r="G24" s="487"/>
      <c r="H24" s="1316" t="str">
        <f>IF(第二面!K16="","",第二面!K16)</f>
        <v/>
      </c>
      <c r="I24" s="1316"/>
      <c r="J24" s="1316"/>
      <c r="K24" s="1316"/>
      <c r="L24" s="1316"/>
      <c r="M24" s="1316"/>
      <c r="N24" s="1316"/>
      <c r="O24" s="1316"/>
      <c r="P24" s="1316"/>
      <c r="Q24" s="1316"/>
      <c r="R24" s="1316"/>
      <c r="S24" s="1316"/>
      <c r="T24" s="1316"/>
      <c r="U24" s="1316"/>
      <c r="V24" s="1316"/>
      <c r="W24" s="1316"/>
      <c r="X24" s="1316"/>
      <c r="Y24" s="1316"/>
      <c r="Z24" s="1316"/>
      <c r="AA24" s="1316"/>
      <c r="AB24" s="1316"/>
      <c r="AC24" s="1316"/>
    </row>
    <row r="25" spans="1:29" ht="15" customHeight="1">
      <c r="A25" s="487"/>
      <c r="B25" s="487" t="s">
        <v>2743</v>
      </c>
      <c r="C25" s="487"/>
      <c r="D25" s="487"/>
      <c r="E25" s="487"/>
      <c r="F25" s="487"/>
      <c r="G25" s="487"/>
      <c r="H25" s="1314" t="str">
        <f>IF(第二面!K17="","",第二面!K17)</f>
        <v/>
      </c>
      <c r="I25" s="1314"/>
      <c r="J25" s="1314"/>
      <c r="K25" s="1314"/>
      <c r="L25" s="1314"/>
      <c r="M25" s="489"/>
      <c r="N25" s="489"/>
      <c r="O25" s="489"/>
      <c r="P25" s="489"/>
      <c r="Q25" s="489"/>
      <c r="R25" s="489"/>
      <c r="S25" s="487"/>
      <c r="T25" s="487"/>
      <c r="U25" s="487"/>
      <c r="V25" s="487"/>
      <c r="W25" s="487"/>
      <c r="X25" s="487"/>
      <c r="Y25" s="487"/>
      <c r="Z25" s="487"/>
      <c r="AA25" s="487"/>
      <c r="AB25" s="487"/>
      <c r="AC25" s="487"/>
    </row>
    <row r="26" spans="1:29" ht="15" customHeight="1">
      <c r="A26" s="486" t="s">
        <v>3216</v>
      </c>
      <c r="B26" s="486"/>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row>
    <row r="27" spans="1:29" ht="15" customHeight="1">
      <c r="A27" s="487"/>
      <c r="B27" s="487" t="s">
        <v>2745</v>
      </c>
      <c r="C27" s="487"/>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row>
    <row r="28" spans="1:29" ht="15" customHeight="1">
      <c r="A28" s="487"/>
      <c r="B28" s="487" t="s">
        <v>2739</v>
      </c>
      <c r="C28" s="487"/>
      <c r="D28" s="487"/>
      <c r="E28" s="487"/>
      <c r="F28" s="491"/>
      <c r="G28" s="491"/>
      <c r="H28" s="487"/>
      <c r="I28" s="491" t="s">
        <v>2565</v>
      </c>
      <c r="J28" s="1318" t="str">
        <f>IF(第二面!L21="","",第二面!L21)</f>
        <v/>
      </c>
      <c r="K28" s="1318"/>
      <c r="L28" s="1318"/>
      <c r="M28" s="1319" t="s">
        <v>2566</v>
      </c>
      <c r="N28" s="1319"/>
      <c r="O28" s="1319"/>
      <c r="P28" s="1321" t="str">
        <f>IF(第二面!R21="","",第二面!R21)</f>
        <v/>
      </c>
      <c r="Q28" s="1321"/>
      <c r="R28" s="1321"/>
      <c r="S28" s="1321"/>
      <c r="T28" s="1319" t="s">
        <v>2567</v>
      </c>
      <c r="U28" s="1319"/>
      <c r="V28" s="1319"/>
      <c r="W28" s="1318" t="str">
        <f>IF(第二面!X21="","",第二面!X21)</f>
        <v/>
      </c>
      <c r="X28" s="1318"/>
      <c r="Y28" s="1318"/>
      <c r="Z28" s="1318"/>
      <c r="AA28" s="1318"/>
      <c r="AB28" s="1318"/>
      <c r="AC28" s="487" t="s">
        <v>17</v>
      </c>
    </row>
    <row r="29" spans="1:29" ht="15" customHeight="1">
      <c r="A29" s="487"/>
      <c r="B29" s="487" t="s">
        <v>2746</v>
      </c>
      <c r="C29" s="487"/>
      <c r="D29" s="487"/>
      <c r="E29" s="487"/>
      <c r="F29" s="494"/>
      <c r="G29" s="494"/>
      <c r="H29" s="1316" t="str">
        <f>IF(第二面!K22="","",第二面!K22)</f>
        <v/>
      </c>
      <c r="I29" s="1316"/>
      <c r="J29" s="1316"/>
      <c r="K29" s="1316"/>
      <c r="L29" s="1316"/>
      <c r="M29" s="1316"/>
      <c r="N29" s="1316"/>
      <c r="O29" s="1316"/>
      <c r="P29" s="1316"/>
      <c r="Q29" s="1316"/>
      <c r="R29" s="1316"/>
      <c r="S29" s="1316"/>
      <c r="T29" s="1316"/>
      <c r="U29" s="1316"/>
      <c r="V29" s="1316"/>
      <c r="W29" s="1316"/>
      <c r="X29" s="1316"/>
      <c r="Y29" s="1316"/>
      <c r="Z29" s="1316"/>
      <c r="AA29" s="1316"/>
      <c r="AB29" s="1316"/>
      <c r="AC29" s="1316"/>
    </row>
    <row r="30" spans="1:29" ht="15" customHeight="1">
      <c r="A30" s="487"/>
      <c r="B30" s="487" t="s">
        <v>3215</v>
      </c>
      <c r="C30" s="487"/>
      <c r="D30" s="487"/>
      <c r="E30" s="487"/>
      <c r="F30" s="487"/>
      <c r="G30" s="487"/>
      <c r="H30" s="487"/>
      <c r="I30" s="488"/>
      <c r="J30" s="1318" t="str">
        <f>IF(第二面!L23="","",第二面!L23)</f>
        <v/>
      </c>
      <c r="K30" s="1318"/>
      <c r="L30" s="1319" t="s">
        <v>2570</v>
      </c>
      <c r="M30" s="1319"/>
      <c r="N30" s="1319"/>
      <c r="O30" s="1319"/>
      <c r="P30" s="1319"/>
      <c r="Q30" s="1318" t="str">
        <f>IF(第二面!S23="","",第二面!S23)</f>
        <v/>
      </c>
      <c r="R30" s="1318"/>
      <c r="S30" s="1318"/>
      <c r="T30" s="1319" t="s">
        <v>2571</v>
      </c>
      <c r="U30" s="1319"/>
      <c r="V30" s="1319"/>
      <c r="W30" s="1319"/>
      <c r="X30" s="1318" t="str">
        <f>IF(第二面!Y23="","",第二面!Y23)</f>
        <v/>
      </c>
      <c r="Y30" s="1318"/>
      <c r="Z30" s="1318"/>
      <c r="AA30" s="1318"/>
      <c r="AB30" s="1318"/>
      <c r="AC30" s="487" t="s">
        <v>17</v>
      </c>
    </row>
    <row r="31" spans="1:29" ht="15" customHeight="1">
      <c r="A31" s="487"/>
      <c r="B31" s="487"/>
      <c r="C31" s="487"/>
      <c r="D31" s="487"/>
      <c r="E31" s="487"/>
      <c r="F31" s="487"/>
      <c r="G31" s="487"/>
      <c r="H31" s="1314" t="str">
        <f>IF(第二面!K24="","",第二面!K24)</f>
        <v/>
      </c>
      <c r="I31" s="1314"/>
      <c r="J31" s="1314"/>
      <c r="K31" s="1314"/>
      <c r="L31" s="1314"/>
      <c r="M31" s="1314"/>
      <c r="N31" s="1314"/>
      <c r="O31" s="1314"/>
      <c r="P31" s="1314"/>
      <c r="Q31" s="1314"/>
      <c r="R31" s="1314"/>
      <c r="S31" s="1314"/>
      <c r="T31" s="1314"/>
      <c r="U31" s="1314"/>
      <c r="V31" s="1314"/>
      <c r="W31" s="1314"/>
      <c r="X31" s="1314"/>
      <c r="Y31" s="1314"/>
      <c r="Z31" s="1314"/>
      <c r="AA31" s="1314"/>
      <c r="AB31" s="1314"/>
      <c r="AC31" s="1314"/>
    </row>
    <row r="32" spans="1:29" ht="15" customHeight="1">
      <c r="A32" s="487"/>
      <c r="B32" s="487" t="s">
        <v>2741</v>
      </c>
      <c r="C32" s="487"/>
      <c r="D32" s="487"/>
      <c r="E32" s="487"/>
      <c r="F32" s="487"/>
      <c r="G32" s="487"/>
      <c r="H32" s="487"/>
      <c r="I32" s="1315" t="str">
        <f>IF(第二面!K25="","",第二面!K25)</f>
        <v/>
      </c>
      <c r="J32" s="1315"/>
      <c r="K32" s="1315"/>
      <c r="L32" s="488"/>
      <c r="M32" s="488"/>
      <c r="N32" s="488"/>
      <c r="O32" s="487"/>
      <c r="P32" s="487"/>
      <c r="Q32" s="487"/>
      <c r="R32" s="487"/>
      <c r="S32" s="487"/>
      <c r="T32" s="487"/>
      <c r="U32" s="487"/>
      <c r="V32" s="487"/>
      <c r="W32" s="487"/>
      <c r="X32" s="487"/>
      <c r="Y32" s="487"/>
      <c r="Z32" s="487"/>
      <c r="AA32" s="487"/>
      <c r="AB32" s="487"/>
      <c r="AC32" s="487"/>
    </row>
    <row r="33" spans="1:29" ht="15" customHeight="1">
      <c r="A33" s="487"/>
      <c r="B33" s="487" t="s">
        <v>2742</v>
      </c>
      <c r="C33" s="487"/>
      <c r="D33" s="487"/>
      <c r="E33" s="487"/>
      <c r="F33" s="487"/>
      <c r="G33" s="487"/>
      <c r="H33" s="1316" t="str">
        <f>IF(第二面!K26="","",第二面!K26)</f>
        <v/>
      </c>
      <c r="I33" s="1316"/>
      <c r="J33" s="1316"/>
      <c r="K33" s="1316"/>
      <c r="L33" s="1316"/>
      <c r="M33" s="1316"/>
      <c r="N33" s="1316"/>
      <c r="O33" s="1316"/>
      <c r="P33" s="1316"/>
      <c r="Q33" s="1316"/>
      <c r="R33" s="1316"/>
      <c r="S33" s="1316"/>
      <c r="T33" s="1316"/>
      <c r="U33" s="1316"/>
      <c r="V33" s="1316"/>
      <c r="W33" s="1316"/>
      <c r="X33" s="1316"/>
      <c r="Y33" s="1316"/>
      <c r="Z33" s="1316"/>
      <c r="AA33" s="1316"/>
      <c r="AB33" s="1316"/>
      <c r="AC33" s="1316"/>
    </row>
    <row r="34" spans="1:29" ht="15" customHeight="1">
      <c r="A34" s="487"/>
      <c r="B34" s="487" t="s">
        <v>2743</v>
      </c>
      <c r="C34" s="487"/>
      <c r="D34" s="487"/>
      <c r="E34" s="487"/>
      <c r="F34" s="487"/>
      <c r="G34" s="487"/>
      <c r="H34" s="1314" t="str">
        <f>IF(第二面!K27="","",第二面!K27)</f>
        <v/>
      </c>
      <c r="I34" s="1314"/>
      <c r="J34" s="1314"/>
      <c r="K34" s="1314"/>
      <c r="L34" s="1314"/>
      <c r="M34" s="489"/>
      <c r="N34" s="489"/>
      <c r="O34" s="489"/>
      <c r="P34" s="489"/>
      <c r="Q34" s="489"/>
      <c r="R34" s="489"/>
      <c r="S34" s="490"/>
      <c r="T34" s="490"/>
      <c r="U34" s="490"/>
      <c r="V34" s="490"/>
      <c r="W34" s="490"/>
      <c r="X34" s="490"/>
      <c r="Y34" s="490"/>
      <c r="Z34" s="490"/>
      <c r="AA34" s="490"/>
      <c r="AB34" s="490"/>
      <c r="AC34" s="490"/>
    </row>
    <row r="35" spans="1:29" ht="15" customHeight="1">
      <c r="A35" s="497"/>
      <c r="B35" s="497" t="s">
        <v>2747</v>
      </c>
      <c r="C35" s="497"/>
      <c r="D35" s="497"/>
      <c r="E35" s="497"/>
      <c r="F35" s="497"/>
      <c r="G35" s="497"/>
      <c r="H35" s="498"/>
      <c r="I35" s="499"/>
      <c r="J35" s="499"/>
      <c r="K35" s="499"/>
      <c r="L35" s="1317" t="str">
        <f>IF(第二面!K28="","",第二面!K28)</f>
        <v/>
      </c>
      <c r="M35" s="1317"/>
      <c r="N35" s="1317"/>
      <c r="O35" s="1317"/>
      <c r="P35" s="1317"/>
      <c r="Q35" s="1317"/>
      <c r="R35" s="1317"/>
      <c r="S35" s="1317"/>
      <c r="T35" s="1317"/>
      <c r="U35" s="1317"/>
      <c r="V35" s="1317"/>
      <c r="W35" s="1317"/>
      <c r="X35" s="1317"/>
      <c r="Y35" s="1317"/>
      <c r="Z35" s="1317"/>
      <c r="AA35" s="1317"/>
      <c r="AB35" s="1317"/>
      <c r="AC35" s="1317"/>
    </row>
    <row r="36" spans="1:29" ht="15" customHeight="1">
      <c r="A36" s="487"/>
      <c r="B36" s="487" t="s">
        <v>2748</v>
      </c>
      <c r="C36" s="487"/>
      <c r="D36" s="487"/>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row>
    <row r="37" spans="1:29" ht="15" customHeight="1">
      <c r="A37" s="487"/>
      <c r="B37" s="487" t="s">
        <v>2739</v>
      </c>
      <c r="C37" s="487"/>
      <c r="D37" s="487"/>
      <c r="E37" s="487"/>
      <c r="F37" s="491"/>
      <c r="G37" s="491"/>
      <c r="H37" s="487"/>
      <c r="I37" s="491" t="s">
        <v>2565</v>
      </c>
      <c r="J37" s="1318" t="str">
        <f>IF(第二面!L31="","",第二面!L31)</f>
        <v/>
      </c>
      <c r="K37" s="1318"/>
      <c r="L37" s="1318"/>
      <c r="M37" s="1319" t="s">
        <v>2566</v>
      </c>
      <c r="N37" s="1319"/>
      <c r="O37" s="1319"/>
      <c r="P37" s="1321" t="str">
        <f>IF(第二面!R31="","",第二面!R31)</f>
        <v/>
      </c>
      <c r="Q37" s="1321"/>
      <c r="R37" s="1321"/>
      <c r="S37" s="1321"/>
      <c r="T37" s="1319" t="s">
        <v>2567</v>
      </c>
      <c r="U37" s="1319"/>
      <c r="V37" s="1319"/>
      <c r="W37" s="1318" t="str">
        <f>IF(第二面!X31="","",第二面!X31)</f>
        <v/>
      </c>
      <c r="X37" s="1318"/>
      <c r="Y37" s="1318"/>
      <c r="Z37" s="1318"/>
      <c r="AA37" s="1318"/>
      <c r="AB37" s="1318"/>
      <c r="AC37" s="487" t="s">
        <v>17</v>
      </c>
    </row>
    <row r="38" spans="1:29" ht="15" customHeight="1">
      <c r="A38" s="487"/>
      <c r="B38" s="487" t="s">
        <v>2746</v>
      </c>
      <c r="C38" s="487"/>
      <c r="D38" s="487"/>
      <c r="E38" s="487"/>
      <c r="F38" s="494"/>
      <c r="G38" s="494"/>
      <c r="H38" s="1316" t="str">
        <f>IF(第二面!K32="","",第二面!K32)</f>
        <v/>
      </c>
      <c r="I38" s="1316"/>
      <c r="J38" s="1316"/>
      <c r="K38" s="1316"/>
      <c r="L38" s="1316"/>
      <c r="M38" s="1316"/>
      <c r="N38" s="1316"/>
      <c r="O38" s="1316"/>
      <c r="P38" s="1316"/>
      <c r="Q38" s="1316"/>
      <c r="R38" s="1316"/>
      <c r="S38" s="1316"/>
      <c r="T38" s="1316"/>
      <c r="U38" s="1316"/>
      <c r="V38" s="1316"/>
      <c r="W38" s="1316"/>
      <c r="X38" s="1316"/>
      <c r="Y38" s="1316"/>
      <c r="Z38" s="1316"/>
      <c r="AA38" s="1316"/>
      <c r="AB38" s="1316"/>
      <c r="AC38" s="1316"/>
    </row>
    <row r="39" spans="1:29" ht="15" customHeight="1">
      <c r="A39" s="487"/>
      <c r="B39" s="487" t="s">
        <v>3215</v>
      </c>
      <c r="C39" s="487"/>
      <c r="D39" s="487"/>
      <c r="E39" s="487"/>
      <c r="F39" s="487"/>
      <c r="G39" s="487"/>
      <c r="H39" s="487"/>
      <c r="I39" s="488"/>
      <c r="J39" s="1318" t="str">
        <f>IF(第二面!L33="","",第二面!L33)</f>
        <v/>
      </c>
      <c r="K39" s="1318"/>
      <c r="L39" s="1319" t="s">
        <v>2570</v>
      </c>
      <c r="M39" s="1319"/>
      <c r="N39" s="1319"/>
      <c r="O39" s="1319"/>
      <c r="P39" s="1319"/>
      <c r="Q39" s="1318" t="str">
        <f>IF(第二面!S33="","",第二面!S33)</f>
        <v/>
      </c>
      <c r="R39" s="1318"/>
      <c r="S39" s="1318"/>
      <c r="T39" s="1319" t="s">
        <v>2571</v>
      </c>
      <c r="U39" s="1319"/>
      <c r="V39" s="1319"/>
      <c r="W39" s="1319"/>
      <c r="X39" s="1318" t="str">
        <f>IF(第二面!Y33="","",第二面!Y33)</f>
        <v/>
      </c>
      <c r="Y39" s="1318"/>
      <c r="Z39" s="1318"/>
      <c r="AA39" s="1318"/>
      <c r="AB39" s="1318"/>
      <c r="AC39" s="487" t="s">
        <v>17</v>
      </c>
    </row>
    <row r="40" spans="1:29" ht="15" customHeight="1">
      <c r="A40" s="487"/>
      <c r="B40" s="487"/>
      <c r="C40" s="487"/>
      <c r="D40" s="487"/>
      <c r="E40" s="487"/>
      <c r="F40" s="487"/>
      <c r="G40" s="487"/>
      <c r="H40" s="1314" t="str">
        <f>IF(第二面!K34="","",第二面!K34)</f>
        <v/>
      </c>
      <c r="I40" s="1314"/>
      <c r="J40" s="1314"/>
      <c r="K40" s="1314"/>
      <c r="L40" s="1314"/>
      <c r="M40" s="1314"/>
      <c r="N40" s="1314"/>
      <c r="O40" s="1314"/>
      <c r="P40" s="1314"/>
      <c r="Q40" s="1314"/>
      <c r="R40" s="1314"/>
      <c r="S40" s="1314"/>
      <c r="T40" s="1314"/>
      <c r="U40" s="1314"/>
      <c r="V40" s="1314"/>
      <c r="W40" s="1314"/>
      <c r="X40" s="1314"/>
      <c r="Y40" s="1314"/>
      <c r="Z40" s="1314"/>
      <c r="AA40" s="1314"/>
      <c r="AB40" s="1314"/>
      <c r="AC40" s="1314"/>
    </row>
    <row r="41" spans="1:29" ht="15" customHeight="1">
      <c r="A41" s="487"/>
      <c r="B41" s="487" t="s">
        <v>2741</v>
      </c>
      <c r="C41" s="487"/>
      <c r="D41" s="487"/>
      <c r="E41" s="487"/>
      <c r="F41" s="487"/>
      <c r="G41" s="487"/>
      <c r="H41" s="487"/>
      <c r="I41" s="1315" t="str">
        <f>IF(第二面!K35="","",第二面!K35)</f>
        <v/>
      </c>
      <c r="J41" s="1315"/>
      <c r="K41" s="1315"/>
      <c r="L41" s="488"/>
      <c r="M41" s="488"/>
      <c r="N41" s="488"/>
      <c r="O41" s="487"/>
      <c r="P41" s="487"/>
      <c r="Q41" s="487"/>
      <c r="R41" s="487"/>
      <c r="S41" s="487"/>
      <c r="T41" s="487"/>
      <c r="U41" s="487"/>
      <c r="V41" s="487"/>
      <c r="W41" s="487"/>
      <c r="X41" s="487"/>
      <c r="Y41" s="487"/>
      <c r="Z41" s="487"/>
      <c r="AA41" s="487"/>
      <c r="AB41" s="487"/>
      <c r="AC41" s="487"/>
    </row>
    <row r="42" spans="1:29" ht="15" customHeight="1">
      <c r="A42" s="487"/>
      <c r="B42" s="487" t="s">
        <v>2742</v>
      </c>
      <c r="C42" s="487"/>
      <c r="D42" s="487"/>
      <c r="E42" s="487"/>
      <c r="F42" s="487"/>
      <c r="G42" s="487"/>
      <c r="H42" s="1316" t="str">
        <f>IF(第二面!K36="","",第二面!K36)</f>
        <v/>
      </c>
      <c r="I42" s="1316"/>
      <c r="J42" s="1316"/>
      <c r="K42" s="1316"/>
      <c r="L42" s="1316"/>
      <c r="M42" s="1316"/>
      <c r="N42" s="1316"/>
      <c r="O42" s="1316"/>
      <c r="P42" s="1316"/>
      <c r="Q42" s="1316"/>
      <c r="R42" s="1316"/>
      <c r="S42" s="1316"/>
      <c r="T42" s="1316"/>
      <c r="U42" s="1316"/>
      <c r="V42" s="1316"/>
      <c r="W42" s="1316"/>
      <c r="X42" s="1316"/>
      <c r="Y42" s="1316"/>
      <c r="Z42" s="1316"/>
      <c r="AA42" s="1316"/>
      <c r="AB42" s="1316"/>
      <c r="AC42" s="1316"/>
    </row>
    <row r="43" spans="1:29" ht="15" customHeight="1">
      <c r="A43" s="487"/>
      <c r="B43" s="487" t="s">
        <v>2743</v>
      </c>
      <c r="C43" s="487"/>
      <c r="D43" s="487"/>
      <c r="E43" s="487"/>
      <c r="F43" s="487"/>
      <c r="G43" s="487"/>
      <c r="H43" s="1314" t="str">
        <f>IF(第二面!K37="","",第二面!K37)</f>
        <v/>
      </c>
      <c r="I43" s="1314"/>
      <c r="J43" s="1314"/>
      <c r="K43" s="1314"/>
      <c r="L43" s="1314"/>
      <c r="M43" s="489"/>
      <c r="N43" s="489"/>
      <c r="O43" s="489"/>
      <c r="P43" s="489"/>
      <c r="Q43" s="489"/>
      <c r="R43" s="489"/>
      <c r="S43" s="490"/>
      <c r="T43" s="490"/>
      <c r="U43" s="490"/>
      <c r="V43" s="490"/>
      <c r="W43" s="490"/>
      <c r="X43" s="490"/>
      <c r="Y43" s="490"/>
      <c r="Z43" s="490"/>
      <c r="AA43" s="490"/>
      <c r="AB43" s="490"/>
      <c r="AC43" s="490"/>
    </row>
    <row r="44" spans="1:29" ht="15" customHeight="1">
      <c r="A44" s="497"/>
      <c r="B44" s="497" t="s">
        <v>2747</v>
      </c>
      <c r="C44" s="497"/>
      <c r="D44" s="497"/>
      <c r="E44" s="497"/>
      <c r="F44" s="497"/>
      <c r="G44" s="497"/>
      <c r="H44" s="498"/>
      <c r="I44" s="499"/>
      <c r="J44" s="499"/>
      <c r="K44" s="499"/>
      <c r="L44" s="1317" t="str">
        <f>IF(第二面!K38="","",第二面!K38)</f>
        <v/>
      </c>
      <c r="M44" s="1317"/>
      <c r="N44" s="1317"/>
      <c r="O44" s="1317"/>
      <c r="P44" s="1317"/>
      <c r="Q44" s="1317"/>
      <c r="R44" s="1317"/>
      <c r="S44" s="1317"/>
      <c r="T44" s="1317"/>
      <c r="U44" s="1317"/>
      <c r="V44" s="1317"/>
      <c r="W44" s="1317"/>
      <c r="X44" s="1317"/>
      <c r="Y44" s="1317"/>
      <c r="Z44" s="1317"/>
      <c r="AA44" s="1317"/>
      <c r="AB44" s="1317"/>
      <c r="AC44" s="1317"/>
    </row>
    <row r="45" spans="1:29" ht="15" customHeight="1">
      <c r="A45" s="487"/>
      <c r="B45" s="487" t="s">
        <v>2739</v>
      </c>
      <c r="C45" s="487"/>
      <c r="D45" s="487"/>
      <c r="E45" s="487"/>
      <c r="F45" s="491"/>
      <c r="G45" s="491"/>
      <c r="H45" s="487"/>
      <c r="I45" s="491" t="s">
        <v>2565</v>
      </c>
      <c r="J45" s="1318" t="str">
        <f>IF(第二面!L40="","",第二面!L40)</f>
        <v/>
      </c>
      <c r="K45" s="1318"/>
      <c r="L45" s="1318"/>
      <c r="M45" s="1319" t="s">
        <v>2566</v>
      </c>
      <c r="N45" s="1319"/>
      <c r="O45" s="1319"/>
      <c r="P45" s="1321" t="str">
        <f>IF(第二面!R40="","",第二面!R40)</f>
        <v/>
      </c>
      <c r="Q45" s="1321"/>
      <c r="R45" s="1321"/>
      <c r="S45" s="1321"/>
      <c r="T45" s="1319" t="s">
        <v>2567</v>
      </c>
      <c r="U45" s="1319"/>
      <c r="V45" s="1319"/>
      <c r="W45" s="1318" t="str">
        <f>IF(第二面!X40="","",第二面!X40)</f>
        <v/>
      </c>
      <c r="X45" s="1318"/>
      <c r="Y45" s="1318"/>
      <c r="Z45" s="1318"/>
      <c r="AA45" s="1318"/>
      <c r="AB45" s="1318"/>
      <c r="AC45" s="487" t="s">
        <v>17</v>
      </c>
    </row>
    <row r="46" spans="1:29" ht="15" customHeight="1">
      <c r="A46" s="487"/>
      <c r="B46" s="487" t="s">
        <v>2746</v>
      </c>
      <c r="C46" s="487"/>
      <c r="D46" s="487"/>
      <c r="E46" s="487"/>
      <c r="F46" s="494"/>
      <c r="G46" s="494"/>
      <c r="H46" s="1322" t="str">
        <f>第二面!K41</f>
        <v/>
      </c>
      <c r="I46" s="1322"/>
      <c r="J46" s="1322"/>
      <c r="K46" s="1322"/>
      <c r="L46" s="1322"/>
      <c r="M46" s="1322"/>
      <c r="N46" s="1322"/>
      <c r="O46" s="1322"/>
      <c r="P46" s="1322"/>
      <c r="Q46" s="1322"/>
      <c r="R46" s="1322"/>
      <c r="S46" s="1322"/>
      <c r="T46" s="1322"/>
      <c r="U46" s="1322"/>
      <c r="V46" s="1322"/>
      <c r="W46" s="1322"/>
      <c r="X46" s="1322"/>
      <c r="Y46" s="1322"/>
      <c r="Z46" s="1322"/>
      <c r="AA46" s="1322"/>
      <c r="AB46" s="1322"/>
      <c r="AC46" s="1322"/>
    </row>
    <row r="47" spans="1:29" ht="15" customHeight="1">
      <c r="A47" s="487"/>
      <c r="B47" s="487" t="s">
        <v>3215</v>
      </c>
      <c r="C47" s="487"/>
      <c r="D47" s="487"/>
      <c r="E47" s="487"/>
      <c r="F47" s="487"/>
      <c r="G47" s="487"/>
      <c r="H47" s="487"/>
      <c r="I47" s="488"/>
      <c r="J47" s="1318" t="str">
        <f>IF(第二面!L42="","",第二面!L42)</f>
        <v/>
      </c>
      <c r="K47" s="1318"/>
      <c r="L47" s="1319" t="s">
        <v>2570</v>
      </c>
      <c r="M47" s="1319"/>
      <c r="N47" s="1319"/>
      <c r="O47" s="1319"/>
      <c r="P47" s="1319"/>
      <c r="Q47" s="1318" t="str">
        <f>IF(第二面!S42="","",第二面!S42)</f>
        <v/>
      </c>
      <c r="R47" s="1318"/>
      <c r="S47" s="1318"/>
      <c r="T47" s="1319" t="s">
        <v>2571</v>
      </c>
      <c r="U47" s="1319"/>
      <c r="V47" s="1319"/>
      <c r="W47" s="1319"/>
      <c r="X47" s="1318" t="str">
        <f>IF(第二面!Y42="","",第二面!Y42)</f>
        <v/>
      </c>
      <c r="Y47" s="1318"/>
      <c r="Z47" s="1318"/>
      <c r="AA47" s="1318"/>
      <c r="AB47" s="1318"/>
      <c r="AC47" s="487" t="s">
        <v>17</v>
      </c>
    </row>
    <row r="48" spans="1:29" ht="15" customHeight="1">
      <c r="A48" s="487"/>
      <c r="B48" s="487"/>
      <c r="C48" s="487"/>
      <c r="D48" s="487"/>
      <c r="E48" s="487"/>
      <c r="F48" s="487"/>
      <c r="G48" s="487"/>
      <c r="H48" s="1320" t="str">
        <f>第二面!K43</f>
        <v/>
      </c>
      <c r="I48" s="1320"/>
      <c r="J48" s="1320"/>
      <c r="K48" s="1320"/>
      <c r="L48" s="1320"/>
      <c r="M48" s="1320"/>
      <c r="N48" s="1320"/>
      <c r="O48" s="1320"/>
      <c r="P48" s="1320"/>
      <c r="Q48" s="1320"/>
      <c r="R48" s="1320"/>
      <c r="S48" s="1320"/>
      <c r="T48" s="1320"/>
      <c r="U48" s="1320"/>
      <c r="V48" s="1320"/>
      <c r="W48" s="1320"/>
      <c r="X48" s="1320"/>
      <c r="Y48" s="1320"/>
      <c r="Z48" s="1320"/>
      <c r="AA48" s="1320"/>
      <c r="AB48" s="1320"/>
      <c r="AC48" s="1320"/>
    </row>
    <row r="49" spans="1:29" ht="15" customHeight="1">
      <c r="A49" s="487"/>
      <c r="B49" s="487" t="s">
        <v>2741</v>
      </c>
      <c r="C49" s="487"/>
      <c r="D49" s="487"/>
      <c r="E49" s="487"/>
      <c r="F49" s="487"/>
      <c r="G49" s="487"/>
      <c r="H49" s="487"/>
      <c r="I49" s="1315" t="str">
        <f>IF(第二面!K44="","",第二面!K44)</f>
        <v/>
      </c>
      <c r="J49" s="1315"/>
      <c r="K49" s="1315"/>
      <c r="L49" s="488"/>
      <c r="M49" s="488"/>
      <c r="N49" s="488"/>
      <c r="O49" s="487"/>
      <c r="P49" s="487"/>
      <c r="Q49" s="487"/>
      <c r="R49" s="487"/>
      <c r="S49" s="487"/>
      <c r="T49" s="487"/>
      <c r="U49" s="487"/>
      <c r="V49" s="487"/>
      <c r="W49" s="487"/>
      <c r="X49" s="487"/>
      <c r="Y49" s="487"/>
      <c r="Z49" s="487"/>
      <c r="AA49" s="487"/>
      <c r="AB49" s="487"/>
      <c r="AC49" s="487"/>
    </row>
    <row r="50" spans="1:29" ht="15" customHeight="1">
      <c r="A50" s="487"/>
      <c r="B50" s="487" t="s">
        <v>2742</v>
      </c>
      <c r="C50" s="487"/>
      <c r="D50" s="487"/>
      <c r="E50" s="487"/>
      <c r="F50" s="487"/>
      <c r="G50" s="487"/>
      <c r="H50" s="1316" t="str">
        <f>IF(第二面!K45="","",第二面!K45)</f>
        <v/>
      </c>
      <c r="I50" s="1316"/>
      <c r="J50" s="1316"/>
      <c r="K50" s="1316"/>
      <c r="L50" s="1316"/>
      <c r="M50" s="1316"/>
      <c r="N50" s="1316"/>
      <c r="O50" s="1316"/>
      <c r="P50" s="1316"/>
      <c r="Q50" s="1316"/>
      <c r="R50" s="1316"/>
      <c r="S50" s="1316"/>
      <c r="T50" s="1316"/>
      <c r="U50" s="1316"/>
      <c r="V50" s="1316"/>
      <c r="W50" s="1316"/>
      <c r="X50" s="1316"/>
      <c r="Y50" s="1316"/>
      <c r="Z50" s="1316"/>
      <c r="AA50" s="1316"/>
      <c r="AB50" s="1316"/>
      <c r="AC50" s="1316"/>
    </row>
    <row r="51" spans="1:29" ht="15" customHeight="1">
      <c r="A51" s="487"/>
      <c r="B51" s="487" t="s">
        <v>2743</v>
      </c>
      <c r="C51" s="487"/>
      <c r="D51" s="487"/>
      <c r="E51" s="487"/>
      <c r="F51" s="487"/>
      <c r="G51" s="487"/>
      <c r="H51" s="1314" t="str">
        <f>IF(第二面!K46="","",第二面!K46)</f>
        <v/>
      </c>
      <c r="I51" s="1314"/>
      <c r="J51" s="1314"/>
      <c r="K51" s="1314"/>
      <c r="L51" s="1314"/>
      <c r="M51" s="489"/>
      <c r="N51" s="489"/>
      <c r="O51" s="489"/>
      <c r="P51" s="489"/>
      <c r="Q51" s="489"/>
      <c r="R51" s="489"/>
      <c r="S51" s="490"/>
      <c r="T51" s="490"/>
      <c r="U51" s="490"/>
      <c r="V51" s="490"/>
      <c r="W51" s="490"/>
      <c r="X51" s="490"/>
      <c r="Y51" s="490"/>
      <c r="Z51" s="490"/>
      <c r="AA51" s="490"/>
      <c r="AB51" s="490"/>
      <c r="AC51" s="490"/>
    </row>
    <row r="52" spans="1:29" ht="15" customHeight="1">
      <c r="A52" s="497"/>
      <c r="B52" s="497" t="s">
        <v>2747</v>
      </c>
      <c r="C52" s="497"/>
      <c r="D52" s="497"/>
      <c r="E52" s="497"/>
      <c r="F52" s="497"/>
      <c r="G52" s="497"/>
      <c r="H52" s="498"/>
      <c r="I52" s="499"/>
      <c r="J52" s="499"/>
      <c r="K52" s="499"/>
      <c r="L52" s="1317" t="str">
        <f>IF(第二面!K47="","",第二面!K47)</f>
        <v/>
      </c>
      <c r="M52" s="1317"/>
      <c r="N52" s="1317"/>
      <c r="O52" s="1317"/>
      <c r="P52" s="1317"/>
      <c r="Q52" s="1317"/>
      <c r="R52" s="1317"/>
      <c r="S52" s="1317"/>
      <c r="T52" s="1317"/>
      <c r="U52" s="1317"/>
      <c r="V52" s="1317"/>
      <c r="W52" s="1317"/>
      <c r="X52" s="1317"/>
      <c r="Y52" s="1317"/>
      <c r="Z52" s="1317"/>
      <c r="AA52" s="1317"/>
      <c r="AB52" s="1317"/>
      <c r="AC52" s="1317"/>
    </row>
    <row r="53" spans="1:29" ht="15" customHeight="1">
      <c r="A53" s="487"/>
      <c r="B53" s="487" t="s">
        <v>2739</v>
      </c>
      <c r="C53" s="487"/>
      <c r="D53" s="487"/>
      <c r="E53" s="487"/>
      <c r="F53" s="491"/>
      <c r="G53" s="491"/>
      <c r="H53" s="487"/>
      <c r="I53" s="491" t="s">
        <v>2565</v>
      </c>
      <c r="J53" s="1318" t="str">
        <f>IF(第二面!L49="","",第二面!L49)</f>
        <v/>
      </c>
      <c r="K53" s="1318"/>
      <c r="L53" s="1318"/>
      <c r="M53" s="1319" t="s">
        <v>2566</v>
      </c>
      <c r="N53" s="1319"/>
      <c r="O53" s="1319"/>
      <c r="P53" s="1321" t="str">
        <f>IF(第二面!R49="","",第二面!R49)</f>
        <v/>
      </c>
      <c r="Q53" s="1321"/>
      <c r="R53" s="1321"/>
      <c r="S53" s="1321"/>
      <c r="T53" s="1319" t="s">
        <v>2567</v>
      </c>
      <c r="U53" s="1319"/>
      <c r="V53" s="1319"/>
      <c r="W53" s="1318" t="str">
        <f>IF(第二面!X49="","",第二面!X49)</f>
        <v/>
      </c>
      <c r="X53" s="1318"/>
      <c r="Y53" s="1318"/>
      <c r="Z53" s="1318"/>
      <c r="AA53" s="1318"/>
      <c r="AB53" s="1318"/>
      <c r="AC53" s="487" t="s">
        <v>17</v>
      </c>
    </row>
    <row r="54" spans="1:29" ht="15" customHeight="1">
      <c r="A54" s="487"/>
      <c r="B54" s="487" t="s">
        <v>2746</v>
      </c>
      <c r="C54" s="487"/>
      <c r="D54" s="487"/>
      <c r="E54" s="487"/>
      <c r="F54" s="494"/>
      <c r="G54" s="494"/>
      <c r="H54" s="1316" t="str">
        <f>IF(第二面!K50="","",第二面!K50)</f>
        <v/>
      </c>
      <c r="I54" s="1316"/>
      <c r="J54" s="1316"/>
      <c r="K54" s="1316"/>
      <c r="L54" s="1316"/>
      <c r="M54" s="1316"/>
      <c r="N54" s="1316"/>
      <c r="O54" s="1316"/>
      <c r="P54" s="1316"/>
      <c r="Q54" s="1316"/>
      <c r="R54" s="1316"/>
      <c r="S54" s="1316"/>
      <c r="T54" s="1316"/>
      <c r="U54" s="1316"/>
      <c r="V54" s="1316"/>
      <c r="W54" s="1316"/>
      <c r="X54" s="1316"/>
      <c r="Y54" s="1316"/>
      <c r="Z54" s="1316"/>
      <c r="AA54" s="1316"/>
      <c r="AB54" s="1316"/>
      <c r="AC54" s="1316"/>
    </row>
    <row r="55" spans="1:29" ht="15" customHeight="1">
      <c r="A55" s="487"/>
      <c r="B55" s="487" t="s">
        <v>3215</v>
      </c>
      <c r="C55" s="487"/>
      <c r="D55" s="487"/>
      <c r="E55" s="487"/>
      <c r="F55" s="487"/>
      <c r="G55" s="487"/>
      <c r="H55" s="487"/>
      <c r="I55" s="488"/>
      <c r="J55" s="1318" t="str">
        <f>IF(第二面!L51="","",第二面!L51)</f>
        <v/>
      </c>
      <c r="K55" s="1318"/>
      <c r="L55" s="1319" t="s">
        <v>2570</v>
      </c>
      <c r="M55" s="1319"/>
      <c r="N55" s="1319"/>
      <c r="O55" s="1319"/>
      <c r="P55" s="1319"/>
      <c r="Q55" s="1318" t="str">
        <f>IF(第二面!S51="","",第二面!S51)</f>
        <v/>
      </c>
      <c r="R55" s="1318"/>
      <c r="S55" s="1318"/>
      <c r="T55" s="1319" t="s">
        <v>2571</v>
      </c>
      <c r="U55" s="1319"/>
      <c r="V55" s="1319"/>
      <c r="W55" s="1319"/>
      <c r="X55" s="1318" t="str">
        <f>IF(第二面!Y51="","",第二面!Y51)</f>
        <v/>
      </c>
      <c r="Y55" s="1318"/>
      <c r="Z55" s="1318"/>
      <c r="AA55" s="1318"/>
      <c r="AB55" s="1318"/>
      <c r="AC55" s="487" t="s">
        <v>17</v>
      </c>
    </row>
    <row r="56" spans="1:29" ht="15" customHeight="1">
      <c r="A56" s="487"/>
      <c r="B56" s="487"/>
      <c r="C56" s="487"/>
      <c r="D56" s="487"/>
      <c r="E56" s="487"/>
      <c r="F56" s="487"/>
      <c r="G56" s="487"/>
      <c r="H56" s="1314" t="str">
        <f>IF(第二面!K52="","",第二面!K52)</f>
        <v/>
      </c>
      <c r="I56" s="1314"/>
      <c r="J56" s="1314"/>
      <c r="K56" s="1314"/>
      <c r="L56" s="1314"/>
      <c r="M56" s="1314"/>
      <c r="N56" s="1314"/>
      <c r="O56" s="1314"/>
      <c r="P56" s="1314"/>
      <c r="Q56" s="1314"/>
      <c r="R56" s="1314"/>
      <c r="S56" s="1314"/>
      <c r="T56" s="1314"/>
      <c r="U56" s="1314"/>
      <c r="V56" s="1314"/>
      <c r="W56" s="1314"/>
      <c r="X56" s="1314"/>
      <c r="Y56" s="1314"/>
      <c r="Z56" s="1314"/>
      <c r="AA56" s="1314"/>
      <c r="AB56" s="1314"/>
      <c r="AC56" s="1314"/>
    </row>
    <row r="57" spans="1:29" ht="15" customHeight="1">
      <c r="A57" s="487"/>
      <c r="B57" s="487" t="s">
        <v>2741</v>
      </c>
      <c r="C57" s="487"/>
      <c r="D57" s="487"/>
      <c r="E57" s="487"/>
      <c r="F57" s="487"/>
      <c r="G57" s="487"/>
      <c r="H57" s="487"/>
      <c r="I57" s="1315" t="str">
        <f>IF(第二面!K53="","",第二面!K53)</f>
        <v/>
      </c>
      <c r="J57" s="1315"/>
      <c r="K57" s="1315"/>
      <c r="L57" s="488"/>
      <c r="M57" s="488"/>
      <c r="N57" s="488"/>
      <c r="O57" s="487"/>
      <c r="P57" s="487"/>
      <c r="Q57" s="487"/>
      <c r="R57" s="487"/>
      <c r="S57" s="487"/>
      <c r="T57" s="487"/>
      <c r="U57" s="487"/>
      <c r="V57" s="487"/>
      <c r="W57" s="487"/>
      <c r="X57" s="487"/>
      <c r="Y57" s="487"/>
      <c r="Z57" s="487"/>
      <c r="AA57" s="487"/>
      <c r="AB57" s="487"/>
      <c r="AC57" s="487"/>
    </row>
    <row r="58" spans="1:29" ht="15" customHeight="1">
      <c r="A58" s="487"/>
      <c r="B58" s="487" t="s">
        <v>2742</v>
      </c>
      <c r="C58" s="487"/>
      <c r="D58" s="487"/>
      <c r="E58" s="487"/>
      <c r="F58" s="487"/>
      <c r="G58" s="487"/>
      <c r="H58" s="1316" t="str">
        <f>IF(第二面!K54="","",第二面!K54)</f>
        <v/>
      </c>
      <c r="I58" s="1316"/>
      <c r="J58" s="1316"/>
      <c r="K58" s="1316"/>
      <c r="L58" s="1316"/>
      <c r="M58" s="1316"/>
      <c r="N58" s="1316"/>
      <c r="O58" s="1316"/>
      <c r="P58" s="1316"/>
      <c r="Q58" s="1316"/>
      <c r="R58" s="1316"/>
      <c r="S58" s="1316"/>
      <c r="T58" s="1316"/>
      <c r="U58" s="1316"/>
      <c r="V58" s="1316"/>
      <c r="W58" s="1316"/>
      <c r="X58" s="1316"/>
      <c r="Y58" s="1316"/>
      <c r="Z58" s="1316"/>
      <c r="AA58" s="1316"/>
      <c r="AB58" s="1316"/>
      <c r="AC58" s="1316"/>
    </row>
    <row r="59" spans="1:29" ht="15" customHeight="1">
      <c r="A59" s="487"/>
      <c r="B59" s="487" t="s">
        <v>2743</v>
      </c>
      <c r="C59" s="487"/>
      <c r="D59" s="487"/>
      <c r="E59" s="487"/>
      <c r="F59" s="487"/>
      <c r="G59" s="487"/>
      <c r="H59" s="1314" t="str">
        <f>IF(第二面!K55="","",第二面!K55)</f>
        <v/>
      </c>
      <c r="I59" s="1314"/>
      <c r="J59" s="1314"/>
      <c r="K59" s="1314"/>
      <c r="L59" s="1314"/>
      <c r="M59" s="489"/>
      <c r="N59" s="489"/>
      <c r="O59" s="489"/>
      <c r="P59" s="489"/>
      <c r="Q59" s="489"/>
      <c r="R59" s="489"/>
      <c r="S59" s="490"/>
      <c r="T59" s="490"/>
      <c r="U59" s="490"/>
      <c r="V59" s="490"/>
      <c r="W59" s="490"/>
      <c r="X59" s="490"/>
      <c r="Y59" s="490"/>
      <c r="Z59" s="490"/>
      <c r="AA59" s="490"/>
      <c r="AB59" s="490"/>
      <c r="AC59" s="490"/>
    </row>
    <row r="60" spans="1:29" ht="15" customHeight="1">
      <c r="A60" s="497"/>
      <c r="B60" s="497" t="s">
        <v>2747</v>
      </c>
      <c r="C60" s="497"/>
      <c r="D60" s="497"/>
      <c r="E60" s="497"/>
      <c r="F60" s="497"/>
      <c r="G60" s="497"/>
      <c r="H60" s="498"/>
      <c r="I60" s="499"/>
      <c r="J60" s="499"/>
      <c r="K60" s="499"/>
      <c r="L60" s="1317" t="str">
        <f>IF(第二面!K56="","",第二面!K56)</f>
        <v/>
      </c>
      <c r="M60" s="1317"/>
      <c r="N60" s="1317"/>
      <c r="O60" s="1317"/>
      <c r="P60" s="1317"/>
      <c r="Q60" s="1317"/>
      <c r="R60" s="1317"/>
      <c r="S60" s="1317"/>
      <c r="T60" s="1317"/>
      <c r="U60" s="1317"/>
      <c r="V60" s="1317"/>
      <c r="W60" s="1317"/>
      <c r="X60" s="1317"/>
      <c r="Y60" s="1317"/>
      <c r="Z60" s="1317"/>
      <c r="AA60" s="1317"/>
      <c r="AB60" s="1317"/>
      <c r="AC60" s="1317"/>
    </row>
    <row r="61" spans="1:29" ht="15" customHeight="1"/>
  </sheetData>
  <mergeCells count="94">
    <mergeCell ref="I15:K15"/>
    <mergeCell ref="A1:L1"/>
    <mergeCell ref="I4:I8"/>
    <mergeCell ref="J4:S4"/>
    <mergeCell ref="T4:AC4"/>
    <mergeCell ref="J5:S8"/>
    <mergeCell ref="T5:AC6"/>
    <mergeCell ref="T7:AC8"/>
    <mergeCell ref="A10:AC10"/>
    <mergeCell ref="A11:R11"/>
    <mergeCell ref="H12:AC12"/>
    <mergeCell ref="H13:AC13"/>
    <mergeCell ref="H14:AC14"/>
    <mergeCell ref="H16:AC16"/>
    <mergeCell ref="H17:L17"/>
    <mergeCell ref="J19:L19"/>
    <mergeCell ref="M19:O19"/>
    <mergeCell ref="P19:S19"/>
    <mergeCell ref="T19:V19"/>
    <mergeCell ref="W19:AB19"/>
    <mergeCell ref="H20:AC20"/>
    <mergeCell ref="L21:P21"/>
    <mergeCell ref="Q21:S21"/>
    <mergeCell ref="T21:W21"/>
    <mergeCell ref="X21:AB21"/>
    <mergeCell ref="J21:K21"/>
    <mergeCell ref="H22:AC22"/>
    <mergeCell ref="I23:K23"/>
    <mergeCell ref="H24:AC24"/>
    <mergeCell ref="H25:L25"/>
    <mergeCell ref="J28:L28"/>
    <mergeCell ref="M28:O28"/>
    <mergeCell ref="P28:S28"/>
    <mergeCell ref="T28:V28"/>
    <mergeCell ref="W28:AB28"/>
    <mergeCell ref="H29:AC29"/>
    <mergeCell ref="J30:K30"/>
    <mergeCell ref="L30:P30"/>
    <mergeCell ref="Q30:S30"/>
    <mergeCell ref="T30:W30"/>
    <mergeCell ref="X30:AB30"/>
    <mergeCell ref="J37:L37"/>
    <mergeCell ref="M37:O37"/>
    <mergeCell ref="P37:S37"/>
    <mergeCell ref="T37:V37"/>
    <mergeCell ref="W37:AB37"/>
    <mergeCell ref="H31:AC31"/>
    <mergeCell ref="I32:K32"/>
    <mergeCell ref="H33:AC33"/>
    <mergeCell ref="H34:L34"/>
    <mergeCell ref="L35:AC35"/>
    <mergeCell ref="H38:AC38"/>
    <mergeCell ref="J39:K39"/>
    <mergeCell ref="L39:P39"/>
    <mergeCell ref="Q39:S39"/>
    <mergeCell ref="T39:W39"/>
    <mergeCell ref="X39:AB39"/>
    <mergeCell ref="J45:L45"/>
    <mergeCell ref="M45:O45"/>
    <mergeCell ref="P45:S45"/>
    <mergeCell ref="T45:V45"/>
    <mergeCell ref="W45:AB45"/>
    <mergeCell ref="H40:AC40"/>
    <mergeCell ref="I41:K41"/>
    <mergeCell ref="H42:AC42"/>
    <mergeCell ref="H43:L43"/>
    <mergeCell ref="L44:AC44"/>
    <mergeCell ref="H46:AC46"/>
    <mergeCell ref="J47:K47"/>
    <mergeCell ref="L47:P47"/>
    <mergeCell ref="Q47:S47"/>
    <mergeCell ref="T47:W47"/>
    <mergeCell ref="X47:AB47"/>
    <mergeCell ref="J53:L53"/>
    <mergeCell ref="M53:O53"/>
    <mergeCell ref="P53:S53"/>
    <mergeCell ref="T53:V53"/>
    <mergeCell ref="W53:AB53"/>
    <mergeCell ref="H48:AC48"/>
    <mergeCell ref="I49:K49"/>
    <mergeCell ref="H50:AC50"/>
    <mergeCell ref="H51:L51"/>
    <mergeCell ref="L52:AC52"/>
    <mergeCell ref="H54:AC54"/>
    <mergeCell ref="J55:K55"/>
    <mergeCell ref="L55:P55"/>
    <mergeCell ref="Q55:S55"/>
    <mergeCell ref="T55:W55"/>
    <mergeCell ref="X55:AB55"/>
    <mergeCell ref="H56:AC56"/>
    <mergeCell ref="I57:K57"/>
    <mergeCell ref="H58:AC58"/>
    <mergeCell ref="H59:L59"/>
    <mergeCell ref="L60:AC60"/>
  </mergeCells>
  <phoneticPr fontId="1"/>
  <pageMargins left="0.78740157480314965" right="0.78740157480314965" top="0" bottom="0" header="0.51181102362204722" footer="0.51181102362204722"/>
  <pageSetup paperSize="9" orientation="portrait" blackAndWhite="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53E8-17EC-4E6C-8F49-8E29F628709D}">
  <sheetPr>
    <tabColor theme="5" tint="0.39997558519241921"/>
  </sheetPr>
  <dimension ref="A1:AE58"/>
  <sheetViews>
    <sheetView view="pageBreakPreview" zoomScaleNormal="100" zoomScaleSheetLayoutView="100" workbookViewId="0">
      <selection activeCell="AD2" sqref="AD2"/>
    </sheetView>
  </sheetViews>
  <sheetFormatPr defaultRowHeight="12"/>
  <cols>
    <col min="1" max="29" width="3" style="502" customWidth="1"/>
    <col min="30" max="30" width="4.625" style="502" customWidth="1"/>
    <col min="31" max="256" width="9" style="502"/>
    <col min="257" max="285" width="3" style="502" customWidth="1"/>
    <col min="286" max="286" width="4.625" style="502" customWidth="1"/>
    <col min="287" max="512" width="9" style="502"/>
    <col min="513" max="541" width="3" style="502" customWidth="1"/>
    <col min="542" max="542" width="4.625" style="502" customWidth="1"/>
    <col min="543" max="768" width="9" style="502"/>
    <col min="769" max="797" width="3" style="502" customWidth="1"/>
    <col min="798" max="798" width="4.625" style="502" customWidth="1"/>
    <col min="799" max="1024" width="9" style="502"/>
    <col min="1025" max="1053" width="3" style="502" customWidth="1"/>
    <col min="1054" max="1054" width="4.625" style="502" customWidth="1"/>
    <col min="1055" max="1280" width="9" style="502"/>
    <col min="1281" max="1309" width="3" style="502" customWidth="1"/>
    <col min="1310" max="1310" width="4.625" style="502" customWidth="1"/>
    <col min="1311" max="1536" width="9" style="502"/>
    <col min="1537" max="1565" width="3" style="502" customWidth="1"/>
    <col min="1566" max="1566" width="4.625" style="502" customWidth="1"/>
    <col min="1567" max="1792" width="9" style="502"/>
    <col min="1793" max="1821" width="3" style="502" customWidth="1"/>
    <col min="1822" max="1822" width="4.625" style="502" customWidth="1"/>
    <col min="1823" max="2048" width="9" style="502"/>
    <col min="2049" max="2077" width="3" style="502" customWidth="1"/>
    <col min="2078" max="2078" width="4.625" style="502" customWidth="1"/>
    <col min="2079" max="2304" width="9" style="502"/>
    <col min="2305" max="2333" width="3" style="502" customWidth="1"/>
    <col min="2334" max="2334" width="4.625" style="502" customWidth="1"/>
    <col min="2335" max="2560" width="9" style="502"/>
    <col min="2561" max="2589" width="3" style="502" customWidth="1"/>
    <col min="2590" max="2590" width="4.625" style="502" customWidth="1"/>
    <col min="2591" max="2816" width="9" style="502"/>
    <col min="2817" max="2845" width="3" style="502" customWidth="1"/>
    <col min="2846" max="2846" width="4.625" style="502" customWidth="1"/>
    <col min="2847" max="3072" width="9" style="502"/>
    <col min="3073" max="3101" width="3" style="502" customWidth="1"/>
    <col min="3102" max="3102" width="4.625" style="502" customWidth="1"/>
    <col min="3103" max="3328" width="9" style="502"/>
    <col min="3329" max="3357" width="3" style="502" customWidth="1"/>
    <col min="3358" max="3358" width="4.625" style="502" customWidth="1"/>
    <col min="3359" max="3584" width="9" style="502"/>
    <col min="3585" max="3613" width="3" style="502" customWidth="1"/>
    <col min="3614" max="3614" width="4.625" style="502" customWidth="1"/>
    <col min="3615" max="3840" width="9" style="502"/>
    <col min="3841" max="3869" width="3" style="502" customWidth="1"/>
    <col min="3870" max="3870" width="4.625" style="502" customWidth="1"/>
    <col min="3871" max="4096" width="9" style="502"/>
    <col min="4097" max="4125" width="3" style="502" customWidth="1"/>
    <col min="4126" max="4126" width="4.625" style="502" customWidth="1"/>
    <col min="4127" max="4352" width="9" style="502"/>
    <col min="4353" max="4381" width="3" style="502" customWidth="1"/>
    <col min="4382" max="4382" width="4.625" style="502" customWidth="1"/>
    <col min="4383" max="4608" width="9" style="502"/>
    <col min="4609" max="4637" width="3" style="502" customWidth="1"/>
    <col min="4638" max="4638" width="4.625" style="502" customWidth="1"/>
    <col min="4639" max="4864" width="9" style="502"/>
    <col min="4865" max="4893" width="3" style="502" customWidth="1"/>
    <col min="4894" max="4894" width="4.625" style="502" customWidth="1"/>
    <col min="4895" max="5120" width="9" style="502"/>
    <col min="5121" max="5149" width="3" style="502" customWidth="1"/>
    <col min="5150" max="5150" width="4.625" style="502" customWidth="1"/>
    <col min="5151" max="5376" width="9" style="502"/>
    <col min="5377" max="5405" width="3" style="502" customWidth="1"/>
    <col min="5406" max="5406" width="4.625" style="502" customWidth="1"/>
    <col min="5407" max="5632" width="9" style="502"/>
    <col min="5633" max="5661" width="3" style="502" customWidth="1"/>
    <col min="5662" max="5662" width="4.625" style="502" customWidth="1"/>
    <col min="5663" max="5888" width="9" style="502"/>
    <col min="5889" max="5917" width="3" style="502" customWidth="1"/>
    <col min="5918" max="5918" width="4.625" style="502" customWidth="1"/>
    <col min="5919" max="6144" width="9" style="502"/>
    <col min="6145" max="6173" width="3" style="502" customWidth="1"/>
    <col min="6174" max="6174" width="4.625" style="502" customWidth="1"/>
    <col min="6175" max="6400" width="9" style="502"/>
    <col min="6401" max="6429" width="3" style="502" customWidth="1"/>
    <col min="6430" max="6430" width="4.625" style="502" customWidth="1"/>
    <col min="6431" max="6656" width="9" style="502"/>
    <col min="6657" max="6685" width="3" style="502" customWidth="1"/>
    <col min="6686" max="6686" width="4.625" style="502" customWidth="1"/>
    <col min="6687" max="6912" width="9" style="502"/>
    <col min="6913" max="6941" width="3" style="502" customWidth="1"/>
    <col min="6942" max="6942" width="4.625" style="502" customWidth="1"/>
    <col min="6943" max="7168" width="9" style="502"/>
    <col min="7169" max="7197" width="3" style="502" customWidth="1"/>
    <col min="7198" max="7198" width="4.625" style="502" customWidth="1"/>
    <col min="7199" max="7424" width="9" style="502"/>
    <col min="7425" max="7453" width="3" style="502" customWidth="1"/>
    <col min="7454" max="7454" width="4.625" style="502" customWidth="1"/>
    <col min="7455" max="7680" width="9" style="502"/>
    <col min="7681" max="7709" width="3" style="502" customWidth="1"/>
    <col min="7710" max="7710" width="4.625" style="502" customWidth="1"/>
    <col min="7711" max="7936" width="9" style="502"/>
    <col min="7937" max="7965" width="3" style="502" customWidth="1"/>
    <col min="7966" max="7966" width="4.625" style="502" customWidth="1"/>
    <col min="7967" max="8192" width="9" style="502"/>
    <col min="8193" max="8221" width="3" style="502" customWidth="1"/>
    <col min="8222" max="8222" width="4.625" style="502" customWidth="1"/>
    <col min="8223" max="8448" width="9" style="502"/>
    <col min="8449" max="8477" width="3" style="502" customWidth="1"/>
    <col min="8478" max="8478" width="4.625" style="502" customWidth="1"/>
    <col min="8479" max="8704" width="9" style="502"/>
    <col min="8705" max="8733" width="3" style="502" customWidth="1"/>
    <col min="8734" max="8734" width="4.625" style="502" customWidth="1"/>
    <col min="8735" max="8960" width="9" style="502"/>
    <col min="8961" max="8989" width="3" style="502" customWidth="1"/>
    <col min="8990" max="8990" width="4.625" style="502" customWidth="1"/>
    <col min="8991" max="9216" width="9" style="502"/>
    <col min="9217" max="9245" width="3" style="502" customWidth="1"/>
    <col min="9246" max="9246" width="4.625" style="502" customWidth="1"/>
    <col min="9247" max="9472" width="9" style="502"/>
    <col min="9473" max="9501" width="3" style="502" customWidth="1"/>
    <col min="9502" max="9502" width="4.625" style="502" customWidth="1"/>
    <col min="9503" max="9728" width="9" style="502"/>
    <col min="9729" max="9757" width="3" style="502" customWidth="1"/>
    <col min="9758" max="9758" width="4.625" style="502" customWidth="1"/>
    <col min="9759" max="9984" width="9" style="502"/>
    <col min="9985" max="10013" width="3" style="502" customWidth="1"/>
    <col min="10014" max="10014" width="4.625" style="502" customWidth="1"/>
    <col min="10015" max="10240" width="9" style="502"/>
    <col min="10241" max="10269" width="3" style="502" customWidth="1"/>
    <col min="10270" max="10270" width="4.625" style="502" customWidth="1"/>
    <col min="10271" max="10496" width="9" style="502"/>
    <col min="10497" max="10525" width="3" style="502" customWidth="1"/>
    <col min="10526" max="10526" width="4.625" style="502" customWidth="1"/>
    <col min="10527" max="10752" width="9" style="502"/>
    <col min="10753" max="10781" width="3" style="502" customWidth="1"/>
    <col min="10782" max="10782" width="4.625" style="502" customWidth="1"/>
    <col min="10783" max="11008" width="9" style="502"/>
    <col min="11009" max="11037" width="3" style="502" customWidth="1"/>
    <col min="11038" max="11038" width="4.625" style="502" customWidth="1"/>
    <col min="11039" max="11264" width="9" style="502"/>
    <col min="11265" max="11293" width="3" style="502" customWidth="1"/>
    <col min="11294" max="11294" width="4.625" style="502" customWidth="1"/>
    <col min="11295" max="11520" width="9" style="502"/>
    <col min="11521" max="11549" width="3" style="502" customWidth="1"/>
    <col min="11550" max="11550" width="4.625" style="502" customWidth="1"/>
    <col min="11551" max="11776" width="9" style="502"/>
    <col min="11777" max="11805" width="3" style="502" customWidth="1"/>
    <col min="11806" max="11806" width="4.625" style="502" customWidth="1"/>
    <col min="11807" max="12032" width="9" style="502"/>
    <col min="12033" max="12061" width="3" style="502" customWidth="1"/>
    <col min="12062" max="12062" width="4.625" style="502" customWidth="1"/>
    <col min="12063" max="12288" width="9" style="502"/>
    <col min="12289" max="12317" width="3" style="502" customWidth="1"/>
    <col min="12318" max="12318" width="4.625" style="502" customWidth="1"/>
    <col min="12319" max="12544" width="9" style="502"/>
    <col min="12545" max="12573" width="3" style="502" customWidth="1"/>
    <col min="12574" max="12574" width="4.625" style="502" customWidth="1"/>
    <col min="12575" max="12800" width="9" style="502"/>
    <col min="12801" max="12829" width="3" style="502" customWidth="1"/>
    <col min="12830" max="12830" width="4.625" style="502" customWidth="1"/>
    <col min="12831" max="13056" width="9" style="502"/>
    <col min="13057" max="13085" width="3" style="502" customWidth="1"/>
    <col min="13086" max="13086" width="4.625" style="502" customWidth="1"/>
    <col min="13087" max="13312" width="9" style="502"/>
    <col min="13313" max="13341" width="3" style="502" customWidth="1"/>
    <col min="13342" max="13342" width="4.625" style="502" customWidth="1"/>
    <col min="13343" max="13568" width="9" style="502"/>
    <col min="13569" max="13597" width="3" style="502" customWidth="1"/>
    <col min="13598" max="13598" width="4.625" style="502" customWidth="1"/>
    <col min="13599" max="13824" width="9" style="502"/>
    <col min="13825" max="13853" width="3" style="502" customWidth="1"/>
    <col min="13854" max="13854" width="4.625" style="502" customWidth="1"/>
    <col min="13855" max="14080" width="9" style="502"/>
    <col min="14081" max="14109" width="3" style="502" customWidth="1"/>
    <col min="14110" max="14110" width="4.625" style="502" customWidth="1"/>
    <col min="14111" max="14336" width="9" style="502"/>
    <col min="14337" max="14365" width="3" style="502" customWidth="1"/>
    <col min="14366" max="14366" width="4.625" style="502" customWidth="1"/>
    <col min="14367" max="14592" width="9" style="502"/>
    <col min="14593" max="14621" width="3" style="502" customWidth="1"/>
    <col min="14622" max="14622" width="4.625" style="502" customWidth="1"/>
    <col min="14623" max="14848" width="9" style="502"/>
    <col min="14849" max="14877" width="3" style="502" customWidth="1"/>
    <col min="14878" max="14878" width="4.625" style="502" customWidth="1"/>
    <col min="14879" max="15104" width="9" style="502"/>
    <col min="15105" max="15133" width="3" style="502" customWidth="1"/>
    <col min="15134" max="15134" width="4.625" style="502" customWidth="1"/>
    <col min="15135" max="15360" width="9" style="502"/>
    <col min="15361" max="15389" width="3" style="502" customWidth="1"/>
    <col min="15390" max="15390" width="4.625" style="502" customWidth="1"/>
    <col min="15391" max="15616" width="9" style="502"/>
    <col min="15617" max="15645" width="3" style="502" customWidth="1"/>
    <col min="15646" max="15646" width="4.625" style="502" customWidth="1"/>
    <col min="15647" max="15872" width="9" style="502"/>
    <col min="15873" max="15901" width="3" style="502" customWidth="1"/>
    <col min="15902" max="15902" width="4.625" style="502" customWidth="1"/>
    <col min="15903" max="16128" width="9" style="502"/>
    <col min="16129" max="16157" width="3" style="502" customWidth="1"/>
    <col min="16158" max="16158" width="4.625" style="502" customWidth="1"/>
    <col min="16159" max="16384" width="9" style="502"/>
  </cols>
  <sheetData>
    <row r="1" spans="1:31" ht="15" customHeight="1">
      <c r="A1" s="486" t="s">
        <v>2775</v>
      </c>
      <c r="B1" s="486"/>
      <c r="C1" s="486"/>
      <c r="D1" s="486"/>
      <c r="E1" s="486"/>
      <c r="F1" s="486"/>
      <c r="G1" s="486"/>
      <c r="H1" s="486"/>
      <c r="I1" s="486"/>
      <c r="J1" s="501"/>
      <c r="K1" s="501"/>
      <c r="L1" s="501"/>
      <c r="M1" s="501"/>
      <c r="N1" s="501"/>
      <c r="O1" s="501"/>
      <c r="P1" s="501"/>
      <c r="Q1" s="501"/>
      <c r="R1" s="501"/>
      <c r="S1" s="501"/>
      <c r="T1" s="501"/>
      <c r="U1" s="501"/>
      <c r="V1" s="501"/>
      <c r="W1" s="501"/>
      <c r="X1" s="501"/>
      <c r="Y1" s="501"/>
      <c r="Z1" s="501"/>
      <c r="AA1" s="501"/>
      <c r="AB1" s="501"/>
      <c r="AC1" s="501"/>
    </row>
    <row r="2" spans="1:31" ht="15" customHeight="1">
      <c r="A2" s="487" t="s">
        <v>2776</v>
      </c>
      <c r="B2" s="487"/>
      <c r="C2" s="487"/>
      <c r="D2" s="487"/>
      <c r="E2" s="487"/>
      <c r="F2" s="487"/>
      <c r="G2" s="487"/>
      <c r="H2" s="487"/>
      <c r="I2" s="487"/>
      <c r="J2" s="489"/>
      <c r="K2" s="489"/>
      <c r="L2" s="489"/>
      <c r="M2" s="489"/>
      <c r="N2" s="489"/>
      <c r="O2" s="489"/>
      <c r="P2" s="489"/>
      <c r="Q2" s="489"/>
      <c r="R2" s="489"/>
      <c r="S2" s="489"/>
      <c r="T2" s="489"/>
      <c r="U2" s="490"/>
      <c r="V2" s="490"/>
      <c r="W2" s="490"/>
      <c r="X2" s="490"/>
      <c r="Y2" s="490"/>
      <c r="Z2" s="490"/>
      <c r="AA2" s="490"/>
      <c r="AB2" s="490"/>
      <c r="AC2" s="490"/>
    </row>
    <row r="3" spans="1:31" ht="15" customHeight="1">
      <c r="A3" s="487"/>
      <c r="B3" s="493" t="str">
        <f>'第二面-2'!A3</f>
        <v>□</v>
      </c>
      <c r="C3" s="487" t="s">
        <v>2777</v>
      </c>
      <c r="D3" s="487"/>
      <c r="E3" s="487"/>
      <c r="F3" s="487"/>
      <c r="G3" s="487"/>
      <c r="H3" s="487"/>
      <c r="I3" s="487"/>
      <c r="J3" s="489"/>
      <c r="K3" s="489"/>
      <c r="L3" s="489"/>
      <c r="M3" s="489"/>
      <c r="N3" s="489"/>
      <c r="O3" s="489"/>
      <c r="P3" s="489"/>
      <c r="Q3" s="489"/>
      <c r="R3" s="489"/>
      <c r="S3" s="489"/>
      <c r="T3" s="489"/>
      <c r="U3" s="490"/>
      <c r="V3" s="490"/>
      <c r="W3" s="490"/>
      <c r="X3" s="490"/>
      <c r="Y3" s="490"/>
      <c r="Z3" s="490"/>
      <c r="AA3" s="490"/>
      <c r="AB3" s="490"/>
      <c r="AC3" s="490"/>
    </row>
    <row r="4" spans="1:31" ht="15" customHeight="1">
      <c r="A4" s="487"/>
      <c r="B4" s="487" t="s">
        <v>2778</v>
      </c>
      <c r="C4" s="487"/>
      <c r="D4" s="487"/>
      <c r="E4" s="487"/>
      <c r="F4" s="494"/>
      <c r="G4" s="494"/>
      <c r="H4" s="494"/>
      <c r="I4" s="494"/>
      <c r="J4" s="494"/>
      <c r="K4" s="494"/>
      <c r="L4" s="494"/>
      <c r="M4" s="1316" t="str">
        <f>IF('第二面-2'!M4="","",'第二面-2'!M4)</f>
        <v/>
      </c>
      <c r="N4" s="1316"/>
      <c r="O4" s="1316"/>
      <c r="P4" s="1316"/>
      <c r="Q4" s="1316"/>
      <c r="R4" s="1316"/>
      <c r="S4" s="1316"/>
      <c r="T4" s="1316"/>
      <c r="U4" s="1316"/>
      <c r="V4" s="1316"/>
      <c r="W4" s="1316"/>
      <c r="X4" s="1316"/>
      <c r="Y4" s="1316"/>
      <c r="Z4" s="1316"/>
      <c r="AA4" s="1316"/>
      <c r="AB4" s="1316"/>
      <c r="AC4" s="1316"/>
    </row>
    <row r="5" spans="1:31" ht="15" customHeight="1">
      <c r="A5" s="487"/>
      <c r="B5" s="487" t="s">
        <v>2779</v>
      </c>
      <c r="C5" s="487"/>
      <c r="D5" s="487"/>
      <c r="E5" s="487"/>
      <c r="F5" s="491"/>
      <c r="G5" s="491"/>
      <c r="H5" s="491"/>
      <c r="I5" s="491"/>
      <c r="J5" s="488"/>
      <c r="K5" s="488"/>
      <c r="L5" s="488"/>
      <c r="M5" s="487"/>
      <c r="N5" s="488" t="s">
        <v>2780</v>
      </c>
      <c r="O5" s="1318" t="str">
        <f>IF('第二面-2'!N5="","",'第二面-2'!N5)</f>
        <v/>
      </c>
      <c r="P5" s="1318"/>
      <c r="Q5" s="1318"/>
      <c r="R5" s="1318"/>
      <c r="S5" s="1318"/>
      <c r="T5" s="1318"/>
      <c r="U5" s="487" t="s">
        <v>17</v>
      </c>
      <c r="V5" s="488"/>
      <c r="W5" s="488"/>
      <c r="X5" s="488"/>
      <c r="Y5" s="488"/>
      <c r="Z5" s="488"/>
      <c r="AA5" s="488"/>
      <c r="AB5" s="488"/>
      <c r="AC5" s="488"/>
    </row>
    <row r="6" spans="1:31" ht="15" customHeight="1">
      <c r="A6" s="487"/>
      <c r="B6" s="493" t="str">
        <f>'第二面-2'!A6</f>
        <v>□</v>
      </c>
      <c r="C6" s="487" t="s">
        <v>2781</v>
      </c>
      <c r="D6" s="487"/>
      <c r="E6" s="487"/>
      <c r="F6" s="487"/>
      <c r="G6" s="487"/>
      <c r="H6" s="487"/>
      <c r="I6" s="487"/>
      <c r="J6" s="489"/>
      <c r="K6" s="489"/>
      <c r="L6" s="489"/>
      <c r="M6" s="489"/>
      <c r="N6" s="489"/>
      <c r="O6" s="489"/>
      <c r="P6" s="489"/>
      <c r="Q6" s="489"/>
      <c r="R6" s="489"/>
      <c r="S6" s="489"/>
      <c r="T6" s="489"/>
      <c r="U6" s="490"/>
      <c r="V6" s="490"/>
      <c r="W6" s="490"/>
      <c r="X6" s="490"/>
      <c r="Y6" s="490"/>
      <c r="Z6" s="490"/>
      <c r="AA6" s="490"/>
      <c r="AB6" s="490"/>
      <c r="AC6" s="490"/>
    </row>
    <row r="7" spans="1:31" ht="15" customHeight="1">
      <c r="A7" s="487"/>
      <c r="B7" s="487" t="s">
        <v>2778</v>
      </c>
      <c r="C7" s="487"/>
      <c r="D7" s="487"/>
      <c r="E7" s="487"/>
      <c r="F7" s="494"/>
      <c r="G7" s="494"/>
      <c r="H7" s="494"/>
      <c r="I7" s="494"/>
      <c r="J7" s="494"/>
      <c r="K7" s="494"/>
      <c r="L7" s="494"/>
      <c r="M7" s="1316" t="str">
        <f>IF('第二面-2'!M7="","",'第二面-2'!M7)</f>
        <v/>
      </c>
      <c r="N7" s="1316"/>
      <c r="O7" s="1316"/>
      <c r="P7" s="1316"/>
      <c r="Q7" s="1316"/>
      <c r="R7" s="1316"/>
      <c r="S7" s="1316"/>
      <c r="T7" s="1316"/>
      <c r="U7" s="1316"/>
      <c r="V7" s="1316"/>
      <c r="W7" s="1316"/>
      <c r="X7" s="1316"/>
      <c r="Y7" s="1316"/>
      <c r="Z7" s="1316"/>
      <c r="AA7" s="1316"/>
      <c r="AB7" s="1316"/>
      <c r="AC7" s="1316"/>
    </row>
    <row r="8" spans="1:31" ht="15" customHeight="1">
      <c r="A8" s="487"/>
      <c r="B8" s="487" t="s">
        <v>2779</v>
      </c>
      <c r="C8" s="487"/>
      <c r="D8" s="487"/>
      <c r="E8" s="487"/>
      <c r="F8" s="491"/>
      <c r="G8" s="491"/>
      <c r="H8" s="491"/>
      <c r="I8" s="491"/>
      <c r="J8" s="488"/>
      <c r="K8" s="488"/>
      <c r="L8" s="488"/>
      <c r="M8" s="487"/>
      <c r="N8" s="488" t="s">
        <v>2780</v>
      </c>
      <c r="O8" s="1318" t="str">
        <f>IF('第二面-2'!N8="","",'第二面-2'!N8)</f>
        <v/>
      </c>
      <c r="P8" s="1318"/>
      <c r="Q8" s="1318"/>
      <c r="R8" s="1318"/>
      <c r="S8" s="1318"/>
      <c r="T8" s="1318"/>
      <c r="U8" s="487" t="s">
        <v>17</v>
      </c>
      <c r="V8" s="488"/>
      <c r="W8" s="488"/>
      <c r="X8" s="488"/>
      <c r="Y8" s="488"/>
      <c r="Z8" s="488"/>
      <c r="AA8" s="488"/>
      <c r="AB8" s="488"/>
      <c r="AC8" s="488"/>
    </row>
    <row r="9" spans="1:31" ht="15" customHeight="1">
      <c r="A9" s="487"/>
      <c r="B9" s="493" t="str">
        <f>'第二面-2'!A9</f>
        <v>□</v>
      </c>
      <c r="C9" s="487" t="s">
        <v>2782</v>
      </c>
      <c r="D9" s="487"/>
      <c r="E9" s="487"/>
      <c r="F9" s="487"/>
      <c r="G9" s="487"/>
      <c r="H9" s="487"/>
      <c r="I9" s="487"/>
      <c r="J9" s="489"/>
      <c r="K9" s="489"/>
      <c r="L9" s="489"/>
      <c r="M9" s="489"/>
      <c r="N9" s="489"/>
      <c r="O9" s="487"/>
      <c r="P9" s="487"/>
      <c r="Q9" s="487"/>
      <c r="R9" s="487"/>
      <c r="S9" s="487"/>
      <c r="T9" s="487"/>
      <c r="U9" s="490"/>
      <c r="V9" s="490"/>
      <c r="W9" s="490"/>
      <c r="X9" s="490"/>
      <c r="Y9" s="490"/>
      <c r="Z9" s="490"/>
      <c r="AA9" s="490"/>
      <c r="AB9" s="490"/>
      <c r="AC9" s="490"/>
    </row>
    <row r="10" spans="1:31" s="504" customFormat="1" ht="15" customHeight="1">
      <c r="A10" s="487"/>
      <c r="B10" s="487" t="s">
        <v>2778</v>
      </c>
      <c r="C10" s="487"/>
      <c r="D10" s="487"/>
      <c r="E10" s="487"/>
      <c r="F10" s="494"/>
      <c r="G10" s="494"/>
      <c r="H10" s="494"/>
      <c r="I10" s="494"/>
      <c r="J10" s="494"/>
      <c r="K10" s="494"/>
      <c r="L10" s="494"/>
      <c r="M10" s="1316" t="str">
        <f>IF('第二面-2'!M10="","",'第二面-2'!M10)</f>
        <v/>
      </c>
      <c r="N10" s="1316"/>
      <c r="O10" s="1316"/>
      <c r="P10" s="1316"/>
      <c r="Q10" s="1316"/>
      <c r="R10" s="1316"/>
      <c r="S10" s="1316"/>
      <c r="T10" s="1316"/>
      <c r="U10" s="1316"/>
      <c r="V10" s="1316"/>
      <c r="W10" s="1316"/>
      <c r="X10" s="1316"/>
      <c r="Y10" s="1316"/>
      <c r="Z10" s="1316"/>
      <c r="AA10" s="1316"/>
      <c r="AB10" s="1316"/>
      <c r="AC10" s="1316"/>
      <c r="AD10" s="503"/>
      <c r="AE10" s="503"/>
    </row>
    <row r="11" spans="1:31" s="504" customFormat="1" ht="15" customHeight="1">
      <c r="A11" s="487"/>
      <c r="B11" s="487" t="s">
        <v>2783</v>
      </c>
      <c r="C11" s="487"/>
      <c r="D11" s="487"/>
      <c r="E11" s="487"/>
      <c r="F11" s="491"/>
      <c r="G11" s="491"/>
      <c r="H11" s="491"/>
      <c r="I11" s="491"/>
      <c r="J11" s="488"/>
      <c r="K11" s="488"/>
      <c r="L11" s="488"/>
      <c r="M11" s="487"/>
      <c r="N11" s="488" t="s">
        <v>2780</v>
      </c>
      <c r="O11" s="1318" t="str">
        <f>IF('第二面-2'!N11="","",'第二面-2'!N11)</f>
        <v/>
      </c>
      <c r="P11" s="1318"/>
      <c r="Q11" s="1318"/>
      <c r="R11" s="1318"/>
      <c r="S11" s="1318"/>
      <c r="T11" s="1318"/>
      <c r="U11" s="487" t="s">
        <v>17</v>
      </c>
      <c r="V11" s="488"/>
      <c r="W11" s="488"/>
      <c r="X11" s="488"/>
      <c r="Y11" s="488"/>
      <c r="Z11" s="488"/>
      <c r="AA11" s="488"/>
      <c r="AB11" s="488"/>
      <c r="AC11" s="488"/>
      <c r="AD11" s="505"/>
      <c r="AE11" s="505"/>
    </row>
    <row r="12" spans="1:31" s="504" customFormat="1" ht="15" customHeight="1">
      <c r="A12" s="487"/>
      <c r="B12" s="487" t="s">
        <v>2778</v>
      </c>
      <c r="C12" s="487"/>
      <c r="D12" s="487"/>
      <c r="E12" s="487"/>
      <c r="F12" s="494"/>
      <c r="G12" s="494"/>
      <c r="H12" s="494"/>
      <c r="I12" s="494"/>
      <c r="J12" s="494"/>
      <c r="K12" s="494"/>
      <c r="L12" s="494"/>
      <c r="M12" s="1316" t="str">
        <f>IF('第二面-2'!M12="","",'第二面-2'!M12)</f>
        <v/>
      </c>
      <c r="N12" s="1316"/>
      <c r="O12" s="1316"/>
      <c r="P12" s="1316"/>
      <c r="Q12" s="1316"/>
      <c r="R12" s="1316"/>
      <c r="S12" s="1316"/>
      <c r="T12" s="1316"/>
      <c r="U12" s="1316"/>
      <c r="V12" s="1316"/>
      <c r="W12" s="1316"/>
      <c r="X12" s="1316"/>
      <c r="Y12" s="1316"/>
      <c r="Z12" s="1316"/>
      <c r="AA12" s="1316"/>
      <c r="AB12" s="1316"/>
      <c r="AC12" s="1316"/>
      <c r="AD12" s="505"/>
      <c r="AE12" s="505"/>
    </row>
    <row r="13" spans="1:31" s="504" customFormat="1" ht="15" customHeight="1">
      <c r="A13" s="487"/>
      <c r="B13" s="487" t="s">
        <v>2783</v>
      </c>
      <c r="C13" s="487"/>
      <c r="D13" s="487"/>
      <c r="E13" s="487"/>
      <c r="F13" s="491"/>
      <c r="G13" s="491"/>
      <c r="H13" s="491"/>
      <c r="I13" s="491"/>
      <c r="J13" s="488"/>
      <c r="K13" s="488"/>
      <c r="L13" s="488"/>
      <c r="M13" s="487"/>
      <c r="N13" s="488" t="s">
        <v>2780</v>
      </c>
      <c r="O13" s="1318" t="str">
        <f>IF('第二面-2'!N13="","",'第二面-2'!N13)</f>
        <v/>
      </c>
      <c r="P13" s="1318"/>
      <c r="Q13" s="1318"/>
      <c r="R13" s="1318"/>
      <c r="S13" s="1318"/>
      <c r="T13" s="1318"/>
      <c r="U13" s="487" t="s">
        <v>17</v>
      </c>
      <c r="V13" s="488"/>
      <c r="W13" s="488"/>
      <c r="X13" s="488"/>
      <c r="Y13" s="488"/>
      <c r="Z13" s="488"/>
      <c r="AA13" s="488"/>
      <c r="AB13" s="488"/>
      <c r="AC13" s="488"/>
      <c r="AD13" s="506"/>
      <c r="AE13" s="506"/>
    </row>
    <row r="14" spans="1:31" s="504" customFormat="1" ht="15" customHeight="1">
      <c r="A14" s="487"/>
      <c r="B14" s="487" t="s">
        <v>2778</v>
      </c>
      <c r="C14" s="487"/>
      <c r="D14" s="487"/>
      <c r="E14" s="487"/>
      <c r="F14" s="494"/>
      <c r="G14" s="494"/>
      <c r="H14" s="494"/>
      <c r="I14" s="494"/>
      <c r="J14" s="494"/>
      <c r="K14" s="494"/>
      <c r="L14" s="494"/>
      <c r="M14" s="1316" t="str">
        <f>IF('第二面-2'!M14="","",'第二面-2'!M14)</f>
        <v/>
      </c>
      <c r="N14" s="1316"/>
      <c r="O14" s="1316"/>
      <c r="P14" s="1316"/>
      <c r="Q14" s="1316"/>
      <c r="R14" s="1316"/>
      <c r="S14" s="1316"/>
      <c r="T14" s="1316"/>
      <c r="U14" s="1316"/>
      <c r="V14" s="1316"/>
      <c r="W14" s="1316"/>
      <c r="X14" s="1316"/>
      <c r="Y14" s="1316"/>
      <c r="Z14" s="1316"/>
      <c r="AA14" s="1316"/>
      <c r="AB14" s="1316"/>
      <c r="AC14" s="1316"/>
      <c r="AD14" s="507"/>
      <c r="AE14" s="508"/>
    </row>
    <row r="15" spans="1:31" s="504" customFormat="1" ht="15" customHeight="1">
      <c r="A15" s="487"/>
      <c r="B15" s="487" t="s">
        <v>2783</v>
      </c>
      <c r="C15" s="487"/>
      <c r="D15" s="487"/>
      <c r="E15" s="487"/>
      <c r="F15" s="491"/>
      <c r="G15" s="491"/>
      <c r="H15" s="491"/>
      <c r="I15" s="491"/>
      <c r="J15" s="488"/>
      <c r="K15" s="488"/>
      <c r="L15" s="488"/>
      <c r="M15" s="487"/>
      <c r="N15" s="488" t="s">
        <v>2780</v>
      </c>
      <c r="O15" s="1318" t="str">
        <f>IF('第二面-2'!N15="","",'第二面-2'!N15)</f>
        <v/>
      </c>
      <c r="P15" s="1318"/>
      <c r="Q15" s="1318"/>
      <c r="R15" s="1318"/>
      <c r="S15" s="1318"/>
      <c r="T15" s="1318"/>
      <c r="U15" s="487" t="s">
        <v>17</v>
      </c>
      <c r="V15" s="488"/>
      <c r="W15" s="488"/>
      <c r="X15" s="488"/>
      <c r="Y15" s="488"/>
      <c r="Z15" s="488"/>
      <c r="AA15" s="488"/>
      <c r="AB15" s="488"/>
      <c r="AC15" s="488"/>
      <c r="AD15" s="505"/>
      <c r="AE15" s="505"/>
    </row>
    <row r="16" spans="1:31" s="504" customFormat="1" ht="15" customHeight="1">
      <c r="A16" s="487"/>
      <c r="B16" s="493" t="str">
        <f>'第二面-2'!A16</f>
        <v>□</v>
      </c>
      <c r="C16" s="487" t="s">
        <v>2784</v>
      </c>
      <c r="D16" s="487"/>
      <c r="E16" s="487"/>
      <c r="F16" s="487"/>
      <c r="G16" s="487"/>
      <c r="H16" s="487"/>
      <c r="I16" s="487"/>
      <c r="J16" s="489"/>
      <c r="K16" s="489"/>
      <c r="L16" s="489"/>
      <c r="M16" s="489"/>
      <c r="N16" s="489"/>
      <c r="O16" s="489"/>
      <c r="P16" s="489"/>
      <c r="Q16" s="489"/>
      <c r="R16" s="489"/>
      <c r="S16" s="489"/>
      <c r="T16" s="489"/>
      <c r="U16" s="490"/>
      <c r="V16" s="490"/>
      <c r="W16" s="490"/>
      <c r="X16" s="490"/>
      <c r="Y16" s="490"/>
      <c r="Z16" s="490"/>
      <c r="AA16" s="490"/>
      <c r="AB16" s="490"/>
      <c r="AC16" s="490"/>
      <c r="AD16" s="506"/>
      <c r="AE16" s="506"/>
    </row>
    <row r="17" spans="1:31" s="504" customFormat="1" ht="15" customHeight="1">
      <c r="A17" s="487"/>
      <c r="B17" s="487" t="s">
        <v>2778</v>
      </c>
      <c r="C17" s="487"/>
      <c r="D17" s="487"/>
      <c r="E17" s="487"/>
      <c r="F17" s="494"/>
      <c r="G17" s="494"/>
      <c r="H17" s="494"/>
      <c r="I17" s="494"/>
      <c r="J17" s="494"/>
      <c r="K17" s="494"/>
      <c r="L17" s="494"/>
      <c r="M17" s="1316" t="str">
        <f>IF('第二面-2'!M17="","",'第二面-2'!M17)</f>
        <v/>
      </c>
      <c r="N17" s="1316"/>
      <c r="O17" s="1316"/>
      <c r="P17" s="1316"/>
      <c r="Q17" s="1316"/>
      <c r="R17" s="1316"/>
      <c r="S17" s="1316"/>
      <c r="T17" s="1316"/>
      <c r="U17" s="1316"/>
      <c r="V17" s="1316"/>
      <c r="W17" s="1316"/>
      <c r="X17" s="1316"/>
      <c r="Y17" s="1316"/>
      <c r="Z17" s="1316"/>
      <c r="AA17" s="1316"/>
      <c r="AB17" s="1316"/>
      <c r="AC17" s="1316"/>
      <c r="AD17" s="507"/>
      <c r="AE17" s="508"/>
    </row>
    <row r="18" spans="1:31" s="504" customFormat="1" ht="15" customHeight="1">
      <c r="A18" s="487"/>
      <c r="B18" s="487" t="s">
        <v>2783</v>
      </c>
      <c r="C18" s="487"/>
      <c r="D18" s="487"/>
      <c r="E18" s="487"/>
      <c r="F18" s="491"/>
      <c r="G18" s="491"/>
      <c r="H18" s="491"/>
      <c r="I18" s="491"/>
      <c r="J18" s="488"/>
      <c r="K18" s="488"/>
      <c r="L18" s="488"/>
      <c r="M18" s="487"/>
      <c r="N18" s="488" t="s">
        <v>2780</v>
      </c>
      <c r="O18" s="1318" t="str">
        <f>IF('第二面-2'!N18="","",'第二面-2'!N18)</f>
        <v/>
      </c>
      <c r="P18" s="1318"/>
      <c r="Q18" s="1318"/>
      <c r="R18" s="1318"/>
      <c r="S18" s="1318"/>
      <c r="T18" s="1318"/>
      <c r="U18" s="487" t="s">
        <v>17</v>
      </c>
      <c r="V18" s="488"/>
      <c r="W18" s="488"/>
      <c r="X18" s="488"/>
      <c r="Y18" s="488"/>
      <c r="Z18" s="488"/>
      <c r="AA18" s="488"/>
      <c r="AB18" s="488"/>
      <c r="AC18" s="488"/>
      <c r="AD18" s="505"/>
      <c r="AE18" s="505"/>
    </row>
    <row r="19" spans="1:31" s="504" customFormat="1" ht="15" customHeight="1">
      <c r="A19" s="487"/>
      <c r="B19" s="487" t="s">
        <v>2778</v>
      </c>
      <c r="C19" s="487"/>
      <c r="D19" s="487"/>
      <c r="E19" s="487"/>
      <c r="F19" s="494"/>
      <c r="G19" s="494"/>
      <c r="H19" s="494"/>
      <c r="I19" s="494"/>
      <c r="J19" s="494"/>
      <c r="K19" s="494"/>
      <c r="L19" s="494"/>
      <c r="M19" s="1316" t="str">
        <f>IF('第二面-2'!M19="","",'第二面-2'!M19)</f>
        <v/>
      </c>
      <c r="N19" s="1316"/>
      <c r="O19" s="1316"/>
      <c r="P19" s="1316"/>
      <c r="Q19" s="1316"/>
      <c r="R19" s="1316"/>
      <c r="S19" s="1316"/>
      <c r="T19" s="1316"/>
      <c r="U19" s="1316"/>
      <c r="V19" s="1316"/>
      <c r="W19" s="1316"/>
      <c r="X19" s="1316"/>
      <c r="Y19" s="1316"/>
      <c r="Z19" s="1316"/>
      <c r="AA19" s="1316"/>
      <c r="AB19" s="1316"/>
      <c r="AC19" s="1316"/>
      <c r="AD19" s="506"/>
      <c r="AE19" s="506"/>
    </row>
    <row r="20" spans="1:31" s="504" customFormat="1" ht="15" customHeight="1">
      <c r="A20" s="487"/>
      <c r="B20" s="487" t="s">
        <v>2783</v>
      </c>
      <c r="C20" s="487"/>
      <c r="D20" s="487"/>
      <c r="E20" s="487"/>
      <c r="F20" s="491"/>
      <c r="G20" s="491"/>
      <c r="H20" s="491"/>
      <c r="I20" s="491"/>
      <c r="J20" s="488"/>
      <c r="K20" s="488"/>
      <c r="L20" s="488"/>
      <c r="M20" s="487"/>
      <c r="N20" s="488" t="s">
        <v>2780</v>
      </c>
      <c r="O20" s="1318" t="str">
        <f>IF('第二面-2'!N20="","",'第二面-2'!N20)</f>
        <v/>
      </c>
      <c r="P20" s="1318"/>
      <c r="Q20" s="1318"/>
      <c r="R20" s="1318"/>
      <c r="S20" s="1318"/>
      <c r="T20" s="1318"/>
      <c r="U20" s="487" t="s">
        <v>17</v>
      </c>
      <c r="V20" s="488"/>
      <c r="W20" s="488"/>
      <c r="X20" s="488"/>
      <c r="Y20" s="488"/>
      <c r="Z20" s="488"/>
      <c r="AA20" s="488"/>
      <c r="AB20" s="488"/>
      <c r="AC20" s="488"/>
      <c r="AD20" s="507"/>
      <c r="AE20" s="508"/>
    </row>
    <row r="21" spans="1:31" s="504" customFormat="1" ht="15" customHeight="1">
      <c r="A21" s="487"/>
      <c r="B21" s="487" t="s">
        <v>2778</v>
      </c>
      <c r="C21" s="487"/>
      <c r="D21" s="487"/>
      <c r="E21" s="487"/>
      <c r="F21" s="494"/>
      <c r="G21" s="494"/>
      <c r="H21" s="494"/>
      <c r="I21" s="494"/>
      <c r="J21" s="494"/>
      <c r="K21" s="494"/>
      <c r="L21" s="494"/>
      <c r="M21" s="1316" t="str">
        <f>IF('第二面-2'!M21="","",'第二面-2'!M21)</f>
        <v/>
      </c>
      <c r="N21" s="1316"/>
      <c r="O21" s="1316"/>
      <c r="P21" s="1316"/>
      <c r="Q21" s="1316"/>
      <c r="R21" s="1316"/>
      <c r="S21" s="1316"/>
      <c r="T21" s="1316"/>
      <c r="U21" s="1316"/>
      <c r="V21" s="1316"/>
      <c r="W21" s="1316"/>
      <c r="X21" s="1316"/>
      <c r="Y21" s="1316"/>
      <c r="Z21" s="1316"/>
      <c r="AA21" s="1316"/>
      <c r="AB21" s="1316"/>
      <c r="AC21" s="1316"/>
      <c r="AD21" s="506"/>
      <c r="AE21" s="506"/>
    </row>
    <row r="22" spans="1:31" s="504" customFormat="1" ht="15" customHeight="1">
      <c r="A22" s="487"/>
      <c r="B22" s="487" t="s">
        <v>2783</v>
      </c>
      <c r="C22" s="487"/>
      <c r="D22" s="487"/>
      <c r="E22" s="487"/>
      <c r="F22" s="491"/>
      <c r="G22" s="491"/>
      <c r="H22" s="491"/>
      <c r="I22" s="491"/>
      <c r="J22" s="488"/>
      <c r="K22" s="488"/>
      <c r="L22" s="488"/>
      <c r="M22" s="487"/>
      <c r="N22" s="488" t="s">
        <v>2780</v>
      </c>
      <c r="O22" s="1318" t="str">
        <f>IF('第二面-2'!N22="","",'第二面-2'!N22)</f>
        <v/>
      </c>
      <c r="P22" s="1318"/>
      <c r="Q22" s="1318"/>
      <c r="R22" s="1318"/>
      <c r="S22" s="1318"/>
      <c r="T22" s="1318"/>
      <c r="U22" s="487" t="s">
        <v>17</v>
      </c>
      <c r="V22" s="488"/>
      <c r="W22" s="488"/>
      <c r="X22" s="488"/>
      <c r="Y22" s="488"/>
      <c r="Z22" s="488"/>
      <c r="AA22" s="488"/>
      <c r="AB22" s="488"/>
      <c r="AC22" s="488"/>
      <c r="AD22" s="507"/>
      <c r="AE22" s="508"/>
    </row>
    <row r="23" spans="1:31" s="504" customFormat="1" ht="15" customHeight="1">
      <c r="A23" s="509" t="s">
        <v>2785</v>
      </c>
      <c r="B23" s="509"/>
      <c r="C23" s="509"/>
      <c r="D23" s="509"/>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c r="AD23" s="507"/>
      <c r="AE23" s="508"/>
    </row>
    <row r="24" spans="1:31" s="504" customFormat="1" ht="15" customHeight="1">
      <c r="A24" s="510"/>
      <c r="B24" s="510" t="s">
        <v>2786</v>
      </c>
      <c r="C24" s="510"/>
      <c r="D24" s="510"/>
      <c r="E24" s="510"/>
      <c r="F24" s="510"/>
      <c r="G24" s="510"/>
      <c r="H24" s="510"/>
      <c r="I24" s="510"/>
      <c r="J24" s="510"/>
      <c r="K24" s="510"/>
      <c r="L24" s="510"/>
      <c r="M24" s="510"/>
      <c r="N24" s="510"/>
      <c r="O24" s="510"/>
      <c r="P24" s="510"/>
      <c r="Q24" s="510"/>
      <c r="R24" s="510"/>
      <c r="S24" s="510"/>
      <c r="T24" s="510"/>
      <c r="U24" s="510"/>
      <c r="V24" s="510"/>
      <c r="W24" s="510"/>
      <c r="X24" s="510"/>
      <c r="Y24" s="510"/>
      <c r="Z24" s="510"/>
      <c r="AA24" s="510"/>
      <c r="AB24" s="510"/>
      <c r="AC24" s="510"/>
      <c r="AD24" s="505"/>
      <c r="AE24" s="505"/>
    </row>
    <row r="25" spans="1:31" s="504" customFormat="1" ht="15" customHeight="1">
      <c r="A25" s="510"/>
      <c r="B25" s="510" t="s">
        <v>2787</v>
      </c>
      <c r="C25" s="510"/>
      <c r="D25" s="510"/>
      <c r="E25" s="510"/>
      <c r="F25" s="510"/>
      <c r="G25" s="510"/>
      <c r="H25" s="1361" t="str">
        <f>IF('第二面-2'!K25="","",'第二面-2'!K25)</f>
        <v/>
      </c>
      <c r="I25" s="1361"/>
      <c r="J25" s="1361"/>
      <c r="K25" s="1361"/>
      <c r="L25" s="1361"/>
      <c r="M25" s="1361"/>
      <c r="N25" s="1361"/>
      <c r="O25" s="1361"/>
      <c r="P25" s="1361"/>
      <c r="Q25" s="1361"/>
      <c r="R25" s="1361"/>
      <c r="S25" s="1361"/>
      <c r="T25" s="1361"/>
      <c r="U25" s="1361"/>
      <c r="V25" s="1361"/>
      <c r="W25" s="1361"/>
      <c r="X25" s="1361"/>
      <c r="Y25" s="1361"/>
      <c r="Z25" s="1361"/>
      <c r="AA25" s="1361"/>
      <c r="AB25" s="1361"/>
      <c r="AC25" s="1361"/>
      <c r="AD25" s="506"/>
      <c r="AE25" s="506"/>
    </row>
    <row r="26" spans="1:31" s="504" customFormat="1" ht="15" customHeight="1">
      <c r="A26" s="510"/>
      <c r="B26" s="510" t="s">
        <v>2788</v>
      </c>
      <c r="C26" s="510"/>
      <c r="D26" s="510"/>
      <c r="E26" s="510"/>
      <c r="F26" s="510"/>
      <c r="G26" s="510"/>
      <c r="H26" s="1361" t="str">
        <f>IF('第二面-2'!K26="","",'第二面-2'!K26)</f>
        <v/>
      </c>
      <c r="I26" s="1361"/>
      <c r="J26" s="1361"/>
      <c r="K26" s="1361"/>
      <c r="L26" s="1361"/>
      <c r="M26" s="1361"/>
      <c r="N26" s="1361"/>
      <c r="O26" s="1361"/>
      <c r="P26" s="1361"/>
      <c r="Q26" s="1361"/>
      <c r="R26" s="1361"/>
      <c r="S26" s="1361"/>
      <c r="T26" s="1361"/>
      <c r="U26" s="1361"/>
      <c r="V26" s="1361"/>
      <c r="W26" s="1361"/>
      <c r="X26" s="1361"/>
      <c r="Y26" s="1361"/>
      <c r="Z26" s="1361"/>
      <c r="AA26" s="1361"/>
      <c r="AB26" s="1361"/>
      <c r="AC26" s="1361"/>
      <c r="AD26" s="507"/>
      <c r="AE26" s="508"/>
    </row>
    <row r="27" spans="1:31" s="504" customFormat="1" ht="15" customHeight="1">
      <c r="A27" s="510"/>
      <c r="B27" s="510" t="s">
        <v>2735</v>
      </c>
      <c r="C27" s="510"/>
      <c r="D27" s="510"/>
      <c r="E27" s="510"/>
      <c r="F27" s="510"/>
      <c r="G27" s="510"/>
      <c r="H27" s="510"/>
      <c r="I27" s="1364" t="str">
        <f>IF('第二面-2'!K27="","",'第二面-2'!K27)</f>
        <v/>
      </c>
      <c r="J27" s="1365"/>
      <c r="K27" s="1365"/>
      <c r="L27" s="512"/>
      <c r="M27" s="512"/>
      <c r="N27" s="512"/>
      <c r="O27" s="510"/>
      <c r="P27" s="510"/>
      <c r="Q27" s="510"/>
      <c r="R27" s="510"/>
      <c r="S27" s="510"/>
      <c r="T27" s="510"/>
      <c r="U27" s="510"/>
      <c r="V27" s="510"/>
      <c r="W27" s="510"/>
      <c r="X27" s="510"/>
      <c r="Y27" s="510"/>
      <c r="Z27" s="510"/>
      <c r="AA27" s="510"/>
      <c r="AB27" s="510"/>
      <c r="AC27" s="510"/>
      <c r="AD27" s="506"/>
      <c r="AE27" s="506"/>
    </row>
    <row r="28" spans="1:31" s="504" customFormat="1" ht="15" customHeight="1">
      <c r="A28" s="510"/>
      <c r="B28" s="510" t="s">
        <v>2789</v>
      </c>
      <c r="C28" s="510"/>
      <c r="D28" s="510"/>
      <c r="E28" s="510"/>
      <c r="F28" s="510"/>
      <c r="G28" s="510"/>
      <c r="H28" s="1361" t="str">
        <f>IF('第二面-2'!K28="","",'第二面-2'!K28)</f>
        <v/>
      </c>
      <c r="I28" s="1361"/>
      <c r="J28" s="1361"/>
      <c r="K28" s="1361"/>
      <c r="L28" s="1361"/>
      <c r="M28" s="1361"/>
      <c r="N28" s="1361"/>
      <c r="O28" s="1361"/>
      <c r="P28" s="1361"/>
      <c r="Q28" s="1361"/>
      <c r="R28" s="1361"/>
      <c r="S28" s="1361"/>
      <c r="T28" s="1361"/>
      <c r="U28" s="1361"/>
      <c r="V28" s="1361"/>
      <c r="W28" s="1361"/>
      <c r="X28" s="1361"/>
      <c r="Y28" s="1361"/>
      <c r="Z28" s="1361"/>
      <c r="AA28" s="1361"/>
      <c r="AB28" s="1361"/>
      <c r="AC28" s="1361"/>
      <c r="AD28" s="507"/>
      <c r="AE28" s="508"/>
    </row>
    <row r="29" spans="1:31" s="504" customFormat="1" ht="15" customHeight="1">
      <c r="A29" s="510"/>
      <c r="B29" s="510" t="s">
        <v>2737</v>
      </c>
      <c r="C29" s="510"/>
      <c r="D29" s="510"/>
      <c r="E29" s="510"/>
      <c r="F29" s="510"/>
      <c r="G29" s="510"/>
      <c r="H29" s="1366" t="str">
        <f>IF('第二面-2'!K29="","",'第二面-2'!K29)</f>
        <v/>
      </c>
      <c r="I29" s="1366"/>
      <c r="J29" s="1366"/>
      <c r="K29" s="1366"/>
      <c r="L29" s="1366"/>
      <c r="M29" s="513"/>
      <c r="N29" s="513"/>
      <c r="O29" s="513"/>
      <c r="P29" s="513"/>
      <c r="Q29" s="513"/>
      <c r="R29" s="513"/>
      <c r="S29" s="514"/>
      <c r="T29" s="514"/>
      <c r="U29" s="514"/>
      <c r="V29" s="514"/>
      <c r="W29" s="514"/>
      <c r="X29" s="514"/>
      <c r="Y29" s="514"/>
      <c r="Z29" s="514"/>
      <c r="AA29" s="514"/>
      <c r="AB29" s="514"/>
      <c r="AC29" s="514"/>
      <c r="AD29" s="506"/>
      <c r="AE29" s="506"/>
    </row>
    <row r="30" spans="1:31" s="504" customFormat="1" ht="15" customHeight="1">
      <c r="A30" s="510"/>
      <c r="B30" s="510" t="s">
        <v>2790</v>
      </c>
      <c r="C30" s="510"/>
      <c r="D30" s="510"/>
      <c r="E30" s="510"/>
      <c r="F30" s="510"/>
      <c r="G30" s="510"/>
      <c r="H30" s="1366" t="str">
        <f>IF('第二面-2'!K30="","",'第二面-2'!K30)</f>
        <v/>
      </c>
      <c r="I30" s="1366"/>
      <c r="J30" s="1366"/>
      <c r="K30" s="1366"/>
      <c r="L30" s="1366"/>
      <c r="M30" s="1366"/>
      <c r="N30" s="1366"/>
      <c r="O30" s="1366"/>
      <c r="P30" s="1366"/>
      <c r="Q30" s="1366"/>
      <c r="R30" s="1366"/>
      <c r="S30" s="1366"/>
      <c r="T30" s="1366"/>
      <c r="U30" s="1366"/>
      <c r="V30" s="1366"/>
      <c r="W30" s="1366"/>
      <c r="X30" s="1366"/>
      <c r="Y30" s="1366"/>
      <c r="Z30" s="1366"/>
      <c r="AA30" s="1366"/>
      <c r="AB30" s="1366"/>
      <c r="AC30" s="1366"/>
      <c r="AD30" s="507"/>
      <c r="AE30" s="508"/>
    </row>
    <row r="31" spans="1:31" s="504" customFormat="1" ht="15" customHeight="1">
      <c r="A31" s="515"/>
      <c r="B31" s="515" t="s">
        <v>2791</v>
      </c>
      <c r="C31" s="515"/>
      <c r="D31" s="515"/>
      <c r="E31" s="515"/>
      <c r="F31" s="515"/>
      <c r="G31" s="515"/>
      <c r="H31" s="516"/>
      <c r="I31" s="516"/>
      <c r="J31" s="515"/>
      <c r="K31" s="1362" t="str">
        <f>IF('第二面-2'!K31="","",'第二面-2'!K31)</f>
        <v/>
      </c>
      <c r="L31" s="1362"/>
      <c r="M31" s="1362"/>
      <c r="N31" s="1362"/>
      <c r="O31" s="1362"/>
      <c r="P31" s="1362"/>
      <c r="Q31" s="1362"/>
      <c r="R31" s="1362"/>
      <c r="S31" s="1362"/>
      <c r="T31" s="1362"/>
      <c r="U31" s="1362"/>
      <c r="V31" s="1362"/>
      <c r="W31" s="1362"/>
      <c r="X31" s="1362"/>
      <c r="Y31" s="1362"/>
      <c r="Z31" s="1362"/>
      <c r="AA31" s="1362"/>
      <c r="AB31" s="1362"/>
      <c r="AC31" s="1362"/>
      <c r="AD31" s="517"/>
      <c r="AE31" s="517"/>
    </row>
    <row r="32" spans="1:31" s="518" customFormat="1" ht="15" customHeight="1">
      <c r="A32" s="510"/>
      <c r="B32" s="510" t="s">
        <v>2792</v>
      </c>
      <c r="C32" s="510"/>
      <c r="D32" s="510"/>
      <c r="E32" s="510"/>
      <c r="F32" s="510"/>
      <c r="G32" s="510"/>
      <c r="H32" s="510"/>
      <c r="I32" s="510"/>
      <c r="J32" s="510"/>
      <c r="K32" s="510"/>
      <c r="L32" s="510"/>
      <c r="M32" s="510"/>
      <c r="N32" s="510"/>
      <c r="O32" s="510"/>
      <c r="P32" s="510"/>
      <c r="Q32" s="510"/>
      <c r="R32" s="510"/>
      <c r="S32" s="510"/>
      <c r="T32" s="510"/>
      <c r="U32" s="510"/>
      <c r="V32" s="510"/>
      <c r="W32" s="510"/>
      <c r="X32" s="510"/>
      <c r="Y32" s="510"/>
      <c r="Z32" s="510"/>
      <c r="AA32" s="510"/>
      <c r="AB32" s="510"/>
      <c r="AC32" s="510"/>
    </row>
    <row r="33" spans="1:29" s="518" customFormat="1" ht="15" customHeight="1">
      <c r="A33" s="510"/>
      <c r="B33" s="510" t="s">
        <v>2787</v>
      </c>
      <c r="C33" s="510"/>
      <c r="D33" s="510"/>
      <c r="E33" s="510"/>
      <c r="F33" s="510"/>
      <c r="G33" s="510"/>
      <c r="H33" s="1361" t="str">
        <f>IF('第二面-2'!K33="","",'第二面-2'!K33)</f>
        <v/>
      </c>
      <c r="I33" s="1361"/>
      <c r="J33" s="1361"/>
      <c r="K33" s="1361"/>
      <c r="L33" s="1361"/>
      <c r="M33" s="1361"/>
      <c r="N33" s="1361"/>
      <c r="O33" s="1361"/>
      <c r="P33" s="1361"/>
      <c r="Q33" s="1361"/>
      <c r="R33" s="1361"/>
      <c r="S33" s="1361"/>
      <c r="T33" s="1361"/>
      <c r="U33" s="1361"/>
      <c r="V33" s="1361"/>
      <c r="W33" s="1361"/>
      <c r="X33" s="1361"/>
      <c r="Y33" s="1361"/>
      <c r="Z33" s="1361"/>
      <c r="AA33" s="1361"/>
      <c r="AB33" s="1361"/>
      <c r="AC33" s="1361"/>
    </row>
    <row r="34" spans="1:29" s="518" customFormat="1" ht="15" customHeight="1">
      <c r="A34" s="510"/>
      <c r="B34" s="510" t="s">
        <v>2788</v>
      </c>
      <c r="C34" s="510"/>
      <c r="D34" s="510"/>
      <c r="E34" s="510"/>
      <c r="F34" s="510"/>
      <c r="G34" s="510"/>
      <c r="H34" s="1361" t="str">
        <f>IF('第二面-2'!K34="","",'第二面-2'!K34)</f>
        <v/>
      </c>
      <c r="I34" s="1361"/>
      <c r="J34" s="1361"/>
      <c r="K34" s="1361"/>
      <c r="L34" s="1361"/>
      <c r="M34" s="1361"/>
      <c r="N34" s="1361"/>
      <c r="O34" s="1361"/>
      <c r="P34" s="1361"/>
      <c r="Q34" s="1361"/>
      <c r="R34" s="1361"/>
      <c r="S34" s="1361"/>
      <c r="T34" s="1361"/>
      <c r="U34" s="1361"/>
      <c r="V34" s="1361"/>
      <c r="W34" s="1361"/>
      <c r="X34" s="1361"/>
      <c r="Y34" s="1361"/>
      <c r="Z34" s="1361"/>
      <c r="AA34" s="1361"/>
      <c r="AB34" s="1361"/>
      <c r="AC34" s="1361"/>
    </row>
    <row r="35" spans="1:29" s="518" customFormat="1" ht="15" customHeight="1">
      <c r="A35" s="510"/>
      <c r="B35" s="510" t="s">
        <v>2735</v>
      </c>
      <c r="C35" s="510"/>
      <c r="D35" s="510"/>
      <c r="E35" s="510"/>
      <c r="F35" s="510"/>
      <c r="G35" s="510"/>
      <c r="H35" s="510"/>
      <c r="I35" s="1364" t="str">
        <f>IF('第二面-2'!K35="","",'第二面-2'!K35)</f>
        <v/>
      </c>
      <c r="J35" s="1365"/>
      <c r="K35" s="1365"/>
      <c r="L35" s="512"/>
      <c r="M35" s="512"/>
      <c r="N35" s="512"/>
      <c r="O35" s="510"/>
      <c r="P35" s="510"/>
      <c r="Q35" s="510"/>
      <c r="R35" s="510"/>
      <c r="S35" s="510"/>
      <c r="T35" s="510"/>
      <c r="U35" s="510"/>
      <c r="V35" s="510"/>
      <c r="W35" s="510"/>
      <c r="X35" s="510"/>
      <c r="Y35" s="510"/>
      <c r="Z35" s="510"/>
      <c r="AA35" s="510"/>
      <c r="AB35" s="510"/>
      <c r="AC35" s="510"/>
    </row>
    <row r="36" spans="1:29" s="518" customFormat="1" ht="15" customHeight="1">
      <c r="A36" s="510"/>
      <c r="B36" s="510" t="s">
        <v>2789</v>
      </c>
      <c r="C36" s="510"/>
      <c r="D36" s="510"/>
      <c r="E36" s="510"/>
      <c r="F36" s="510"/>
      <c r="G36" s="510"/>
      <c r="H36" s="1361" t="str">
        <f>IF('第二面-2'!K36="","",'第二面-2'!K36)</f>
        <v/>
      </c>
      <c r="I36" s="1361"/>
      <c r="J36" s="1361"/>
      <c r="K36" s="1361"/>
      <c r="L36" s="1361"/>
      <c r="M36" s="1361"/>
      <c r="N36" s="1361"/>
      <c r="O36" s="1361"/>
      <c r="P36" s="1361"/>
      <c r="Q36" s="1361"/>
      <c r="R36" s="1361"/>
      <c r="S36" s="1361"/>
      <c r="T36" s="1361"/>
      <c r="U36" s="1361"/>
      <c r="V36" s="1361"/>
      <c r="W36" s="1361"/>
      <c r="X36" s="1361"/>
      <c r="Y36" s="1361"/>
      <c r="Z36" s="1361"/>
      <c r="AA36" s="1361"/>
      <c r="AB36" s="1361"/>
      <c r="AC36" s="1361"/>
    </row>
    <row r="37" spans="1:29" s="518" customFormat="1" ht="15" customHeight="1">
      <c r="A37" s="510"/>
      <c r="B37" s="510" t="s">
        <v>2737</v>
      </c>
      <c r="C37" s="510"/>
      <c r="D37" s="510"/>
      <c r="E37" s="510"/>
      <c r="F37" s="510"/>
      <c r="G37" s="510"/>
      <c r="H37" s="1366" t="str">
        <f>IF('第二面-2'!K37="","",'第二面-2'!K37)</f>
        <v/>
      </c>
      <c r="I37" s="1366"/>
      <c r="J37" s="1366"/>
      <c r="K37" s="1366"/>
      <c r="L37" s="1366"/>
      <c r="M37" s="513"/>
      <c r="N37" s="513"/>
      <c r="O37" s="513"/>
      <c r="P37" s="513"/>
      <c r="Q37" s="513"/>
      <c r="R37" s="513"/>
      <c r="S37" s="514"/>
      <c r="T37" s="514"/>
      <c r="U37" s="514"/>
      <c r="V37" s="514"/>
      <c r="W37" s="514"/>
      <c r="X37" s="514"/>
      <c r="Y37" s="514"/>
      <c r="Z37" s="514"/>
      <c r="AA37" s="514"/>
      <c r="AB37" s="514"/>
      <c r="AC37" s="514"/>
    </row>
    <row r="38" spans="1:29" s="518" customFormat="1" ht="15" customHeight="1">
      <c r="A38" s="510"/>
      <c r="B38" s="510" t="s">
        <v>2790</v>
      </c>
      <c r="C38" s="510"/>
      <c r="D38" s="510"/>
      <c r="E38" s="510"/>
      <c r="F38" s="510"/>
      <c r="G38" s="510"/>
      <c r="H38" s="1361" t="str">
        <f>IF('第二面-2'!K38="","",'第二面-2'!K38)</f>
        <v/>
      </c>
      <c r="I38" s="1361"/>
      <c r="J38" s="1361"/>
      <c r="K38" s="1361"/>
      <c r="L38" s="1361"/>
      <c r="M38" s="1361"/>
      <c r="N38" s="1361"/>
      <c r="O38" s="1361"/>
      <c r="P38" s="1361"/>
      <c r="Q38" s="1361"/>
      <c r="R38" s="1361"/>
      <c r="S38" s="1361"/>
      <c r="T38" s="1361"/>
      <c r="U38" s="1361"/>
      <c r="V38" s="1361"/>
      <c r="W38" s="1361"/>
      <c r="X38" s="1361"/>
      <c r="Y38" s="1361"/>
      <c r="Z38" s="1361"/>
      <c r="AA38" s="1361"/>
      <c r="AB38" s="1361"/>
      <c r="AC38" s="1361"/>
    </row>
    <row r="39" spans="1:29" s="518" customFormat="1" ht="15" customHeight="1">
      <c r="A39" s="515"/>
      <c r="B39" s="515" t="s">
        <v>2791</v>
      </c>
      <c r="C39" s="515"/>
      <c r="D39" s="515"/>
      <c r="E39" s="515"/>
      <c r="F39" s="515"/>
      <c r="G39" s="515"/>
      <c r="H39" s="516"/>
      <c r="I39" s="516"/>
      <c r="J39" s="515"/>
      <c r="K39" s="1362" t="str">
        <f>IF('第二面-2'!K39="","",'第二面-2'!K39)</f>
        <v/>
      </c>
      <c r="L39" s="1362"/>
      <c r="M39" s="1362"/>
      <c r="N39" s="1362"/>
      <c r="O39" s="1362"/>
      <c r="P39" s="1362"/>
      <c r="Q39" s="1362"/>
      <c r="R39" s="1362"/>
      <c r="S39" s="1362"/>
      <c r="T39" s="1362"/>
      <c r="U39" s="1362"/>
      <c r="V39" s="1362"/>
      <c r="W39" s="1362"/>
      <c r="X39" s="1362"/>
      <c r="Y39" s="1362"/>
      <c r="Z39" s="1362"/>
      <c r="AA39" s="1362"/>
      <c r="AB39" s="1362"/>
      <c r="AC39" s="1362"/>
    </row>
    <row r="40" spans="1:29" s="518" customFormat="1" ht="15" customHeight="1">
      <c r="A40" s="510"/>
      <c r="B40" s="510" t="s">
        <v>2787</v>
      </c>
      <c r="C40" s="510"/>
      <c r="D40" s="510"/>
      <c r="E40" s="510"/>
      <c r="F40" s="510"/>
      <c r="G40" s="510"/>
      <c r="H40" s="1361" t="str">
        <f>IF('第二面-2'!K40="","",'第二面-2'!K40)</f>
        <v/>
      </c>
      <c r="I40" s="1361"/>
      <c r="J40" s="1361"/>
      <c r="K40" s="1361"/>
      <c r="L40" s="1361"/>
      <c r="M40" s="1361"/>
      <c r="N40" s="1361"/>
      <c r="O40" s="1361"/>
      <c r="P40" s="1361"/>
      <c r="Q40" s="1361"/>
      <c r="R40" s="1361"/>
      <c r="S40" s="1361"/>
      <c r="T40" s="1361"/>
      <c r="U40" s="1361"/>
      <c r="V40" s="1361"/>
      <c r="W40" s="1361"/>
      <c r="X40" s="1361"/>
      <c r="Y40" s="1361"/>
      <c r="Z40" s="1361"/>
      <c r="AA40" s="1361"/>
      <c r="AB40" s="1361"/>
      <c r="AC40" s="1361"/>
    </row>
    <row r="41" spans="1:29" s="518" customFormat="1" ht="15" customHeight="1">
      <c r="A41" s="510"/>
      <c r="B41" s="510" t="s">
        <v>2788</v>
      </c>
      <c r="C41" s="510"/>
      <c r="D41" s="510"/>
      <c r="E41" s="510"/>
      <c r="F41" s="510"/>
      <c r="G41" s="510"/>
      <c r="H41" s="1361" t="str">
        <f>IF('第二面-2'!K41="","",'第二面-2'!K41)</f>
        <v/>
      </c>
      <c r="I41" s="1361"/>
      <c r="J41" s="1361"/>
      <c r="K41" s="1361"/>
      <c r="L41" s="1361"/>
      <c r="M41" s="1361"/>
      <c r="N41" s="1361"/>
      <c r="O41" s="1361"/>
      <c r="P41" s="1361"/>
      <c r="Q41" s="1361"/>
      <c r="R41" s="1361"/>
      <c r="S41" s="1361"/>
      <c r="T41" s="1361"/>
      <c r="U41" s="1361"/>
      <c r="V41" s="1361"/>
      <c r="W41" s="1361"/>
      <c r="X41" s="1361"/>
      <c r="Y41" s="1361"/>
      <c r="Z41" s="1361"/>
      <c r="AA41" s="1361"/>
      <c r="AB41" s="1361"/>
      <c r="AC41" s="1361"/>
    </row>
    <row r="42" spans="1:29" s="518" customFormat="1" ht="15" customHeight="1">
      <c r="A42" s="510"/>
      <c r="B42" s="510" t="s">
        <v>2735</v>
      </c>
      <c r="C42" s="510"/>
      <c r="D42" s="510"/>
      <c r="E42" s="510"/>
      <c r="F42" s="510"/>
      <c r="G42" s="510"/>
      <c r="H42" s="510"/>
      <c r="I42" s="1364" t="str">
        <f>IF('第二面-2'!K42="","",'第二面-2'!K42)</f>
        <v/>
      </c>
      <c r="J42" s="1365"/>
      <c r="K42" s="1365"/>
      <c r="L42" s="512"/>
      <c r="M42" s="512"/>
      <c r="N42" s="512"/>
      <c r="O42" s="510"/>
      <c r="P42" s="510"/>
      <c r="Q42" s="510"/>
      <c r="R42" s="510"/>
      <c r="S42" s="510"/>
      <c r="T42" s="510"/>
      <c r="U42" s="510"/>
      <c r="V42" s="510"/>
      <c r="W42" s="510"/>
      <c r="X42" s="510"/>
      <c r="Y42" s="510"/>
      <c r="Z42" s="510"/>
      <c r="AA42" s="510"/>
      <c r="AB42" s="510"/>
      <c r="AC42" s="510"/>
    </row>
    <row r="43" spans="1:29" s="518" customFormat="1" ht="15" customHeight="1">
      <c r="A43" s="510"/>
      <c r="B43" s="510" t="s">
        <v>2789</v>
      </c>
      <c r="C43" s="510"/>
      <c r="D43" s="510"/>
      <c r="E43" s="510"/>
      <c r="F43" s="510"/>
      <c r="G43" s="510"/>
      <c r="H43" s="1361" t="str">
        <f>IF('第二面-2'!K43="","",'第二面-2'!K43)</f>
        <v/>
      </c>
      <c r="I43" s="1361"/>
      <c r="J43" s="1361"/>
      <c r="K43" s="1361"/>
      <c r="L43" s="1361"/>
      <c r="M43" s="1361"/>
      <c r="N43" s="1361"/>
      <c r="O43" s="1361"/>
      <c r="P43" s="1361"/>
      <c r="Q43" s="1361"/>
      <c r="R43" s="1361"/>
      <c r="S43" s="1361"/>
      <c r="T43" s="1361"/>
      <c r="U43" s="1361"/>
      <c r="V43" s="1361"/>
      <c r="W43" s="1361"/>
      <c r="X43" s="1361"/>
      <c r="Y43" s="1361"/>
      <c r="Z43" s="1361"/>
      <c r="AA43" s="1361"/>
      <c r="AB43" s="1361"/>
      <c r="AC43" s="1361"/>
    </row>
    <row r="44" spans="1:29" s="518" customFormat="1" ht="15" customHeight="1">
      <c r="A44" s="510"/>
      <c r="B44" s="510" t="s">
        <v>2737</v>
      </c>
      <c r="C44" s="510"/>
      <c r="D44" s="510"/>
      <c r="E44" s="510"/>
      <c r="F44" s="510"/>
      <c r="G44" s="510"/>
      <c r="H44" s="1366" t="str">
        <f>IF('第二面-2'!K44="","",'第二面-2'!K44)</f>
        <v/>
      </c>
      <c r="I44" s="1366"/>
      <c r="J44" s="1366"/>
      <c r="K44" s="1366"/>
      <c r="L44" s="1366"/>
      <c r="M44" s="513"/>
      <c r="N44" s="513"/>
      <c r="O44" s="513"/>
      <c r="P44" s="513"/>
      <c r="Q44" s="513"/>
      <c r="R44" s="513"/>
      <c r="S44" s="514"/>
      <c r="T44" s="514"/>
      <c r="U44" s="514"/>
      <c r="V44" s="514"/>
      <c r="W44" s="514"/>
      <c r="X44" s="514"/>
      <c r="Y44" s="514"/>
      <c r="Z44" s="514"/>
      <c r="AA44" s="514"/>
      <c r="AB44" s="514"/>
      <c r="AC44" s="514"/>
    </row>
    <row r="45" spans="1:29" s="518" customFormat="1" ht="15" customHeight="1">
      <c r="A45" s="510"/>
      <c r="B45" s="510" t="s">
        <v>2790</v>
      </c>
      <c r="C45" s="510"/>
      <c r="D45" s="510"/>
      <c r="E45" s="510"/>
      <c r="F45" s="510"/>
      <c r="G45" s="510"/>
      <c r="H45" s="1361" t="str">
        <f>IF('第二面-2'!K45="","",'第二面-2'!K45)</f>
        <v/>
      </c>
      <c r="I45" s="1361"/>
      <c r="J45" s="1361"/>
      <c r="K45" s="1361"/>
      <c r="L45" s="1361"/>
      <c r="M45" s="1361"/>
      <c r="N45" s="1361"/>
      <c r="O45" s="1361"/>
      <c r="P45" s="1361"/>
      <c r="Q45" s="1361"/>
      <c r="R45" s="1361"/>
      <c r="S45" s="1361"/>
      <c r="T45" s="1361"/>
      <c r="U45" s="1361"/>
      <c r="V45" s="1361"/>
      <c r="W45" s="1361"/>
      <c r="X45" s="1361"/>
      <c r="Y45" s="1361"/>
      <c r="Z45" s="1361"/>
      <c r="AA45" s="1361"/>
      <c r="AB45" s="1361"/>
      <c r="AC45" s="1361"/>
    </row>
    <row r="46" spans="1:29" s="518" customFormat="1" ht="15" customHeight="1">
      <c r="A46" s="515"/>
      <c r="B46" s="515" t="s">
        <v>2791</v>
      </c>
      <c r="C46" s="515"/>
      <c r="D46" s="515"/>
      <c r="E46" s="515"/>
      <c r="F46" s="515"/>
      <c r="G46" s="515"/>
      <c r="H46" s="516"/>
      <c r="I46" s="516"/>
      <c r="J46" s="515"/>
      <c r="K46" s="1362" t="str">
        <f>IF('第二面-2'!K46="","",'第二面-2'!K46)</f>
        <v/>
      </c>
      <c r="L46" s="1362"/>
      <c r="M46" s="1362"/>
      <c r="N46" s="1362"/>
      <c r="O46" s="1362"/>
      <c r="P46" s="1362"/>
      <c r="Q46" s="1362"/>
      <c r="R46" s="1362"/>
      <c r="S46" s="1362"/>
      <c r="T46" s="1362"/>
      <c r="U46" s="1362"/>
      <c r="V46" s="1362"/>
      <c r="W46" s="1362"/>
      <c r="X46" s="1362"/>
      <c r="Y46" s="1362"/>
      <c r="Z46" s="1362"/>
      <c r="AA46" s="1362"/>
      <c r="AB46" s="1362"/>
      <c r="AC46" s="1362"/>
    </row>
    <row r="47" spans="1:29" s="518" customFormat="1" ht="15" customHeight="1">
      <c r="A47" s="510"/>
      <c r="B47" s="510" t="s">
        <v>2787</v>
      </c>
      <c r="C47" s="510"/>
      <c r="D47" s="510"/>
      <c r="E47" s="510"/>
      <c r="F47" s="510"/>
      <c r="G47" s="510"/>
      <c r="H47" s="1361" t="str">
        <f>IF('第二面-2'!K47="","",'第二面-2'!K47)</f>
        <v/>
      </c>
      <c r="I47" s="1361"/>
      <c r="J47" s="1361"/>
      <c r="K47" s="1361"/>
      <c r="L47" s="1361"/>
      <c r="M47" s="1361"/>
      <c r="N47" s="1361"/>
      <c r="O47" s="1361"/>
      <c r="P47" s="1361"/>
      <c r="Q47" s="1361"/>
      <c r="R47" s="1361"/>
      <c r="S47" s="1361"/>
      <c r="T47" s="1361"/>
      <c r="U47" s="1361"/>
      <c r="V47" s="1361"/>
      <c r="W47" s="1361"/>
      <c r="X47" s="1361"/>
      <c r="Y47" s="1361"/>
      <c r="Z47" s="1361"/>
      <c r="AA47" s="1361"/>
      <c r="AB47" s="1361"/>
      <c r="AC47" s="1361"/>
    </row>
    <row r="48" spans="1:29" s="518" customFormat="1" ht="15" customHeight="1">
      <c r="A48" s="510"/>
      <c r="B48" s="510" t="s">
        <v>2788</v>
      </c>
      <c r="C48" s="510"/>
      <c r="D48" s="510"/>
      <c r="E48" s="510"/>
      <c r="F48" s="510"/>
      <c r="G48" s="510"/>
      <c r="H48" s="1361" t="str">
        <f>IF('第二面-2'!K48="","",'第二面-2'!K48)</f>
        <v/>
      </c>
      <c r="I48" s="1361"/>
      <c r="J48" s="1361"/>
      <c r="K48" s="1361"/>
      <c r="L48" s="1361"/>
      <c r="M48" s="1361"/>
      <c r="N48" s="1361"/>
      <c r="O48" s="1361"/>
      <c r="P48" s="1361"/>
      <c r="Q48" s="1361"/>
      <c r="R48" s="1361"/>
      <c r="S48" s="1361"/>
      <c r="T48" s="1361"/>
      <c r="U48" s="1361"/>
      <c r="V48" s="1361"/>
      <c r="W48" s="1361"/>
      <c r="X48" s="1361"/>
      <c r="Y48" s="1361"/>
      <c r="Z48" s="1361"/>
      <c r="AA48" s="1361"/>
      <c r="AB48" s="1361"/>
      <c r="AC48" s="1361"/>
    </row>
    <row r="49" spans="1:29" s="518" customFormat="1" ht="15" customHeight="1">
      <c r="A49" s="510"/>
      <c r="B49" s="510" t="s">
        <v>2735</v>
      </c>
      <c r="C49" s="510"/>
      <c r="D49" s="510"/>
      <c r="E49" s="510"/>
      <c r="F49" s="510"/>
      <c r="G49" s="510"/>
      <c r="H49" s="510"/>
      <c r="I49" s="1364" t="str">
        <f>IF('第二面-2'!K49="","",'第二面-2'!K49)</f>
        <v/>
      </c>
      <c r="J49" s="1365"/>
      <c r="K49" s="1365"/>
      <c r="L49" s="512"/>
      <c r="M49" s="512"/>
      <c r="N49" s="512"/>
      <c r="O49" s="510"/>
      <c r="P49" s="510"/>
      <c r="Q49" s="510"/>
      <c r="R49" s="510"/>
      <c r="S49" s="510"/>
      <c r="T49" s="510"/>
      <c r="U49" s="510"/>
      <c r="V49" s="510"/>
      <c r="W49" s="510"/>
      <c r="X49" s="510"/>
      <c r="Y49" s="510"/>
      <c r="Z49" s="510"/>
      <c r="AA49" s="510"/>
      <c r="AB49" s="510"/>
      <c r="AC49" s="510"/>
    </row>
    <row r="50" spans="1:29" s="518" customFormat="1" ht="15" customHeight="1">
      <c r="A50" s="510"/>
      <c r="B50" s="510" t="s">
        <v>2789</v>
      </c>
      <c r="C50" s="510"/>
      <c r="D50" s="510"/>
      <c r="E50" s="510"/>
      <c r="F50" s="510"/>
      <c r="G50" s="510"/>
      <c r="H50" s="1361" t="str">
        <f>IF('第二面-2'!K50="","",'第二面-2'!K50)</f>
        <v/>
      </c>
      <c r="I50" s="1361"/>
      <c r="J50" s="1361"/>
      <c r="K50" s="1361"/>
      <c r="L50" s="1361"/>
      <c r="M50" s="1361"/>
      <c r="N50" s="1361"/>
      <c r="O50" s="1361"/>
      <c r="P50" s="1361"/>
      <c r="Q50" s="1361"/>
      <c r="R50" s="1361"/>
      <c r="S50" s="1361"/>
      <c r="T50" s="1361"/>
      <c r="U50" s="1361"/>
      <c r="V50" s="1361"/>
      <c r="W50" s="1361"/>
      <c r="X50" s="1361"/>
      <c r="Y50" s="1361"/>
      <c r="Z50" s="1361"/>
      <c r="AA50" s="1361"/>
      <c r="AB50" s="1361"/>
      <c r="AC50" s="1361"/>
    </row>
    <row r="51" spans="1:29" s="518" customFormat="1" ht="15" customHeight="1">
      <c r="A51" s="510"/>
      <c r="B51" s="510" t="s">
        <v>2737</v>
      </c>
      <c r="C51" s="510"/>
      <c r="D51" s="510"/>
      <c r="E51" s="510"/>
      <c r="F51" s="510"/>
      <c r="G51" s="510"/>
      <c r="H51" s="1366" t="str">
        <f>IF('第二面-2'!K51="","",'第二面-2'!K51)</f>
        <v/>
      </c>
      <c r="I51" s="1366"/>
      <c r="J51" s="1366"/>
      <c r="K51" s="1366"/>
      <c r="L51" s="1366"/>
      <c r="M51" s="513"/>
      <c r="N51" s="513"/>
      <c r="O51" s="513"/>
      <c r="P51" s="513"/>
      <c r="Q51" s="513"/>
      <c r="R51" s="513"/>
      <c r="S51" s="514"/>
      <c r="T51" s="514"/>
      <c r="U51" s="514"/>
      <c r="V51" s="514"/>
      <c r="W51" s="514"/>
      <c r="X51" s="514"/>
      <c r="Y51" s="514"/>
      <c r="Z51" s="514"/>
      <c r="AA51" s="514"/>
      <c r="AB51" s="514"/>
      <c r="AC51" s="514"/>
    </row>
    <row r="52" spans="1:29" s="518" customFormat="1" ht="15" customHeight="1">
      <c r="A52" s="510"/>
      <c r="B52" s="510" t="s">
        <v>2790</v>
      </c>
      <c r="C52" s="510"/>
      <c r="D52" s="510"/>
      <c r="E52" s="510"/>
      <c r="F52" s="510"/>
      <c r="G52" s="510"/>
      <c r="H52" s="1361" t="str">
        <f>IF('第二面-2'!K52="","",'第二面-2'!K52)</f>
        <v/>
      </c>
      <c r="I52" s="1361"/>
      <c r="J52" s="1361"/>
      <c r="K52" s="1361"/>
      <c r="L52" s="1361"/>
      <c r="M52" s="1361"/>
      <c r="N52" s="1361"/>
      <c r="O52" s="1361"/>
      <c r="P52" s="1361"/>
      <c r="Q52" s="1361"/>
      <c r="R52" s="1361"/>
      <c r="S52" s="1361"/>
      <c r="T52" s="1361"/>
      <c r="U52" s="1361"/>
      <c r="V52" s="1361"/>
      <c r="W52" s="1361"/>
      <c r="X52" s="1361"/>
      <c r="Y52" s="1361"/>
      <c r="Z52" s="1361"/>
      <c r="AA52" s="1361"/>
      <c r="AB52" s="1361"/>
      <c r="AC52" s="1361"/>
    </row>
    <row r="53" spans="1:29" s="518" customFormat="1" ht="15" customHeight="1">
      <c r="A53" s="515"/>
      <c r="B53" s="515" t="s">
        <v>2791</v>
      </c>
      <c r="C53" s="515"/>
      <c r="D53" s="515"/>
      <c r="E53" s="515"/>
      <c r="F53" s="515"/>
      <c r="G53" s="515"/>
      <c r="H53" s="516"/>
      <c r="I53" s="516"/>
      <c r="J53" s="515"/>
      <c r="K53" s="1362" t="str">
        <f>IF('第二面-2'!K53="","",'第二面-2'!K53)</f>
        <v/>
      </c>
      <c r="L53" s="1362"/>
      <c r="M53" s="1362"/>
      <c r="N53" s="1362"/>
      <c r="O53" s="1362"/>
      <c r="P53" s="1362"/>
      <c r="Q53" s="1362"/>
      <c r="R53" s="1362"/>
      <c r="S53" s="1362"/>
      <c r="T53" s="1362"/>
      <c r="U53" s="1362"/>
      <c r="V53" s="1362"/>
      <c r="W53" s="1362"/>
      <c r="X53" s="1362"/>
      <c r="Y53" s="1362"/>
      <c r="Z53" s="1362"/>
      <c r="AA53" s="1362"/>
      <c r="AB53" s="1362"/>
      <c r="AC53" s="1362"/>
    </row>
    <row r="54" spans="1:29" s="518" customFormat="1" ht="17.100000000000001" customHeight="1">
      <c r="A54" s="510"/>
      <c r="B54" s="510"/>
      <c r="C54" s="1363"/>
      <c r="D54" s="1363"/>
      <c r="E54" s="1363"/>
      <c r="F54" s="1363"/>
      <c r="G54" s="1363"/>
      <c r="H54" s="1363"/>
      <c r="I54" s="1363"/>
      <c r="J54" s="1363"/>
      <c r="K54" s="1363"/>
      <c r="L54" s="1363"/>
      <c r="M54" s="1363"/>
      <c r="N54" s="1363"/>
      <c r="O54" s="1363"/>
      <c r="P54" s="1363"/>
      <c r="Q54" s="1363"/>
      <c r="R54" s="1363"/>
      <c r="S54" s="1363"/>
      <c r="T54" s="1363"/>
      <c r="U54" s="1363"/>
      <c r="V54" s="1363"/>
      <c r="W54" s="1363"/>
      <c r="X54" s="1363"/>
      <c r="Y54" s="1363"/>
      <c r="Z54" s="1363"/>
      <c r="AA54" s="1363"/>
      <c r="AB54" s="1363"/>
      <c r="AC54" s="1363"/>
    </row>
    <row r="55" spans="1:29" s="518" customFormat="1" ht="17.100000000000001" customHeight="1">
      <c r="A55" s="502"/>
      <c r="B55" s="502"/>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row>
    <row r="56" spans="1:29" ht="15.95" customHeight="1"/>
    <row r="57" spans="1:29" ht="15" customHeight="1"/>
    <row r="58" spans="1:29" ht="15" customHeight="1"/>
  </sheetData>
  <mergeCells count="45">
    <mergeCell ref="O18:T18"/>
    <mergeCell ref="M4:AC4"/>
    <mergeCell ref="O5:T5"/>
    <mergeCell ref="M7:AC7"/>
    <mergeCell ref="O8:T8"/>
    <mergeCell ref="M10:AC10"/>
    <mergeCell ref="O11:T11"/>
    <mergeCell ref="M12:AC12"/>
    <mergeCell ref="O13:T13"/>
    <mergeCell ref="M14:AC14"/>
    <mergeCell ref="O15:T15"/>
    <mergeCell ref="M17:AC17"/>
    <mergeCell ref="H33:AC33"/>
    <mergeCell ref="M19:AC19"/>
    <mergeCell ref="O20:T20"/>
    <mergeCell ref="M21:AC21"/>
    <mergeCell ref="O22:T22"/>
    <mergeCell ref="H25:AC25"/>
    <mergeCell ref="H26:AC26"/>
    <mergeCell ref="I27:K27"/>
    <mergeCell ref="H28:AC28"/>
    <mergeCell ref="H29:L29"/>
    <mergeCell ref="H30:AC30"/>
    <mergeCell ref="K31:AC31"/>
    <mergeCell ref="H45:AC45"/>
    <mergeCell ref="H34:AC34"/>
    <mergeCell ref="I35:K35"/>
    <mergeCell ref="H36:AC36"/>
    <mergeCell ref="H37:L37"/>
    <mergeCell ref="H38:AC38"/>
    <mergeCell ref="K39:AC39"/>
    <mergeCell ref="H40:AC40"/>
    <mergeCell ref="H41:AC41"/>
    <mergeCell ref="I42:K42"/>
    <mergeCell ref="H43:AC43"/>
    <mergeCell ref="H44:L44"/>
    <mergeCell ref="H52:AC52"/>
    <mergeCell ref="K53:AC53"/>
    <mergeCell ref="C54:AC54"/>
    <mergeCell ref="K46:AC46"/>
    <mergeCell ref="H47:AC47"/>
    <mergeCell ref="H48:AC48"/>
    <mergeCell ref="I49:K49"/>
    <mergeCell ref="H50:AC50"/>
    <mergeCell ref="H51:L51"/>
  </mergeCells>
  <phoneticPr fontId="1"/>
  <pageMargins left="0.78740157480314965" right="0.78740157480314965" top="0" bottom="0" header="0.51181102362204722" footer="0.51181102362204722"/>
  <pageSetup paperSize="9" orientation="portrait" blackAndWhite="1"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E47B2-1FDC-4327-84EC-155CBED3D930}">
  <sheetPr>
    <tabColor theme="5" tint="0.39997558519241921"/>
  </sheetPr>
  <dimension ref="A1:AC50"/>
  <sheetViews>
    <sheetView view="pageBreakPreview" zoomScaleNormal="100" zoomScaleSheetLayoutView="100" workbookViewId="0">
      <selection activeCell="AD2" sqref="AD2"/>
    </sheetView>
  </sheetViews>
  <sheetFormatPr defaultRowHeight="12"/>
  <cols>
    <col min="1" max="29" width="3" style="502" customWidth="1"/>
    <col min="30" max="30" width="4.625" style="502" customWidth="1"/>
    <col min="31" max="256" width="9" style="502"/>
    <col min="257" max="285" width="3" style="502" customWidth="1"/>
    <col min="286" max="286" width="4.625" style="502" customWidth="1"/>
    <col min="287" max="512" width="9" style="502"/>
    <col min="513" max="541" width="3" style="502" customWidth="1"/>
    <col min="542" max="542" width="4.625" style="502" customWidth="1"/>
    <col min="543" max="768" width="9" style="502"/>
    <col min="769" max="797" width="3" style="502" customWidth="1"/>
    <col min="798" max="798" width="4.625" style="502" customWidth="1"/>
    <col min="799" max="1024" width="9" style="502"/>
    <col min="1025" max="1053" width="3" style="502" customWidth="1"/>
    <col min="1054" max="1054" width="4.625" style="502" customWidth="1"/>
    <col min="1055" max="1280" width="9" style="502"/>
    <col min="1281" max="1309" width="3" style="502" customWidth="1"/>
    <col min="1310" max="1310" width="4.625" style="502" customWidth="1"/>
    <col min="1311" max="1536" width="9" style="502"/>
    <col min="1537" max="1565" width="3" style="502" customWidth="1"/>
    <col min="1566" max="1566" width="4.625" style="502" customWidth="1"/>
    <col min="1567" max="1792" width="9" style="502"/>
    <col min="1793" max="1821" width="3" style="502" customWidth="1"/>
    <col min="1822" max="1822" width="4.625" style="502" customWidth="1"/>
    <col min="1823" max="2048" width="9" style="502"/>
    <col min="2049" max="2077" width="3" style="502" customWidth="1"/>
    <col min="2078" max="2078" width="4.625" style="502" customWidth="1"/>
    <col min="2079" max="2304" width="9" style="502"/>
    <col min="2305" max="2333" width="3" style="502" customWidth="1"/>
    <col min="2334" max="2334" width="4.625" style="502" customWidth="1"/>
    <col min="2335" max="2560" width="9" style="502"/>
    <col min="2561" max="2589" width="3" style="502" customWidth="1"/>
    <col min="2590" max="2590" width="4.625" style="502" customWidth="1"/>
    <col min="2591" max="2816" width="9" style="502"/>
    <col min="2817" max="2845" width="3" style="502" customWidth="1"/>
    <col min="2846" max="2846" width="4.625" style="502" customWidth="1"/>
    <col min="2847" max="3072" width="9" style="502"/>
    <col min="3073" max="3101" width="3" style="502" customWidth="1"/>
    <col min="3102" max="3102" width="4.625" style="502" customWidth="1"/>
    <col min="3103" max="3328" width="9" style="502"/>
    <col min="3329" max="3357" width="3" style="502" customWidth="1"/>
    <col min="3358" max="3358" width="4.625" style="502" customWidth="1"/>
    <col min="3359" max="3584" width="9" style="502"/>
    <col min="3585" max="3613" width="3" style="502" customWidth="1"/>
    <col min="3614" max="3614" width="4.625" style="502" customWidth="1"/>
    <col min="3615" max="3840" width="9" style="502"/>
    <col min="3841" max="3869" width="3" style="502" customWidth="1"/>
    <col min="3870" max="3870" width="4.625" style="502" customWidth="1"/>
    <col min="3871" max="4096" width="9" style="502"/>
    <col min="4097" max="4125" width="3" style="502" customWidth="1"/>
    <col min="4126" max="4126" width="4.625" style="502" customWidth="1"/>
    <col min="4127" max="4352" width="9" style="502"/>
    <col min="4353" max="4381" width="3" style="502" customWidth="1"/>
    <col min="4382" max="4382" width="4.625" style="502" customWidth="1"/>
    <col min="4383" max="4608" width="9" style="502"/>
    <col min="4609" max="4637" width="3" style="502" customWidth="1"/>
    <col min="4638" max="4638" width="4.625" style="502" customWidth="1"/>
    <col min="4639" max="4864" width="9" style="502"/>
    <col min="4865" max="4893" width="3" style="502" customWidth="1"/>
    <col min="4894" max="4894" width="4.625" style="502" customWidth="1"/>
    <col min="4895" max="5120" width="9" style="502"/>
    <col min="5121" max="5149" width="3" style="502" customWidth="1"/>
    <col min="5150" max="5150" width="4.625" style="502" customWidth="1"/>
    <col min="5151" max="5376" width="9" style="502"/>
    <col min="5377" max="5405" width="3" style="502" customWidth="1"/>
    <col min="5406" max="5406" width="4.625" style="502" customWidth="1"/>
    <col min="5407" max="5632" width="9" style="502"/>
    <col min="5633" max="5661" width="3" style="502" customWidth="1"/>
    <col min="5662" max="5662" width="4.625" style="502" customWidth="1"/>
    <col min="5663" max="5888" width="9" style="502"/>
    <col min="5889" max="5917" width="3" style="502" customWidth="1"/>
    <col min="5918" max="5918" width="4.625" style="502" customWidth="1"/>
    <col min="5919" max="6144" width="9" style="502"/>
    <col min="6145" max="6173" width="3" style="502" customWidth="1"/>
    <col min="6174" max="6174" width="4.625" style="502" customWidth="1"/>
    <col min="6175" max="6400" width="9" style="502"/>
    <col min="6401" max="6429" width="3" style="502" customWidth="1"/>
    <col min="6430" max="6430" width="4.625" style="502" customWidth="1"/>
    <col min="6431" max="6656" width="9" style="502"/>
    <col min="6657" max="6685" width="3" style="502" customWidth="1"/>
    <col min="6686" max="6686" width="4.625" style="502" customWidth="1"/>
    <col min="6687" max="6912" width="9" style="502"/>
    <col min="6913" max="6941" width="3" style="502" customWidth="1"/>
    <col min="6942" max="6942" width="4.625" style="502" customWidth="1"/>
    <col min="6943" max="7168" width="9" style="502"/>
    <col min="7169" max="7197" width="3" style="502" customWidth="1"/>
    <col min="7198" max="7198" width="4.625" style="502" customWidth="1"/>
    <col min="7199" max="7424" width="9" style="502"/>
    <col min="7425" max="7453" width="3" style="502" customWidth="1"/>
    <col min="7454" max="7454" width="4.625" style="502" customWidth="1"/>
    <col min="7455" max="7680" width="9" style="502"/>
    <col min="7681" max="7709" width="3" style="502" customWidth="1"/>
    <col min="7710" max="7710" width="4.625" style="502" customWidth="1"/>
    <col min="7711" max="7936" width="9" style="502"/>
    <col min="7937" max="7965" width="3" style="502" customWidth="1"/>
    <col min="7966" max="7966" width="4.625" style="502" customWidth="1"/>
    <col min="7967" max="8192" width="9" style="502"/>
    <col min="8193" max="8221" width="3" style="502" customWidth="1"/>
    <col min="8222" max="8222" width="4.625" style="502" customWidth="1"/>
    <col min="8223" max="8448" width="9" style="502"/>
    <col min="8449" max="8477" width="3" style="502" customWidth="1"/>
    <col min="8478" max="8478" width="4.625" style="502" customWidth="1"/>
    <col min="8479" max="8704" width="9" style="502"/>
    <col min="8705" max="8733" width="3" style="502" customWidth="1"/>
    <col min="8734" max="8734" width="4.625" style="502" customWidth="1"/>
    <col min="8735" max="8960" width="9" style="502"/>
    <col min="8961" max="8989" width="3" style="502" customWidth="1"/>
    <col min="8990" max="8990" width="4.625" style="502" customWidth="1"/>
    <col min="8991" max="9216" width="9" style="502"/>
    <col min="9217" max="9245" width="3" style="502" customWidth="1"/>
    <col min="9246" max="9246" width="4.625" style="502" customWidth="1"/>
    <col min="9247" max="9472" width="9" style="502"/>
    <col min="9473" max="9501" width="3" style="502" customWidth="1"/>
    <col min="9502" max="9502" width="4.625" style="502" customWidth="1"/>
    <col min="9503" max="9728" width="9" style="502"/>
    <col min="9729" max="9757" width="3" style="502" customWidth="1"/>
    <col min="9758" max="9758" width="4.625" style="502" customWidth="1"/>
    <col min="9759" max="9984" width="9" style="502"/>
    <col min="9985" max="10013" width="3" style="502" customWidth="1"/>
    <col min="10014" max="10014" width="4.625" style="502" customWidth="1"/>
    <col min="10015" max="10240" width="9" style="502"/>
    <col min="10241" max="10269" width="3" style="502" customWidth="1"/>
    <col min="10270" max="10270" width="4.625" style="502" customWidth="1"/>
    <col min="10271" max="10496" width="9" style="502"/>
    <col min="10497" max="10525" width="3" style="502" customWidth="1"/>
    <col min="10526" max="10526" width="4.625" style="502" customWidth="1"/>
    <col min="10527" max="10752" width="9" style="502"/>
    <col min="10753" max="10781" width="3" style="502" customWidth="1"/>
    <col min="10782" max="10782" width="4.625" style="502" customWidth="1"/>
    <col min="10783" max="11008" width="9" style="502"/>
    <col min="11009" max="11037" width="3" style="502" customWidth="1"/>
    <col min="11038" max="11038" width="4.625" style="502" customWidth="1"/>
    <col min="11039" max="11264" width="9" style="502"/>
    <col min="11265" max="11293" width="3" style="502" customWidth="1"/>
    <col min="11294" max="11294" width="4.625" style="502" customWidth="1"/>
    <col min="11295" max="11520" width="9" style="502"/>
    <col min="11521" max="11549" width="3" style="502" customWidth="1"/>
    <col min="11550" max="11550" width="4.625" style="502" customWidth="1"/>
    <col min="11551" max="11776" width="9" style="502"/>
    <col min="11777" max="11805" width="3" style="502" customWidth="1"/>
    <col min="11806" max="11806" width="4.625" style="502" customWidth="1"/>
    <col min="11807" max="12032" width="9" style="502"/>
    <col min="12033" max="12061" width="3" style="502" customWidth="1"/>
    <col min="12062" max="12062" width="4.625" style="502" customWidth="1"/>
    <col min="12063" max="12288" width="9" style="502"/>
    <col min="12289" max="12317" width="3" style="502" customWidth="1"/>
    <col min="12318" max="12318" width="4.625" style="502" customWidth="1"/>
    <col min="12319" max="12544" width="9" style="502"/>
    <col min="12545" max="12573" width="3" style="502" customWidth="1"/>
    <col min="12574" max="12574" width="4.625" style="502" customWidth="1"/>
    <col min="12575" max="12800" width="9" style="502"/>
    <col min="12801" max="12829" width="3" style="502" customWidth="1"/>
    <col min="12830" max="12830" width="4.625" style="502" customWidth="1"/>
    <col min="12831" max="13056" width="9" style="502"/>
    <col min="13057" max="13085" width="3" style="502" customWidth="1"/>
    <col min="13086" max="13086" width="4.625" style="502" customWidth="1"/>
    <col min="13087" max="13312" width="9" style="502"/>
    <col min="13313" max="13341" width="3" style="502" customWidth="1"/>
    <col min="13342" max="13342" width="4.625" style="502" customWidth="1"/>
    <col min="13343" max="13568" width="9" style="502"/>
    <col min="13569" max="13597" width="3" style="502" customWidth="1"/>
    <col min="13598" max="13598" width="4.625" style="502" customWidth="1"/>
    <col min="13599" max="13824" width="9" style="502"/>
    <col min="13825" max="13853" width="3" style="502" customWidth="1"/>
    <col min="13854" max="13854" width="4.625" style="502" customWidth="1"/>
    <col min="13855" max="14080" width="9" style="502"/>
    <col min="14081" max="14109" width="3" style="502" customWidth="1"/>
    <col min="14110" max="14110" width="4.625" style="502" customWidth="1"/>
    <col min="14111" max="14336" width="9" style="502"/>
    <col min="14337" max="14365" width="3" style="502" customWidth="1"/>
    <col min="14366" max="14366" width="4.625" style="502" customWidth="1"/>
    <col min="14367" max="14592" width="9" style="502"/>
    <col min="14593" max="14621" width="3" style="502" customWidth="1"/>
    <col min="14622" max="14622" width="4.625" style="502" customWidth="1"/>
    <col min="14623" max="14848" width="9" style="502"/>
    <col min="14849" max="14877" width="3" style="502" customWidth="1"/>
    <col min="14878" max="14878" width="4.625" style="502" customWidth="1"/>
    <col min="14879" max="15104" width="9" style="502"/>
    <col min="15105" max="15133" width="3" style="502" customWidth="1"/>
    <col min="15134" max="15134" width="4.625" style="502" customWidth="1"/>
    <col min="15135" max="15360" width="9" style="502"/>
    <col min="15361" max="15389" width="3" style="502" customWidth="1"/>
    <col min="15390" max="15390" width="4.625" style="502" customWidth="1"/>
    <col min="15391" max="15616" width="9" style="502"/>
    <col min="15617" max="15645" width="3" style="502" customWidth="1"/>
    <col min="15646" max="15646" width="4.625" style="502" customWidth="1"/>
    <col min="15647" max="15872" width="9" style="502"/>
    <col min="15873" max="15901" width="3" style="502" customWidth="1"/>
    <col min="15902" max="15902" width="4.625" style="502" customWidth="1"/>
    <col min="15903" max="16128" width="9" style="502"/>
    <col min="16129" max="16157" width="3" style="502" customWidth="1"/>
    <col min="16158" max="16158" width="4.625" style="502" customWidth="1"/>
    <col min="16159" max="16384" width="9" style="502"/>
  </cols>
  <sheetData>
    <row r="1" spans="1:29" ht="15" customHeight="1">
      <c r="A1" s="509" t="s">
        <v>2793</v>
      </c>
      <c r="B1" s="509"/>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row>
    <row r="2" spans="1:29" ht="15" customHeight="1">
      <c r="A2" s="510"/>
      <c r="B2" s="510" t="s">
        <v>2794</v>
      </c>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row>
    <row r="3" spans="1:29" ht="15" customHeight="1">
      <c r="A3" s="510"/>
      <c r="B3" s="510" t="s">
        <v>2739</v>
      </c>
      <c r="C3" s="510"/>
      <c r="D3" s="510"/>
      <c r="E3" s="510"/>
      <c r="F3" s="519"/>
      <c r="G3" s="519"/>
      <c r="H3" s="510"/>
      <c r="I3" s="519" t="s">
        <v>2565</v>
      </c>
      <c r="J3" s="1370" t="str">
        <f>IF('第二面-3'!L3="","",'第二面-3'!L3)</f>
        <v/>
      </c>
      <c r="K3" s="1370"/>
      <c r="L3" s="1370"/>
      <c r="M3" s="1371" t="s">
        <v>2566</v>
      </c>
      <c r="N3" s="1371"/>
      <c r="O3" s="1371"/>
      <c r="P3" s="1372" t="str">
        <f>IF('第二面-3'!R3="","",'第二面-3'!R3)</f>
        <v/>
      </c>
      <c r="Q3" s="1372"/>
      <c r="R3" s="1372"/>
      <c r="S3" s="1372"/>
      <c r="T3" s="1371" t="s">
        <v>2567</v>
      </c>
      <c r="U3" s="1371"/>
      <c r="V3" s="1371"/>
      <c r="W3" s="1370" t="str">
        <f>IF('第二面-3'!X3="","",'第二面-3'!X3)</f>
        <v/>
      </c>
      <c r="X3" s="1370"/>
      <c r="Y3" s="1370"/>
      <c r="Z3" s="1370"/>
      <c r="AA3" s="1370"/>
      <c r="AB3" s="1370"/>
      <c r="AC3" s="510" t="s">
        <v>17</v>
      </c>
    </row>
    <row r="4" spans="1:29" ht="15" customHeight="1">
      <c r="A4" s="510"/>
      <c r="B4" s="510" t="s">
        <v>2734</v>
      </c>
      <c r="C4" s="510"/>
      <c r="D4" s="510"/>
      <c r="E4" s="510"/>
      <c r="F4" s="511"/>
      <c r="G4" s="511"/>
      <c r="H4" s="1361" t="str">
        <f>IF('第二面-3'!K4="","",'第二面-3'!K4)</f>
        <v/>
      </c>
      <c r="I4" s="1361"/>
      <c r="J4" s="1361"/>
      <c r="K4" s="1361"/>
      <c r="L4" s="1361"/>
      <c r="M4" s="1361"/>
      <c r="N4" s="1361"/>
      <c r="O4" s="1361"/>
      <c r="P4" s="1361"/>
      <c r="Q4" s="1361"/>
      <c r="R4" s="1361"/>
      <c r="S4" s="1361"/>
      <c r="T4" s="1361"/>
      <c r="U4" s="1361"/>
      <c r="V4" s="1361"/>
      <c r="W4" s="1361"/>
      <c r="X4" s="1361"/>
      <c r="Y4" s="1361"/>
      <c r="Z4" s="1361"/>
      <c r="AA4" s="1361"/>
      <c r="AB4" s="1361"/>
      <c r="AC4" s="1361"/>
    </row>
    <row r="5" spans="1:29" ht="15" customHeight="1">
      <c r="A5" s="510"/>
      <c r="B5" s="510" t="s">
        <v>3215</v>
      </c>
      <c r="C5" s="510"/>
      <c r="D5" s="510"/>
      <c r="E5" s="510"/>
      <c r="F5" s="510"/>
      <c r="G5" s="510"/>
      <c r="H5" s="510"/>
      <c r="I5" s="520"/>
      <c r="J5" s="1370" t="str">
        <f>IF('第二面-3'!L5="","",'第二面-3'!L5)</f>
        <v/>
      </c>
      <c r="K5" s="1370"/>
      <c r="L5" s="1371" t="s">
        <v>2570</v>
      </c>
      <c r="M5" s="1371"/>
      <c r="N5" s="1371"/>
      <c r="O5" s="1371"/>
      <c r="P5" s="1371"/>
      <c r="Q5" s="1370" t="str">
        <f>IF('第二面-3'!S5="","",'第二面-3'!S5)</f>
        <v/>
      </c>
      <c r="R5" s="1370"/>
      <c r="S5" s="1370"/>
      <c r="T5" s="1371" t="s">
        <v>2571</v>
      </c>
      <c r="U5" s="1371"/>
      <c r="V5" s="1371"/>
      <c r="W5" s="1371"/>
      <c r="X5" s="1370" t="str">
        <f>IF('第二面-3'!Y5="","",'第二面-3'!Y5)</f>
        <v/>
      </c>
      <c r="Y5" s="1370"/>
      <c r="Z5" s="1370"/>
      <c r="AA5" s="1370"/>
      <c r="AB5" s="1370"/>
      <c r="AC5" s="510" t="s">
        <v>17</v>
      </c>
    </row>
    <row r="6" spans="1:29" ht="15" customHeight="1">
      <c r="A6" s="510"/>
      <c r="B6" s="510"/>
      <c r="C6" s="510"/>
      <c r="D6" s="510"/>
      <c r="E6" s="510"/>
      <c r="F6" s="510"/>
      <c r="G6" s="510"/>
      <c r="H6" s="1366" t="str">
        <f>IF('第二面-3'!K6="","",'第二面-3'!K6)</f>
        <v/>
      </c>
      <c r="I6" s="1366"/>
      <c r="J6" s="1366"/>
      <c r="K6" s="1366"/>
      <c r="L6" s="1366"/>
      <c r="M6" s="1366"/>
      <c r="N6" s="1366"/>
      <c r="O6" s="1366"/>
      <c r="P6" s="1366"/>
      <c r="Q6" s="1366"/>
      <c r="R6" s="1366"/>
      <c r="S6" s="1366"/>
      <c r="T6" s="1366"/>
      <c r="U6" s="1366"/>
      <c r="V6" s="1366"/>
      <c r="W6" s="1366"/>
      <c r="X6" s="1366"/>
      <c r="Y6" s="1366"/>
      <c r="Z6" s="1366"/>
      <c r="AA6" s="1366"/>
      <c r="AB6" s="1366"/>
      <c r="AC6" s="1366"/>
    </row>
    <row r="7" spans="1:29" ht="15" customHeight="1">
      <c r="A7" s="510"/>
      <c r="B7" s="510" t="s">
        <v>2741</v>
      </c>
      <c r="C7" s="510"/>
      <c r="D7" s="510"/>
      <c r="E7" s="510"/>
      <c r="F7" s="510"/>
      <c r="G7" s="510"/>
      <c r="H7" s="510"/>
      <c r="I7" s="1364" t="str">
        <f>IF('第二面-3'!K7="","",'第二面-3'!K7)</f>
        <v/>
      </c>
      <c r="J7" s="1369"/>
      <c r="K7" s="1369"/>
      <c r="L7" s="512"/>
      <c r="M7" s="512"/>
      <c r="N7" s="512"/>
      <c r="O7" s="510"/>
      <c r="P7" s="510"/>
      <c r="Q7" s="510"/>
      <c r="R7" s="510"/>
      <c r="S7" s="510"/>
      <c r="T7" s="510"/>
      <c r="U7" s="510"/>
      <c r="V7" s="510"/>
      <c r="W7" s="510"/>
      <c r="X7" s="510"/>
      <c r="Y7" s="510"/>
      <c r="Z7" s="510"/>
      <c r="AA7" s="510"/>
      <c r="AB7" s="510"/>
      <c r="AC7" s="510"/>
    </row>
    <row r="8" spans="1:29" ht="15" customHeight="1">
      <c r="A8" s="510"/>
      <c r="B8" s="510" t="s">
        <v>2742</v>
      </c>
      <c r="C8" s="510"/>
      <c r="D8" s="510"/>
      <c r="E8" s="510"/>
      <c r="F8" s="510"/>
      <c r="G8" s="510"/>
      <c r="H8" s="1361" t="str">
        <f>IF('第二面-3'!K8="","",'第二面-3'!K8)</f>
        <v/>
      </c>
      <c r="I8" s="1361"/>
      <c r="J8" s="1361"/>
      <c r="K8" s="1361"/>
      <c r="L8" s="1361"/>
      <c r="M8" s="1361"/>
      <c r="N8" s="1361"/>
      <c r="O8" s="1361"/>
      <c r="P8" s="1361"/>
      <c r="Q8" s="1361"/>
      <c r="R8" s="1361"/>
      <c r="S8" s="1361"/>
      <c r="T8" s="1361"/>
      <c r="U8" s="1361"/>
      <c r="V8" s="1361"/>
      <c r="W8" s="1361"/>
      <c r="X8" s="1361"/>
      <c r="Y8" s="1361"/>
      <c r="Z8" s="1361"/>
      <c r="AA8" s="1361"/>
      <c r="AB8" s="1361"/>
      <c r="AC8" s="1361"/>
    </row>
    <row r="9" spans="1:29" s="518" customFormat="1" ht="15" customHeight="1">
      <c r="A9" s="510"/>
      <c r="B9" s="510" t="s">
        <v>2743</v>
      </c>
      <c r="C9" s="510"/>
      <c r="D9" s="510"/>
      <c r="E9" s="510"/>
      <c r="F9" s="510"/>
      <c r="G9" s="510"/>
      <c r="H9" s="1366" t="str">
        <f>IF('第二面-3'!K9="","",'第二面-3'!K9)</f>
        <v/>
      </c>
      <c r="I9" s="1366"/>
      <c r="J9" s="1366"/>
      <c r="K9" s="1366"/>
      <c r="L9" s="1366"/>
      <c r="M9" s="513"/>
      <c r="N9" s="513"/>
      <c r="O9" s="513"/>
      <c r="P9" s="513"/>
      <c r="Q9" s="513"/>
      <c r="R9" s="513"/>
      <c r="S9" s="510"/>
      <c r="T9" s="510"/>
      <c r="U9" s="510"/>
      <c r="V9" s="510"/>
      <c r="W9" s="510"/>
      <c r="X9" s="510"/>
      <c r="Y9" s="510"/>
      <c r="Z9" s="510"/>
      <c r="AA9" s="510"/>
      <c r="AB9" s="510"/>
      <c r="AC9" s="510"/>
    </row>
    <row r="10" spans="1:29" s="518" customFormat="1" ht="15" customHeight="1">
      <c r="A10" s="510"/>
      <c r="B10" s="510" t="s">
        <v>3217</v>
      </c>
      <c r="C10" s="510"/>
      <c r="D10" s="510"/>
      <c r="E10" s="510"/>
      <c r="F10" s="510"/>
      <c r="G10" s="510"/>
      <c r="H10" s="521"/>
      <c r="I10" s="521"/>
      <c r="J10" s="521"/>
      <c r="K10" s="521"/>
      <c r="L10" s="1366" t="str">
        <f>IF('第二面-3'!K10="","",'第二面-3'!K10)</f>
        <v/>
      </c>
      <c r="M10" s="1366"/>
      <c r="N10" s="1366"/>
      <c r="O10" s="1366"/>
      <c r="P10" s="1366"/>
      <c r="Q10" s="1366"/>
      <c r="R10" s="1366"/>
      <c r="S10" s="1366"/>
      <c r="T10" s="1366"/>
      <c r="U10" s="1366"/>
      <c r="V10" s="1366"/>
      <c r="W10" s="1366"/>
      <c r="X10" s="1366"/>
      <c r="Y10" s="1366"/>
      <c r="Z10" s="1366"/>
      <c r="AA10" s="1366"/>
      <c r="AB10" s="1366"/>
      <c r="AC10" s="1366"/>
    </row>
    <row r="11" spans="1:29" s="518" customFormat="1" ht="15" customHeight="1">
      <c r="A11" s="510"/>
      <c r="B11" s="510"/>
      <c r="C11" s="1366"/>
      <c r="D11" s="1366"/>
      <c r="E11" s="1366"/>
      <c r="F11" s="1366"/>
      <c r="G11" s="1366"/>
      <c r="H11" s="1366"/>
      <c r="I11" s="1366"/>
      <c r="J11" s="1366"/>
      <c r="K11" s="1366"/>
      <c r="L11" s="1366"/>
      <c r="M11" s="1366"/>
      <c r="N11" s="1366"/>
      <c r="O11" s="1366"/>
      <c r="P11" s="1366"/>
      <c r="Q11" s="1366"/>
      <c r="R11" s="1366"/>
      <c r="S11" s="1366"/>
      <c r="T11" s="1366"/>
      <c r="U11" s="1366"/>
      <c r="V11" s="1366"/>
      <c r="W11" s="1366"/>
      <c r="X11" s="1366"/>
      <c r="Y11" s="1366"/>
      <c r="Z11" s="1366"/>
      <c r="AA11" s="1366"/>
      <c r="AB11" s="1366"/>
      <c r="AC11" s="1366"/>
    </row>
    <row r="12" spans="1:29" s="518" customFormat="1" ht="15" customHeight="1">
      <c r="A12" s="510"/>
      <c r="B12" s="510" t="s">
        <v>2797</v>
      </c>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row>
    <row r="13" spans="1:29" s="518" customFormat="1" ht="15" customHeight="1">
      <c r="A13" s="510"/>
      <c r="B13" s="510" t="s">
        <v>2739</v>
      </c>
      <c r="C13" s="510"/>
      <c r="D13" s="510"/>
      <c r="E13" s="510"/>
      <c r="F13" s="519"/>
      <c r="G13" s="519"/>
      <c r="H13" s="510"/>
      <c r="I13" s="519" t="s">
        <v>2565</v>
      </c>
      <c r="J13" s="1370" t="str">
        <f>IF('第二面-3'!L12="","",'第二面-3'!L12)</f>
        <v/>
      </c>
      <c r="K13" s="1370"/>
      <c r="L13" s="1370"/>
      <c r="M13" s="1371" t="s">
        <v>2566</v>
      </c>
      <c r="N13" s="1371"/>
      <c r="O13" s="1371"/>
      <c r="P13" s="1372" t="str">
        <f>IF('第二面-3'!R12="","",'第二面-3'!R12)</f>
        <v/>
      </c>
      <c r="Q13" s="1372"/>
      <c r="R13" s="1372"/>
      <c r="S13" s="1372"/>
      <c r="T13" s="1371" t="s">
        <v>2567</v>
      </c>
      <c r="U13" s="1371"/>
      <c r="V13" s="1371"/>
      <c r="W13" s="1370" t="str">
        <f>IF('第二面-3'!X12="","",'第二面-3'!X12)</f>
        <v/>
      </c>
      <c r="X13" s="1370"/>
      <c r="Y13" s="1370"/>
      <c r="Z13" s="1370"/>
      <c r="AA13" s="1370"/>
      <c r="AB13" s="1370"/>
      <c r="AC13" s="510" t="s">
        <v>17</v>
      </c>
    </row>
    <row r="14" spans="1:29" s="518" customFormat="1" ht="15" customHeight="1">
      <c r="A14" s="510"/>
      <c r="B14" s="510" t="s">
        <v>2734</v>
      </c>
      <c r="C14" s="510"/>
      <c r="D14" s="510"/>
      <c r="E14" s="510"/>
      <c r="F14" s="511"/>
      <c r="G14" s="511"/>
      <c r="H14" s="1361" t="str">
        <f>IF('第二面-3'!K13="","",'第二面-3'!K13)</f>
        <v/>
      </c>
      <c r="I14" s="1361"/>
      <c r="J14" s="1361"/>
      <c r="K14" s="1361"/>
      <c r="L14" s="1361"/>
      <c r="M14" s="1361"/>
      <c r="N14" s="1361"/>
      <c r="O14" s="1361"/>
      <c r="P14" s="1361"/>
      <c r="Q14" s="1361"/>
      <c r="R14" s="1361"/>
      <c r="S14" s="1361"/>
      <c r="T14" s="1361"/>
      <c r="U14" s="1361"/>
      <c r="V14" s="1361"/>
      <c r="W14" s="1361"/>
      <c r="X14" s="1361"/>
      <c r="Y14" s="1361"/>
      <c r="Z14" s="1361"/>
      <c r="AA14" s="1361"/>
      <c r="AB14" s="1361"/>
      <c r="AC14" s="1361"/>
    </row>
    <row r="15" spans="1:29" s="518" customFormat="1" ht="15" customHeight="1">
      <c r="A15" s="510"/>
      <c r="B15" s="510" t="s">
        <v>3215</v>
      </c>
      <c r="C15" s="510"/>
      <c r="D15" s="510"/>
      <c r="E15" s="510"/>
      <c r="F15" s="510"/>
      <c r="G15" s="510"/>
      <c r="H15" s="510"/>
      <c r="I15" s="520"/>
      <c r="J15" s="1370" t="str">
        <f>IF('第二面-3'!L14="","",'第二面-3'!L14)</f>
        <v/>
      </c>
      <c r="K15" s="1370"/>
      <c r="L15" s="1371" t="s">
        <v>2570</v>
      </c>
      <c r="M15" s="1371"/>
      <c r="N15" s="1371"/>
      <c r="O15" s="1371"/>
      <c r="P15" s="1371"/>
      <c r="Q15" s="1370" t="str">
        <f>IF('第二面-3'!S14="","",'第二面-3'!S14)</f>
        <v/>
      </c>
      <c r="R15" s="1370"/>
      <c r="S15" s="1370"/>
      <c r="T15" s="1371" t="s">
        <v>2571</v>
      </c>
      <c r="U15" s="1371"/>
      <c r="V15" s="1371"/>
      <c r="W15" s="1371"/>
      <c r="X15" s="1370" t="str">
        <f>IF('第二面-3'!Y14="","",'第二面-3'!Y14)</f>
        <v/>
      </c>
      <c r="Y15" s="1370"/>
      <c r="Z15" s="1370"/>
      <c r="AA15" s="1370"/>
      <c r="AB15" s="1370"/>
      <c r="AC15" s="510" t="s">
        <v>17</v>
      </c>
    </row>
    <row r="16" spans="1:29" s="518" customFormat="1" ht="15" customHeight="1">
      <c r="A16" s="510"/>
      <c r="B16" s="510"/>
      <c r="C16" s="510"/>
      <c r="D16" s="510"/>
      <c r="E16" s="510"/>
      <c r="F16" s="510"/>
      <c r="G16" s="510"/>
      <c r="H16" s="1366" t="str">
        <f>IF('第二面-3'!K15="","",'第二面-3'!K15)</f>
        <v/>
      </c>
      <c r="I16" s="1366"/>
      <c r="J16" s="1366"/>
      <c r="K16" s="1366"/>
      <c r="L16" s="1366"/>
      <c r="M16" s="1366"/>
      <c r="N16" s="1366"/>
      <c r="O16" s="1366"/>
      <c r="P16" s="1366"/>
      <c r="Q16" s="1366"/>
      <c r="R16" s="1366"/>
      <c r="S16" s="1366"/>
      <c r="T16" s="1366"/>
      <c r="U16" s="1366"/>
      <c r="V16" s="1366"/>
      <c r="W16" s="1366"/>
      <c r="X16" s="1366"/>
      <c r="Y16" s="1366"/>
      <c r="Z16" s="1366"/>
      <c r="AA16" s="1366"/>
      <c r="AB16" s="1366"/>
      <c r="AC16" s="1366"/>
    </row>
    <row r="17" spans="1:29" s="518" customFormat="1" ht="15" customHeight="1">
      <c r="A17" s="510"/>
      <c r="B17" s="510" t="s">
        <v>2741</v>
      </c>
      <c r="C17" s="510"/>
      <c r="D17" s="510"/>
      <c r="E17" s="510"/>
      <c r="F17" s="510"/>
      <c r="G17" s="510"/>
      <c r="H17" s="510"/>
      <c r="I17" s="1364" t="str">
        <f>IF('第二面-3'!K16="","",'第二面-3'!K16)</f>
        <v/>
      </c>
      <c r="J17" s="1369"/>
      <c r="K17" s="1369"/>
      <c r="L17" s="512"/>
      <c r="M17" s="512"/>
      <c r="N17" s="512"/>
      <c r="O17" s="510"/>
      <c r="P17" s="510"/>
      <c r="Q17" s="510"/>
      <c r="R17" s="510"/>
      <c r="S17" s="510"/>
      <c r="T17" s="510"/>
      <c r="U17" s="510"/>
      <c r="V17" s="510"/>
      <c r="W17" s="510"/>
      <c r="X17" s="510"/>
      <c r="Y17" s="510"/>
      <c r="Z17" s="510"/>
      <c r="AA17" s="510"/>
      <c r="AB17" s="510"/>
      <c r="AC17" s="510"/>
    </row>
    <row r="18" spans="1:29" s="518" customFormat="1" ht="15" customHeight="1">
      <c r="A18" s="510"/>
      <c r="B18" s="510" t="s">
        <v>2742</v>
      </c>
      <c r="C18" s="510"/>
      <c r="D18" s="510"/>
      <c r="E18" s="510"/>
      <c r="F18" s="510"/>
      <c r="G18" s="510"/>
      <c r="H18" s="1361" t="str">
        <f>IF('第二面-3'!K17="","",'第二面-3'!K17)</f>
        <v/>
      </c>
      <c r="I18" s="1361"/>
      <c r="J18" s="1361"/>
      <c r="K18" s="1361"/>
      <c r="L18" s="1361"/>
      <c r="M18" s="1361"/>
      <c r="N18" s="1361"/>
      <c r="O18" s="1361"/>
      <c r="P18" s="1361"/>
      <c r="Q18" s="1361"/>
      <c r="R18" s="1361"/>
      <c r="S18" s="1361"/>
      <c r="T18" s="1361"/>
      <c r="U18" s="1361"/>
      <c r="V18" s="1361"/>
      <c r="W18" s="1361"/>
      <c r="X18" s="1361"/>
      <c r="Y18" s="1361"/>
      <c r="Z18" s="1361"/>
      <c r="AA18" s="1361"/>
      <c r="AB18" s="1361"/>
      <c r="AC18" s="1361"/>
    </row>
    <row r="19" spans="1:29" s="518" customFormat="1" ht="15" customHeight="1">
      <c r="A19" s="510"/>
      <c r="B19" s="510" t="s">
        <v>2743</v>
      </c>
      <c r="C19" s="510"/>
      <c r="D19" s="510"/>
      <c r="E19" s="510"/>
      <c r="F19" s="510"/>
      <c r="G19" s="510"/>
      <c r="H19" s="1366" t="str">
        <f>IF('第二面-3'!K18="","",'第二面-3'!K18)</f>
        <v/>
      </c>
      <c r="I19" s="1366"/>
      <c r="J19" s="1366"/>
      <c r="K19" s="1366"/>
      <c r="L19" s="1366"/>
      <c r="M19" s="513"/>
      <c r="N19" s="513"/>
      <c r="O19" s="513"/>
      <c r="P19" s="513"/>
      <c r="Q19" s="513"/>
      <c r="R19" s="513"/>
      <c r="S19" s="510"/>
      <c r="T19" s="510"/>
      <c r="U19" s="510"/>
      <c r="V19" s="510"/>
      <c r="W19" s="510"/>
      <c r="X19" s="510"/>
      <c r="Y19" s="510"/>
      <c r="Z19" s="510"/>
      <c r="AA19" s="510"/>
      <c r="AB19" s="510"/>
      <c r="AC19" s="510"/>
    </row>
    <row r="20" spans="1:29" s="518" customFormat="1" ht="15" customHeight="1">
      <c r="A20" s="510"/>
      <c r="B20" s="510" t="s">
        <v>3217</v>
      </c>
      <c r="C20" s="510"/>
      <c r="D20" s="510"/>
      <c r="E20" s="510"/>
      <c r="F20" s="510"/>
      <c r="G20" s="510"/>
      <c r="H20" s="521"/>
      <c r="I20" s="521"/>
      <c r="J20" s="521"/>
      <c r="K20" s="521"/>
      <c r="L20" s="1366" t="str">
        <f>IF('第二面-3'!K19="","",'第二面-3'!K19)</f>
        <v/>
      </c>
      <c r="M20" s="1366"/>
      <c r="N20" s="1366"/>
      <c r="O20" s="1366"/>
      <c r="P20" s="1366"/>
      <c r="Q20" s="1366"/>
      <c r="R20" s="1366"/>
      <c r="S20" s="1366"/>
      <c r="T20" s="1366"/>
      <c r="U20" s="1366"/>
      <c r="V20" s="1366"/>
      <c r="W20" s="1366"/>
      <c r="X20" s="1366"/>
      <c r="Y20" s="1366"/>
      <c r="Z20" s="1366"/>
      <c r="AA20" s="1366"/>
      <c r="AB20" s="1366"/>
      <c r="AC20" s="1366"/>
    </row>
    <row r="21" spans="1:29" s="518" customFormat="1" ht="15" customHeight="1">
      <c r="A21" s="510"/>
      <c r="B21" s="510"/>
      <c r="C21" s="1366"/>
      <c r="D21" s="1366"/>
      <c r="E21" s="1366"/>
      <c r="F21" s="1366"/>
      <c r="G21" s="1366"/>
      <c r="H21" s="1366"/>
      <c r="I21" s="1366"/>
      <c r="J21" s="1366"/>
      <c r="K21" s="1366"/>
      <c r="L21" s="1366"/>
      <c r="M21" s="1366"/>
      <c r="N21" s="1366"/>
      <c r="O21" s="1366"/>
      <c r="P21" s="1366"/>
      <c r="Q21" s="1366"/>
      <c r="R21" s="1366"/>
      <c r="S21" s="1366"/>
      <c r="T21" s="1366"/>
      <c r="U21" s="1366"/>
      <c r="V21" s="1366"/>
      <c r="W21" s="1366"/>
      <c r="X21" s="1366"/>
      <c r="Y21" s="1366"/>
      <c r="Z21" s="1366"/>
      <c r="AA21" s="1366"/>
      <c r="AB21" s="1366"/>
      <c r="AC21" s="1366"/>
    </row>
    <row r="22" spans="1:29" s="518" customFormat="1" ht="15" customHeight="1">
      <c r="A22" s="510"/>
      <c r="B22" s="510" t="s">
        <v>2739</v>
      </c>
      <c r="C22" s="510"/>
      <c r="D22" s="510"/>
      <c r="E22" s="510"/>
      <c r="F22" s="519"/>
      <c r="G22" s="519"/>
      <c r="H22" s="510"/>
      <c r="I22" s="519" t="s">
        <v>2565</v>
      </c>
      <c r="J22" s="1370" t="str">
        <f>IF('第二面-3'!L20="","",'第二面-3'!L20)</f>
        <v/>
      </c>
      <c r="K22" s="1370"/>
      <c r="L22" s="1370"/>
      <c r="M22" s="1371" t="s">
        <v>2566</v>
      </c>
      <c r="N22" s="1371"/>
      <c r="O22" s="1371"/>
      <c r="P22" s="1372" t="str">
        <f>IF('第二面-3'!R20="","",'第二面-3'!R20)</f>
        <v/>
      </c>
      <c r="Q22" s="1372"/>
      <c r="R22" s="1372"/>
      <c r="S22" s="1372"/>
      <c r="T22" s="1371" t="s">
        <v>2567</v>
      </c>
      <c r="U22" s="1371"/>
      <c r="V22" s="1371"/>
      <c r="W22" s="1370" t="str">
        <f>IF('第二面-3'!X20="","",'第二面-3'!X20)</f>
        <v/>
      </c>
      <c r="X22" s="1370"/>
      <c r="Y22" s="1370"/>
      <c r="Z22" s="1370"/>
      <c r="AA22" s="1370"/>
      <c r="AB22" s="1370"/>
      <c r="AC22" s="510" t="s">
        <v>17</v>
      </c>
    </row>
    <row r="23" spans="1:29" s="518" customFormat="1" ht="15" customHeight="1">
      <c r="A23" s="510"/>
      <c r="B23" s="510" t="s">
        <v>2734</v>
      </c>
      <c r="C23" s="510"/>
      <c r="D23" s="510"/>
      <c r="E23" s="510"/>
      <c r="F23" s="511"/>
      <c r="G23" s="511"/>
      <c r="H23" s="1361" t="str">
        <f>IF('第二面-3'!K21="","",'第二面-3'!K21)</f>
        <v/>
      </c>
      <c r="I23" s="1361"/>
      <c r="J23" s="1361"/>
      <c r="K23" s="1361"/>
      <c r="L23" s="1361"/>
      <c r="M23" s="1361"/>
      <c r="N23" s="1361"/>
      <c r="O23" s="1361"/>
      <c r="P23" s="1361"/>
      <c r="Q23" s="1361"/>
      <c r="R23" s="1361"/>
      <c r="S23" s="1361"/>
      <c r="T23" s="1361"/>
      <c r="U23" s="1361"/>
      <c r="V23" s="1361"/>
      <c r="W23" s="1361"/>
      <c r="X23" s="1361"/>
      <c r="Y23" s="1361"/>
      <c r="Z23" s="1361"/>
      <c r="AA23" s="1361"/>
      <c r="AB23" s="1361"/>
      <c r="AC23" s="1361"/>
    </row>
    <row r="24" spans="1:29" s="518" customFormat="1" ht="15" customHeight="1">
      <c r="A24" s="510"/>
      <c r="B24" s="510" t="s">
        <v>3215</v>
      </c>
      <c r="C24" s="510"/>
      <c r="D24" s="510"/>
      <c r="E24" s="510"/>
      <c r="F24" s="510"/>
      <c r="G24" s="510"/>
      <c r="H24" s="510"/>
      <c r="I24" s="520"/>
      <c r="J24" s="1370" t="str">
        <f>IF('第二面-3'!L22="","",'第二面-3'!L22)</f>
        <v/>
      </c>
      <c r="K24" s="1370"/>
      <c r="L24" s="1371" t="s">
        <v>2570</v>
      </c>
      <c r="M24" s="1371"/>
      <c r="N24" s="1371"/>
      <c r="O24" s="1371"/>
      <c r="P24" s="1371"/>
      <c r="Q24" s="1370" t="str">
        <f>IF('第二面-3'!S22="","",'第二面-3'!S22)</f>
        <v/>
      </c>
      <c r="R24" s="1370"/>
      <c r="S24" s="1370"/>
      <c r="T24" s="1371" t="s">
        <v>2571</v>
      </c>
      <c r="U24" s="1371"/>
      <c r="V24" s="1371"/>
      <c r="W24" s="1371"/>
      <c r="X24" s="1370" t="str">
        <f>IF('第二面-3'!Y22="","",'第二面-3'!Y22)</f>
        <v/>
      </c>
      <c r="Y24" s="1370"/>
      <c r="Z24" s="1370"/>
      <c r="AA24" s="1370"/>
      <c r="AB24" s="1370"/>
      <c r="AC24" s="510" t="s">
        <v>17</v>
      </c>
    </row>
    <row r="25" spans="1:29" s="518" customFormat="1" ht="15" customHeight="1">
      <c r="A25" s="510"/>
      <c r="B25" s="510"/>
      <c r="C25" s="510"/>
      <c r="D25" s="510"/>
      <c r="E25" s="510"/>
      <c r="F25" s="510"/>
      <c r="G25" s="510"/>
      <c r="H25" s="1366" t="str">
        <f>IF('第二面-3'!K23="","",'第二面-3'!K23)</f>
        <v/>
      </c>
      <c r="I25" s="1366"/>
      <c r="J25" s="1366"/>
      <c r="K25" s="1366"/>
      <c r="L25" s="1366"/>
      <c r="M25" s="1366"/>
      <c r="N25" s="1366"/>
      <c r="O25" s="1366"/>
      <c r="P25" s="1366"/>
      <c r="Q25" s="1366"/>
      <c r="R25" s="1366"/>
      <c r="S25" s="1366"/>
      <c r="T25" s="1366"/>
      <c r="U25" s="1366"/>
      <c r="V25" s="1366"/>
      <c r="W25" s="1366"/>
      <c r="X25" s="1366"/>
      <c r="Y25" s="1366"/>
      <c r="Z25" s="1366"/>
      <c r="AA25" s="1366"/>
      <c r="AB25" s="1366"/>
      <c r="AC25" s="1366"/>
    </row>
    <row r="26" spans="1:29" s="518" customFormat="1" ht="15" customHeight="1">
      <c r="A26" s="510"/>
      <c r="B26" s="510" t="s">
        <v>2741</v>
      </c>
      <c r="C26" s="510"/>
      <c r="D26" s="510"/>
      <c r="E26" s="510"/>
      <c r="F26" s="510"/>
      <c r="G26" s="510"/>
      <c r="H26" s="510"/>
      <c r="I26" s="1364" t="str">
        <f>IF('第二面-3'!K24="","",'第二面-3'!K24)</f>
        <v/>
      </c>
      <c r="J26" s="1369"/>
      <c r="K26" s="1369"/>
      <c r="L26" s="512"/>
      <c r="M26" s="512"/>
      <c r="N26" s="512"/>
      <c r="O26" s="510"/>
      <c r="P26" s="510"/>
      <c r="Q26" s="510"/>
      <c r="R26" s="510"/>
      <c r="S26" s="510"/>
      <c r="T26" s="510"/>
      <c r="U26" s="510"/>
      <c r="V26" s="510"/>
      <c r="W26" s="510"/>
      <c r="X26" s="510"/>
      <c r="Y26" s="510"/>
      <c r="Z26" s="510"/>
      <c r="AA26" s="510"/>
      <c r="AB26" s="510"/>
      <c r="AC26" s="510"/>
    </row>
    <row r="27" spans="1:29" s="518" customFormat="1" ht="15" customHeight="1">
      <c r="A27" s="510"/>
      <c r="B27" s="510" t="s">
        <v>2742</v>
      </c>
      <c r="C27" s="510"/>
      <c r="D27" s="510"/>
      <c r="E27" s="510"/>
      <c r="F27" s="510"/>
      <c r="G27" s="510"/>
      <c r="H27" s="1361" t="str">
        <f>IF('第二面-3'!K25="","",'第二面-3'!K25)</f>
        <v/>
      </c>
      <c r="I27" s="1361"/>
      <c r="J27" s="1361"/>
      <c r="K27" s="1361"/>
      <c r="L27" s="1361"/>
      <c r="M27" s="1361"/>
      <c r="N27" s="1361"/>
      <c r="O27" s="1361"/>
      <c r="P27" s="1361"/>
      <c r="Q27" s="1361"/>
      <c r="R27" s="1361"/>
      <c r="S27" s="1361"/>
      <c r="T27" s="1361"/>
      <c r="U27" s="1361"/>
      <c r="V27" s="1361"/>
      <c r="W27" s="1361"/>
      <c r="X27" s="1361"/>
      <c r="Y27" s="1361"/>
      <c r="Z27" s="1361"/>
      <c r="AA27" s="1361"/>
      <c r="AB27" s="1361"/>
      <c r="AC27" s="1361"/>
    </row>
    <row r="28" spans="1:29" s="518" customFormat="1" ht="15" customHeight="1">
      <c r="A28" s="510"/>
      <c r="B28" s="510" t="s">
        <v>2743</v>
      </c>
      <c r="C28" s="510"/>
      <c r="D28" s="510"/>
      <c r="E28" s="510"/>
      <c r="F28" s="510"/>
      <c r="G28" s="510"/>
      <c r="H28" s="1366" t="str">
        <f>IF('第二面-3'!K26="","",'第二面-3'!K26)</f>
        <v/>
      </c>
      <c r="I28" s="1366"/>
      <c r="J28" s="1366"/>
      <c r="K28" s="1366"/>
      <c r="L28" s="1366"/>
      <c r="M28" s="513"/>
      <c r="N28" s="513"/>
      <c r="O28" s="513"/>
      <c r="P28" s="513"/>
      <c r="Q28" s="513"/>
      <c r="R28" s="513"/>
      <c r="S28" s="510"/>
      <c r="T28" s="510"/>
      <c r="U28" s="510"/>
      <c r="V28" s="510"/>
      <c r="W28" s="510"/>
      <c r="X28" s="510"/>
      <c r="Y28" s="510"/>
      <c r="Z28" s="510"/>
      <c r="AA28" s="510"/>
      <c r="AB28" s="510"/>
      <c r="AC28" s="510"/>
    </row>
    <row r="29" spans="1:29" s="518" customFormat="1" ht="15" customHeight="1">
      <c r="A29" s="510"/>
      <c r="B29" s="510" t="s">
        <v>3217</v>
      </c>
      <c r="C29" s="510"/>
      <c r="D29" s="510"/>
      <c r="E29" s="510"/>
      <c r="F29" s="510"/>
      <c r="G29" s="510"/>
      <c r="H29" s="521"/>
      <c r="I29" s="521"/>
      <c r="J29" s="521"/>
      <c r="K29" s="521"/>
      <c r="L29" s="1366" t="str">
        <f>IF('第二面-3'!K27="","",'第二面-3'!K27)</f>
        <v/>
      </c>
      <c r="M29" s="1366"/>
      <c r="N29" s="1366"/>
      <c r="O29" s="1366"/>
      <c r="P29" s="1366"/>
      <c r="Q29" s="1366"/>
      <c r="R29" s="1366"/>
      <c r="S29" s="1366"/>
      <c r="T29" s="1366"/>
      <c r="U29" s="1366"/>
      <c r="V29" s="1366"/>
      <c r="W29" s="1366"/>
      <c r="X29" s="1366"/>
      <c r="Y29" s="1366"/>
      <c r="Z29" s="1366"/>
      <c r="AA29" s="1366"/>
      <c r="AB29" s="1366"/>
      <c r="AC29" s="1366"/>
    </row>
    <row r="30" spans="1:29" s="518" customFormat="1" ht="15" customHeight="1">
      <c r="A30" s="510"/>
      <c r="B30" s="510"/>
      <c r="C30" s="1366"/>
      <c r="D30" s="1366"/>
      <c r="E30" s="1366"/>
      <c r="F30" s="1366"/>
      <c r="G30" s="1366"/>
      <c r="H30" s="1366"/>
      <c r="I30" s="1366"/>
      <c r="J30" s="1366"/>
      <c r="K30" s="1366"/>
      <c r="L30" s="1366"/>
      <c r="M30" s="1366"/>
      <c r="N30" s="1366"/>
      <c r="O30" s="1366"/>
      <c r="P30" s="1366"/>
      <c r="Q30" s="1366"/>
      <c r="R30" s="1366"/>
      <c r="S30" s="1366"/>
      <c r="T30" s="1366"/>
      <c r="U30" s="1366"/>
      <c r="V30" s="1366"/>
      <c r="W30" s="1366"/>
      <c r="X30" s="1366"/>
      <c r="Y30" s="1366"/>
      <c r="Z30" s="1366"/>
      <c r="AA30" s="1366"/>
      <c r="AB30" s="1366"/>
      <c r="AC30" s="1366"/>
    </row>
    <row r="31" spans="1:29" s="518" customFormat="1" ht="15" customHeight="1">
      <c r="A31" s="510"/>
      <c r="B31" s="510" t="s">
        <v>2739</v>
      </c>
      <c r="C31" s="510"/>
      <c r="D31" s="510"/>
      <c r="E31" s="510"/>
      <c r="F31" s="519"/>
      <c r="G31" s="519"/>
      <c r="H31" s="510"/>
      <c r="I31" s="519" t="s">
        <v>2565</v>
      </c>
      <c r="J31" s="1370" t="str">
        <f>IF('第二面-3'!L28="","",'第二面-3'!L28)</f>
        <v/>
      </c>
      <c r="K31" s="1370"/>
      <c r="L31" s="1370"/>
      <c r="M31" s="1371" t="s">
        <v>2566</v>
      </c>
      <c r="N31" s="1371"/>
      <c r="O31" s="1371"/>
      <c r="P31" s="1372" t="str">
        <f>IF('第二面-3'!R28="","",'第二面-3'!R28)</f>
        <v/>
      </c>
      <c r="Q31" s="1372"/>
      <c r="R31" s="1372"/>
      <c r="S31" s="1372"/>
      <c r="T31" s="1371" t="s">
        <v>2567</v>
      </c>
      <c r="U31" s="1371"/>
      <c r="V31" s="1371"/>
      <c r="W31" s="1370" t="str">
        <f>IF('第二面-3'!X28="","",'第二面-3'!X28)</f>
        <v/>
      </c>
      <c r="X31" s="1370"/>
      <c r="Y31" s="1370"/>
      <c r="Z31" s="1370"/>
      <c r="AA31" s="1370"/>
      <c r="AB31" s="1370"/>
      <c r="AC31" s="510" t="s">
        <v>17</v>
      </c>
    </row>
    <row r="32" spans="1:29" s="518" customFormat="1" ht="15" customHeight="1">
      <c r="A32" s="510"/>
      <c r="B32" s="510" t="s">
        <v>2734</v>
      </c>
      <c r="C32" s="510"/>
      <c r="D32" s="510"/>
      <c r="E32" s="510"/>
      <c r="F32" s="511"/>
      <c r="G32" s="511"/>
      <c r="H32" s="1361" t="str">
        <f>IF('第二面-3'!K29="","",'第二面-3'!K29)</f>
        <v/>
      </c>
      <c r="I32" s="1361"/>
      <c r="J32" s="1361"/>
      <c r="K32" s="1361"/>
      <c r="L32" s="1361"/>
      <c r="M32" s="1361"/>
      <c r="N32" s="1361"/>
      <c r="O32" s="1361"/>
      <c r="P32" s="1361"/>
      <c r="Q32" s="1361"/>
      <c r="R32" s="1361"/>
      <c r="S32" s="1361"/>
      <c r="T32" s="1361"/>
      <c r="U32" s="1361"/>
      <c r="V32" s="1361"/>
      <c r="W32" s="1361"/>
      <c r="X32" s="1361"/>
      <c r="Y32" s="1361"/>
      <c r="Z32" s="1361"/>
      <c r="AA32" s="1361"/>
      <c r="AB32" s="1361"/>
      <c r="AC32" s="1361"/>
    </row>
    <row r="33" spans="1:29" s="518" customFormat="1" ht="15" customHeight="1">
      <c r="A33" s="510"/>
      <c r="B33" s="510" t="s">
        <v>3215</v>
      </c>
      <c r="C33" s="510"/>
      <c r="D33" s="510"/>
      <c r="E33" s="510"/>
      <c r="F33" s="510"/>
      <c r="G33" s="510"/>
      <c r="H33" s="510"/>
      <c r="I33" s="520"/>
      <c r="J33" s="1370" t="str">
        <f>IF('第二面-3'!L30="","",'第二面-3'!L30)</f>
        <v/>
      </c>
      <c r="K33" s="1370"/>
      <c r="L33" s="1371" t="s">
        <v>2570</v>
      </c>
      <c r="M33" s="1371"/>
      <c r="N33" s="1371"/>
      <c r="O33" s="1371"/>
      <c r="P33" s="1371"/>
      <c r="Q33" s="1370" t="str">
        <f>IF('第二面-3'!S30="","",'第二面-3'!S30)</f>
        <v/>
      </c>
      <c r="R33" s="1370"/>
      <c r="S33" s="1370"/>
      <c r="T33" s="1371" t="s">
        <v>2571</v>
      </c>
      <c r="U33" s="1371"/>
      <c r="V33" s="1371"/>
      <c r="W33" s="1371"/>
      <c r="X33" s="1370" t="str">
        <f>IF('第二面-3'!Y30="","",'第二面-3'!Y30)</f>
        <v/>
      </c>
      <c r="Y33" s="1370"/>
      <c r="Z33" s="1370"/>
      <c r="AA33" s="1370"/>
      <c r="AB33" s="1370"/>
      <c r="AC33" s="510" t="s">
        <v>17</v>
      </c>
    </row>
    <row r="34" spans="1:29" s="518" customFormat="1" ht="15" customHeight="1">
      <c r="A34" s="510"/>
      <c r="B34" s="510"/>
      <c r="C34" s="510"/>
      <c r="D34" s="510"/>
      <c r="E34" s="510"/>
      <c r="F34" s="510"/>
      <c r="G34" s="510"/>
      <c r="H34" s="1366" t="str">
        <f>IF('第二面-3'!K31="","",'第二面-3'!K31)</f>
        <v/>
      </c>
      <c r="I34" s="1366"/>
      <c r="J34" s="1366"/>
      <c r="K34" s="1366"/>
      <c r="L34" s="1366"/>
      <c r="M34" s="1366"/>
      <c r="N34" s="1366"/>
      <c r="O34" s="1366"/>
      <c r="P34" s="1366"/>
      <c r="Q34" s="1366"/>
      <c r="R34" s="1366"/>
      <c r="S34" s="1366"/>
      <c r="T34" s="1366"/>
      <c r="U34" s="1366"/>
      <c r="V34" s="1366"/>
      <c r="W34" s="1366"/>
      <c r="X34" s="1366"/>
      <c r="Y34" s="1366"/>
      <c r="Z34" s="1366"/>
      <c r="AA34" s="1366"/>
      <c r="AB34" s="1366"/>
      <c r="AC34" s="1366"/>
    </row>
    <row r="35" spans="1:29" s="518" customFormat="1" ht="15" customHeight="1">
      <c r="A35" s="510"/>
      <c r="B35" s="510" t="s">
        <v>2741</v>
      </c>
      <c r="C35" s="510"/>
      <c r="D35" s="510"/>
      <c r="E35" s="510"/>
      <c r="F35" s="510"/>
      <c r="G35" s="510"/>
      <c r="H35" s="510"/>
      <c r="I35" s="1364" t="str">
        <f>IF('第二面-3'!K32="","",'第二面-3'!K32)</f>
        <v/>
      </c>
      <c r="J35" s="1369"/>
      <c r="K35" s="1369"/>
      <c r="L35" s="512"/>
      <c r="M35" s="512"/>
      <c r="N35" s="512"/>
      <c r="O35" s="510"/>
      <c r="P35" s="510"/>
      <c r="Q35" s="510"/>
      <c r="R35" s="510"/>
      <c r="S35" s="510"/>
      <c r="T35" s="510"/>
      <c r="U35" s="510"/>
      <c r="V35" s="510"/>
      <c r="W35" s="510"/>
      <c r="X35" s="510"/>
      <c r="Y35" s="510"/>
      <c r="Z35" s="510"/>
      <c r="AA35" s="510"/>
      <c r="AB35" s="510"/>
      <c r="AC35" s="510"/>
    </row>
    <row r="36" spans="1:29" s="518" customFormat="1" ht="15" customHeight="1">
      <c r="A36" s="510"/>
      <c r="B36" s="510" t="s">
        <v>2742</v>
      </c>
      <c r="C36" s="510"/>
      <c r="D36" s="510"/>
      <c r="E36" s="510"/>
      <c r="F36" s="510"/>
      <c r="G36" s="510"/>
      <c r="H36" s="1361" t="str">
        <f>IF('第二面-3'!K33="","",'第二面-3'!K33)</f>
        <v/>
      </c>
      <c r="I36" s="1361"/>
      <c r="J36" s="1361"/>
      <c r="K36" s="1361"/>
      <c r="L36" s="1361"/>
      <c r="M36" s="1361"/>
      <c r="N36" s="1361"/>
      <c r="O36" s="1361"/>
      <c r="P36" s="1361"/>
      <c r="Q36" s="1361"/>
      <c r="R36" s="1361"/>
      <c r="S36" s="1361"/>
      <c r="T36" s="1361"/>
      <c r="U36" s="1361"/>
      <c r="V36" s="1361"/>
      <c r="W36" s="1361"/>
      <c r="X36" s="1361"/>
      <c r="Y36" s="1361"/>
      <c r="Z36" s="1361"/>
      <c r="AA36" s="1361"/>
      <c r="AB36" s="1361"/>
      <c r="AC36" s="1361"/>
    </row>
    <row r="37" spans="1:29" s="518" customFormat="1" ht="15" customHeight="1">
      <c r="A37" s="510"/>
      <c r="B37" s="510" t="s">
        <v>2743</v>
      </c>
      <c r="C37" s="510"/>
      <c r="D37" s="510"/>
      <c r="E37" s="510"/>
      <c r="F37" s="510"/>
      <c r="G37" s="510"/>
      <c r="H37" s="1366" t="str">
        <f>IF('第二面-3'!K34="","",'第二面-3'!K34)</f>
        <v/>
      </c>
      <c r="I37" s="1366"/>
      <c r="J37" s="1366"/>
      <c r="K37" s="1366"/>
      <c r="L37" s="1366"/>
      <c r="M37" s="513"/>
      <c r="N37" s="513"/>
      <c r="O37" s="513"/>
      <c r="P37" s="513"/>
      <c r="Q37" s="513"/>
      <c r="R37" s="513"/>
      <c r="S37" s="510"/>
      <c r="T37" s="510"/>
      <c r="U37" s="510"/>
      <c r="V37" s="510"/>
      <c r="W37" s="510"/>
      <c r="X37" s="510"/>
      <c r="Y37" s="510"/>
      <c r="Z37" s="510"/>
      <c r="AA37" s="510"/>
      <c r="AB37" s="510"/>
      <c r="AC37" s="510"/>
    </row>
    <row r="38" spans="1:29" s="518" customFormat="1" ht="15" customHeight="1">
      <c r="A38" s="510"/>
      <c r="B38" s="510" t="s">
        <v>3217</v>
      </c>
      <c r="C38" s="510"/>
      <c r="D38" s="510"/>
      <c r="E38" s="510"/>
      <c r="F38" s="510"/>
      <c r="G38" s="510"/>
      <c r="H38" s="521"/>
      <c r="I38" s="521"/>
      <c r="J38" s="521"/>
      <c r="K38" s="521"/>
      <c r="L38" s="1366" t="str">
        <f>IF('第二面-3'!K35="","",'第二面-3'!K35)</f>
        <v/>
      </c>
      <c r="M38" s="1366"/>
      <c r="N38" s="1366"/>
      <c r="O38" s="1366"/>
      <c r="P38" s="1366"/>
      <c r="Q38" s="1366"/>
      <c r="R38" s="1366"/>
      <c r="S38" s="1366"/>
      <c r="T38" s="1366"/>
      <c r="U38" s="1366"/>
      <c r="V38" s="1366"/>
      <c r="W38" s="1366"/>
      <c r="X38" s="1366"/>
      <c r="Y38" s="1366"/>
      <c r="Z38" s="1366"/>
      <c r="AA38" s="1366"/>
      <c r="AB38" s="1366"/>
      <c r="AC38" s="1366"/>
    </row>
    <row r="39" spans="1:29" s="518" customFormat="1" ht="15" customHeight="1">
      <c r="A39" s="510"/>
      <c r="B39" s="510"/>
      <c r="C39" s="1362"/>
      <c r="D39" s="1362"/>
      <c r="E39" s="1362"/>
      <c r="F39" s="1362"/>
      <c r="G39" s="1362"/>
      <c r="H39" s="1362"/>
      <c r="I39" s="1362"/>
      <c r="J39" s="1362"/>
      <c r="K39" s="1362"/>
      <c r="L39" s="1362"/>
      <c r="M39" s="1362"/>
      <c r="N39" s="1362"/>
      <c r="O39" s="1362"/>
      <c r="P39" s="1362"/>
      <c r="Q39" s="1362"/>
      <c r="R39" s="1362"/>
      <c r="S39" s="1362"/>
      <c r="T39" s="1362"/>
      <c r="U39" s="1362"/>
      <c r="V39" s="1362"/>
      <c r="W39" s="1362"/>
      <c r="X39" s="1362"/>
      <c r="Y39" s="1362"/>
      <c r="Z39" s="1362"/>
      <c r="AA39" s="1362"/>
      <c r="AB39" s="1362"/>
      <c r="AC39" s="1362"/>
    </row>
    <row r="40" spans="1:29" s="518" customFormat="1" ht="15" customHeight="1">
      <c r="A40" s="509" t="s">
        <v>3218</v>
      </c>
      <c r="B40" s="509"/>
      <c r="C40" s="509"/>
      <c r="D40" s="509"/>
      <c r="E40" s="509"/>
      <c r="F40" s="509"/>
      <c r="G40" s="509"/>
      <c r="H40" s="509"/>
      <c r="I40" s="509"/>
      <c r="J40" s="509"/>
      <c r="K40" s="509"/>
      <c r="L40" s="509"/>
      <c r="M40" s="509"/>
      <c r="N40" s="509"/>
      <c r="O40" s="509"/>
      <c r="P40" s="509"/>
      <c r="Q40" s="509"/>
      <c r="R40" s="509"/>
      <c r="S40" s="509"/>
      <c r="T40" s="509"/>
      <c r="U40" s="509"/>
      <c r="V40" s="509"/>
      <c r="W40" s="509"/>
      <c r="X40" s="509"/>
      <c r="Y40" s="509"/>
      <c r="Z40" s="509"/>
      <c r="AA40" s="509"/>
      <c r="AB40" s="509"/>
      <c r="AC40" s="509"/>
    </row>
    <row r="41" spans="1:29" s="518" customFormat="1" ht="15" customHeight="1">
      <c r="A41" s="510" t="s">
        <v>2787</v>
      </c>
      <c r="B41" s="510"/>
      <c r="C41" s="510"/>
      <c r="D41" s="510"/>
      <c r="E41" s="510"/>
      <c r="F41" s="510"/>
      <c r="G41" s="510"/>
      <c r="H41" s="1361" t="str">
        <f>IF('第二面-3'!K37="","",'第二面-3'!K37)</f>
        <v/>
      </c>
      <c r="I41" s="1361"/>
      <c r="J41" s="1361"/>
      <c r="K41" s="1361"/>
      <c r="L41" s="1361"/>
      <c r="M41" s="1361"/>
      <c r="N41" s="1361"/>
      <c r="O41" s="1361"/>
      <c r="P41" s="1361"/>
      <c r="Q41" s="1361"/>
      <c r="R41" s="1361"/>
      <c r="S41" s="1361"/>
      <c r="T41" s="1361"/>
      <c r="U41" s="1361"/>
      <c r="V41" s="1361"/>
      <c r="W41" s="1361"/>
      <c r="X41" s="1361"/>
      <c r="Y41" s="1361"/>
      <c r="Z41" s="1361"/>
      <c r="AA41" s="1361"/>
      <c r="AB41" s="1361"/>
      <c r="AC41" s="1361"/>
    </row>
    <row r="42" spans="1:29" s="518" customFormat="1" ht="15" customHeight="1">
      <c r="A42" s="510" t="s">
        <v>2799</v>
      </c>
      <c r="B42" s="510"/>
      <c r="C42" s="510"/>
      <c r="D42" s="510"/>
      <c r="E42" s="510"/>
      <c r="F42" s="510"/>
      <c r="G42" s="510"/>
      <c r="H42" s="510"/>
      <c r="I42" s="522"/>
      <c r="J42" s="523" t="s">
        <v>2565</v>
      </c>
      <c r="K42" s="1319" t="str">
        <f>IF('第二面-3'!L38="","",'第二面-3'!L38)</f>
        <v/>
      </c>
      <c r="L42" s="1319"/>
      <c r="M42" s="1319"/>
      <c r="N42" s="1319"/>
      <c r="O42" s="490" t="s">
        <v>3219</v>
      </c>
      <c r="P42" s="1319" t="str">
        <f>IF('第二面-3'!Q38&lt;&gt;"",'第二面-3'!Q38,"")&amp;IF('第二面-3'!R38&lt;&gt;"",'第二面-3'!R38,"")</f>
        <v/>
      </c>
      <c r="Q42" s="1319"/>
      <c r="R42" s="1319"/>
      <c r="S42" s="1319"/>
      <c r="T42" s="487" t="s">
        <v>2780</v>
      </c>
      <c r="U42" s="1319" t="str">
        <f>IF('第二面-3'!U38="","",'第二面-3'!U38)</f>
        <v/>
      </c>
      <c r="V42" s="1319"/>
      <c r="W42" s="1319"/>
      <c r="X42" s="1319"/>
      <c r="Y42" s="1319"/>
      <c r="Z42" s="1319"/>
      <c r="AA42" s="1319"/>
      <c r="AB42" s="1319"/>
      <c r="AC42" s="487" t="s">
        <v>17</v>
      </c>
    </row>
    <row r="43" spans="1:29" s="518" customFormat="1" ht="15" customHeight="1">
      <c r="A43" s="510"/>
      <c r="B43" s="510"/>
      <c r="C43" s="510"/>
      <c r="D43" s="510"/>
      <c r="E43" s="510"/>
      <c r="F43" s="510"/>
      <c r="G43" s="510"/>
      <c r="H43" s="1366" t="str">
        <f>IF('第二面-3'!K39="","",'第二面-3'!K39)</f>
        <v/>
      </c>
      <c r="I43" s="1366"/>
      <c r="J43" s="1366"/>
      <c r="K43" s="1366"/>
      <c r="L43" s="1366"/>
      <c r="M43" s="1366"/>
      <c r="N43" s="1366"/>
      <c r="O43" s="1366"/>
      <c r="P43" s="1366"/>
      <c r="Q43" s="1366"/>
      <c r="R43" s="1366"/>
      <c r="S43" s="1366"/>
      <c r="T43" s="1366"/>
      <c r="U43" s="1366"/>
      <c r="V43" s="1366"/>
      <c r="W43" s="1366"/>
      <c r="X43" s="1366"/>
      <c r="Y43" s="1366"/>
      <c r="Z43" s="1366"/>
      <c r="AA43" s="1366"/>
      <c r="AB43" s="1366"/>
      <c r="AC43" s="1366"/>
    </row>
    <row r="44" spans="1:29" s="518" customFormat="1" ht="15" customHeight="1">
      <c r="A44" s="510" t="s">
        <v>2735</v>
      </c>
      <c r="B44" s="510"/>
      <c r="C44" s="510"/>
      <c r="D44" s="510"/>
      <c r="E44" s="510"/>
      <c r="F44" s="510"/>
      <c r="G44" s="510"/>
      <c r="H44" s="1364" t="str">
        <f>IF('第二面-3'!K40="","",'第二面-3'!K40)</f>
        <v/>
      </c>
      <c r="I44" s="1364"/>
      <c r="J44" s="1364"/>
      <c r="K44" s="512"/>
      <c r="L44" s="512"/>
      <c r="M44" s="512"/>
      <c r="N44" s="512"/>
      <c r="O44" s="510"/>
      <c r="P44" s="510"/>
      <c r="Q44" s="510"/>
      <c r="R44" s="510"/>
      <c r="S44" s="510"/>
      <c r="T44" s="510"/>
      <c r="U44" s="510"/>
      <c r="V44" s="510"/>
      <c r="W44" s="510"/>
      <c r="X44" s="510"/>
      <c r="Y44" s="510"/>
      <c r="Z44" s="510"/>
      <c r="AA44" s="510"/>
      <c r="AB44" s="510"/>
      <c r="AC44" s="510"/>
    </row>
    <row r="45" spans="1:29" s="518" customFormat="1" ht="15" customHeight="1">
      <c r="A45" s="510" t="s">
        <v>2789</v>
      </c>
      <c r="B45" s="510"/>
      <c r="C45" s="510"/>
      <c r="D45" s="510"/>
      <c r="E45" s="510"/>
      <c r="F45" s="510"/>
      <c r="G45" s="510"/>
      <c r="H45" s="1361" t="str">
        <f>IF('第二面-3'!K41="","",'第二面-3'!K41)</f>
        <v/>
      </c>
      <c r="I45" s="1361"/>
      <c r="J45" s="1361"/>
      <c r="K45" s="1361"/>
      <c r="L45" s="1361"/>
      <c r="M45" s="1361"/>
      <c r="N45" s="1361"/>
      <c r="O45" s="1361"/>
      <c r="P45" s="1361"/>
      <c r="Q45" s="1361"/>
      <c r="R45" s="1361"/>
      <c r="S45" s="1361"/>
      <c r="T45" s="1361"/>
      <c r="U45" s="1361"/>
      <c r="V45" s="1361"/>
      <c r="W45" s="1361"/>
      <c r="X45" s="1361"/>
      <c r="Y45" s="1361"/>
      <c r="Z45" s="1361"/>
      <c r="AA45" s="1361"/>
      <c r="AB45" s="1361"/>
      <c r="AC45" s="1361"/>
    </row>
    <row r="46" spans="1:29" s="518" customFormat="1" ht="15" customHeight="1">
      <c r="A46" s="510" t="s">
        <v>2737</v>
      </c>
      <c r="B46" s="510"/>
      <c r="C46" s="510"/>
      <c r="D46" s="510"/>
      <c r="E46" s="510"/>
      <c r="F46" s="510"/>
      <c r="G46" s="510"/>
      <c r="H46" s="1366" t="str">
        <f>IF('第二面-3'!K42="","",'第二面-3'!K42)</f>
        <v/>
      </c>
      <c r="I46" s="1366"/>
      <c r="J46" s="1366"/>
      <c r="K46" s="1366"/>
      <c r="L46" s="1366"/>
      <c r="M46" s="513"/>
      <c r="N46" s="513"/>
      <c r="O46" s="513"/>
      <c r="P46" s="513"/>
      <c r="Q46" s="513"/>
      <c r="R46" s="513"/>
      <c r="S46" s="514"/>
      <c r="T46" s="514"/>
      <c r="U46" s="514"/>
      <c r="V46" s="514"/>
      <c r="W46" s="514"/>
      <c r="X46" s="514"/>
      <c r="Y46" s="514"/>
      <c r="Z46" s="514"/>
      <c r="AA46" s="514"/>
      <c r="AB46" s="514"/>
      <c r="AC46" s="514"/>
    </row>
    <row r="47" spans="1:29" ht="15" customHeight="1">
      <c r="A47" s="509" t="s">
        <v>3220</v>
      </c>
      <c r="B47" s="509"/>
      <c r="C47" s="509"/>
      <c r="D47" s="509"/>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row>
    <row r="48" spans="1:29" ht="15" customHeight="1">
      <c r="A48" s="1367" t="str">
        <f>IF('第二面-3'!A52="","",'第二面-3'!A52)</f>
        <v/>
      </c>
      <c r="B48" s="1367"/>
      <c r="C48" s="1367"/>
      <c r="D48" s="1367"/>
      <c r="E48" s="1367"/>
      <c r="F48" s="1367"/>
      <c r="G48" s="1367"/>
      <c r="H48" s="1367"/>
      <c r="I48" s="1367"/>
      <c r="J48" s="1367"/>
      <c r="K48" s="1367"/>
      <c r="L48" s="1367"/>
      <c r="M48" s="1367"/>
      <c r="N48" s="1367"/>
      <c r="O48" s="1367"/>
      <c r="P48" s="1367"/>
      <c r="Q48" s="1367"/>
      <c r="R48" s="1367"/>
      <c r="S48" s="1367"/>
      <c r="T48" s="1367"/>
      <c r="U48" s="1367"/>
      <c r="V48" s="1367"/>
      <c r="W48" s="1367"/>
      <c r="X48" s="1367"/>
      <c r="Y48" s="1367"/>
      <c r="Z48" s="1367"/>
      <c r="AA48" s="1367"/>
      <c r="AB48" s="1367"/>
      <c r="AC48" s="1367"/>
    </row>
    <row r="49" spans="1:29" ht="15" customHeight="1">
      <c r="A49" s="1367" t="str">
        <f>IF('第二面-3'!A53="","",'第二面-3'!A53)</f>
        <v/>
      </c>
      <c r="B49" s="1367"/>
      <c r="C49" s="1367"/>
      <c r="D49" s="1367"/>
      <c r="E49" s="1367"/>
      <c r="F49" s="1367"/>
      <c r="G49" s="1367"/>
      <c r="H49" s="1367"/>
      <c r="I49" s="1367"/>
      <c r="J49" s="1367"/>
      <c r="K49" s="1367"/>
      <c r="L49" s="1367"/>
      <c r="M49" s="1367"/>
      <c r="N49" s="1367"/>
      <c r="O49" s="1367"/>
      <c r="P49" s="1367"/>
      <c r="Q49" s="1367"/>
      <c r="R49" s="1367"/>
      <c r="S49" s="1367"/>
      <c r="T49" s="1367"/>
      <c r="U49" s="1367"/>
      <c r="V49" s="1367"/>
      <c r="W49" s="1367"/>
      <c r="X49" s="1367"/>
      <c r="Y49" s="1367"/>
      <c r="Z49" s="1367"/>
      <c r="AA49" s="1367"/>
      <c r="AB49" s="1367"/>
      <c r="AC49" s="1367"/>
    </row>
    <row r="50" spans="1:29" ht="15" customHeight="1">
      <c r="A50" s="1368" t="str">
        <f>IF('第二面-3'!A54="","",'第二面-3'!A54)</f>
        <v/>
      </c>
      <c r="B50" s="1368"/>
      <c r="C50" s="1368"/>
      <c r="D50" s="1368"/>
      <c r="E50" s="1368"/>
      <c r="F50" s="1368"/>
      <c r="G50" s="1368"/>
      <c r="H50" s="1368"/>
      <c r="I50" s="1368"/>
      <c r="J50" s="1368"/>
      <c r="K50" s="1368"/>
      <c r="L50" s="1368"/>
      <c r="M50" s="1368"/>
      <c r="N50" s="1368"/>
      <c r="O50" s="1368"/>
      <c r="P50" s="1368"/>
      <c r="Q50" s="1368"/>
      <c r="R50" s="1368"/>
      <c r="S50" s="1368"/>
      <c r="T50" s="1368"/>
      <c r="U50" s="1368"/>
      <c r="V50" s="1368"/>
      <c r="W50" s="1368"/>
      <c r="X50" s="1368"/>
      <c r="Y50" s="1368"/>
      <c r="Z50" s="1368"/>
      <c r="AA50" s="1368"/>
      <c r="AB50" s="1368"/>
      <c r="AC50" s="1368"/>
    </row>
  </sheetData>
  <mergeCells count="79">
    <mergeCell ref="H6:AC6"/>
    <mergeCell ref="J3:L3"/>
    <mergeCell ref="M3:O3"/>
    <mergeCell ref="P3:S3"/>
    <mergeCell ref="T3:V3"/>
    <mergeCell ref="W3:AB3"/>
    <mergeCell ref="H4:AC4"/>
    <mergeCell ref="J5:K5"/>
    <mergeCell ref="L5:P5"/>
    <mergeCell ref="Q5:S5"/>
    <mergeCell ref="T5:W5"/>
    <mergeCell ref="X5:AB5"/>
    <mergeCell ref="J13:L13"/>
    <mergeCell ref="M13:O13"/>
    <mergeCell ref="P13:S13"/>
    <mergeCell ref="T13:V13"/>
    <mergeCell ref="W13:AB13"/>
    <mergeCell ref="I7:K7"/>
    <mergeCell ref="H8:AC8"/>
    <mergeCell ref="H9:L9"/>
    <mergeCell ref="L10:AC10"/>
    <mergeCell ref="C11:AC11"/>
    <mergeCell ref="C21:AC21"/>
    <mergeCell ref="H14:AC14"/>
    <mergeCell ref="J15:K15"/>
    <mergeCell ref="L15:P15"/>
    <mergeCell ref="Q15:S15"/>
    <mergeCell ref="T15:W15"/>
    <mergeCell ref="X15:AB15"/>
    <mergeCell ref="H16:AC16"/>
    <mergeCell ref="I17:K17"/>
    <mergeCell ref="H18:AC18"/>
    <mergeCell ref="H19:L19"/>
    <mergeCell ref="L20:AC20"/>
    <mergeCell ref="H25:AC25"/>
    <mergeCell ref="J22:L22"/>
    <mergeCell ref="M22:O22"/>
    <mergeCell ref="P22:S22"/>
    <mergeCell ref="T22:V22"/>
    <mergeCell ref="W22:AB22"/>
    <mergeCell ref="H23:AC23"/>
    <mergeCell ref="J24:K24"/>
    <mergeCell ref="L24:P24"/>
    <mergeCell ref="Q24:S24"/>
    <mergeCell ref="T24:W24"/>
    <mergeCell ref="X24:AB24"/>
    <mergeCell ref="J31:L31"/>
    <mergeCell ref="M31:O31"/>
    <mergeCell ref="P31:S31"/>
    <mergeCell ref="T31:V31"/>
    <mergeCell ref="W31:AB31"/>
    <mergeCell ref="I26:K26"/>
    <mergeCell ref="H27:AC27"/>
    <mergeCell ref="H28:L28"/>
    <mergeCell ref="L29:AC29"/>
    <mergeCell ref="C30:AC30"/>
    <mergeCell ref="H32:AC32"/>
    <mergeCell ref="J33:K33"/>
    <mergeCell ref="L33:P33"/>
    <mergeCell ref="Q33:S33"/>
    <mergeCell ref="T33:W33"/>
    <mergeCell ref="X33:AB33"/>
    <mergeCell ref="H44:J44"/>
    <mergeCell ref="H34:AC34"/>
    <mergeCell ref="I35:K35"/>
    <mergeCell ref="H36:AC36"/>
    <mergeCell ref="H37:L37"/>
    <mergeCell ref="L38:AC38"/>
    <mergeCell ref="C39:AC39"/>
    <mergeCell ref="H41:AC41"/>
    <mergeCell ref="K42:N42"/>
    <mergeCell ref="P42:S42"/>
    <mergeCell ref="U42:AB42"/>
    <mergeCell ref="H43:AC43"/>
    <mergeCell ref="H45:AC45"/>
    <mergeCell ref="H46:L46"/>
    <mergeCell ref="A48:AC48"/>
    <mergeCell ref="A49:AC49"/>
    <mergeCell ref="A50:AC50"/>
  </mergeCells>
  <phoneticPr fontId="1"/>
  <pageMargins left="0.78740157480314965" right="0.78740157480314965" top="0" bottom="0" header="0.51181102362204722" footer="0.51181102362204722"/>
  <pageSetup paperSize="9"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3D3C0-13C2-4E2E-9DF8-701E279BA0D4}">
  <sheetPr>
    <tabColor theme="5" tint="0.39997558519241921"/>
  </sheetPr>
  <dimension ref="A2:AE61"/>
  <sheetViews>
    <sheetView view="pageBreakPreview" zoomScaleNormal="100" zoomScaleSheetLayoutView="100" workbookViewId="0">
      <selection activeCell="AD2" sqref="AD2"/>
    </sheetView>
  </sheetViews>
  <sheetFormatPr defaultRowHeight="13.5"/>
  <cols>
    <col min="1" max="29" width="3" style="479" customWidth="1"/>
    <col min="30" max="256" width="9" style="479"/>
    <col min="257" max="285" width="3" style="479" customWidth="1"/>
    <col min="286" max="512" width="9" style="479"/>
    <col min="513" max="541" width="3" style="479" customWidth="1"/>
    <col min="542" max="768" width="9" style="479"/>
    <col min="769" max="797" width="3" style="479" customWidth="1"/>
    <col min="798" max="1024" width="9" style="479"/>
    <col min="1025" max="1053" width="3" style="479" customWidth="1"/>
    <col min="1054" max="1280" width="9" style="479"/>
    <col min="1281" max="1309" width="3" style="479" customWidth="1"/>
    <col min="1310" max="1536" width="9" style="479"/>
    <col min="1537" max="1565" width="3" style="479" customWidth="1"/>
    <col min="1566" max="1792" width="9" style="479"/>
    <col min="1793" max="1821" width="3" style="479" customWidth="1"/>
    <col min="1822" max="2048" width="9" style="479"/>
    <col min="2049" max="2077" width="3" style="479" customWidth="1"/>
    <col min="2078" max="2304" width="9" style="479"/>
    <col min="2305" max="2333" width="3" style="479" customWidth="1"/>
    <col min="2334" max="2560" width="9" style="479"/>
    <col min="2561" max="2589" width="3" style="479" customWidth="1"/>
    <col min="2590" max="2816" width="9" style="479"/>
    <col min="2817" max="2845" width="3" style="479" customWidth="1"/>
    <col min="2846" max="3072" width="9" style="479"/>
    <col min="3073" max="3101" width="3" style="479" customWidth="1"/>
    <col min="3102" max="3328" width="9" style="479"/>
    <col min="3329" max="3357" width="3" style="479" customWidth="1"/>
    <col min="3358" max="3584" width="9" style="479"/>
    <col min="3585" max="3613" width="3" style="479" customWidth="1"/>
    <col min="3614" max="3840" width="9" style="479"/>
    <col min="3841" max="3869" width="3" style="479" customWidth="1"/>
    <col min="3870" max="4096" width="9" style="479"/>
    <col min="4097" max="4125" width="3" style="479" customWidth="1"/>
    <col min="4126" max="4352" width="9" style="479"/>
    <col min="4353" max="4381" width="3" style="479" customWidth="1"/>
    <col min="4382" max="4608" width="9" style="479"/>
    <col min="4609" max="4637" width="3" style="479" customWidth="1"/>
    <col min="4638" max="4864" width="9" style="479"/>
    <col min="4865" max="4893" width="3" style="479" customWidth="1"/>
    <col min="4894" max="5120" width="9" style="479"/>
    <col min="5121" max="5149" width="3" style="479" customWidth="1"/>
    <col min="5150" max="5376" width="9" style="479"/>
    <col min="5377" max="5405" width="3" style="479" customWidth="1"/>
    <col min="5406" max="5632" width="9" style="479"/>
    <col min="5633" max="5661" width="3" style="479" customWidth="1"/>
    <col min="5662" max="5888" width="9" style="479"/>
    <col min="5889" max="5917" width="3" style="479" customWidth="1"/>
    <col min="5918" max="6144" width="9" style="479"/>
    <col min="6145" max="6173" width="3" style="479" customWidth="1"/>
    <col min="6174" max="6400" width="9" style="479"/>
    <col min="6401" max="6429" width="3" style="479" customWidth="1"/>
    <col min="6430" max="6656" width="9" style="479"/>
    <col min="6657" max="6685" width="3" style="479" customWidth="1"/>
    <col min="6686" max="6912" width="9" style="479"/>
    <col min="6913" max="6941" width="3" style="479" customWidth="1"/>
    <col min="6942" max="7168" width="9" style="479"/>
    <col min="7169" max="7197" width="3" style="479" customWidth="1"/>
    <col min="7198" max="7424" width="9" style="479"/>
    <col min="7425" max="7453" width="3" style="479" customWidth="1"/>
    <col min="7454" max="7680" width="9" style="479"/>
    <col min="7681" max="7709" width="3" style="479" customWidth="1"/>
    <col min="7710" max="7936" width="9" style="479"/>
    <col min="7937" max="7965" width="3" style="479" customWidth="1"/>
    <col min="7966" max="8192" width="9" style="479"/>
    <col min="8193" max="8221" width="3" style="479" customWidth="1"/>
    <col min="8222" max="8448" width="9" style="479"/>
    <col min="8449" max="8477" width="3" style="479" customWidth="1"/>
    <col min="8478" max="8704" width="9" style="479"/>
    <col min="8705" max="8733" width="3" style="479" customWidth="1"/>
    <col min="8734" max="8960" width="9" style="479"/>
    <col min="8961" max="8989" width="3" style="479" customWidth="1"/>
    <col min="8990" max="9216" width="9" style="479"/>
    <col min="9217" max="9245" width="3" style="479" customWidth="1"/>
    <col min="9246" max="9472" width="9" style="479"/>
    <col min="9473" max="9501" width="3" style="479" customWidth="1"/>
    <col min="9502" max="9728" width="9" style="479"/>
    <col min="9729" max="9757" width="3" style="479" customWidth="1"/>
    <col min="9758" max="9984" width="9" style="479"/>
    <col min="9985" max="10013" width="3" style="479" customWidth="1"/>
    <col min="10014" max="10240" width="9" style="479"/>
    <col min="10241" max="10269" width="3" style="479" customWidth="1"/>
    <col min="10270" max="10496" width="9" style="479"/>
    <col min="10497" max="10525" width="3" style="479" customWidth="1"/>
    <col min="10526" max="10752" width="9" style="479"/>
    <col min="10753" max="10781" width="3" style="479" customWidth="1"/>
    <col min="10782" max="11008" width="9" style="479"/>
    <col min="11009" max="11037" width="3" style="479" customWidth="1"/>
    <col min="11038" max="11264" width="9" style="479"/>
    <col min="11265" max="11293" width="3" style="479" customWidth="1"/>
    <col min="11294" max="11520" width="9" style="479"/>
    <col min="11521" max="11549" width="3" style="479" customWidth="1"/>
    <col min="11550" max="11776" width="9" style="479"/>
    <col min="11777" max="11805" width="3" style="479" customWidth="1"/>
    <col min="11806" max="12032" width="9" style="479"/>
    <col min="12033" max="12061" width="3" style="479" customWidth="1"/>
    <col min="12062" max="12288" width="9" style="479"/>
    <col min="12289" max="12317" width="3" style="479" customWidth="1"/>
    <col min="12318" max="12544" width="9" style="479"/>
    <col min="12545" max="12573" width="3" style="479" customWidth="1"/>
    <col min="12574" max="12800" width="9" style="479"/>
    <col min="12801" max="12829" width="3" style="479" customWidth="1"/>
    <col min="12830" max="13056" width="9" style="479"/>
    <col min="13057" max="13085" width="3" style="479" customWidth="1"/>
    <col min="13086" max="13312" width="9" style="479"/>
    <col min="13313" max="13341" width="3" style="479" customWidth="1"/>
    <col min="13342" max="13568" width="9" style="479"/>
    <col min="13569" max="13597" width="3" style="479" customWidth="1"/>
    <col min="13598" max="13824" width="9" style="479"/>
    <col min="13825" max="13853" width="3" style="479" customWidth="1"/>
    <col min="13854" max="14080" width="9" style="479"/>
    <col min="14081" max="14109" width="3" style="479" customWidth="1"/>
    <col min="14110" max="14336" width="9" style="479"/>
    <col min="14337" max="14365" width="3" style="479" customWidth="1"/>
    <col min="14366" max="14592" width="9" style="479"/>
    <col min="14593" max="14621" width="3" style="479" customWidth="1"/>
    <col min="14622" max="14848" width="9" style="479"/>
    <col min="14849" max="14877" width="3" style="479" customWidth="1"/>
    <col min="14878" max="15104" width="9" style="479"/>
    <col min="15105" max="15133" width="3" style="479" customWidth="1"/>
    <col min="15134" max="15360" width="9" style="479"/>
    <col min="15361" max="15389" width="3" style="479" customWidth="1"/>
    <col min="15390" max="15616" width="9" style="479"/>
    <col min="15617" max="15645" width="3" style="479" customWidth="1"/>
    <col min="15646" max="15872" width="9" style="479"/>
    <col min="15873" max="15901" width="3" style="479" customWidth="1"/>
    <col min="15902" max="16128" width="9" style="479"/>
    <col min="16129" max="16157" width="3" style="479" customWidth="1"/>
    <col min="16158" max="16384" width="9" style="479"/>
  </cols>
  <sheetData>
    <row r="2" spans="1:31" ht="14.1" customHeight="1">
      <c r="A2" s="1340" t="s">
        <v>3221</v>
      </c>
      <c r="B2" s="1340"/>
      <c r="C2" s="1340"/>
      <c r="D2" s="1340"/>
      <c r="E2" s="1340"/>
      <c r="F2" s="1340"/>
      <c r="G2" s="1340"/>
      <c r="H2" s="1340"/>
      <c r="I2" s="1340"/>
      <c r="J2" s="1340"/>
      <c r="K2" s="1340"/>
      <c r="L2" s="1340"/>
      <c r="M2" s="1340"/>
      <c r="N2" s="1340"/>
      <c r="O2" s="1340"/>
      <c r="P2" s="1340"/>
      <c r="Q2" s="1340"/>
      <c r="R2" s="1359"/>
      <c r="S2" s="1359"/>
      <c r="T2" s="1359"/>
      <c r="U2" s="1359"/>
      <c r="V2" s="1359"/>
      <c r="W2" s="1359"/>
      <c r="X2" s="1359"/>
      <c r="Y2" s="1359"/>
      <c r="Z2" s="1359"/>
      <c r="AA2" s="1359"/>
      <c r="AB2" s="1359"/>
      <c r="AC2" s="1359"/>
    </row>
    <row r="3" spans="1:31" ht="14.1" customHeight="1">
      <c r="A3" s="1390" t="s">
        <v>2816</v>
      </c>
      <c r="B3" s="1390"/>
      <c r="C3" s="1390"/>
      <c r="D3" s="1390"/>
      <c r="E3" s="1390"/>
      <c r="F3" s="1390"/>
      <c r="G3" s="1390"/>
      <c r="H3" s="1390"/>
      <c r="I3" s="1390"/>
      <c r="J3" s="1390"/>
      <c r="K3" s="1390"/>
      <c r="L3" s="1390"/>
      <c r="M3" s="1390"/>
      <c r="N3" s="1390"/>
      <c r="O3" s="1390"/>
      <c r="P3" s="1390"/>
      <c r="Q3" s="1390"/>
      <c r="R3" s="1359"/>
      <c r="S3" s="1359"/>
      <c r="T3" s="1359"/>
      <c r="U3" s="1359"/>
      <c r="V3" s="1359"/>
      <c r="W3" s="1359"/>
      <c r="X3" s="1359"/>
      <c r="Y3" s="1359"/>
      <c r="Z3" s="1359"/>
      <c r="AA3" s="1359"/>
      <c r="AB3" s="1359"/>
      <c r="AC3" s="1359"/>
    </row>
    <row r="4" spans="1:31" ht="14.1" customHeight="1">
      <c r="A4" s="501" t="s">
        <v>3222</v>
      </c>
      <c r="B4" s="501"/>
      <c r="C4" s="501"/>
      <c r="D4" s="501"/>
      <c r="E4" s="501"/>
      <c r="F4" s="1391" t="str">
        <f>IF(第三面!F4="","",第三面!F4)</f>
        <v/>
      </c>
      <c r="G4" s="1392"/>
      <c r="H4" s="1392"/>
      <c r="I4" s="1392"/>
      <c r="J4" s="1392"/>
      <c r="K4" s="1392"/>
      <c r="L4" s="1392"/>
      <c r="M4" s="1392"/>
      <c r="N4" s="1392"/>
      <c r="O4" s="1392"/>
      <c r="P4" s="1392"/>
      <c r="Q4" s="1392"/>
      <c r="R4" s="1392"/>
      <c r="S4" s="1392"/>
      <c r="T4" s="1392"/>
      <c r="U4" s="1392"/>
      <c r="V4" s="1392"/>
      <c r="W4" s="1392"/>
      <c r="X4" s="1392"/>
      <c r="Y4" s="1392"/>
      <c r="Z4" s="1392"/>
      <c r="AA4" s="1392"/>
      <c r="AB4" s="1392"/>
      <c r="AC4" s="1392"/>
    </row>
    <row r="5" spans="1:31" ht="14.1" customHeight="1">
      <c r="A5" s="525" t="s">
        <v>3223</v>
      </c>
      <c r="B5" s="525"/>
      <c r="C5" s="525"/>
      <c r="D5" s="525"/>
      <c r="E5" s="525"/>
      <c r="F5" s="1391" t="str">
        <f>IF(第三面!F5="","",第三面!F5)</f>
        <v/>
      </c>
      <c r="G5" s="1392"/>
      <c r="H5" s="1392"/>
      <c r="I5" s="1392"/>
      <c r="J5" s="1392"/>
      <c r="K5" s="1392"/>
      <c r="L5" s="1392"/>
      <c r="M5" s="1392"/>
      <c r="N5" s="1392"/>
      <c r="O5" s="1392"/>
      <c r="P5" s="1392"/>
      <c r="Q5" s="1392"/>
      <c r="R5" s="1392"/>
      <c r="S5" s="1392"/>
      <c r="T5" s="1392"/>
      <c r="U5" s="1392"/>
      <c r="V5" s="1392"/>
      <c r="W5" s="1392"/>
      <c r="X5" s="1392"/>
      <c r="Y5" s="1392"/>
      <c r="Z5" s="1392"/>
      <c r="AA5" s="1392"/>
      <c r="AB5" s="1392"/>
      <c r="AC5" s="1392"/>
    </row>
    <row r="6" spans="1:31" ht="14.1" customHeight="1">
      <c r="A6" s="501" t="s">
        <v>3224</v>
      </c>
      <c r="B6" s="501"/>
      <c r="C6" s="501"/>
      <c r="D6" s="501"/>
      <c r="E6" s="501"/>
      <c r="F6" s="501"/>
      <c r="G6" s="501"/>
      <c r="H6" s="501"/>
      <c r="I6" s="501"/>
      <c r="J6" s="501"/>
      <c r="K6" s="501"/>
      <c r="L6" s="501"/>
      <c r="M6" s="501"/>
      <c r="N6" s="501"/>
      <c r="O6" s="501"/>
      <c r="P6" s="501"/>
      <c r="Q6" s="501"/>
      <c r="R6" s="526"/>
      <c r="S6" s="526"/>
      <c r="T6" s="526"/>
      <c r="U6" s="526"/>
      <c r="V6" s="526"/>
      <c r="W6" s="526"/>
      <c r="X6" s="526"/>
      <c r="Y6" s="526"/>
      <c r="Z6" s="526"/>
      <c r="AA6" s="526"/>
      <c r="AB6" s="526"/>
      <c r="AC6" s="526"/>
    </row>
    <row r="7" spans="1:31" ht="14.1" customHeight="1">
      <c r="A7" s="489"/>
      <c r="B7" s="489"/>
      <c r="C7" s="489"/>
      <c r="D7" s="489"/>
      <c r="E7" s="527" t="str">
        <f>第三面!D7</f>
        <v>□</v>
      </c>
      <c r="F7" s="1384" t="s">
        <v>3225</v>
      </c>
      <c r="G7" s="1384"/>
      <c r="H7" s="1384"/>
      <c r="I7" s="1384"/>
      <c r="J7" s="1384"/>
      <c r="K7" s="1384"/>
      <c r="L7" s="527" t="str">
        <f>第三面!K7</f>
        <v>□</v>
      </c>
      <c r="M7" s="489" t="s">
        <v>2822</v>
      </c>
      <c r="N7" s="489"/>
      <c r="O7" s="489"/>
      <c r="P7" s="489"/>
      <c r="Q7" s="527" t="str">
        <f>第三面!P7</f>
        <v>□</v>
      </c>
      <c r="R7" s="528" t="s">
        <v>2823</v>
      </c>
      <c r="S7" s="528"/>
      <c r="T7" s="528"/>
      <c r="U7" s="528"/>
      <c r="V7" s="528"/>
      <c r="W7" s="527" t="str">
        <f>第三面!V7</f>
        <v>□</v>
      </c>
      <c r="X7" s="528" t="s">
        <v>3226</v>
      </c>
      <c r="Y7" s="528"/>
      <c r="Z7" s="528"/>
      <c r="AA7" s="528"/>
      <c r="AB7" s="528"/>
      <c r="AC7" s="528"/>
    </row>
    <row r="8" spans="1:31" ht="14.1" customHeight="1">
      <c r="A8" s="489"/>
      <c r="B8" s="489"/>
      <c r="C8" s="489"/>
      <c r="D8" s="489"/>
      <c r="E8" s="527" t="str">
        <f>第三面!D8</f>
        <v>□</v>
      </c>
      <c r="F8" s="498" t="s">
        <v>3227</v>
      </c>
      <c r="G8" s="498"/>
      <c r="H8" s="498"/>
      <c r="I8" s="498"/>
      <c r="J8" s="498"/>
      <c r="K8" s="498"/>
      <c r="L8" s="529" t="str">
        <f>第三面!K8</f>
        <v>□</v>
      </c>
      <c r="M8" s="498" t="s">
        <v>2826</v>
      </c>
      <c r="N8" s="498"/>
      <c r="O8" s="498"/>
      <c r="P8" s="498"/>
      <c r="Q8" s="489"/>
      <c r="R8" s="528"/>
      <c r="S8" s="528"/>
      <c r="T8" s="528"/>
      <c r="U8" s="528"/>
      <c r="V8" s="528"/>
      <c r="W8" s="528"/>
      <c r="X8" s="528"/>
      <c r="Y8" s="528"/>
      <c r="Z8" s="528"/>
      <c r="AA8" s="528"/>
      <c r="AB8" s="528"/>
      <c r="AC8" s="528"/>
    </row>
    <row r="9" spans="1:31" ht="14.1" customHeight="1">
      <c r="A9" s="525" t="s">
        <v>3228</v>
      </c>
      <c r="B9" s="525"/>
      <c r="C9" s="525"/>
      <c r="D9" s="525"/>
      <c r="E9" s="525"/>
      <c r="F9" s="527" t="str">
        <f>第三面!K9</f>
        <v>□</v>
      </c>
      <c r="G9" s="498" t="s">
        <v>2828</v>
      </c>
      <c r="H9" s="498"/>
      <c r="I9" s="498"/>
      <c r="J9" s="498"/>
      <c r="K9" s="527" t="str">
        <f>第三面!P9</f>
        <v>□</v>
      </c>
      <c r="L9" s="498" t="s">
        <v>2829</v>
      </c>
      <c r="M9" s="498"/>
      <c r="N9" s="498"/>
      <c r="O9" s="498"/>
      <c r="P9" s="527" t="str">
        <f>第三面!V9</f>
        <v>□</v>
      </c>
      <c r="Q9" s="525" t="s">
        <v>2830</v>
      </c>
      <c r="R9" s="530"/>
      <c r="S9" s="530"/>
      <c r="T9" s="530"/>
      <c r="U9" s="530"/>
      <c r="V9" s="530"/>
      <c r="W9" s="530"/>
      <c r="X9" s="530"/>
      <c r="Y9" s="530"/>
      <c r="Z9" s="530"/>
      <c r="AA9" s="530"/>
      <c r="AB9" s="530"/>
      <c r="AC9" s="530"/>
      <c r="AE9" s="531"/>
    </row>
    <row r="10" spans="1:31" ht="14.1" customHeight="1">
      <c r="A10" s="501" t="s">
        <v>3229</v>
      </c>
      <c r="B10" s="501"/>
      <c r="C10" s="501"/>
      <c r="D10" s="501"/>
      <c r="E10" s="501"/>
      <c r="F10" s="501"/>
      <c r="G10" s="501"/>
      <c r="H10" s="501"/>
      <c r="I10" s="501"/>
      <c r="J10" s="501"/>
      <c r="K10" s="501"/>
      <c r="L10" s="501"/>
      <c r="M10" s="1389" t="str">
        <f>IF(第三面!M10="","",第三面!M10)</f>
        <v/>
      </c>
      <c r="N10" s="1360"/>
      <c r="O10" s="1360"/>
      <c r="P10" s="1360"/>
      <c r="Q10" s="1360"/>
      <c r="R10" s="1360"/>
      <c r="S10" s="1360"/>
      <c r="T10" s="1360"/>
      <c r="U10" s="1360"/>
      <c r="V10" s="1360"/>
      <c r="W10" s="1360"/>
      <c r="X10" s="1360"/>
      <c r="Y10" s="1360"/>
      <c r="Z10" s="1360"/>
      <c r="AA10" s="1360"/>
      <c r="AB10" s="1360"/>
      <c r="AC10" s="1360"/>
    </row>
    <row r="11" spans="1:31" ht="14.1" customHeight="1">
      <c r="A11" s="1386" t="str">
        <f>IF(第三面!A11="","",第三面!A11)</f>
        <v/>
      </c>
      <c r="B11" s="1386"/>
      <c r="C11" s="1386"/>
      <c r="D11" s="1386"/>
      <c r="E11" s="1386"/>
      <c r="F11" s="1386"/>
      <c r="G11" s="1386"/>
      <c r="H11" s="1386"/>
      <c r="I11" s="1386"/>
      <c r="J11" s="1386"/>
      <c r="K11" s="1386"/>
      <c r="L11" s="1386"/>
      <c r="M11" s="1386"/>
      <c r="N11" s="1386"/>
      <c r="O11" s="1386"/>
      <c r="P11" s="1386"/>
      <c r="Q11" s="1386"/>
      <c r="R11" s="1386"/>
      <c r="S11" s="1386"/>
      <c r="T11" s="1386"/>
      <c r="U11" s="1386"/>
      <c r="V11" s="1386"/>
      <c r="W11" s="1386"/>
      <c r="X11" s="1386"/>
      <c r="Y11" s="1386"/>
      <c r="Z11" s="1386"/>
      <c r="AA11" s="1386"/>
      <c r="AB11" s="1386"/>
      <c r="AC11" s="1386"/>
    </row>
    <row r="12" spans="1:31" ht="14.1" customHeight="1">
      <c r="A12" s="489" t="s">
        <v>3230</v>
      </c>
      <c r="B12" s="489"/>
      <c r="C12" s="489"/>
      <c r="D12" s="489"/>
      <c r="E12" s="489"/>
      <c r="F12" s="489"/>
      <c r="G12" s="489"/>
      <c r="H12" s="489"/>
      <c r="I12" s="489"/>
      <c r="J12" s="489"/>
      <c r="K12" s="489"/>
      <c r="L12" s="489"/>
      <c r="M12" s="489"/>
      <c r="N12" s="489"/>
      <c r="O12" s="489"/>
      <c r="P12" s="489"/>
      <c r="Q12" s="489"/>
      <c r="R12" s="528"/>
      <c r="S12" s="528"/>
      <c r="T12" s="528"/>
      <c r="U12" s="528"/>
      <c r="V12" s="528"/>
      <c r="W12" s="528"/>
      <c r="X12" s="528"/>
      <c r="Y12" s="528"/>
      <c r="Z12" s="528"/>
      <c r="AA12" s="528"/>
      <c r="AB12" s="528"/>
      <c r="AC12" s="528"/>
    </row>
    <row r="13" spans="1:31" ht="14.1" customHeight="1">
      <c r="A13" s="489" t="s">
        <v>3231</v>
      </c>
      <c r="B13" s="489"/>
      <c r="C13" s="489"/>
      <c r="D13" s="489"/>
      <c r="E13" s="489"/>
      <c r="F13" s="528"/>
      <c r="G13" s="528"/>
      <c r="H13" s="528"/>
      <c r="I13" s="528"/>
      <c r="J13" s="528"/>
      <c r="K13" s="528"/>
      <c r="L13" s="1387" t="str">
        <f>IF(第三面!N13="","",第三面!N13)</f>
        <v/>
      </c>
      <c r="M13" s="1387"/>
      <c r="N13" s="1387"/>
      <c r="O13" s="528" t="s">
        <v>2834</v>
      </c>
      <c r="P13" s="528"/>
      <c r="Q13" s="528"/>
      <c r="R13" s="528"/>
      <c r="S13" s="528"/>
      <c r="T13" s="528"/>
      <c r="U13" s="528"/>
      <c r="V13" s="528"/>
      <c r="W13" s="528"/>
      <c r="X13" s="528"/>
      <c r="Y13" s="528"/>
      <c r="Z13" s="528"/>
      <c r="AA13" s="528"/>
      <c r="AB13" s="528"/>
      <c r="AC13" s="528"/>
    </row>
    <row r="14" spans="1:31" ht="14.1" customHeight="1">
      <c r="A14" s="498" t="s">
        <v>2835</v>
      </c>
      <c r="B14" s="498"/>
      <c r="C14" s="498"/>
      <c r="D14" s="498"/>
      <c r="E14" s="498"/>
      <c r="F14" s="498"/>
      <c r="G14" s="498"/>
      <c r="H14" s="498"/>
      <c r="I14" s="498"/>
      <c r="J14" s="498"/>
      <c r="K14" s="498"/>
      <c r="L14" s="1388" t="str">
        <f>IF(第三面!N14="","",第三面!N14)</f>
        <v/>
      </c>
      <c r="M14" s="1388"/>
      <c r="N14" s="1388"/>
      <c r="O14" s="528" t="s">
        <v>2834</v>
      </c>
      <c r="P14" s="533"/>
      <c r="Q14" s="533"/>
      <c r="R14" s="533"/>
      <c r="S14" s="533"/>
      <c r="T14" s="533"/>
      <c r="U14" s="533"/>
      <c r="V14" s="533"/>
      <c r="W14" s="533"/>
      <c r="X14" s="533"/>
      <c r="Y14" s="533"/>
      <c r="Z14" s="533"/>
      <c r="AA14" s="533"/>
      <c r="AB14" s="533"/>
      <c r="AC14" s="533"/>
    </row>
    <row r="15" spans="1:31" ht="14.1" customHeight="1">
      <c r="A15" s="501" t="s">
        <v>3232</v>
      </c>
      <c r="B15" s="501"/>
      <c r="C15" s="501"/>
      <c r="D15" s="501"/>
      <c r="E15" s="501"/>
      <c r="F15" s="501"/>
      <c r="G15" s="501"/>
      <c r="H15" s="501"/>
      <c r="I15" s="501"/>
      <c r="J15" s="501"/>
      <c r="K15" s="501"/>
      <c r="L15" s="501"/>
      <c r="M15" s="501"/>
      <c r="N15" s="501"/>
      <c r="O15" s="501"/>
      <c r="P15" s="501"/>
      <c r="Q15" s="501"/>
      <c r="R15" s="526"/>
      <c r="S15" s="526"/>
      <c r="T15" s="526"/>
      <c r="U15" s="526"/>
      <c r="V15" s="526"/>
      <c r="W15" s="526"/>
      <c r="X15" s="526"/>
      <c r="Y15" s="526"/>
      <c r="Z15" s="526"/>
      <c r="AA15" s="526"/>
      <c r="AB15" s="526"/>
      <c r="AC15" s="526"/>
    </row>
    <row r="16" spans="1:31" ht="14.1" customHeight="1">
      <c r="A16" s="489" t="s">
        <v>2837</v>
      </c>
      <c r="B16" s="489"/>
      <c r="C16" s="489"/>
      <c r="D16" s="489"/>
      <c r="E16" s="489"/>
      <c r="F16" s="489"/>
      <c r="G16" s="528" t="s">
        <v>3233</v>
      </c>
      <c r="H16" s="489" t="s">
        <v>3234</v>
      </c>
      <c r="I16" s="1385" t="str">
        <f>IF(第三面!J16="","",第三面!J16)</f>
        <v/>
      </c>
      <c r="J16" s="1385"/>
      <c r="K16" s="1385"/>
      <c r="L16" s="534" t="str">
        <f>第三面!M16</f>
        <v/>
      </c>
      <c r="M16" s="535" t="s">
        <v>3235</v>
      </c>
      <c r="N16" s="1385" t="str">
        <f>IF(第三面!O16="","",第三面!O16)</f>
        <v/>
      </c>
      <c r="O16" s="1385"/>
      <c r="P16" s="1385"/>
      <c r="Q16" s="534" t="str">
        <f>第三面!R16</f>
        <v/>
      </c>
      <c r="R16" s="535" t="s">
        <v>3235</v>
      </c>
      <c r="S16" s="1385" t="str">
        <f>IF(第三面!T16="","",第三面!T16)</f>
        <v/>
      </c>
      <c r="T16" s="1385"/>
      <c r="U16" s="1385"/>
      <c r="V16" s="534" t="str">
        <f>第三面!W16</f>
        <v/>
      </c>
      <c r="W16" s="535" t="s">
        <v>3235</v>
      </c>
      <c r="X16" s="1385" t="str">
        <f>IF(第三面!Y16="","",第三面!Y16)</f>
        <v/>
      </c>
      <c r="Y16" s="1385"/>
      <c r="Z16" s="1385"/>
      <c r="AA16" s="534" t="str">
        <f>第三面!AB16</f>
        <v/>
      </c>
      <c r="AB16" s="535" t="s">
        <v>3236</v>
      </c>
      <c r="AC16" s="528"/>
    </row>
    <row r="17" spans="1:29" ht="14.1" customHeight="1">
      <c r="A17" s="489"/>
      <c r="B17" s="489"/>
      <c r="C17" s="489"/>
      <c r="D17" s="489"/>
      <c r="E17" s="489"/>
      <c r="F17" s="489"/>
      <c r="G17" s="528" t="s">
        <v>3237</v>
      </c>
      <c r="H17" s="489" t="s">
        <v>3238</v>
      </c>
      <c r="I17" s="1385" t="str">
        <f>IF(第三面!J17="","",第三面!J17)</f>
        <v/>
      </c>
      <c r="J17" s="1385"/>
      <c r="K17" s="1385"/>
      <c r="L17" s="534" t="str">
        <f>第三面!M17</f>
        <v/>
      </c>
      <c r="M17" s="535" t="s">
        <v>3235</v>
      </c>
      <c r="N17" s="1385" t="str">
        <f>IF(第三面!O17="","",第三面!O17)</f>
        <v/>
      </c>
      <c r="O17" s="1385"/>
      <c r="P17" s="1385"/>
      <c r="Q17" s="534" t="str">
        <f>第三面!R17</f>
        <v/>
      </c>
      <c r="R17" s="535" t="s">
        <v>3235</v>
      </c>
      <c r="S17" s="1385" t="str">
        <f>IF(第三面!T17="","",第三面!T17)</f>
        <v/>
      </c>
      <c r="T17" s="1385"/>
      <c r="U17" s="1385"/>
      <c r="V17" s="534" t="str">
        <f>第三面!W17</f>
        <v/>
      </c>
      <c r="W17" s="535" t="s">
        <v>3235</v>
      </c>
      <c r="X17" s="1385" t="str">
        <f>IF(第三面!Y17="","",第三面!Y17)</f>
        <v/>
      </c>
      <c r="Y17" s="1385"/>
      <c r="Z17" s="1385"/>
      <c r="AA17" s="534" t="str">
        <f>第三面!AB17</f>
        <v/>
      </c>
      <c r="AB17" s="535" t="s">
        <v>3236</v>
      </c>
      <c r="AC17" s="528"/>
    </row>
    <row r="18" spans="1:29" ht="14.1" customHeight="1">
      <c r="A18" s="489" t="s">
        <v>3239</v>
      </c>
      <c r="B18" s="489"/>
      <c r="C18" s="489"/>
      <c r="D18" s="489"/>
      <c r="E18" s="489"/>
      <c r="F18" s="489"/>
      <c r="G18" s="489"/>
      <c r="H18" s="528" t="s">
        <v>3234</v>
      </c>
      <c r="I18" s="1318" t="str">
        <f>IF(第三面!J18="","",第三面!J18)</f>
        <v/>
      </c>
      <c r="J18" s="1318"/>
      <c r="K18" s="1318"/>
      <c r="L18" s="1318"/>
      <c r="M18" s="535" t="s">
        <v>3235</v>
      </c>
      <c r="N18" s="1318" t="str">
        <f>IF(第三面!O18="","",第三面!O18)</f>
        <v/>
      </c>
      <c r="O18" s="1318"/>
      <c r="P18" s="1318"/>
      <c r="Q18" s="1318"/>
      <c r="R18" s="535" t="s">
        <v>3235</v>
      </c>
      <c r="S18" s="1318" t="str">
        <f>IF(第三面!T18="","",第三面!T18)</f>
        <v/>
      </c>
      <c r="T18" s="1318"/>
      <c r="U18" s="1318"/>
      <c r="V18" s="1318"/>
      <c r="W18" s="535" t="s">
        <v>3235</v>
      </c>
      <c r="X18" s="1318" t="str">
        <f>IF(第三面!Y18="","",第三面!Y18)</f>
        <v/>
      </c>
      <c r="Y18" s="1318"/>
      <c r="Z18" s="1318"/>
      <c r="AA18" s="1318"/>
      <c r="AB18" s="535" t="s">
        <v>3236</v>
      </c>
      <c r="AC18" s="528"/>
    </row>
    <row r="19" spans="1:29" ht="14.1" customHeight="1">
      <c r="A19" s="489" t="s">
        <v>3240</v>
      </c>
      <c r="B19" s="489"/>
      <c r="C19" s="489"/>
      <c r="D19" s="489"/>
      <c r="E19" s="489"/>
      <c r="F19" s="489"/>
      <c r="G19" s="489"/>
      <c r="H19" s="489"/>
      <c r="I19" s="489"/>
      <c r="J19" s="489"/>
      <c r="K19" s="489"/>
      <c r="L19" s="489"/>
      <c r="M19" s="489"/>
      <c r="N19" s="489"/>
      <c r="O19" s="489"/>
      <c r="P19" s="489"/>
      <c r="Q19" s="489"/>
      <c r="R19" s="528"/>
      <c r="S19" s="528"/>
      <c r="T19" s="528"/>
      <c r="U19" s="528"/>
      <c r="V19" s="528"/>
      <c r="W19" s="528"/>
      <c r="X19" s="528"/>
      <c r="Y19" s="528"/>
      <c r="Z19" s="528"/>
      <c r="AA19" s="528"/>
      <c r="AB19" s="528"/>
      <c r="AC19" s="528"/>
    </row>
    <row r="20" spans="1:29" ht="14.1" customHeight="1">
      <c r="A20" s="489" t="s">
        <v>3241</v>
      </c>
      <c r="B20" s="489"/>
      <c r="C20" s="489"/>
      <c r="D20" s="489"/>
      <c r="E20" s="489"/>
      <c r="F20" s="489"/>
      <c r="G20" s="489"/>
      <c r="H20" s="489" t="s">
        <v>3242</v>
      </c>
      <c r="I20" s="1385" t="str">
        <f>IF(第三面!J20="","",第三面!J20)</f>
        <v/>
      </c>
      <c r="J20" s="1385"/>
      <c r="K20" s="1385"/>
      <c r="L20" s="534" t="str">
        <f>第三面!M20</f>
        <v/>
      </c>
      <c r="M20" s="535" t="s">
        <v>3235</v>
      </c>
      <c r="N20" s="1385" t="str">
        <f>IF(第三面!O20="","",第三面!O20)</f>
        <v/>
      </c>
      <c r="O20" s="1385"/>
      <c r="P20" s="1385"/>
      <c r="Q20" s="534" t="str">
        <f>第三面!R20</f>
        <v/>
      </c>
      <c r="R20" s="535" t="s">
        <v>3235</v>
      </c>
      <c r="S20" s="1385" t="str">
        <f>IF(第三面!T20="","",第三面!T20)</f>
        <v/>
      </c>
      <c r="T20" s="1385"/>
      <c r="U20" s="1385"/>
      <c r="V20" s="534" t="str">
        <f>第三面!W20</f>
        <v/>
      </c>
      <c r="W20" s="535" t="s">
        <v>3235</v>
      </c>
      <c r="X20" s="1385" t="str">
        <f>IF(第三面!Y20="","",第三面!Y20)</f>
        <v/>
      </c>
      <c r="Y20" s="1385"/>
      <c r="Z20" s="1385"/>
      <c r="AA20" s="534" t="str">
        <f>第三面!AB20</f>
        <v/>
      </c>
      <c r="AB20" s="535" t="s">
        <v>3236</v>
      </c>
      <c r="AC20" s="528"/>
    </row>
    <row r="21" spans="1:29" ht="14.1" customHeight="1">
      <c r="A21" s="489" t="s">
        <v>3243</v>
      </c>
      <c r="B21" s="489"/>
      <c r="C21" s="489"/>
      <c r="D21" s="489"/>
      <c r="E21" s="489"/>
      <c r="F21" s="489"/>
      <c r="G21" s="489"/>
      <c r="H21" s="489"/>
      <c r="I21" s="489"/>
      <c r="J21" s="489"/>
      <c r="K21" s="489"/>
      <c r="L21" s="489"/>
      <c r="M21" s="489"/>
      <c r="N21" s="489"/>
      <c r="O21" s="489"/>
      <c r="P21" s="489"/>
      <c r="Q21" s="489"/>
      <c r="R21" s="528"/>
      <c r="S21" s="528"/>
      <c r="T21" s="528"/>
      <c r="U21" s="535"/>
      <c r="V21" s="535"/>
      <c r="W21" s="535"/>
      <c r="X21" s="536"/>
      <c r="Y21" s="528"/>
      <c r="Z21" s="528"/>
      <c r="AA21" s="535"/>
      <c r="AB21" s="528"/>
      <c r="AC21" s="528"/>
    </row>
    <row r="22" spans="1:29" ht="14.1" customHeight="1">
      <c r="A22" s="489" t="s">
        <v>3241</v>
      </c>
      <c r="B22" s="489"/>
      <c r="C22" s="489"/>
      <c r="D22" s="489"/>
      <c r="E22" s="489"/>
      <c r="F22" s="489"/>
      <c r="G22" s="489"/>
      <c r="H22" s="489" t="s">
        <v>3242</v>
      </c>
      <c r="I22" s="1385" t="str">
        <f>IF(第三面!J22="","",第三面!J22)</f>
        <v/>
      </c>
      <c r="J22" s="1385"/>
      <c r="K22" s="1385"/>
      <c r="L22" s="534" t="str">
        <f>第三面!M22</f>
        <v/>
      </c>
      <c r="M22" s="535" t="s">
        <v>3235</v>
      </c>
      <c r="N22" s="1385" t="str">
        <f>IF(第三面!O22="","",第三面!O22)</f>
        <v/>
      </c>
      <c r="O22" s="1385"/>
      <c r="P22" s="1385"/>
      <c r="Q22" s="534" t="str">
        <f>第三面!R22</f>
        <v/>
      </c>
      <c r="R22" s="535" t="s">
        <v>3235</v>
      </c>
      <c r="S22" s="1385" t="str">
        <f>IF(第三面!T22="","",第三面!T22)</f>
        <v/>
      </c>
      <c r="T22" s="1385"/>
      <c r="U22" s="1385"/>
      <c r="V22" s="534" t="str">
        <f>第三面!W22</f>
        <v/>
      </c>
      <c r="W22" s="535" t="s">
        <v>3235</v>
      </c>
      <c r="X22" s="1385" t="str">
        <f>IF(第三面!Y22="","",第三面!Y22)</f>
        <v/>
      </c>
      <c r="Y22" s="1385"/>
      <c r="Z22" s="1385"/>
      <c r="AA22" s="534" t="str">
        <f>第三面!AB22</f>
        <v/>
      </c>
      <c r="AB22" s="535" t="s">
        <v>3236</v>
      </c>
      <c r="AC22" s="528"/>
    </row>
    <row r="23" spans="1:29" ht="14.1" customHeight="1">
      <c r="A23" s="528" t="s">
        <v>3244</v>
      </c>
      <c r="B23" s="528"/>
      <c r="C23" s="528"/>
      <c r="D23" s="528"/>
      <c r="E23" s="528"/>
      <c r="F23" s="528"/>
      <c r="G23" s="528"/>
      <c r="H23" s="535" t="s">
        <v>3245</v>
      </c>
      <c r="I23" s="1376">
        <f>IF(第三面!J23="","",第三面!J23)</f>
        <v>0</v>
      </c>
      <c r="J23" s="1376"/>
      <c r="K23" s="1376"/>
      <c r="L23" s="535" t="s">
        <v>47</v>
      </c>
      <c r="M23" s="528"/>
      <c r="N23" s="528"/>
      <c r="O23" s="528"/>
      <c r="P23" s="528"/>
      <c r="Q23" s="528"/>
      <c r="R23" s="528"/>
      <c r="S23" s="528"/>
      <c r="T23" s="528"/>
      <c r="U23" s="528"/>
      <c r="V23" s="528"/>
      <c r="W23" s="528"/>
      <c r="X23" s="528"/>
      <c r="Y23" s="528"/>
      <c r="Z23" s="528"/>
      <c r="AA23" s="528"/>
      <c r="AB23" s="528"/>
      <c r="AC23" s="528"/>
    </row>
    <row r="24" spans="1:29" ht="14.1" customHeight="1">
      <c r="A24" s="528"/>
      <c r="B24" s="528"/>
      <c r="C24" s="528"/>
      <c r="D24" s="528"/>
      <c r="E24" s="528"/>
      <c r="F24" s="528"/>
      <c r="G24" s="528"/>
      <c r="H24" s="535" t="s">
        <v>3237</v>
      </c>
      <c r="I24" s="1376" t="str">
        <f>IF(第三面!J24="","",第三面!J24)</f>
        <v/>
      </c>
      <c r="J24" s="1376"/>
      <c r="K24" s="1376"/>
      <c r="L24" s="488" t="str">
        <f>第三面!M24</f>
        <v/>
      </c>
      <c r="M24" s="528"/>
      <c r="N24" s="528"/>
      <c r="O24" s="528"/>
      <c r="P24" s="528"/>
      <c r="Q24" s="528"/>
      <c r="R24" s="528"/>
      <c r="S24" s="528"/>
      <c r="T24" s="528"/>
      <c r="U24" s="528"/>
      <c r="V24" s="528"/>
      <c r="W24" s="528"/>
      <c r="X24" s="528"/>
      <c r="Y24" s="528"/>
      <c r="Z24" s="528"/>
      <c r="AA24" s="528"/>
      <c r="AB24" s="528"/>
      <c r="AC24" s="528"/>
    </row>
    <row r="25" spans="1:29" ht="14.1" customHeight="1">
      <c r="A25" s="1384" t="s">
        <v>3246</v>
      </c>
      <c r="B25" s="1384"/>
      <c r="C25" s="1384"/>
      <c r="D25" s="1384"/>
      <c r="E25" s="1384"/>
      <c r="F25" s="1384"/>
      <c r="G25" s="1384"/>
      <c r="H25" s="1384"/>
      <c r="I25" s="1384"/>
      <c r="J25" s="1384"/>
      <c r="K25" s="1384"/>
      <c r="L25" s="1384"/>
      <c r="M25" s="1384"/>
      <c r="N25" s="1384"/>
      <c r="O25" s="1384"/>
      <c r="P25" s="1384"/>
      <c r="Q25" s="1384"/>
      <c r="R25" s="1384"/>
      <c r="S25" s="1376" t="str">
        <f>IF(第三面!S25="","",第三面!S25)</f>
        <v/>
      </c>
      <c r="T25" s="1376"/>
      <c r="U25" s="1376"/>
      <c r="V25" s="1376"/>
      <c r="W25" s="535" t="s">
        <v>3247</v>
      </c>
      <c r="X25" s="489"/>
      <c r="Y25" s="489"/>
      <c r="Z25" s="489"/>
      <c r="AA25" s="489"/>
      <c r="AB25" s="489"/>
      <c r="AC25" s="489"/>
    </row>
    <row r="26" spans="1:29" ht="14.1" customHeight="1">
      <c r="A26" s="1384" t="s">
        <v>3248</v>
      </c>
      <c r="B26" s="1384"/>
      <c r="C26" s="1384"/>
      <c r="D26" s="1384"/>
      <c r="E26" s="1384"/>
      <c r="F26" s="1384"/>
      <c r="G26" s="1384"/>
      <c r="H26" s="1384"/>
      <c r="I26" s="1384"/>
      <c r="J26" s="1384"/>
      <c r="K26" s="1384"/>
      <c r="L26" s="1384"/>
      <c r="M26" s="1384"/>
      <c r="N26" s="1384"/>
      <c r="O26" s="1384"/>
      <c r="P26" s="1384"/>
      <c r="Q26" s="1384"/>
      <c r="R26" s="1384"/>
      <c r="S26" s="1376" t="str">
        <f>IF(第三面!S26="","",第三面!S26)</f>
        <v/>
      </c>
      <c r="T26" s="1376"/>
      <c r="U26" s="1376"/>
      <c r="V26" s="1376"/>
      <c r="W26" s="535" t="s">
        <v>3247</v>
      </c>
      <c r="X26" s="489"/>
      <c r="Y26" s="489"/>
      <c r="Z26" s="489"/>
      <c r="AA26" s="489"/>
      <c r="AB26" s="489"/>
      <c r="AC26" s="489"/>
    </row>
    <row r="27" spans="1:29" ht="14.1" customHeight="1">
      <c r="A27" s="489" t="s">
        <v>2851</v>
      </c>
      <c r="B27" s="489"/>
      <c r="C27" s="489"/>
      <c r="D27" s="489"/>
      <c r="E27" s="1379" t="str">
        <f>IF(第三面!F27="","",第三面!F27)</f>
        <v/>
      </c>
      <c r="F27" s="1379"/>
      <c r="G27" s="1379"/>
      <c r="H27" s="1379"/>
      <c r="I27" s="1379"/>
      <c r="J27" s="1379"/>
      <c r="K27" s="1379"/>
      <c r="L27" s="1379"/>
      <c r="M27" s="1379"/>
      <c r="N27" s="1379"/>
      <c r="O27" s="1379"/>
      <c r="P27" s="1379"/>
      <c r="Q27" s="1379"/>
      <c r="R27" s="1379"/>
      <c r="S27" s="1379"/>
      <c r="T27" s="1379"/>
      <c r="U27" s="1379"/>
      <c r="V27" s="1379"/>
      <c r="W27" s="1379"/>
      <c r="X27" s="1379"/>
      <c r="Y27" s="1379"/>
      <c r="Z27" s="1379"/>
      <c r="AA27" s="1379"/>
      <c r="AB27" s="1379"/>
      <c r="AC27" s="1379"/>
    </row>
    <row r="28" spans="1:29" ht="14.1" customHeight="1">
      <c r="A28" s="525" t="s">
        <v>3249</v>
      </c>
      <c r="B28" s="525"/>
      <c r="C28" s="525"/>
      <c r="D28" s="525"/>
      <c r="E28" s="525"/>
      <c r="F28" s="525" t="s">
        <v>3250</v>
      </c>
      <c r="G28" s="525"/>
      <c r="H28" s="1380">
        <f>第三面!H28</f>
        <v>0</v>
      </c>
      <c r="I28" s="1381"/>
      <c r="J28" s="1381"/>
      <c r="K28" s="1381"/>
      <c r="L28" s="1381"/>
      <c r="M28" s="537" t="s">
        <v>3251</v>
      </c>
      <c r="N28" s="537"/>
      <c r="O28" s="1382">
        <f>第三面!N28</f>
        <v>0</v>
      </c>
      <c r="P28" s="1383"/>
      <c r="Q28" s="1383"/>
      <c r="R28" s="1383"/>
      <c r="S28" s="1383"/>
      <c r="T28" s="1383"/>
      <c r="U28" s="1383"/>
      <c r="V28" s="1383"/>
      <c r="W28" s="1383"/>
      <c r="X28" s="1383"/>
      <c r="Y28" s="1383"/>
      <c r="Z28" s="1383"/>
      <c r="AA28" s="1383"/>
      <c r="AB28" s="1383"/>
      <c r="AC28" s="1383"/>
    </row>
    <row r="29" spans="1:29" ht="14.1" customHeight="1">
      <c r="A29" s="501" t="s">
        <v>3252</v>
      </c>
      <c r="B29" s="501"/>
      <c r="C29" s="501"/>
      <c r="D29" s="501"/>
      <c r="E29" s="501"/>
      <c r="F29" s="501"/>
      <c r="G29" s="501"/>
      <c r="H29" s="501"/>
      <c r="I29" s="501"/>
      <c r="J29" s="501"/>
      <c r="K29" s="501"/>
      <c r="L29" s="501"/>
      <c r="M29" s="501"/>
      <c r="N29" s="501"/>
      <c r="O29" s="501"/>
      <c r="P29" s="501"/>
      <c r="Q29" s="501"/>
      <c r="R29" s="526"/>
      <c r="S29" s="526"/>
      <c r="T29" s="526"/>
      <c r="U29" s="526"/>
      <c r="V29" s="526"/>
      <c r="W29" s="526"/>
      <c r="X29" s="526"/>
      <c r="Y29" s="526"/>
      <c r="Z29" s="526"/>
      <c r="AA29" s="526"/>
      <c r="AB29" s="526"/>
      <c r="AC29" s="526"/>
    </row>
    <row r="30" spans="1:29" ht="14.1" customHeight="1">
      <c r="A30" s="498"/>
      <c r="B30" s="527" t="str">
        <f>第三面!C30</f>
        <v>□</v>
      </c>
      <c r="C30" s="498" t="s">
        <v>3253</v>
      </c>
      <c r="D30" s="498"/>
      <c r="E30" s="527" t="str">
        <f>第三面!F30</f>
        <v>□</v>
      </c>
      <c r="F30" s="498" t="s">
        <v>3254</v>
      </c>
      <c r="G30" s="498"/>
      <c r="H30" s="527" t="str">
        <f>第三面!I30</f>
        <v>□</v>
      </c>
      <c r="I30" s="498" t="s">
        <v>3255</v>
      </c>
      <c r="J30" s="498"/>
      <c r="K30" s="527" t="str">
        <f>第三面!L30</f>
        <v>□</v>
      </c>
      <c r="L30" s="498" t="s">
        <v>2858</v>
      </c>
      <c r="M30" s="498"/>
      <c r="N30" s="527" t="str">
        <f>第三面!O30</f>
        <v>□</v>
      </c>
      <c r="O30" s="498" t="s">
        <v>2859</v>
      </c>
      <c r="P30" s="498"/>
      <c r="Q30" s="498"/>
      <c r="R30" s="527" t="str">
        <f>第三面!S30</f>
        <v>□</v>
      </c>
      <c r="S30" s="533" t="s">
        <v>2860</v>
      </c>
      <c r="T30" s="533"/>
      <c r="U30" s="533"/>
      <c r="V30" s="533"/>
      <c r="W30" s="533"/>
      <c r="X30" s="527" t="str">
        <f>第三面!X30</f>
        <v>□</v>
      </c>
      <c r="Y30" s="533" t="s">
        <v>2861</v>
      </c>
      <c r="Z30" s="533"/>
      <c r="AA30" s="533"/>
      <c r="AB30" s="533"/>
      <c r="AC30" s="533"/>
    </row>
    <row r="31" spans="1:29" ht="14.1" customHeight="1">
      <c r="A31" s="501" t="s">
        <v>3256</v>
      </c>
      <c r="B31" s="501"/>
      <c r="C31" s="501"/>
      <c r="D31" s="501"/>
      <c r="E31" s="501"/>
      <c r="F31" s="501"/>
      <c r="G31" s="501"/>
      <c r="H31" s="501"/>
      <c r="I31" s="489" t="s">
        <v>3257</v>
      </c>
      <c r="J31" s="501" t="s">
        <v>3258</v>
      </c>
      <c r="K31" s="501"/>
      <c r="L31" s="501"/>
      <c r="M31" s="501"/>
      <c r="N31" s="501"/>
      <c r="O31" s="489" t="s">
        <v>2841</v>
      </c>
      <c r="P31" s="501" t="s">
        <v>3259</v>
      </c>
      <c r="Q31" s="501"/>
      <c r="R31" s="526"/>
      <c r="S31" s="526"/>
      <c r="T31" s="526"/>
      <c r="U31" s="489" t="s">
        <v>2841</v>
      </c>
      <c r="V31" s="526" t="s">
        <v>3260</v>
      </c>
      <c r="W31" s="526"/>
      <c r="X31" s="526"/>
      <c r="Y31" s="526"/>
      <c r="Z31" s="526"/>
      <c r="AA31" s="538" t="s">
        <v>3261</v>
      </c>
      <c r="AB31" s="526"/>
      <c r="AC31" s="526"/>
    </row>
    <row r="32" spans="1:29" ht="14.1" customHeight="1">
      <c r="A32" s="489" t="s">
        <v>3262</v>
      </c>
      <c r="B32" s="489"/>
      <c r="C32" s="489"/>
      <c r="D32" s="489"/>
      <c r="E32" s="489"/>
      <c r="F32" s="489"/>
      <c r="G32" s="489"/>
      <c r="H32" s="489"/>
      <c r="I32" s="489" t="s">
        <v>3257</v>
      </c>
      <c r="J32" s="1375" t="str">
        <f>IF(第三面!J32="","",第三面!J32)</f>
        <v/>
      </c>
      <c r="K32" s="1375"/>
      <c r="L32" s="1375"/>
      <c r="M32" s="1375"/>
      <c r="N32" s="539" t="str">
        <f>第三面!N32</f>
        <v/>
      </c>
      <c r="O32" s="489" t="s">
        <v>2841</v>
      </c>
      <c r="P32" s="1375" t="str">
        <f>IF(第三面!P32="","",第三面!P32)</f>
        <v/>
      </c>
      <c r="Q32" s="1375"/>
      <c r="R32" s="1375"/>
      <c r="S32" s="1375"/>
      <c r="T32" s="539" t="str">
        <f>第三面!T32</f>
        <v/>
      </c>
      <c r="U32" s="489" t="s">
        <v>2841</v>
      </c>
      <c r="V32" s="1375">
        <f>IF(第三面!V32="","",第三面!V32)</f>
        <v>0</v>
      </c>
      <c r="W32" s="1375"/>
      <c r="X32" s="1375"/>
      <c r="Y32" s="1375"/>
      <c r="Z32" s="540" t="s">
        <v>47</v>
      </c>
      <c r="AA32" s="538" t="s">
        <v>3261</v>
      </c>
      <c r="AB32" s="528"/>
      <c r="AC32" s="528"/>
    </row>
    <row r="33" spans="1:30" ht="14.1" customHeight="1">
      <c r="A33" s="406" t="s">
        <v>3263</v>
      </c>
      <c r="C33" s="406"/>
      <c r="D33" s="406"/>
      <c r="E33" s="406"/>
      <c r="F33" s="406"/>
      <c r="G33" s="406"/>
      <c r="H33" s="406"/>
      <c r="I33" s="406"/>
      <c r="J33" s="423"/>
      <c r="K33" s="421"/>
      <c r="L33" s="421"/>
      <c r="M33" s="421"/>
      <c r="N33" s="421"/>
      <c r="O33" s="421"/>
      <c r="P33" s="423"/>
      <c r="Q33" s="421"/>
      <c r="R33" s="421"/>
      <c r="S33" s="421"/>
      <c r="T33" s="421"/>
      <c r="U33" s="421"/>
      <c r="V33" s="407"/>
      <c r="W33" s="422"/>
      <c r="X33" s="422"/>
      <c r="Y33" s="422"/>
      <c r="Z33" s="422"/>
      <c r="AA33" s="422"/>
      <c r="AB33" s="406"/>
      <c r="AC33" s="407"/>
      <c r="AD33" s="406"/>
    </row>
    <row r="34" spans="1:30" ht="14.1" customHeight="1">
      <c r="A34" s="489"/>
      <c r="B34" s="406"/>
      <c r="C34" s="406"/>
      <c r="D34" s="406" t="s">
        <v>2870</v>
      </c>
      <c r="F34" s="406"/>
      <c r="G34" s="406"/>
      <c r="H34" s="406"/>
      <c r="I34" s="489" t="s">
        <v>3257</v>
      </c>
      <c r="J34" s="1375" t="str">
        <f>IF(第三面!J34="","",第三面!J34)</f>
        <v/>
      </c>
      <c r="K34" s="1375"/>
      <c r="L34" s="1375"/>
      <c r="M34" s="1375"/>
      <c r="N34" s="539" t="str">
        <f>第三面!N34</f>
        <v/>
      </c>
      <c r="O34" s="489" t="s">
        <v>2841</v>
      </c>
      <c r="P34" s="1375" t="str">
        <f>IF(第三面!P34="","",第三面!P34)</f>
        <v/>
      </c>
      <c r="Q34" s="1375"/>
      <c r="R34" s="1375"/>
      <c r="S34" s="1375"/>
      <c r="T34" s="539" t="str">
        <f>第三面!T34</f>
        <v/>
      </c>
      <c r="U34" s="489" t="s">
        <v>2841</v>
      </c>
      <c r="V34" s="1375">
        <f>IF(第三面!V34="","",第三面!V34)</f>
        <v>0</v>
      </c>
      <c r="W34" s="1375"/>
      <c r="X34" s="1375"/>
      <c r="Y34" s="1375"/>
      <c r="Z34" s="540" t="s">
        <v>47</v>
      </c>
      <c r="AA34" s="538" t="s">
        <v>3261</v>
      </c>
      <c r="AB34" s="528"/>
      <c r="AC34" s="528"/>
      <c r="AD34" s="406"/>
    </row>
    <row r="35" spans="1:30" ht="14.1" customHeight="1">
      <c r="A35" s="498" t="s">
        <v>3264</v>
      </c>
      <c r="B35" s="498"/>
      <c r="C35" s="498"/>
      <c r="D35" s="498"/>
      <c r="E35" s="498"/>
      <c r="F35" s="498"/>
      <c r="G35" s="498"/>
      <c r="H35" s="498"/>
      <c r="I35" s="498"/>
      <c r="J35" s="541"/>
      <c r="K35" s="541"/>
      <c r="L35" s="541"/>
      <c r="M35" s="541"/>
      <c r="N35" s="540"/>
      <c r="O35" s="498"/>
      <c r="P35" s="1377" t="str">
        <f>IF(第三面!J35="","",第三面!J35)</f>
        <v/>
      </c>
      <c r="Q35" s="1377"/>
      <c r="R35" s="1377"/>
      <c r="S35" s="1377"/>
      <c r="T35" s="541" t="s">
        <v>2849</v>
      </c>
      <c r="U35" s="498"/>
      <c r="V35" s="535"/>
      <c r="W35" s="535"/>
      <c r="X35" s="535"/>
      <c r="Y35" s="535"/>
      <c r="Z35" s="535"/>
      <c r="AA35" s="542"/>
      <c r="AB35" s="533"/>
      <c r="AC35" s="533"/>
    </row>
    <row r="36" spans="1:30" ht="14.1" customHeight="1">
      <c r="A36" s="501" t="s">
        <v>3265</v>
      </c>
      <c r="B36" s="501"/>
      <c r="C36" s="501"/>
      <c r="D36" s="501"/>
      <c r="E36" s="501"/>
      <c r="F36" s="501"/>
      <c r="G36" s="501"/>
      <c r="H36" s="501"/>
      <c r="I36" s="489" t="s">
        <v>3257</v>
      </c>
      <c r="J36" s="501" t="s">
        <v>3258</v>
      </c>
      <c r="K36" s="501"/>
      <c r="L36" s="501"/>
      <c r="M36" s="501"/>
      <c r="N36" s="501"/>
      <c r="O36" s="489" t="s">
        <v>2841</v>
      </c>
      <c r="P36" s="501" t="s">
        <v>3259</v>
      </c>
      <c r="Q36" s="489"/>
      <c r="R36" s="528"/>
      <c r="S36" s="528"/>
      <c r="T36" s="528"/>
      <c r="U36" s="489" t="s">
        <v>2841</v>
      </c>
      <c r="V36" s="526" t="s">
        <v>3260</v>
      </c>
      <c r="W36" s="526"/>
      <c r="X36" s="526"/>
      <c r="Y36" s="526"/>
      <c r="Z36" s="526"/>
      <c r="AA36" s="538" t="s">
        <v>3261</v>
      </c>
      <c r="AB36" s="526"/>
      <c r="AC36" s="526"/>
    </row>
    <row r="37" spans="1:30" ht="14.1" customHeight="1">
      <c r="A37" s="543" t="s">
        <v>3266</v>
      </c>
      <c r="B37" s="489"/>
      <c r="C37" s="489"/>
      <c r="D37" s="489"/>
      <c r="E37" s="489"/>
      <c r="F37" s="489"/>
      <c r="G37" s="489"/>
      <c r="H37" s="489"/>
      <c r="I37" s="489" t="s">
        <v>3257</v>
      </c>
      <c r="J37" s="1375" t="str">
        <f>IF(第三面!J37="","",第三面!J37)</f>
        <v/>
      </c>
      <c r="K37" s="1375"/>
      <c r="L37" s="1375"/>
      <c r="M37" s="1375"/>
      <c r="N37" s="539" t="str">
        <f>第三面!N37</f>
        <v/>
      </c>
      <c r="O37" s="489" t="s">
        <v>2841</v>
      </c>
      <c r="P37" s="1375" t="str">
        <f>IF(第三面!P37="","",第三面!P37)</f>
        <v/>
      </c>
      <c r="Q37" s="1375"/>
      <c r="R37" s="1375"/>
      <c r="S37" s="1375"/>
      <c r="T37" s="539" t="str">
        <f>第三面!T37</f>
        <v/>
      </c>
      <c r="U37" s="489" t="s">
        <v>2841</v>
      </c>
      <c r="V37" s="1375">
        <f>IF(第三面!V37="","",第三面!V37)</f>
        <v>0</v>
      </c>
      <c r="W37" s="1375"/>
      <c r="X37" s="1375"/>
      <c r="Y37" s="1375"/>
      <c r="Z37" s="540" t="s">
        <v>47</v>
      </c>
      <c r="AA37" s="538" t="s">
        <v>3261</v>
      </c>
      <c r="AB37" s="528"/>
      <c r="AC37" s="528"/>
    </row>
    <row r="38" spans="1:30" ht="14.1" customHeight="1">
      <c r="A38" s="1378" t="s">
        <v>3267</v>
      </c>
      <c r="B38" s="1378"/>
      <c r="C38" s="1378"/>
      <c r="D38" s="1378"/>
      <c r="E38" s="1378"/>
      <c r="F38" s="1378"/>
      <c r="G38" s="1378"/>
      <c r="H38" s="1378"/>
      <c r="I38" s="1378"/>
      <c r="J38" s="1378"/>
      <c r="K38" s="1378"/>
      <c r="L38" s="1378"/>
      <c r="M38" s="1378"/>
      <c r="N38" s="1378"/>
      <c r="O38" s="1378"/>
      <c r="P38" s="1378"/>
      <c r="Q38" s="1378"/>
      <c r="R38" s="1378"/>
      <c r="S38" s="1378"/>
      <c r="T38" s="1378"/>
      <c r="U38" s="1378"/>
      <c r="V38" s="1378"/>
      <c r="W38" s="1378"/>
      <c r="X38" s="1378"/>
      <c r="Y38" s="1378"/>
      <c r="Z38" s="1378"/>
      <c r="AA38" s="1378"/>
      <c r="AB38" s="1378"/>
      <c r="AC38" s="1378"/>
    </row>
    <row r="39" spans="1:30" ht="14.1" customHeight="1">
      <c r="A39" s="489"/>
      <c r="B39" s="489"/>
      <c r="C39" s="489"/>
      <c r="D39" s="489"/>
      <c r="E39" s="489"/>
      <c r="F39" s="489"/>
      <c r="G39" s="489"/>
      <c r="H39" s="489"/>
      <c r="I39" s="489" t="s">
        <v>3257</v>
      </c>
      <c r="J39" s="1375" t="str">
        <f>IF(第三面!J39="","",第三面!J39)</f>
        <v/>
      </c>
      <c r="K39" s="1375"/>
      <c r="L39" s="1375"/>
      <c r="M39" s="1375"/>
      <c r="N39" s="492" t="str">
        <f>第三面!N39</f>
        <v/>
      </c>
      <c r="O39" s="489" t="s">
        <v>2841</v>
      </c>
      <c r="P39" s="1375" t="str">
        <f>IF(第三面!P39="","",第三面!P39)</f>
        <v/>
      </c>
      <c r="Q39" s="1375"/>
      <c r="R39" s="1375"/>
      <c r="S39" s="1375"/>
      <c r="T39" s="539" t="str">
        <f>第三面!T39</f>
        <v/>
      </c>
      <c r="U39" s="489" t="s">
        <v>2841</v>
      </c>
      <c r="V39" s="1375" t="str">
        <f>IF(第三面!V39="","",第三面!V39)</f>
        <v/>
      </c>
      <c r="W39" s="1375"/>
      <c r="X39" s="1375"/>
      <c r="Y39" s="1375"/>
      <c r="Z39" s="539" t="str">
        <f>IF(V39="","","㎡")</f>
        <v/>
      </c>
      <c r="AA39" s="538" t="s">
        <v>3261</v>
      </c>
      <c r="AB39" s="528"/>
      <c r="AC39" s="528"/>
    </row>
    <row r="40" spans="1:30" ht="14.1" customHeight="1">
      <c r="A40" s="544" t="s">
        <v>3268</v>
      </c>
      <c r="B40" s="489"/>
      <c r="C40" s="489"/>
      <c r="D40" s="489"/>
      <c r="E40" s="489"/>
      <c r="F40" s="489"/>
      <c r="G40" s="489"/>
      <c r="H40" s="489"/>
      <c r="I40" s="489"/>
      <c r="J40" s="545"/>
      <c r="K40" s="545"/>
      <c r="L40" s="545"/>
      <c r="M40" s="545"/>
      <c r="N40" s="545"/>
      <c r="O40" s="489"/>
      <c r="P40" s="545"/>
      <c r="Q40" s="545"/>
      <c r="R40" s="545"/>
      <c r="S40" s="545"/>
      <c r="T40" s="540"/>
      <c r="U40" s="489"/>
      <c r="V40" s="545"/>
      <c r="W40" s="545"/>
      <c r="X40" s="545"/>
      <c r="Y40" s="545"/>
      <c r="Z40" s="540"/>
      <c r="AA40" s="538"/>
      <c r="AB40" s="528"/>
      <c r="AC40" s="528"/>
    </row>
    <row r="41" spans="1:30" ht="14.1" customHeight="1">
      <c r="A41" s="546"/>
      <c r="B41" s="546"/>
      <c r="C41" s="546"/>
      <c r="D41" s="546"/>
      <c r="E41" s="489"/>
      <c r="F41" s="489"/>
      <c r="G41" s="489"/>
      <c r="H41" s="489"/>
      <c r="I41" s="489" t="s">
        <v>3257</v>
      </c>
      <c r="J41" s="1375" t="str">
        <f>IF(第三面!J41="","",第三面!J41)</f>
        <v/>
      </c>
      <c r="K41" s="1375"/>
      <c r="L41" s="1375"/>
      <c r="M41" s="1375"/>
      <c r="N41" s="539" t="str">
        <f>第三面!N41</f>
        <v/>
      </c>
      <c r="O41" s="489" t="s">
        <v>2841</v>
      </c>
      <c r="P41" s="1375" t="str">
        <f>IF(第三面!P41="","",第三面!P41)</f>
        <v/>
      </c>
      <c r="Q41" s="1375"/>
      <c r="R41" s="1375"/>
      <c r="S41" s="1375"/>
      <c r="T41" s="539" t="str">
        <f>第三面!T41</f>
        <v/>
      </c>
      <c r="U41" s="489" t="s">
        <v>2841</v>
      </c>
      <c r="V41" s="1375" t="str">
        <f>IF(第三面!V41="","",第三面!V41)</f>
        <v/>
      </c>
      <c r="W41" s="1375"/>
      <c r="X41" s="1375"/>
      <c r="Y41" s="1375"/>
      <c r="Z41" s="539" t="str">
        <f>IF(V41="","","㎡")</f>
        <v/>
      </c>
      <c r="AA41" s="538" t="s">
        <v>3261</v>
      </c>
      <c r="AB41" s="528"/>
      <c r="AC41" s="528"/>
    </row>
    <row r="42" spans="1:30" ht="14.1" customHeight="1">
      <c r="A42" s="544" t="s">
        <v>2878</v>
      </c>
      <c r="B42" s="546"/>
      <c r="C42" s="546"/>
      <c r="D42" s="546"/>
      <c r="E42" s="489"/>
      <c r="F42" s="489"/>
      <c r="G42" s="489"/>
      <c r="H42" s="489"/>
      <c r="I42" s="489"/>
      <c r="J42" s="489"/>
      <c r="K42" s="489"/>
      <c r="L42" s="489"/>
      <c r="M42" s="489"/>
      <c r="N42" s="489"/>
      <c r="O42" s="489"/>
      <c r="P42" s="489"/>
      <c r="Q42" s="489"/>
      <c r="R42" s="528"/>
      <c r="S42" s="528"/>
      <c r="T42" s="528"/>
      <c r="U42" s="528"/>
      <c r="V42" s="528"/>
      <c r="W42" s="528"/>
      <c r="X42" s="528"/>
      <c r="Y42" s="528"/>
      <c r="Z42" s="528"/>
      <c r="AA42" s="528"/>
      <c r="AB42" s="528"/>
      <c r="AC42" s="528"/>
    </row>
    <row r="43" spans="1:30" ht="14.1" customHeight="1">
      <c r="A43" s="546"/>
      <c r="B43" s="546"/>
      <c r="C43" s="546"/>
      <c r="D43" s="546"/>
      <c r="E43" s="489"/>
      <c r="F43" s="489"/>
      <c r="G43" s="489"/>
      <c r="H43" s="489"/>
      <c r="I43" s="489" t="s">
        <v>3257</v>
      </c>
      <c r="J43" s="1375" t="str">
        <f>IF(第三面!J43="","",第三面!J43)</f>
        <v/>
      </c>
      <c r="K43" s="1375"/>
      <c r="L43" s="1375"/>
      <c r="M43" s="1375"/>
      <c r="N43" s="539" t="str">
        <f>第三面!N43</f>
        <v/>
      </c>
      <c r="O43" s="489" t="s">
        <v>2841</v>
      </c>
      <c r="P43" s="1375" t="str">
        <f>IF(第三面!P43="","",第三面!P43)</f>
        <v/>
      </c>
      <c r="Q43" s="1375"/>
      <c r="R43" s="1375"/>
      <c r="S43" s="1375"/>
      <c r="T43" s="539" t="str">
        <f>第三面!T43</f>
        <v/>
      </c>
      <c r="U43" s="489" t="s">
        <v>2841</v>
      </c>
      <c r="V43" s="1375" t="str">
        <f>IF(第三面!V43="","",第三面!V43)</f>
        <v/>
      </c>
      <c r="W43" s="1375"/>
      <c r="X43" s="1375"/>
      <c r="Y43" s="1375"/>
      <c r="Z43" s="539" t="str">
        <f t="shared" ref="Z43:Z53" si="0">IF(V43="","","㎡")</f>
        <v/>
      </c>
      <c r="AA43" s="538" t="s">
        <v>3261</v>
      </c>
      <c r="AB43" s="528"/>
      <c r="AC43" s="528"/>
    </row>
    <row r="44" spans="1:30" ht="14.1" customHeight="1">
      <c r="A44" s="544" t="s">
        <v>3269</v>
      </c>
      <c r="B44" s="546"/>
      <c r="C44" s="546"/>
      <c r="D44" s="546"/>
      <c r="E44" s="489"/>
      <c r="F44" s="489"/>
      <c r="G44" s="489"/>
      <c r="H44" s="489"/>
      <c r="I44" s="489" t="s">
        <v>3257</v>
      </c>
      <c r="J44" s="1375" t="str">
        <f>IF(第三面!J44="","",第三面!J44)</f>
        <v/>
      </c>
      <c r="K44" s="1375"/>
      <c r="L44" s="1375"/>
      <c r="M44" s="1375"/>
      <c r="N44" s="539" t="str">
        <f>第三面!N44</f>
        <v/>
      </c>
      <c r="O44" s="489" t="s">
        <v>2841</v>
      </c>
      <c r="P44" s="1375" t="str">
        <f>IF(第三面!P44="","",第三面!P44)</f>
        <v/>
      </c>
      <c r="Q44" s="1375"/>
      <c r="R44" s="1375"/>
      <c r="S44" s="1375"/>
      <c r="T44" s="539" t="str">
        <f>第三面!T44</f>
        <v/>
      </c>
      <c r="U44" s="489" t="s">
        <v>2841</v>
      </c>
      <c r="V44" s="1375" t="str">
        <f>IF(第三面!V44="","",第三面!V44)</f>
        <v/>
      </c>
      <c r="W44" s="1375"/>
      <c r="X44" s="1375"/>
      <c r="Y44" s="1375"/>
      <c r="Z44" s="539" t="str">
        <f>IF(V44="","","㎡")</f>
        <v/>
      </c>
      <c r="AA44" s="538" t="s">
        <v>3261</v>
      </c>
      <c r="AB44" s="528"/>
      <c r="AC44" s="528"/>
    </row>
    <row r="45" spans="1:30" ht="14.1" customHeight="1">
      <c r="A45" s="544" t="s">
        <v>2880</v>
      </c>
      <c r="B45" s="546"/>
      <c r="C45" s="546"/>
      <c r="D45" s="546"/>
      <c r="E45" s="489"/>
      <c r="F45" s="489"/>
      <c r="G45" s="489"/>
      <c r="H45" s="489"/>
      <c r="I45" s="489" t="s">
        <v>3257</v>
      </c>
      <c r="J45" s="1375" t="str">
        <f>IF(第三面!J45="","",第三面!J45)</f>
        <v/>
      </c>
      <c r="K45" s="1375"/>
      <c r="L45" s="1375"/>
      <c r="M45" s="1375"/>
      <c r="N45" s="539" t="str">
        <f>第三面!N45</f>
        <v/>
      </c>
      <c r="O45" s="489" t="s">
        <v>2841</v>
      </c>
      <c r="P45" s="1375" t="str">
        <f>IF(第三面!P45="","",第三面!P45)</f>
        <v/>
      </c>
      <c r="Q45" s="1375"/>
      <c r="R45" s="1375"/>
      <c r="S45" s="1375"/>
      <c r="T45" s="539" t="str">
        <f>第三面!T45</f>
        <v/>
      </c>
      <c r="U45" s="489" t="s">
        <v>2841</v>
      </c>
      <c r="V45" s="1375" t="str">
        <f>IF(第三面!V45="","",第三面!V45)</f>
        <v/>
      </c>
      <c r="W45" s="1375"/>
      <c r="X45" s="1375"/>
      <c r="Y45" s="1375"/>
      <c r="Z45" s="539" t="str">
        <f t="shared" si="0"/>
        <v/>
      </c>
      <c r="AA45" s="538" t="s">
        <v>3261</v>
      </c>
      <c r="AB45" s="528"/>
      <c r="AC45" s="528"/>
    </row>
    <row r="46" spans="1:30" s="478" customFormat="1" ht="17.100000000000001" customHeight="1">
      <c r="A46" s="544" t="s">
        <v>2881</v>
      </c>
      <c r="B46" s="547"/>
      <c r="C46" s="546"/>
      <c r="D46" s="546"/>
      <c r="E46" s="528"/>
      <c r="F46" s="528"/>
      <c r="G46" s="528"/>
      <c r="H46" s="528"/>
      <c r="I46" s="489" t="s">
        <v>3257</v>
      </c>
      <c r="J46" s="1375" t="str">
        <f>IF(第三面!J46="","",第三面!J46)</f>
        <v/>
      </c>
      <c r="K46" s="1375"/>
      <c r="L46" s="1375"/>
      <c r="M46" s="1375"/>
      <c r="N46" s="539" t="str">
        <f>第三面!N46</f>
        <v/>
      </c>
      <c r="O46" s="489" t="s">
        <v>2841</v>
      </c>
      <c r="P46" s="1375" t="str">
        <f>IF(第三面!P46="","",第三面!P46)</f>
        <v/>
      </c>
      <c r="Q46" s="1375"/>
      <c r="R46" s="1375"/>
      <c r="S46" s="1375"/>
      <c r="T46" s="539" t="str">
        <f>第三面!T46</f>
        <v/>
      </c>
      <c r="U46" s="489" t="s">
        <v>2841</v>
      </c>
      <c r="V46" s="1375" t="str">
        <f>IF(第三面!V46="","",第三面!V46)</f>
        <v/>
      </c>
      <c r="W46" s="1375"/>
      <c r="X46" s="1375"/>
      <c r="Y46" s="1375"/>
      <c r="Z46" s="539" t="str">
        <f t="shared" si="0"/>
        <v/>
      </c>
      <c r="AA46" s="538" t="s">
        <v>3261</v>
      </c>
      <c r="AB46" s="535"/>
      <c r="AC46" s="528"/>
    </row>
    <row r="47" spans="1:30" s="478" customFormat="1" ht="17.100000000000001" customHeight="1">
      <c r="A47" s="544" t="s">
        <v>2882</v>
      </c>
      <c r="B47" s="546"/>
      <c r="C47" s="546"/>
      <c r="D47" s="546"/>
      <c r="E47" s="528"/>
      <c r="F47" s="528"/>
      <c r="G47" s="528"/>
      <c r="H47" s="528"/>
      <c r="I47" s="489" t="s">
        <v>3257</v>
      </c>
      <c r="J47" s="1375" t="str">
        <f>IF(第三面!J47="","",第三面!J47)</f>
        <v/>
      </c>
      <c r="K47" s="1375"/>
      <c r="L47" s="1375"/>
      <c r="M47" s="1375"/>
      <c r="N47" s="539" t="str">
        <f>第三面!N47</f>
        <v/>
      </c>
      <c r="O47" s="489" t="s">
        <v>2841</v>
      </c>
      <c r="P47" s="1375" t="str">
        <f>IF(第三面!P47="","",第三面!P47)</f>
        <v/>
      </c>
      <c r="Q47" s="1375"/>
      <c r="R47" s="1375"/>
      <c r="S47" s="1375"/>
      <c r="T47" s="539" t="str">
        <f>第三面!T47</f>
        <v/>
      </c>
      <c r="U47" s="489" t="s">
        <v>2841</v>
      </c>
      <c r="V47" s="1375" t="str">
        <f>IF(第三面!V47="","",第三面!V47)</f>
        <v/>
      </c>
      <c r="W47" s="1375"/>
      <c r="X47" s="1375"/>
      <c r="Y47" s="1375"/>
      <c r="Z47" s="539" t="str">
        <f t="shared" si="0"/>
        <v/>
      </c>
      <c r="AA47" s="538" t="s">
        <v>3261</v>
      </c>
      <c r="AB47" s="535"/>
      <c r="AC47" s="528"/>
    </row>
    <row r="48" spans="1:30" ht="13.5" customHeight="1">
      <c r="A48" s="543" t="s">
        <v>3270</v>
      </c>
      <c r="B48" s="489"/>
      <c r="C48" s="489"/>
      <c r="D48" s="489"/>
      <c r="E48" s="489"/>
      <c r="F48" s="489"/>
      <c r="G48" s="489"/>
      <c r="H48" s="489"/>
      <c r="I48" s="489" t="s">
        <v>3257</v>
      </c>
      <c r="J48" s="1375" t="str">
        <f>IF(第三面!J48="","",第三面!J48)</f>
        <v/>
      </c>
      <c r="K48" s="1375"/>
      <c r="L48" s="1375"/>
      <c r="M48" s="1375"/>
      <c r="N48" s="539" t="str">
        <f>第三面!N48</f>
        <v/>
      </c>
      <c r="O48" s="489" t="s">
        <v>2841</v>
      </c>
      <c r="P48" s="1375" t="str">
        <f>IF(第三面!P48="","",第三面!P48)</f>
        <v/>
      </c>
      <c r="Q48" s="1375"/>
      <c r="R48" s="1375"/>
      <c r="S48" s="1375"/>
      <c r="T48" s="539" t="str">
        <f>第三面!T48</f>
        <v/>
      </c>
      <c r="U48" s="489" t="s">
        <v>2841</v>
      </c>
      <c r="V48" s="1375" t="str">
        <f>IF(第三面!V48="","",第三面!V48)</f>
        <v/>
      </c>
      <c r="W48" s="1375"/>
      <c r="X48" s="1375"/>
      <c r="Y48" s="1375"/>
      <c r="Z48" s="539" t="str">
        <f t="shared" si="0"/>
        <v/>
      </c>
      <c r="AA48" s="538" t="s">
        <v>3261</v>
      </c>
      <c r="AB48" s="528"/>
      <c r="AC48" s="528"/>
    </row>
    <row r="49" spans="1:29" s="478" customFormat="1" ht="17.100000000000001" customHeight="1">
      <c r="A49" s="544" t="s">
        <v>2884</v>
      </c>
      <c r="B49" s="546"/>
      <c r="C49" s="546"/>
      <c r="D49" s="546"/>
      <c r="E49" s="528"/>
      <c r="F49" s="528"/>
      <c r="G49" s="528"/>
      <c r="H49" s="528"/>
      <c r="I49" s="489" t="s">
        <v>3257</v>
      </c>
      <c r="J49" s="1375" t="str">
        <f>IF(第三面!J49="","",第三面!J49)</f>
        <v/>
      </c>
      <c r="K49" s="1375"/>
      <c r="L49" s="1375"/>
      <c r="M49" s="1375"/>
      <c r="N49" s="539" t="str">
        <f>第三面!N49</f>
        <v/>
      </c>
      <c r="O49" s="489" t="s">
        <v>2841</v>
      </c>
      <c r="P49" s="1375" t="str">
        <f>IF(第三面!P49="","",第三面!P49)</f>
        <v/>
      </c>
      <c r="Q49" s="1375"/>
      <c r="R49" s="1375"/>
      <c r="S49" s="1375"/>
      <c r="T49" s="539" t="str">
        <f>第三面!T49</f>
        <v/>
      </c>
      <c r="U49" s="489" t="s">
        <v>2841</v>
      </c>
      <c r="V49" s="1375" t="str">
        <f>IF(第三面!V49="","",第三面!V49)</f>
        <v/>
      </c>
      <c r="W49" s="1375"/>
      <c r="X49" s="1375"/>
      <c r="Y49" s="1375"/>
      <c r="Z49" s="539" t="str">
        <f t="shared" si="0"/>
        <v/>
      </c>
      <c r="AA49" s="538" t="s">
        <v>3261</v>
      </c>
      <c r="AB49" s="535"/>
      <c r="AC49" s="528"/>
    </row>
    <row r="50" spans="1:29" s="478" customFormat="1" ht="17.100000000000001" customHeight="1">
      <c r="A50" s="544" t="s">
        <v>3271</v>
      </c>
      <c r="B50" s="546"/>
      <c r="C50" s="546"/>
      <c r="D50" s="546"/>
      <c r="E50" s="528"/>
      <c r="F50" s="528"/>
      <c r="G50" s="528"/>
      <c r="H50" s="528"/>
      <c r="I50" s="489" t="s">
        <v>3257</v>
      </c>
      <c r="J50" s="1375" t="str">
        <f>IF(第三面!J50="","",第三面!J50)</f>
        <v/>
      </c>
      <c r="K50" s="1375"/>
      <c r="L50" s="1375"/>
      <c r="M50" s="1375"/>
      <c r="N50" s="539" t="str">
        <f>第三面!N50</f>
        <v/>
      </c>
      <c r="O50" s="489" t="s">
        <v>2841</v>
      </c>
      <c r="P50" s="1375" t="str">
        <f>IF(第三面!P50="","",第三面!P50)</f>
        <v/>
      </c>
      <c r="Q50" s="1375"/>
      <c r="R50" s="1375"/>
      <c r="S50" s="1375"/>
      <c r="T50" s="539" t="str">
        <f>第三面!T50</f>
        <v/>
      </c>
      <c r="U50" s="489" t="s">
        <v>2841</v>
      </c>
      <c r="V50" s="1375" t="str">
        <f>IF(第三面!V50="","",第三面!V50)</f>
        <v/>
      </c>
      <c r="W50" s="1375"/>
      <c r="X50" s="1375"/>
      <c r="Y50" s="1375"/>
      <c r="Z50" s="539" t="str">
        <f>IF(V50="","","㎡")</f>
        <v/>
      </c>
      <c r="AA50" s="538" t="s">
        <v>3261</v>
      </c>
      <c r="AB50" s="535"/>
      <c r="AC50" s="528"/>
    </row>
    <row r="51" spans="1:29" s="478" customFormat="1" ht="17.100000000000001" customHeight="1">
      <c r="A51" s="544" t="s">
        <v>3272</v>
      </c>
      <c r="B51" s="546"/>
      <c r="C51" s="546"/>
      <c r="D51" s="546"/>
      <c r="E51" s="528"/>
      <c r="F51" s="528"/>
      <c r="G51" s="528"/>
      <c r="H51" s="528"/>
      <c r="I51" s="489" t="s">
        <v>3257</v>
      </c>
      <c r="J51" s="1375" t="str">
        <f>IF(第三面!J51="","",第三面!J51)</f>
        <v/>
      </c>
      <c r="K51" s="1375"/>
      <c r="L51" s="1375"/>
      <c r="M51" s="1375"/>
      <c r="N51" s="539" t="str">
        <f>第三面!N50</f>
        <v/>
      </c>
      <c r="O51" s="489" t="s">
        <v>2841</v>
      </c>
      <c r="P51" s="1375" t="str">
        <f>IF(第三面!P51="","",第三面!P51)</f>
        <v/>
      </c>
      <c r="Q51" s="1375"/>
      <c r="R51" s="1375"/>
      <c r="S51" s="1375"/>
      <c r="T51" s="539" t="str">
        <f>第三面!T50</f>
        <v/>
      </c>
      <c r="U51" s="489" t="s">
        <v>2841</v>
      </c>
      <c r="V51" s="1375" t="str">
        <f>IF(第三面!V51="","",第三面!V51)</f>
        <v/>
      </c>
      <c r="W51" s="1375"/>
      <c r="X51" s="1375"/>
      <c r="Y51" s="1375"/>
      <c r="Z51" s="539" t="str">
        <f>IF(V51="","","㎡")</f>
        <v/>
      </c>
      <c r="AA51" s="538" t="s">
        <v>3261</v>
      </c>
      <c r="AB51" s="535"/>
      <c r="AC51" s="528"/>
    </row>
    <row r="52" spans="1:29" ht="14.1" customHeight="1">
      <c r="A52" s="544" t="s">
        <v>2921</v>
      </c>
      <c r="B52" s="546"/>
      <c r="C52" s="546"/>
      <c r="D52" s="546"/>
      <c r="E52" s="489"/>
      <c r="F52" s="489"/>
      <c r="G52" s="489"/>
      <c r="H52" s="489"/>
      <c r="I52" s="489" t="s">
        <v>3257</v>
      </c>
      <c r="J52" s="1375" t="str">
        <f>IF('第三面-2'!J1="","",'第三面-2'!J1)</f>
        <v/>
      </c>
      <c r="K52" s="1375"/>
      <c r="L52" s="1375"/>
      <c r="M52" s="1375"/>
      <c r="N52" s="539" t="str">
        <f>'第三面-2'!N1</f>
        <v/>
      </c>
      <c r="O52" s="489" t="s">
        <v>2841</v>
      </c>
      <c r="P52" s="1375" t="str">
        <f>IF('第三面-2'!P1="","",'第三面-2'!P1)</f>
        <v/>
      </c>
      <c r="Q52" s="1375"/>
      <c r="R52" s="1375"/>
      <c r="S52" s="1375"/>
      <c r="T52" s="539" t="str">
        <f>'第三面-2'!T1</f>
        <v/>
      </c>
      <c r="U52" s="489" t="s">
        <v>2841</v>
      </c>
      <c r="V52" s="1375" t="str">
        <f>IF('第三面-2'!V1="","",'第三面-2'!V1)</f>
        <v/>
      </c>
      <c r="W52" s="1375"/>
      <c r="X52" s="1375"/>
      <c r="Y52" s="1375"/>
      <c r="Z52" s="539" t="str">
        <f t="shared" si="0"/>
        <v/>
      </c>
      <c r="AA52" s="538" t="s">
        <v>3261</v>
      </c>
      <c r="AB52" s="528"/>
      <c r="AC52" s="528"/>
    </row>
    <row r="53" spans="1:29" ht="14.1" customHeight="1">
      <c r="A53" s="544" t="s">
        <v>3273</v>
      </c>
      <c r="B53" s="546"/>
      <c r="C53" s="546"/>
      <c r="D53" s="546"/>
      <c r="E53" s="489"/>
      <c r="F53" s="489"/>
      <c r="G53" s="489"/>
      <c r="H53" s="489"/>
      <c r="I53" s="489" t="s">
        <v>3257</v>
      </c>
      <c r="J53" s="1375" t="str">
        <f>IF('第三面-2'!J2="","",'第三面-2'!J2)</f>
        <v/>
      </c>
      <c r="K53" s="1375"/>
      <c r="L53" s="1375"/>
      <c r="M53" s="1375"/>
      <c r="N53" s="539" t="str">
        <f>'第三面-2'!N2</f>
        <v/>
      </c>
      <c r="O53" s="489" t="s">
        <v>2841</v>
      </c>
      <c r="P53" s="1375" t="str">
        <f>IF('第三面-2'!P2="","",'第三面-2'!P2)</f>
        <v/>
      </c>
      <c r="Q53" s="1375"/>
      <c r="R53" s="1375"/>
      <c r="S53" s="1375"/>
      <c r="T53" s="539" t="str">
        <f>'第三面-2'!T2</f>
        <v/>
      </c>
      <c r="U53" s="489" t="s">
        <v>2841</v>
      </c>
      <c r="V53" s="1375" t="str">
        <f>IF('第三面-2'!V2="","",'第三面-2'!V2)</f>
        <v/>
      </c>
      <c r="W53" s="1375"/>
      <c r="X53" s="1375"/>
      <c r="Y53" s="1375"/>
      <c r="Z53" s="539" t="str">
        <f t="shared" si="0"/>
        <v/>
      </c>
      <c r="AA53" s="538" t="s">
        <v>3261</v>
      </c>
      <c r="AB53" s="528"/>
      <c r="AC53" s="528"/>
    </row>
    <row r="54" spans="1:29" ht="14.1" customHeight="1">
      <c r="A54" s="544" t="s">
        <v>2923</v>
      </c>
      <c r="B54" s="546"/>
      <c r="C54" s="546"/>
      <c r="D54" s="546"/>
      <c r="E54" s="489"/>
      <c r="F54" s="489"/>
      <c r="G54" s="489"/>
      <c r="H54" s="528"/>
      <c r="I54" s="528"/>
      <c r="J54" s="528"/>
      <c r="K54" s="528"/>
      <c r="L54" s="528"/>
      <c r="M54" s="528"/>
      <c r="N54" s="528"/>
      <c r="O54" s="489"/>
      <c r="P54" s="1376" t="str">
        <f>IF('第三面-2'!J3="","",'第三面-2'!J3)</f>
        <v/>
      </c>
      <c r="Q54" s="1376"/>
      <c r="R54" s="1376"/>
      <c r="S54" s="1376"/>
      <c r="T54" s="535" t="s">
        <v>47</v>
      </c>
      <c r="U54" s="489"/>
      <c r="V54" s="489"/>
      <c r="W54" s="489"/>
      <c r="X54" s="489"/>
      <c r="Y54" s="489"/>
      <c r="Z54" s="489"/>
      <c r="AA54" s="489"/>
      <c r="AB54" s="489"/>
      <c r="AC54" s="489"/>
    </row>
    <row r="55" spans="1:29" ht="14.1" customHeight="1">
      <c r="A55" s="544" t="s">
        <v>2924</v>
      </c>
      <c r="B55" s="546"/>
      <c r="C55" s="546"/>
      <c r="D55" s="546"/>
      <c r="E55" s="498"/>
      <c r="F55" s="498"/>
      <c r="G55" s="498"/>
      <c r="H55" s="528"/>
      <c r="I55" s="528"/>
      <c r="J55" s="528"/>
      <c r="K55" s="528"/>
      <c r="L55" s="498"/>
      <c r="M55" s="498"/>
      <c r="N55" s="498"/>
      <c r="O55" s="498"/>
      <c r="P55" s="1377" t="str">
        <f>IF('第三面-2'!J4="","",'第三面-2'!J4)</f>
        <v/>
      </c>
      <c r="Q55" s="1377"/>
      <c r="R55" s="1377"/>
      <c r="S55" s="1377"/>
      <c r="T55" s="541" t="s">
        <v>2849</v>
      </c>
      <c r="U55" s="498"/>
      <c r="V55" s="498"/>
      <c r="W55" s="498"/>
      <c r="X55" s="498"/>
      <c r="Y55" s="498"/>
      <c r="Z55" s="498"/>
      <c r="AA55" s="498"/>
      <c r="AB55" s="498"/>
      <c r="AC55" s="498"/>
    </row>
    <row r="56" spans="1:29" ht="14.1" customHeight="1">
      <c r="A56" s="501" t="s">
        <v>3274</v>
      </c>
      <c r="B56" s="501"/>
      <c r="C56" s="501"/>
      <c r="D56" s="501"/>
      <c r="E56" s="501"/>
      <c r="F56" s="501"/>
      <c r="G56" s="501"/>
      <c r="H56" s="501"/>
      <c r="I56" s="501"/>
      <c r="J56" s="501"/>
      <c r="K56" s="501"/>
      <c r="L56" s="501"/>
      <c r="M56" s="501"/>
      <c r="N56" s="501"/>
      <c r="O56" s="501"/>
      <c r="P56" s="501"/>
      <c r="Q56" s="501"/>
      <c r="R56" s="526"/>
      <c r="S56" s="526"/>
      <c r="T56" s="526"/>
      <c r="U56" s="526"/>
      <c r="V56" s="526"/>
      <c r="W56" s="526"/>
      <c r="X56" s="526"/>
      <c r="Y56" s="526"/>
      <c r="Z56" s="526"/>
      <c r="AA56" s="526"/>
      <c r="AB56" s="526"/>
      <c r="AC56" s="526"/>
    </row>
    <row r="57" spans="1:29" ht="14.1" customHeight="1">
      <c r="A57" s="489" t="s">
        <v>3275</v>
      </c>
      <c r="B57" s="489"/>
      <c r="C57" s="489"/>
      <c r="D57" s="489"/>
      <c r="E57" s="489"/>
      <c r="F57" s="489"/>
      <c r="G57" s="489"/>
      <c r="H57" s="489"/>
      <c r="I57" s="489"/>
      <c r="J57" s="489"/>
      <c r="K57" s="489"/>
      <c r="L57" s="489"/>
      <c r="M57" s="1321" t="str">
        <f>IF('第三面-2'!L6="","",'第三面-2'!L6)</f>
        <v/>
      </c>
      <c r="N57" s="1321"/>
      <c r="O57" s="1321"/>
      <c r="P57" s="489"/>
      <c r="Q57" s="489"/>
      <c r="R57" s="489"/>
      <c r="S57" s="489"/>
      <c r="T57" s="489"/>
      <c r="U57" s="489"/>
      <c r="V57" s="489"/>
      <c r="W57" s="489"/>
      <c r="X57" s="489"/>
      <c r="Y57" s="489"/>
      <c r="Z57" s="489"/>
      <c r="AA57" s="489"/>
      <c r="AB57" s="489"/>
      <c r="AC57" s="489"/>
    </row>
    <row r="58" spans="1:29" ht="14.1" customHeight="1">
      <c r="A58" s="498" t="s">
        <v>2927</v>
      </c>
      <c r="B58" s="498"/>
      <c r="C58" s="498"/>
      <c r="D58" s="498"/>
      <c r="E58" s="498"/>
      <c r="F58" s="498"/>
      <c r="G58" s="498"/>
      <c r="H58" s="498"/>
      <c r="I58" s="498"/>
      <c r="J58" s="498"/>
      <c r="K58" s="498"/>
      <c r="L58" s="498"/>
      <c r="M58" s="1373" t="str">
        <f>IF('第三面-2'!L7="","",'第三面-2'!L7)</f>
        <v/>
      </c>
      <c r="N58" s="1373"/>
      <c r="O58" s="1373"/>
      <c r="P58" s="498"/>
      <c r="Q58" s="498"/>
      <c r="R58" s="498"/>
      <c r="S58" s="498"/>
      <c r="T58" s="498"/>
      <c r="U58" s="498"/>
      <c r="V58" s="498"/>
      <c r="W58" s="498"/>
      <c r="X58" s="498"/>
      <c r="Y58" s="498"/>
      <c r="Z58" s="498"/>
      <c r="AA58" s="498"/>
      <c r="AB58" s="498"/>
      <c r="AC58" s="498"/>
    </row>
    <row r="59" spans="1:29" ht="14.1" customHeight="1">
      <c r="A59" s="528"/>
      <c r="B59" s="528"/>
      <c r="C59" s="528"/>
      <c r="D59" s="528"/>
      <c r="E59" s="1374"/>
      <c r="F59" s="1374"/>
      <c r="G59" s="1374"/>
      <c r="H59" s="1374"/>
      <c r="I59" s="1374"/>
      <c r="J59" s="1374"/>
      <c r="K59" s="1374"/>
      <c r="L59" s="1374"/>
      <c r="M59" s="1374"/>
      <c r="N59" s="1374"/>
      <c r="O59" s="1374"/>
      <c r="P59" s="1374"/>
      <c r="Q59" s="1374"/>
      <c r="R59" s="1374"/>
      <c r="S59" s="1374"/>
      <c r="T59" s="1374"/>
      <c r="U59" s="1374"/>
      <c r="V59" s="1374"/>
      <c r="W59" s="1374"/>
      <c r="X59" s="1374"/>
      <c r="Y59" s="1374"/>
      <c r="Z59" s="1374"/>
      <c r="AA59" s="1374"/>
      <c r="AB59" s="1374"/>
      <c r="AC59" s="1374"/>
    </row>
    <row r="60" spans="1:29" ht="14.1" customHeight="1">
      <c r="A60" s="528"/>
      <c r="B60" s="549"/>
      <c r="C60" s="549"/>
      <c r="D60" s="549"/>
      <c r="E60" s="549"/>
      <c r="F60" s="549"/>
      <c r="G60" s="549"/>
      <c r="H60" s="549"/>
      <c r="I60" s="549"/>
      <c r="J60" s="549"/>
      <c r="K60" s="549"/>
      <c r="L60" s="549"/>
      <c r="M60" s="549"/>
      <c r="N60" s="549"/>
      <c r="O60" s="549"/>
      <c r="P60" s="549"/>
      <c r="Q60" s="549"/>
      <c r="R60" s="549"/>
      <c r="S60" s="549"/>
      <c r="T60" s="549"/>
      <c r="U60" s="549"/>
      <c r="V60" s="549"/>
      <c r="W60" s="549"/>
      <c r="X60" s="549"/>
      <c r="Y60" s="549"/>
      <c r="Z60" s="549"/>
      <c r="AA60" s="549"/>
      <c r="AB60" s="549"/>
      <c r="AC60" s="549"/>
    </row>
    <row r="61" spans="1:29" ht="14.1" customHeight="1">
      <c r="A61" s="528"/>
      <c r="B61" s="549"/>
      <c r="C61" s="549"/>
      <c r="D61" s="549"/>
      <c r="E61" s="549"/>
      <c r="F61" s="549"/>
      <c r="G61" s="549"/>
      <c r="H61" s="549"/>
      <c r="I61" s="549"/>
      <c r="J61" s="549"/>
      <c r="K61" s="549"/>
      <c r="L61" s="549"/>
      <c r="M61" s="549"/>
      <c r="N61" s="549"/>
      <c r="O61" s="549"/>
      <c r="P61" s="549"/>
      <c r="Q61" s="549"/>
      <c r="R61" s="549"/>
      <c r="S61" s="549"/>
      <c r="T61" s="549"/>
      <c r="U61" s="549"/>
      <c r="V61" s="549"/>
      <c r="W61" s="549"/>
      <c r="X61" s="549"/>
      <c r="Y61" s="549"/>
      <c r="Z61" s="549"/>
      <c r="AA61" s="549"/>
      <c r="AB61" s="549"/>
      <c r="AC61" s="549"/>
    </row>
  </sheetData>
  <mergeCells count="93">
    <mergeCell ref="M10:AC10"/>
    <mergeCell ref="A2:AC2"/>
    <mergeCell ref="A3:AC3"/>
    <mergeCell ref="F4:AC4"/>
    <mergeCell ref="F5:AC5"/>
    <mergeCell ref="F7:K7"/>
    <mergeCell ref="A11:AC11"/>
    <mergeCell ref="L13:N13"/>
    <mergeCell ref="L14:N14"/>
    <mergeCell ref="I16:K16"/>
    <mergeCell ref="N16:P16"/>
    <mergeCell ref="S16:U16"/>
    <mergeCell ref="X16:Z16"/>
    <mergeCell ref="I17:K17"/>
    <mergeCell ref="N17:P17"/>
    <mergeCell ref="S17:U17"/>
    <mergeCell ref="X17:Z17"/>
    <mergeCell ref="I18:L18"/>
    <mergeCell ref="N18:Q18"/>
    <mergeCell ref="S18:V18"/>
    <mergeCell ref="X18:AA18"/>
    <mergeCell ref="I20:K20"/>
    <mergeCell ref="N20:P20"/>
    <mergeCell ref="S20:U20"/>
    <mergeCell ref="X20:Z20"/>
    <mergeCell ref="I22:K22"/>
    <mergeCell ref="N22:P22"/>
    <mergeCell ref="S22:U22"/>
    <mergeCell ref="X22:Z22"/>
    <mergeCell ref="I23:K23"/>
    <mergeCell ref="I24:K24"/>
    <mergeCell ref="A25:R25"/>
    <mergeCell ref="S25:V25"/>
    <mergeCell ref="A26:R26"/>
    <mergeCell ref="S26:V26"/>
    <mergeCell ref="E27:AC27"/>
    <mergeCell ref="H28:L28"/>
    <mergeCell ref="O28:AC28"/>
    <mergeCell ref="J32:M32"/>
    <mergeCell ref="P32:S32"/>
    <mergeCell ref="V32:Y32"/>
    <mergeCell ref="J34:M34"/>
    <mergeCell ref="P34:S34"/>
    <mergeCell ref="V34:Y34"/>
    <mergeCell ref="P35:S35"/>
    <mergeCell ref="J37:M37"/>
    <mergeCell ref="P37:S37"/>
    <mergeCell ref="V37:Y37"/>
    <mergeCell ref="A38:AC38"/>
    <mergeCell ref="J39:M39"/>
    <mergeCell ref="P39:S39"/>
    <mergeCell ref="V39:Y39"/>
    <mergeCell ref="J41:M41"/>
    <mergeCell ref="P41:S41"/>
    <mergeCell ref="V41:Y41"/>
    <mergeCell ref="J43:M43"/>
    <mergeCell ref="P43:S43"/>
    <mergeCell ref="V43:Y43"/>
    <mergeCell ref="J44:M44"/>
    <mergeCell ref="P44:S44"/>
    <mergeCell ref="V44:Y44"/>
    <mergeCell ref="J45:M45"/>
    <mergeCell ref="P45:S45"/>
    <mergeCell ref="V45:Y45"/>
    <mergeCell ref="J46:M46"/>
    <mergeCell ref="P46:S46"/>
    <mergeCell ref="V46:Y46"/>
    <mergeCell ref="J47:M47"/>
    <mergeCell ref="P47:S47"/>
    <mergeCell ref="V47:Y47"/>
    <mergeCell ref="J48:M48"/>
    <mergeCell ref="P48:S48"/>
    <mergeCell ref="V48:Y48"/>
    <mergeCell ref="J49:M49"/>
    <mergeCell ref="P49:S49"/>
    <mergeCell ref="V49:Y49"/>
    <mergeCell ref="J50:M50"/>
    <mergeCell ref="P50:S50"/>
    <mergeCell ref="V50:Y50"/>
    <mergeCell ref="J51:M51"/>
    <mergeCell ref="P51:S51"/>
    <mergeCell ref="V51:Y51"/>
    <mergeCell ref="J52:M52"/>
    <mergeCell ref="P52:S52"/>
    <mergeCell ref="V52:Y52"/>
    <mergeCell ref="M58:O58"/>
    <mergeCell ref="E59:AC59"/>
    <mergeCell ref="J53:M53"/>
    <mergeCell ref="P53:S53"/>
    <mergeCell ref="V53:Y53"/>
    <mergeCell ref="P54:S54"/>
    <mergeCell ref="P55:S55"/>
    <mergeCell ref="M57:O57"/>
  </mergeCells>
  <phoneticPr fontId="1"/>
  <pageMargins left="0.78740157480314965" right="0.78740157480314965" top="0" bottom="0" header="0.51181102362204722" footer="0.51181102362204722"/>
  <pageSetup paperSize="9" fitToHeight="0" orientation="portrait" blackAndWhite="1"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173FC80-F911-4551-B50C-1562ADC3DCE8}">
          <x14:formula1>
            <xm:f>"□,■"</xm:f>
          </x14:formula1>
          <xm:sqref>E7:E8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E65543:E65544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E131079:E131080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E196615:E196616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E262151:E262152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E327687:E327688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E393223:E393224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E458759:E458760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E524295:E524296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E589831:E589832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E655367:E655368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E720903:E720904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E786439:E786440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E851975:E851976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E917511:E917512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E983047:E983048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WVM983047:WVM983048 F9 JB9 SX9 ACT9 AMP9 AWL9 BGH9 BQD9 BZZ9 CJV9 CTR9 DDN9 DNJ9 DXF9 EHB9 EQX9 FAT9 FKP9 FUL9 GEH9 GOD9 GXZ9 HHV9 HRR9 IBN9 ILJ9 IVF9 JFB9 JOX9 JYT9 KIP9 KSL9 LCH9 LMD9 LVZ9 MFV9 MPR9 MZN9 NJJ9 NTF9 ODB9 OMX9 OWT9 PGP9 PQL9 QAH9 QKD9 QTZ9 RDV9 RNR9 RXN9 SHJ9 SRF9 TBB9 TKX9 TUT9 UEP9 UOL9 UYH9 VID9 VRZ9 WBV9 WLR9 WVN9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K9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L7:L8 JH7:JH8 TD7:TD8 ACZ7:ACZ8 AMV7:AMV8 AWR7:AWR8 BGN7:BGN8 BQJ7:BQJ8 CAF7:CAF8 CKB7:CKB8 CTX7:CTX8 DDT7:DDT8 DNP7:DNP8 DXL7:DXL8 EHH7:EHH8 ERD7:ERD8 FAZ7:FAZ8 FKV7:FKV8 FUR7:FUR8 GEN7:GEN8 GOJ7:GOJ8 GYF7:GYF8 HIB7:HIB8 HRX7:HRX8 IBT7:IBT8 ILP7:ILP8 IVL7:IVL8 JFH7:JFH8 JPD7:JPD8 JYZ7:JYZ8 KIV7:KIV8 KSR7:KSR8 LCN7:LCN8 LMJ7:LMJ8 LWF7:LWF8 MGB7:MGB8 MPX7:MPX8 MZT7:MZT8 NJP7:NJP8 NTL7:NTL8 ODH7:ODH8 OND7:OND8 OWZ7:OWZ8 PGV7:PGV8 PQR7:PQR8 QAN7:QAN8 QKJ7:QKJ8 QUF7:QUF8 REB7:REB8 RNX7:RNX8 RXT7:RXT8 SHP7:SHP8 SRL7:SRL8 TBH7:TBH8 TLD7:TLD8 TUZ7:TUZ8 UEV7:UEV8 UOR7:UOR8 UYN7:UYN8 VIJ7:VIJ8 VSF7:VSF8 WCB7:WCB8 WLX7:WLX8 WVT7:WVT8 L65543:L65544 JH65543:JH65544 TD65543:TD65544 ACZ65543:ACZ65544 AMV65543:AMV65544 AWR65543:AWR65544 BGN65543:BGN65544 BQJ65543:BQJ65544 CAF65543:CAF65544 CKB65543:CKB65544 CTX65543:CTX65544 DDT65543:DDT65544 DNP65543:DNP65544 DXL65543:DXL65544 EHH65543:EHH65544 ERD65543:ERD65544 FAZ65543:FAZ65544 FKV65543:FKV65544 FUR65543:FUR65544 GEN65543:GEN65544 GOJ65543:GOJ65544 GYF65543:GYF65544 HIB65543:HIB65544 HRX65543:HRX65544 IBT65543:IBT65544 ILP65543:ILP65544 IVL65543:IVL65544 JFH65543:JFH65544 JPD65543:JPD65544 JYZ65543:JYZ65544 KIV65543:KIV65544 KSR65543:KSR65544 LCN65543:LCN65544 LMJ65543:LMJ65544 LWF65543:LWF65544 MGB65543:MGB65544 MPX65543:MPX65544 MZT65543:MZT65544 NJP65543:NJP65544 NTL65543:NTL65544 ODH65543:ODH65544 OND65543:OND65544 OWZ65543:OWZ65544 PGV65543:PGV65544 PQR65543:PQR65544 QAN65543:QAN65544 QKJ65543:QKJ65544 QUF65543:QUF65544 REB65543:REB65544 RNX65543:RNX65544 RXT65543:RXT65544 SHP65543:SHP65544 SRL65543:SRL65544 TBH65543:TBH65544 TLD65543:TLD65544 TUZ65543:TUZ65544 UEV65543:UEV65544 UOR65543:UOR65544 UYN65543:UYN65544 VIJ65543:VIJ65544 VSF65543:VSF65544 WCB65543:WCB65544 WLX65543:WLX65544 WVT65543:WVT65544 L131079:L131080 JH131079:JH131080 TD131079:TD131080 ACZ131079:ACZ131080 AMV131079:AMV131080 AWR131079:AWR131080 BGN131079:BGN131080 BQJ131079:BQJ131080 CAF131079:CAF131080 CKB131079:CKB131080 CTX131079:CTX131080 DDT131079:DDT131080 DNP131079:DNP131080 DXL131079:DXL131080 EHH131079:EHH131080 ERD131079:ERD131080 FAZ131079:FAZ131080 FKV131079:FKV131080 FUR131079:FUR131080 GEN131079:GEN131080 GOJ131079:GOJ131080 GYF131079:GYF131080 HIB131079:HIB131080 HRX131079:HRX131080 IBT131079:IBT131080 ILP131079:ILP131080 IVL131079:IVL131080 JFH131079:JFH131080 JPD131079:JPD131080 JYZ131079:JYZ131080 KIV131079:KIV131080 KSR131079:KSR131080 LCN131079:LCN131080 LMJ131079:LMJ131080 LWF131079:LWF131080 MGB131079:MGB131080 MPX131079:MPX131080 MZT131079:MZT131080 NJP131079:NJP131080 NTL131079:NTL131080 ODH131079:ODH131080 OND131079:OND131080 OWZ131079:OWZ131080 PGV131079:PGV131080 PQR131079:PQR131080 QAN131079:QAN131080 QKJ131079:QKJ131080 QUF131079:QUF131080 REB131079:REB131080 RNX131079:RNX131080 RXT131079:RXT131080 SHP131079:SHP131080 SRL131079:SRL131080 TBH131079:TBH131080 TLD131079:TLD131080 TUZ131079:TUZ131080 UEV131079:UEV131080 UOR131079:UOR131080 UYN131079:UYN131080 VIJ131079:VIJ131080 VSF131079:VSF131080 WCB131079:WCB131080 WLX131079:WLX131080 WVT131079:WVT131080 L196615:L196616 JH196615:JH196616 TD196615:TD196616 ACZ196615:ACZ196616 AMV196615:AMV196616 AWR196615:AWR196616 BGN196615:BGN196616 BQJ196615:BQJ196616 CAF196615:CAF196616 CKB196615:CKB196616 CTX196615:CTX196616 DDT196615:DDT196616 DNP196615:DNP196616 DXL196615:DXL196616 EHH196615:EHH196616 ERD196615:ERD196616 FAZ196615:FAZ196616 FKV196615:FKV196616 FUR196615:FUR196616 GEN196615:GEN196616 GOJ196615:GOJ196616 GYF196615:GYF196616 HIB196615:HIB196616 HRX196615:HRX196616 IBT196615:IBT196616 ILP196615:ILP196616 IVL196615:IVL196616 JFH196615:JFH196616 JPD196615:JPD196616 JYZ196615:JYZ196616 KIV196615:KIV196616 KSR196615:KSR196616 LCN196615:LCN196616 LMJ196615:LMJ196616 LWF196615:LWF196616 MGB196615:MGB196616 MPX196615:MPX196616 MZT196615:MZT196616 NJP196615:NJP196616 NTL196615:NTL196616 ODH196615:ODH196616 OND196615:OND196616 OWZ196615:OWZ196616 PGV196615:PGV196616 PQR196615:PQR196616 QAN196615:QAN196616 QKJ196615:QKJ196616 QUF196615:QUF196616 REB196615:REB196616 RNX196615:RNX196616 RXT196615:RXT196616 SHP196615:SHP196616 SRL196615:SRL196616 TBH196615:TBH196616 TLD196615:TLD196616 TUZ196615:TUZ196616 UEV196615:UEV196616 UOR196615:UOR196616 UYN196615:UYN196616 VIJ196615:VIJ196616 VSF196615:VSF196616 WCB196615:WCB196616 WLX196615:WLX196616 WVT196615:WVT196616 L262151:L262152 JH262151:JH262152 TD262151:TD262152 ACZ262151:ACZ262152 AMV262151:AMV262152 AWR262151:AWR262152 BGN262151:BGN262152 BQJ262151:BQJ262152 CAF262151:CAF262152 CKB262151:CKB262152 CTX262151:CTX262152 DDT262151:DDT262152 DNP262151:DNP262152 DXL262151:DXL262152 EHH262151:EHH262152 ERD262151:ERD262152 FAZ262151:FAZ262152 FKV262151:FKV262152 FUR262151:FUR262152 GEN262151:GEN262152 GOJ262151:GOJ262152 GYF262151:GYF262152 HIB262151:HIB262152 HRX262151:HRX262152 IBT262151:IBT262152 ILP262151:ILP262152 IVL262151:IVL262152 JFH262151:JFH262152 JPD262151:JPD262152 JYZ262151:JYZ262152 KIV262151:KIV262152 KSR262151:KSR262152 LCN262151:LCN262152 LMJ262151:LMJ262152 LWF262151:LWF262152 MGB262151:MGB262152 MPX262151:MPX262152 MZT262151:MZT262152 NJP262151:NJP262152 NTL262151:NTL262152 ODH262151:ODH262152 OND262151:OND262152 OWZ262151:OWZ262152 PGV262151:PGV262152 PQR262151:PQR262152 QAN262151:QAN262152 QKJ262151:QKJ262152 QUF262151:QUF262152 REB262151:REB262152 RNX262151:RNX262152 RXT262151:RXT262152 SHP262151:SHP262152 SRL262151:SRL262152 TBH262151:TBH262152 TLD262151:TLD262152 TUZ262151:TUZ262152 UEV262151:UEV262152 UOR262151:UOR262152 UYN262151:UYN262152 VIJ262151:VIJ262152 VSF262151:VSF262152 WCB262151:WCB262152 WLX262151:WLX262152 WVT262151:WVT262152 L327687:L327688 JH327687:JH327688 TD327687:TD327688 ACZ327687:ACZ327688 AMV327687:AMV327688 AWR327687:AWR327688 BGN327687:BGN327688 BQJ327687:BQJ327688 CAF327687:CAF327688 CKB327687:CKB327688 CTX327687:CTX327688 DDT327687:DDT327688 DNP327687:DNP327688 DXL327687:DXL327688 EHH327687:EHH327688 ERD327687:ERD327688 FAZ327687:FAZ327688 FKV327687:FKV327688 FUR327687:FUR327688 GEN327687:GEN327688 GOJ327687:GOJ327688 GYF327687:GYF327688 HIB327687:HIB327688 HRX327687:HRX327688 IBT327687:IBT327688 ILP327687:ILP327688 IVL327687:IVL327688 JFH327687:JFH327688 JPD327687:JPD327688 JYZ327687:JYZ327688 KIV327687:KIV327688 KSR327687:KSR327688 LCN327687:LCN327688 LMJ327687:LMJ327688 LWF327687:LWF327688 MGB327687:MGB327688 MPX327687:MPX327688 MZT327687:MZT327688 NJP327687:NJP327688 NTL327687:NTL327688 ODH327687:ODH327688 OND327687:OND327688 OWZ327687:OWZ327688 PGV327687:PGV327688 PQR327687:PQR327688 QAN327687:QAN327688 QKJ327687:QKJ327688 QUF327687:QUF327688 REB327687:REB327688 RNX327687:RNX327688 RXT327687:RXT327688 SHP327687:SHP327688 SRL327687:SRL327688 TBH327687:TBH327688 TLD327687:TLD327688 TUZ327687:TUZ327688 UEV327687:UEV327688 UOR327687:UOR327688 UYN327687:UYN327688 VIJ327687:VIJ327688 VSF327687:VSF327688 WCB327687:WCB327688 WLX327687:WLX327688 WVT327687:WVT327688 L393223:L393224 JH393223:JH393224 TD393223:TD393224 ACZ393223:ACZ393224 AMV393223:AMV393224 AWR393223:AWR393224 BGN393223:BGN393224 BQJ393223:BQJ393224 CAF393223:CAF393224 CKB393223:CKB393224 CTX393223:CTX393224 DDT393223:DDT393224 DNP393223:DNP393224 DXL393223:DXL393224 EHH393223:EHH393224 ERD393223:ERD393224 FAZ393223:FAZ393224 FKV393223:FKV393224 FUR393223:FUR393224 GEN393223:GEN393224 GOJ393223:GOJ393224 GYF393223:GYF393224 HIB393223:HIB393224 HRX393223:HRX393224 IBT393223:IBT393224 ILP393223:ILP393224 IVL393223:IVL393224 JFH393223:JFH393224 JPD393223:JPD393224 JYZ393223:JYZ393224 KIV393223:KIV393224 KSR393223:KSR393224 LCN393223:LCN393224 LMJ393223:LMJ393224 LWF393223:LWF393224 MGB393223:MGB393224 MPX393223:MPX393224 MZT393223:MZT393224 NJP393223:NJP393224 NTL393223:NTL393224 ODH393223:ODH393224 OND393223:OND393224 OWZ393223:OWZ393224 PGV393223:PGV393224 PQR393223:PQR393224 QAN393223:QAN393224 QKJ393223:QKJ393224 QUF393223:QUF393224 REB393223:REB393224 RNX393223:RNX393224 RXT393223:RXT393224 SHP393223:SHP393224 SRL393223:SRL393224 TBH393223:TBH393224 TLD393223:TLD393224 TUZ393223:TUZ393224 UEV393223:UEV393224 UOR393223:UOR393224 UYN393223:UYN393224 VIJ393223:VIJ393224 VSF393223:VSF393224 WCB393223:WCB393224 WLX393223:WLX393224 WVT393223:WVT393224 L458759:L458760 JH458759:JH458760 TD458759:TD458760 ACZ458759:ACZ458760 AMV458759:AMV458760 AWR458759:AWR458760 BGN458759:BGN458760 BQJ458759:BQJ458760 CAF458759:CAF458760 CKB458759:CKB458760 CTX458759:CTX458760 DDT458759:DDT458760 DNP458759:DNP458760 DXL458759:DXL458760 EHH458759:EHH458760 ERD458759:ERD458760 FAZ458759:FAZ458760 FKV458759:FKV458760 FUR458759:FUR458760 GEN458759:GEN458760 GOJ458759:GOJ458760 GYF458759:GYF458760 HIB458759:HIB458760 HRX458759:HRX458760 IBT458759:IBT458760 ILP458759:ILP458760 IVL458759:IVL458760 JFH458759:JFH458760 JPD458759:JPD458760 JYZ458759:JYZ458760 KIV458759:KIV458760 KSR458759:KSR458760 LCN458759:LCN458760 LMJ458759:LMJ458760 LWF458759:LWF458760 MGB458759:MGB458760 MPX458759:MPX458760 MZT458759:MZT458760 NJP458759:NJP458760 NTL458759:NTL458760 ODH458759:ODH458760 OND458759:OND458760 OWZ458759:OWZ458760 PGV458759:PGV458760 PQR458759:PQR458760 QAN458759:QAN458760 QKJ458759:QKJ458760 QUF458759:QUF458760 REB458759:REB458760 RNX458759:RNX458760 RXT458759:RXT458760 SHP458759:SHP458760 SRL458759:SRL458760 TBH458759:TBH458760 TLD458759:TLD458760 TUZ458759:TUZ458760 UEV458759:UEV458760 UOR458759:UOR458760 UYN458759:UYN458760 VIJ458759:VIJ458760 VSF458759:VSF458760 WCB458759:WCB458760 WLX458759:WLX458760 WVT458759:WVT458760 L524295:L524296 JH524295:JH524296 TD524295:TD524296 ACZ524295:ACZ524296 AMV524295:AMV524296 AWR524295:AWR524296 BGN524295:BGN524296 BQJ524295:BQJ524296 CAF524295:CAF524296 CKB524295:CKB524296 CTX524295:CTX524296 DDT524295:DDT524296 DNP524295:DNP524296 DXL524295:DXL524296 EHH524295:EHH524296 ERD524295:ERD524296 FAZ524295:FAZ524296 FKV524295:FKV524296 FUR524295:FUR524296 GEN524295:GEN524296 GOJ524295:GOJ524296 GYF524295:GYF524296 HIB524295:HIB524296 HRX524295:HRX524296 IBT524295:IBT524296 ILP524295:ILP524296 IVL524295:IVL524296 JFH524295:JFH524296 JPD524295:JPD524296 JYZ524295:JYZ524296 KIV524295:KIV524296 KSR524295:KSR524296 LCN524295:LCN524296 LMJ524295:LMJ524296 LWF524295:LWF524296 MGB524295:MGB524296 MPX524295:MPX524296 MZT524295:MZT524296 NJP524295:NJP524296 NTL524295:NTL524296 ODH524295:ODH524296 OND524295:OND524296 OWZ524295:OWZ524296 PGV524295:PGV524296 PQR524295:PQR524296 QAN524295:QAN524296 QKJ524295:QKJ524296 QUF524295:QUF524296 REB524295:REB524296 RNX524295:RNX524296 RXT524295:RXT524296 SHP524295:SHP524296 SRL524295:SRL524296 TBH524295:TBH524296 TLD524295:TLD524296 TUZ524295:TUZ524296 UEV524295:UEV524296 UOR524295:UOR524296 UYN524295:UYN524296 VIJ524295:VIJ524296 VSF524295:VSF524296 WCB524295:WCB524296 WLX524295:WLX524296 WVT524295:WVT524296 L589831:L589832 JH589831:JH589832 TD589831:TD589832 ACZ589831:ACZ589832 AMV589831:AMV589832 AWR589831:AWR589832 BGN589831:BGN589832 BQJ589831:BQJ589832 CAF589831:CAF589832 CKB589831:CKB589832 CTX589831:CTX589832 DDT589831:DDT589832 DNP589831:DNP589832 DXL589831:DXL589832 EHH589831:EHH589832 ERD589831:ERD589832 FAZ589831:FAZ589832 FKV589831:FKV589832 FUR589831:FUR589832 GEN589831:GEN589832 GOJ589831:GOJ589832 GYF589831:GYF589832 HIB589831:HIB589832 HRX589831:HRX589832 IBT589831:IBT589832 ILP589831:ILP589832 IVL589831:IVL589832 JFH589831:JFH589832 JPD589831:JPD589832 JYZ589831:JYZ589832 KIV589831:KIV589832 KSR589831:KSR589832 LCN589831:LCN589832 LMJ589831:LMJ589832 LWF589831:LWF589832 MGB589831:MGB589832 MPX589831:MPX589832 MZT589831:MZT589832 NJP589831:NJP589832 NTL589831:NTL589832 ODH589831:ODH589832 OND589831:OND589832 OWZ589831:OWZ589832 PGV589831:PGV589832 PQR589831:PQR589832 QAN589831:QAN589832 QKJ589831:QKJ589832 QUF589831:QUF589832 REB589831:REB589832 RNX589831:RNX589832 RXT589831:RXT589832 SHP589831:SHP589832 SRL589831:SRL589832 TBH589831:TBH589832 TLD589831:TLD589832 TUZ589831:TUZ589832 UEV589831:UEV589832 UOR589831:UOR589832 UYN589831:UYN589832 VIJ589831:VIJ589832 VSF589831:VSF589832 WCB589831:WCB589832 WLX589831:WLX589832 WVT589831:WVT589832 L655367:L655368 JH655367:JH655368 TD655367:TD655368 ACZ655367:ACZ655368 AMV655367:AMV655368 AWR655367:AWR655368 BGN655367:BGN655368 BQJ655367:BQJ655368 CAF655367:CAF655368 CKB655367:CKB655368 CTX655367:CTX655368 DDT655367:DDT655368 DNP655367:DNP655368 DXL655367:DXL655368 EHH655367:EHH655368 ERD655367:ERD655368 FAZ655367:FAZ655368 FKV655367:FKV655368 FUR655367:FUR655368 GEN655367:GEN655368 GOJ655367:GOJ655368 GYF655367:GYF655368 HIB655367:HIB655368 HRX655367:HRX655368 IBT655367:IBT655368 ILP655367:ILP655368 IVL655367:IVL655368 JFH655367:JFH655368 JPD655367:JPD655368 JYZ655367:JYZ655368 KIV655367:KIV655368 KSR655367:KSR655368 LCN655367:LCN655368 LMJ655367:LMJ655368 LWF655367:LWF655368 MGB655367:MGB655368 MPX655367:MPX655368 MZT655367:MZT655368 NJP655367:NJP655368 NTL655367:NTL655368 ODH655367:ODH655368 OND655367:OND655368 OWZ655367:OWZ655368 PGV655367:PGV655368 PQR655367:PQR655368 QAN655367:QAN655368 QKJ655367:QKJ655368 QUF655367:QUF655368 REB655367:REB655368 RNX655367:RNX655368 RXT655367:RXT655368 SHP655367:SHP655368 SRL655367:SRL655368 TBH655367:TBH655368 TLD655367:TLD655368 TUZ655367:TUZ655368 UEV655367:UEV655368 UOR655367:UOR655368 UYN655367:UYN655368 VIJ655367:VIJ655368 VSF655367:VSF655368 WCB655367:WCB655368 WLX655367:WLX655368 WVT655367:WVT655368 L720903:L720904 JH720903:JH720904 TD720903:TD720904 ACZ720903:ACZ720904 AMV720903:AMV720904 AWR720903:AWR720904 BGN720903:BGN720904 BQJ720903:BQJ720904 CAF720903:CAF720904 CKB720903:CKB720904 CTX720903:CTX720904 DDT720903:DDT720904 DNP720903:DNP720904 DXL720903:DXL720904 EHH720903:EHH720904 ERD720903:ERD720904 FAZ720903:FAZ720904 FKV720903:FKV720904 FUR720903:FUR720904 GEN720903:GEN720904 GOJ720903:GOJ720904 GYF720903:GYF720904 HIB720903:HIB720904 HRX720903:HRX720904 IBT720903:IBT720904 ILP720903:ILP720904 IVL720903:IVL720904 JFH720903:JFH720904 JPD720903:JPD720904 JYZ720903:JYZ720904 KIV720903:KIV720904 KSR720903:KSR720904 LCN720903:LCN720904 LMJ720903:LMJ720904 LWF720903:LWF720904 MGB720903:MGB720904 MPX720903:MPX720904 MZT720903:MZT720904 NJP720903:NJP720904 NTL720903:NTL720904 ODH720903:ODH720904 OND720903:OND720904 OWZ720903:OWZ720904 PGV720903:PGV720904 PQR720903:PQR720904 QAN720903:QAN720904 QKJ720903:QKJ720904 QUF720903:QUF720904 REB720903:REB720904 RNX720903:RNX720904 RXT720903:RXT720904 SHP720903:SHP720904 SRL720903:SRL720904 TBH720903:TBH720904 TLD720903:TLD720904 TUZ720903:TUZ720904 UEV720903:UEV720904 UOR720903:UOR720904 UYN720903:UYN720904 VIJ720903:VIJ720904 VSF720903:VSF720904 WCB720903:WCB720904 WLX720903:WLX720904 WVT720903:WVT720904 L786439:L786440 JH786439:JH786440 TD786439:TD786440 ACZ786439:ACZ786440 AMV786439:AMV786440 AWR786439:AWR786440 BGN786439:BGN786440 BQJ786439:BQJ786440 CAF786439:CAF786440 CKB786439:CKB786440 CTX786439:CTX786440 DDT786439:DDT786440 DNP786439:DNP786440 DXL786439:DXL786440 EHH786439:EHH786440 ERD786439:ERD786440 FAZ786439:FAZ786440 FKV786439:FKV786440 FUR786439:FUR786440 GEN786439:GEN786440 GOJ786439:GOJ786440 GYF786439:GYF786440 HIB786439:HIB786440 HRX786439:HRX786440 IBT786439:IBT786440 ILP786439:ILP786440 IVL786439:IVL786440 JFH786439:JFH786440 JPD786439:JPD786440 JYZ786439:JYZ786440 KIV786439:KIV786440 KSR786439:KSR786440 LCN786439:LCN786440 LMJ786439:LMJ786440 LWF786439:LWF786440 MGB786439:MGB786440 MPX786439:MPX786440 MZT786439:MZT786440 NJP786439:NJP786440 NTL786439:NTL786440 ODH786439:ODH786440 OND786439:OND786440 OWZ786439:OWZ786440 PGV786439:PGV786440 PQR786439:PQR786440 QAN786439:QAN786440 QKJ786439:QKJ786440 QUF786439:QUF786440 REB786439:REB786440 RNX786439:RNX786440 RXT786439:RXT786440 SHP786439:SHP786440 SRL786439:SRL786440 TBH786439:TBH786440 TLD786439:TLD786440 TUZ786439:TUZ786440 UEV786439:UEV786440 UOR786439:UOR786440 UYN786439:UYN786440 VIJ786439:VIJ786440 VSF786439:VSF786440 WCB786439:WCB786440 WLX786439:WLX786440 WVT786439:WVT786440 L851975:L851976 JH851975:JH851976 TD851975:TD851976 ACZ851975:ACZ851976 AMV851975:AMV851976 AWR851975:AWR851976 BGN851975:BGN851976 BQJ851975:BQJ851976 CAF851975:CAF851976 CKB851975:CKB851976 CTX851975:CTX851976 DDT851975:DDT851976 DNP851975:DNP851976 DXL851975:DXL851976 EHH851975:EHH851976 ERD851975:ERD851976 FAZ851975:FAZ851976 FKV851975:FKV851976 FUR851975:FUR851976 GEN851975:GEN851976 GOJ851975:GOJ851976 GYF851975:GYF851976 HIB851975:HIB851976 HRX851975:HRX851976 IBT851975:IBT851976 ILP851975:ILP851976 IVL851975:IVL851976 JFH851975:JFH851976 JPD851975:JPD851976 JYZ851975:JYZ851976 KIV851975:KIV851976 KSR851975:KSR851976 LCN851975:LCN851976 LMJ851975:LMJ851976 LWF851975:LWF851976 MGB851975:MGB851976 MPX851975:MPX851976 MZT851975:MZT851976 NJP851975:NJP851976 NTL851975:NTL851976 ODH851975:ODH851976 OND851975:OND851976 OWZ851975:OWZ851976 PGV851975:PGV851976 PQR851975:PQR851976 QAN851975:QAN851976 QKJ851975:QKJ851976 QUF851975:QUF851976 REB851975:REB851976 RNX851975:RNX851976 RXT851975:RXT851976 SHP851975:SHP851976 SRL851975:SRL851976 TBH851975:TBH851976 TLD851975:TLD851976 TUZ851975:TUZ851976 UEV851975:UEV851976 UOR851975:UOR851976 UYN851975:UYN851976 VIJ851975:VIJ851976 VSF851975:VSF851976 WCB851975:WCB851976 WLX851975:WLX851976 WVT851975:WVT851976 L917511:L917512 JH917511:JH917512 TD917511:TD917512 ACZ917511:ACZ917512 AMV917511:AMV917512 AWR917511:AWR917512 BGN917511:BGN917512 BQJ917511:BQJ917512 CAF917511:CAF917512 CKB917511:CKB917512 CTX917511:CTX917512 DDT917511:DDT917512 DNP917511:DNP917512 DXL917511:DXL917512 EHH917511:EHH917512 ERD917511:ERD917512 FAZ917511:FAZ917512 FKV917511:FKV917512 FUR917511:FUR917512 GEN917511:GEN917512 GOJ917511:GOJ917512 GYF917511:GYF917512 HIB917511:HIB917512 HRX917511:HRX917512 IBT917511:IBT917512 ILP917511:ILP917512 IVL917511:IVL917512 JFH917511:JFH917512 JPD917511:JPD917512 JYZ917511:JYZ917512 KIV917511:KIV917512 KSR917511:KSR917512 LCN917511:LCN917512 LMJ917511:LMJ917512 LWF917511:LWF917512 MGB917511:MGB917512 MPX917511:MPX917512 MZT917511:MZT917512 NJP917511:NJP917512 NTL917511:NTL917512 ODH917511:ODH917512 OND917511:OND917512 OWZ917511:OWZ917512 PGV917511:PGV917512 PQR917511:PQR917512 QAN917511:QAN917512 QKJ917511:QKJ917512 QUF917511:QUF917512 REB917511:REB917512 RNX917511:RNX917512 RXT917511:RXT917512 SHP917511:SHP917512 SRL917511:SRL917512 TBH917511:TBH917512 TLD917511:TLD917512 TUZ917511:TUZ917512 UEV917511:UEV917512 UOR917511:UOR917512 UYN917511:UYN917512 VIJ917511:VIJ917512 VSF917511:VSF917512 WCB917511:WCB917512 WLX917511:WLX917512 WVT917511:WVT917512 L983047:L983048 JH983047:JH983048 TD983047:TD983048 ACZ983047:ACZ983048 AMV983047:AMV983048 AWR983047:AWR983048 BGN983047:BGN983048 BQJ983047:BQJ983048 CAF983047:CAF983048 CKB983047:CKB983048 CTX983047:CTX983048 DDT983047:DDT983048 DNP983047:DNP983048 DXL983047:DXL983048 EHH983047:EHH983048 ERD983047:ERD983048 FAZ983047:FAZ983048 FKV983047:FKV983048 FUR983047:FUR983048 GEN983047:GEN983048 GOJ983047:GOJ983048 GYF983047:GYF983048 HIB983047:HIB983048 HRX983047:HRX983048 IBT983047:IBT983048 ILP983047:ILP983048 IVL983047:IVL983048 JFH983047:JFH983048 JPD983047:JPD983048 JYZ983047:JYZ983048 KIV983047:KIV983048 KSR983047:KSR983048 LCN983047:LCN983048 LMJ983047:LMJ983048 LWF983047:LWF983048 MGB983047:MGB983048 MPX983047:MPX983048 MZT983047:MZT983048 NJP983047:NJP983048 NTL983047:NTL983048 ODH983047:ODH983048 OND983047:OND983048 OWZ983047:OWZ983048 PGV983047:PGV983048 PQR983047:PQR983048 QAN983047:QAN983048 QKJ983047:QKJ983048 QUF983047:QUF983048 REB983047:REB983048 RNX983047:RNX983048 RXT983047:RXT983048 SHP983047:SHP983048 SRL983047:SRL983048 TBH983047:TBH983048 TLD983047:TLD983048 TUZ983047:TUZ983048 UEV983047:UEV983048 UOR983047:UOR983048 UYN983047:UYN983048 VIJ983047:VIJ983048 VSF983047:VSF983048 WCB983047:WCB983048 WLX983047:WLX983048 WVT983047:WVT983048 P9 JL9 TH9 ADD9 AMZ9 AWV9 BGR9 BQN9 CAJ9 CKF9 CUB9 DDX9 DNT9 DXP9 EHL9 ERH9 FBD9 FKZ9 FUV9 GER9 GON9 GYJ9 HIF9 HSB9 IBX9 ILT9 IVP9 JFL9 JPH9 JZD9 KIZ9 KSV9 LCR9 LMN9 LWJ9 MGF9 MQB9 MZX9 NJT9 NTP9 ODL9 ONH9 OXD9 PGZ9 PQV9 QAR9 QKN9 QUJ9 REF9 ROB9 RXX9 SHT9 SRP9 TBL9 TLH9 TVD9 UEZ9 UOV9 UYR9 VIN9 VSJ9 WCF9 WMB9 WVX9 P65545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P131081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P196617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P262153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P327689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P393225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P458761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P524297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P589833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P655369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P720905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P786441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P851977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P917513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P983049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W7 JS7 TO7 ADK7 ANG7 AXC7 BGY7 BQU7 CAQ7 CKM7 CUI7 DEE7 DOA7 DXW7 EHS7 ERO7 FBK7 FLG7 FVC7 GEY7 GOU7 GYQ7 HIM7 HSI7 ICE7 IMA7 IVW7 JFS7 JPO7 JZK7 KJG7 KTC7 LCY7 LMU7 LWQ7 MGM7 MQI7 NAE7 NKA7 NTW7 ODS7 ONO7 OXK7 PHG7 PRC7 QAY7 QKU7 QUQ7 REM7 ROI7 RYE7 SIA7 SRW7 TBS7 TLO7 TVK7 UFG7 UPC7 UYY7 VIU7 VSQ7 WCM7 WMI7 WWE7 W65543 JS65543 TO65543 ADK65543 ANG65543 AXC65543 BGY65543 BQU65543 CAQ65543 CKM65543 CUI65543 DEE65543 DOA65543 DXW65543 EHS65543 ERO65543 FBK65543 FLG65543 FVC65543 GEY65543 GOU65543 GYQ65543 HIM65543 HSI65543 ICE65543 IMA65543 IVW65543 JFS65543 JPO65543 JZK65543 KJG65543 KTC65543 LCY65543 LMU65543 LWQ65543 MGM65543 MQI65543 NAE65543 NKA65543 NTW65543 ODS65543 ONO65543 OXK65543 PHG65543 PRC65543 QAY65543 QKU65543 QUQ65543 REM65543 ROI65543 RYE65543 SIA65543 SRW65543 TBS65543 TLO65543 TVK65543 UFG65543 UPC65543 UYY65543 VIU65543 VSQ65543 WCM65543 WMI65543 WWE65543 W131079 JS131079 TO131079 ADK131079 ANG131079 AXC131079 BGY131079 BQU131079 CAQ131079 CKM131079 CUI131079 DEE131079 DOA131079 DXW131079 EHS131079 ERO131079 FBK131079 FLG131079 FVC131079 GEY131079 GOU131079 GYQ131079 HIM131079 HSI131079 ICE131079 IMA131079 IVW131079 JFS131079 JPO131079 JZK131079 KJG131079 KTC131079 LCY131079 LMU131079 LWQ131079 MGM131079 MQI131079 NAE131079 NKA131079 NTW131079 ODS131079 ONO131079 OXK131079 PHG131079 PRC131079 QAY131079 QKU131079 QUQ131079 REM131079 ROI131079 RYE131079 SIA131079 SRW131079 TBS131079 TLO131079 TVK131079 UFG131079 UPC131079 UYY131079 VIU131079 VSQ131079 WCM131079 WMI131079 WWE131079 W196615 JS196615 TO196615 ADK196615 ANG196615 AXC196615 BGY196615 BQU196615 CAQ196615 CKM196615 CUI196615 DEE196615 DOA196615 DXW196615 EHS196615 ERO196615 FBK196615 FLG196615 FVC196615 GEY196615 GOU196615 GYQ196615 HIM196615 HSI196615 ICE196615 IMA196615 IVW196615 JFS196615 JPO196615 JZK196615 KJG196615 KTC196615 LCY196615 LMU196615 LWQ196615 MGM196615 MQI196615 NAE196615 NKA196615 NTW196615 ODS196615 ONO196615 OXK196615 PHG196615 PRC196615 QAY196615 QKU196615 QUQ196615 REM196615 ROI196615 RYE196615 SIA196615 SRW196615 TBS196615 TLO196615 TVK196615 UFG196615 UPC196615 UYY196615 VIU196615 VSQ196615 WCM196615 WMI196615 WWE196615 W262151 JS262151 TO262151 ADK262151 ANG262151 AXC262151 BGY262151 BQU262151 CAQ262151 CKM262151 CUI262151 DEE262151 DOA262151 DXW262151 EHS262151 ERO262151 FBK262151 FLG262151 FVC262151 GEY262151 GOU262151 GYQ262151 HIM262151 HSI262151 ICE262151 IMA262151 IVW262151 JFS262151 JPO262151 JZK262151 KJG262151 KTC262151 LCY262151 LMU262151 LWQ262151 MGM262151 MQI262151 NAE262151 NKA262151 NTW262151 ODS262151 ONO262151 OXK262151 PHG262151 PRC262151 QAY262151 QKU262151 QUQ262151 REM262151 ROI262151 RYE262151 SIA262151 SRW262151 TBS262151 TLO262151 TVK262151 UFG262151 UPC262151 UYY262151 VIU262151 VSQ262151 WCM262151 WMI262151 WWE262151 W327687 JS327687 TO327687 ADK327687 ANG327687 AXC327687 BGY327687 BQU327687 CAQ327687 CKM327687 CUI327687 DEE327687 DOA327687 DXW327687 EHS327687 ERO327687 FBK327687 FLG327687 FVC327687 GEY327687 GOU327687 GYQ327687 HIM327687 HSI327687 ICE327687 IMA327687 IVW327687 JFS327687 JPO327687 JZK327687 KJG327687 KTC327687 LCY327687 LMU327687 LWQ327687 MGM327687 MQI327687 NAE327687 NKA327687 NTW327687 ODS327687 ONO327687 OXK327687 PHG327687 PRC327687 QAY327687 QKU327687 QUQ327687 REM327687 ROI327687 RYE327687 SIA327687 SRW327687 TBS327687 TLO327687 TVK327687 UFG327687 UPC327687 UYY327687 VIU327687 VSQ327687 WCM327687 WMI327687 WWE327687 W393223 JS393223 TO393223 ADK393223 ANG393223 AXC393223 BGY393223 BQU393223 CAQ393223 CKM393223 CUI393223 DEE393223 DOA393223 DXW393223 EHS393223 ERO393223 FBK393223 FLG393223 FVC393223 GEY393223 GOU393223 GYQ393223 HIM393223 HSI393223 ICE393223 IMA393223 IVW393223 JFS393223 JPO393223 JZK393223 KJG393223 KTC393223 LCY393223 LMU393223 LWQ393223 MGM393223 MQI393223 NAE393223 NKA393223 NTW393223 ODS393223 ONO393223 OXK393223 PHG393223 PRC393223 QAY393223 QKU393223 QUQ393223 REM393223 ROI393223 RYE393223 SIA393223 SRW393223 TBS393223 TLO393223 TVK393223 UFG393223 UPC393223 UYY393223 VIU393223 VSQ393223 WCM393223 WMI393223 WWE393223 W458759 JS458759 TO458759 ADK458759 ANG458759 AXC458759 BGY458759 BQU458759 CAQ458759 CKM458759 CUI458759 DEE458759 DOA458759 DXW458759 EHS458759 ERO458759 FBK458759 FLG458759 FVC458759 GEY458759 GOU458759 GYQ458759 HIM458759 HSI458759 ICE458759 IMA458759 IVW458759 JFS458759 JPO458759 JZK458759 KJG458759 KTC458759 LCY458759 LMU458759 LWQ458759 MGM458759 MQI458759 NAE458759 NKA458759 NTW458759 ODS458759 ONO458759 OXK458759 PHG458759 PRC458759 QAY458759 QKU458759 QUQ458759 REM458759 ROI458759 RYE458759 SIA458759 SRW458759 TBS458759 TLO458759 TVK458759 UFG458759 UPC458759 UYY458759 VIU458759 VSQ458759 WCM458759 WMI458759 WWE458759 W524295 JS524295 TO524295 ADK524295 ANG524295 AXC524295 BGY524295 BQU524295 CAQ524295 CKM524295 CUI524295 DEE524295 DOA524295 DXW524295 EHS524295 ERO524295 FBK524295 FLG524295 FVC524295 GEY524295 GOU524295 GYQ524295 HIM524295 HSI524295 ICE524295 IMA524295 IVW524295 JFS524295 JPO524295 JZK524295 KJG524295 KTC524295 LCY524295 LMU524295 LWQ524295 MGM524295 MQI524295 NAE524295 NKA524295 NTW524295 ODS524295 ONO524295 OXK524295 PHG524295 PRC524295 QAY524295 QKU524295 QUQ524295 REM524295 ROI524295 RYE524295 SIA524295 SRW524295 TBS524295 TLO524295 TVK524295 UFG524295 UPC524295 UYY524295 VIU524295 VSQ524295 WCM524295 WMI524295 WWE524295 W589831 JS589831 TO589831 ADK589831 ANG589831 AXC589831 BGY589831 BQU589831 CAQ589831 CKM589831 CUI589831 DEE589831 DOA589831 DXW589831 EHS589831 ERO589831 FBK589831 FLG589831 FVC589831 GEY589831 GOU589831 GYQ589831 HIM589831 HSI589831 ICE589831 IMA589831 IVW589831 JFS589831 JPO589831 JZK589831 KJG589831 KTC589831 LCY589831 LMU589831 LWQ589831 MGM589831 MQI589831 NAE589831 NKA589831 NTW589831 ODS589831 ONO589831 OXK589831 PHG589831 PRC589831 QAY589831 QKU589831 QUQ589831 REM589831 ROI589831 RYE589831 SIA589831 SRW589831 TBS589831 TLO589831 TVK589831 UFG589831 UPC589831 UYY589831 VIU589831 VSQ589831 WCM589831 WMI589831 WWE589831 W655367 JS655367 TO655367 ADK655367 ANG655367 AXC655367 BGY655367 BQU655367 CAQ655367 CKM655367 CUI655367 DEE655367 DOA655367 DXW655367 EHS655367 ERO655367 FBK655367 FLG655367 FVC655367 GEY655367 GOU655367 GYQ655367 HIM655367 HSI655367 ICE655367 IMA655367 IVW655367 JFS655367 JPO655367 JZK655367 KJG655367 KTC655367 LCY655367 LMU655367 LWQ655367 MGM655367 MQI655367 NAE655367 NKA655367 NTW655367 ODS655367 ONO655367 OXK655367 PHG655367 PRC655367 QAY655367 QKU655367 QUQ655367 REM655367 ROI655367 RYE655367 SIA655367 SRW655367 TBS655367 TLO655367 TVK655367 UFG655367 UPC655367 UYY655367 VIU655367 VSQ655367 WCM655367 WMI655367 WWE655367 W720903 JS720903 TO720903 ADK720903 ANG720903 AXC720903 BGY720903 BQU720903 CAQ720903 CKM720903 CUI720903 DEE720903 DOA720903 DXW720903 EHS720903 ERO720903 FBK720903 FLG720903 FVC720903 GEY720903 GOU720903 GYQ720903 HIM720903 HSI720903 ICE720903 IMA720903 IVW720903 JFS720903 JPO720903 JZK720903 KJG720903 KTC720903 LCY720903 LMU720903 LWQ720903 MGM720903 MQI720903 NAE720903 NKA720903 NTW720903 ODS720903 ONO720903 OXK720903 PHG720903 PRC720903 QAY720903 QKU720903 QUQ720903 REM720903 ROI720903 RYE720903 SIA720903 SRW720903 TBS720903 TLO720903 TVK720903 UFG720903 UPC720903 UYY720903 VIU720903 VSQ720903 WCM720903 WMI720903 WWE720903 W786439 JS786439 TO786439 ADK786439 ANG786439 AXC786439 BGY786439 BQU786439 CAQ786439 CKM786439 CUI786439 DEE786439 DOA786439 DXW786439 EHS786439 ERO786439 FBK786439 FLG786439 FVC786439 GEY786439 GOU786439 GYQ786439 HIM786439 HSI786439 ICE786439 IMA786439 IVW786439 JFS786439 JPO786439 JZK786439 KJG786439 KTC786439 LCY786439 LMU786439 LWQ786439 MGM786439 MQI786439 NAE786439 NKA786439 NTW786439 ODS786439 ONO786439 OXK786439 PHG786439 PRC786439 QAY786439 QKU786439 QUQ786439 REM786439 ROI786439 RYE786439 SIA786439 SRW786439 TBS786439 TLO786439 TVK786439 UFG786439 UPC786439 UYY786439 VIU786439 VSQ786439 WCM786439 WMI786439 WWE786439 W851975 JS851975 TO851975 ADK851975 ANG851975 AXC851975 BGY851975 BQU851975 CAQ851975 CKM851975 CUI851975 DEE851975 DOA851975 DXW851975 EHS851975 ERO851975 FBK851975 FLG851975 FVC851975 GEY851975 GOU851975 GYQ851975 HIM851975 HSI851975 ICE851975 IMA851975 IVW851975 JFS851975 JPO851975 JZK851975 KJG851975 KTC851975 LCY851975 LMU851975 LWQ851975 MGM851975 MQI851975 NAE851975 NKA851975 NTW851975 ODS851975 ONO851975 OXK851975 PHG851975 PRC851975 QAY851975 QKU851975 QUQ851975 REM851975 ROI851975 RYE851975 SIA851975 SRW851975 TBS851975 TLO851975 TVK851975 UFG851975 UPC851975 UYY851975 VIU851975 VSQ851975 WCM851975 WMI851975 WWE851975 W917511 JS917511 TO917511 ADK917511 ANG917511 AXC917511 BGY917511 BQU917511 CAQ917511 CKM917511 CUI917511 DEE917511 DOA917511 DXW917511 EHS917511 ERO917511 FBK917511 FLG917511 FVC917511 GEY917511 GOU917511 GYQ917511 HIM917511 HSI917511 ICE917511 IMA917511 IVW917511 JFS917511 JPO917511 JZK917511 KJG917511 KTC917511 LCY917511 LMU917511 LWQ917511 MGM917511 MQI917511 NAE917511 NKA917511 NTW917511 ODS917511 ONO917511 OXK917511 PHG917511 PRC917511 QAY917511 QKU917511 QUQ917511 REM917511 ROI917511 RYE917511 SIA917511 SRW917511 TBS917511 TLO917511 TVK917511 UFG917511 UPC917511 UYY917511 VIU917511 VSQ917511 WCM917511 WMI917511 WWE917511 W983047 JS983047 TO983047 ADK983047 ANG983047 AXC983047 BGY983047 BQU983047 CAQ983047 CKM983047 CUI983047 DEE983047 DOA983047 DXW983047 EHS983047 ERO983047 FBK983047 FLG983047 FVC983047 GEY983047 GOU983047 GYQ983047 HIM983047 HSI983047 ICE983047 IMA983047 IVW983047 JFS983047 JPO983047 JZK983047 KJG983047 KTC983047 LCY983047 LMU983047 LWQ983047 MGM983047 MQI983047 NAE983047 NKA983047 NTW983047 ODS983047 ONO983047 OXK983047 PHG983047 PRC983047 QAY983047 QKU983047 QUQ983047 REM983047 ROI983047 RYE983047 SIA983047 SRW983047 TBS983047 TLO983047 TVK983047 UFG983047 UPC983047 UYY983047 VIU983047 VSQ983047 WCM983047 WMI983047 WWE983047 B30 IX30 ST30 ACP30 AML30 AWH30 BGD30 BPZ30 BZV30 CJR30 CTN30 DDJ30 DNF30 DXB30 EGX30 EQT30 FAP30 FKL30 FUH30 GED30 GNZ30 GXV30 HHR30 HRN30 IBJ30 ILF30 IVB30 JEX30 JOT30 JYP30 KIL30 KSH30 LCD30 LLZ30 LVV30 MFR30 MPN30 MZJ30 NJF30 NTB30 OCX30 OMT30 OWP30 PGL30 PQH30 QAD30 QJZ30 QTV30 RDR30 RNN30 RXJ30 SHF30 SRB30 TAX30 TKT30 TUP30 UEL30 UOH30 UYD30 VHZ30 VRV30 WBR30 WLN30 WVJ30 B65566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B131102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B196638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B262174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B327710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B393246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B458782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B524318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B589854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B655390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B720926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B786462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B851998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B917534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B983070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E30 JA30 SW30 ACS30 AMO30 AWK30 BGG30 BQC30 BZY30 CJU30 CTQ30 DDM30 DNI30 DXE30 EHA30 EQW30 FAS30 FKO30 FUK30 GEG30 GOC30 GXY30 HHU30 HRQ30 IBM30 ILI30 IVE30 JFA30 JOW30 JYS30 KIO30 KSK30 LCG30 LMC30 LVY30 MFU30 MPQ30 MZM30 NJI30 NTE30 ODA30 OMW30 OWS30 PGO30 PQK30 QAG30 QKC30 QTY30 RDU30 RNQ30 RXM30 SHI30 SRE30 TBA30 TKW30 TUS30 UEO30 UOK30 UYG30 VIC30 VRY30 WBU30 WLQ30 WVM30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H30 JD30 SZ30 ACV30 AMR30 AWN30 BGJ30 BQF30 CAB30 CJX30 CTT30 DDP30 DNL30 DXH30 EHD30 EQZ30 FAV30 FKR30 FUN30 GEJ30 GOF30 GYB30 HHX30 HRT30 IBP30 ILL30 IVH30 JFD30 JOZ30 JYV30 KIR30 KSN30 LCJ30 LMF30 LWB30 MFX30 MPT30 MZP30 NJL30 NTH30 ODD30 OMZ30 OWV30 PGR30 PQN30 QAJ30 QKF30 QUB30 RDX30 RNT30 RXP30 SHL30 SRH30 TBD30 TKZ30 TUV30 UER30 UON30 UYJ30 VIF30 VSB30 WBX30 WLT30 WVP30 H65566 JD65566 SZ65566 ACV65566 AMR65566 AWN65566 BGJ65566 BQF65566 CAB65566 CJX65566 CTT65566 DDP65566 DNL65566 DXH65566 EHD65566 EQZ65566 FAV65566 FKR65566 FUN65566 GEJ65566 GOF65566 GYB65566 HHX65566 HRT65566 IBP65566 ILL65566 IVH65566 JFD65566 JOZ65566 JYV65566 KIR65566 KSN65566 LCJ65566 LMF65566 LWB65566 MFX65566 MPT65566 MZP65566 NJL65566 NTH65566 ODD65566 OMZ65566 OWV65566 PGR65566 PQN65566 QAJ65566 QKF65566 QUB65566 RDX65566 RNT65566 RXP65566 SHL65566 SRH65566 TBD65566 TKZ65566 TUV65566 UER65566 UON65566 UYJ65566 VIF65566 VSB65566 WBX65566 WLT65566 WVP65566 H131102 JD131102 SZ131102 ACV131102 AMR131102 AWN131102 BGJ131102 BQF131102 CAB131102 CJX131102 CTT131102 DDP131102 DNL131102 DXH131102 EHD131102 EQZ131102 FAV131102 FKR131102 FUN131102 GEJ131102 GOF131102 GYB131102 HHX131102 HRT131102 IBP131102 ILL131102 IVH131102 JFD131102 JOZ131102 JYV131102 KIR131102 KSN131102 LCJ131102 LMF131102 LWB131102 MFX131102 MPT131102 MZP131102 NJL131102 NTH131102 ODD131102 OMZ131102 OWV131102 PGR131102 PQN131102 QAJ131102 QKF131102 QUB131102 RDX131102 RNT131102 RXP131102 SHL131102 SRH131102 TBD131102 TKZ131102 TUV131102 UER131102 UON131102 UYJ131102 VIF131102 VSB131102 WBX131102 WLT131102 WVP131102 H196638 JD196638 SZ196638 ACV196638 AMR196638 AWN196638 BGJ196638 BQF196638 CAB196638 CJX196638 CTT196638 DDP196638 DNL196638 DXH196638 EHD196638 EQZ196638 FAV196638 FKR196638 FUN196638 GEJ196638 GOF196638 GYB196638 HHX196638 HRT196638 IBP196638 ILL196638 IVH196638 JFD196638 JOZ196638 JYV196638 KIR196638 KSN196638 LCJ196638 LMF196638 LWB196638 MFX196638 MPT196638 MZP196638 NJL196638 NTH196638 ODD196638 OMZ196638 OWV196638 PGR196638 PQN196638 QAJ196638 QKF196638 QUB196638 RDX196638 RNT196638 RXP196638 SHL196638 SRH196638 TBD196638 TKZ196638 TUV196638 UER196638 UON196638 UYJ196638 VIF196638 VSB196638 WBX196638 WLT196638 WVP196638 H262174 JD262174 SZ262174 ACV262174 AMR262174 AWN262174 BGJ262174 BQF262174 CAB262174 CJX262174 CTT262174 DDP262174 DNL262174 DXH262174 EHD262174 EQZ262174 FAV262174 FKR262174 FUN262174 GEJ262174 GOF262174 GYB262174 HHX262174 HRT262174 IBP262174 ILL262174 IVH262174 JFD262174 JOZ262174 JYV262174 KIR262174 KSN262174 LCJ262174 LMF262174 LWB262174 MFX262174 MPT262174 MZP262174 NJL262174 NTH262174 ODD262174 OMZ262174 OWV262174 PGR262174 PQN262174 QAJ262174 QKF262174 QUB262174 RDX262174 RNT262174 RXP262174 SHL262174 SRH262174 TBD262174 TKZ262174 TUV262174 UER262174 UON262174 UYJ262174 VIF262174 VSB262174 WBX262174 WLT262174 WVP262174 H327710 JD327710 SZ327710 ACV327710 AMR327710 AWN327710 BGJ327710 BQF327710 CAB327710 CJX327710 CTT327710 DDP327710 DNL327710 DXH327710 EHD327710 EQZ327710 FAV327710 FKR327710 FUN327710 GEJ327710 GOF327710 GYB327710 HHX327710 HRT327710 IBP327710 ILL327710 IVH327710 JFD327710 JOZ327710 JYV327710 KIR327710 KSN327710 LCJ327710 LMF327710 LWB327710 MFX327710 MPT327710 MZP327710 NJL327710 NTH327710 ODD327710 OMZ327710 OWV327710 PGR327710 PQN327710 QAJ327710 QKF327710 QUB327710 RDX327710 RNT327710 RXP327710 SHL327710 SRH327710 TBD327710 TKZ327710 TUV327710 UER327710 UON327710 UYJ327710 VIF327710 VSB327710 WBX327710 WLT327710 WVP327710 H393246 JD393246 SZ393246 ACV393246 AMR393246 AWN393246 BGJ393246 BQF393246 CAB393246 CJX393246 CTT393246 DDP393246 DNL393246 DXH393246 EHD393246 EQZ393246 FAV393246 FKR393246 FUN393246 GEJ393246 GOF393246 GYB393246 HHX393246 HRT393246 IBP393246 ILL393246 IVH393246 JFD393246 JOZ393246 JYV393246 KIR393246 KSN393246 LCJ393246 LMF393246 LWB393246 MFX393246 MPT393246 MZP393246 NJL393246 NTH393246 ODD393246 OMZ393246 OWV393246 PGR393246 PQN393246 QAJ393246 QKF393246 QUB393246 RDX393246 RNT393246 RXP393246 SHL393246 SRH393246 TBD393246 TKZ393246 TUV393246 UER393246 UON393246 UYJ393246 VIF393246 VSB393246 WBX393246 WLT393246 WVP393246 H458782 JD458782 SZ458782 ACV458782 AMR458782 AWN458782 BGJ458782 BQF458782 CAB458782 CJX458782 CTT458782 DDP458782 DNL458782 DXH458782 EHD458782 EQZ458782 FAV458782 FKR458782 FUN458782 GEJ458782 GOF458782 GYB458782 HHX458782 HRT458782 IBP458782 ILL458782 IVH458782 JFD458782 JOZ458782 JYV458782 KIR458782 KSN458782 LCJ458782 LMF458782 LWB458782 MFX458782 MPT458782 MZP458782 NJL458782 NTH458782 ODD458782 OMZ458782 OWV458782 PGR458782 PQN458782 QAJ458782 QKF458782 QUB458782 RDX458782 RNT458782 RXP458782 SHL458782 SRH458782 TBD458782 TKZ458782 TUV458782 UER458782 UON458782 UYJ458782 VIF458782 VSB458782 WBX458782 WLT458782 WVP458782 H524318 JD524318 SZ524318 ACV524318 AMR524318 AWN524318 BGJ524318 BQF524318 CAB524318 CJX524318 CTT524318 DDP524318 DNL524318 DXH524318 EHD524318 EQZ524318 FAV524318 FKR524318 FUN524318 GEJ524318 GOF524318 GYB524318 HHX524318 HRT524318 IBP524318 ILL524318 IVH524318 JFD524318 JOZ524318 JYV524318 KIR524318 KSN524318 LCJ524318 LMF524318 LWB524318 MFX524318 MPT524318 MZP524318 NJL524318 NTH524318 ODD524318 OMZ524318 OWV524318 PGR524318 PQN524318 QAJ524318 QKF524318 QUB524318 RDX524318 RNT524318 RXP524318 SHL524318 SRH524318 TBD524318 TKZ524318 TUV524318 UER524318 UON524318 UYJ524318 VIF524318 VSB524318 WBX524318 WLT524318 WVP524318 H589854 JD589854 SZ589854 ACV589854 AMR589854 AWN589854 BGJ589854 BQF589854 CAB589854 CJX589854 CTT589854 DDP589854 DNL589854 DXH589854 EHD589854 EQZ589854 FAV589854 FKR589854 FUN589854 GEJ589854 GOF589854 GYB589854 HHX589854 HRT589854 IBP589854 ILL589854 IVH589854 JFD589854 JOZ589854 JYV589854 KIR589854 KSN589854 LCJ589854 LMF589854 LWB589854 MFX589854 MPT589854 MZP589854 NJL589854 NTH589854 ODD589854 OMZ589854 OWV589854 PGR589854 PQN589854 QAJ589854 QKF589854 QUB589854 RDX589854 RNT589854 RXP589854 SHL589854 SRH589854 TBD589854 TKZ589854 TUV589854 UER589854 UON589854 UYJ589854 VIF589854 VSB589854 WBX589854 WLT589854 WVP589854 H655390 JD655390 SZ655390 ACV655390 AMR655390 AWN655390 BGJ655390 BQF655390 CAB655390 CJX655390 CTT655390 DDP655390 DNL655390 DXH655390 EHD655390 EQZ655390 FAV655390 FKR655390 FUN655390 GEJ655390 GOF655390 GYB655390 HHX655390 HRT655390 IBP655390 ILL655390 IVH655390 JFD655390 JOZ655390 JYV655390 KIR655390 KSN655390 LCJ655390 LMF655390 LWB655390 MFX655390 MPT655390 MZP655390 NJL655390 NTH655390 ODD655390 OMZ655390 OWV655390 PGR655390 PQN655390 QAJ655390 QKF655390 QUB655390 RDX655390 RNT655390 RXP655390 SHL655390 SRH655390 TBD655390 TKZ655390 TUV655390 UER655390 UON655390 UYJ655390 VIF655390 VSB655390 WBX655390 WLT655390 WVP655390 H720926 JD720926 SZ720926 ACV720926 AMR720926 AWN720926 BGJ720926 BQF720926 CAB720926 CJX720926 CTT720926 DDP720926 DNL720926 DXH720926 EHD720926 EQZ720926 FAV720926 FKR720926 FUN720926 GEJ720926 GOF720926 GYB720926 HHX720926 HRT720926 IBP720926 ILL720926 IVH720926 JFD720926 JOZ720926 JYV720926 KIR720926 KSN720926 LCJ720926 LMF720926 LWB720926 MFX720926 MPT720926 MZP720926 NJL720926 NTH720926 ODD720926 OMZ720926 OWV720926 PGR720926 PQN720926 QAJ720926 QKF720926 QUB720926 RDX720926 RNT720926 RXP720926 SHL720926 SRH720926 TBD720926 TKZ720926 TUV720926 UER720926 UON720926 UYJ720926 VIF720926 VSB720926 WBX720926 WLT720926 WVP720926 H786462 JD786462 SZ786462 ACV786462 AMR786462 AWN786462 BGJ786462 BQF786462 CAB786462 CJX786462 CTT786462 DDP786462 DNL786462 DXH786462 EHD786462 EQZ786462 FAV786462 FKR786462 FUN786462 GEJ786462 GOF786462 GYB786462 HHX786462 HRT786462 IBP786462 ILL786462 IVH786462 JFD786462 JOZ786462 JYV786462 KIR786462 KSN786462 LCJ786462 LMF786462 LWB786462 MFX786462 MPT786462 MZP786462 NJL786462 NTH786462 ODD786462 OMZ786462 OWV786462 PGR786462 PQN786462 QAJ786462 QKF786462 QUB786462 RDX786462 RNT786462 RXP786462 SHL786462 SRH786462 TBD786462 TKZ786462 TUV786462 UER786462 UON786462 UYJ786462 VIF786462 VSB786462 WBX786462 WLT786462 WVP786462 H851998 JD851998 SZ851998 ACV851998 AMR851998 AWN851998 BGJ851998 BQF851998 CAB851998 CJX851998 CTT851998 DDP851998 DNL851998 DXH851998 EHD851998 EQZ851998 FAV851998 FKR851998 FUN851998 GEJ851998 GOF851998 GYB851998 HHX851998 HRT851998 IBP851998 ILL851998 IVH851998 JFD851998 JOZ851998 JYV851998 KIR851998 KSN851998 LCJ851998 LMF851998 LWB851998 MFX851998 MPT851998 MZP851998 NJL851998 NTH851998 ODD851998 OMZ851998 OWV851998 PGR851998 PQN851998 QAJ851998 QKF851998 QUB851998 RDX851998 RNT851998 RXP851998 SHL851998 SRH851998 TBD851998 TKZ851998 TUV851998 UER851998 UON851998 UYJ851998 VIF851998 VSB851998 WBX851998 WLT851998 WVP851998 H917534 JD917534 SZ917534 ACV917534 AMR917534 AWN917534 BGJ917534 BQF917534 CAB917534 CJX917534 CTT917534 DDP917534 DNL917534 DXH917534 EHD917534 EQZ917534 FAV917534 FKR917534 FUN917534 GEJ917534 GOF917534 GYB917534 HHX917534 HRT917534 IBP917534 ILL917534 IVH917534 JFD917534 JOZ917534 JYV917534 KIR917534 KSN917534 LCJ917534 LMF917534 LWB917534 MFX917534 MPT917534 MZP917534 NJL917534 NTH917534 ODD917534 OMZ917534 OWV917534 PGR917534 PQN917534 QAJ917534 QKF917534 QUB917534 RDX917534 RNT917534 RXP917534 SHL917534 SRH917534 TBD917534 TKZ917534 TUV917534 UER917534 UON917534 UYJ917534 VIF917534 VSB917534 WBX917534 WLT917534 WVP917534 H983070 JD983070 SZ983070 ACV983070 AMR983070 AWN983070 BGJ983070 BQF983070 CAB983070 CJX983070 CTT983070 DDP983070 DNL983070 DXH983070 EHD983070 EQZ983070 FAV983070 FKR983070 FUN983070 GEJ983070 GOF983070 GYB983070 HHX983070 HRT983070 IBP983070 ILL983070 IVH983070 JFD983070 JOZ983070 JYV983070 KIR983070 KSN983070 LCJ983070 LMF983070 LWB983070 MFX983070 MPT983070 MZP983070 NJL983070 NTH983070 ODD983070 OMZ983070 OWV983070 PGR983070 PQN983070 QAJ983070 QKF983070 QUB983070 RDX983070 RNT983070 RXP983070 SHL983070 SRH983070 TBD983070 TKZ983070 TUV983070 UER983070 UON983070 UYJ983070 VIF983070 VSB983070 WBX983070 WLT983070 WVP983070 K30 JG30 TC30 ACY30 AMU30 AWQ30 BGM30 BQI30 CAE30 CKA30 CTW30 DDS30 DNO30 DXK30 EHG30 ERC30 FAY30 FKU30 FUQ30 GEM30 GOI30 GYE30 HIA30 HRW30 IBS30 ILO30 IVK30 JFG30 JPC30 JYY30 KIU30 KSQ30 LCM30 LMI30 LWE30 MGA30 MPW30 MZS30 NJO30 NTK30 ODG30 ONC30 OWY30 PGU30 PQQ30 QAM30 QKI30 QUE30 REA30 RNW30 RXS30 SHO30 SRK30 TBG30 TLC30 TUY30 UEU30 UOQ30 UYM30 VII30 VSE30 WCA30 WLW30 WVS30 K65566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K131102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K196638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K262174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K327710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K393246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K458782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K524318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K589854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K655390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K720926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K786462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K851998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K917534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K983070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N30 JJ30 TF30 ADB30 AMX30 AWT30 BGP30 BQL30 CAH30 CKD30 CTZ30 DDV30 DNR30 DXN30 EHJ30 ERF30 FBB30 FKX30 FUT30 GEP30 GOL30 GYH30 HID30 HRZ30 IBV30 ILR30 IVN30 JFJ30 JPF30 JZB30 KIX30 KST30 LCP30 LML30 LWH30 MGD30 MPZ30 MZV30 NJR30 NTN30 ODJ30 ONF30 OXB30 PGX30 PQT30 QAP30 QKL30 QUH30 RED30 RNZ30 RXV30 SHR30 SRN30 TBJ30 TLF30 TVB30 UEX30 UOT30 UYP30 VIL30 VSH30 WCD30 WLZ30 WVV30 N65566 JJ65566 TF65566 ADB65566 AMX65566 AWT65566 BGP65566 BQL65566 CAH65566 CKD65566 CTZ65566 DDV65566 DNR65566 DXN65566 EHJ65566 ERF65566 FBB65566 FKX65566 FUT65566 GEP65566 GOL65566 GYH65566 HID65566 HRZ65566 IBV65566 ILR65566 IVN65566 JFJ65566 JPF65566 JZB65566 KIX65566 KST65566 LCP65566 LML65566 LWH65566 MGD65566 MPZ65566 MZV65566 NJR65566 NTN65566 ODJ65566 ONF65566 OXB65566 PGX65566 PQT65566 QAP65566 QKL65566 QUH65566 RED65566 RNZ65566 RXV65566 SHR65566 SRN65566 TBJ65566 TLF65566 TVB65566 UEX65566 UOT65566 UYP65566 VIL65566 VSH65566 WCD65566 WLZ65566 WVV65566 N131102 JJ131102 TF131102 ADB131102 AMX131102 AWT131102 BGP131102 BQL131102 CAH131102 CKD131102 CTZ131102 DDV131102 DNR131102 DXN131102 EHJ131102 ERF131102 FBB131102 FKX131102 FUT131102 GEP131102 GOL131102 GYH131102 HID131102 HRZ131102 IBV131102 ILR131102 IVN131102 JFJ131102 JPF131102 JZB131102 KIX131102 KST131102 LCP131102 LML131102 LWH131102 MGD131102 MPZ131102 MZV131102 NJR131102 NTN131102 ODJ131102 ONF131102 OXB131102 PGX131102 PQT131102 QAP131102 QKL131102 QUH131102 RED131102 RNZ131102 RXV131102 SHR131102 SRN131102 TBJ131102 TLF131102 TVB131102 UEX131102 UOT131102 UYP131102 VIL131102 VSH131102 WCD131102 WLZ131102 WVV131102 N196638 JJ196638 TF196638 ADB196638 AMX196638 AWT196638 BGP196638 BQL196638 CAH196638 CKD196638 CTZ196638 DDV196638 DNR196638 DXN196638 EHJ196638 ERF196638 FBB196638 FKX196638 FUT196638 GEP196638 GOL196638 GYH196638 HID196638 HRZ196638 IBV196638 ILR196638 IVN196638 JFJ196638 JPF196638 JZB196638 KIX196638 KST196638 LCP196638 LML196638 LWH196638 MGD196638 MPZ196638 MZV196638 NJR196638 NTN196638 ODJ196638 ONF196638 OXB196638 PGX196638 PQT196638 QAP196638 QKL196638 QUH196638 RED196638 RNZ196638 RXV196638 SHR196638 SRN196638 TBJ196638 TLF196638 TVB196638 UEX196638 UOT196638 UYP196638 VIL196638 VSH196638 WCD196638 WLZ196638 WVV196638 N262174 JJ262174 TF262174 ADB262174 AMX262174 AWT262174 BGP262174 BQL262174 CAH262174 CKD262174 CTZ262174 DDV262174 DNR262174 DXN262174 EHJ262174 ERF262174 FBB262174 FKX262174 FUT262174 GEP262174 GOL262174 GYH262174 HID262174 HRZ262174 IBV262174 ILR262174 IVN262174 JFJ262174 JPF262174 JZB262174 KIX262174 KST262174 LCP262174 LML262174 LWH262174 MGD262174 MPZ262174 MZV262174 NJR262174 NTN262174 ODJ262174 ONF262174 OXB262174 PGX262174 PQT262174 QAP262174 QKL262174 QUH262174 RED262174 RNZ262174 RXV262174 SHR262174 SRN262174 TBJ262174 TLF262174 TVB262174 UEX262174 UOT262174 UYP262174 VIL262174 VSH262174 WCD262174 WLZ262174 WVV262174 N327710 JJ327710 TF327710 ADB327710 AMX327710 AWT327710 BGP327710 BQL327710 CAH327710 CKD327710 CTZ327710 DDV327710 DNR327710 DXN327710 EHJ327710 ERF327710 FBB327710 FKX327710 FUT327710 GEP327710 GOL327710 GYH327710 HID327710 HRZ327710 IBV327710 ILR327710 IVN327710 JFJ327710 JPF327710 JZB327710 KIX327710 KST327710 LCP327710 LML327710 LWH327710 MGD327710 MPZ327710 MZV327710 NJR327710 NTN327710 ODJ327710 ONF327710 OXB327710 PGX327710 PQT327710 QAP327710 QKL327710 QUH327710 RED327710 RNZ327710 RXV327710 SHR327710 SRN327710 TBJ327710 TLF327710 TVB327710 UEX327710 UOT327710 UYP327710 VIL327710 VSH327710 WCD327710 WLZ327710 WVV327710 N393246 JJ393246 TF393246 ADB393246 AMX393246 AWT393246 BGP393246 BQL393246 CAH393246 CKD393246 CTZ393246 DDV393246 DNR393246 DXN393246 EHJ393246 ERF393246 FBB393246 FKX393246 FUT393246 GEP393246 GOL393246 GYH393246 HID393246 HRZ393246 IBV393246 ILR393246 IVN393246 JFJ393246 JPF393246 JZB393246 KIX393246 KST393246 LCP393246 LML393246 LWH393246 MGD393246 MPZ393246 MZV393246 NJR393246 NTN393246 ODJ393246 ONF393246 OXB393246 PGX393246 PQT393246 QAP393246 QKL393246 QUH393246 RED393246 RNZ393246 RXV393246 SHR393246 SRN393246 TBJ393246 TLF393246 TVB393246 UEX393246 UOT393246 UYP393246 VIL393246 VSH393246 WCD393246 WLZ393246 WVV393246 N458782 JJ458782 TF458782 ADB458782 AMX458782 AWT458782 BGP458782 BQL458782 CAH458782 CKD458782 CTZ458782 DDV458782 DNR458782 DXN458782 EHJ458782 ERF458782 FBB458782 FKX458782 FUT458782 GEP458782 GOL458782 GYH458782 HID458782 HRZ458782 IBV458782 ILR458782 IVN458782 JFJ458782 JPF458782 JZB458782 KIX458782 KST458782 LCP458782 LML458782 LWH458782 MGD458782 MPZ458782 MZV458782 NJR458782 NTN458782 ODJ458782 ONF458782 OXB458782 PGX458782 PQT458782 QAP458782 QKL458782 QUH458782 RED458782 RNZ458782 RXV458782 SHR458782 SRN458782 TBJ458782 TLF458782 TVB458782 UEX458782 UOT458782 UYP458782 VIL458782 VSH458782 WCD458782 WLZ458782 WVV458782 N524318 JJ524318 TF524318 ADB524318 AMX524318 AWT524318 BGP524318 BQL524318 CAH524318 CKD524318 CTZ524318 DDV524318 DNR524318 DXN524318 EHJ524318 ERF524318 FBB524318 FKX524318 FUT524318 GEP524318 GOL524318 GYH524318 HID524318 HRZ524318 IBV524318 ILR524318 IVN524318 JFJ524318 JPF524318 JZB524318 KIX524318 KST524318 LCP524318 LML524318 LWH524318 MGD524318 MPZ524318 MZV524318 NJR524318 NTN524318 ODJ524318 ONF524318 OXB524318 PGX524318 PQT524318 QAP524318 QKL524318 QUH524318 RED524318 RNZ524318 RXV524318 SHR524318 SRN524318 TBJ524318 TLF524318 TVB524318 UEX524318 UOT524318 UYP524318 VIL524318 VSH524318 WCD524318 WLZ524318 WVV524318 N589854 JJ589854 TF589854 ADB589854 AMX589854 AWT589854 BGP589854 BQL589854 CAH589854 CKD589854 CTZ589854 DDV589854 DNR589854 DXN589854 EHJ589854 ERF589854 FBB589854 FKX589854 FUT589854 GEP589854 GOL589854 GYH589854 HID589854 HRZ589854 IBV589854 ILR589854 IVN589854 JFJ589854 JPF589854 JZB589854 KIX589854 KST589854 LCP589854 LML589854 LWH589854 MGD589854 MPZ589854 MZV589854 NJR589854 NTN589854 ODJ589854 ONF589854 OXB589854 PGX589854 PQT589854 QAP589854 QKL589854 QUH589854 RED589854 RNZ589854 RXV589854 SHR589854 SRN589854 TBJ589854 TLF589854 TVB589854 UEX589854 UOT589854 UYP589854 VIL589854 VSH589854 WCD589854 WLZ589854 WVV589854 N655390 JJ655390 TF655390 ADB655390 AMX655390 AWT655390 BGP655390 BQL655390 CAH655390 CKD655390 CTZ655390 DDV655390 DNR655390 DXN655390 EHJ655390 ERF655390 FBB655390 FKX655390 FUT655390 GEP655390 GOL655390 GYH655390 HID655390 HRZ655390 IBV655390 ILR655390 IVN655390 JFJ655390 JPF655390 JZB655390 KIX655390 KST655390 LCP655390 LML655390 LWH655390 MGD655390 MPZ655390 MZV655390 NJR655390 NTN655390 ODJ655390 ONF655390 OXB655390 PGX655390 PQT655390 QAP655390 QKL655390 QUH655390 RED655390 RNZ655390 RXV655390 SHR655390 SRN655390 TBJ655390 TLF655390 TVB655390 UEX655390 UOT655390 UYP655390 VIL655390 VSH655390 WCD655390 WLZ655390 WVV655390 N720926 JJ720926 TF720926 ADB720926 AMX720926 AWT720926 BGP720926 BQL720926 CAH720926 CKD720926 CTZ720926 DDV720926 DNR720926 DXN720926 EHJ720926 ERF720926 FBB720926 FKX720926 FUT720926 GEP720926 GOL720926 GYH720926 HID720926 HRZ720926 IBV720926 ILR720926 IVN720926 JFJ720926 JPF720926 JZB720926 KIX720926 KST720926 LCP720926 LML720926 LWH720926 MGD720926 MPZ720926 MZV720926 NJR720926 NTN720926 ODJ720926 ONF720926 OXB720926 PGX720926 PQT720926 QAP720926 QKL720926 QUH720926 RED720926 RNZ720926 RXV720926 SHR720926 SRN720926 TBJ720926 TLF720926 TVB720926 UEX720926 UOT720926 UYP720926 VIL720926 VSH720926 WCD720926 WLZ720926 WVV720926 N786462 JJ786462 TF786462 ADB786462 AMX786462 AWT786462 BGP786462 BQL786462 CAH786462 CKD786462 CTZ786462 DDV786462 DNR786462 DXN786462 EHJ786462 ERF786462 FBB786462 FKX786462 FUT786462 GEP786462 GOL786462 GYH786462 HID786462 HRZ786462 IBV786462 ILR786462 IVN786462 JFJ786462 JPF786462 JZB786462 KIX786462 KST786462 LCP786462 LML786462 LWH786462 MGD786462 MPZ786462 MZV786462 NJR786462 NTN786462 ODJ786462 ONF786462 OXB786462 PGX786462 PQT786462 QAP786462 QKL786462 QUH786462 RED786462 RNZ786462 RXV786462 SHR786462 SRN786462 TBJ786462 TLF786462 TVB786462 UEX786462 UOT786462 UYP786462 VIL786462 VSH786462 WCD786462 WLZ786462 WVV786462 N851998 JJ851998 TF851998 ADB851998 AMX851998 AWT851998 BGP851998 BQL851998 CAH851998 CKD851998 CTZ851998 DDV851998 DNR851998 DXN851998 EHJ851998 ERF851998 FBB851998 FKX851998 FUT851998 GEP851998 GOL851998 GYH851998 HID851998 HRZ851998 IBV851998 ILR851998 IVN851998 JFJ851998 JPF851998 JZB851998 KIX851998 KST851998 LCP851998 LML851998 LWH851998 MGD851998 MPZ851998 MZV851998 NJR851998 NTN851998 ODJ851998 ONF851998 OXB851998 PGX851998 PQT851998 QAP851998 QKL851998 QUH851998 RED851998 RNZ851998 RXV851998 SHR851998 SRN851998 TBJ851998 TLF851998 TVB851998 UEX851998 UOT851998 UYP851998 VIL851998 VSH851998 WCD851998 WLZ851998 WVV851998 N917534 JJ917534 TF917534 ADB917534 AMX917534 AWT917534 BGP917534 BQL917534 CAH917534 CKD917534 CTZ917534 DDV917534 DNR917534 DXN917534 EHJ917534 ERF917534 FBB917534 FKX917534 FUT917534 GEP917534 GOL917534 GYH917534 HID917534 HRZ917534 IBV917534 ILR917534 IVN917534 JFJ917534 JPF917534 JZB917534 KIX917534 KST917534 LCP917534 LML917534 LWH917534 MGD917534 MPZ917534 MZV917534 NJR917534 NTN917534 ODJ917534 ONF917534 OXB917534 PGX917534 PQT917534 QAP917534 QKL917534 QUH917534 RED917534 RNZ917534 RXV917534 SHR917534 SRN917534 TBJ917534 TLF917534 TVB917534 UEX917534 UOT917534 UYP917534 VIL917534 VSH917534 WCD917534 WLZ917534 WVV917534 N983070 JJ983070 TF983070 ADB983070 AMX983070 AWT983070 BGP983070 BQL983070 CAH983070 CKD983070 CTZ983070 DDV983070 DNR983070 DXN983070 EHJ983070 ERF983070 FBB983070 FKX983070 FUT983070 GEP983070 GOL983070 GYH983070 HID983070 HRZ983070 IBV983070 ILR983070 IVN983070 JFJ983070 JPF983070 JZB983070 KIX983070 KST983070 LCP983070 LML983070 LWH983070 MGD983070 MPZ983070 MZV983070 NJR983070 NTN983070 ODJ983070 ONF983070 OXB983070 PGX983070 PQT983070 QAP983070 QKL983070 QUH983070 RED983070 RNZ983070 RXV983070 SHR983070 SRN983070 TBJ983070 TLF983070 TVB983070 UEX983070 UOT983070 UYP983070 VIL983070 VSH983070 WCD983070 WLZ983070 WVV983070 R30 JN30 TJ30 ADF30 ANB30 AWX30 BGT30 BQP30 CAL30 CKH30 CUD30 DDZ30 DNV30 DXR30 EHN30 ERJ30 FBF30 FLB30 FUX30 GET30 GOP30 GYL30 HIH30 HSD30 IBZ30 ILV30 IVR30 JFN30 JPJ30 JZF30 KJB30 KSX30 LCT30 LMP30 LWL30 MGH30 MQD30 MZZ30 NJV30 NTR30 ODN30 ONJ30 OXF30 PHB30 PQX30 QAT30 QKP30 QUL30 REH30 ROD30 RXZ30 SHV30 SRR30 TBN30 TLJ30 TVF30 UFB30 UOX30 UYT30 VIP30 VSL30 WCH30 WMD30 WVZ30 R65566 JN65566 TJ65566 ADF65566 ANB65566 AWX65566 BGT65566 BQP65566 CAL65566 CKH65566 CUD65566 DDZ65566 DNV65566 DXR65566 EHN65566 ERJ65566 FBF65566 FLB65566 FUX65566 GET65566 GOP65566 GYL65566 HIH65566 HSD65566 IBZ65566 ILV65566 IVR65566 JFN65566 JPJ65566 JZF65566 KJB65566 KSX65566 LCT65566 LMP65566 LWL65566 MGH65566 MQD65566 MZZ65566 NJV65566 NTR65566 ODN65566 ONJ65566 OXF65566 PHB65566 PQX65566 QAT65566 QKP65566 QUL65566 REH65566 ROD65566 RXZ65566 SHV65566 SRR65566 TBN65566 TLJ65566 TVF65566 UFB65566 UOX65566 UYT65566 VIP65566 VSL65566 WCH65566 WMD65566 WVZ65566 R131102 JN131102 TJ131102 ADF131102 ANB131102 AWX131102 BGT131102 BQP131102 CAL131102 CKH131102 CUD131102 DDZ131102 DNV131102 DXR131102 EHN131102 ERJ131102 FBF131102 FLB131102 FUX131102 GET131102 GOP131102 GYL131102 HIH131102 HSD131102 IBZ131102 ILV131102 IVR131102 JFN131102 JPJ131102 JZF131102 KJB131102 KSX131102 LCT131102 LMP131102 LWL131102 MGH131102 MQD131102 MZZ131102 NJV131102 NTR131102 ODN131102 ONJ131102 OXF131102 PHB131102 PQX131102 QAT131102 QKP131102 QUL131102 REH131102 ROD131102 RXZ131102 SHV131102 SRR131102 TBN131102 TLJ131102 TVF131102 UFB131102 UOX131102 UYT131102 VIP131102 VSL131102 WCH131102 WMD131102 WVZ131102 R196638 JN196638 TJ196638 ADF196638 ANB196638 AWX196638 BGT196638 BQP196638 CAL196638 CKH196638 CUD196638 DDZ196638 DNV196638 DXR196638 EHN196638 ERJ196638 FBF196638 FLB196638 FUX196638 GET196638 GOP196638 GYL196638 HIH196638 HSD196638 IBZ196638 ILV196638 IVR196638 JFN196638 JPJ196638 JZF196638 KJB196638 KSX196638 LCT196638 LMP196638 LWL196638 MGH196638 MQD196638 MZZ196638 NJV196638 NTR196638 ODN196638 ONJ196638 OXF196638 PHB196638 PQX196638 QAT196638 QKP196638 QUL196638 REH196638 ROD196638 RXZ196638 SHV196638 SRR196638 TBN196638 TLJ196638 TVF196638 UFB196638 UOX196638 UYT196638 VIP196638 VSL196638 WCH196638 WMD196638 WVZ196638 R262174 JN262174 TJ262174 ADF262174 ANB262174 AWX262174 BGT262174 BQP262174 CAL262174 CKH262174 CUD262174 DDZ262174 DNV262174 DXR262174 EHN262174 ERJ262174 FBF262174 FLB262174 FUX262174 GET262174 GOP262174 GYL262174 HIH262174 HSD262174 IBZ262174 ILV262174 IVR262174 JFN262174 JPJ262174 JZF262174 KJB262174 KSX262174 LCT262174 LMP262174 LWL262174 MGH262174 MQD262174 MZZ262174 NJV262174 NTR262174 ODN262174 ONJ262174 OXF262174 PHB262174 PQX262174 QAT262174 QKP262174 QUL262174 REH262174 ROD262174 RXZ262174 SHV262174 SRR262174 TBN262174 TLJ262174 TVF262174 UFB262174 UOX262174 UYT262174 VIP262174 VSL262174 WCH262174 WMD262174 WVZ262174 R327710 JN327710 TJ327710 ADF327710 ANB327710 AWX327710 BGT327710 BQP327710 CAL327710 CKH327710 CUD327710 DDZ327710 DNV327710 DXR327710 EHN327710 ERJ327710 FBF327710 FLB327710 FUX327710 GET327710 GOP327710 GYL327710 HIH327710 HSD327710 IBZ327710 ILV327710 IVR327710 JFN327710 JPJ327710 JZF327710 KJB327710 KSX327710 LCT327710 LMP327710 LWL327710 MGH327710 MQD327710 MZZ327710 NJV327710 NTR327710 ODN327710 ONJ327710 OXF327710 PHB327710 PQX327710 QAT327710 QKP327710 QUL327710 REH327710 ROD327710 RXZ327710 SHV327710 SRR327710 TBN327710 TLJ327710 TVF327710 UFB327710 UOX327710 UYT327710 VIP327710 VSL327710 WCH327710 WMD327710 WVZ327710 R393246 JN393246 TJ393246 ADF393246 ANB393246 AWX393246 BGT393246 BQP393246 CAL393246 CKH393246 CUD393246 DDZ393246 DNV393246 DXR393246 EHN393246 ERJ393246 FBF393246 FLB393246 FUX393246 GET393246 GOP393246 GYL393246 HIH393246 HSD393246 IBZ393246 ILV393246 IVR393246 JFN393246 JPJ393246 JZF393246 KJB393246 KSX393246 LCT393246 LMP393246 LWL393246 MGH393246 MQD393246 MZZ393246 NJV393246 NTR393246 ODN393246 ONJ393246 OXF393246 PHB393246 PQX393246 QAT393246 QKP393246 QUL393246 REH393246 ROD393246 RXZ393246 SHV393246 SRR393246 TBN393246 TLJ393246 TVF393246 UFB393246 UOX393246 UYT393246 VIP393246 VSL393246 WCH393246 WMD393246 WVZ393246 R458782 JN458782 TJ458782 ADF458782 ANB458782 AWX458782 BGT458782 BQP458782 CAL458782 CKH458782 CUD458782 DDZ458782 DNV458782 DXR458782 EHN458782 ERJ458782 FBF458782 FLB458782 FUX458782 GET458782 GOP458782 GYL458782 HIH458782 HSD458782 IBZ458782 ILV458782 IVR458782 JFN458782 JPJ458782 JZF458782 KJB458782 KSX458782 LCT458782 LMP458782 LWL458782 MGH458782 MQD458782 MZZ458782 NJV458782 NTR458782 ODN458782 ONJ458782 OXF458782 PHB458782 PQX458782 QAT458782 QKP458782 QUL458782 REH458782 ROD458782 RXZ458782 SHV458782 SRR458782 TBN458782 TLJ458782 TVF458782 UFB458782 UOX458782 UYT458782 VIP458782 VSL458782 WCH458782 WMD458782 WVZ458782 R524318 JN524318 TJ524318 ADF524318 ANB524318 AWX524318 BGT524318 BQP524318 CAL524318 CKH524318 CUD524318 DDZ524318 DNV524318 DXR524318 EHN524318 ERJ524318 FBF524318 FLB524318 FUX524318 GET524318 GOP524318 GYL524318 HIH524318 HSD524318 IBZ524318 ILV524318 IVR524318 JFN524318 JPJ524318 JZF524318 KJB524318 KSX524318 LCT524318 LMP524318 LWL524318 MGH524318 MQD524318 MZZ524318 NJV524318 NTR524318 ODN524318 ONJ524318 OXF524318 PHB524318 PQX524318 QAT524318 QKP524318 QUL524318 REH524318 ROD524318 RXZ524318 SHV524318 SRR524318 TBN524318 TLJ524318 TVF524318 UFB524318 UOX524318 UYT524318 VIP524318 VSL524318 WCH524318 WMD524318 WVZ524318 R589854 JN589854 TJ589854 ADF589854 ANB589854 AWX589854 BGT589854 BQP589854 CAL589854 CKH589854 CUD589854 DDZ589854 DNV589854 DXR589854 EHN589854 ERJ589854 FBF589854 FLB589854 FUX589854 GET589854 GOP589854 GYL589854 HIH589854 HSD589854 IBZ589854 ILV589854 IVR589854 JFN589854 JPJ589854 JZF589854 KJB589854 KSX589854 LCT589854 LMP589854 LWL589854 MGH589854 MQD589854 MZZ589854 NJV589854 NTR589854 ODN589854 ONJ589854 OXF589854 PHB589854 PQX589854 QAT589854 QKP589854 QUL589854 REH589854 ROD589854 RXZ589854 SHV589854 SRR589854 TBN589854 TLJ589854 TVF589854 UFB589854 UOX589854 UYT589854 VIP589854 VSL589854 WCH589854 WMD589854 WVZ589854 R655390 JN655390 TJ655390 ADF655390 ANB655390 AWX655390 BGT655390 BQP655390 CAL655390 CKH655390 CUD655390 DDZ655390 DNV655390 DXR655390 EHN655390 ERJ655390 FBF655390 FLB655390 FUX655390 GET655390 GOP655390 GYL655390 HIH655390 HSD655390 IBZ655390 ILV655390 IVR655390 JFN655390 JPJ655390 JZF655390 KJB655390 KSX655390 LCT655390 LMP655390 LWL655390 MGH655390 MQD655390 MZZ655390 NJV655390 NTR655390 ODN655390 ONJ655390 OXF655390 PHB655390 PQX655390 QAT655390 QKP655390 QUL655390 REH655390 ROD655390 RXZ655390 SHV655390 SRR655390 TBN655390 TLJ655390 TVF655390 UFB655390 UOX655390 UYT655390 VIP655390 VSL655390 WCH655390 WMD655390 WVZ655390 R720926 JN720926 TJ720926 ADF720926 ANB720926 AWX720926 BGT720926 BQP720926 CAL720926 CKH720926 CUD720926 DDZ720926 DNV720926 DXR720926 EHN720926 ERJ720926 FBF720926 FLB720926 FUX720926 GET720926 GOP720926 GYL720926 HIH720926 HSD720926 IBZ720926 ILV720926 IVR720926 JFN720926 JPJ720926 JZF720926 KJB720926 KSX720926 LCT720926 LMP720926 LWL720926 MGH720926 MQD720926 MZZ720926 NJV720926 NTR720926 ODN720926 ONJ720926 OXF720926 PHB720926 PQX720926 QAT720926 QKP720926 QUL720926 REH720926 ROD720926 RXZ720926 SHV720926 SRR720926 TBN720926 TLJ720926 TVF720926 UFB720926 UOX720926 UYT720926 VIP720926 VSL720926 WCH720926 WMD720926 WVZ720926 R786462 JN786462 TJ786462 ADF786462 ANB786462 AWX786462 BGT786462 BQP786462 CAL786462 CKH786462 CUD786462 DDZ786462 DNV786462 DXR786462 EHN786462 ERJ786462 FBF786462 FLB786462 FUX786462 GET786462 GOP786462 GYL786462 HIH786462 HSD786462 IBZ786462 ILV786462 IVR786462 JFN786462 JPJ786462 JZF786462 KJB786462 KSX786462 LCT786462 LMP786462 LWL786462 MGH786462 MQD786462 MZZ786462 NJV786462 NTR786462 ODN786462 ONJ786462 OXF786462 PHB786462 PQX786462 QAT786462 QKP786462 QUL786462 REH786462 ROD786462 RXZ786462 SHV786462 SRR786462 TBN786462 TLJ786462 TVF786462 UFB786462 UOX786462 UYT786462 VIP786462 VSL786462 WCH786462 WMD786462 WVZ786462 R851998 JN851998 TJ851998 ADF851998 ANB851998 AWX851998 BGT851998 BQP851998 CAL851998 CKH851998 CUD851998 DDZ851998 DNV851998 DXR851998 EHN851998 ERJ851998 FBF851998 FLB851998 FUX851998 GET851998 GOP851998 GYL851998 HIH851998 HSD851998 IBZ851998 ILV851998 IVR851998 JFN851998 JPJ851998 JZF851998 KJB851998 KSX851998 LCT851998 LMP851998 LWL851998 MGH851998 MQD851998 MZZ851998 NJV851998 NTR851998 ODN851998 ONJ851998 OXF851998 PHB851998 PQX851998 QAT851998 QKP851998 QUL851998 REH851998 ROD851998 RXZ851998 SHV851998 SRR851998 TBN851998 TLJ851998 TVF851998 UFB851998 UOX851998 UYT851998 VIP851998 VSL851998 WCH851998 WMD851998 WVZ851998 R917534 JN917534 TJ917534 ADF917534 ANB917534 AWX917534 BGT917534 BQP917534 CAL917534 CKH917534 CUD917534 DDZ917534 DNV917534 DXR917534 EHN917534 ERJ917534 FBF917534 FLB917534 FUX917534 GET917534 GOP917534 GYL917534 HIH917534 HSD917534 IBZ917534 ILV917534 IVR917534 JFN917534 JPJ917534 JZF917534 KJB917534 KSX917534 LCT917534 LMP917534 LWL917534 MGH917534 MQD917534 MZZ917534 NJV917534 NTR917534 ODN917534 ONJ917534 OXF917534 PHB917534 PQX917534 QAT917534 QKP917534 QUL917534 REH917534 ROD917534 RXZ917534 SHV917534 SRR917534 TBN917534 TLJ917534 TVF917534 UFB917534 UOX917534 UYT917534 VIP917534 VSL917534 WCH917534 WMD917534 WVZ917534 R983070 JN983070 TJ983070 ADF983070 ANB983070 AWX983070 BGT983070 BQP983070 CAL983070 CKH983070 CUD983070 DDZ983070 DNV983070 DXR983070 EHN983070 ERJ983070 FBF983070 FLB983070 FUX983070 GET983070 GOP983070 GYL983070 HIH983070 HSD983070 IBZ983070 ILV983070 IVR983070 JFN983070 JPJ983070 JZF983070 KJB983070 KSX983070 LCT983070 LMP983070 LWL983070 MGH983070 MQD983070 MZZ983070 NJV983070 NTR983070 ODN983070 ONJ983070 OXF983070 PHB983070 PQX983070 QAT983070 QKP983070 QUL983070 REH983070 ROD983070 RXZ983070 SHV983070 SRR983070 TBN983070 TLJ983070 TVF983070 UFB983070 UOX983070 UYT983070 VIP983070 VSL983070 WCH983070 WMD983070 WVZ983070 X30 JT30 TP30 ADL30 ANH30 AXD30 BGZ30 BQV30 CAR30 CKN30 CUJ30 DEF30 DOB30 DXX30 EHT30 ERP30 FBL30 FLH30 FVD30 GEZ30 GOV30 GYR30 HIN30 HSJ30 ICF30 IMB30 IVX30 JFT30 JPP30 JZL30 KJH30 KTD30 LCZ30 LMV30 LWR30 MGN30 MQJ30 NAF30 NKB30 NTX30 ODT30 ONP30 OXL30 PHH30 PRD30 QAZ30 QKV30 QUR30 REN30 ROJ30 RYF30 SIB30 SRX30 TBT30 TLP30 TVL30 UFH30 UPD30 UYZ30 VIV30 VSR30 WCN30 WMJ30 WWF30 X65566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X131102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X196638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X262174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X327710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X393246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X458782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X524318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X589854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X655390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X720926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X786462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X851998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X917534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X983070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6DC8-98B2-4B33-BA6C-F7329D59E475}">
  <sheetPr>
    <tabColor theme="5" tint="0.39997558519241921"/>
  </sheetPr>
  <dimension ref="A1:AM86"/>
  <sheetViews>
    <sheetView view="pageBreakPreview" zoomScaleNormal="100" zoomScaleSheetLayoutView="100" workbookViewId="0">
      <selection activeCell="AE19" sqref="AE19"/>
    </sheetView>
  </sheetViews>
  <sheetFormatPr defaultRowHeight="13.5"/>
  <cols>
    <col min="1" max="29" width="3" style="479" customWidth="1"/>
    <col min="30" max="256" width="9" style="479"/>
    <col min="257" max="285" width="3" style="479" customWidth="1"/>
    <col min="286" max="512" width="9" style="479"/>
    <col min="513" max="541" width="3" style="479" customWidth="1"/>
    <col min="542" max="768" width="9" style="479"/>
    <col min="769" max="797" width="3" style="479" customWidth="1"/>
    <col min="798" max="1024" width="9" style="479"/>
    <col min="1025" max="1053" width="3" style="479" customWidth="1"/>
    <col min="1054" max="1280" width="9" style="479"/>
    <col min="1281" max="1309" width="3" style="479" customWidth="1"/>
    <col min="1310" max="1536" width="9" style="479"/>
    <col min="1537" max="1565" width="3" style="479" customWidth="1"/>
    <col min="1566" max="1792" width="9" style="479"/>
    <col min="1793" max="1821" width="3" style="479" customWidth="1"/>
    <col min="1822" max="2048" width="9" style="479"/>
    <col min="2049" max="2077" width="3" style="479" customWidth="1"/>
    <col min="2078" max="2304" width="9" style="479"/>
    <col min="2305" max="2333" width="3" style="479" customWidth="1"/>
    <col min="2334" max="2560" width="9" style="479"/>
    <col min="2561" max="2589" width="3" style="479" customWidth="1"/>
    <col min="2590" max="2816" width="9" style="479"/>
    <col min="2817" max="2845" width="3" style="479" customWidth="1"/>
    <col min="2846" max="3072" width="9" style="479"/>
    <col min="3073" max="3101" width="3" style="479" customWidth="1"/>
    <col min="3102" max="3328" width="9" style="479"/>
    <col min="3329" max="3357" width="3" style="479" customWidth="1"/>
    <col min="3358" max="3584" width="9" style="479"/>
    <col min="3585" max="3613" width="3" style="479" customWidth="1"/>
    <col min="3614" max="3840" width="9" style="479"/>
    <col min="3841" max="3869" width="3" style="479" customWidth="1"/>
    <col min="3870" max="4096" width="9" style="479"/>
    <col min="4097" max="4125" width="3" style="479" customWidth="1"/>
    <col min="4126" max="4352" width="9" style="479"/>
    <col min="4353" max="4381" width="3" style="479" customWidth="1"/>
    <col min="4382" max="4608" width="9" style="479"/>
    <col min="4609" max="4637" width="3" style="479" customWidth="1"/>
    <col min="4638" max="4864" width="9" style="479"/>
    <col min="4865" max="4893" width="3" style="479" customWidth="1"/>
    <col min="4894" max="5120" width="9" style="479"/>
    <col min="5121" max="5149" width="3" style="479" customWidth="1"/>
    <col min="5150" max="5376" width="9" style="479"/>
    <col min="5377" max="5405" width="3" style="479" customWidth="1"/>
    <col min="5406" max="5632" width="9" style="479"/>
    <col min="5633" max="5661" width="3" style="479" customWidth="1"/>
    <col min="5662" max="5888" width="9" style="479"/>
    <col min="5889" max="5917" width="3" style="479" customWidth="1"/>
    <col min="5918" max="6144" width="9" style="479"/>
    <col min="6145" max="6173" width="3" style="479" customWidth="1"/>
    <col min="6174" max="6400" width="9" style="479"/>
    <col min="6401" max="6429" width="3" style="479" customWidth="1"/>
    <col min="6430" max="6656" width="9" style="479"/>
    <col min="6657" max="6685" width="3" style="479" customWidth="1"/>
    <col min="6686" max="6912" width="9" style="479"/>
    <col min="6913" max="6941" width="3" style="479" customWidth="1"/>
    <col min="6942" max="7168" width="9" style="479"/>
    <col min="7169" max="7197" width="3" style="479" customWidth="1"/>
    <col min="7198" max="7424" width="9" style="479"/>
    <col min="7425" max="7453" width="3" style="479" customWidth="1"/>
    <col min="7454" max="7680" width="9" style="479"/>
    <col min="7681" max="7709" width="3" style="479" customWidth="1"/>
    <col min="7710" max="7936" width="9" style="479"/>
    <col min="7937" max="7965" width="3" style="479" customWidth="1"/>
    <col min="7966" max="8192" width="9" style="479"/>
    <col min="8193" max="8221" width="3" style="479" customWidth="1"/>
    <col min="8222" max="8448" width="9" style="479"/>
    <col min="8449" max="8477" width="3" style="479" customWidth="1"/>
    <col min="8478" max="8704" width="9" style="479"/>
    <col min="8705" max="8733" width="3" style="479" customWidth="1"/>
    <col min="8734" max="8960" width="9" style="479"/>
    <col min="8961" max="8989" width="3" style="479" customWidth="1"/>
    <col min="8990" max="9216" width="9" style="479"/>
    <col min="9217" max="9245" width="3" style="479" customWidth="1"/>
    <col min="9246" max="9472" width="9" style="479"/>
    <col min="9473" max="9501" width="3" style="479" customWidth="1"/>
    <col min="9502" max="9728" width="9" style="479"/>
    <col min="9729" max="9757" width="3" style="479" customWidth="1"/>
    <col min="9758" max="9984" width="9" style="479"/>
    <col min="9985" max="10013" width="3" style="479" customWidth="1"/>
    <col min="10014" max="10240" width="9" style="479"/>
    <col min="10241" max="10269" width="3" style="479" customWidth="1"/>
    <col min="10270" max="10496" width="9" style="479"/>
    <col min="10497" max="10525" width="3" style="479" customWidth="1"/>
    <col min="10526" max="10752" width="9" style="479"/>
    <col min="10753" max="10781" width="3" style="479" customWidth="1"/>
    <col min="10782" max="11008" width="9" style="479"/>
    <col min="11009" max="11037" width="3" style="479" customWidth="1"/>
    <col min="11038" max="11264" width="9" style="479"/>
    <col min="11265" max="11293" width="3" style="479" customWidth="1"/>
    <col min="11294" max="11520" width="9" style="479"/>
    <col min="11521" max="11549" width="3" style="479" customWidth="1"/>
    <col min="11550" max="11776" width="9" style="479"/>
    <col min="11777" max="11805" width="3" style="479" customWidth="1"/>
    <col min="11806" max="12032" width="9" style="479"/>
    <col min="12033" max="12061" width="3" style="479" customWidth="1"/>
    <col min="12062" max="12288" width="9" style="479"/>
    <col min="12289" max="12317" width="3" style="479" customWidth="1"/>
    <col min="12318" max="12544" width="9" style="479"/>
    <col min="12545" max="12573" width="3" style="479" customWidth="1"/>
    <col min="12574" max="12800" width="9" style="479"/>
    <col min="12801" max="12829" width="3" style="479" customWidth="1"/>
    <col min="12830" max="13056" width="9" style="479"/>
    <col min="13057" max="13085" width="3" style="479" customWidth="1"/>
    <col min="13086" max="13312" width="9" style="479"/>
    <col min="13313" max="13341" width="3" style="479" customWidth="1"/>
    <col min="13342" max="13568" width="9" style="479"/>
    <col min="13569" max="13597" width="3" style="479" customWidth="1"/>
    <col min="13598" max="13824" width="9" style="479"/>
    <col min="13825" max="13853" width="3" style="479" customWidth="1"/>
    <col min="13854" max="14080" width="9" style="479"/>
    <col min="14081" max="14109" width="3" style="479" customWidth="1"/>
    <col min="14110" max="14336" width="9" style="479"/>
    <col min="14337" max="14365" width="3" style="479" customWidth="1"/>
    <col min="14366" max="14592" width="9" style="479"/>
    <col min="14593" max="14621" width="3" style="479" customWidth="1"/>
    <col min="14622" max="14848" width="9" style="479"/>
    <col min="14849" max="14877" width="3" style="479" customWidth="1"/>
    <col min="14878" max="15104" width="9" style="479"/>
    <col min="15105" max="15133" width="3" style="479" customWidth="1"/>
    <col min="15134" max="15360" width="9" style="479"/>
    <col min="15361" max="15389" width="3" style="479" customWidth="1"/>
    <col min="15390" max="15616" width="9" style="479"/>
    <col min="15617" max="15645" width="3" style="479" customWidth="1"/>
    <col min="15646" max="15872" width="9" style="479"/>
    <col min="15873" max="15901" width="3" style="479" customWidth="1"/>
    <col min="15902" max="16128" width="9" style="479"/>
    <col min="16129" max="16157" width="3" style="479" customWidth="1"/>
    <col min="16158" max="16384" width="9" style="479"/>
  </cols>
  <sheetData>
    <row r="1" spans="1:31">
      <c r="A1" s="501" t="s">
        <v>3276</v>
      </c>
      <c r="B1" s="501"/>
      <c r="C1" s="501"/>
      <c r="D1" s="501"/>
      <c r="E1" s="501"/>
      <c r="F1" s="501"/>
      <c r="G1" s="501"/>
      <c r="H1" s="501"/>
      <c r="I1" s="526" t="s">
        <v>2565</v>
      </c>
      <c r="J1" s="1400" t="s">
        <v>3277</v>
      </c>
      <c r="K1" s="1400"/>
      <c r="L1" s="1400"/>
      <c r="M1" s="1400"/>
      <c r="N1" s="1400"/>
      <c r="O1" s="526" t="s">
        <v>2839</v>
      </c>
      <c r="P1" s="1404" t="s">
        <v>3278</v>
      </c>
      <c r="Q1" s="1404"/>
      <c r="R1" s="1404"/>
      <c r="S1" s="1404"/>
      <c r="T1" s="526"/>
      <c r="U1" s="550" t="s">
        <v>3219</v>
      </c>
      <c r="V1" s="526"/>
      <c r="W1" s="526"/>
      <c r="X1" s="526"/>
      <c r="Y1" s="526"/>
      <c r="Z1" s="526"/>
      <c r="AA1" s="526"/>
      <c r="AB1" s="526"/>
      <c r="AC1" s="526"/>
    </row>
    <row r="2" spans="1:31" ht="14.1" customHeight="1">
      <c r="A2" s="489" t="s">
        <v>3279</v>
      </c>
      <c r="B2" s="489"/>
      <c r="C2" s="489"/>
      <c r="D2" s="489"/>
      <c r="E2" s="489"/>
      <c r="F2" s="489"/>
      <c r="G2" s="489"/>
      <c r="H2" s="489"/>
      <c r="I2" s="528" t="s">
        <v>3257</v>
      </c>
      <c r="J2" s="1405" t="str">
        <f>IF('第三面-2'!J9="","",'第三面-2'!J9)</f>
        <v/>
      </c>
      <c r="K2" s="1405"/>
      <c r="L2" s="1405"/>
      <c r="M2" s="1405"/>
      <c r="N2" s="535" t="s">
        <v>2834</v>
      </c>
      <c r="O2" s="489" t="s">
        <v>2841</v>
      </c>
      <c r="P2" s="1406" t="str">
        <f>IF('第三面-2'!P9="","",'第三面-2'!P9)</f>
        <v/>
      </c>
      <c r="Q2" s="1406"/>
      <c r="R2" s="1406"/>
      <c r="S2" s="1406"/>
      <c r="T2" s="488" t="str">
        <f>'第三面-2'!T9</f>
        <v/>
      </c>
      <c r="U2" s="538" t="s">
        <v>3261</v>
      </c>
      <c r="V2" s="528"/>
      <c r="W2" s="528"/>
      <c r="X2" s="528"/>
      <c r="Y2" s="528"/>
      <c r="Z2" s="528"/>
      <c r="AA2" s="528"/>
      <c r="AB2" s="528"/>
      <c r="AC2" s="528"/>
    </row>
    <row r="3" spans="1:31" ht="14.1" customHeight="1">
      <c r="A3" s="489" t="s">
        <v>3280</v>
      </c>
      <c r="B3" s="489"/>
      <c r="C3" s="489"/>
      <c r="D3" s="489"/>
      <c r="E3" s="489"/>
      <c r="F3" s="489" t="s">
        <v>2933</v>
      </c>
      <c r="G3" s="489"/>
      <c r="H3" s="489"/>
      <c r="I3" s="528" t="s">
        <v>3257</v>
      </c>
      <c r="J3" s="1321" t="str">
        <f>IF('第三面-2'!J10="","",'第三面-2'!J10)</f>
        <v/>
      </c>
      <c r="K3" s="1321"/>
      <c r="L3" s="1321"/>
      <c r="M3" s="1321"/>
      <c r="N3" s="539" t="str">
        <f>'第三面-2'!N10</f>
        <v/>
      </c>
      <c r="O3" s="489" t="s">
        <v>2841</v>
      </c>
      <c r="P3" s="1318" t="str">
        <f>IF('第三面-2'!P10="","",'第三面-2'!P10)</f>
        <v/>
      </c>
      <c r="Q3" s="1318"/>
      <c r="R3" s="1318"/>
      <c r="S3" s="1318"/>
      <c r="T3" s="539" t="str">
        <f>'第三面-2'!T10</f>
        <v/>
      </c>
      <c r="U3" s="538" t="s">
        <v>3261</v>
      </c>
      <c r="V3" s="528"/>
      <c r="W3" s="528"/>
      <c r="X3" s="528"/>
      <c r="Y3" s="528"/>
      <c r="Z3" s="528"/>
      <c r="AA3" s="528"/>
      <c r="AB3" s="528"/>
      <c r="AC3" s="528"/>
    </row>
    <row r="4" spans="1:31" ht="14.1" customHeight="1">
      <c r="A4" s="489" t="s">
        <v>3281</v>
      </c>
      <c r="B4" s="489"/>
      <c r="C4" s="489"/>
      <c r="D4" s="489"/>
      <c r="E4" s="489"/>
      <c r="F4" s="489" t="s">
        <v>2110</v>
      </c>
      <c r="G4" s="489"/>
      <c r="H4" s="489"/>
      <c r="I4" s="528" t="s">
        <v>3257</v>
      </c>
      <c r="J4" s="1321" t="str">
        <f>IF('第三面-2'!J11="","",'第三面-2'!J11)</f>
        <v/>
      </c>
      <c r="K4" s="1321"/>
      <c r="L4" s="1321"/>
      <c r="M4" s="1321"/>
      <c r="N4" s="539" t="str">
        <f>'第三面-2'!N11</f>
        <v/>
      </c>
      <c r="O4" s="489" t="s">
        <v>2841</v>
      </c>
      <c r="P4" s="1318" t="str">
        <f>IF('第三面-2'!P11="","",'第三面-2'!P11)</f>
        <v/>
      </c>
      <c r="Q4" s="1318"/>
      <c r="R4" s="1318"/>
      <c r="S4" s="1318"/>
      <c r="T4" s="539" t="str">
        <f>'第三面-2'!T11</f>
        <v/>
      </c>
      <c r="U4" s="538" t="s">
        <v>3261</v>
      </c>
      <c r="V4" s="528"/>
      <c r="W4" s="528"/>
      <c r="X4" s="528"/>
      <c r="Y4" s="528"/>
      <c r="Z4" s="528"/>
      <c r="AA4" s="528"/>
      <c r="AB4" s="528"/>
      <c r="AC4" s="528"/>
    </row>
    <row r="5" spans="1:31" ht="14.1" customHeight="1">
      <c r="A5" s="489" t="s">
        <v>3282</v>
      </c>
      <c r="B5" s="489"/>
      <c r="C5" s="489"/>
      <c r="D5" s="489"/>
      <c r="E5" s="489"/>
      <c r="F5" s="489"/>
      <c r="G5" s="489"/>
      <c r="H5" s="489"/>
      <c r="I5" s="1318" t="str">
        <f>IF('第三面-2'!J12="","",'第三面-2'!J12)</f>
        <v>鉄骨</v>
      </c>
      <c r="J5" s="1318"/>
      <c r="K5" s="1318"/>
      <c r="L5" s="1318"/>
      <c r="M5" s="1318"/>
      <c r="N5" s="1318"/>
      <c r="O5" s="489" t="s">
        <v>3283</v>
      </c>
      <c r="P5" s="495"/>
      <c r="Q5" s="495"/>
      <c r="R5" s="1318" t="str">
        <f>IF('第三面-2'!T12="","",'第三面-2'!T12)</f>
        <v/>
      </c>
      <c r="S5" s="1318"/>
      <c r="T5" s="1318"/>
      <c r="U5" s="1318"/>
      <c r="V5" s="1318"/>
      <c r="W5" s="1318"/>
      <c r="X5" s="528" t="s">
        <v>2937</v>
      </c>
      <c r="Y5" s="528"/>
      <c r="Z5" s="528"/>
      <c r="AA5" s="528"/>
      <c r="AB5" s="528"/>
      <c r="AC5" s="528"/>
    </row>
    <row r="6" spans="1:31" ht="14.1" customHeight="1">
      <c r="A6" s="489" t="s">
        <v>3284</v>
      </c>
      <c r="B6" s="489"/>
      <c r="C6" s="489"/>
      <c r="D6" s="489"/>
      <c r="E6" s="489"/>
      <c r="F6" s="489"/>
      <c r="G6" s="489"/>
      <c r="H6" s="489"/>
      <c r="I6" s="540"/>
      <c r="J6" s="540"/>
      <c r="K6" s="540"/>
      <c r="L6" s="540"/>
      <c r="M6" s="528"/>
      <c r="N6" s="535"/>
      <c r="O6" s="535"/>
      <c r="P6" s="540"/>
      <c r="Q6" s="540"/>
      <c r="R6" s="540"/>
      <c r="S6" s="528"/>
      <c r="T6" s="528"/>
      <c r="U6" s="528"/>
      <c r="V6" s="527" t="str">
        <f>'第三面-2'!T13</f>
        <v>□</v>
      </c>
      <c r="W6" s="528" t="s">
        <v>2939</v>
      </c>
      <c r="X6" s="528"/>
      <c r="Y6" s="527" t="str">
        <f>'第三面-2'!V13</f>
        <v>■</v>
      </c>
      <c r="Z6" s="528" t="s">
        <v>2940</v>
      </c>
      <c r="AA6" s="528"/>
      <c r="AB6" s="528"/>
      <c r="AC6" s="528"/>
    </row>
    <row r="7" spans="1:31" ht="14.1" customHeight="1">
      <c r="A7" s="489" t="s">
        <v>3285</v>
      </c>
      <c r="B7" s="489"/>
      <c r="C7" s="489"/>
      <c r="D7" s="489"/>
      <c r="E7" s="489"/>
      <c r="F7" s="489"/>
      <c r="G7" s="489"/>
      <c r="H7" s="489"/>
      <c r="I7" s="540"/>
      <c r="J7" s="540"/>
      <c r="K7" s="540"/>
      <c r="L7" s="540"/>
      <c r="M7" s="528"/>
      <c r="N7" s="535"/>
      <c r="O7" s="535"/>
      <c r="P7" s="540"/>
      <c r="Q7" s="540"/>
      <c r="R7" s="540"/>
      <c r="S7" s="540"/>
      <c r="T7" s="528"/>
      <c r="U7" s="528"/>
      <c r="V7" s="528"/>
      <c r="W7" s="528"/>
      <c r="X7" s="528"/>
      <c r="Y7" s="528"/>
      <c r="Z7" s="528"/>
      <c r="AA7" s="528"/>
      <c r="AB7" s="528"/>
      <c r="AC7" s="528"/>
    </row>
    <row r="8" spans="1:31" ht="14.1" customHeight="1">
      <c r="A8" s="498"/>
      <c r="B8" s="498"/>
      <c r="C8" s="551" t="str">
        <f>'第三面-2'!D15</f>
        <v>□</v>
      </c>
      <c r="D8" s="498" t="s">
        <v>3286</v>
      </c>
      <c r="E8" s="498"/>
      <c r="F8" s="498"/>
      <c r="G8" s="498"/>
      <c r="H8" s="552"/>
      <c r="I8" s="533"/>
      <c r="J8" s="552"/>
      <c r="K8" s="551" t="str">
        <f>'第三面-2'!K15</f>
        <v>□</v>
      </c>
      <c r="L8" s="533" t="s">
        <v>3287</v>
      </c>
      <c r="M8" s="541"/>
      <c r="N8" s="541"/>
      <c r="O8" s="552"/>
      <c r="P8" s="552"/>
      <c r="Q8" s="533"/>
      <c r="R8" s="552"/>
      <c r="S8" s="551" t="str">
        <f>'第三面-2'!R15</f>
        <v>□</v>
      </c>
      <c r="T8" s="533" t="s">
        <v>3288</v>
      </c>
      <c r="U8" s="533"/>
      <c r="V8" s="533"/>
      <c r="W8" s="533"/>
      <c r="X8" s="533"/>
      <c r="Y8" s="533"/>
      <c r="Z8" s="533"/>
      <c r="AA8" s="533"/>
      <c r="AB8" s="533"/>
      <c r="AC8" s="533"/>
    </row>
    <row r="9" spans="1:31" ht="14.1" customHeight="1">
      <c r="A9" s="1400" t="s">
        <v>3289</v>
      </c>
      <c r="B9" s="1400"/>
      <c r="C9" s="1400"/>
      <c r="D9" s="1400"/>
      <c r="E9" s="1400"/>
      <c r="F9" s="1400"/>
      <c r="G9" s="1400"/>
      <c r="H9" s="1400"/>
      <c r="I9" s="1374"/>
      <c r="J9" s="1374"/>
      <c r="K9" s="1374"/>
      <c r="L9" s="1374"/>
      <c r="M9" s="1374"/>
      <c r="N9" s="1374"/>
      <c r="O9" s="1374"/>
      <c r="P9" s="1374"/>
      <c r="Q9" s="1374"/>
      <c r="R9" s="1374"/>
      <c r="S9" s="1374"/>
      <c r="T9" s="1374"/>
      <c r="U9" s="1374"/>
      <c r="V9" s="1374"/>
      <c r="W9" s="1374"/>
      <c r="X9" s="1374"/>
      <c r="Y9" s="1374"/>
      <c r="Z9" s="1374"/>
      <c r="AA9" s="1374"/>
      <c r="AB9" s="1374"/>
      <c r="AC9" s="1374"/>
      <c r="AE9" s="531"/>
    </row>
    <row r="10" spans="1:31" ht="14.1" customHeight="1">
      <c r="A10" s="528"/>
      <c r="B10" s="1401" t="str">
        <f>IF('第三面-2'!A17="","",'第三面-2'!A17)</f>
        <v/>
      </c>
      <c r="C10" s="1401"/>
      <c r="D10" s="1401"/>
      <c r="E10" s="1401"/>
      <c r="F10" s="1401"/>
      <c r="G10" s="1401"/>
      <c r="H10" s="1401"/>
      <c r="I10" s="1401"/>
      <c r="J10" s="1401"/>
      <c r="K10" s="1401"/>
      <c r="L10" s="1401"/>
      <c r="M10" s="1401"/>
      <c r="N10" s="1401"/>
      <c r="O10" s="1401"/>
      <c r="P10" s="1401"/>
      <c r="Q10" s="1401"/>
      <c r="R10" s="1401"/>
      <c r="S10" s="1401"/>
      <c r="T10" s="1401"/>
      <c r="U10" s="1401"/>
      <c r="V10" s="1401"/>
      <c r="W10" s="1401"/>
      <c r="X10" s="1401"/>
      <c r="Y10" s="1401"/>
      <c r="Z10" s="1401"/>
      <c r="AA10" s="1401"/>
      <c r="AB10" s="1401"/>
      <c r="AC10" s="1401"/>
    </row>
    <row r="11" spans="1:31" ht="14.1" customHeight="1">
      <c r="A11" s="528"/>
      <c r="B11" s="1401"/>
      <c r="C11" s="1401"/>
      <c r="D11" s="1401"/>
      <c r="E11" s="1401"/>
      <c r="F11" s="1401"/>
      <c r="G11" s="1401"/>
      <c r="H11" s="1401"/>
      <c r="I11" s="1401"/>
      <c r="J11" s="1401"/>
      <c r="K11" s="1401"/>
      <c r="L11" s="1401"/>
      <c r="M11" s="1401"/>
      <c r="N11" s="1401"/>
      <c r="O11" s="1401"/>
      <c r="P11" s="1401"/>
      <c r="Q11" s="1401"/>
      <c r="R11" s="1401"/>
      <c r="S11" s="1401"/>
      <c r="T11" s="1401"/>
      <c r="U11" s="1401"/>
      <c r="V11" s="1401"/>
      <c r="W11" s="1401"/>
      <c r="X11" s="1401"/>
      <c r="Y11" s="1401"/>
      <c r="Z11" s="1401"/>
      <c r="AA11" s="1401"/>
      <c r="AB11" s="1401"/>
      <c r="AC11" s="1401"/>
    </row>
    <row r="12" spans="1:31" ht="14.1" customHeight="1">
      <c r="A12" s="528"/>
      <c r="B12" s="1401"/>
      <c r="C12" s="1401"/>
      <c r="D12" s="1401"/>
      <c r="E12" s="1401"/>
      <c r="F12" s="1401"/>
      <c r="G12" s="1401"/>
      <c r="H12" s="1401"/>
      <c r="I12" s="1401"/>
      <c r="J12" s="1401"/>
      <c r="K12" s="1401"/>
      <c r="L12" s="1401"/>
      <c r="M12" s="1401"/>
      <c r="N12" s="1401"/>
      <c r="O12" s="1401"/>
      <c r="P12" s="1401"/>
      <c r="Q12" s="1401"/>
      <c r="R12" s="1401"/>
      <c r="S12" s="1401"/>
      <c r="T12" s="1401"/>
      <c r="U12" s="1401"/>
      <c r="V12" s="1401"/>
      <c r="W12" s="1401"/>
      <c r="X12" s="1401"/>
      <c r="Y12" s="1401"/>
      <c r="Z12" s="1401"/>
      <c r="AA12" s="1401"/>
      <c r="AB12" s="1401"/>
      <c r="AC12" s="1401"/>
    </row>
    <row r="13" spans="1:31" ht="14.1" customHeight="1">
      <c r="A13" s="1402" t="s">
        <v>3290</v>
      </c>
      <c r="B13" s="1402"/>
      <c r="C13" s="1402"/>
      <c r="D13" s="1402"/>
      <c r="E13" s="1402"/>
      <c r="F13" s="1402"/>
      <c r="G13" s="1402"/>
      <c r="H13" s="1402"/>
      <c r="I13" s="1402"/>
      <c r="J13" s="1403" t="s">
        <v>2709</v>
      </c>
      <c r="K13" s="1403"/>
      <c r="L13" s="553" t="str">
        <f>IF('第三面-2'!K20="","",'第三面-2'!K20)</f>
        <v/>
      </c>
      <c r="M13" s="530" t="s">
        <v>5</v>
      </c>
      <c r="N13" s="553" t="str">
        <f>IF('第三面-2'!M20="","",'第三面-2'!M20)</f>
        <v/>
      </c>
      <c r="O13" s="530" t="s">
        <v>4</v>
      </c>
      <c r="P13" s="553" t="str">
        <f>IF('第三面-2'!O20="","",'第三面-2'!O20)</f>
        <v/>
      </c>
      <c r="Q13" s="530" t="s">
        <v>2711</v>
      </c>
      <c r="R13" s="530"/>
      <c r="S13" s="530"/>
      <c r="T13" s="530"/>
      <c r="U13" s="530"/>
      <c r="V13" s="530"/>
      <c r="W13" s="530"/>
      <c r="X13" s="530"/>
      <c r="Y13" s="530"/>
      <c r="Z13" s="530"/>
      <c r="AA13" s="530"/>
      <c r="AB13" s="530"/>
      <c r="AC13" s="530"/>
    </row>
    <row r="14" spans="1:31" ht="14.1" customHeight="1">
      <c r="A14" s="1402" t="s">
        <v>3291</v>
      </c>
      <c r="B14" s="1402"/>
      <c r="C14" s="1402"/>
      <c r="D14" s="1402"/>
      <c r="E14" s="1402"/>
      <c r="F14" s="1402"/>
      <c r="G14" s="1402"/>
      <c r="H14" s="1402"/>
      <c r="I14" s="1402"/>
      <c r="J14" s="1403" t="s">
        <v>2709</v>
      </c>
      <c r="K14" s="1403"/>
      <c r="L14" s="553" t="str">
        <f>IF('第三面-2'!K22="","",'第三面-2'!K22)</f>
        <v/>
      </c>
      <c r="M14" s="530" t="s">
        <v>5</v>
      </c>
      <c r="N14" s="553" t="str">
        <f>IF('第三面-2'!M22="","",'第三面-2'!M22)</f>
        <v/>
      </c>
      <c r="O14" s="530" t="s">
        <v>4</v>
      </c>
      <c r="P14" s="553" t="str">
        <f>IF('第三面-2'!O22="","",'第三面-2'!O22)</f>
        <v/>
      </c>
      <c r="Q14" s="530" t="s">
        <v>2711</v>
      </c>
      <c r="R14" s="530"/>
      <c r="S14" s="530"/>
      <c r="T14" s="530"/>
      <c r="U14" s="530"/>
      <c r="V14" s="530"/>
      <c r="W14" s="530"/>
      <c r="X14" s="530"/>
      <c r="Y14" s="530"/>
      <c r="Z14" s="530"/>
      <c r="AA14" s="530"/>
      <c r="AB14" s="530"/>
      <c r="AC14" s="530"/>
    </row>
    <row r="15" spans="1:31" ht="14.1" customHeight="1">
      <c r="A15" s="1384" t="s">
        <v>3292</v>
      </c>
      <c r="B15" s="1384"/>
      <c r="C15" s="1384"/>
      <c r="D15" s="1384"/>
      <c r="E15" s="1384"/>
      <c r="F15" s="1384"/>
      <c r="G15" s="1384"/>
      <c r="H15" s="1384"/>
      <c r="I15" s="1384"/>
      <c r="J15" s="1384"/>
      <c r="K15" s="1384"/>
      <c r="L15" s="1384"/>
      <c r="M15" s="528"/>
      <c r="N15" s="528"/>
      <c r="O15" s="528"/>
      <c r="P15" s="528"/>
      <c r="Q15" s="1399" t="s">
        <v>3293</v>
      </c>
      <c r="R15" s="1399"/>
      <c r="S15" s="1399"/>
      <c r="T15" s="1399"/>
      <c r="U15" s="1399"/>
      <c r="V15" s="1399"/>
      <c r="W15" s="1399"/>
      <c r="X15" s="1399"/>
      <c r="Y15" s="1399"/>
      <c r="Z15" s="1399"/>
      <c r="AA15" s="1399"/>
      <c r="AB15" s="528"/>
      <c r="AC15" s="528"/>
    </row>
    <row r="16" spans="1:31" ht="14.1" customHeight="1">
      <c r="A16" s="528"/>
      <c r="B16" s="528" t="s">
        <v>2803</v>
      </c>
      <c r="C16" s="528" t="s">
        <v>16</v>
      </c>
      <c r="D16" s="493" t="str">
        <f>IF('第三面-2'!D25="","",'第三面-2'!D25)</f>
        <v/>
      </c>
      <c r="E16" s="528" t="s">
        <v>3294</v>
      </c>
      <c r="F16" s="528" t="s">
        <v>2804</v>
      </c>
      <c r="G16" s="528"/>
      <c r="H16" s="1396" t="s">
        <v>2709</v>
      </c>
      <c r="I16" s="1396"/>
      <c r="J16" s="493" t="str">
        <f>IF('第三面-2'!I25="","",'第三面-2'!I25)</f>
        <v/>
      </c>
      <c r="K16" s="487" t="s">
        <v>5</v>
      </c>
      <c r="L16" s="493" t="str">
        <f>IF('第三面-2'!K25="","",'第三面-2'!K25)</f>
        <v/>
      </c>
      <c r="M16" s="528" t="s">
        <v>4</v>
      </c>
      <c r="N16" s="493" t="str">
        <f>'第三面-2'!M25</f>
        <v/>
      </c>
      <c r="O16" s="528" t="s">
        <v>2711</v>
      </c>
      <c r="P16" s="528" t="s">
        <v>2803</v>
      </c>
      <c r="Q16" s="1397" t="str">
        <f>IF('第三面-2'!P25="","",'第三面-2'!P25)</f>
        <v/>
      </c>
      <c r="R16" s="1397"/>
      <c r="S16" s="1397"/>
      <c r="T16" s="1397"/>
      <c r="U16" s="1397"/>
      <c r="V16" s="1397"/>
      <c r="W16" s="1397"/>
      <c r="X16" s="1397"/>
      <c r="Y16" s="1397"/>
      <c r="Z16" s="1397"/>
      <c r="AA16" s="1397"/>
      <c r="AB16" s="1397"/>
      <c r="AC16" s="528" t="s">
        <v>2804</v>
      </c>
    </row>
    <row r="17" spans="1:39" ht="14.1" customHeight="1">
      <c r="A17" s="528"/>
      <c r="B17" s="528" t="s">
        <v>2803</v>
      </c>
      <c r="C17" s="528" t="s">
        <v>16</v>
      </c>
      <c r="D17" s="493" t="str">
        <f>IF('第三面-2'!D26="","",'第三面-2'!D26)</f>
        <v/>
      </c>
      <c r="E17" s="528" t="s">
        <v>3294</v>
      </c>
      <c r="F17" s="528" t="s">
        <v>2804</v>
      </c>
      <c r="G17" s="528"/>
      <c r="H17" s="1396" t="s">
        <v>2709</v>
      </c>
      <c r="I17" s="1396"/>
      <c r="J17" s="493" t="str">
        <f>IF('第三面-2'!I26="","",'第三面-2'!I26)</f>
        <v/>
      </c>
      <c r="K17" s="528" t="s">
        <v>5</v>
      </c>
      <c r="L17" s="493" t="str">
        <f>IF('第三面-2'!K26="","",'第三面-2'!K26)</f>
        <v/>
      </c>
      <c r="M17" s="528" t="s">
        <v>4</v>
      </c>
      <c r="N17" s="493" t="str">
        <f>IF('第三面-2'!M26="","",'第三面-2'!M26)</f>
        <v/>
      </c>
      <c r="O17" s="528" t="s">
        <v>2711</v>
      </c>
      <c r="P17" s="528" t="s">
        <v>2803</v>
      </c>
      <c r="Q17" s="1314" t="str">
        <f>IF('第三面-2'!P26="","",'第三面-2'!P26)</f>
        <v/>
      </c>
      <c r="R17" s="1314"/>
      <c r="S17" s="1314"/>
      <c r="T17" s="1314"/>
      <c r="U17" s="1314"/>
      <c r="V17" s="1314"/>
      <c r="W17" s="1314"/>
      <c r="X17" s="1314"/>
      <c r="Y17" s="1314"/>
      <c r="Z17" s="1314"/>
      <c r="AA17" s="1314"/>
      <c r="AB17" s="1314"/>
      <c r="AC17" s="528" t="s">
        <v>2804</v>
      </c>
    </row>
    <row r="18" spans="1:39" ht="14.1" customHeight="1" thickBot="1">
      <c r="A18" s="533"/>
      <c r="B18" s="533" t="s">
        <v>2803</v>
      </c>
      <c r="C18" s="533" t="s">
        <v>16</v>
      </c>
      <c r="D18" s="548" t="str">
        <f>IF('第三面-2'!D27="","",'第三面-2'!D27)</f>
        <v/>
      </c>
      <c r="E18" s="533" t="s">
        <v>3294</v>
      </c>
      <c r="F18" s="533" t="s">
        <v>2804</v>
      </c>
      <c r="G18" s="533"/>
      <c r="H18" s="1398" t="s">
        <v>2709</v>
      </c>
      <c r="I18" s="1398"/>
      <c r="J18" s="548" t="str">
        <f>IF('第三面-2'!I27="","",'第三面-2'!I27)</f>
        <v/>
      </c>
      <c r="K18" s="533" t="s">
        <v>5</v>
      </c>
      <c r="L18" s="548" t="str">
        <f>IF('第三面-2'!K27="","",'第三面-2'!K27)</f>
        <v/>
      </c>
      <c r="M18" s="533" t="s">
        <v>4</v>
      </c>
      <c r="N18" s="548" t="str">
        <f>IF('第三面-2'!M27="","",'第三面-2'!M27)</f>
        <v/>
      </c>
      <c r="O18" s="533" t="s">
        <v>2711</v>
      </c>
      <c r="P18" s="533" t="s">
        <v>2803</v>
      </c>
      <c r="Q18" s="1317" t="str">
        <f>IF('第三面-2'!P27="","",'第三面-2'!P27)</f>
        <v/>
      </c>
      <c r="R18" s="1317"/>
      <c r="S18" s="1317"/>
      <c r="T18" s="1317"/>
      <c r="U18" s="1317"/>
      <c r="V18" s="1317"/>
      <c r="W18" s="1317"/>
      <c r="X18" s="1317"/>
      <c r="Y18" s="1317"/>
      <c r="Z18" s="1317"/>
      <c r="AA18" s="1317"/>
      <c r="AB18" s="1317"/>
      <c r="AC18" s="533" t="s">
        <v>2804</v>
      </c>
    </row>
    <row r="19" spans="1:39" ht="14.1" customHeight="1">
      <c r="A19" s="528" t="s">
        <v>3295</v>
      </c>
      <c r="B19" s="528"/>
      <c r="C19" s="528"/>
      <c r="D19" s="493"/>
      <c r="E19" s="528"/>
      <c r="F19" s="528"/>
      <c r="G19" s="528"/>
      <c r="H19" s="538"/>
      <c r="I19" s="538"/>
      <c r="J19" s="493"/>
      <c r="K19" s="528"/>
      <c r="L19" s="493"/>
      <c r="M19" s="528"/>
      <c r="N19" s="493"/>
      <c r="O19" s="528"/>
      <c r="P19" s="528"/>
      <c r="Q19" s="496"/>
      <c r="R19" s="496"/>
      <c r="S19" s="496"/>
      <c r="T19" s="496"/>
      <c r="U19" s="496"/>
      <c r="V19" s="496"/>
      <c r="W19" s="496"/>
      <c r="X19" s="496"/>
      <c r="Y19" s="496"/>
      <c r="Z19" s="496"/>
      <c r="AA19" s="496"/>
      <c r="AB19" s="528"/>
      <c r="AC19" s="528"/>
      <c r="AE19" s="554" t="s">
        <v>2820</v>
      </c>
      <c r="AF19" s="555" t="s">
        <v>3296</v>
      </c>
      <c r="AG19" s="556" t="s">
        <v>3297</v>
      </c>
      <c r="AH19" s="1393" t="s">
        <v>3298</v>
      </c>
      <c r="AI19" s="1393"/>
      <c r="AJ19" s="1393"/>
      <c r="AK19" s="1393"/>
      <c r="AL19" s="1393"/>
      <c r="AM19" s="1393"/>
    </row>
    <row r="20" spans="1:39" ht="14.1" customHeight="1" thickBot="1">
      <c r="A20" s="533"/>
      <c r="B20" s="533"/>
      <c r="C20" s="557" t="str">
        <f>AE19</f>
        <v>□</v>
      </c>
      <c r="D20" s="548" t="s">
        <v>3296</v>
      </c>
      <c r="E20" s="533"/>
      <c r="F20" s="533"/>
      <c r="G20" s="557" t="str">
        <f>AE20</f>
        <v>□</v>
      </c>
      <c r="H20" s="541" t="s">
        <v>3299</v>
      </c>
      <c r="I20" s="542"/>
      <c r="J20" s="548"/>
      <c r="K20" s="533"/>
      <c r="L20" s="548"/>
      <c r="M20" s="533"/>
      <c r="N20" s="548"/>
      <c r="O20" s="533"/>
      <c r="P20" s="533"/>
      <c r="Q20" s="500"/>
      <c r="R20" s="500"/>
      <c r="S20" s="500"/>
      <c r="T20" s="500"/>
      <c r="U20" s="500"/>
      <c r="V20" s="500"/>
      <c r="W20" s="500"/>
      <c r="X20" s="500"/>
      <c r="Y20" s="500"/>
      <c r="Z20" s="500"/>
      <c r="AA20" s="500"/>
      <c r="AB20" s="533"/>
      <c r="AC20" s="533"/>
      <c r="AE20" s="558" t="s">
        <v>2820</v>
      </c>
      <c r="AF20" s="559" t="s">
        <v>3299</v>
      </c>
      <c r="AG20" s="560"/>
      <c r="AH20" s="1393"/>
      <c r="AI20" s="1393"/>
      <c r="AJ20" s="1393"/>
      <c r="AK20" s="1393"/>
      <c r="AL20" s="1393"/>
      <c r="AM20" s="1393"/>
    </row>
    <row r="21" spans="1:39" ht="14.1" customHeight="1">
      <c r="A21" s="528" t="s">
        <v>3300</v>
      </c>
      <c r="B21" s="528"/>
      <c r="C21" s="528"/>
      <c r="D21" s="493"/>
      <c r="E21" s="528"/>
      <c r="F21" s="528"/>
      <c r="G21" s="528"/>
      <c r="H21" s="538"/>
      <c r="I21" s="538"/>
      <c r="J21" s="493"/>
      <c r="K21" s="528"/>
      <c r="L21" s="493"/>
      <c r="M21" s="528"/>
      <c r="N21" s="493"/>
      <c r="O21" s="528"/>
      <c r="P21" s="528"/>
      <c r="Q21" s="496"/>
      <c r="R21" s="496"/>
      <c r="S21" s="496"/>
      <c r="T21" s="496"/>
      <c r="U21" s="496"/>
      <c r="V21" s="496"/>
      <c r="W21" s="496"/>
      <c r="X21" s="496"/>
      <c r="Y21" s="496"/>
      <c r="Z21" s="496"/>
      <c r="AA21" s="496"/>
      <c r="AB21" s="528"/>
      <c r="AC21" s="528"/>
      <c r="AE21" s="554" t="s">
        <v>2820</v>
      </c>
      <c r="AF21" s="555" t="s">
        <v>3040</v>
      </c>
      <c r="AG21" s="556" t="s">
        <v>3297</v>
      </c>
      <c r="AH21" s="1393" t="s">
        <v>3301</v>
      </c>
      <c r="AI21" s="1393"/>
      <c r="AJ21" s="1393"/>
      <c r="AK21" s="1393"/>
      <c r="AL21" s="1393"/>
      <c r="AM21" s="1393"/>
    </row>
    <row r="22" spans="1:39" ht="14.1" customHeight="1" thickBot="1">
      <c r="A22" s="533"/>
      <c r="B22" s="533"/>
      <c r="C22" s="557" t="str">
        <f>AE21</f>
        <v>□</v>
      </c>
      <c r="D22" s="548" t="s">
        <v>3040</v>
      </c>
      <c r="E22" s="533"/>
      <c r="F22" s="533"/>
      <c r="G22" s="557" t="str">
        <f>AE22</f>
        <v>□</v>
      </c>
      <c r="H22" s="541" t="s">
        <v>3041</v>
      </c>
      <c r="I22" s="542"/>
      <c r="J22" s="548"/>
      <c r="K22" s="533"/>
      <c r="L22" s="548"/>
      <c r="M22" s="533"/>
      <c r="N22" s="548"/>
      <c r="O22" s="533"/>
      <c r="P22" s="533"/>
      <c r="Q22" s="500"/>
      <c r="R22" s="500"/>
      <c r="S22" s="500"/>
      <c r="T22" s="500"/>
      <c r="U22" s="500"/>
      <c r="V22" s="500"/>
      <c r="W22" s="500"/>
      <c r="X22" s="500"/>
      <c r="Y22" s="500"/>
      <c r="Z22" s="500"/>
      <c r="AA22" s="500"/>
      <c r="AB22" s="533"/>
      <c r="AC22" s="533"/>
      <c r="AE22" s="558" t="s">
        <v>2820</v>
      </c>
      <c r="AF22" s="559" t="s">
        <v>3041</v>
      </c>
      <c r="AG22" s="560"/>
      <c r="AH22" s="1393"/>
      <c r="AI22" s="1393"/>
      <c r="AJ22" s="1393"/>
      <c r="AK22" s="1393"/>
      <c r="AL22" s="1393"/>
      <c r="AM22" s="1393"/>
    </row>
    <row r="23" spans="1:39" ht="14.1" customHeight="1">
      <c r="A23" s="528" t="s">
        <v>4211</v>
      </c>
      <c r="B23" s="528"/>
      <c r="C23" s="528"/>
      <c r="D23" s="528"/>
      <c r="E23" s="528"/>
      <c r="F23" s="528"/>
      <c r="G23" s="528"/>
      <c r="H23" s="1314"/>
      <c r="I23" s="1314"/>
      <c r="J23" s="1314"/>
      <c r="K23" s="1314"/>
      <c r="L23" s="1314"/>
      <c r="M23" s="1314"/>
      <c r="N23" s="1314"/>
      <c r="O23" s="1314"/>
      <c r="P23" s="1314"/>
      <c r="Q23" s="1314"/>
      <c r="R23" s="1314"/>
      <c r="S23" s="1314"/>
      <c r="T23" s="1314"/>
      <c r="U23" s="1314"/>
      <c r="V23" s="1314"/>
      <c r="W23" s="1314"/>
      <c r="X23" s="1314"/>
      <c r="Y23" s="1314"/>
      <c r="Z23" s="1314"/>
      <c r="AA23" s="1314"/>
      <c r="AB23" s="1314"/>
      <c r="AC23" s="1314"/>
    </row>
    <row r="24" spans="1:39" ht="14.1" customHeight="1">
      <c r="A24" s="528"/>
      <c r="B24" s="1394" t="str">
        <f>IF('第三面-2'!A30="","",'第三面-2'!A30)</f>
        <v/>
      </c>
      <c r="C24" s="1394"/>
      <c r="D24" s="1394"/>
      <c r="E24" s="1394"/>
      <c r="F24" s="1394"/>
      <c r="G24" s="1394"/>
      <c r="H24" s="1394"/>
      <c r="I24" s="1394"/>
      <c r="J24" s="1394"/>
      <c r="K24" s="1394"/>
      <c r="L24" s="1394"/>
      <c r="M24" s="1394"/>
      <c r="N24" s="1394"/>
      <c r="O24" s="1394"/>
      <c r="P24" s="1394"/>
      <c r="Q24" s="1394"/>
      <c r="R24" s="1394"/>
      <c r="S24" s="1394"/>
      <c r="T24" s="1394"/>
      <c r="U24" s="1394"/>
      <c r="V24" s="1394"/>
      <c r="W24" s="1394"/>
      <c r="X24" s="1394"/>
      <c r="Y24" s="1394"/>
      <c r="Z24" s="1394"/>
      <c r="AA24" s="1394"/>
      <c r="AB24" s="1394"/>
      <c r="AC24" s="1394"/>
    </row>
    <row r="25" spans="1:39" ht="14.1" customHeight="1">
      <c r="A25" s="533"/>
      <c r="B25" s="1395"/>
      <c r="C25" s="1395"/>
      <c r="D25" s="1395"/>
      <c r="E25" s="1395"/>
      <c r="F25" s="1395"/>
      <c r="G25" s="1395"/>
      <c r="H25" s="1395"/>
      <c r="I25" s="1395"/>
      <c r="J25" s="1395"/>
      <c r="K25" s="1395"/>
      <c r="L25" s="1395"/>
      <c r="M25" s="1395"/>
      <c r="N25" s="1395"/>
      <c r="O25" s="1395"/>
      <c r="P25" s="1395"/>
      <c r="Q25" s="1395"/>
      <c r="R25" s="1395"/>
      <c r="S25" s="1395"/>
      <c r="T25" s="1395"/>
      <c r="U25" s="1395"/>
      <c r="V25" s="1395"/>
      <c r="W25" s="1395"/>
      <c r="X25" s="1395"/>
      <c r="Y25" s="1395"/>
      <c r="Z25" s="1395"/>
      <c r="AA25" s="1395"/>
      <c r="AB25" s="1395"/>
      <c r="AC25" s="1395"/>
    </row>
    <row r="26" spans="1:39" ht="14.1" customHeight="1">
      <c r="A26" s="528"/>
      <c r="B26" s="528"/>
      <c r="C26" s="528"/>
      <c r="D26" s="528"/>
      <c r="E26" s="1374"/>
      <c r="F26" s="1374"/>
      <c r="G26" s="1374"/>
      <c r="H26" s="1374"/>
      <c r="I26" s="1374"/>
      <c r="J26" s="1374"/>
      <c r="K26" s="1374"/>
      <c r="L26" s="1374"/>
      <c r="M26" s="1374"/>
      <c r="N26" s="1374"/>
      <c r="O26" s="1374"/>
      <c r="P26" s="1374"/>
      <c r="Q26" s="1374"/>
      <c r="R26" s="1374"/>
      <c r="S26" s="1374"/>
      <c r="T26" s="1374"/>
      <c r="U26" s="1374"/>
      <c r="V26" s="1374"/>
      <c r="W26" s="1374"/>
      <c r="X26" s="1374"/>
      <c r="Y26" s="1374"/>
      <c r="Z26" s="1374"/>
      <c r="AA26" s="1374"/>
      <c r="AB26" s="1374"/>
      <c r="AC26" s="1374"/>
    </row>
    <row r="27" spans="1:39" ht="14.1" customHeight="1">
      <c r="A27" s="528"/>
      <c r="B27" s="549"/>
      <c r="C27" s="549"/>
      <c r="D27" s="549"/>
      <c r="E27" s="549"/>
      <c r="F27" s="549"/>
      <c r="G27" s="549"/>
      <c r="H27" s="549"/>
      <c r="I27" s="549"/>
      <c r="J27" s="549"/>
      <c r="K27" s="549"/>
      <c r="L27" s="549"/>
      <c r="M27" s="549"/>
      <c r="N27" s="549"/>
      <c r="O27" s="549"/>
      <c r="P27" s="549"/>
      <c r="Q27" s="549"/>
      <c r="R27" s="549"/>
      <c r="S27" s="549"/>
      <c r="T27" s="549"/>
      <c r="U27" s="549"/>
      <c r="V27" s="549"/>
      <c r="W27" s="549"/>
      <c r="X27" s="549"/>
      <c r="Y27" s="549"/>
      <c r="Z27" s="549"/>
      <c r="AA27" s="549"/>
      <c r="AB27" s="549"/>
      <c r="AC27" s="549"/>
    </row>
    <row r="28" spans="1:39" ht="14.1" customHeight="1">
      <c r="A28" s="528"/>
      <c r="B28" s="549"/>
      <c r="C28" s="549"/>
      <c r="D28" s="549"/>
      <c r="E28" s="549"/>
      <c r="F28" s="549"/>
      <c r="G28" s="549"/>
      <c r="H28" s="549"/>
      <c r="I28" s="549"/>
      <c r="J28" s="549"/>
      <c r="K28" s="549"/>
      <c r="L28" s="549"/>
      <c r="M28" s="549"/>
      <c r="N28" s="549"/>
      <c r="O28" s="549"/>
      <c r="P28" s="549"/>
      <c r="Q28" s="549"/>
      <c r="R28" s="549"/>
      <c r="S28" s="549"/>
      <c r="T28" s="549"/>
      <c r="U28" s="549"/>
      <c r="V28" s="549"/>
      <c r="W28" s="549"/>
      <c r="X28" s="549"/>
      <c r="Y28" s="549"/>
      <c r="Z28" s="549"/>
      <c r="AA28" s="549"/>
      <c r="AB28" s="549"/>
      <c r="AC28" s="549"/>
    </row>
    <row r="29" spans="1:39" ht="14.1" customHeight="1"/>
    <row r="30" spans="1:39" ht="14.1" customHeight="1"/>
    <row r="31" spans="1:39" ht="14.1" customHeight="1"/>
    <row r="32" spans="1:39" ht="14.1" customHeight="1"/>
    <row r="33" spans="1:30" ht="14.1" customHeight="1">
      <c r="AD33" s="406"/>
    </row>
    <row r="34" spans="1:30" ht="14.1" customHeight="1">
      <c r="AD34" s="406"/>
    </row>
    <row r="35" spans="1:30" ht="14.1" customHeight="1"/>
    <row r="36" spans="1:30" ht="14.1" customHeight="1"/>
    <row r="37" spans="1:30" ht="14.1" customHeight="1"/>
    <row r="38" spans="1:30" ht="14.1" customHeight="1"/>
    <row r="39" spans="1:30" ht="14.1" customHeight="1"/>
    <row r="40" spans="1:30" ht="14.1" customHeight="1"/>
    <row r="41" spans="1:30" ht="14.1" customHeight="1"/>
    <row r="42" spans="1:30" ht="14.1" customHeight="1"/>
    <row r="43" spans="1:30" ht="14.1" customHeight="1"/>
    <row r="44" spans="1:30" ht="14.1" customHeight="1"/>
    <row r="45" spans="1:30" ht="14.1" customHeight="1"/>
    <row r="46" spans="1:30" s="478" customFormat="1" ht="17.100000000000001" customHeight="1">
      <c r="A46" s="479"/>
      <c r="B46" s="479"/>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row>
    <row r="47" spans="1:30" s="478" customFormat="1" ht="17.100000000000001" customHeight="1">
      <c r="A47" s="479"/>
      <c r="B47" s="479"/>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row>
    <row r="48" spans="1:30" ht="13.5" customHeight="1"/>
    <row r="49" spans="1:29" s="478" customFormat="1" ht="17.100000000000001" customHeight="1">
      <c r="A49" s="479"/>
      <c r="B49" s="479"/>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row>
    <row r="50" spans="1:29" s="478" customFormat="1" ht="17.100000000000001" customHeight="1">
      <c r="A50" s="479"/>
      <c r="B50" s="479"/>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row>
    <row r="51" spans="1:29" s="478" customFormat="1" ht="17.100000000000001" customHeight="1">
      <c r="A51" s="479"/>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row>
    <row r="52" spans="1:29" ht="14.1" customHeight="1"/>
    <row r="53" spans="1:29" ht="14.1" customHeight="1"/>
    <row r="54" spans="1:29" ht="14.1" customHeight="1"/>
    <row r="55" spans="1:29" ht="14.1" customHeight="1"/>
    <row r="56" spans="1:29" ht="14.1" customHeight="1"/>
    <row r="57" spans="1:29" ht="14.1" customHeight="1"/>
    <row r="58" spans="1:29" ht="14.1" customHeight="1"/>
    <row r="59" spans="1:29" ht="14.1" customHeight="1"/>
    <row r="60" spans="1:29" ht="14.1" customHeight="1"/>
    <row r="61" spans="1:29" ht="14.1" customHeight="1"/>
    <row r="62" spans="1:29" ht="14.1" customHeight="1"/>
    <row r="63" spans="1:29" ht="14.1" customHeight="1"/>
    <row r="64" spans="1:29"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sheetData>
  <mergeCells count="30">
    <mergeCell ref="J1:N1"/>
    <mergeCell ref="P1:S1"/>
    <mergeCell ref="J2:M2"/>
    <mergeCell ref="P2:S2"/>
    <mergeCell ref="J3:M3"/>
    <mergeCell ref="P3:S3"/>
    <mergeCell ref="A15:L15"/>
    <mergeCell ref="Q15:AA15"/>
    <mergeCell ref="J4:M4"/>
    <mergeCell ref="P4:S4"/>
    <mergeCell ref="I5:N5"/>
    <mergeCell ref="R5:W5"/>
    <mergeCell ref="A9:H9"/>
    <mergeCell ref="I9:AC9"/>
    <mergeCell ref="B10:AC12"/>
    <mergeCell ref="A13:I13"/>
    <mergeCell ref="J13:K13"/>
    <mergeCell ref="A14:I14"/>
    <mergeCell ref="J14:K14"/>
    <mergeCell ref="H16:I16"/>
    <mergeCell ref="Q16:AB16"/>
    <mergeCell ref="H17:I17"/>
    <mergeCell ref="Q17:AB17"/>
    <mergeCell ref="H18:I18"/>
    <mergeCell ref="Q18:AB18"/>
    <mergeCell ref="AH19:AM20"/>
    <mergeCell ref="AH21:AM22"/>
    <mergeCell ref="H23:AC23"/>
    <mergeCell ref="B24:AC25"/>
    <mergeCell ref="E26:AC26"/>
  </mergeCells>
  <phoneticPr fontId="1"/>
  <dataValidations count="1">
    <dataValidation type="list" allowBlank="1" showInputMessage="1" showErrorMessage="1" sqref="AE19:AE22 KA19:KA22 TW19:TW22 ADS19:ADS22 ANO19:ANO22 AXK19:AXK22 BHG19:BHG22 BRC19:BRC22 CAY19:CAY22 CKU19:CKU22 CUQ19:CUQ22 DEM19:DEM22 DOI19:DOI22 DYE19:DYE22 EIA19:EIA22 ERW19:ERW22 FBS19:FBS22 FLO19:FLO22 FVK19:FVK22 GFG19:GFG22 GPC19:GPC22 GYY19:GYY22 HIU19:HIU22 HSQ19:HSQ22 ICM19:ICM22 IMI19:IMI22 IWE19:IWE22 JGA19:JGA22 JPW19:JPW22 JZS19:JZS22 KJO19:KJO22 KTK19:KTK22 LDG19:LDG22 LNC19:LNC22 LWY19:LWY22 MGU19:MGU22 MQQ19:MQQ22 NAM19:NAM22 NKI19:NKI22 NUE19:NUE22 OEA19:OEA22 ONW19:ONW22 OXS19:OXS22 PHO19:PHO22 PRK19:PRK22 QBG19:QBG22 QLC19:QLC22 QUY19:QUY22 REU19:REU22 ROQ19:ROQ22 RYM19:RYM22 SII19:SII22 SSE19:SSE22 TCA19:TCA22 TLW19:TLW22 TVS19:TVS22 UFO19:UFO22 UPK19:UPK22 UZG19:UZG22 VJC19:VJC22 VSY19:VSY22 WCU19:WCU22 WMQ19:WMQ22 WWM19:WWM22 AE65555:AE65558 KA65555:KA65558 TW65555:TW65558 ADS65555:ADS65558 ANO65555:ANO65558 AXK65555:AXK65558 BHG65555:BHG65558 BRC65555:BRC65558 CAY65555:CAY65558 CKU65555:CKU65558 CUQ65555:CUQ65558 DEM65555:DEM65558 DOI65555:DOI65558 DYE65555:DYE65558 EIA65555:EIA65558 ERW65555:ERW65558 FBS65555:FBS65558 FLO65555:FLO65558 FVK65555:FVK65558 GFG65555:GFG65558 GPC65555:GPC65558 GYY65555:GYY65558 HIU65555:HIU65558 HSQ65555:HSQ65558 ICM65555:ICM65558 IMI65555:IMI65558 IWE65555:IWE65558 JGA65555:JGA65558 JPW65555:JPW65558 JZS65555:JZS65558 KJO65555:KJO65558 KTK65555:KTK65558 LDG65555:LDG65558 LNC65555:LNC65558 LWY65555:LWY65558 MGU65555:MGU65558 MQQ65555:MQQ65558 NAM65555:NAM65558 NKI65555:NKI65558 NUE65555:NUE65558 OEA65555:OEA65558 ONW65555:ONW65558 OXS65555:OXS65558 PHO65555:PHO65558 PRK65555:PRK65558 QBG65555:QBG65558 QLC65555:QLC65558 QUY65555:QUY65558 REU65555:REU65558 ROQ65555:ROQ65558 RYM65555:RYM65558 SII65555:SII65558 SSE65555:SSE65558 TCA65555:TCA65558 TLW65555:TLW65558 TVS65555:TVS65558 UFO65555:UFO65558 UPK65555:UPK65558 UZG65555:UZG65558 VJC65555:VJC65558 VSY65555:VSY65558 WCU65555:WCU65558 WMQ65555:WMQ65558 WWM65555:WWM65558 AE131091:AE131094 KA131091:KA131094 TW131091:TW131094 ADS131091:ADS131094 ANO131091:ANO131094 AXK131091:AXK131094 BHG131091:BHG131094 BRC131091:BRC131094 CAY131091:CAY131094 CKU131091:CKU131094 CUQ131091:CUQ131094 DEM131091:DEM131094 DOI131091:DOI131094 DYE131091:DYE131094 EIA131091:EIA131094 ERW131091:ERW131094 FBS131091:FBS131094 FLO131091:FLO131094 FVK131091:FVK131094 GFG131091:GFG131094 GPC131091:GPC131094 GYY131091:GYY131094 HIU131091:HIU131094 HSQ131091:HSQ131094 ICM131091:ICM131094 IMI131091:IMI131094 IWE131091:IWE131094 JGA131091:JGA131094 JPW131091:JPW131094 JZS131091:JZS131094 KJO131091:KJO131094 KTK131091:KTK131094 LDG131091:LDG131094 LNC131091:LNC131094 LWY131091:LWY131094 MGU131091:MGU131094 MQQ131091:MQQ131094 NAM131091:NAM131094 NKI131091:NKI131094 NUE131091:NUE131094 OEA131091:OEA131094 ONW131091:ONW131094 OXS131091:OXS131094 PHO131091:PHO131094 PRK131091:PRK131094 QBG131091:QBG131094 QLC131091:QLC131094 QUY131091:QUY131094 REU131091:REU131094 ROQ131091:ROQ131094 RYM131091:RYM131094 SII131091:SII131094 SSE131091:SSE131094 TCA131091:TCA131094 TLW131091:TLW131094 TVS131091:TVS131094 UFO131091:UFO131094 UPK131091:UPK131094 UZG131091:UZG131094 VJC131091:VJC131094 VSY131091:VSY131094 WCU131091:WCU131094 WMQ131091:WMQ131094 WWM131091:WWM131094 AE196627:AE196630 KA196627:KA196630 TW196627:TW196630 ADS196627:ADS196630 ANO196627:ANO196630 AXK196627:AXK196630 BHG196627:BHG196630 BRC196627:BRC196630 CAY196627:CAY196630 CKU196627:CKU196630 CUQ196627:CUQ196630 DEM196627:DEM196630 DOI196627:DOI196630 DYE196627:DYE196630 EIA196627:EIA196630 ERW196627:ERW196630 FBS196627:FBS196630 FLO196627:FLO196630 FVK196627:FVK196630 GFG196627:GFG196630 GPC196627:GPC196630 GYY196627:GYY196630 HIU196627:HIU196630 HSQ196627:HSQ196630 ICM196627:ICM196630 IMI196627:IMI196630 IWE196627:IWE196630 JGA196627:JGA196630 JPW196627:JPW196630 JZS196627:JZS196630 KJO196627:KJO196630 KTK196627:KTK196630 LDG196627:LDG196630 LNC196627:LNC196630 LWY196627:LWY196630 MGU196627:MGU196630 MQQ196627:MQQ196630 NAM196627:NAM196630 NKI196627:NKI196630 NUE196627:NUE196630 OEA196627:OEA196630 ONW196627:ONW196630 OXS196627:OXS196630 PHO196627:PHO196630 PRK196627:PRK196630 QBG196627:QBG196630 QLC196627:QLC196630 QUY196627:QUY196630 REU196627:REU196630 ROQ196627:ROQ196630 RYM196627:RYM196630 SII196627:SII196630 SSE196627:SSE196630 TCA196627:TCA196630 TLW196627:TLW196630 TVS196627:TVS196630 UFO196627:UFO196630 UPK196627:UPK196630 UZG196627:UZG196630 VJC196627:VJC196630 VSY196627:VSY196630 WCU196627:WCU196630 WMQ196627:WMQ196630 WWM196627:WWM196630 AE262163:AE262166 KA262163:KA262166 TW262163:TW262166 ADS262163:ADS262166 ANO262163:ANO262166 AXK262163:AXK262166 BHG262163:BHG262166 BRC262163:BRC262166 CAY262163:CAY262166 CKU262163:CKU262166 CUQ262163:CUQ262166 DEM262163:DEM262166 DOI262163:DOI262166 DYE262163:DYE262166 EIA262163:EIA262166 ERW262163:ERW262166 FBS262163:FBS262166 FLO262163:FLO262166 FVK262163:FVK262166 GFG262163:GFG262166 GPC262163:GPC262166 GYY262163:GYY262166 HIU262163:HIU262166 HSQ262163:HSQ262166 ICM262163:ICM262166 IMI262163:IMI262166 IWE262163:IWE262166 JGA262163:JGA262166 JPW262163:JPW262166 JZS262163:JZS262166 KJO262163:KJO262166 KTK262163:KTK262166 LDG262163:LDG262166 LNC262163:LNC262166 LWY262163:LWY262166 MGU262163:MGU262166 MQQ262163:MQQ262166 NAM262163:NAM262166 NKI262163:NKI262166 NUE262163:NUE262166 OEA262163:OEA262166 ONW262163:ONW262166 OXS262163:OXS262166 PHO262163:PHO262166 PRK262163:PRK262166 QBG262163:QBG262166 QLC262163:QLC262166 QUY262163:QUY262166 REU262163:REU262166 ROQ262163:ROQ262166 RYM262163:RYM262166 SII262163:SII262166 SSE262163:SSE262166 TCA262163:TCA262166 TLW262163:TLW262166 TVS262163:TVS262166 UFO262163:UFO262166 UPK262163:UPK262166 UZG262163:UZG262166 VJC262163:VJC262166 VSY262163:VSY262166 WCU262163:WCU262166 WMQ262163:WMQ262166 WWM262163:WWM262166 AE327699:AE327702 KA327699:KA327702 TW327699:TW327702 ADS327699:ADS327702 ANO327699:ANO327702 AXK327699:AXK327702 BHG327699:BHG327702 BRC327699:BRC327702 CAY327699:CAY327702 CKU327699:CKU327702 CUQ327699:CUQ327702 DEM327699:DEM327702 DOI327699:DOI327702 DYE327699:DYE327702 EIA327699:EIA327702 ERW327699:ERW327702 FBS327699:FBS327702 FLO327699:FLO327702 FVK327699:FVK327702 GFG327699:GFG327702 GPC327699:GPC327702 GYY327699:GYY327702 HIU327699:HIU327702 HSQ327699:HSQ327702 ICM327699:ICM327702 IMI327699:IMI327702 IWE327699:IWE327702 JGA327699:JGA327702 JPW327699:JPW327702 JZS327699:JZS327702 KJO327699:KJO327702 KTK327699:KTK327702 LDG327699:LDG327702 LNC327699:LNC327702 LWY327699:LWY327702 MGU327699:MGU327702 MQQ327699:MQQ327702 NAM327699:NAM327702 NKI327699:NKI327702 NUE327699:NUE327702 OEA327699:OEA327702 ONW327699:ONW327702 OXS327699:OXS327702 PHO327699:PHO327702 PRK327699:PRK327702 QBG327699:QBG327702 QLC327699:QLC327702 QUY327699:QUY327702 REU327699:REU327702 ROQ327699:ROQ327702 RYM327699:RYM327702 SII327699:SII327702 SSE327699:SSE327702 TCA327699:TCA327702 TLW327699:TLW327702 TVS327699:TVS327702 UFO327699:UFO327702 UPK327699:UPK327702 UZG327699:UZG327702 VJC327699:VJC327702 VSY327699:VSY327702 WCU327699:WCU327702 WMQ327699:WMQ327702 WWM327699:WWM327702 AE393235:AE393238 KA393235:KA393238 TW393235:TW393238 ADS393235:ADS393238 ANO393235:ANO393238 AXK393235:AXK393238 BHG393235:BHG393238 BRC393235:BRC393238 CAY393235:CAY393238 CKU393235:CKU393238 CUQ393235:CUQ393238 DEM393235:DEM393238 DOI393235:DOI393238 DYE393235:DYE393238 EIA393235:EIA393238 ERW393235:ERW393238 FBS393235:FBS393238 FLO393235:FLO393238 FVK393235:FVK393238 GFG393235:GFG393238 GPC393235:GPC393238 GYY393235:GYY393238 HIU393235:HIU393238 HSQ393235:HSQ393238 ICM393235:ICM393238 IMI393235:IMI393238 IWE393235:IWE393238 JGA393235:JGA393238 JPW393235:JPW393238 JZS393235:JZS393238 KJO393235:KJO393238 KTK393235:KTK393238 LDG393235:LDG393238 LNC393235:LNC393238 LWY393235:LWY393238 MGU393235:MGU393238 MQQ393235:MQQ393238 NAM393235:NAM393238 NKI393235:NKI393238 NUE393235:NUE393238 OEA393235:OEA393238 ONW393235:ONW393238 OXS393235:OXS393238 PHO393235:PHO393238 PRK393235:PRK393238 QBG393235:QBG393238 QLC393235:QLC393238 QUY393235:QUY393238 REU393235:REU393238 ROQ393235:ROQ393238 RYM393235:RYM393238 SII393235:SII393238 SSE393235:SSE393238 TCA393235:TCA393238 TLW393235:TLW393238 TVS393235:TVS393238 UFO393235:UFO393238 UPK393235:UPK393238 UZG393235:UZG393238 VJC393235:VJC393238 VSY393235:VSY393238 WCU393235:WCU393238 WMQ393235:WMQ393238 WWM393235:WWM393238 AE458771:AE458774 KA458771:KA458774 TW458771:TW458774 ADS458771:ADS458774 ANO458771:ANO458774 AXK458771:AXK458774 BHG458771:BHG458774 BRC458771:BRC458774 CAY458771:CAY458774 CKU458771:CKU458774 CUQ458771:CUQ458774 DEM458771:DEM458774 DOI458771:DOI458774 DYE458771:DYE458774 EIA458771:EIA458774 ERW458771:ERW458774 FBS458771:FBS458774 FLO458771:FLO458774 FVK458771:FVK458774 GFG458771:GFG458774 GPC458771:GPC458774 GYY458771:GYY458774 HIU458771:HIU458774 HSQ458771:HSQ458774 ICM458771:ICM458774 IMI458771:IMI458774 IWE458771:IWE458774 JGA458771:JGA458774 JPW458771:JPW458774 JZS458771:JZS458774 KJO458771:KJO458774 KTK458771:KTK458774 LDG458771:LDG458774 LNC458771:LNC458774 LWY458771:LWY458774 MGU458771:MGU458774 MQQ458771:MQQ458774 NAM458771:NAM458774 NKI458771:NKI458774 NUE458771:NUE458774 OEA458771:OEA458774 ONW458771:ONW458774 OXS458771:OXS458774 PHO458771:PHO458774 PRK458771:PRK458774 QBG458771:QBG458774 QLC458771:QLC458774 QUY458771:QUY458774 REU458771:REU458774 ROQ458771:ROQ458774 RYM458771:RYM458774 SII458771:SII458774 SSE458771:SSE458774 TCA458771:TCA458774 TLW458771:TLW458774 TVS458771:TVS458774 UFO458771:UFO458774 UPK458771:UPK458774 UZG458771:UZG458774 VJC458771:VJC458774 VSY458771:VSY458774 WCU458771:WCU458774 WMQ458771:WMQ458774 WWM458771:WWM458774 AE524307:AE524310 KA524307:KA524310 TW524307:TW524310 ADS524307:ADS524310 ANO524307:ANO524310 AXK524307:AXK524310 BHG524307:BHG524310 BRC524307:BRC524310 CAY524307:CAY524310 CKU524307:CKU524310 CUQ524307:CUQ524310 DEM524307:DEM524310 DOI524307:DOI524310 DYE524307:DYE524310 EIA524307:EIA524310 ERW524307:ERW524310 FBS524307:FBS524310 FLO524307:FLO524310 FVK524307:FVK524310 GFG524307:GFG524310 GPC524307:GPC524310 GYY524307:GYY524310 HIU524307:HIU524310 HSQ524307:HSQ524310 ICM524307:ICM524310 IMI524307:IMI524310 IWE524307:IWE524310 JGA524307:JGA524310 JPW524307:JPW524310 JZS524307:JZS524310 KJO524307:KJO524310 KTK524307:KTK524310 LDG524307:LDG524310 LNC524307:LNC524310 LWY524307:LWY524310 MGU524307:MGU524310 MQQ524307:MQQ524310 NAM524307:NAM524310 NKI524307:NKI524310 NUE524307:NUE524310 OEA524307:OEA524310 ONW524307:ONW524310 OXS524307:OXS524310 PHO524307:PHO524310 PRK524307:PRK524310 QBG524307:QBG524310 QLC524307:QLC524310 QUY524307:QUY524310 REU524307:REU524310 ROQ524307:ROQ524310 RYM524307:RYM524310 SII524307:SII524310 SSE524307:SSE524310 TCA524307:TCA524310 TLW524307:TLW524310 TVS524307:TVS524310 UFO524307:UFO524310 UPK524307:UPK524310 UZG524307:UZG524310 VJC524307:VJC524310 VSY524307:VSY524310 WCU524307:WCU524310 WMQ524307:WMQ524310 WWM524307:WWM524310 AE589843:AE589846 KA589843:KA589846 TW589843:TW589846 ADS589843:ADS589846 ANO589843:ANO589846 AXK589843:AXK589846 BHG589843:BHG589846 BRC589843:BRC589846 CAY589843:CAY589846 CKU589843:CKU589846 CUQ589843:CUQ589846 DEM589843:DEM589846 DOI589843:DOI589846 DYE589843:DYE589846 EIA589843:EIA589846 ERW589843:ERW589846 FBS589843:FBS589846 FLO589843:FLO589846 FVK589843:FVK589846 GFG589843:GFG589846 GPC589843:GPC589846 GYY589843:GYY589846 HIU589843:HIU589846 HSQ589843:HSQ589846 ICM589843:ICM589846 IMI589843:IMI589846 IWE589843:IWE589846 JGA589843:JGA589846 JPW589843:JPW589846 JZS589843:JZS589846 KJO589843:KJO589846 KTK589843:KTK589846 LDG589843:LDG589846 LNC589843:LNC589846 LWY589843:LWY589846 MGU589843:MGU589846 MQQ589843:MQQ589846 NAM589843:NAM589846 NKI589843:NKI589846 NUE589843:NUE589846 OEA589843:OEA589846 ONW589843:ONW589846 OXS589843:OXS589846 PHO589843:PHO589846 PRK589843:PRK589846 QBG589843:QBG589846 QLC589843:QLC589846 QUY589843:QUY589846 REU589843:REU589846 ROQ589843:ROQ589846 RYM589843:RYM589846 SII589843:SII589846 SSE589843:SSE589846 TCA589843:TCA589846 TLW589843:TLW589846 TVS589843:TVS589846 UFO589843:UFO589846 UPK589843:UPK589846 UZG589843:UZG589846 VJC589843:VJC589846 VSY589843:VSY589846 WCU589843:WCU589846 WMQ589843:WMQ589846 WWM589843:WWM589846 AE655379:AE655382 KA655379:KA655382 TW655379:TW655382 ADS655379:ADS655382 ANO655379:ANO655382 AXK655379:AXK655382 BHG655379:BHG655382 BRC655379:BRC655382 CAY655379:CAY655382 CKU655379:CKU655382 CUQ655379:CUQ655382 DEM655379:DEM655382 DOI655379:DOI655382 DYE655379:DYE655382 EIA655379:EIA655382 ERW655379:ERW655382 FBS655379:FBS655382 FLO655379:FLO655382 FVK655379:FVK655382 GFG655379:GFG655382 GPC655379:GPC655382 GYY655379:GYY655382 HIU655379:HIU655382 HSQ655379:HSQ655382 ICM655379:ICM655382 IMI655379:IMI655382 IWE655379:IWE655382 JGA655379:JGA655382 JPW655379:JPW655382 JZS655379:JZS655382 KJO655379:KJO655382 KTK655379:KTK655382 LDG655379:LDG655382 LNC655379:LNC655382 LWY655379:LWY655382 MGU655379:MGU655382 MQQ655379:MQQ655382 NAM655379:NAM655382 NKI655379:NKI655382 NUE655379:NUE655382 OEA655379:OEA655382 ONW655379:ONW655382 OXS655379:OXS655382 PHO655379:PHO655382 PRK655379:PRK655382 QBG655379:QBG655382 QLC655379:QLC655382 QUY655379:QUY655382 REU655379:REU655382 ROQ655379:ROQ655382 RYM655379:RYM655382 SII655379:SII655382 SSE655379:SSE655382 TCA655379:TCA655382 TLW655379:TLW655382 TVS655379:TVS655382 UFO655379:UFO655382 UPK655379:UPK655382 UZG655379:UZG655382 VJC655379:VJC655382 VSY655379:VSY655382 WCU655379:WCU655382 WMQ655379:WMQ655382 WWM655379:WWM655382 AE720915:AE720918 KA720915:KA720918 TW720915:TW720918 ADS720915:ADS720918 ANO720915:ANO720918 AXK720915:AXK720918 BHG720915:BHG720918 BRC720915:BRC720918 CAY720915:CAY720918 CKU720915:CKU720918 CUQ720915:CUQ720918 DEM720915:DEM720918 DOI720915:DOI720918 DYE720915:DYE720918 EIA720915:EIA720918 ERW720915:ERW720918 FBS720915:FBS720918 FLO720915:FLO720918 FVK720915:FVK720918 GFG720915:GFG720918 GPC720915:GPC720918 GYY720915:GYY720918 HIU720915:HIU720918 HSQ720915:HSQ720918 ICM720915:ICM720918 IMI720915:IMI720918 IWE720915:IWE720918 JGA720915:JGA720918 JPW720915:JPW720918 JZS720915:JZS720918 KJO720915:KJO720918 KTK720915:KTK720918 LDG720915:LDG720918 LNC720915:LNC720918 LWY720915:LWY720918 MGU720915:MGU720918 MQQ720915:MQQ720918 NAM720915:NAM720918 NKI720915:NKI720918 NUE720915:NUE720918 OEA720915:OEA720918 ONW720915:ONW720918 OXS720915:OXS720918 PHO720915:PHO720918 PRK720915:PRK720918 QBG720915:QBG720918 QLC720915:QLC720918 QUY720915:QUY720918 REU720915:REU720918 ROQ720915:ROQ720918 RYM720915:RYM720918 SII720915:SII720918 SSE720915:SSE720918 TCA720915:TCA720918 TLW720915:TLW720918 TVS720915:TVS720918 UFO720915:UFO720918 UPK720915:UPK720918 UZG720915:UZG720918 VJC720915:VJC720918 VSY720915:VSY720918 WCU720915:WCU720918 WMQ720915:WMQ720918 WWM720915:WWM720918 AE786451:AE786454 KA786451:KA786454 TW786451:TW786454 ADS786451:ADS786454 ANO786451:ANO786454 AXK786451:AXK786454 BHG786451:BHG786454 BRC786451:BRC786454 CAY786451:CAY786454 CKU786451:CKU786454 CUQ786451:CUQ786454 DEM786451:DEM786454 DOI786451:DOI786454 DYE786451:DYE786454 EIA786451:EIA786454 ERW786451:ERW786454 FBS786451:FBS786454 FLO786451:FLO786454 FVK786451:FVK786454 GFG786451:GFG786454 GPC786451:GPC786454 GYY786451:GYY786454 HIU786451:HIU786454 HSQ786451:HSQ786454 ICM786451:ICM786454 IMI786451:IMI786454 IWE786451:IWE786454 JGA786451:JGA786454 JPW786451:JPW786454 JZS786451:JZS786454 KJO786451:KJO786454 KTK786451:KTK786454 LDG786451:LDG786454 LNC786451:LNC786454 LWY786451:LWY786454 MGU786451:MGU786454 MQQ786451:MQQ786454 NAM786451:NAM786454 NKI786451:NKI786454 NUE786451:NUE786454 OEA786451:OEA786454 ONW786451:ONW786454 OXS786451:OXS786454 PHO786451:PHO786454 PRK786451:PRK786454 QBG786451:QBG786454 QLC786451:QLC786454 QUY786451:QUY786454 REU786451:REU786454 ROQ786451:ROQ786454 RYM786451:RYM786454 SII786451:SII786454 SSE786451:SSE786454 TCA786451:TCA786454 TLW786451:TLW786454 TVS786451:TVS786454 UFO786451:UFO786454 UPK786451:UPK786454 UZG786451:UZG786454 VJC786451:VJC786454 VSY786451:VSY786454 WCU786451:WCU786454 WMQ786451:WMQ786454 WWM786451:WWM786454 AE851987:AE851990 KA851987:KA851990 TW851987:TW851990 ADS851987:ADS851990 ANO851987:ANO851990 AXK851987:AXK851990 BHG851987:BHG851990 BRC851987:BRC851990 CAY851987:CAY851990 CKU851987:CKU851990 CUQ851987:CUQ851990 DEM851987:DEM851990 DOI851987:DOI851990 DYE851987:DYE851990 EIA851987:EIA851990 ERW851987:ERW851990 FBS851987:FBS851990 FLO851987:FLO851990 FVK851987:FVK851990 GFG851987:GFG851990 GPC851987:GPC851990 GYY851987:GYY851990 HIU851987:HIU851990 HSQ851987:HSQ851990 ICM851987:ICM851990 IMI851987:IMI851990 IWE851987:IWE851990 JGA851987:JGA851990 JPW851987:JPW851990 JZS851987:JZS851990 KJO851987:KJO851990 KTK851987:KTK851990 LDG851987:LDG851990 LNC851987:LNC851990 LWY851987:LWY851990 MGU851987:MGU851990 MQQ851987:MQQ851990 NAM851987:NAM851990 NKI851987:NKI851990 NUE851987:NUE851990 OEA851987:OEA851990 ONW851987:ONW851990 OXS851987:OXS851990 PHO851987:PHO851990 PRK851987:PRK851990 QBG851987:QBG851990 QLC851987:QLC851990 QUY851987:QUY851990 REU851987:REU851990 ROQ851987:ROQ851990 RYM851987:RYM851990 SII851987:SII851990 SSE851987:SSE851990 TCA851987:TCA851990 TLW851987:TLW851990 TVS851987:TVS851990 UFO851987:UFO851990 UPK851987:UPK851990 UZG851987:UZG851990 VJC851987:VJC851990 VSY851987:VSY851990 WCU851987:WCU851990 WMQ851987:WMQ851990 WWM851987:WWM851990 AE917523:AE917526 KA917523:KA917526 TW917523:TW917526 ADS917523:ADS917526 ANO917523:ANO917526 AXK917523:AXK917526 BHG917523:BHG917526 BRC917523:BRC917526 CAY917523:CAY917526 CKU917523:CKU917526 CUQ917523:CUQ917526 DEM917523:DEM917526 DOI917523:DOI917526 DYE917523:DYE917526 EIA917523:EIA917526 ERW917523:ERW917526 FBS917523:FBS917526 FLO917523:FLO917526 FVK917523:FVK917526 GFG917523:GFG917526 GPC917523:GPC917526 GYY917523:GYY917526 HIU917523:HIU917526 HSQ917523:HSQ917526 ICM917523:ICM917526 IMI917523:IMI917526 IWE917523:IWE917526 JGA917523:JGA917526 JPW917523:JPW917526 JZS917523:JZS917526 KJO917523:KJO917526 KTK917523:KTK917526 LDG917523:LDG917526 LNC917523:LNC917526 LWY917523:LWY917526 MGU917523:MGU917526 MQQ917523:MQQ917526 NAM917523:NAM917526 NKI917523:NKI917526 NUE917523:NUE917526 OEA917523:OEA917526 ONW917523:ONW917526 OXS917523:OXS917526 PHO917523:PHO917526 PRK917523:PRK917526 QBG917523:QBG917526 QLC917523:QLC917526 QUY917523:QUY917526 REU917523:REU917526 ROQ917523:ROQ917526 RYM917523:RYM917526 SII917523:SII917526 SSE917523:SSE917526 TCA917523:TCA917526 TLW917523:TLW917526 TVS917523:TVS917526 UFO917523:UFO917526 UPK917523:UPK917526 UZG917523:UZG917526 VJC917523:VJC917526 VSY917523:VSY917526 WCU917523:WCU917526 WMQ917523:WMQ917526 WWM917523:WWM917526 AE983059:AE983062 KA983059:KA983062 TW983059:TW983062 ADS983059:ADS983062 ANO983059:ANO983062 AXK983059:AXK983062 BHG983059:BHG983062 BRC983059:BRC983062 CAY983059:CAY983062 CKU983059:CKU983062 CUQ983059:CUQ983062 DEM983059:DEM983062 DOI983059:DOI983062 DYE983059:DYE983062 EIA983059:EIA983062 ERW983059:ERW983062 FBS983059:FBS983062 FLO983059:FLO983062 FVK983059:FVK983062 GFG983059:GFG983062 GPC983059:GPC983062 GYY983059:GYY983062 HIU983059:HIU983062 HSQ983059:HSQ983062 ICM983059:ICM983062 IMI983059:IMI983062 IWE983059:IWE983062 JGA983059:JGA983062 JPW983059:JPW983062 JZS983059:JZS983062 KJO983059:KJO983062 KTK983059:KTK983062 LDG983059:LDG983062 LNC983059:LNC983062 LWY983059:LWY983062 MGU983059:MGU983062 MQQ983059:MQQ983062 NAM983059:NAM983062 NKI983059:NKI983062 NUE983059:NUE983062 OEA983059:OEA983062 ONW983059:ONW983062 OXS983059:OXS983062 PHO983059:PHO983062 PRK983059:PRK983062 QBG983059:QBG983062 QLC983059:QLC983062 QUY983059:QUY983062 REU983059:REU983062 ROQ983059:ROQ983062 RYM983059:RYM983062 SII983059:SII983062 SSE983059:SSE983062 TCA983059:TCA983062 TLW983059:TLW983062 TVS983059:TVS983062 UFO983059:UFO983062 UPK983059:UPK983062 UZG983059:UZG983062 VJC983059:VJC983062 VSY983059:VSY983062 WCU983059:WCU983062 WMQ983059:WMQ983062 WWM983059:WWM983062" xr:uid="{6333D70E-7F1E-4B5A-BE8F-554173AFF6FD}">
      <formula1>"□,■"</formula1>
    </dataValidation>
  </dataValidations>
  <pageMargins left="0.78740157480314965" right="0.78740157480314965" top="0" bottom="0" header="0.51181102362204722" footer="0.51181102362204722"/>
  <pageSetup paperSize="9" fitToHeight="0"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9D76-B90F-4137-9437-7C9456CEC7B2}">
  <sheetPr>
    <tabColor theme="5" tint="0.39997558519241921"/>
  </sheetPr>
  <dimension ref="A1:AC10"/>
  <sheetViews>
    <sheetView view="pageBreakPreview" zoomScaleNormal="100" workbookViewId="0">
      <selection activeCell="AD2" sqref="AD2"/>
    </sheetView>
  </sheetViews>
  <sheetFormatPr defaultRowHeight="12"/>
  <cols>
    <col min="1" max="29" width="3" style="508" customWidth="1"/>
    <col min="30" max="256" width="9" style="508"/>
    <col min="257" max="285" width="3" style="508" customWidth="1"/>
    <col min="286" max="512" width="9" style="508"/>
    <col min="513" max="541" width="3" style="508" customWidth="1"/>
    <col min="542" max="768" width="9" style="508"/>
    <col min="769" max="797" width="3" style="508" customWidth="1"/>
    <col min="798" max="1024" width="9" style="508"/>
    <col min="1025" max="1053" width="3" style="508" customWidth="1"/>
    <col min="1054" max="1280" width="9" style="508"/>
    <col min="1281" max="1309" width="3" style="508" customWidth="1"/>
    <col min="1310" max="1536" width="9" style="508"/>
    <col min="1537" max="1565" width="3" style="508" customWidth="1"/>
    <col min="1566" max="1792" width="9" style="508"/>
    <col min="1793" max="1821" width="3" style="508" customWidth="1"/>
    <col min="1822" max="2048" width="9" style="508"/>
    <col min="2049" max="2077" width="3" style="508" customWidth="1"/>
    <col min="2078" max="2304" width="9" style="508"/>
    <col min="2305" max="2333" width="3" style="508" customWidth="1"/>
    <col min="2334" max="2560" width="9" style="508"/>
    <col min="2561" max="2589" width="3" style="508" customWidth="1"/>
    <col min="2590" max="2816" width="9" style="508"/>
    <col min="2817" max="2845" width="3" style="508" customWidth="1"/>
    <col min="2846" max="3072" width="9" style="508"/>
    <col min="3073" max="3101" width="3" style="508" customWidth="1"/>
    <col min="3102" max="3328" width="9" style="508"/>
    <col min="3329" max="3357" width="3" style="508" customWidth="1"/>
    <col min="3358" max="3584" width="9" style="508"/>
    <col min="3585" max="3613" width="3" style="508" customWidth="1"/>
    <col min="3614" max="3840" width="9" style="508"/>
    <col min="3841" max="3869" width="3" style="508" customWidth="1"/>
    <col min="3870" max="4096" width="9" style="508"/>
    <col min="4097" max="4125" width="3" style="508" customWidth="1"/>
    <col min="4126" max="4352" width="9" style="508"/>
    <col min="4353" max="4381" width="3" style="508" customWidth="1"/>
    <col min="4382" max="4608" width="9" style="508"/>
    <col min="4609" max="4637" width="3" style="508" customWidth="1"/>
    <col min="4638" max="4864" width="9" style="508"/>
    <col min="4865" max="4893" width="3" style="508" customWidth="1"/>
    <col min="4894" max="5120" width="9" style="508"/>
    <col min="5121" max="5149" width="3" style="508" customWidth="1"/>
    <col min="5150" max="5376" width="9" style="508"/>
    <col min="5377" max="5405" width="3" style="508" customWidth="1"/>
    <col min="5406" max="5632" width="9" style="508"/>
    <col min="5633" max="5661" width="3" style="508" customWidth="1"/>
    <col min="5662" max="5888" width="9" style="508"/>
    <col min="5889" max="5917" width="3" style="508" customWidth="1"/>
    <col min="5918" max="6144" width="9" style="508"/>
    <col min="6145" max="6173" width="3" style="508" customWidth="1"/>
    <col min="6174" max="6400" width="9" style="508"/>
    <col min="6401" max="6429" width="3" style="508" customWidth="1"/>
    <col min="6430" max="6656" width="9" style="508"/>
    <col min="6657" max="6685" width="3" style="508" customWidth="1"/>
    <col min="6686" max="6912" width="9" style="508"/>
    <col min="6913" max="6941" width="3" style="508" customWidth="1"/>
    <col min="6942" max="7168" width="9" style="508"/>
    <col min="7169" max="7197" width="3" style="508" customWidth="1"/>
    <col min="7198" max="7424" width="9" style="508"/>
    <col min="7425" max="7453" width="3" style="508" customWidth="1"/>
    <col min="7454" max="7680" width="9" style="508"/>
    <col min="7681" max="7709" width="3" style="508" customWidth="1"/>
    <col min="7710" max="7936" width="9" style="508"/>
    <col min="7937" max="7965" width="3" style="508" customWidth="1"/>
    <col min="7966" max="8192" width="9" style="508"/>
    <col min="8193" max="8221" width="3" style="508" customWidth="1"/>
    <col min="8222" max="8448" width="9" style="508"/>
    <col min="8449" max="8477" width="3" style="508" customWidth="1"/>
    <col min="8478" max="8704" width="9" style="508"/>
    <col min="8705" max="8733" width="3" style="508" customWidth="1"/>
    <col min="8734" max="8960" width="9" style="508"/>
    <col min="8961" max="8989" width="3" style="508" customWidth="1"/>
    <col min="8990" max="9216" width="9" style="508"/>
    <col min="9217" max="9245" width="3" style="508" customWidth="1"/>
    <col min="9246" max="9472" width="9" style="508"/>
    <col min="9473" max="9501" width="3" style="508" customWidth="1"/>
    <col min="9502" max="9728" width="9" style="508"/>
    <col min="9729" max="9757" width="3" style="508" customWidth="1"/>
    <col min="9758" max="9984" width="9" style="508"/>
    <col min="9985" max="10013" width="3" style="508" customWidth="1"/>
    <col min="10014" max="10240" width="9" style="508"/>
    <col min="10241" max="10269" width="3" style="508" customWidth="1"/>
    <col min="10270" max="10496" width="9" style="508"/>
    <col min="10497" max="10525" width="3" style="508" customWidth="1"/>
    <col min="10526" max="10752" width="9" style="508"/>
    <col min="10753" max="10781" width="3" style="508" customWidth="1"/>
    <col min="10782" max="11008" width="9" style="508"/>
    <col min="11009" max="11037" width="3" style="508" customWidth="1"/>
    <col min="11038" max="11264" width="9" style="508"/>
    <col min="11265" max="11293" width="3" style="508" customWidth="1"/>
    <col min="11294" max="11520" width="9" style="508"/>
    <col min="11521" max="11549" width="3" style="508" customWidth="1"/>
    <col min="11550" max="11776" width="9" style="508"/>
    <col min="11777" max="11805" width="3" style="508" customWidth="1"/>
    <col min="11806" max="12032" width="9" style="508"/>
    <col min="12033" max="12061" width="3" style="508" customWidth="1"/>
    <col min="12062" max="12288" width="9" style="508"/>
    <col min="12289" max="12317" width="3" style="508" customWidth="1"/>
    <col min="12318" max="12544" width="9" style="508"/>
    <col min="12545" max="12573" width="3" style="508" customWidth="1"/>
    <col min="12574" max="12800" width="9" style="508"/>
    <col min="12801" max="12829" width="3" style="508" customWidth="1"/>
    <col min="12830" max="13056" width="9" style="508"/>
    <col min="13057" max="13085" width="3" style="508" customWidth="1"/>
    <col min="13086" max="13312" width="9" style="508"/>
    <col min="13313" max="13341" width="3" style="508" customWidth="1"/>
    <col min="13342" max="13568" width="9" style="508"/>
    <col min="13569" max="13597" width="3" style="508" customWidth="1"/>
    <col min="13598" max="13824" width="9" style="508"/>
    <col min="13825" max="13853" width="3" style="508" customWidth="1"/>
    <col min="13854" max="14080" width="9" style="508"/>
    <col min="14081" max="14109" width="3" style="508" customWidth="1"/>
    <col min="14110" max="14336" width="9" style="508"/>
    <col min="14337" max="14365" width="3" style="508" customWidth="1"/>
    <col min="14366" max="14592" width="9" style="508"/>
    <col min="14593" max="14621" width="3" style="508" customWidth="1"/>
    <col min="14622" max="14848" width="9" style="508"/>
    <col min="14849" max="14877" width="3" style="508" customWidth="1"/>
    <col min="14878" max="15104" width="9" style="508"/>
    <col min="15105" max="15133" width="3" style="508" customWidth="1"/>
    <col min="15134" max="15360" width="9" style="508"/>
    <col min="15361" max="15389" width="3" style="508" customWidth="1"/>
    <col min="15390" max="15616" width="9" style="508"/>
    <col min="15617" max="15645" width="3" style="508" customWidth="1"/>
    <col min="15646" max="15872" width="9" style="508"/>
    <col min="15873" max="15901" width="3" style="508" customWidth="1"/>
    <col min="15902" max="16128" width="9" style="508"/>
    <col min="16129" max="16157" width="3" style="508" customWidth="1"/>
    <col min="16158" max="16384" width="9" style="508"/>
  </cols>
  <sheetData>
    <row r="1" spans="1:29" ht="18" customHeight="1">
      <c r="A1" s="1408" t="s">
        <v>3302</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row>
    <row r="2" spans="1:29">
      <c r="A2" s="505"/>
    </row>
    <row r="3" spans="1:29">
      <c r="A3" s="561"/>
      <c r="B3" s="561"/>
      <c r="C3" s="561"/>
      <c r="D3" s="561"/>
      <c r="E3" s="561"/>
      <c r="F3" s="561"/>
      <c r="G3" s="561"/>
      <c r="H3" s="561"/>
      <c r="I3" s="561"/>
      <c r="J3" s="561"/>
      <c r="K3" s="561"/>
      <c r="L3" s="561"/>
      <c r="M3" s="561"/>
      <c r="N3" s="561"/>
      <c r="O3" s="561"/>
      <c r="P3" s="561"/>
      <c r="Q3" s="561"/>
      <c r="R3" s="561"/>
      <c r="S3" s="561"/>
      <c r="T3" s="561"/>
      <c r="U3" s="561"/>
      <c r="V3" s="561"/>
      <c r="W3" s="561"/>
      <c r="X3" s="561"/>
      <c r="Y3" s="561"/>
      <c r="Z3" s="561"/>
      <c r="AA3" s="561"/>
      <c r="AB3" s="561"/>
      <c r="AC3" s="561"/>
    </row>
    <row r="4" spans="1:29" ht="18" customHeight="1">
      <c r="A4" s="1409" t="s">
        <v>3303</v>
      </c>
      <c r="B4" s="1410"/>
      <c r="C4" s="1410"/>
      <c r="D4" s="1410"/>
      <c r="E4" s="1410"/>
      <c r="F4" s="1410"/>
      <c r="G4" s="1410"/>
      <c r="H4" s="1410"/>
      <c r="I4" s="1410"/>
    </row>
    <row r="5" spans="1:29" ht="295.5" customHeight="1">
      <c r="A5" s="1411"/>
      <c r="B5" s="1411"/>
      <c r="C5" s="1411"/>
      <c r="D5" s="1411"/>
      <c r="E5" s="1411"/>
      <c r="F5" s="1411"/>
      <c r="G5" s="1411"/>
      <c r="H5" s="1411"/>
      <c r="I5" s="1411"/>
      <c r="J5" s="1411"/>
      <c r="K5" s="1411"/>
      <c r="L5" s="1411"/>
      <c r="M5" s="1411"/>
      <c r="N5" s="1411"/>
      <c r="O5" s="1411"/>
      <c r="P5" s="1411"/>
      <c r="Q5" s="1411"/>
      <c r="R5" s="1411"/>
      <c r="S5" s="1411"/>
      <c r="T5" s="1411"/>
      <c r="U5" s="1411"/>
      <c r="V5" s="1411"/>
      <c r="W5" s="1411"/>
      <c r="X5" s="1411"/>
      <c r="Y5" s="1411"/>
      <c r="Z5" s="1411"/>
      <c r="AA5" s="1411"/>
      <c r="AB5" s="1411"/>
      <c r="AC5" s="1411"/>
    </row>
    <row r="6" spans="1:29" ht="18" customHeight="1">
      <c r="A6" s="1409" t="s">
        <v>3304</v>
      </c>
      <c r="B6" s="1410"/>
      <c r="C6" s="1410"/>
      <c r="D6" s="1410"/>
      <c r="E6" s="1410"/>
      <c r="F6" s="1410"/>
      <c r="G6" s="1410"/>
      <c r="H6" s="1410"/>
      <c r="I6" s="1410"/>
    </row>
    <row r="7" spans="1:29" ht="331.5" customHeight="1">
      <c r="A7" s="1412"/>
      <c r="B7" s="1412"/>
      <c r="C7" s="1412"/>
      <c r="D7" s="1412"/>
      <c r="E7" s="1412"/>
      <c r="F7" s="1412"/>
      <c r="G7" s="1412"/>
      <c r="H7" s="1412"/>
      <c r="I7" s="1412"/>
      <c r="J7" s="1412"/>
      <c r="K7" s="1412"/>
      <c r="L7" s="1412"/>
      <c r="M7" s="1412"/>
      <c r="N7" s="1412"/>
      <c r="O7" s="1412"/>
      <c r="P7" s="1412"/>
      <c r="Q7" s="1412"/>
      <c r="R7" s="1412"/>
      <c r="S7" s="1412"/>
      <c r="T7" s="1412"/>
      <c r="U7" s="1412"/>
      <c r="V7" s="1412"/>
      <c r="W7" s="1412"/>
      <c r="X7" s="1412"/>
      <c r="Y7" s="1412"/>
      <c r="Z7" s="1412"/>
      <c r="AA7" s="1412"/>
      <c r="AB7" s="1412"/>
      <c r="AC7" s="1412"/>
    </row>
    <row r="8" spans="1:29" ht="187.5" customHeight="1">
      <c r="A8" s="1413" t="s">
        <v>4155</v>
      </c>
      <c r="B8" s="1413"/>
      <c r="C8" s="1413"/>
      <c r="D8" s="1413"/>
      <c r="E8" s="1413"/>
      <c r="F8" s="1413"/>
      <c r="G8" s="1413"/>
      <c r="H8" s="1413"/>
      <c r="I8" s="1413"/>
      <c r="J8" s="1413"/>
      <c r="K8" s="1413"/>
      <c r="L8" s="1413"/>
      <c r="M8" s="1413"/>
      <c r="N8" s="1413"/>
      <c r="O8" s="1413"/>
      <c r="P8" s="1413"/>
      <c r="Q8" s="1413"/>
      <c r="R8" s="1413"/>
      <c r="S8" s="1413"/>
      <c r="T8" s="1413"/>
      <c r="U8" s="1413"/>
      <c r="V8" s="1413"/>
      <c r="W8" s="1413"/>
      <c r="X8" s="1413"/>
      <c r="Y8" s="1413"/>
      <c r="Z8" s="1413"/>
      <c r="AA8" s="1413"/>
      <c r="AB8" s="1413"/>
      <c r="AC8" s="1413"/>
    </row>
    <row r="9" spans="1:29" ht="18" customHeight="1">
      <c r="A9" s="1407"/>
      <c r="B9" s="1407"/>
      <c r="C9" s="1407"/>
      <c r="D9" s="1407"/>
      <c r="E9" s="1407"/>
      <c r="F9" s="1407"/>
      <c r="G9" s="1407"/>
      <c r="H9" s="1407"/>
      <c r="I9" s="1407"/>
    </row>
    <row r="10" spans="1:29" ht="18" customHeight="1">
      <c r="A10" s="1407"/>
      <c r="B10" s="1407"/>
      <c r="C10" s="1407"/>
      <c r="D10" s="1407"/>
      <c r="E10" s="1407"/>
      <c r="F10" s="1407"/>
      <c r="G10" s="1407"/>
      <c r="H10" s="1407"/>
      <c r="I10" s="1407"/>
    </row>
  </sheetData>
  <mergeCells count="8">
    <mergeCell ref="A9:I9"/>
    <mergeCell ref="A10:I10"/>
    <mergeCell ref="A1:AC1"/>
    <mergeCell ref="A4:I4"/>
    <mergeCell ref="A5:AC5"/>
    <mergeCell ref="A6:I6"/>
    <mergeCell ref="A7:AC7"/>
    <mergeCell ref="A8:AC8"/>
  </mergeCells>
  <phoneticPr fontId="1"/>
  <pageMargins left="0.78740157480314965" right="0.78740157480314965" top="0" bottom="0" header="0.51181102362204722" footer="0.51181102362204722"/>
  <pageSetup paperSize="9" orientation="portrait" blackAndWhite="1"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B55DA-0CAE-42BF-B13C-7ACB4455CDED}">
  <sheetPr>
    <tabColor theme="5" tint="0.39997558519241921"/>
  </sheetPr>
  <dimension ref="A1:AC37"/>
  <sheetViews>
    <sheetView view="pageBreakPreview" zoomScaleNormal="100" workbookViewId="0">
      <selection activeCell="AD2" sqref="AD2"/>
    </sheetView>
  </sheetViews>
  <sheetFormatPr defaultRowHeight="13.5"/>
  <cols>
    <col min="1" max="29" width="3" style="479" customWidth="1"/>
    <col min="30" max="256" width="9" style="479"/>
    <col min="257" max="285" width="3" style="479" customWidth="1"/>
    <col min="286" max="512" width="9" style="479"/>
    <col min="513" max="541" width="3" style="479" customWidth="1"/>
    <col min="542" max="768" width="9" style="479"/>
    <col min="769" max="797" width="3" style="479" customWidth="1"/>
    <col min="798" max="1024" width="9" style="479"/>
    <col min="1025" max="1053" width="3" style="479" customWidth="1"/>
    <col min="1054" max="1280" width="9" style="479"/>
    <col min="1281" max="1309" width="3" style="479" customWidth="1"/>
    <col min="1310" max="1536" width="9" style="479"/>
    <col min="1537" max="1565" width="3" style="479" customWidth="1"/>
    <col min="1566" max="1792" width="9" style="479"/>
    <col min="1793" max="1821" width="3" style="479" customWidth="1"/>
    <col min="1822" max="2048" width="9" style="479"/>
    <col min="2049" max="2077" width="3" style="479" customWidth="1"/>
    <col min="2078" max="2304" width="9" style="479"/>
    <col min="2305" max="2333" width="3" style="479" customWidth="1"/>
    <col min="2334" max="2560" width="9" style="479"/>
    <col min="2561" max="2589" width="3" style="479" customWidth="1"/>
    <col min="2590" max="2816" width="9" style="479"/>
    <col min="2817" max="2845" width="3" style="479" customWidth="1"/>
    <col min="2846" max="3072" width="9" style="479"/>
    <col min="3073" max="3101" width="3" style="479" customWidth="1"/>
    <col min="3102" max="3328" width="9" style="479"/>
    <col min="3329" max="3357" width="3" style="479" customWidth="1"/>
    <col min="3358" max="3584" width="9" style="479"/>
    <col min="3585" max="3613" width="3" style="479" customWidth="1"/>
    <col min="3614" max="3840" width="9" style="479"/>
    <col min="3841" max="3869" width="3" style="479" customWidth="1"/>
    <col min="3870" max="4096" width="9" style="479"/>
    <col min="4097" max="4125" width="3" style="479" customWidth="1"/>
    <col min="4126" max="4352" width="9" style="479"/>
    <col min="4353" max="4381" width="3" style="479" customWidth="1"/>
    <col min="4382" max="4608" width="9" style="479"/>
    <col min="4609" max="4637" width="3" style="479" customWidth="1"/>
    <col min="4638" max="4864" width="9" style="479"/>
    <col min="4865" max="4893" width="3" style="479" customWidth="1"/>
    <col min="4894" max="5120" width="9" style="479"/>
    <col min="5121" max="5149" width="3" style="479" customWidth="1"/>
    <col min="5150" max="5376" width="9" style="479"/>
    <col min="5377" max="5405" width="3" style="479" customWidth="1"/>
    <col min="5406" max="5632" width="9" style="479"/>
    <col min="5633" max="5661" width="3" style="479" customWidth="1"/>
    <col min="5662" max="5888" width="9" style="479"/>
    <col min="5889" max="5917" width="3" style="479" customWidth="1"/>
    <col min="5918" max="6144" width="9" style="479"/>
    <col min="6145" max="6173" width="3" style="479" customWidth="1"/>
    <col min="6174" max="6400" width="9" style="479"/>
    <col min="6401" max="6429" width="3" style="479" customWidth="1"/>
    <col min="6430" max="6656" width="9" style="479"/>
    <col min="6657" max="6685" width="3" style="479" customWidth="1"/>
    <col min="6686" max="6912" width="9" style="479"/>
    <col min="6913" max="6941" width="3" style="479" customWidth="1"/>
    <col min="6942" max="7168" width="9" style="479"/>
    <col min="7169" max="7197" width="3" style="479" customWidth="1"/>
    <col min="7198" max="7424" width="9" style="479"/>
    <col min="7425" max="7453" width="3" style="479" customWidth="1"/>
    <col min="7454" max="7680" width="9" style="479"/>
    <col min="7681" max="7709" width="3" style="479" customWidth="1"/>
    <col min="7710" max="7936" width="9" style="479"/>
    <col min="7937" max="7965" width="3" style="479" customWidth="1"/>
    <col min="7966" max="8192" width="9" style="479"/>
    <col min="8193" max="8221" width="3" style="479" customWidth="1"/>
    <col min="8222" max="8448" width="9" style="479"/>
    <col min="8449" max="8477" width="3" style="479" customWidth="1"/>
    <col min="8478" max="8704" width="9" style="479"/>
    <col min="8705" max="8733" width="3" style="479" customWidth="1"/>
    <col min="8734" max="8960" width="9" style="479"/>
    <col min="8961" max="8989" width="3" style="479" customWidth="1"/>
    <col min="8990" max="9216" width="9" style="479"/>
    <col min="9217" max="9245" width="3" style="479" customWidth="1"/>
    <col min="9246" max="9472" width="9" style="479"/>
    <col min="9473" max="9501" width="3" style="479" customWidth="1"/>
    <col min="9502" max="9728" width="9" style="479"/>
    <col min="9729" max="9757" width="3" style="479" customWidth="1"/>
    <col min="9758" max="9984" width="9" style="479"/>
    <col min="9985" max="10013" width="3" style="479" customWidth="1"/>
    <col min="10014" max="10240" width="9" style="479"/>
    <col min="10241" max="10269" width="3" style="479" customWidth="1"/>
    <col min="10270" max="10496" width="9" style="479"/>
    <col min="10497" max="10525" width="3" style="479" customWidth="1"/>
    <col min="10526" max="10752" width="9" style="479"/>
    <col min="10753" max="10781" width="3" style="479" customWidth="1"/>
    <col min="10782" max="11008" width="9" style="479"/>
    <col min="11009" max="11037" width="3" style="479" customWidth="1"/>
    <col min="11038" max="11264" width="9" style="479"/>
    <col min="11265" max="11293" width="3" style="479" customWidth="1"/>
    <col min="11294" max="11520" width="9" style="479"/>
    <col min="11521" max="11549" width="3" style="479" customWidth="1"/>
    <col min="11550" max="11776" width="9" style="479"/>
    <col min="11777" max="11805" width="3" style="479" customWidth="1"/>
    <col min="11806" max="12032" width="9" style="479"/>
    <col min="12033" max="12061" width="3" style="479" customWidth="1"/>
    <col min="12062" max="12288" width="9" style="479"/>
    <col min="12289" max="12317" width="3" style="479" customWidth="1"/>
    <col min="12318" max="12544" width="9" style="479"/>
    <col min="12545" max="12573" width="3" style="479" customWidth="1"/>
    <col min="12574" max="12800" width="9" style="479"/>
    <col min="12801" max="12829" width="3" style="479" customWidth="1"/>
    <col min="12830" max="13056" width="9" style="479"/>
    <col min="13057" max="13085" width="3" style="479" customWidth="1"/>
    <col min="13086" max="13312" width="9" style="479"/>
    <col min="13313" max="13341" width="3" style="479" customWidth="1"/>
    <col min="13342" max="13568" width="9" style="479"/>
    <col min="13569" max="13597" width="3" style="479" customWidth="1"/>
    <col min="13598" max="13824" width="9" style="479"/>
    <col min="13825" max="13853" width="3" style="479" customWidth="1"/>
    <col min="13854" max="14080" width="9" style="479"/>
    <col min="14081" max="14109" width="3" style="479" customWidth="1"/>
    <col min="14110" max="14336" width="9" style="479"/>
    <col min="14337" max="14365" width="3" style="479" customWidth="1"/>
    <col min="14366" max="14592" width="9" style="479"/>
    <col min="14593" max="14621" width="3" style="479" customWidth="1"/>
    <col min="14622" max="14848" width="9" style="479"/>
    <col min="14849" max="14877" width="3" style="479" customWidth="1"/>
    <col min="14878" max="15104" width="9" style="479"/>
    <col min="15105" max="15133" width="3" style="479" customWidth="1"/>
    <col min="15134" max="15360" width="9" style="479"/>
    <col min="15361" max="15389" width="3" style="479" customWidth="1"/>
    <col min="15390" max="15616" width="9" style="479"/>
    <col min="15617" max="15645" width="3" style="479" customWidth="1"/>
    <col min="15646" max="15872" width="9" style="479"/>
    <col min="15873" max="15901" width="3" style="479" customWidth="1"/>
    <col min="15902" max="16128" width="9" style="479"/>
    <col min="16129" max="16157" width="3" style="479" customWidth="1"/>
    <col min="16158" max="16384" width="9" style="479"/>
  </cols>
  <sheetData>
    <row r="1" spans="1:29" ht="15" customHeight="1">
      <c r="A1" s="1358"/>
      <c r="B1" s="1358"/>
      <c r="C1" s="1359"/>
      <c r="D1" s="1359"/>
      <c r="E1" s="1359"/>
      <c r="F1" s="1359"/>
      <c r="G1" s="1359"/>
      <c r="H1" s="1359"/>
      <c r="I1" s="1359"/>
      <c r="J1" s="1359"/>
      <c r="K1" s="1359"/>
      <c r="L1" s="1359"/>
      <c r="M1" s="1359"/>
      <c r="N1" s="1359"/>
      <c r="O1" s="1359"/>
      <c r="P1" s="1359"/>
      <c r="Q1" s="1359"/>
      <c r="R1" s="1359"/>
      <c r="S1" s="478"/>
      <c r="T1" s="478"/>
      <c r="U1" s="478"/>
      <c r="V1" s="478"/>
      <c r="W1" s="478"/>
      <c r="X1" s="1343" t="s">
        <v>3305</v>
      </c>
      <c r="Y1" s="1343"/>
      <c r="Z1" s="1343"/>
      <c r="AA1" s="1343"/>
      <c r="AB1" s="1343"/>
      <c r="AC1" s="1343"/>
    </row>
    <row r="2" spans="1:29" ht="15" customHeight="1">
      <c r="A2" s="562" t="s">
        <v>2732</v>
      </c>
      <c r="B2" s="562"/>
      <c r="C2" s="562"/>
      <c r="D2" s="562"/>
      <c r="E2" s="562"/>
      <c r="F2" s="562"/>
      <c r="G2" s="562"/>
      <c r="H2" s="1360"/>
      <c r="I2" s="1360"/>
      <c r="J2" s="1360"/>
      <c r="K2" s="1360"/>
      <c r="L2" s="1360"/>
      <c r="M2" s="1360"/>
      <c r="N2" s="1360"/>
      <c r="O2" s="1360"/>
      <c r="P2" s="1360"/>
      <c r="Q2" s="1360"/>
      <c r="R2" s="1360"/>
      <c r="S2" s="1360"/>
      <c r="T2" s="1360"/>
      <c r="U2" s="1360"/>
      <c r="V2" s="1360"/>
      <c r="W2" s="1360"/>
      <c r="X2" s="1360"/>
      <c r="Y2" s="1360"/>
      <c r="Z2" s="1360"/>
      <c r="AA2" s="1360"/>
      <c r="AB2" s="1360"/>
      <c r="AC2" s="1360"/>
    </row>
    <row r="3" spans="1:29" ht="15" customHeight="1">
      <c r="A3" s="508"/>
      <c r="B3" s="508" t="s">
        <v>2733</v>
      </c>
      <c r="C3" s="508"/>
      <c r="D3" s="508"/>
      <c r="E3" s="508"/>
      <c r="F3" s="508"/>
      <c r="G3" s="508"/>
      <c r="H3" s="1316" t="str">
        <f>IF('第二面（主）'!K4="","",'第二面（主）'!K4)</f>
        <v/>
      </c>
      <c r="I3" s="1316"/>
      <c r="J3" s="1316"/>
      <c r="K3" s="1316"/>
      <c r="L3" s="1316"/>
      <c r="M3" s="1316"/>
      <c r="N3" s="1316"/>
      <c r="O3" s="1316"/>
      <c r="P3" s="1316"/>
      <c r="Q3" s="1316"/>
      <c r="R3" s="1316"/>
      <c r="S3" s="1316"/>
      <c r="T3" s="1316"/>
      <c r="U3" s="1316"/>
      <c r="V3" s="1316"/>
      <c r="W3" s="1316"/>
      <c r="X3" s="1316"/>
      <c r="Y3" s="1316"/>
      <c r="Z3" s="1316"/>
      <c r="AA3" s="1316"/>
      <c r="AB3" s="1316"/>
      <c r="AC3" s="1316"/>
    </row>
    <row r="4" spans="1:29" ht="15" customHeight="1">
      <c r="A4" s="508"/>
      <c r="B4" s="508" t="s">
        <v>2734</v>
      </c>
      <c r="C4" s="508"/>
      <c r="D4" s="508"/>
      <c r="E4" s="508"/>
      <c r="F4" s="508"/>
      <c r="G4" s="508"/>
      <c r="H4" s="1316" t="str">
        <f>IF('第二面（主）'!K5="","",'第二面（主）'!K5)</f>
        <v/>
      </c>
      <c r="I4" s="1316"/>
      <c r="J4" s="1316"/>
      <c r="K4" s="1316"/>
      <c r="L4" s="1316"/>
      <c r="M4" s="1316"/>
      <c r="N4" s="1316"/>
      <c r="O4" s="1316"/>
      <c r="P4" s="1316"/>
      <c r="Q4" s="1316"/>
      <c r="R4" s="1316"/>
      <c r="S4" s="1316"/>
      <c r="T4" s="1316"/>
      <c r="U4" s="1316"/>
      <c r="V4" s="1316"/>
      <c r="W4" s="1316"/>
      <c r="X4" s="1316"/>
      <c r="Y4" s="1316"/>
      <c r="Z4" s="1316"/>
      <c r="AA4" s="1316"/>
      <c r="AB4" s="1316"/>
      <c r="AC4" s="1316"/>
    </row>
    <row r="5" spans="1:29" ht="15" customHeight="1">
      <c r="A5" s="508"/>
      <c r="B5" s="508" t="s">
        <v>2735</v>
      </c>
      <c r="C5" s="508"/>
      <c r="D5" s="508"/>
      <c r="E5" s="508"/>
      <c r="F5" s="508"/>
      <c r="G5" s="508"/>
      <c r="H5" s="487"/>
      <c r="I5" s="1315" t="str">
        <f>IF('第二面（主）'!K6="","",'第二面（主）'!K6)</f>
        <v/>
      </c>
      <c r="J5" s="1323"/>
      <c r="K5" s="1323"/>
      <c r="L5" s="488"/>
      <c r="M5" s="488"/>
      <c r="N5" s="488"/>
      <c r="O5" s="487"/>
      <c r="P5" s="487"/>
      <c r="Q5" s="487"/>
      <c r="R5" s="487"/>
      <c r="S5" s="487"/>
      <c r="T5" s="487"/>
      <c r="U5" s="487"/>
      <c r="V5" s="487"/>
      <c r="W5" s="487"/>
      <c r="X5" s="487"/>
      <c r="Y5" s="487"/>
      <c r="Z5" s="487"/>
      <c r="AA5" s="487"/>
      <c r="AB5" s="487"/>
      <c r="AC5" s="487"/>
    </row>
    <row r="6" spans="1:29" ht="15" customHeight="1">
      <c r="A6" s="508"/>
      <c r="B6" s="508" t="s">
        <v>2736</v>
      </c>
      <c r="C6" s="508"/>
      <c r="D6" s="508"/>
      <c r="E6" s="508"/>
      <c r="F6" s="508"/>
      <c r="G6" s="508"/>
      <c r="H6" s="1316" t="str">
        <f>IF('第二面（主）'!K7="","",'第二面（主）'!K7)</f>
        <v/>
      </c>
      <c r="I6" s="1316"/>
      <c r="J6" s="1316"/>
      <c r="K6" s="1316"/>
      <c r="L6" s="1316"/>
      <c r="M6" s="1316"/>
      <c r="N6" s="1316"/>
      <c r="O6" s="1316"/>
      <c r="P6" s="1316"/>
      <c r="Q6" s="1316"/>
      <c r="R6" s="1316"/>
      <c r="S6" s="1316"/>
      <c r="T6" s="1316"/>
      <c r="U6" s="1316"/>
      <c r="V6" s="1316"/>
      <c r="W6" s="1316"/>
      <c r="X6" s="1316"/>
      <c r="Y6" s="1316"/>
      <c r="Z6" s="1316"/>
      <c r="AA6" s="1316"/>
      <c r="AB6" s="1316"/>
      <c r="AC6" s="1316"/>
    </row>
    <row r="7" spans="1:29" ht="15" customHeight="1">
      <c r="A7" s="561"/>
      <c r="B7" s="561"/>
      <c r="C7" s="561"/>
      <c r="D7" s="561"/>
      <c r="E7" s="561"/>
      <c r="F7" s="561"/>
      <c r="G7" s="561"/>
      <c r="H7" s="1414"/>
      <c r="I7" s="1414"/>
      <c r="J7" s="1414"/>
      <c r="K7" s="1414"/>
      <c r="L7" s="1414"/>
      <c r="M7" s="498"/>
      <c r="N7" s="498"/>
      <c r="O7" s="498"/>
      <c r="P7" s="498"/>
      <c r="Q7" s="498"/>
      <c r="R7" s="498"/>
      <c r="S7" s="532"/>
      <c r="T7" s="532"/>
      <c r="U7" s="532"/>
      <c r="V7" s="532"/>
      <c r="W7" s="532"/>
      <c r="X7" s="532"/>
      <c r="Y7" s="532"/>
      <c r="Z7" s="532"/>
      <c r="AA7" s="532"/>
      <c r="AB7" s="532"/>
      <c r="AC7" s="532"/>
    </row>
    <row r="8" spans="1:29" ht="15" customHeight="1">
      <c r="A8" s="508"/>
      <c r="B8" s="508" t="s">
        <v>2733</v>
      </c>
      <c r="C8" s="508"/>
      <c r="D8" s="508"/>
      <c r="E8" s="508"/>
      <c r="F8" s="508"/>
      <c r="G8" s="508"/>
      <c r="H8" s="1316" t="str">
        <f>IF('第二面（主）'!K11="","",'第二面（主）'!K11)</f>
        <v/>
      </c>
      <c r="I8" s="1316"/>
      <c r="J8" s="1316"/>
      <c r="K8" s="1316"/>
      <c r="L8" s="1316"/>
      <c r="M8" s="1316"/>
      <c r="N8" s="1316"/>
      <c r="O8" s="1316"/>
      <c r="P8" s="1316"/>
      <c r="Q8" s="1316"/>
      <c r="R8" s="1316"/>
      <c r="S8" s="1316"/>
      <c r="T8" s="1316"/>
      <c r="U8" s="1316"/>
      <c r="V8" s="1316"/>
      <c r="W8" s="1316"/>
      <c r="X8" s="1316"/>
      <c r="Y8" s="1316"/>
      <c r="Z8" s="1316"/>
      <c r="AA8" s="1316"/>
      <c r="AB8" s="1316"/>
      <c r="AC8" s="1316"/>
    </row>
    <row r="9" spans="1:29" ht="15" customHeight="1">
      <c r="A9" s="508"/>
      <c r="B9" s="508" t="s">
        <v>2734</v>
      </c>
      <c r="C9" s="508"/>
      <c r="D9" s="508"/>
      <c r="E9" s="508"/>
      <c r="F9" s="508"/>
      <c r="G9" s="508"/>
      <c r="H9" s="1316" t="str">
        <f>IF('第二面（主）'!K12="","",'第二面（主）'!K12)</f>
        <v/>
      </c>
      <c r="I9" s="1316"/>
      <c r="J9" s="1316"/>
      <c r="K9" s="1316"/>
      <c r="L9" s="1316"/>
      <c r="M9" s="1316"/>
      <c r="N9" s="1316"/>
      <c r="O9" s="1316"/>
      <c r="P9" s="1316"/>
      <c r="Q9" s="1316"/>
      <c r="R9" s="1316"/>
      <c r="S9" s="1316"/>
      <c r="T9" s="1316"/>
      <c r="U9" s="1316"/>
      <c r="V9" s="1316"/>
      <c r="W9" s="1316"/>
      <c r="X9" s="1316"/>
      <c r="Y9" s="1316"/>
      <c r="Z9" s="1316"/>
      <c r="AA9" s="1316"/>
      <c r="AB9" s="1316"/>
      <c r="AC9" s="1316"/>
    </row>
    <row r="10" spans="1:29" ht="15" customHeight="1">
      <c r="A10" s="508"/>
      <c r="B10" s="508" t="s">
        <v>2735</v>
      </c>
      <c r="C10" s="508"/>
      <c r="D10" s="508"/>
      <c r="E10" s="508"/>
      <c r="F10" s="508"/>
      <c r="G10" s="508"/>
      <c r="H10" s="487"/>
      <c r="I10" s="1315" t="str">
        <f>IF('第二面（主）'!K13="","",'第二面（主）'!K13)</f>
        <v/>
      </c>
      <c r="J10" s="1323"/>
      <c r="K10" s="1323"/>
      <c r="L10" s="488"/>
      <c r="M10" s="488"/>
      <c r="N10" s="488"/>
      <c r="O10" s="487"/>
      <c r="P10" s="487"/>
      <c r="Q10" s="487"/>
      <c r="R10" s="487"/>
      <c r="S10" s="487"/>
      <c r="T10" s="487"/>
      <c r="U10" s="487"/>
      <c r="V10" s="487"/>
      <c r="W10" s="487"/>
      <c r="X10" s="487"/>
      <c r="Y10" s="487"/>
      <c r="Z10" s="487"/>
      <c r="AA10" s="487"/>
      <c r="AB10" s="487"/>
      <c r="AC10" s="487"/>
    </row>
    <row r="11" spans="1:29" ht="15" customHeight="1">
      <c r="A11" s="508"/>
      <c r="B11" s="508" t="s">
        <v>2736</v>
      </c>
      <c r="C11" s="508"/>
      <c r="D11" s="508"/>
      <c r="E11" s="508"/>
      <c r="F11" s="508"/>
      <c r="G11" s="508"/>
      <c r="H11" s="1316" t="str">
        <f>IF('第二面（主）'!K14="","",'第二面（主）'!K14)</f>
        <v/>
      </c>
      <c r="I11" s="1316"/>
      <c r="J11" s="1316"/>
      <c r="K11" s="1316"/>
      <c r="L11" s="1316"/>
      <c r="M11" s="1316"/>
      <c r="N11" s="1316"/>
      <c r="O11" s="1316"/>
      <c r="P11" s="1316"/>
      <c r="Q11" s="1316"/>
      <c r="R11" s="1316"/>
      <c r="S11" s="1316"/>
      <c r="T11" s="1316"/>
      <c r="U11" s="1316"/>
      <c r="V11" s="1316"/>
      <c r="W11" s="1316"/>
      <c r="X11" s="1316"/>
      <c r="Y11" s="1316"/>
      <c r="Z11" s="1316"/>
      <c r="AA11" s="1316"/>
      <c r="AB11" s="1316"/>
      <c r="AC11" s="1316"/>
    </row>
    <row r="12" spans="1:29" ht="15" customHeight="1">
      <c r="A12" s="561"/>
      <c r="B12" s="561"/>
      <c r="C12" s="561"/>
      <c r="D12" s="561"/>
      <c r="E12" s="561"/>
      <c r="F12" s="561"/>
      <c r="G12" s="561"/>
      <c r="H12" s="1414"/>
      <c r="I12" s="1414"/>
      <c r="J12" s="1414"/>
      <c r="K12" s="1414"/>
      <c r="L12" s="1414"/>
      <c r="M12" s="498"/>
      <c r="N12" s="498"/>
      <c r="O12" s="498"/>
      <c r="P12" s="498"/>
      <c r="Q12" s="498"/>
      <c r="R12" s="498"/>
      <c r="S12" s="532"/>
      <c r="T12" s="532"/>
      <c r="U12" s="532"/>
      <c r="V12" s="532"/>
      <c r="W12" s="532"/>
      <c r="X12" s="532"/>
      <c r="Y12" s="532"/>
      <c r="Z12" s="532"/>
      <c r="AA12" s="532"/>
      <c r="AB12" s="532"/>
      <c r="AC12" s="532"/>
    </row>
    <row r="13" spans="1:29" ht="15" customHeight="1">
      <c r="A13" s="508"/>
      <c r="B13" s="508" t="s">
        <v>2733</v>
      </c>
      <c r="C13" s="508"/>
      <c r="D13" s="508"/>
      <c r="E13" s="508"/>
      <c r="F13" s="508"/>
      <c r="G13" s="508"/>
      <c r="H13" s="1316" t="str">
        <f>IF('第二面（主）'!K18="","",'第二面（主）'!K18)</f>
        <v/>
      </c>
      <c r="I13" s="1316"/>
      <c r="J13" s="1316"/>
      <c r="K13" s="1316"/>
      <c r="L13" s="1316"/>
      <c r="M13" s="1316"/>
      <c r="N13" s="1316"/>
      <c r="O13" s="1316"/>
      <c r="P13" s="1316"/>
      <c r="Q13" s="1316"/>
      <c r="R13" s="1316"/>
      <c r="S13" s="1316"/>
      <c r="T13" s="1316"/>
      <c r="U13" s="1316"/>
      <c r="V13" s="1316"/>
      <c r="W13" s="1316"/>
      <c r="X13" s="1316"/>
      <c r="Y13" s="1316"/>
      <c r="Z13" s="1316"/>
      <c r="AA13" s="1316"/>
      <c r="AB13" s="1316"/>
      <c r="AC13" s="1316"/>
    </row>
    <row r="14" spans="1:29" ht="15" customHeight="1">
      <c r="A14" s="508"/>
      <c r="B14" s="508" t="s">
        <v>2734</v>
      </c>
      <c r="C14" s="508"/>
      <c r="D14" s="508"/>
      <c r="E14" s="508"/>
      <c r="F14" s="508"/>
      <c r="G14" s="508"/>
      <c r="H14" s="1316" t="str">
        <f>IF('第二面（主）'!K19="","",'第二面（主）'!K19)</f>
        <v/>
      </c>
      <c r="I14" s="1316"/>
      <c r="J14" s="1316"/>
      <c r="K14" s="1316"/>
      <c r="L14" s="1316"/>
      <c r="M14" s="1316"/>
      <c r="N14" s="1316"/>
      <c r="O14" s="1316"/>
      <c r="P14" s="1316"/>
      <c r="Q14" s="1316"/>
      <c r="R14" s="1316"/>
      <c r="S14" s="1316"/>
      <c r="T14" s="1316"/>
      <c r="U14" s="1316"/>
      <c r="V14" s="1316"/>
      <c r="W14" s="1316"/>
      <c r="X14" s="1316"/>
      <c r="Y14" s="1316"/>
      <c r="Z14" s="1316"/>
      <c r="AA14" s="1316"/>
      <c r="AB14" s="1316"/>
      <c r="AC14" s="1316"/>
    </row>
    <row r="15" spans="1:29" ht="15" customHeight="1">
      <c r="A15" s="508"/>
      <c r="B15" s="508" t="s">
        <v>2735</v>
      </c>
      <c r="C15" s="508"/>
      <c r="D15" s="508"/>
      <c r="E15" s="508"/>
      <c r="F15" s="508"/>
      <c r="G15" s="508"/>
      <c r="H15" s="487"/>
      <c r="I15" s="1315" t="str">
        <f>_xlfn.SINGLE(IF(_xlfn.SINGLE('第二面（主）'!K20)="","",'第二面（主）'!K20))</f>
        <v/>
      </c>
      <c r="J15" s="1323"/>
      <c r="K15" s="1323"/>
      <c r="L15" s="488"/>
      <c r="M15" s="488"/>
      <c r="N15" s="488"/>
      <c r="O15" s="487"/>
      <c r="P15" s="487"/>
      <c r="Q15" s="487"/>
      <c r="R15" s="487"/>
      <c r="S15" s="487"/>
      <c r="T15" s="487"/>
      <c r="U15" s="487"/>
      <c r="V15" s="487"/>
      <c r="W15" s="487"/>
      <c r="X15" s="487"/>
      <c r="Y15" s="487"/>
      <c r="Z15" s="487"/>
      <c r="AA15" s="487"/>
      <c r="AB15" s="487"/>
      <c r="AC15" s="487"/>
    </row>
    <row r="16" spans="1:29" ht="15" customHeight="1">
      <c r="A16" s="508"/>
      <c r="B16" s="508" t="s">
        <v>2736</v>
      </c>
      <c r="C16" s="508"/>
      <c r="D16" s="508"/>
      <c r="E16" s="508"/>
      <c r="F16" s="508"/>
      <c r="G16" s="508"/>
      <c r="H16" s="1316" t="str">
        <f>IF('第二面（主）'!K21="","",'第二面（主）'!K21)</f>
        <v/>
      </c>
      <c r="I16" s="1316"/>
      <c r="J16" s="1316"/>
      <c r="K16" s="1316"/>
      <c r="L16" s="1316"/>
      <c r="M16" s="1316"/>
      <c r="N16" s="1316"/>
      <c r="O16" s="1316"/>
      <c r="P16" s="1316"/>
      <c r="Q16" s="1316"/>
      <c r="R16" s="1316"/>
      <c r="S16" s="1316"/>
      <c r="T16" s="1316"/>
      <c r="U16" s="1316"/>
      <c r="V16" s="1316"/>
      <c r="W16" s="1316"/>
      <c r="X16" s="1316"/>
      <c r="Y16" s="1316"/>
      <c r="Z16" s="1316"/>
      <c r="AA16" s="1316"/>
      <c r="AB16" s="1316"/>
      <c r="AC16" s="1316"/>
    </row>
    <row r="17" spans="1:29" ht="15" customHeight="1">
      <c r="A17" s="561"/>
      <c r="B17" s="561"/>
      <c r="C17" s="561"/>
      <c r="D17" s="561"/>
      <c r="E17" s="561"/>
      <c r="F17" s="561"/>
      <c r="G17" s="561"/>
      <c r="H17" s="1414"/>
      <c r="I17" s="1414"/>
      <c r="J17" s="1414"/>
      <c r="K17" s="1414"/>
      <c r="L17" s="1414"/>
      <c r="M17" s="498"/>
      <c r="N17" s="498"/>
      <c r="O17" s="498"/>
      <c r="P17" s="498"/>
      <c r="Q17" s="498"/>
      <c r="R17" s="498"/>
      <c r="S17" s="532"/>
      <c r="T17" s="532"/>
      <c r="U17" s="532"/>
      <c r="V17" s="532"/>
      <c r="W17" s="532"/>
      <c r="X17" s="532"/>
      <c r="Y17" s="532"/>
      <c r="Z17" s="532"/>
      <c r="AA17" s="532"/>
      <c r="AB17" s="532"/>
      <c r="AC17" s="532"/>
    </row>
    <row r="18" spans="1:29" ht="15" customHeight="1">
      <c r="A18" s="508"/>
      <c r="B18" s="508" t="s">
        <v>2733</v>
      </c>
      <c r="C18" s="508"/>
      <c r="D18" s="508"/>
      <c r="E18" s="508"/>
      <c r="F18" s="508"/>
      <c r="G18" s="508"/>
      <c r="H18" s="1316" t="str">
        <f>IF('第二面（主）'!K25="","",'第二面（主）'!K25)</f>
        <v/>
      </c>
      <c r="I18" s="1316"/>
      <c r="J18" s="1316"/>
      <c r="K18" s="1316"/>
      <c r="L18" s="1316"/>
      <c r="M18" s="1316"/>
      <c r="N18" s="1316"/>
      <c r="O18" s="1316"/>
      <c r="P18" s="1316"/>
      <c r="Q18" s="1316"/>
      <c r="R18" s="1316"/>
      <c r="S18" s="1316"/>
      <c r="T18" s="1316"/>
      <c r="U18" s="1316"/>
      <c r="V18" s="1316"/>
      <c r="W18" s="1316"/>
      <c r="X18" s="1316"/>
      <c r="Y18" s="1316"/>
      <c r="Z18" s="1316"/>
      <c r="AA18" s="1316"/>
      <c r="AB18" s="1316"/>
      <c r="AC18" s="1316"/>
    </row>
    <row r="19" spans="1:29" ht="15" customHeight="1">
      <c r="A19" s="508"/>
      <c r="B19" s="508" t="s">
        <v>2734</v>
      </c>
      <c r="C19" s="508"/>
      <c r="D19" s="508"/>
      <c r="E19" s="508"/>
      <c r="F19" s="508"/>
      <c r="G19" s="508"/>
      <c r="H19" s="1316" t="str">
        <f>IF('第二面（主）'!K26="","",'第二面（主）'!K26)</f>
        <v/>
      </c>
      <c r="I19" s="1316"/>
      <c r="J19" s="1316"/>
      <c r="K19" s="1316"/>
      <c r="L19" s="1316"/>
      <c r="M19" s="1316"/>
      <c r="N19" s="1316"/>
      <c r="O19" s="1316"/>
      <c r="P19" s="1316"/>
      <c r="Q19" s="1316"/>
      <c r="R19" s="1316"/>
      <c r="S19" s="1316"/>
      <c r="T19" s="1316"/>
      <c r="U19" s="1316"/>
      <c r="V19" s="1316"/>
      <c r="W19" s="1316"/>
      <c r="X19" s="1316"/>
      <c r="Y19" s="1316"/>
      <c r="Z19" s="1316"/>
      <c r="AA19" s="1316"/>
      <c r="AB19" s="1316"/>
      <c r="AC19" s="1316"/>
    </row>
    <row r="20" spans="1:29" ht="15" customHeight="1">
      <c r="A20" s="508"/>
      <c r="B20" s="508" t="s">
        <v>2735</v>
      </c>
      <c r="C20" s="508"/>
      <c r="D20" s="508"/>
      <c r="E20" s="508"/>
      <c r="F20" s="508"/>
      <c r="G20" s="508"/>
      <c r="H20" s="487"/>
      <c r="I20" s="1315" t="str">
        <f>_xlfn.SINGLE(IF(_xlfn.SINGLE('第二面（主）'!K27)="","",'第二面（主）'!K27))</f>
        <v/>
      </c>
      <c r="J20" s="1323"/>
      <c r="K20" s="1323"/>
      <c r="L20" s="488"/>
      <c r="M20" s="488"/>
      <c r="N20" s="488"/>
      <c r="O20" s="487"/>
      <c r="P20" s="487"/>
      <c r="Q20" s="487"/>
      <c r="R20" s="487"/>
      <c r="S20" s="487"/>
      <c r="T20" s="487"/>
      <c r="U20" s="487"/>
      <c r="V20" s="487"/>
      <c r="W20" s="487"/>
      <c r="X20" s="487"/>
      <c r="Y20" s="487"/>
      <c r="Z20" s="487"/>
      <c r="AA20" s="487"/>
      <c r="AB20" s="487"/>
      <c r="AC20" s="487"/>
    </row>
    <row r="21" spans="1:29" ht="15" customHeight="1">
      <c r="A21" s="508"/>
      <c r="B21" s="508" t="s">
        <v>2736</v>
      </c>
      <c r="C21" s="508"/>
      <c r="D21" s="508"/>
      <c r="E21" s="508"/>
      <c r="F21" s="508"/>
      <c r="G21" s="508"/>
      <c r="H21" s="1316" t="str">
        <f>IF('第二面（主）'!K28="","",'第二面（主）'!K28)</f>
        <v/>
      </c>
      <c r="I21" s="1316"/>
      <c r="J21" s="1316"/>
      <c r="K21" s="1316"/>
      <c r="L21" s="1316"/>
      <c r="M21" s="1316"/>
      <c r="N21" s="1316"/>
      <c r="O21" s="1316"/>
      <c r="P21" s="1316"/>
      <c r="Q21" s="1316"/>
      <c r="R21" s="1316"/>
      <c r="S21" s="1316"/>
      <c r="T21" s="1316"/>
      <c r="U21" s="1316"/>
      <c r="V21" s="1316"/>
      <c r="W21" s="1316"/>
      <c r="X21" s="1316"/>
      <c r="Y21" s="1316"/>
      <c r="Z21" s="1316"/>
      <c r="AA21" s="1316"/>
      <c r="AB21" s="1316"/>
      <c r="AC21" s="1316"/>
    </row>
    <row r="22" spans="1:29" ht="15" customHeight="1">
      <c r="A22" s="561"/>
      <c r="B22" s="561"/>
      <c r="C22" s="561"/>
      <c r="D22" s="561"/>
      <c r="E22" s="561"/>
      <c r="F22" s="561"/>
      <c r="G22" s="561"/>
      <c r="H22" s="1414"/>
      <c r="I22" s="1414"/>
      <c r="J22" s="1414"/>
      <c r="K22" s="1414"/>
      <c r="L22" s="1414"/>
      <c r="M22" s="498"/>
      <c r="N22" s="498"/>
      <c r="O22" s="498"/>
      <c r="P22" s="498"/>
      <c r="Q22" s="498"/>
      <c r="R22" s="498"/>
      <c r="S22" s="532"/>
      <c r="T22" s="532"/>
      <c r="U22" s="532"/>
      <c r="V22" s="532"/>
      <c r="W22" s="532"/>
      <c r="X22" s="532"/>
      <c r="Y22" s="532"/>
      <c r="Z22" s="532"/>
      <c r="AA22" s="532"/>
      <c r="AB22" s="532"/>
      <c r="AC22" s="532"/>
    </row>
    <row r="23" spans="1:29" ht="15" customHeight="1">
      <c r="A23" s="508"/>
      <c r="B23" s="508" t="s">
        <v>2733</v>
      </c>
      <c r="C23" s="508"/>
      <c r="D23" s="508"/>
      <c r="E23" s="508"/>
      <c r="F23" s="508"/>
      <c r="G23" s="508"/>
      <c r="H23" s="1316" t="str">
        <f>IF('第二面（主）'!K32="","",'第二面（主）'!K32)</f>
        <v/>
      </c>
      <c r="I23" s="1316"/>
      <c r="J23" s="1316"/>
      <c r="K23" s="1316"/>
      <c r="L23" s="1316"/>
      <c r="M23" s="1316"/>
      <c r="N23" s="1316"/>
      <c r="O23" s="1316"/>
      <c r="P23" s="1316"/>
      <c r="Q23" s="1316"/>
      <c r="R23" s="1316"/>
      <c r="S23" s="1316"/>
      <c r="T23" s="1316"/>
      <c r="U23" s="1316"/>
      <c r="V23" s="1316"/>
      <c r="W23" s="1316"/>
      <c r="X23" s="1316"/>
      <c r="Y23" s="1316"/>
      <c r="Z23" s="1316"/>
      <c r="AA23" s="1316"/>
      <c r="AB23" s="1316"/>
      <c r="AC23" s="1316"/>
    </row>
    <row r="24" spans="1:29" ht="15" customHeight="1">
      <c r="A24" s="508"/>
      <c r="B24" s="508" t="s">
        <v>2734</v>
      </c>
      <c r="C24" s="508"/>
      <c r="D24" s="508"/>
      <c r="E24" s="508"/>
      <c r="F24" s="508"/>
      <c r="G24" s="508"/>
      <c r="H24" s="1316" t="str">
        <f>IF('第二面（主）'!K33="","",'第二面（主）'!K33)</f>
        <v/>
      </c>
      <c r="I24" s="1316"/>
      <c r="J24" s="1316"/>
      <c r="K24" s="1316"/>
      <c r="L24" s="1316"/>
      <c r="M24" s="1316"/>
      <c r="N24" s="1316"/>
      <c r="O24" s="1316"/>
      <c r="P24" s="1316"/>
      <c r="Q24" s="1316"/>
      <c r="R24" s="1316"/>
      <c r="S24" s="1316"/>
      <c r="T24" s="1316"/>
      <c r="U24" s="1316"/>
      <c r="V24" s="1316"/>
      <c r="W24" s="1316"/>
      <c r="X24" s="1316"/>
      <c r="Y24" s="1316"/>
      <c r="Z24" s="1316"/>
      <c r="AA24" s="1316"/>
      <c r="AB24" s="1316"/>
      <c r="AC24" s="1316"/>
    </row>
    <row r="25" spans="1:29" ht="15" customHeight="1">
      <c r="A25" s="508"/>
      <c r="B25" s="508" t="s">
        <v>2735</v>
      </c>
      <c r="C25" s="508"/>
      <c r="D25" s="508"/>
      <c r="E25" s="508"/>
      <c r="F25" s="508"/>
      <c r="G25" s="508"/>
      <c r="H25" s="487"/>
      <c r="I25" s="1315" t="str">
        <f>_xlfn.SINGLE(IF(_xlfn.SINGLE('第二面（主）'!K34)="","",'第二面（主）'!K34))</f>
        <v/>
      </c>
      <c r="J25" s="1323"/>
      <c r="K25" s="1323"/>
      <c r="L25" s="488"/>
      <c r="M25" s="488"/>
      <c r="N25" s="488"/>
      <c r="O25" s="487"/>
      <c r="P25" s="487"/>
      <c r="Q25" s="487"/>
      <c r="R25" s="487"/>
      <c r="S25" s="487"/>
      <c r="T25" s="487"/>
      <c r="U25" s="487"/>
      <c r="V25" s="487"/>
      <c r="W25" s="487"/>
      <c r="X25" s="487"/>
      <c r="Y25" s="487"/>
      <c r="Z25" s="487"/>
      <c r="AA25" s="487"/>
      <c r="AB25" s="487"/>
      <c r="AC25" s="487"/>
    </row>
    <row r="26" spans="1:29" ht="15" customHeight="1">
      <c r="A26" s="508"/>
      <c r="B26" s="508" t="s">
        <v>2736</v>
      </c>
      <c r="C26" s="508"/>
      <c r="D26" s="508"/>
      <c r="E26" s="508"/>
      <c r="F26" s="508"/>
      <c r="G26" s="508"/>
      <c r="H26" s="1316" t="str">
        <f>IF('第二面（主）'!K35="","",'第二面（主）'!K35)</f>
        <v/>
      </c>
      <c r="I26" s="1316"/>
      <c r="J26" s="1316"/>
      <c r="K26" s="1316"/>
      <c r="L26" s="1316"/>
      <c r="M26" s="1316"/>
      <c r="N26" s="1316"/>
      <c r="O26" s="1316"/>
      <c r="P26" s="1316"/>
      <c r="Q26" s="1316"/>
      <c r="R26" s="1316"/>
      <c r="S26" s="1316"/>
      <c r="T26" s="1316"/>
      <c r="U26" s="1316"/>
      <c r="V26" s="1316"/>
      <c r="W26" s="1316"/>
      <c r="X26" s="1316"/>
      <c r="Y26" s="1316"/>
      <c r="Z26" s="1316"/>
      <c r="AA26" s="1316"/>
      <c r="AB26" s="1316"/>
      <c r="AC26" s="1316"/>
    </row>
    <row r="27" spans="1:29" ht="15" customHeight="1">
      <c r="A27" s="561"/>
      <c r="B27" s="561"/>
      <c r="C27" s="561"/>
      <c r="D27" s="561"/>
      <c r="E27" s="561"/>
      <c r="F27" s="561"/>
      <c r="G27" s="561"/>
      <c r="H27" s="1414"/>
      <c r="I27" s="1414"/>
      <c r="J27" s="1414"/>
      <c r="K27" s="1414"/>
      <c r="L27" s="1414"/>
      <c r="M27" s="498"/>
      <c r="N27" s="498"/>
      <c r="O27" s="498"/>
      <c r="P27" s="498"/>
      <c r="Q27" s="498"/>
      <c r="R27" s="498"/>
      <c r="S27" s="532"/>
      <c r="T27" s="532"/>
      <c r="U27" s="532"/>
      <c r="V27" s="532"/>
      <c r="W27" s="532"/>
      <c r="X27" s="532"/>
      <c r="Y27" s="532"/>
      <c r="Z27" s="532"/>
      <c r="AA27" s="532"/>
      <c r="AB27" s="532"/>
      <c r="AC27" s="532"/>
    </row>
    <row r="28" spans="1:29" ht="15" customHeight="1">
      <c r="A28" s="508"/>
      <c r="B28" s="508" t="s">
        <v>2733</v>
      </c>
      <c r="C28" s="508"/>
      <c r="D28" s="508"/>
      <c r="E28" s="508"/>
      <c r="F28" s="508"/>
      <c r="G28" s="508"/>
      <c r="H28" s="1316" t="str">
        <f>IF('第二面（主）'!K39="","",'第二面（主）'!K39)</f>
        <v/>
      </c>
      <c r="I28" s="1316"/>
      <c r="J28" s="1316"/>
      <c r="K28" s="1316"/>
      <c r="L28" s="1316"/>
      <c r="M28" s="1316"/>
      <c r="N28" s="1316"/>
      <c r="O28" s="1316"/>
      <c r="P28" s="1316"/>
      <c r="Q28" s="1316"/>
      <c r="R28" s="1316"/>
      <c r="S28" s="1316"/>
      <c r="T28" s="1316"/>
      <c r="U28" s="1316"/>
      <c r="V28" s="1316"/>
      <c r="W28" s="1316"/>
      <c r="X28" s="1316"/>
      <c r="Y28" s="1316"/>
      <c r="Z28" s="1316"/>
      <c r="AA28" s="1316"/>
      <c r="AB28" s="1316"/>
      <c r="AC28" s="1316"/>
    </row>
    <row r="29" spans="1:29" ht="15" customHeight="1">
      <c r="A29" s="508"/>
      <c r="B29" s="508" t="s">
        <v>2734</v>
      </c>
      <c r="C29" s="508"/>
      <c r="D29" s="508"/>
      <c r="E29" s="508"/>
      <c r="F29" s="508"/>
      <c r="G29" s="508"/>
      <c r="H29" s="1316" t="str">
        <f>IF('第二面（主）'!K40="","",'第二面（主）'!K40)</f>
        <v/>
      </c>
      <c r="I29" s="1316"/>
      <c r="J29" s="1316"/>
      <c r="K29" s="1316"/>
      <c r="L29" s="1316"/>
      <c r="M29" s="1316"/>
      <c r="N29" s="1316"/>
      <c r="O29" s="1316"/>
      <c r="P29" s="1316"/>
      <c r="Q29" s="1316"/>
      <c r="R29" s="1316"/>
      <c r="S29" s="1316"/>
      <c r="T29" s="1316"/>
      <c r="U29" s="1316"/>
      <c r="V29" s="1316"/>
      <c r="W29" s="1316"/>
      <c r="X29" s="1316"/>
      <c r="Y29" s="1316"/>
      <c r="Z29" s="1316"/>
      <c r="AA29" s="1316"/>
      <c r="AB29" s="1316"/>
      <c r="AC29" s="1316"/>
    </row>
    <row r="30" spans="1:29" ht="15" customHeight="1">
      <c r="A30" s="508"/>
      <c r="B30" s="508" t="s">
        <v>2735</v>
      </c>
      <c r="C30" s="508"/>
      <c r="D30" s="508"/>
      <c r="E30" s="508"/>
      <c r="F30" s="508"/>
      <c r="G30" s="508"/>
      <c r="H30" s="487"/>
      <c r="I30" s="1315" t="str">
        <f>_xlfn.SINGLE(IF(_xlfn.SINGLE('第二面（主）'!K41)="","",'第二面（主）'!K41))</f>
        <v/>
      </c>
      <c r="J30" s="1323"/>
      <c r="K30" s="1323"/>
      <c r="L30" s="488"/>
      <c r="M30" s="488"/>
      <c r="N30" s="488"/>
      <c r="O30" s="487"/>
      <c r="P30" s="487"/>
      <c r="Q30" s="487"/>
      <c r="R30" s="487"/>
      <c r="S30" s="487"/>
      <c r="T30" s="487"/>
      <c r="U30" s="487"/>
      <c r="V30" s="487"/>
      <c r="W30" s="487"/>
      <c r="X30" s="487"/>
      <c r="Y30" s="487"/>
      <c r="Z30" s="487"/>
      <c r="AA30" s="487"/>
      <c r="AB30" s="487"/>
      <c r="AC30" s="487"/>
    </row>
    <row r="31" spans="1:29" ht="15" customHeight="1">
      <c r="A31" s="508"/>
      <c r="B31" s="508" t="s">
        <v>2736</v>
      </c>
      <c r="C31" s="508"/>
      <c r="D31" s="508"/>
      <c r="E31" s="508"/>
      <c r="F31" s="508"/>
      <c r="G31" s="508"/>
      <c r="H31" s="1316" t="str">
        <f>IF('第二面（主）'!K42="","",'第二面（主）'!K42)</f>
        <v/>
      </c>
      <c r="I31" s="1316"/>
      <c r="J31" s="1316"/>
      <c r="K31" s="1316"/>
      <c r="L31" s="1316"/>
      <c r="M31" s="1316"/>
      <c r="N31" s="1316"/>
      <c r="O31" s="1316"/>
      <c r="P31" s="1316"/>
      <c r="Q31" s="1316"/>
      <c r="R31" s="1316"/>
      <c r="S31" s="1316"/>
      <c r="T31" s="1316"/>
      <c r="U31" s="1316"/>
      <c r="V31" s="1316"/>
      <c r="W31" s="1316"/>
      <c r="X31" s="1316"/>
      <c r="Y31" s="1316"/>
      <c r="Z31" s="1316"/>
      <c r="AA31" s="1316"/>
      <c r="AB31" s="1316"/>
      <c r="AC31" s="1316"/>
    </row>
    <row r="32" spans="1:29" ht="15" customHeight="1">
      <c r="A32" s="561"/>
      <c r="B32" s="561"/>
      <c r="C32" s="561"/>
      <c r="D32" s="561"/>
      <c r="E32" s="561"/>
      <c r="F32" s="561"/>
      <c r="G32" s="561"/>
      <c r="H32" s="1414"/>
      <c r="I32" s="1414"/>
      <c r="J32" s="1414"/>
      <c r="K32" s="1414"/>
      <c r="L32" s="1414"/>
      <c r="M32" s="498"/>
      <c r="N32" s="498"/>
      <c r="O32" s="498"/>
      <c r="P32" s="498"/>
      <c r="Q32" s="498"/>
      <c r="R32" s="498"/>
      <c r="S32" s="532"/>
      <c r="T32" s="532"/>
      <c r="U32" s="532"/>
      <c r="V32" s="532"/>
      <c r="W32" s="532"/>
      <c r="X32" s="532"/>
      <c r="Y32" s="532"/>
      <c r="Z32" s="532"/>
      <c r="AA32" s="532"/>
      <c r="AB32" s="532"/>
      <c r="AC32" s="532"/>
    </row>
    <row r="33" spans="1:29" ht="15" customHeight="1">
      <c r="A33" s="508"/>
      <c r="B33" s="508"/>
      <c r="C33" s="508"/>
      <c r="D33" s="508"/>
      <c r="E33" s="508"/>
      <c r="F33" s="508"/>
      <c r="G33" s="508"/>
      <c r="H33" s="1316"/>
      <c r="I33" s="1316"/>
      <c r="J33" s="1316"/>
      <c r="K33" s="1316"/>
      <c r="L33" s="1316"/>
      <c r="M33" s="1316"/>
      <c r="N33" s="1316"/>
      <c r="O33" s="1316"/>
      <c r="P33" s="1316"/>
      <c r="Q33" s="1316"/>
      <c r="R33" s="1316"/>
      <c r="S33" s="1316"/>
      <c r="T33" s="1316"/>
      <c r="U33" s="1316"/>
      <c r="V33" s="1316"/>
      <c r="W33" s="1316"/>
      <c r="X33" s="1316"/>
      <c r="Y33" s="1316"/>
      <c r="Z33" s="1316"/>
      <c r="AA33" s="1316"/>
      <c r="AB33" s="1316"/>
      <c r="AC33" s="1316"/>
    </row>
    <row r="34" spans="1:29" ht="15" customHeight="1">
      <c r="A34" s="508"/>
      <c r="B34" s="508"/>
      <c r="C34" s="508"/>
      <c r="D34" s="508"/>
      <c r="E34" s="508"/>
      <c r="F34" s="508"/>
      <c r="G34" s="508"/>
      <c r="H34" s="1316"/>
      <c r="I34" s="1316"/>
      <c r="J34" s="1316"/>
      <c r="K34" s="1316"/>
      <c r="L34" s="1316"/>
      <c r="M34" s="1316"/>
      <c r="N34" s="1316"/>
      <c r="O34" s="1316"/>
      <c r="P34" s="1316"/>
      <c r="Q34" s="1316"/>
      <c r="R34" s="1316"/>
      <c r="S34" s="1316"/>
      <c r="T34" s="1316"/>
      <c r="U34" s="1316"/>
      <c r="V34" s="1316"/>
      <c r="W34" s="1316"/>
      <c r="X34" s="1316"/>
      <c r="Y34" s="1316"/>
      <c r="Z34" s="1316"/>
      <c r="AA34" s="1316"/>
      <c r="AB34" s="1316"/>
      <c r="AC34" s="1316"/>
    </row>
    <row r="35" spans="1:29" ht="15" customHeight="1">
      <c r="A35" s="508"/>
      <c r="B35" s="508"/>
      <c r="C35" s="508"/>
      <c r="D35" s="508"/>
      <c r="E35" s="508"/>
      <c r="F35" s="508"/>
      <c r="G35" s="508"/>
      <c r="H35" s="487"/>
      <c r="I35" s="1315"/>
      <c r="J35" s="1323"/>
      <c r="K35" s="1323"/>
      <c r="L35" s="488"/>
      <c r="M35" s="488"/>
      <c r="N35" s="488"/>
      <c r="O35" s="487"/>
      <c r="P35" s="487"/>
      <c r="Q35" s="487"/>
      <c r="R35" s="487"/>
      <c r="S35" s="487"/>
      <c r="T35" s="487"/>
      <c r="U35" s="487"/>
      <c r="V35" s="487"/>
      <c r="W35" s="487"/>
      <c r="X35" s="487"/>
      <c r="Y35" s="487"/>
      <c r="Z35" s="487"/>
      <c r="AA35" s="487"/>
      <c r="AB35" s="487"/>
      <c r="AC35" s="487"/>
    </row>
    <row r="36" spans="1:29" ht="15" customHeight="1">
      <c r="A36" s="508"/>
      <c r="B36" s="508"/>
      <c r="C36" s="508"/>
      <c r="D36" s="508"/>
      <c r="E36" s="508"/>
      <c r="F36" s="508"/>
      <c r="G36" s="508"/>
      <c r="H36" s="1316"/>
      <c r="I36" s="1316"/>
      <c r="J36" s="1316"/>
      <c r="K36" s="1316"/>
      <c r="L36" s="1316"/>
      <c r="M36" s="1316"/>
      <c r="N36" s="1316"/>
      <c r="O36" s="1316"/>
      <c r="P36" s="1316"/>
      <c r="Q36" s="1316"/>
      <c r="R36" s="1316"/>
      <c r="S36" s="1316"/>
      <c r="T36" s="1316"/>
      <c r="U36" s="1316"/>
      <c r="V36" s="1316"/>
      <c r="W36" s="1316"/>
      <c r="X36" s="1316"/>
      <c r="Y36" s="1316"/>
      <c r="Z36" s="1316"/>
      <c r="AA36" s="1316"/>
      <c r="AB36" s="1316"/>
      <c r="AC36" s="1316"/>
    </row>
    <row r="37" spans="1:29" ht="15" customHeight="1">
      <c r="A37" s="508"/>
      <c r="B37" s="508"/>
      <c r="C37" s="508"/>
      <c r="D37" s="508"/>
      <c r="E37" s="508"/>
      <c r="F37" s="508"/>
      <c r="G37" s="508"/>
      <c r="H37" s="1324"/>
      <c r="I37" s="1324"/>
      <c r="J37" s="1324"/>
      <c r="K37" s="1324"/>
      <c r="L37" s="1324"/>
      <c r="M37" s="489"/>
      <c r="N37" s="489"/>
      <c r="O37" s="489"/>
      <c r="P37" s="489"/>
      <c r="Q37" s="489"/>
      <c r="R37" s="489"/>
      <c r="S37" s="490"/>
      <c r="T37" s="490"/>
      <c r="U37" s="490"/>
      <c r="V37" s="490"/>
      <c r="W37" s="490"/>
      <c r="X37" s="490"/>
      <c r="Y37" s="490"/>
      <c r="Z37" s="490"/>
      <c r="AA37" s="490"/>
      <c r="AB37" s="490"/>
      <c r="AC37" s="490"/>
    </row>
  </sheetData>
  <mergeCells count="38">
    <mergeCell ref="I5:K5"/>
    <mergeCell ref="A1:R1"/>
    <mergeCell ref="X1:AC1"/>
    <mergeCell ref="H2:AC2"/>
    <mergeCell ref="H3:AC3"/>
    <mergeCell ref="H4:AC4"/>
    <mergeCell ref="H17:L17"/>
    <mergeCell ref="H6:AC6"/>
    <mergeCell ref="H7:L7"/>
    <mergeCell ref="H8:AC8"/>
    <mergeCell ref="H9:AC9"/>
    <mergeCell ref="I10:K10"/>
    <mergeCell ref="H11:AC11"/>
    <mergeCell ref="H12:L12"/>
    <mergeCell ref="H13:AC13"/>
    <mergeCell ref="H14:AC14"/>
    <mergeCell ref="I15:K15"/>
    <mergeCell ref="H16:AC16"/>
    <mergeCell ref="H29:AC29"/>
    <mergeCell ref="H18:AC18"/>
    <mergeCell ref="H19:AC19"/>
    <mergeCell ref="I20:K20"/>
    <mergeCell ref="H21:AC21"/>
    <mergeCell ref="H22:L22"/>
    <mergeCell ref="H23:AC23"/>
    <mergeCell ref="H24:AC24"/>
    <mergeCell ref="I25:K25"/>
    <mergeCell ref="H26:AC26"/>
    <mergeCell ref="H27:L27"/>
    <mergeCell ref="H28:AC28"/>
    <mergeCell ref="H36:AC36"/>
    <mergeCell ref="H37:L37"/>
    <mergeCell ref="I30:K30"/>
    <mergeCell ref="H31:AC31"/>
    <mergeCell ref="H32:L32"/>
    <mergeCell ref="H33:AC33"/>
    <mergeCell ref="H34:AC34"/>
    <mergeCell ref="I35:K35"/>
  </mergeCells>
  <phoneticPr fontId="1"/>
  <pageMargins left="0.78740157480314965" right="0.78740157480314965" top="0" bottom="0" header="0.51181102362204722" footer="0.51181102362204722"/>
  <pageSetup paperSize="9" orientation="portrait" blackAndWhite="1" r:id="rId1"/>
  <headerFooter alignWithMargins="0"/>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BP651"/>
  <sheetViews>
    <sheetView view="pageBreakPreview" zoomScaleNormal="100" zoomScaleSheetLayoutView="100" workbookViewId="0">
      <selection activeCell="I19" sqref="I19:M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52" width="2.625" style="6"/>
    <col min="53" max="53" width="7.75" style="6" customWidth="1"/>
    <col min="54" max="16384" width="2.625" style="6"/>
  </cols>
  <sheetData>
    <row r="1" spans="1:53">
      <c r="A1" s="1512" t="s">
        <v>0</v>
      </c>
      <c r="B1" s="1512"/>
      <c r="C1" s="1512"/>
      <c r="D1" s="1512"/>
      <c r="E1" s="1512"/>
      <c r="F1" s="1512"/>
      <c r="G1" s="1512"/>
      <c r="H1" s="1512"/>
      <c r="I1" s="1512"/>
      <c r="J1" s="1512"/>
      <c r="K1" s="1512"/>
      <c r="L1" s="1512"/>
      <c r="M1" s="1512"/>
      <c r="N1" s="911"/>
      <c r="O1" s="911"/>
      <c r="P1" s="911"/>
      <c r="Q1" s="911"/>
      <c r="R1" s="911"/>
      <c r="S1" s="911"/>
      <c r="T1" s="911"/>
      <c r="U1" s="911"/>
      <c r="V1" s="911"/>
      <c r="W1" s="911"/>
      <c r="X1" s="911"/>
      <c r="Y1" s="911"/>
      <c r="Z1" s="911"/>
      <c r="AA1" s="911"/>
      <c r="AB1" s="911"/>
      <c r="AC1" s="911"/>
      <c r="AD1" s="911"/>
      <c r="AE1" s="911"/>
      <c r="AF1" s="911"/>
      <c r="AG1" s="911"/>
      <c r="AH1" s="911"/>
      <c r="AI1" s="911"/>
      <c r="AJ1" s="911"/>
      <c r="AK1" s="911"/>
      <c r="AL1" s="911"/>
    </row>
    <row r="2" spans="1:53">
      <c r="A2" s="1512"/>
      <c r="B2" s="1512"/>
      <c r="C2" s="1512"/>
      <c r="D2" s="1512"/>
      <c r="E2" s="1512"/>
      <c r="F2" s="1512"/>
      <c r="G2" s="1512"/>
      <c r="H2" s="1512"/>
      <c r="I2" s="1512"/>
      <c r="J2" s="1512"/>
      <c r="K2" s="1512"/>
      <c r="L2" s="1512"/>
      <c r="M2" s="1512"/>
      <c r="N2" s="911"/>
      <c r="O2" s="911"/>
      <c r="P2" s="911"/>
      <c r="Q2" s="911"/>
      <c r="R2" s="911"/>
      <c r="S2" s="911"/>
      <c r="T2" s="911"/>
      <c r="U2" s="911"/>
      <c r="V2" s="911"/>
      <c r="W2" s="911"/>
      <c r="X2" s="911"/>
      <c r="Y2" s="911"/>
      <c r="Z2" s="911"/>
      <c r="AA2" s="911"/>
      <c r="AB2" s="911"/>
      <c r="AC2" s="911"/>
      <c r="AD2" s="911"/>
      <c r="AE2" s="911"/>
      <c r="AF2" s="911"/>
      <c r="AG2" s="911"/>
      <c r="AH2" s="911"/>
      <c r="AI2" s="911"/>
      <c r="AJ2" s="911"/>
      <c r="AK2" s="911"/>
      <c r="AL2" s="911"/>
    </row>
    <row r="3" spans="1:53">
      <c r="A3" s="911"/>
      <c r="B3" s="911"/>
      <c r="C3" s="911"/>
      <c r="D3" s="911"/>
      <c r="E3" s="911"/>
      <c r="F3" s="911"/>
      <c r="G3" s="911"/>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row>
    <row r="4" spans="1:53" ht="8.1" customHeight="1">
      <c r="A4" s="1512" t="s">
        <v>1</v>
      </c>
      <c r="B4" s="1512"/>
      <c r="C4" s="1512"/>
      <c r="D4" s="1512"/>
      <c r="E4" s="1512"/>
      <c r="F4" s="1512"/>
      <c r="G4" s="1512"/>
      <c r="H4" s="1512"/>
      <c r="I4" s="1512"/>
      <c r="J4" s="1512"/>
      <c r="K4" s="1512"/>
      <c r="L4" s="1512"/>
      <c r="M4" s="1512"/>
      <c r="N4" s="1512"/>
      <c r="O4" s="1512"/>
      <c r="P4" s="1512"/>
      <c r="Q4" s="1512"/>
      <c r="R4" s="1512"/>
      <c r="S4" s="1512"/>
      <c r="T4" s="1512"/>
      <c r="U4" s="1512"/>
      <c r="V4" s="1512"/>
      <c r="W4" s="1512"/>
      <c r="X4" s="1512"/>
      <c r="Y4" s="1512"/>
      <c r="Z4" s="1512"/>
      <c r="AA4" s="1512"/>
      <c r="AB4" s="1512"/>
      <c r="AC4" s="1512"/>
      <c r="AD4" s="1512"/>
      <c r="AE4" s="1512"/>
      <c r="AF4" s="1512"/>
      <c r="AG4" s="1512"/>
      <c r="AH4" s="1512"/>
      <c r="AI4" s="1512"/>
      <c r="AJ4" s="1512"/>
      <c r="AK4" s="910"/>
      <c r="AL4" s="910"/>
      <c r="AM4" s="238"/>
    </row>
    <row r="5" spans="1:53" ht="8.1" customHeight="1">
      <c r="A5" s="1512"/>
      <c r="B5" s="1512"/>
      <c r="C5" s="1512"/>
      <c r="D5" s="1512"/>
      <c r="E5" s="1512"/>
      <c r="F5" s="1512"/>
      <c r="G5" s="1512"/>
      <c r="H5" s="1512"/>
      <c r="I5" s="1512"/>
      <c r="J5" s="1512"/>
      <c r="K5" s="1512"/>
      <c r="L5" s="1512"/>
      <c r="M5" s="1512"/>
      <c r="N5" s="1512"/>
      <c r="O5" s="1512"/>
      <c r="P5" s="1512"/>
      <c r="Q5" s="1512"/>
      <c r="R5" s="1512"/>
      <c r="S5" s="1512"/>
      <c r="T5" s="1512"/>
      <c r="U5" s="1512"/>
      <c r="V5" s="1512"/>
      <c r="W5" s="1512"/>
      <c r="X5" s="1512"/>
      <c r="Y5" s="1512"/>
      <c r="Z5" s="1512"/>
      <c r="AA5" s="1512"/>
      <c r="AB5" s="1512"/>
      <c r="AC5" s="1512"/>
      <c r="AD5" s="1512"/>
      <c r="AE5" s="1512"/>
      <c r="AF5" s="1512"/>
      <c r="AG5" s="1512"/>
      <c r="AH5" s="1512"/>
      <c r="AI5" s="1512"/>
      <c r="AJ5" s="1512"/>
      <c r="AK5" s="910"/>
      <c r="AL5" s="910"/>
      <c r="AM5" s="238"/>
    </row>
    <row r="6" spans="1:53" ht="8.1" customHeight="1">
      <c r="A6" s="1512" t="s">
        <v>2313</v>
      </c>
      <c r="B6" s="1512"/>
      <c r="C6" s="1512"/>
      <c r="D6" s="1512"/>
      <c r="E6" s="1512"/>
      <c r="F6" s="1512"/>
      <c r="G6" s="1512"/>
      <c r="H6" s="1512"/>
      <c r="I6" s="1512"/>
      <c r="J6" s="1512"/>
      <c r="K6" s="1512"/>
      <c r="L6" s="1512"/>
      <c r="M6" s="1512"/>
      <c r="N6" s="1512"/>
      <c r="O6" s="1512"/>
      <c r="P6" s="1512"/>
      <c r="Q6" s="1512"/>
      <c r="R6" s="1512"/>
      <c r="S6" s="1512"/>
      <c r="T6" s="1512"/>
      <c r="U6" s="1512"/>
      <c r="V6" s="1512"/>
      <c r="W6" s="1512"/>
      <c r="X6" s="1512"/>
      <c r="Y6" s="1512"/>
      <c r="Z6" s="1512"/>
      <c r="AA6" s="1512"/>
      <c r="AB6" s="1512"/>
      <c r="AC6" s="1512"/>
      <c r="AD6" s="1512"/>
      <c r="AE6" s="1512"/>
      <c r="AF6" s="1512"/>
      <c r="AG6" s="1512"/>
      <c r="AH6" s="1512"/>
      <c r="AI6" s="1512"/>
      <c r="AJ6" s="1512"/>
      <c r="AK6" s="910"/>
      <c r="AL6" s="910"/>
      <c r="AM6" s="238"/>
    </row>
    <row r="7" spans="1:53" ht="8.1" customHeight="1">
      <c r="A7" s="1512"/>
      <c r="B7" s="1512"/>
      <c r="C7" s="1512"/>
      <c r="D7" s="1512"/>
      <c r="E7" s="1512"/>
      <c r="F7" s="1512"/>
      <c r="G7" s="1512"/>
      <c r="H7" s="1512"/>
      <c r="I7" s="1512"/>
      <c r="J7" s="1512"/>
      <c r="K7" s="1512"/>
      <c r="L7" s="1512"/>
      <c r="M7" s="1512"/>
      <c r="N7" s="1512"/>
      <c r="O7" s="1512"/>
      <c r="P7" s="1512"/>
      <c r="Q7" s="1512"/>
      <c r="R7" s="1512"/>
      <c r="S7" s="1512"/>
      <c r="T7" s="1512"/>
      <c r="U7" s="1512"/>
      <c r="V7" s="1512"/>
      <c r="W7" s="1512"/>
      <c r="X7" s="1512"/>
      <c r="Y7" s="1512"/>
      <c r="Z7" s="1512"/>
      <c r="AA7" s="1512"/>
      <c r="AB7" s="1512"/>
      <c r="AC7" s="1512"/>
      <c r="AD7" s="1512"/>
      <c r="AE7" s="1512"/>
      <c r="AF7" s="1512"/>
      <c r="AG7" s="1512"/>
      <c r="AH7" s="1512"/>
      <c r="AI7" s="1512"/>
      <c r="AJ7" s="1512"/>
      <c r="AK7" s="910"/>
      <c r="AL7" s="910"/>
      <c r="AM7" s="238"/>
    </row>
    <row r="8" spans="1:53" ht="8.1" customHeight="1">
      <c r="A8" s="1512" t="s">
        <v>2</v>
      </c>
      <c r="B8" s="1512"/>
      <c r="C8" s="1512"/>
      <c r="D8" s="1512"/>
      <c r="E8" s="1512"/>
      <c r="F8" s="1512"/>
      <c r="G8" s="1512"/>
      <c r="H8" s="1512"/>
      <c r="I8" s="1512"/>
      <c r="J8" s="1512"/>
      <c r="K8" s="1512"/>
      <c r="L8" s="1512"/>
      <c r="M8" s="1512"/>
      <c r="N8" s="1512"/>
      <c r="O8" s="1512"/>
      <c r="P8" s="1512"/>
      <c r="Q8" s="1512"/>
      <c r="R8" s="1512"/>
      <c r="S8" s="1512"/>
      <c r="T8" s="1512"/>
      <c r="U8" s="1512"/>
      <c r="V8" s="1512"/>
      <c r="W8" s="1512"/>
      <c r="X8" s="1512"/>
      <c r="Y8" s="1512"/>
      <c r="Z8" s="1512"/>
      <c r="AA8" s="1512"/>
      <c r="AB8" s="1512"/>
      <c r="AC8" s="1512"/>
      <c r="AD8" s="1512"/>
      <c r="AE8" s="1512"/>
      <c r="AF8" s="1512"/>
      <c r="AG8" s="1512"/>
      <c r="AH8" s="1512"/>
      <c r="AI8" s="1512"/>
      <c r="AJ8" s="1512"/>
      <c r="AK8" s="910"/>
      <c r="AL8" s="910"/>
      <c r="AM8" s="238"/>
    </row>
    <row r="9" spans="1:53" ht="8.1" customHeight="1">
      <c r="A9" s="1512"/>
      <c r="B9" s="1512"/>
      <c r="C9" s="1512"/>
      <c r="D9" s="1512"/>
      <c r="E9" s="1512"/>
      <c r="F9" s="1512"/>
      <c r="G9" s="1512"/>
      <c r="H9" s="1512"/>
      <c r="I9" s="1512"/>
      <c r="J9" s="1512"/>
      <c r="K9" s="1512"/>
      <c r="L9" s="1512"/>
      <c r="M9" s="1512"/>
      <c r="N9" s="1512"/>
      <c r="O9" s="1512"/>
      <c r="P9" s="1512"/>
      <c r="Q9" s="1512"/>
      <c r="R9" s="1512"/>
      <c r="S9" s="1512"/>
      <c r="T9" s="1512"/>
      <c r="U9" s="1512"/>
      <c r="V9" s="1512"/>
      <c r="W9" s="1512"/>
      <c r="X9" s="1512"/>
      <c r="Y9" s="1512"/>
      <c r="Z9" s="1512"/>
      <c r="AA9" s="1512"/>
      <c r="AB9" s="1512"/>
      <c r="AC9" s="1512"/>
      <c r="AD9" s="1512"/>
      <c r="AE9" s="1512"/>
      <c r="AF9" s="1512"/>
      <c r="AG9" s="1512"/>
      <c r="AH9" s="1512"/>
      <c r="AI9" s="1512"/>
      <c r="AJ9" s="1512"/>
      <c r="AK9" s="910"/>
      <c r="AL9" s="910"/>
      <c r="AM9" s="238"/>
    </row>
    <row r="10" spans="1:53">
      <c r="A10" s="911"/>
      <c r="B10" s="911"/>
      <c r="C10" s="911"/>
      <c r="D10" s="911"/>
      <c r="E10" s="911"/>
      <c r="F10" s="911"/>
      <c r="G10" s="911"/>
      <c r="H10" s="911"/>
      <c r="I10" s="911"/>
      <c r="J10" s="911"/>
      <c r="K10" s="911"/>
      <c r="L10" s="911"/>
      <c r="M10" s="911"/>
      <c r="N10" s="911"/>
      <c r="O10" s="911"/>
      <c r="P10" s="911"/>
      <c r="Q10" s="911"/>
      <c r="R10" s="911"/>
      <c r="S10" s="911"/>
      <c r="T10" s="911"/>
      <c r="U10" s="911"/>
      <c r="V10" s="911"/>
      <c r="W10" s="911"/>
      <c r="X10" s="911"/>
      <c r="Y10" s="1517" t="str">
        <f>TEXT(第一面!AI18,"yyyy")</f>
        <v>1900</v>
      </c>
      <c r="Z10" s="1515"/>
      <c r="AA10" s="1515"/>
      <c r="AB10" s="1515"/>
      <c r="AC10" s="1512" t="s">
        <v>5</v>
      </c>
      <c r="AD10" s="1515" t="str">
        <f>第一面!AD18</f>
        <v/>
      </c>
      <c r="AE10" s="1515"/>
      <c r="AF10" s="1512" t="s">
        <v>4</v>
      </c>
      <c r="AG10" s="1515" t="str">
        <f>第一面!AF18</f>
        <v/>
      </c>
      <c r="AH10" s="1515"/>
      <c r="AI10" s="1512" t="s">
        <v>3</v>
      </c>
      <c r="AJ10" s="911"/>
      <c r="AK10" s="911"/>
      <c r="AL10" s="911"/>
    </row>
    <row r="11" spans="1:53">
      <c r="A11" s="911"/>
      <c r="B11" s="911"/>
      <c r="C11" s="911"/>
      <c r="D11" s="911"/>
      <c r="E11" s="911"/>
      <c r="F11" s="911"/>
      <c r="G11" s="911"/>
      <c r="H11" s="911"/>
      <c r="I11" s="911"/>
      <c r="J11" s="911"/>
      <c r="K11" s="911"/>
      <c r="L11" s="911"/>
      <c r="M11" s="911"/>
      <c r="N11" s="911"/>
      <c r="O11" s="911"/>
      <c r="P11" s="911"/>
      <c r="Q11" s="911"/>
      <c r="R11" s="911"/>
      <c r="S11" s="911"/>
      <c r="T11" s="911"/>
      <c r="U11" s="911"/>
      <c r="V11" s="911"/>
      <c r="W11" s="911"/>
      <c r="X11" s="911"/>
      <c r="Y11" s="1516"/>
      <c r="Z11" s="1516"/>
      <c r="AA11" s="1516"/>
      <c r="AB11" s="1516"/>
      <c r="AC11" s="1512"/>
      <c r="AD11" s="1516"/>
      <c r="AE11" s="1516"/>
      <c r="AF11" s="1512"/>
      <c r="AG11" s="1516"/>
      <c r="AH11" s="1516"/>
      <c r="AI11" s="1512"/>
      <c r="AJ11" s="911"/>
      <c r="AK11" s="911"/>
      <c r="AL11" s="911"/>
    </row>
    <row r="12" spans="1:53">
      <c r="A12" s="1513" t="str">
        <f>IFERROR(IF(LEFT(第三面!F4,3)="東京都","東京都",IF(FIND("県",第三面!F4,1)&gt;0,LEFT(第三面!F4,FIND("県",第三面!F4,1)),"")),"")</f>
        <v/>
      </c>
      <c r="B12" s="1513"/>
      <c r="C12" s="1513"/>
      <c r="D12" s="1513"/>
      <c r="E12" s="1513"/>
      <c r="F12" s="1513"/>
      <c r="G12" s="1513"/>
      <c r="H12" s="1513"/>
      <c r="I12" s="1513"/>
      <c r="J12" s="1513"/>
      <c r="K12" s="1513"/>
      <c r="L12" s="1513"/>
      <c r="M12" s="1512" t="s">
        <v>6</v>
      </c>
      <c r="N12" s="1512"/>
      <c r="O12" s="1512"/>
      <c r="P12" s="1512"/>
      <c r="Q12" s="911"/>
      <c r="R12" s="911"/>
      <c r="S12" s="911"/>
      <c r="T12" s="911"/>
      <c r="U12" s="911"/>
      <c r="V12" s="911"/>
      <c r="W12" s="911"/>
      <c r="X12" s="911"/>
      <c r="Y12" s="911"/>
      <c r="Z12" s="911"/>
      <c r="AA12" s="911"/>
      <c r="AB12" s="911"/>
      <c r="AC12" s="911"/>
      <c r="AD12" s="911"/>
      <c r="AE12" s="911"/>
      <c r="AF12" s="911"/>
      <c r="AG12" s="911"/>
      <c r="AH12" s="911"/>
      <c r="AI12" s="911"/>
      <c r="AJ12" s="911"/>
      <c r="AK12" s="911"/>
      <c r="AL12" s="911"/>
    </row>
    <row r="13" spans="1:53">
      <c r="A13" s="1514"/>
      <c r="B13" s="1514"/>
      <c r="C13" s="1514"/>
      <c r="D13" s="1514"/>
      <c r="E13" s="1514"/>
      <c r="F13" s="1514"/>
      <c r="G13" s="1514"/>
      <c r="H13" s="1514"/>
      <c r="I13" s="1514"/>
      <c r="J13" s="1514"/>
      <c r="K13" s="1514"/>
      <c r="L13" s="1514"/>
      <c r="M13" s="1512"/>
      <c r="N13" s="1512"/>
      <c r="O13" s="1512"/>
      <c r="P13" s="1512"/>
      <c r="Q13" s="911"/>
      <c r="R13" s="911"/>
      <c r="S13" s="911"/>
      <c r="T13" s="911"/>
      <c r="U13" s="911"/>
      <c r="V13" s="911"/>
      <c r="W13" s="911"/>
      <c r="X13" s="911"/>
      <c r="Y13" s="911"/>
      <c r="Z13" s="911"/>
      <c r="AA13" s="911"/>
      <c r="AB13" s="911"/>
      <c r="AC13" s="911"/>
      <c r="AD13" s="911"/>
      <c r="AE13" s="911"/>
      <c r="AF13" s="911"/>
      <c r="AG13" s="911"/>
      <c r="AH13" s="911"/>
      <c r="AI13" s="911"/>
      <c r="AJ13" s="911"/>
      <c r="AK13" s="911"/>
      <c r="AL13" s="911"/>
    </row>
    <row r="14" spans="1:53" ht="3.75" customHeight="1">
      <c r="A14" s="911"/>
      <c r="B14" s="911"/>
      <c r="C14" s="911"/>
      <c r="D14" s="1466"/>
      <c r="E14" s="1466"/>
      <c r="F14" s="1466"/>
      <c r="G14" s="1466"/>
      <c r="H14" s="1466"/>
      <c r="I14" s="911"/>
      <c r="J14" s="911"/>
      <c r="K14" s="911"/>
      <c r="L14" s="911"/>
      <c r="M14" s="911"/>
      <c r="N14" s="911"/>
      <c r="O14" s="911"/>
      <c r="P14" s="911"/>
      <c r="Q14" s="911"/>
      <c r="R14" s="911"/>
      <c r="S14" s="911"/>
      <c r="T14" s="911"/>
      <c r="U14" s="911"/>
      <c r="V14" s="911"/>
      <c r="W14" s="911"/>
      <c r="X14" s="911"/>
      <c r="Y14" s="911"/>
      <c r="Z14" s="911"/>
      <c r="AA14" s="911"/>
      <c r="AB14" s="911"/>
      <c r="AC14" s="911"/>
      <c r="AD14" s="911"/>
      <c r="AE14" s="911"/>
      <c r="AF14" s="911"/>
      <c r="AG14" s="911"/>
      <c r="AH14" s="911"/>
      <c r="AI14" s="911"/>
      <c r="AJ14" s="911"/>
      <c r="AK14" s="911"/>
      <c r="AL14" s="911"/>
    </row>
    <row r="15" spans="1:53" ht="18" customHeight="1" thickBot="1">
      <c r="A15" s="1521" t="s">
        <v>7</v>
      </c>
      <c r="B15" s="1420"/>
      <c r="C15" s="1420"/>
      <c r="D15" s="1420"/>
      <c r="E15" s="1420"/>
      <c r="F15" s="1420"/>
      <c r="G15" s="1420"/>
      <c r="H15" s="1420"/>
      <c r="I15" s="1420"/>
      <c r="J15" s="1420"/>
      <c r="K15" s="1420"/>
      <c r="L15" s="1420"/>
      <c r="M15" s="1420"/>
      <c r="N15" s="914"/>
      <c r="O15" s="914"/>
      <c r="P15" s="914"/>
      <c r="Q15" s="914"/>
      <c r="R15" s="914"/>
      <c r="S15" s="914"/>
      <c r="T15" s="914"/>
      <c r="U15" s="914"/>
      <c r="V15" s="914"/>
      <c r="W15" s="914"/>
      <c r="X15" s="914"/>
      <c r="Y15" s="914"/>
      <c r="Z15" s="914"/>
      <c r="AA15" s="914"/>
      <c r="AB15" s="914"/>
      <c r="AC15" s="914"/>
      <c r="AD15" s="914"/>
      <c r="AE15" s="914"/>
      <c r="AF15" s="914"/>
      <c r="AG15" s="914"/>
      <c r="AH15" s="914"/>
      <c r="AI15" s="914"/>
      <c r="AJ15" s="914"/>
      <c r="AK15" s="914"/>
      <c r="AL15" s="943"/>
      <c r="AM15" s="4"/>
    </row>
    <row r="16" spans="1:53" ht="20.100000000000001" customHeight="1" thickBot="1">
      <c r="A16" s="915"/>
      <c r="B16" s="916"/>
      <c r="C16" s="916"/>
      <c r="D16" s="1495" t="s">
        <v>8</v>
      </c>
      <c r="E16" s="1495"/>
      <c r="F16" s="1495"/>
      <c r="G16" s="1495"/>
      <c r="H16" s="1495"/>
      <c r="I16" s="1519" t="str">
        <f>IF(第二面!K5="","",第二面!K5)&amp;"　　"&amp;IF(AND('第二面（主）'!K5&lt;&gt;"",BA16&lt;&gt;""),'第二面（主）'!K5,"")&amp;"　　"&amp;IF(AND('第二面（主）'!K12&lt;&gt;"",BA16&lt;&gt;""),'第二面（主）'!K12,"")</f>
        <v>　　　　</v>
      </c>
      <c r="J16" s="1471"/>
      <c r="K16" s="1471"/>
      <c r="L16" s="1471"/>
      <c r="M16" s="1471"/>
      <c r="N16" s="1471"/>
      <c r="O16" s="1471"/>
      <c r="P16" s="1471"/>
      <c r="Q16" s="1471"/>
      <c r="R16" s="1471"/>
      <c r="S16" s="1471"/>
      <c r="T16" s="1471"/>
      <c r="U16" s="1471"/>
      <c r="V16" s="1471"/>
      <c r="W16" s="1471"/>
      <c r="X16" s="1471"/>
      <c r="Y16" s="1471"/>
      <c r="Z16" s="1471"/>
      <c r="AA16" s="1471"/>
      <c r="AB16" s="1471"/>
      <c r="AC16" s="1471"/>
      <c r="AD16" s="1471"/>
      <c r="AE16" s="1471"/>
      <c r="AF16" s="1471"/>
      <c r="AG16" s="1471"/>
      <c r="AH16" s="1471"/>
      <c r="AI16" s="1471"/>
      <c r="AJ16" s="1520"/>
      <c r="AK16" s="916"/>
      <c r="AL16" s="922"/>
      <c r="AM16" s="4"/>
      <c r="BA16" s="563"/>
    </row>
    <row r="17" spans="1:53" ht="20.100000000000001" customHeight="1">
      <c r="A17" s="915"/>
      <c r="B17" s="916"/>
      <c r="C17" s="916"/>
      <c r="D17" s="1495" t="s">
        <v>9</v>
      </c>
      <c r="E17" s="1495"/>
      <c r="F17" s="1495"/>
      <c r="G17" s="1495"/>
      <c r="H17" s="1495"/>
      <c r="I17" s="1519" t="str">
        <f>LEFT(IF(第二面!K6="","",第二面!K6),3)</f>
        <v/>
      </c>
      <c r="J17" s="1471"/>
      <c r="K17" s="1471"/>
      <c r="L17" s="1471"/>
      <c r="M17" s="1471"/>
      <c r="N17" s="917" t="s">
        <v>2250</v>
      </c>
      <c r="O17" s="1471" t="str">
        <f>RIGHT(IF(第二面!K6="","",第二面!K6),4)</f>
        <v/>
      </c>
      <c r="P17" s="1471"/>
      <c r="Q17" s="1471"/>
      <c r="R17" s="1471"/>
      <c r="S17" s="1471"/>
      <c r="T17" s="1520"/>
      <c r="U17" s="918"/>
      <c r="V17" s="918"/>
      <c r="W17" s="918"/>
      <c r="X17" s="918"/>
      <c r="Y17" s="918"/>
      <c r="Z17" s="918"/>
      <c r="AA17" s="918"/>
      <c r="AB17" s="918"/>
      <c r="AC17" s="918"/>
      <c r="AD17" s="918"/>
      <c r="AE17" s="918"/>
      <c r="AF17" s="918"/>
      <c r="AG17" s="918"/>
      <c r="AH17" s="916"/>
      <c r="AI17" s="916"/>
      <c r="AJ17" s="916"/>
      <c r="AK17" s="916"/>
      <c r="AL17" s="922"/>
      <c r="AM17" s="4"/>
    </row>
    <row r="18" spans="1:53" ht="20.100000000000001" customHeight="1">
      <c r="A18" s="915"/>
      <c r="B18" s="916"/>
      <c r="C18" s="916"/>
      <c r="D18" s="1495" t="s">
        <v>10</v>
      </c>
      <c r="E18" s="1495"/>
      <c r="F18" s="1495"/>
      <c r="G18" s="1495"/>
      <c r="H18" s="1495"/>
      <c r="I18" s="1519" t="str">
        <f>IF(第二面!K7="","",第二面!K7)</f>
        <v/>
      </c>
      <c r="J18" s="1471"/>
      <c r="K18" s="1471"/>
      <c r="L18" s="1471"/>
      <c r="M18" s="1471"/>
      <c r="N18" s="1471"/>
      <c r="O18" s="1471"/>
      <c r="P18" s="1471"/>
      <c r="Q18" s="1471"/>
      <c r="R18" s="1471"/>
      <c r="S18" s="1471"/>
      <c r="T18" s="1471"/>
      <c r="U18" s="1471"/>
      <c r="V18" s="1471"/>
      <c r="W18" s="1471"/>
      <c r="X18" s="1471"/>
      <c r="Y18" s="1471"/>
      <c r="Z18" s="1471"/>
      <c r="AA18" s="1471"/>
      <c r="AB18" s="1471"/>
      <c r="AC18" s="1471"/>
      <c r="AD18" s="1471"/>
      <c r="AE18" s="1471"/>
      <c r="AF18" s="1471"/>
      <c r="AG18" s="1471"/>
      <c r="AH18" s="1471"/>
      <c r="AI18" s="1471"/>
      <c r="AJ18" s="1520"/>
      <c r="AK18" s="916"/>
      <c r="AL18" s="922"/>
      <c r="AM18" s="4"/>
    </row>
    <row r="19" spans="1:53" ht="20.100000000000001" customHeight="1">
      <c r="A19" s="915"/>
      <c r="B19" s="916"/>
      <c r="C19" s="916"/>
      <c r="D19" s="1495" t="s">
        <v>11</v>
      </c>
      <c r="E19" s="1495"/>
      <c r="F19" s="1495"/>
      <c r="G19" s="1495"/>
      <c r="H19" s="1495"/>
      <c r="I19" s="1496"/>
      <c r="J19" s="1473"/>
      <c r="K19" s="1473"/>
      <c r="L19" s="1473"/>
      <c r="M19" s="1473"/>
      <c r="N19" s="970" t="s">
        <v>2249</v>
      </c>
      <c r="O19" s="1497"/>
      <c r="P19" s="1497"/>
      <c r="Q19" s="1497"/>
      <c r="R19" s="1497"/>
      <c r="S19" s="1497"/>
      <c r="T19" s="970" t="s">
        <v>2250</v>
      </c>
      <c r="U19" s="1497"/>
      <c r="V19" s="1497"/>
      <c r="W19" s="1497"/>
      <c r="X19" s="1497"/>
      <c r="Y19" s="1497"/>
      <c r="Z19" s="1499"/>
      <c r="AA19" s="918"/>
      <c r="AB19" s="918"/>
      <c r="AC19" s="918"/>
      <c r="AD19" s="918"/>
      <c r="AE19" s="918"/>
      <c r="AF19" s="918"/>
      <c r="AG19" s="918"/>
      <c r="AH19" s="916"/>
      <c r="AI19" s="916"/>
      <c r="AJ19" s="916"/>
      <c r="AK19" s="916"/>
      <c r="AL19" s="922"/>
      <c r="AM19" s="4"/>
    </row>
    <row r="20" spans="1:53" ht="3.75" customHeight="1">
      <c r="A20" s="915"/>
      <c r="B20" s="916"/>
      <c r="C20" s="916"/>
      <c r="D20" s="916"/>
      <c r="E20" s="916"/>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22"/>
      <c r="AM20" s="4"/>
    </row>
    <row r="21" spans="1:53" ht="18" customHeight="1" thickBot="1">
      <c r="A21" s="915" t="s">
        <v>2484</v>
      </c>
      <c r="B21" s="916"/>
      <c r="C21" s="916"/>
      <c r="D21" s="916"/>
      <c r="E21" s="916"/>
      <c r="F21" s="916"/>
      <c r="G21" s="916"/>
      <c r="H21" s="916"/>
      <c r="I21" s="916"/>
      <c r="J21" s="916"/>
      <c r="K21" s="916"/>
      <c r="L21" s="916"/>
      <c r="M21" s="916"/>
      <c r="N21" s="916"/>
      <c r="O21" s="916"/>
      <c r="P21" s="916"/>
      <c r="Q21" s="916"/>
      <c r="R21" s="916"/>
      <c r="S21" s="916"/>
      <c r="T21" s="916"/>
      <c r="U21" s="916"/>
      <c r="V21" s="916"/>
      <c r="W21" s="916"/>
      <c r="X21" s="916"/>
      <c r="Y21" s="916"/>
      <c r="Z21" s="916"/>
      <c r="AA21" s="916"/>
      <c r="AB21" s="916"/>
      <c r="AC21" s="916"/>
      <c r="AD21" s="916"/>
      <c r="AE21" s="916"/>
      <c r="AF21" s="916"/>
      <c r="AG21" s="916"/>
      <c r="AH21" s="916"/>
      <c r="AI21" s="916"/>
      <c r="AJ21" s="916"/>
      <c r="AK21" s="916"/>
      <c r="AL21" s="922"/>
      <c r="AM21" s="4"/>
    </row>
    <row r="22" spans="1:53" ht="20.100000000000001" customHeight="1" thickBot="1">
      <c r="A22" s="915"/>
      <c r="B22" s="916"/>
      <c r="C22" s="916"/>
      <c r="D22" s="1495" t="s">
        <v>8</v>
      </c>
      <c r="E22" s="1495"/>
      <c r="F22" s="1495"/>
      <c r="G22" s="1495"/>
      <c r="H22" s="1495"/>
      <c r="I22" s="1519">
        <f>IF(AND('第二面-3'!K37="未定",BA22="設計者"),第二面!K22,IF(AND('第二面-3'!K37="未定",BA22="代理者"),第二面!K12,'第二面-3'!K37))</f>
        <v>0</v>
      </c>
      <c r="J22" s="1471"/>
      <c r="K22" s="1471"/>
      <c r="L22" s="1471"/>
      <c r="M22" s="1471"/>
      <c r="N22" s="1471"/>
      <c r="O22" s="1471"/>
      <c r="P22" s="1471"/>
      <c r="Q22" s="1471"/>
      <c r="R22" s="1471"/>
      <c r="S22" s="1471"/>
      <c r="T22" s="1471"/>
      <c r="U22" s="1471"/>
      <c r="V22" s="1471"/>
      <c r="W22" s="1471"/>
      <c r="X22" s="1471"/>
      <c r="Y22" s="1471"/>
      <c r="Z22" s="1471"/>
      <c r="AA22" s="1471"/>
      <c r="AB22" s="1471"/>
      <c r="AC22" s="1471"/>
      <c r="AD22" s="1471"/>
      <c r="AE22" s="1471"/>
      <c r="AF22" s="1471"/>
      <c r="AG22" s="1471"/>
      <c r="AH22" s="1471"/>
      <c r="AI22" s="1471"/>
      <c r="AJ22" s="1520"/>
      <c r="AK22" s="916"/>
      <c r="AL22" s="922"/>
      <c r="AM22" s="4"/>
      <c r="BA22" s="564" t="s">
        <v>3306</v>
      </c>
    </row>
    <row r="23" spans="1:53" ht="20.100000000000001" customHeight="1">
      <c r="A23" s="915"/>
      <c r="B23" s="916"/>
      <c r="C23" s="916"/>
      <c r="D23" s="1422" t="s">
        <v>2251</v>
      </c>
      <c r="E23" s="1423"/>
      <c r="F23" s="1423"/>
      <c r="G23" s="1423"/>
      <c r="H23" s="1423"/>
      <c r="I23" s="1449"/>
      <c r="J23" s="1449"/>
      <c r="K23" s="1449"/>
      <c r="L23" s="1449"/>
      <c r="M23" s="1449"/>
      <c r="N23" s="1449"/>
      <c r="O23" s="1518"/>
      <c r="P23" s="1519" t="str">
        <f>IF(AND('第二面-3'!K39="",BA22="設計者"),第二面!K24,IF(AND('第二面-3'!K39="",BA22="代理者"),第二面!K14,'第二面-3'!K39))</f>
        <v/>
      </c>
      <c r="Q23" s="1471"/>
      <c r="R23" s="1471"/>
      <c r="S23" s="1471"/>
      <c r="T23" s="1471"/>
      <c r="U23" s="1471"/>
      <c r="V23" s="1471"/>
      <c r="W23" s="1471"/>
      <c r="X23" s="1471"/>
      <c r="Y23" s="1471"/>
      <c r="Z23" s="1471"/>
      <c r="AA23" s="1471"/>
      <c r="AB23" s="1471"/>
      <c r="AC23" s="1471"/>
      <c r="AD23" s="1471"/>
      <c r="AE23" s="1471"/>
      <c r="AF23" s="1471"/>
      <c r="AG23" s="1471"/>
      <c r="AH23" s="1471"/>
      <c r="AI23" s="1471"/>
      <c r="AJ23" s="1520"/>
      <c r="AK23" s="916"/>
      <c r="AL23" s="922"/>
      <c r="AM23" s="4"/>
    </row>
    <row r="24" spans="1:53" ht="20.100000000000001" customHeight="1">
      <c r="A24" s="915"/>
      <c r="B24" s="916"/>
      <c r="C24" s="916"/>
      <c r="D24" s="1495" t="s">
        <v>2252</v>
      </c>
      <c r="E24" s="1495"/>
      <c r="F24" s="1495"/>
      <c r="G24" s="1495"/>
      <c r="H24" s="1495"/>
      <c r="I24" s="1519" t="str">
        <f>LEFT(IF(AND('第二面-3'!K40="",BA22="設計者"),第二面!K25,IF(AND('第二面-3'!K40="",BA22="代理者"),第二面!K15,'第二面-3'!K40)),3)</f>
        <v/>
      </c>
      <c r="J24" s="1471"/>
      <c r="K24" s="1471"/>
      <c r="L24" s="1471"/>
      <c r="M24" s="1471"/>
      <c r="N24" s="917" t="s">
        <v>2250</v>
      </c>
      <c r="O24" s="1471" t="str">
        <f>RIGHT(IF(AND('第二面-3'!K40="",BA22="設計者"),第二面!K25,IF(AND('第二面-3'!K40="",BA22="代理者"),第二面!K15,'第二面-3'!K40)),4)</f>
        <v/>
      </c>
      <c r="P24" s="1471"/>
      <c r="Q24" s="1471"/>
      <c r="R24" s="1471"/>
      <c r="S24" s="1471"/>
      <c r="T24" s="1520"/>
      <c r="U24" s="918"/>
      <c r="V24" s="918"/>
      <c r="W24" s="918"/>
      <c r="X24" s="918"/>
      <c r="Y24" s="918"/>
      <c r="Z24" s="918"/>
      <c r="AA24" s="918"/>
      <c r="AB24" s="918"/>
      <c r="AC24" s="918"/>
      <c r="AD24" s="918"/>
      <c r="AE24" s="918"/>
      <c r="AF24" s="918"/>
      <c r="AG24" s="918"/>
      <c r="AH24" s="916"/>
      <c r="AI24" s="916"/>
      <c r="AJ24" s="916"/>
      <c r="AK24" s="916"/>
      <c r="AL24" s="922"/>
      <c r="AM24" s="4"/>
    </row>
    <row r="25" spans="1:53" ht="20.100000000000001" customHeight="1">
      <c r="A25" s="915"/>
      <c r="B25" s="916"/>
      <c r="C25" s="916"/>
      <c r="D25" s="1495" t="s">
        <v>2253</v>
      </c>
      <c r="E25" s="1495"/>
      <c r="F25" s="1495"/>
      <c r="G25" s="1495"/>
      <c r="H25" s="1495"/>
      <c r="I25" s="1519" t="str">
        <f>IF(AND('第二面-3'!K41="",BA22="設計者"),第二面!K26,IF(AND('第二面-3'!K41="",BA22="代理者"),第二面!K16,'第二面-3'!K41))</f>
        <v/>
      </c>
      <c r="J25" s="1471"/>
      <c r="K25" s="1471"/>
      <c r="L25" s="1471"/>
      <c r="M25" s="1471"/>
      <c r="N25" s="1471"/>
      <c r="O25" s="1471"/>
      <c r="P25" s="1471"/>
      <c r="Q25" s="1471"/>
      <c r="R25" s="1471"/>
      <c r="S25" s="1471"/>
      <c r="T25" s="1471"/>
      <c r="U25" s="1471"/>
      <c r="V25" s="1471"/>
      <c r="W25" s="1471"/>
      <c r="X25" s="1471"/>
      <c r="Y25" s="1471"/>
      <c r="Z25" s="1471"/>
      <c r="AA25" s="1471"/>
      <c r="AB25" s="1471"/>
      <c r="AC25" s="1471"/>
      <c r="AD25" s="1471"/>
      <c r="AE25" s="1471"/>
      <c r="AF25" s="1471"/>
      <c r="AG25" s="1471"/>
      <c r="AH25" s="1471"/>
      <c r="AI25" s="1471"/>
      <c r="AJ25" s="1520"/>
      <c r="AK25" s="916"/>
      <c r="AL25" s="922"/>
      <c r="AM25" s="4"/>
    </row>
    <row r="26" spans="1:53" ht="20.100000000000001" customHeight="1">
      <c r="A26" s="915"/>
      <c r="B26" s="916"/>
      <c r="C26" s="916"/>
      <c r="D26" s="1495" t="s">
        <v>11</v>
      </c>
      <c r="E26" s="1495"/>
      <c r="F26" s="1495"/>
      <c r="G26" s="1495"/>
      <c r="H26" s="1495"/>
      <c r="I26" s="1496"/>
      <c r="J26" s="1473"/>
      <c r="K26" s="1473"/>
      <c r="L26" s="1473"/>
      <c r="M26" s="1473"/>
      <c r="N26" s="970" t="s">
        <v>2249</v>
      </c>
      <c r="O26" s="1497"/>
      <c r="P26" s="1497"/>
      <c r="Q26" s="1497"/>
      <c r="R26" s="1497"/>
      <c r="S26" s="1497"/>
      <c r="T26" s="970" t="s">
        <v>2250</v>
      </c>
      <c r="U26" s="1497"/>
      <c r="V26" s="1497"/>
      <c r="W26" s="1497"/>
      <c r="X26" s="1497"/>
      <c r="Y26" s="1497"/>
      <c r="Z26" s="1499"/>
      <c r="AA26" s="918"/>
      <c r="AB26" s="918"/>
      <c r="AC26" s="918"/>
      <c r="AD26" s="918"/>
      <c r="AE26" s="918"/>
      <c r="AF26" s="918"/>
      <c r="AG26" s="918"/>
      <c r="AH26" s="916"/>
      <c r="AI26" s="916"/>
      <c r="AJ26" s="916"/>
      <c r="AK26" s="916"/>
      <c r="AL26" s="922"/>
      <c r="AM26" s="4"/>
    </row>
    <row r="27" spans="1:53" ht="20.100000000000001" customHeight="1">
      <c r="A27" s="915"/>
      <c r="B27" s="916"/>
      <c r="C27" s="916"/>
      <c r="D27" s="1422" t="s">
        <v>2480</v>
      </c>
      <c r="E27" s="1423"/>
      <c r="F27" s="1423"/>
      <c r="G27" s="1423"/>
      <c r="H27" s="1423"/>
      <c r="I27" s="1423"/>
      <c r="J27" s="1423"/>
      <c r="K27" s="1448"/>
      <c r="L27" s="1443"/>
      <c r="M27" s="1443"/>
      <c r="N27" s="1443"/>
      <c r="O27" s="1443"/>
      <c r="P27" s="1443"/>
      <c r="Q27" s="1443"/>
      <c r="R27" s="1443"/>
      <c r="S27" s="1443"/>
      <c r="T27" s="1443"/>
      <c r="U27" s="1443"/>
      <c r="V27" s="1443"/>
      <c r="W27" s="1443"/>
      <c r="X27" s="1443"/>
      <c r="Y27" s="1443"/>
      <c r="Z27" s="1443"/>
      <c r="AA27" s="1443"/>
      <c r="AB27" s="1443"/>
      <c r="AC27" s="1443"/>
      <c r="AD27" s="1443"/>
      <c r="AE27" s="1443"/>
      <c r="AF27" s="1443"/>
      <c r="AG27" s="1443"/>
      <c r="AH27" s="1443"/>
      <c r="AI27" s="1443"/>
      <c r="AJ27" s="1500"/>
      <c r="AK27" s="916"/>
      <c r="AL27" s="922"/>
      <c r="AM27" s="4"/>
    </row>
    <row r="28" spans="1:53" ht="20.100000000000001" customHeight="1">
      <c r="A28" s="915"/>
      <c r="B28" s="916"/>
      <c r="C28" s="916"/>
      <c r="D28" s="1422" t="s">
        <v>2481</v>
      </c>
      <c r="E28" s="1423"/>
      <c r="F28" s="1423"/>
      <c r="G28" s="1423"/>
      <c r="H28" s="1423"/>
      <c r="I28" s="1423"/>
      <c r="J28" s="1430"/>
      <c r="K28" s="1496"/>
      <c r="L28" s="1473"/>
      <c r="M28" s="1473"/>
      <c r="N28" s="1473"/>
      <c r="O28" s="1473"/>
      <c r="P28" s="970" t="s">
        <v>2249</v>
      </c>
      <c r="Q28" s="1473"/>
      <c r="R28" s="1473"/>
      <c r="S28" s="1473"/>
      <c r="T28" s="1473"/>
      <c r="U28" s="1473"/>
      <c r="V28" s="970" t="s">
        <v>2250</v>
      </c>
      <c r="W28" s="1473"/>
      <c r="X28" s="1473"/>
      <c r="Y28" s="1473"/>
      <c r="Z28" s="1473"/>
      <c r="AA28" s="1473"/>
      <c r="AB28" s="1474"/>
      <c r="AC28" s="926"/>
      <c r="AD28" s="926"/>
      <c r="AE28" s="926"/>
      <c r="AF28" s="926"/>
      <c r="AG28" s="926"/>
      <c r="AH28" s="926"/>
      <c r="AI28" s="926"/>
      <c r="AJ28" s="926"/>
      <c r="AK28" s="916"/>
      <c r="AL28" s="922"/>
      <c r="AM28" s="4"/>
    </row>
    <row r="29" spans="1:53" ht="3.6" customHeight="1">
      <c r="A29" s="915"/>
      <c r="B29" s="916"/>
      <c r="C29" s="916"/>
      <c r="D29" s="916"/>
      <c r="E29" s="916"/>
      <c r="F29" s="916"/>
      <c r="G29" s="916"/>
      <c r="H29" s="916"/>
      <c r="I29" s="916"/>
      <c r="J29" s="916"/>
      <c r="K29" s="916"/>
      <c r="L29" s="916"/>
      <c r="M29" s="916"/>
      <c r="N29" s="916"/>
      <c r="O29" s="916"/>
      <c r="P29" s="916"/>
      <c r="Q29" s="916"/>
      <c r="R29" s="916"/>
      <c r="S29" s="916"/>
      <c r="T29" s="916"/>
      <c r="U29" s="916"/>
      <c r="V29" s="916"/>
      <c r="W29" s="916"/>
      <c r="X29" s="916"/>
      <c r="Y29" s="916"/>
      <c r="Z29" s="916"/>
      <c r="AA29" s="916"/>
      <c r="AB29" s="916"/>
      <c r="AC29" s="916"/>
      <c r="AD29" s="916"/>
      <c r="AE29" s="916"/>
      <c r="AF29" s="916"/>
      <c r="AG29" s="916"/>
      <c r="AH29" s="916"/>
      <c r="AI29" s="916"/>
      <c r="AJ29" s="916"/>
      <c r="AK29" s="916"/>
      <c r="AL29" s="922"/>
      <c r="AM29" s="4"/>
    </row>
    <row r="30" spans="1:53" ht="18" customHeight="1">
      <c r="A30" s="915" t="s">
        <v>2485</v>
      </c>
      <c r="B30" s="916"/>
      <c r="C30" s="916"/>
      <c r="D30" s="916"/>
      <c r="E30" s="916"/>
      <c r="F30" s="916"/>
      <c r="G30" s="916"/>
      <c r="H30" s="916"/>
      <c r="I30" s="916"/>
      <c r="J30" s="916"/>
      <c r="K30" s="916"/>
      <c r="L30" s="916"/>
      <c r="M30" s="916"/>
      <c r="N30" s="916"/>
      <c r="O30" s="916"/>
      <c r="P30" s="916"/>
      <c r="Q30" s="916"/>
      <c r="R30" s="916"/>
      <c r="S30" s="916"/>
      <c r="T30" s="916"/>
      <c r="U30" s="916"/>
      <c r="V30" s="916"/>
      <c r="W30" s="916"/>
      <c r="X30" s="916"/>
      <c r="Y30" s="916"/>
      <c r="Z30" s="916"/>
      <c r="AA30" s="916"/>
      <c r="AB30" s="916"/>
      <c r="AC30" s="916"/>
      <c r="AD30" s="916"/>
      <c r="AE30" s="916"/>
      <c r="AF30" s="916"/>
      <c r="AG30" s="916"/>
      <c r="AH30" s="916"/>
      <c r="AI30" s="916"/>
      <c r="AJ30" s="916"/>
      <c r="AK30" s="916"/>
      <c r="AL30" s="922"/>
      <c r="AM30" s="4"/>
    </row>
    <row r="31" spans="1:53" ht="20.100000000000001" customHeight="1">
      <c r="A31" s="915"/>
      <c r="B31" s="916"/>
      <c r="C31" s="916"/>
      <c r="D31" s="1495" t="s">
        <v>8</v>
      </c>
      <c r="E31" s="1495"/>
      <c r="F31" s="1495"/>
      <c r="G31" s="1495"/>
      <c r="H31" s="1495"/>
      <c r="I31" s="1519" t="str">
        <f>IF('第二面-3'!K4="","",'第二面-3'!K4)</f>
        <v/>
      </c>
      <c r="J31" s="1471"/>
      <c r="K31" s="1471"/>
      <c r="L31" s="1471"/>
      <c r="M31" s="1471"/>
      <c r="N31" s="1471"/>
      <c r="O31" s="1471"/>
      <c r="P31" s="1471"/>
      <c r="Q31" s="1471"/>
      <c r="R31" s="1471"/>
      <c r="S31" s="1471"/>
      <c r="T31" s="1471"/>
      <c r="U31" s="1471"/>
      <c r="V31" s="1471"/>
      <c r="W31" s="1471"/>
      <c r="X31" s="1471"/>
      <c r="Y31" s="1471"/>
      <c r="Z31" s="1471"/>
      <c r="AA31" s="1471"/>
      <c r="AB31" s="1471"/>
      <c r="AC31" s="1471"/>
      <c r="AD31" s="1471"/>
      <c r="AE31" s="1471"/>
      <c r="AF31" s="1471"/>
      <c r="AG31" s="1471"/>
      <c r="AH31" s="1471"/>
      <c r="AI31" s="1471"/>
      <c r="AJ31" s="1520"/>
      <c r="AK31" s="916"/>
      <c r="AL31" s="922"/>
      <c r="AM31" s="4"/>
    </row>
    <row r="32" spans="1:53" ht="20.100000000000001" customHeight="1">
      <c r="A32" s="915"/>
      <c r="B32" s="916"/>
      <c r="C32" s="916"/>
      <c r="D32" s="1422" t="s">
        <v>2254</v>
      </c>
      <c r="E32" s="1423"/>
      <c r="F32" s="1423"/>
      <c r="G32" s="1423"/>
      <c r="H32" s="1423"/>
      <c r="I32" s="1423"/>
      <c r="J32" s="1423"/>
      <c r="K32" s="1423"/>
      <c r="L32" s="1423"/>
      <c r="M32" s="1423"/>
      <c r="N32" s="1423"/>
      <c r="O32" s="1430"/>
      <c r="P32" s="1519" t="str">
        <f>IF('第二面-3'!K6="","",'第二面-3'!K6)</f>
        <v/>
      </c>
      <c r="Q32" s="1471"/>
      <c r="R32" s="1471"/>
      <c r="S32" s="1471"/>
      <c r="T32" s="1471"/>
      <c r="U32" s="1471"/>
      <c r="V32" s="1471"/>
      <c r="W32" s="1471"/>
      <c r="X32" s="1471"/>
      <c r="Y32" s="1471"/>
      <c r="Z32" s="1471"/>
      <c r="AA32" s="1471"/>
      <c r="AB32" s="1471"/>
      <c r="AC32" s="1471"/>
      <c r="AD32" s="1471"/>
      <c r="AE32" s="1471"/>
      <c r="AF32" s="1471"/>
      <c r="AG32" s="1471"/>
      <c r="AH32" s="1471"/>
      <c r="AI32" s="1471"/>
      <c r="AJ32" s="1520"/>
      <c r="AK32" s="916"/>
      <c r="AL32" s="922"/>
      <c r="AM32" s="4"/>
    </row>
    <row r="33" spans="1:39" ht="20.100000000000001" customHeight="1">
      <c r="A33" s="915"/>
      <c r="B33" s="916"/>
      <c r="C33" s="916"/>
      <c r="D33" s="1495" t="s">
        <v>9</v>
      </c>
      <c r="E33" s="1495"/>
      <c r="F33" s="1495"/>
      <c r="G33" s="1495"/>
      <c r="H33" s="1495"/>
      <c r="I33" s="1519" t="str">
        <f>LEFT(IF('第二面-3'!K7="","",'第二面-3'!K7),3)</f>
        <v/>
      </c>
      <c r="J33" s="1471"/>
      <c r="K33" s="1471"/>
      <c r="L33" s="1471"/>
      <c r="M33" s="1471"/>
      <c r="N33" s="917" t="s">
        <v>2250</v>
      </c>
      <c r="O33" s="1471" t="str">
        <f>RIGHT(IF('第二面-3'!K7="","",'第二面-3'!K7),4)</f>
        <v/>
      </c>
      <c r="P33" s="1471"/>
      <c r="Q33" s="1471"/>
      <c r="R33" s="1471"/>
      <c r="S33" s="1471"/>
      <c r="T33" s="1520"/>
      <c r="U33" s="918"/>
      <c r="V33" s="918"/>
      <c r="W33" s="918"/>
      <c r="X33" s="918"/>
      <c r="Y33" s="918"/>
      <c r="Z33" s="918"/>
      <c r="AA33" s="918"/>
      <c r="AB33" s="918"/>
      <c r="AC33" s="918"/>
      <c r="AD33" s="918"/>
      <c r="AE33" s="918"/>
      <c r="AF33" s="918"/>
      <c r="AG33" s="918"/>
      <c r="AH33" s="916"/>
      <c r="AI33" s="916"/>
      <c r="AJ33" s="916"/>
      <c r="AK33" s="916"/>
      <c r="AL33" s="922"/>
      <c r="AM33" s="4"/>
    </row>
    <row r="34" spans="1:39" ht="20.100000000000001" customHeight="1">
      <c r="A34" s="915"/>
      <c r="B34" s="916"/>
      <c r="C34" s="916"/>
      <c r="D34" s="1495" t="s">
        <v>2253</v>
      </c>
      <c r="E34" s="1495"/>
      <c r="F34" s="1495"/>
      <c r="G34" s="1495"/>
      <c r="H34" s="1495"/>
      <c r="I34" s="1519" t="str">
        <f>IF('第二面-3'!K8="","",'第二面-3'!K8)</f>
        <v/>
      </c>
      <c r="J34" s="1471"/>
      <c r="K34" s="1471"/>
      <c r="L34" s="1471"/>
      <c r="M34" s="1471"/>
      <c r="N34" s="1471"/>
      <c r="O34" s="1471"/>
      <c r="P34" s="1471"/>
      <c r="Q34" s="1471"/>
      <c r="R34" s="1471"/>
      <c r="S34" s="1471"/>
      <c r="T34" s="1471"/>
      <c r="U34" s="1471"/>
      <c r="V34" s="1471"/>
      <c r="W34" s="1471"/>
      <c r="X34" s="1471"/>
      <c r="Y34" s="1471"/>
      <c r="Z34" s="1471"/>
      <c r="AA34" s="1471"/>
      <c r="AB34" s="1471"/>
      <c r="AC34" s="1471"/>
      <c r="AD34" s="1471"/>
      <c r="AE34" s="1471"/>
      <c r="AF34" s="1471"/>
      <c r="AG34" s="1471"/>
      <c r="AH34" s="1471"/>
      <c r="AI34" s="1471"/>
      <c r="AJ34" s="1520"/>
      <c r="AK34" s="916"/>
      <c r="AL34" s="922"/>
      <c r="AM34" s="4"/>
    </row>
    <row r="35" spans="1:39" ht="20.100000000000001" customHeight="1">
      <c r="A35" s="915"/>
      <c r="B35" s="916"/>
      <c r="C35" s="916"/>
      <c r="D35" s="1495" t="s">
        <v>11</v>
      </c>
      <c r="E35" s="1495"/>
      <c r="F35" s="1495"/>
      <c r="G35" s="1495"/>
      <c r="H35" s="1495"/>
      <c r="I35" s="1496"/>
      <c r="J35" s="1473"/>
      <c r="K35" s="1473"/>
      <c r="L35" s="1473"/>
      <c r="M35" s="1473"/>
      <c r="N35" s="970" t="s">
        <v>2249</v>
      </c>
      <c r="O35" s="1497"/>
      <c r="P35" s="1497"/>
      <c r="Q35" s="1497"/>
      <c r="R35" s="1497"/>
      <c r="S35" s="1497"/>
      <c r="T35" s="970" t="s">
        <v>2250</v>
      </c>
      <c r="U35" s="1497"/>
      <c r="V35" s="1497"/>
      <c r="W35" s="1497"/>
      <c r="X35" s="1497"/>
      <c r="Y35" s="1497"/>
      <c r="Z35" s="1499"/>
      <c r="AA35" s="918"/>
      <c r="AB35" s="918"/>
      <c r="AC35" s="918"/>
      <c r="AD35" s="918"/>
      <c r="AE35" s="918"/>
      <c r="AF35" s="918"/>
      <c r="AG35" s="918"/>
      <c r="AH35" s="916"/>
      <c r="AI35" s="916"/>
      <c r="AJ35" s="916"/>
      <c r="AK35" s="916"/>
      <c r="AL35" s="922"/>
      <c r="AM35" s="4"/>
    </row>
    <row r="36" spans="1:39" ht="3.75" customHeight="1">
      <c r="A36" s="915"/>
      <c r="B36" s="916"/>
      <c r="C36" s="916"/>
      <c r="D36" s="916"/>
      <c r="E36" s="916"/>
      <c r="F36" s="916"/>
      <c r="G36" s="916"/>
      <c r="H36" s="916"/>
      <c r="I36" s="916"/>
      <c r="J36" s="916"/>
      <c r="K36" s="916"/>
      <c r="L36" s="916"/>
      <c r="M36" s="916"/>
      <c r="N36" s="916"/>
      <c r="O36" s="916"/>
      <c r="P36" s="916"/>
      <c r="Q36" s="916"/>
      <c r="R36" s="916"/>
      <c r="S36" s="916"/>
      <c r="T36" s="916"/>
      <c r="U36" s="916"/>
      <c r="V36" s="916"/>
      <c r="W36" s="916"/>
      <c r="X36" s="916"/>
      <c r="Y36" s="916"/>
      <c r="Z36" s="916"/>
      <c r="AA36" s="916"/>
      <c r="AB36" s="916"/>
      <c r="AC36" s="916"/>
      <c r="AD36" s="916"/>
      <c r="AE36" s="916"/>
      <c r="AF36" s="916"/>
      <c r="AG36" s="916"/>
      <c r="AH36" s="916"/>
      <c r="AI36" s="916"/>
      <c r="AJ36" s="916"/>
      <c r="AK36" s="916"/>
      <c r="AL36" s="922"/>
      <c r="AM36" s="4"/>
    </row>
    <row r="37" spans="1:39" ht="18" customHeight="1">
      <c r="A37" s="1467" t="s">
        <v>12</v>
      </c>
      <c r="B37" s="1466"/>
      <c r="C37" s="1466"/>
      <c r="D37" s="1466"/>
      <c r="E37" s="1466"/>
      <c r="F37" s="1466"/>
      <c r="G37" s="1466"/>
      <c r="H37" s="1466"/>
      <c r="I37" s="1466"/>
      <c r="J37" s="1466"/>
      <c r="K37" s="1466"/>
      <c r="L37" s="1466"/>
      <c r="M37" s="1466"/>
      <c r="N37" s="916"/>
      <c r="O37" s="916"/>
      <c r="P37" s="916"/>
      <c r="Q37" s="916"/>
      <c r="R37" s="916"/>
      <c r="S37" s="916"/>
      <c r="T37" s="916"/>
      <c r="U37" s="916"/>
      <c r="V37" s="916"/>
      <c r="W37" s="916"/>
      <c r="X37" s="916"/>
      <c r="Y37" s="916"/>
      <c r="Z37" s="916"/>
      <c r="AA37" s="916"/>
      <c r="AB37" s="916"/>
      <c r="AC37" s="916"/>
      <c r="AD37" s="916"/>
      <c r="AE37" s="916"/>
      <c r="AF37" s="916"/>
      <c r="AG37" s="916"/>
      <c r="AH37" s="916"/>
      <c r="AI37" s="916"/>
      <c r="AJ37" s="916"/>
      <c r="AK37" s="916"/>
      <c r="AL37" s="922"/>
      <c r="AM37" s="4"/>
    </row>
    <row r="38" spans="1:39" ht="24.6" customHeight="1">
      <c r="A38" s="915"/>
      <c r="B38" s="916"/>
      <c r="C38" s="922"/>
      <c r="D38" s="1422" t="s">
        <v>13</v>
      </c>
      <c r="E38" s="1423"/>
      <c r="F38" s="1423"/>
      <c r="G38" s="1423"/>
      <c r="H38" s="1423"/>
      <c r="I38" s="1423"/>
      <c r="J38" s="1423"/>
      <c r="K38" s="1430"/>
      <c r="L38" s="1498"/>
      <c r="M38" s="1452"/>
      <c r="N38" s="1452"/>
      <c r="O38" s="1452" t="s">
        <v>16</v>
      </c>
      <c r="P38" s="1452"/>
      <c r="Q38" s="1562"/>
      <c r="R38" s="1562"/>
      <c r="S38" s="1562"/>
      <c r="T38" s="1562"/>
      <c r="U38" s="1562"/>
      <c r="V38" s="1562"/>
      <c r="W38" s="1562"/>
      <c r="X38" s="1562"/>
      <c r="Y38" s="1562"/>
      <c r="Z38" s="1562"/>
      <c r="AA38" s="1562"/>
      <c r="AB38" s="1562"/>
      <c r="AC38" s="1562"/>
      <c r="AD38" s="1452" t="s">
        <v>17</v>
      </c>
      <c r="AE38" s="1561"/>
      <c r="AF38" s="916"/>
      <c r="AG38" s="916"/>
      <c r="AH38" s="916"/>
      <c r="AI38" s="916"/>
      <c r="AJ38" s="916"/>
      <c r="AK38" s="916"/>
      <c r="AL38" s="922"/>
      <c r="AM38" s="4"/>
    </row>
    <row r="39" spans="1:39" ht="20.100000000000001" customHeight="1">
      <c r="A39" s="915"/>
      <c r="B39" s="916"/>
      <c r="C39" s="922"/>
      <c r="D39" s="1427" t="s">
        <v>14</v>
      </c>
      <c r="E39" s="1428"/>
      <c r="F39" s="1428"/>
      <c r="G39" s="1428"/>
      <c r="H39" s="1428"/>
      <c r="I39" s="1428"/>
      <c r="J39" s="1428"/>
      <c r="K39" s="1429"/>
      <c r="L39" s="916"/>
      <c r="M39" s="916"/>
      <c r="N39" s="1465"/>
      <c r="O39" s="1465"/>
      <c r="P39" s="1465"/>
      <c r="Q39" s="1465"/>
      <c r="R39" s="916" t="s">
        <v>18</v>
      </c>
      <c r="S39" s="1502"/>
      <c r="T39" s="1502"/>
      <c r="U39" s="1502"/>
      <c r="V39" s="1502"/>
      <c r="W39" s="916" t="s">
        <v>4</v>
      </c>
      <c r="X39" s="1502"/>
      <c r="Y39" s="1502"/>
      <c r="Z39" s="1502"/>
      <c r="AA39" s="1502"/>
      <c r="AB39" s="916" t="s">
        <v>3</v>
      </c>
      <c r="AC39" s="933"/>
      <c r="AD39" s="933"/>
      <c r="AE39" s="934"/>
      <c r="AF39" s="916"/>
      <c r="AG39" s="916"/>
      <c r="AH39" s="916"/>
      <c r="AI39" s="916"/>
      <c r="AJ39" s="916"/>
      <c r="AK39" s="916"/>
      <c r="AL39" s="922"/>
      <c r="AM39" s="4"/>
    </row>
    <row r="40" spans="1:39" ht="20.100000000000001" customHeight="1">
      <c r="A40" s="915"/>
      <c r="B40" s="916"/>
      <c r="C40" s="922"/>
      <c r="D40" s="1422" t="s">
        <v>15</v>
      </c>
      <c r="E40" s="1423"/>
      <c r="F40" s="1423"/>
      <c r="G40" s="1423"/>
      <c r="H40" s="1423"/>
      <c r="I40" s="1423"/>
      <c r="J40" s="1423"/>
      <c r="K40" s="1430"/>
      <c r="L40" s="1519" t="s">
        <v>4209</v>
      </c>
      <c r="M40" s="1471"/>
      <c r="N40" s="1471"/>
      <c r="O40" s="1471"/>
      <c r="P40" s="1471"/>
      <c r="Q40" s="1471"/>
      <c r="R40" s="1471"/>
      <c r="S40" s="1471"/>
      <c r="T40" s="1471"/>
      <c r="U40" s="1471"/>
      <c r="V40" s="1471"/>
      <c r="W40" s="1471"/>
      <c r="X40" s="1471"/>
      <c r="Y40" s="1471"/>
      <c r="Z40" s="1471"/>
      <c r="AA40" s="1471"/>
      <c r="AB40" s="1471"/>
      <c r="AC40" s="1471"/>
      <c r="AD40" s="1471"/>
      <c r="AE40" s="1520"/>
      <c r="AF40" s="918"/>
      <c r="AG40" s="918"/>
      <c r="AH40" s="916"/>
      <c r="AI40" s="916"/>
      <c r="AJ40" s="916"/>
      <c r="AK40" s="916"/>
      <c r="AL40" s="922"/>
      <c r="AM40" s="4"/>
    </row>
    <row r="41" spans="1:39" ht="3.75" customHeight="1">
      <c r="A41" s="915"/>
      <c r="B41" s="916"/>
      <c r="C41" s="916"/>
      <c r="D41" s="916"/>
      <c r="E41" s="916"/>
      <c r="F41" s="916"/>
      <c r="G41" s="916"/>
      <c r="H41" s="916"/>
      <c r="I41" s="916"/>
      <c r="J41" s="916"/>
      <c r="K41" s="916"/>
      <c r="L41" s="916"/>
      <c r="M41" s="916"/>
      <c r="N41" s="916"/>
      <c r="O41" s="916"/>
      <c r="P41" s="916"/>
      <c r="Q41" s="916"/>
      <c r="R41" s="916"/>
      <c r="S41" s="916"/>
      <c r="T41" s="916"/>
      <c r="U41" s="916"/>
      <c r="V41" s="916"/>
      <c r="W41" s="916"/>
      <c r="X41" s="916"/>
      <c r="Y41" s="916"/>
      <c r="Z41" s="916"/>
      <c r="AA41" s="916"/>
      <c r="AB41" s="916"/>
      <c r="AC41" s="916"/>
      <c r="AD41" s="916"/>
      <c r="AE41" s="916"/>
      <c r="AF41" s="916"/>
      <c r="AG41" s="916"/>
      <c r="AH41" s="916"/>
      <c r="AI41" s="916"/>
      <c r="AJ41" s="916"/>
      <c r="AK41" s="916"/>
      <c r="AL41" s="922"/>
      <c r="AM41" s="4"/>
    </row>
    <row r="42" spans="1:39" ht="18" customHeight="1">
      <c r="A42" s="1467" t="s">
        <v>21</v>
      </c>
      <c r="B42" s="1466"/>
      <c r="C42" s="1466"/>
      <c r="D42" s="1466"/>
      <c r="E42" s="1466"/>
      <c r="F42" s="1466"/>
      <c r="G42" s="1466"/>
      <c r="H42" s="1466"/>
      <c r="I42" s="1466"/>
      <c r="J42" s="1466"/>
      <c r="K42" s="1466"/>
      <c r="L42" s="1466"/>
      <c r="M42" s="1466"/>
      <c r="N42" s="916"/>
      <c r="O42" s="916"/>
      <c r="P42" s="916"/>
      <c r="Q42" s="916"/>
      <c r="R42" s="916"/>
      <c r="S42" s="916"/>
      <c r="T42" s="916"/>
      <c r="U42" s="916"/>
      <c r="V42" s="916"/>
      <c r="W42" s="916"/>
      <c r="X42" s="916"/>
      <c r="Y42" s="916"/>
      <c r="Z42" s="916"/>
      <c r="AA42" s="916"/>
      <c r="AB42" s="916"/>
      <c r="AC42" s="916"/>
      <c r="AD42" s="916"/>
      <c r="AE42" s="916"/>
      <c r="AF42" s="916"/>
      <c r="AG42" s="916"/>
      <c r="AH42" s="916"/>
      <c r="AI42" s="916"/>
      <c r="AJ42" s="916"/>
      <c r="AK42" s="916"/>
      <c r="AL42" s="922"/>
      <c r="AM42" s="4"/>
    </row>
    <row r="43" spans="1:39" ht="20.100000000000001" customHeight="1">
      <c r="A43" s="915"/>
      <c r="B43" s="916"/>
      <c r="C43" s="916"/>
      <c r="D43" s="1472" t="s">
        <v>8</v>
      </c>
      <c r="E43" s="1472"/>
      <c r="F43" s="1472"/>
      <c r="G43" s="1472"/>
      <c r="H43" s="1472"/>
      <c r="I43" s="1501"/>
      <c r="J43" s="1502"/>
      <c r="K43" s="1502"/>
      <c r="L43" s="1502"/>
      <c r="M43" s="1502"/>
      <c r="N43" s="1502"/>
      <c r="O43" s="1502"/>
      <c r="P43" s="1502"/>
      <c r="Q43" s="1502"/>
      <c r="R43" s="1502"/>
      <c r="S43" s="1502"/>
      <c r="T43" s="1502"/>
      <c r="U43" s="1502"/>
      <c r="V43" s="1502"/>
      <c r="W43" s="1502"/>
      <c r="X43" s="1502"/>
      <c r="Y43" s="1502"/>
      <c r="Z43" s="1502"/>
      <c r="AA43" s="1502"/>
      <c r="AB43" s="1502"/>
      <c r="AC43" s="1502"/>
      <c r="AD43" s="1502"/>
      <c r="AE43" s="1502"/>
      <c r="AF43" s="1502"/>
      <c r="AG43" s="1502"/>
      <c r="AH43" s="1502"/>
      <c r="AI43" s="1502"/>
      <c r="AJ43" s="1503"/>
      <c r="AK43" s="916"/>
      <c r="AL43" s="922"/>
      <c r="AM43" s="4"/>
    </row>
    <row r="44" spans="1:39" ht="20.100000000000001" customHeight="1">
      <c r="A44" s="915"/>
      <c r="B44" s="916"/>
      <c r="C44" s="916"/>
      <c r="D44" s="1472" t="s">
        <v>2255</v>
      </c>
      <c r="E44" s="1472"/>
      <c r="F44" s="1472"/>
      <c r="G44" s="1472"/>
      <c r="H44" s="1472"/>
      <c r="I44" s="1501"/>
      <c r="J44" s="1502"/>
      <c r="K44" s="1502"/>
      <c r="L44" s="1502"/>
      <c r="M44" s="1502"/>
      <c r="N44" s="1502"/>
      <c r="O44" s="1502"/>
      <c r="P44" s="1502"/>
      <c r="Q44" s="1502"/>
      <c r="R44" s="1502"/>
      <c r="S44" s="1502"/>
      <c r="T44" s="1502"/>
      <c r="U44" s="1502"/>
      <c r="V44" s="1502"/>
      <c r="W44" s="1502"/>
      <c r="X44" s="1502"/>
      <c r="Y44" s="1502"/>
      <c r="Z44" s="1502"/>
      <c r="AA44" s="1502"/>
      <c r="AB44" s="1502"/>
      <c r="AC44" s="1502"/>
      <c r="AD44" s="1502"/>
      <c r="AE44" s="1502"/>
      <c r="AF44" s="1502"/>
      <c r="AG44" s="1502"/>
      <c r="AH44" s="1502"/>
      <c r="AI44" s="1502"/>
      <c r="AJ44" s="1503"/>
      <c r="AK44" s="916"/>
      <c r="AL44" s="922"/>
      <c r="AM44" s="4"/>
    </row>
    <row r="45" spans="1:39" ht="20.100000000000001" customHeight="1">
      <c r="A45" s="915"/>
      <c r="B45" s="916"/>
      <c r="C45" s="916"/>
      <c r="D45" s="1472" t="s">
        <v>9</v>
      </c>
      <c r="E45" s="1472"/>
      <c r="F45" s="1472"/>
      <c r="G45" s="1472"/>
      <c r="H45" s="1472"/>
      <c r="I45" s="1501"/>
      <c r="J45" s="1502"/>
      <c r="K45" s="1502"/>
      <c r="L45" s="1502"/>
      <c r="M45" s="1502"/>
      <c r="N45" s="917" t="s">
        <v>2250</v>
      </c>
      <c r="O45" s="1502"/>
      <c r="P45" s="1502"/>
      <c r="Q45" s="1502"/>
      <c r="R45" s="1502"/>
      <c r="S45" s="1502"/>
      <c r="T45" s="1503"/>
      <c r="U45" s="918"/>
      <c r="V45" s="918"/>
      <c r="W45" s="918"/>
      <c r="X45" s="918"/>
      <c r="Y45" s="918"/>
      <c r="Z45" s="918"/>
      <c r="AA45" s="918"/>
      <c r="AB45" s="918"/>
      <c r="AC45" s="918"/>
      <c r="AD45" s="918"/>
      <c r="AE45" s="918"/>
      <c r="AF45" s="918"/>
      <c r="AG45" s="918"/>
      <c r="AH45" s="916"/>
      <c r="AI45" s="916"/>
      <c r="AJ45" s="916"/>
      <c r="AK45" s="916"/>
      <c r="AL45" s="922"/>
      <c r="AM45" s="4"/>
    </row>
    <row r="46" spans="1:39" ht="20.100000000000001" customHeight="1">
      <c r="A46" s="915"/>
      <c r="B46" s="916"/>
      <c r="C46" s="916"/>
      <c r="D46" s="1472" t="s">
        <v>2253</v>
      </c>
      <c r="E46" s="1472"/>
      <c r="F46" s="1472"/>
      <c r="G46" s="1472"/>
      <c r="H46" s="1472"/>
      <c r="I46" s="1501"/>
      <c r="J46" s="1502"/>
      <c r="K46" s="1502"/>
      <c r="L46" s="1502"/>
      <c r="M46" s="1502"/>
      <c r="N46" s="1502"/>
      <c r="O46" s="1502"/>
      <c r="P46" s="1502"/>
      <c r="Q46" s="1502"/>
      <c r="R46" s="1502"/>
      <c r="S46" s="1502"/>
      <c r="T46" s="1502"/>
      <c r="U46" s="1502"/>
      <c r="V46" s="1502"/>
      <c r="W46" s="1502"/>
      <c r="X46" s="1502"/>
      <c r="Y46" s="1502"/>
      <c r="Z46" s="1502"/>
      <c r="AA46" s="1502"/>
      <c r="AB46" s="1502"/>
      <c r="AC46" s="1502"/>
      <c r="AD46" s="1502"/>
      <c r="AE46" s="1502"/>
      <c r="AF46" s="1502"/>
      <c r="AG46" s="1502"/>
      <c r="AH46" s="1502"/>
      <c r="AI46" s="1502"/>
      <c r="AJ46" s="1503"/>
      <c r="AK46" s="916"/>
      <c r="AL46" s="922"/>
      <c r="AM46" s="4"/>
    </row>
    <row r="47" spans="1:39" ht="20.100000000000001" customHeight="1">
      <c r="A47" s="915"/>
      <c r="B47" s="916"/>
      <c r="C47" s="916"/>
      <c r="D47" s="1472" t="s">
        <v>11</v>
      </c>
      <c r="E47" s="1472"/>
      <c r="F47" s="1472"/>
      <c r="G47" s="1472"/>
      <c r="H47" s="1472"/>
      <c r="I47" s="1496"/>
      <c r="J47" s="1473"/>
      <c r="K47" s="1473"/>
      <c r="L47" s="1473"/>
      <c r="M47" s="1473"/>
      <c r="N47" s="970" t="s">
        <v>2249</v>
      </c>
      <c r="O47" s="1497"/>
      <c r="P47" s="1497"/>
      <c r="Q47" s="1497"/>
      <c r="R47" s="1497"/>
      <c r="S47" s="1497"/>
      <c r="T47" s="970" t="s">
        <v>2250</v>
      </c>
      <c r="U47" s="1497"/>
      <c r="V47" s="1497"/>
      <c r="W47" s="1497"/>
      <c r="X47" s="1497"/>
      <c r="Y47" s="1497"/>
      <c r="Z47" s="1499"/>
      <c r="AA47" s="918"/>
      <c r="AB47" s="918"/>
      <c r="AC47" s="918"/>
      <c r="AD47" s="918"/>
      <c r="AE47" s="918"/>
      <c r="AF47" s="918"/>
      <c r="AG47" s="918"/>
      <c r="AH47" s="916"/>
      <c r="AI47" s="916"/>
      <c r="AJ47" s="916"/>
      <c r="AK47" s="916"/>
      <c r="AL47" s="922"/>
      <c r="AM47" s="4"/>
    </row>
    <row r="48" spans="1:39" ht="20.100000000000001" customHeight="1">
      <c r="A48" s="915"/>
      <c r="B48" s="916"/>
      <c r="C48" s="916"/>
      <c r="D48" s="1468" t="s">
        <v>2480</v>
      </c>
      <c r="E48" s="1469"/>
      <c r="F48" s="1469"/>
      <c r="G48" s="1469"/>
      <c r="H48" s="1469"/>
      <c r="I48" s="1469"/>
      <c r="J48" s="1469"/>
      <c r="K48" s="1448"/>
      <c r="L48" s="1443"/>
      <c r="M48" s="1443"/>
      <c r="N48" s="1443"/>
      <c r="O48" s="1443"/>
      <c r="P48" s="1443"/>
      <c r="Q48" s="1443"/>
      <c r="R48" s="1443"/>
      <c r="S48" s="1443"/>
      <c r="T48" s="1443"/>
      <c r="U48" s="1443"/>
      <c r="V48" s="1443"/>
      <c r="W48" s="1443"/>
      <c r="X48" s="1443"/>
      <c r="Y48" s="1443"/>
      <c r="Z48" s="1443"/>
      <c r="AA48" s="1443"/>
      <c r="AB48" s="1443"/>
      <c r="AC48" s="1443"/>
      <c r="AD48" s="1443"/>
      <c r="AE48" s="1443"/>
      <c r="AF48" s="1443"/>
      <c r="AG48" s="1443"/>
      <c r="AH48" s="1443"/>
      <c r="AI48" s="1443"/>
      <c r="AJ48" s="1500"/>
      <c r="AK48" s="916"/>
      <c r="AL48" s="922"/>
      <c r="AM48" s="4"/>
    </row>
    <row r="49" spans="1:46" ht="20.100000000000001" customHeight="1">
      <c r="A49" s="915"/>
      <c r="B49" s="916"/>
      <c r="C49" s="916"/>
      <c r="D49" s="1468" t="s">
        <v>2481</v>
      </c>
      <c r="E49" s="1469"/>
      <c r="F49" s="1469"/>
      <c r="G49" s="1469"/>
      <c r="H49" s="1469"/>
      <c r="I49" s="1469"/>
      <c r="J49" s="1526"/>
      <c r="K49" s="1496"/>
      <c r="L49" s="1473"/>
      <c r="M49" s="1473"/>
      <c r="N49" s="1473"/>
      <c r="O49" s="1473"/>
      <c r="P49" s="970" t="s">
        <v>2249</v>
      </c>
      <c r="Q49" s="1473"/>
      <c r="R49" s="1473"/>
      <c r="S49" s="1473"/>
      <c r="T49" s="1473"/>
      <c r="U49" s="1473"/>
      <c r="V49" s="970" t="s">
        <v>2250</v>
      </c>
      <c r="W49" s="1473"/>
      <c r="X49" s="1473"/>
      <c r="Y49" s="1473"/>
      <c r="Z49" s="1473"/>
      <c r="AA49" s="1473"/>
      <c r="AB49" s="1474"/>
      <c r="AC49" s="926"/>
      <c r="AD49" s="926"/>
      <c r="AE49" s="926"/>
      <c r="AF49" s="926"/>
      <c r="AG49" s="926"/>
      <c r="AH49" s="926"/>
      <c r="AI49" s="926"/>
      <c r="AJ49" s="926"/>
      <c r="AK49" s="916"/>
      <c r="AL49" s="922"/>
      <c r="AM49" s="4"/>
    </row>
    <row r="50" spans="1:46" ht="5.25" customHeight="1">
      <c r="A50" s="923"/>
      <c r="B50" s="924"/>
      <c r="C50" s="924"/>
      <c r="D50" s="924"/>
      <c r="E50" s="924"/>
      <c r="F50" s="924"/>
      <c r="G50" s="924"/>
      <c r="H50" s="924"/>
      <c r="I50" s="924"/>
      <c r="J50" s="924"/>
      <c r="K50" s="924"/>
      <c r="L50" s="924"/>
      <c r="M50" s="924"/>
      <c r="N50" s="924"/>
      <c r="O50" s="924"/>
      <c r="P50" s="924"/>
      <c r="Q50" s="924"/>
      <c r="R50" s="924"/>
      <c r="S50" s="924"/>
      <c r="T50" s="924"/>
      <c r="U50" s="924"/>
      <c r="V50" s="924"/>
      <c r="W50" s="924"/>
      <c r="X50" s="924"/>
      <c r="Y50" s="924"/>
      <c r="Z50" s="924"/>
      <c r="AA50" s="924"/>
      <c r="AB50" s="924"/>
      <c r="AC50" s="924"/>
      <c r="AD50" s="924"/>
      <c r="AE50" s="924"/>
      <c r="AF50" s="924"/>
      <c r="AG50" s="924"/>
      <c r="AH50" s="924"/>
      <c r="AI50" s="924"/>
      <c r="AJ50" s="924"/>
      <c r="AK50" s="924"/>
      <c r="AL50" s="925"/>
      <c r="AM50" s="4"/>
    </row>
    <row r="51" spans="1:46" ht="5.25" customHeight="1">
      <c r="A51" s="916"/>
      <c r="B51" s="916"/>
      <c r="C51" s="916"/>
      <c r="D51" s="916"/>
      <c r="E51" s="916"/>
      <c r="F51" s="916"/>
      <c r="G51" s="916"/>
      <c r="H51" s="916"/>
      <c r="I51" s="916"/>
      <c r="J51" s="916"/>
      <c r="K51" s="916"/>
      <c r="L51" s="916"/>
      <c r="M51" s="916"/>
      <c r="N51" s="916"/>
      <c r="O51" s="916"/>
      <c r="P51" s="916"/>
      <c r="Q51" s="916"/>
      <c r="R51" s="916"/>
      <c r="S51" s="916"/>
      <c r="T51" s="916"/>
      <c r="U51" s="916"/>
      <c r="V51" s="916"/>
      <c r="W51" s="916"/>
      <c r="X51" s="916"/>
      <c r="Y51" s="916"/>
      <c r="Z51" s="916"/>
      <c r="AA51" s="916"/>
      <c r="AB51" s="916"/>
      <c r="AC51" s="916"/>
      <c r="AD51" s="916"/>
      <c r="AE51" s="916"/>
      <c r="AF51" s="916"/>
      <c r="AG51" s="916"/>
      <c r="AH51" s="916"/>
      <c r="AI51" s="916"/>
      <c r="AJ51" s="916"/>
      <c r="AK51" s="916"/>
      <c r="AL51" s="916"/>
      <c r="AM51" s="4"/>
    </row>
    <row r="52" spans="1:46" ht="15" customHeight="1">
      <c r="A52" s="1466" t="s">
        <v>22</v>
      </c>
      <c r="B52" s="1466"/>
      <c r="C52" s="1466"/>
      <c r="D52" s="1466"/>
      <c r="E52" s="1466"/>
      <c r="F52" s="1466"/>
      <c r="G52" s="1466"/>
      <c r="H52" s="1466"/>
      <c r="I52" s="1466"/>
      <c r="J52" s="1466"/>
      <c r="K52" s="1466"/>
      <c r="L52" s="1466"/>
      <c r="M52" s="1466"/>
      <c r="N52" s="916"/>
      <c r="O52" s="916"/>
      <c r="P52" s="916"/>
      <c r="Q52" s="916"/>
      <c r="R52" s="916"/>
      <c r="S52" s="916"/>
      <c r="T52" s="916"/>
      <c r="U52" s="916"/>
      <c r="V52" s="916"/>
      <c r="W52" s="916"/>
      <c r="X52" s="916"/>
      <c r="Y52" s="916"/>
      <c r="Z52" s="916"/>
      <c r="AA52" s="916"/>
      <c r="AB52" s="916"/>
      <c r="AC52" s="916"/>
      <c r="AD52" s="916"/>
      <c r="AE52" s="916"/>
      <c r="AF52" s="916"/>
      <c r="AG52" s="916"/>
      <c r="AH52" s="916"/>
      <c r="AI52" s="916"/>
      <c r="AJ52" s="916"/>
      <c r="AK52" s="916"/>
      <c r="AL52" s="916"/>
      <c r="AM52" s="4"/>
    </row>
    <row r="53" spans="1:46" ht="15" customHeight="1">
      <c r="A53" s="1475"/>
      <c r="B53" s="1475"/>
      <c r="C53" s="1475"/>
      <c r="D53" s="1475"/>
      <c r="E53" s="1475"/>
      <c r="F53" s="1475"/>
      <c r="G53" s="1475"/>
      <c r="H53" s="1475"/>
      <c r="I53" s="1475"/>
      <c r="J53" s="1475"/>
      <c r="K53" s="1475"/>
      <c r="L53" s="1475"/>
      <c r="M53" s="1475"/>
      <c r="N53" s="1475"/>
      <c r="O53" s="1475"/>
      <c r="P53" s="1475"/>
      <c r="Q53" s="1475"/>
      <c r="R53" s="1475"/>
      <c r="S53" s="1475"/>
      <c r="T53" s="1475"/>
      <c r="U53" s="1475"/>
      <c r="V53" s="1475"/>
      <c r="W53" s="1475"/>
      <c r="X53" s="1475"/>
      <c r="Y53" s="1475"/>
      <c r="Z53" s="1475"/>
      <c r="AA53" s="1475"/>
      <c r="AB53" s="1475"/>
      <c r="AC53" s="1475"/>
      <c r="AD53" s="1475"/>
      <c r="AE53" s="1475"/>
      <c r="AF53" s="1475"/>
      <c r="AG53" s="1475"/>
      <c r="AH53" s="1475"/>
      <c r="AI53" s="1475"/>
      <c r="AJ53" s="1475"/>
      <c r="AK53" s="926"/>
      <c r="AL53" s="926"/>
      <c r="AM53" s="5"/>
    </row>
    <row r="54" spans="1:46" ht="15" customHeight="1">
      <c r="A54" s="1475"/>
      <c r="B54" s="1475"/>
      <c r="C54" s="1475"/>
      <c r="D54" s="1475"/>
      <c r="E54" s="1475"/>
      <c r="F54" s="1475"/>
      <c r="G54" s="1475"/>
      <c r="H54" s="1475"/>
      <c r="I54" s="1475"/>
      <c r="J54" s="1475"/>
      <c r="K54" s="1475"/>
      <c r="L54" s="1475"/>
      <c r="M54" s="1475"/>
      <c r="N54" s="1475"/>
      <c r="O54" s="1475"/>
      <c r="P54" s="1475"/>
      <c r="Q54" s="1475"/>
      <c r="R54" s="1475"/>
      <c r="S54" s="1475"/>
      <c r="T54" s="1475"/>
      <c r="U54" s="1475"/>
      <c r="V54" s="1475"/>
      <c r="W54" s="1475"/>
      <c r="X54" s="1475"/>
      <c r="Y54" s="1475"/>
      <c r="Z54" s="1475"/>
      <c r="AA54" s="1475"/>
      <c r="AB54" s="1475"/>
      <c r="AC54" s="1475"/>
      <c r="AD54" s="1475"/>
      <c r="AE54" s="1475"/>
      <c r="AF54" s="1475"/>
      <c r="AG54" s="1475"/>
      <c r="AH54" s="1475"/>
      <c r="AI54" s="1475"/>
      <c r="AJ54" s="1475"/>
      <c r="AK54" s="926"/>
      <c r="AL54" s="926"/>
      <c r="AM54" s="5"/>
    </row>
    <row r="55" spans="1:46" ht="15" customHeight="1">
      <c r="A55" s="1475"/>
      <c r="B55" s="1475"/>
      <c r="C55" s="1475"/>
      <c r="D55" s="1475"/>
      <c r="E55" s="1475"/>
      <c r="F55" s="1475"/>
      <c r="G55" s="1475"/>
      <c r="H55" s="1475"/>
      <c r="I55" s="1475"/>
      <c r="J55" s="1475"/>
      <c r="K55" s="1475"/>
      <c r="L55" s="1475"/>
      <c r="M55" s="1475"/>
      <c r="N55" s="1475"/>
      <c r="O55" s="1475"/>
      <c r="P55" s="1475"/>
      <c r="Q55" s="1475"/>
      <c r="R55" s="1475"/>
      <c r="S55" s="1475"/>
      <c r="T55" s="1475"/>
      <c r="U55" s="1475"/>
      <c r="V55" s="1475"/>
      <c r="W55" s="1475"/>
      <c r="X55" s="1475"/>
      <c r="Y55" s="1475"/>
      <c r="Z55" s="1475"/>
      <c r="AA55" s="1475"/>
      <c r="AB55" s="1475"/>
      <c r="AC55" s="1475"/>
      <c r="AD55" s="1475"/>
      <c r="AE55" s="1475"/>
      <c r="AF55" s="1475"/>
      <c r="AG55" s="1475"/>
      <c r="AH55" s="1475"/>
      <c r="AI55" s="1475"/>
      <c r="AJ55" s="1475"/>
      <c r="AK55" s="926"/>
      <c r="AL55" s="926"/>
      <c r="AM55" s="5"/>
    </row>
    <row r="56" spans="1:46" ht="15" customHeight="1">
      <c r="A56" s="1421" t="s">
        <v>2247</v>
      </c>
      <c r="B56" s="1421"/>
      <c r="C56" s="1421"/>
      <c r="D56" s="1421"/>
      <c r="E56" s="1421"/>
      <c r="F56" s="1421"/>
      <c r="G56" s="1421"/>
      <c r="H56" s="1421"/>
      <c r="I56" s="1421"/>
      <c r="J56" s="1421"/>
      <c r="K56" s="1421"/>
      <c r="L56" s="1421"/>
      <c r="M56" s="1421"/>
      <c r="N56" s="1421"/>
      <c r="O56" s="1421"/>
      <c r="P56" s="1421"/>
      <c r="Q56" s="1421"/>
      <c r="R56" s="1421"/>
      <c r="S56" s="1421"/>
      <c r="T56" s="1421"/>
      <c r="U56" s="1421"/>
      <c r="V56" s="1421"/>
      <c r="W56" s="1421"/>
      <c r="X56" s="1421"/>
      <c r="Y56" s="1421"/>
      <c r="Z56" s="1421"/>
      <c r="AA56" s="1421"/>
      <c r="AB56" s="1421"/>
      <c r="AC56" s="1421"/>
      <c r="AD56" s="1421"/>
      <c r="AE56" s="1421"/>
      <c r="AF56" s="1421"/>
      <c r="AG56" s="1421"/>
      <c r="AH56" s="1421"/>
      <c r="AI56" s="1421"/>
      <c r="AJ56" s="1421"/>
      <c r="AK56" s="927"/>
      <c r="AL56" s="927"/>
      <c r="AM56" s="4"/>
    </row>
    <row r="57" spans="1:46" ht="3.95" customHeight="1">
      <c r="A57" s="928"/>
      <c r="B57" s="928"/>
      <c r="C57" s="928"/>
      <c r="D57" s="928"/>
      <c r="E57" s="928"/>
      <c r="F57" s="928"/>
      <c r="G57" s="928"/>
      <c r="H57" s="928"/>
      <c r="I57" s="928"/>
      <c r="J57" s="928"/>
      <c r="K57" s="928"/>
      <c r="L57" s="928"/>
      <c r="M57" s="928"/>
      <c r="N57" s="928"/>
      <c r="O57" s="928"/>
      <c r="P57" s="928"/>
      <c r="Q57" s="928"/>
      <c r="R57" s="928"/>
      <c r="S57" s="928"/>
      <c r="T57" s="928"/>
      <c r="U57" s="928"/>
      <c r="V57" s="928"/>
      <c r="W57" s="928"/>
      <c r="X57" s="928"/>
      <c r="Y57" s="928"/>
      <c r="Z57" s="928"/>
      <c r="AA57" s="928"/>
      <c r="AB57" s="928"/>
      <c r="AC57" s="928"/>
      <c r="AD57" s="928"/>
      <c r="AE57" s="928"/>
      <c r="AF57" s="928"/>
      <c r="AG57" s="928"/>
      <c r="AH57" s="928"/>
      <c r="AI57" s="928"/>
      <c r="AJ57" s="928"/>
      <c r="AK57" s="927"/>
      <c r="AL57" s="927"/>
      <c r="AM57" s="4"/>
    </row>
    <row r="58" spans="1:46" ht="3.95" customHeight="1">
      <c r="A58" s="929"/>
      <c r="B58" s="930"/>
      <c r="C58" s="930"/>
      <c r="D58" s="930"/>
      <c r="E58" s="930"/>
      <c r="F58" s="930"/>
      <c r="G58" s="930"/>
      <c r="H58" s="930"/>
      <c r="I58" s="930"/>
      <c r="J58" s="930"/>
      <c r="K58" s="930"/>
      <c r="L58" s="930"/>
      <c r="M58" s="930"/>
      <c r="N58" s="930"/>
      <c r="O58" s="930"/>
      <c r="P58" s="930"/>
      <c r="Q58" s="930"/>
      <c r="R58" s="930"/>
      <c r="S58" s="930"/>
      <c r="T58" s="930"/>
      <c r="U58" s="930"/>
      <c r="V58" s="930"/>
      <c r="W58" s="930"/>
      <c r="X58" s="930"/>
      <c r="Y58" s="930"/>
      <c r="Z58" s="930"/>
      <c r="AA58" s="930"/>
      <c r="AB58" s="930"/>
      <c r="AC58" s="930"/>
      <c r="AD58" s="930"/>
      <c r="AE58" s="930"/>
      <c r="AF58" s="930"/>
      <c r="AG58" s="930"/>
      <c r="AH58" s="930"/>
      <c r="AI58" s="930"/>
      <c r="AJ58" s="930"/>
      <c r="AK58" s="930"/>
      <c r="AL58" s="931"/>
      <c r="AM58" s="4"/>
    </row>
    <row r="59" spans="1:46" ht="18" customHeight="1">
      <c r="A59" s="1467" t="s">
        <v>23</v>
      </c>
      <c r="B59" s="1466"/>
      <c r="C59" s="1466"/>
      <c r="D59" s="1466"/>
      <c r="E59" s="1466"/>
      <c r="F59" s="1466"/>
      <c r="G59" s="1466"/>
      <c r="H59" s="1466"/>
      <c r="I59" s="1466"/>
      <c r="J59" s="1466"/>
      <c r="K59" s="1466"/>
      <c r="L59" s="1466"/>
      <c r="M59" s="1466"/>
      <c r="N59" s="1466"/>
      <c r="O59" s="1466"/>
      <c r="P59" s="916"/>
      <c r="Q59" s="916"/>
      <c r="R59" s="916"/>
      <c r="S59" s="916"/>
      <c r="T59" s="916"/>
      <c r="U59" s="916"/>
      <c r="V59" s="916"/>
      <c r="W59" s="916"/>
      <c r="X59" s="916"/>
      <c r="Y59" s="916"/>
      <c r="Z59" s="916"/>
      <c r="AA59" s="916"/>
      <c r="AB59" s="916"/>
      <c r="AC59" s="916"/>
      <c r="AD59" s="916"/>
      <c r="AE59" s="916"/>
      <c r="AF59" s="916"/>
      <c r="AG59" s="916"/>
      <c r="AH59" s="916"/>
      <c r="AI59" s="916"/>
      <c r="AJ59" s="916"/>
      <c r="AK59" s="916"/>
      <c r="AL59" s="922"/>
      <c r="AM59" s="4"/>
      <c r="AS59" s="6" t="s">
        <v>2359</v>
      </c>
    </row>
    <row r="60" spans="1:46" ht="23.1" customHeight="1">
      <c r="A60" s="915"/>
      <c r="B60" s="1468" t="s">
        <v>2257</v>
      </c>
      <c r="C60" s="1469"/>
      <c r="D60" s="1469"/>
      <c r="E60" s="1469"/>
      <c r="F60" s="1469"/>
      <c r="G60" s="1469"/>
      <c r="H60" s="1469"/>
      <c r="I60" s="1469"/>
      <c r="J60" s="932"/>
      <c r="K60" s="933"/>
      <c r="L60" s="1470" t="str">
        <f>TEXT('第三面-2'!AF20,"yyyy")</f>
        <v>1900</v>
      </c>
      <c r="M60" s="1471"/>
      <c r="N60" s="1471"/>
      <c r="O60" s="1471"/>
      <c r="P60" s="933" t="s">
        <v>18</v>
      </c>
      <c r="Q60" s="1471" t="str">
        <f>'第三面-2'!M20</f>
        <v/>
      </c>
      <c r="R60" s="1471"/>
      <c r="S60" s="1471"/>
      <c r="T60" s="933" t="s">
        <v>19</v>
      </c>
      <c r="U60" s="1471" t="str">
        <f>'第三面-2'!O20</f>
        <v/>
      </c>
      <c r="V60" s="1471"/>
      <c r="W60" s="1471"/>
      <c r="X60" s="933" t="s">
        <v>20</v>
      </c>
      <c r="Y60" s="934"/>
      <c r="Z60" s="916"/>
      <c r="AA60" s="916"/>
      <c r="AB60" s="916"/>
      <c r="AC60" s="916"/>
      <c r="AD60" s="916"/>
      <c r="AE60" s="916"/>
      <c r="AF60" s="916"/>
      <c r="AG60" s="916"/>
      <c r="AH60" s="916"/>
      <c r="AI60" s="916"/>
      <c r="AJ60" s="916"/>
      <c r="AK60" s="916"/>
      <c r="AL60" s="922"/>
      <c r="AM60" s="4" t="str">
        <f>IF(OR(L60="",Q60="",U60=""),"未入力","")</f>
        <v>未入力</v>
      </c>
      <c r="AS60" s="225"/>
      <c r="AT60" s="6" t="str">
        <f>IF(OR(L60="",Q60="",U60=""),"未入力です。","")</f>
        <v>未入力です。</v>
      </c>
    </row>
    <row r="61" spans="1:46" ht="23.1" customHeight="1">
      <c r="A61" s="915"/>
      <c r="B61" s="1504" t="s">
        <v>2258</v>
      </c>
      <c r="C61" s="1505"/>
      <c r="D61" s="1505"/>
      <c r="E61" s="1505"/>
      <c r="F61" s="1505"/>
      <c r="G61" s="1505"/>
      <c r="H61" s="1505"/>
      <c r="I61" s="1505"/>
      <c r="J61" s="935"/>
      <c r="K61" s="933"/>
      <c r="L61" s="1471" t="str">
        <f>TEXT('第三面-2'!AF22,"yyyy")</f>
        <v>1900</v>
      </c>
      <c r="M61" s="1471"/>
      <c r="N61" s="1471"/>
      <c r="O61" s="1471"/>
      <c r="P61" s="933" t="s">
        <v>18</v>
      </c>
      <c r="Q61" s="1471" t="str">
        <f>'第三面-2'!M22</f>
        <v/>
      </c>
      <c r="R61" s="1471"/>
      <c r="S61" s="1471"/>
      <c r="T61" s="933" t="s">
        <v>19</v>
      </c>
      <c r="U61" s="1471" t="str">
        <f>'第三面-2'!O22</f>
        <v/>
      </c>
      <c r="V61" s="1471"/>
      <c r="W61" s="1471"/>
      <c r="X61" s="933" t="s">
        <v>20</v>
      </c>
      <c r="Y61" s="934"/>
      <c r="Z61" s="916"/>
      <c r="AA61" s="916"/>
      <c r="AB61" s="916"/>
      <c r="AC61" s="916"/>
      <c r="AD61" s="916"/>
      <c r="AE61" s="916"/>
      <c r="AF61" s="916"/>
      <c r="AG61" s="916"/>
      <c r="AH61" s="916"/>
      <c r="AI61" s="916"/>
      <c r="AJ61" s="916"/>
      <c r="AK61" s="916"/>
      <c r="AL61" s="922"/>
      <c r="AM61" s="4" t="str">
        <f>IF(OR(L61="",Q61="",U61=""),"未入力","")</f>
        <v>未入力</v>
      </c>
      <c r="AS61" s="242"/>
      <c r="AT61" s="6" t="str">
        <f>IF(OR(L61="",Q61="",U61=""),"未入力です。","")</f>
        <v>未入力です。</v>
      </c>
    </row>
    <row r="62" spans="1:46" ht="3.95" customHeight="1">
      <c r="A62" s="915"/>
      <c r="B62" s="916"/>
      <c r="C62" s="916"/>
      <c r="D62" s="916"/>
      <c r="E62" s="916"/>
      <c r="F62" s="916"/>
      <c r="G62" s="916"/>
      <c r="H62" s="916"/>
      <c r="I62" s="916"/>
      <c r="J62" s="916"/>
      <c r="K62" s="916"/>
      <c r="L62" s="916"/>
      <c r="M62" s="916"/>
      <c r="N62" s="916"/>
      <c r="O62" s="916"/>
      <c r="P62" s="916"/>
      <c r="Q62" s="916"/>
      <c r="R62" s="916"/>
      <c r="S62" s="916"/>
      <c r="T62" s="916"/>
      <c r="U62" s="916"/>
      <c r="V62" s="916"/>
      <c r="W62" s="916"/>
      <c r="X62" s="916"/>
      <c r="Y62" s="916"/>
      <c r="Z62" s="916"/>
      <c r="AA62" s="916"/>
      <c r="AB62" s="916"/>
      <c r="AC62" s="916"/>
      <c r="AD62" s="916"/>
      <c r="AE62" s="916"/>
      <c r="AF62" s="916"/>
      <c r="AG62" s="916"/>
      <c r="AH62" s="916"/>
      <c r="AI62" s="916"/>
      <c r="AJ62" s="916"/>
      <c r="AK62" s="916"/>
      <c r="AL62" s="922"/>
      <c r="AM62" s="4"/>
      <c r="AS62" s="225"/>
    </row>
    <row r="63" spans="1:46" ht="3.95" customHeight="1">
      <c r="A63" s="915"/>
      <c r="B63" s="916"/>
      <c r="C63" s="916"/>
      <c r="D63" s="916"/>
      <c r="E63" s="916"/>
      <c r="F63" s="916"/>
      <c r="G63" s="916"/>
      <c r="H63" s="916"/>
      <c r="I63" s="916"/>
      <c r="J63" s="916"/>
      <c r="K63" s="916"/>
      <c r="L63" s="916"/>
      <c r="M63" s="916"/>
      <c r="N63" s="916"/>
      <c r="O63" s="916"/>
      <c r="P63" s="916"/>
      <c r="Q63" s="916"/>
      <c r="R63" s="916"/>
      <c r="S63" s="916"/>
      <c r="T63" s="916"/>
      <c r="U63" s="916"/>
      <c r="V63" s="916"/>
      <c r="W63" s="916"/>
      <c r="X63" s="916"/>
      <c r="Y63" s="916"/>
      <c r="Z63" s="916"/>
      <c r="AA63" s="916"/>
      <c r="AB63" s="916"/>
      <c r="AC63" s="916"/>
      <c r="AD63" s="916"/>
      <c r="AE63" s="916"/>
      <c r="AF63" s="916"/>
      <c r="AG63" s="916"/>
      <c r="AH63" s="916"/>
      <c r="AI63" s="916"/>
      <c r="AJ63" s="916"/>
      <c r="AK63" s="916"/>
      <c r="AL63" s="922"/>
      <c r="AM63" s="4"/>
      <c r="AS63" s="225"/>
    </row>
    <row r="64" spans="1:46" ht="18" customHeight="1">
      <c r="A64" s="1467" t="s">
        <v>24</v>
      </c>
      <c r="B64" s="1466"/>
      <c r="C64" s="1466"/>
      <c r="D64" s="1466"/>
      <c r="E64" s="1466"/>
      <c r="F64" s="1466"/>
      <c r="G64" s="916"/>
      <c r="H64" s="916"/>
      <c r="I64" s="916"/>
      <c r="J64" s="916"/>
      <c r="K64" s="916"/>
      <c r="L64" s="916"/>
      <c r="M64" s="916"/>
      <c r="N64" s="916"/>
      <c r="O64" s="916"/>
      <c r="P64" s="916"/>
      <c r="Q64" s="916"/>
      <c r="R64" s="916"/>
      <c r="S64" s="916"/>
      <c r="T64" s="916"/>
      <c r="U64" s="916"/>
      <c r="V64" s="916"/>
      <c r="W64" s="916"/>
      <c r="X64" s="916"/>
      <c r="Y64" s="916"/>
      <c r="Z64" s="916"/>
      <c r="AA64" s="916"/>
      <c r="AB64" s="916"/>
      <c r="AC64" s="916"/>
      <c r="AD64" s="916"/>
      <c r="AE64" s="916"/>
      <c r="AF64" s="916"/>
      <c r="AG64" s="916"/>
      <c r="AH64" s="916"/>
      <c r="AI64" s="916"/>
      <c r="AJ64" s="916"/>
      <c r="AK64" s="916"/>
      <c r="AL64" s="922"/>
      <c r="AS64" s="225"/>
    </row>
    <row r="65" spans="1:68" ht="17.45" customHeight="1">
      <c r="A65" s="915"/>
      <c r="B65" s="1476" t="s">
        <v>2259</v>
      </c>
      <c r="C65" s="1477"/>
      <c r="D65" s="1477"/>
      <c r="E65" s="1477"/>
      <c r="F65" s="1477"/>
      <c r="G65" s="1477"/>
      <c r="H65" s="1477"/>
      <c r="I65" s="1478"/>
      <c r="J65" s="181"/>
      <c r="K65" s="914" t="s">
        <v>25</v>
      </c>
      <c r="L65" s="953"/>
      <c r="M65" s="914"/>
      <c r="N65" s="914"/>
      <c r="O65" s="914"/>
      <c r="P65" s="914"/>
      <c r="Q65" s="914"/>
      <c r="R65" s="243"/>
      <c r="S65" s="914" t="s">
        <v>26</v>
      </c>
      <c r="T65" s="953"/>
      <c r="U65" s="914"/>
      <c r="V65" s="914"/>
      <c r="W65" s="914"/>
      <c r="X65" s="914"/>
      <c r="Y65" s="914"/>
      <c r="Z65" s="953"/>
      <c r="AA65" s="914"/>
      <c r="AB65" s="3"/>
      <c r="AC65" s="914" t="s">
        <v>27</v>
      </c>
      <c r="AD65" s="953"/>
      <c r="AE65" s="914"/>
      <c r="AF65" s="914"/>
      <c r="AG65" s="914"/>
      <c r="AH65" s="914"/>
      <c r="AI65" s="914"/>
      <c r="AJ65" s="943"/>
      <c r="AK65" s="916"/>
      <c r="AL65" s="922"/>
      <c r="AM65" s="4" t="str">
        <f>IF(COUNTIF(AN65:AP66,TRUE)&gt;1,"複数選択",IF(COUNTIF(AN65:AP66,TRUE)=0,"未入力",""))</f>
        <v>未入力</v>
      </c>
      <c r="AN65" s="8" t="b">
        <v>0</v>
      </c>
      <c r="AO65" s="8" t="b">
        <v>0</v>
      </c>
      <c r="AP65" s="8" t="b">
        <v>0</v>
      </c>
      <c r="AS65" s="225">
        <f>COUNTIF(AN65:AP66, TRUE)</f>
        <v>0</v>
      </c>
      <c r="AT65" s="6" t="str">
        <f>IFERROR(IF(AS65&gt;=2,"選択は1つまでです。",IF(COUNTIF(AN65:AP66,TRUE)=0,"未入力です。","")),"")</f>
        <v>未入力です。</v>
      </c>
    </row>
    <row r="66" spans="1:68" ht="17.45" customHeight="1">
      <c r="A66" s="915"/>
      <c r="B66" s="1479"/>
      <c r="C66" s="1480"/>
      <c r="D66" s="1480"/>
      <c r="E66" s="1480"/>
      <c r="F66" s="1480"/>
      <c r="G66" s="1480"/>
      <c r="H66" s="1480"/>
      <c r="I66" s="1481"/>
      <c r="J66" s="179"/>
      <c r="K66" s="924" t="s">
        <v>28</v>
      </c>
      <c r="L66" s="948"/>
      <c r="M66" s="924"/>
      <c r="N66" s="924"/>
      <c r="O66" s="924"/>
      <c r="P66" s="924"/>
      <c r="Q66" s="924"/>
      <c r="R66" s="244"/>
      <c r="S66" s="924" t="s">
        <v>29</v>
      </c>
      <c r="T66" s="948"/>
      <c r="U66" s="967"/>
      <c r="V66" s="967"/>
      <c r="W66" s="967"/>
      <c r="X66" s="967"/>
      <c r="Y66" s="924"/>
      <c r="Z66" s="948"/>
      <c r="AA66" s="924"/>
      <c r="AB66" s="7"/>
      <c r="AC66" s="924" t="s">
        <v>88</v>
      </c>
      <c r="AD66" s="948"/>
      <c r="AE66" s="924"/>
      <c r="AF66" s="924"/>
      <c r="AG66" s="924"/>
      <c r="AH66" s="924"/>
      <c r="AI66" s="924"/>
      <c r="AJ66" s="925"/>
      <c r="AK66" s="916"/>
      <c r="AL66" s="922"/>
      <c r="AM66" s="4"/>
      <c r="AN66" s="8" t="b">
        <v>0</v>
      </c>
      <c r="AO66" s="8" t="b">
        <v>0</v>
      </c>
      <c r="AP66" s="8" t="b">
        <v>0</v>
      </c>
      <c r="AS66" s="225"/>
    </row>
    <row r="67" spans="1:68" ht="17.45" customHeight="1">
      <c r="A67" s="915"/>
      <c r="B67" s="1482" t="s">
        <v>2300</v>
      </c>
      <c r="C67" s="1483"/>
      <c r="D67" s="1483"/>
      <c r="E67" s="1483"/>
      <c r="F67" s="1483"/>
      <c r="G67" s="1483"/>
      <c r="H67" s="1483"/>
      <c r="I67" s="1484"/>
      <c r="J67" s="181"/>
      <c r="K67" s="914" t="s">
        <v>30</v>
      </c>
      <c r="L67" s="953"/>
      <c r="M67" s="945"/>
      <c r="N67" s="914"/>
      <c r="O67" s="914"/>
      <c r="P67" s="914"/>
      <c r="Q67" s="914"/>
      <c r="R67" s="914"/>
      <c r="S67" s="911"/>
      <c r="T67" s="914"/>
      <c r="U67" s="3"/>
      <c r="V67" s="914" t="s">
        <v>31</v>
      </c>
      <c r="W67" s="911"/>
      <c r="X67" s="953"/>
      <c r="Y67" s="914"/>
      <c r="Z67" s="914"/>
      <c r="AA67" s="914"/>
      <c r="AB67" s="914"/>
      <c r="AC67" s="914"/>
      <c r="AD67" s="914"/>
      <c r="AE67" s="914"/>
      <c r="AF67" s="914"/>
      <c r="AG67" s="914"/>
      <c r="AH67" s="914"/>
      <c r="AI67" s="914"/>
      <c r="AJ67" s="943"/>
      <c r="AK67" s="916"/>
      <c r="AL67" s="922"/>
      <c r="AM67" s="4" t="str">
        <f>IF(AN66=FALSE,"",IF(COUNTIF(AN67:AP68,TRUE)&gt;1,"複数選択",IF(COUNTIF(AN67:AP68,TRUE)=0,"未入力","")))</f>
        <v/>
      </c>
      <c r="AN67" s="8" t="b">
        <v>0</v>
      </c>
      <c r="AO67" s="8" t="b">
        <v>0</v>
      </c>
      <c r="AP67" s="8"/>
      <c r="AS67" s="225">
        <f>COUNTIF(AN67:AP68, TRUE)</f>
        <v>0</v>
      </c>
      <c r="AT67" s="6" t="str">
        <f>IF(AND(COUNTIF(AN67:AP68,TRUE)&gt;0,AN66&lt;&gt;TRUE),"（４）を選んだ場合に回答してください。",IF(AND(COUNTIF(AN67:AP68,TRUE)=0,AN66=TRUE),"（４）を選んだ場合は回答が必要です。",""))</f>
        <v/>
      </c>
      <c r="AY67" s="4"/>
      <c r="AZ67" s="4"/>
      <c r="BA67" s="4"/>
      <c r="BB67" s="4"/>
      <c r="BC67" s="4"/>
      <c r="BD67" s="4"/>
      <c r="BE67" s="4"/>
      <c r="BF67" s="4"/>
      <c r="BG67" s="4"/>
      <c r="BH67" s="4"/>
      <c r="BI67" s="4"/>
      <c r="BJ67" s="4"/>
      <c r="BK67" s="4"/>
      <c r="BL67" s="4"/>
      <c r="BM67" s="4"/>
      <c r="BN67" s="4"/>
      <c r="BO67" s="4"/>
      <c r="BP67" s="4"/>
    </row>
    <row r="68" spans="1:68" ht="17.45" customHeight="1">
      <c r="A68" s="915"/>
      <c r="B68" s="1485"/>
      <c r="C68" s="1486"/>
      <c r="D68" s="1486"/>
      <c r="E68" s="1486"/>
      <c r="F68" s="1486"/>
      <c r="G68" s="1486"/>
      <c r="H68" s="1486"/>
      <c r="I68" s="1487"/>
      <c r="J68" s="179"/>
      <c r="K68" s="924" t="s">
        <v>32</v>
      </c>
      <c r="L68" s="948"/>
      <c r="M68" s="923"/>
      <c r="N68" s="924"/>
      <c r="O68" s="948"/>
      <c r="P68" s="924"/>
      <c r="Q68" s="924"/>
      <c r="R68" s="924"/>
      <c r="S68" s="924"/>
      <c r="T68" s="924"/>
      <c r="U68" s="7"/>
      <c r="V68" s="924" t="s">
        <v>33</v>
      </c>
      <c r="W68" s="924"/>
      <c r="X68" s="924"/>
      <c r="Y68" s="924"/>
      <c r="Z68" s="924"/>
      <c r="AA68" s="924"/>
      <c r="AB68" s="924"/>
      <c r="AC68" s="924"/>
      <c r="AD68" s="924"/>
      <c r="AE68" s="7"/>
      <c r="AF68" s="924" t="s">
        <v>34</v>
      </c>
      <c r="AG68" s="948"/>
      <c r="AH68" s="924"/>
      <c r="AI68" s="924"/>
      <c r="AJ68" s="925"/>
      <c r="AK68" s="916"/>
      <c r="AL68" s="922"/>
      <c r="AM68" s="4"/>
      <c r="AN68" s="8" t="b">
        <v>0</v>
      </c>
      <c r="AO68" s="8" t="b">
        <v>0</v>
      </c>
      <c r="AP68" s="8" t="b">
        <v>0</v>
      </c>
      <c r="AS68" s="225"/>
      <c r="AT68" s="6" t="str">
        <f>IFERROR(IF(AS67&gt;=2,"選択は1つまでです。",""),"")</f>
        <v/>
      </c>
      <c r="AY68" s="4"/>
      <c r="AZ68" s="4"/>
      <c r="BA68" s="4"/>
      <c r="BB68" s="4"/>
      <c r="BC68" s="4"/>
      <c r="BD68" s="4"/>
      <c r="BE68" s="4"/>
      <c r="BF68" s="4"/>
      <c r="BG68" s="4"/>
      <c r="BH68" s="4"/>
      <c r="BI68" s="4"/>
      <c r="BJ68" s="4"/>
      <c r="BK68" s="4"/>
      <c r="BL68" s="4"/>
      <c r="BM68" s="4"/>
      <c r="BN68" s="4"/>
      <c r="BO68" s="4"/>
      <c r="BP68" s="4"/>
    </row>
    <row r="69" spans="1:68" ht="2.25" customHeight="1">
      <c r="A69" s="915"/>
      <c r="B69" s="916"/>
      <c r="C69" s="916"/>
      <c r="D69" s="916"/>
      <c r="E69" s="916"/>
      <c r="F69" s="916"/>
      <c r="G69" s="916"/>
      <c r="H69" s="916"/>
      <c r="I69" s="916"/>
      <c r="J69" s="916"/>
      <c r="K69" s="916"/>
      <c r="L69" s="916"/>
      <c r="M69" s="916"/>
      <c r="N69" s="916"/>
      <c r="O69" s="916"/>
      <c r="P69" s="916"/>
      <c r="Q69" s="916"/>
      <c r="R69" s="916"/>
      <c r="S69" s="916"/>
      <c r="T69" s="916"/>
      <c r="U69" s="916"/>
      <c r="V69" s="916"/>
      <c r="W69" s="916"/>
      <c r="X69" s="916"/>
      <c r="Y69" s="916"/>
      <c r="Z69" s="916"/>
      <c r="AA69" s="916"/>
      <c r="AB69" s="916"/>
      <c r="AC69" s="916"/>
      <c r="AD69" s="916"/>
      <c r="AE69" s="916"/>
      <c r="AF69" s="916"/>
      <c r="AG69" s="916"/>
      <c r="AH69" s="916"/>
      <c r="AI69" s="916"/>
      <c r="AJ69" s="916"/>
      <c r="AK69" s="916"/>
      <c r="AL69" s="922"/>
      <c r="AN69" s="8"/>
      <c r="AO69" s="8"/>
      <c r="AS69" s="225"/>
    </row>
    <row r="70" spans="1:68" ht="1.5" customHeight="1">
      <c r="A70" s="915"/>
      <c r="B70" s="916"/>
      <c r="C70" s="916"/>
      <c r="D70" s="916"/>
      <c r="E70" s="916"/>
      <c r="F70" s="916"/>
      <c r="G70" s="916"/>
      <c r="H70" s="916"/>
      <c r="I70" s="916"/>
      <c r="J70" s="916"/>
      <c r="K70" s="916"/>
      <c r="L70" s="916"/>
      <c r="M70" s="916"/>
      <c r="N70" s="916"/>
      <c r="O70" s="916"/>
      <c r="P70" s="916"/>
      <c r="Q70" s="916"/>
      <c r="R70" s="916"/>
      <c r="S70" s="916"/>
      <c r="T70" s="916"/>
      <c r="U70" s="916"/>
      <c r="V70" s="916"/>
      <c r="W70" s="916"/>
      <c r="X70" s="916"/>
      <c r="Y70" s="916"/>
      <c r="Z70" s="916"/>
      <c r="AA70" s="916"/>
      <c r="AB70" s="916"/>
      <c r="AC70" s="916"/>
      <c r="AD70" s="916"/>
      <c r="AE70" s="916"/>
      <c r="AF70" s="916"/>
      <c r="AG70" s="916"/>
      <c r="AH70" s="916"/>
      <c r="AI70" s="916"/>
      <c r="AJ70" s="916"/>
      <c r="AK70" s="916"/>
      <c r="AL70" s="922"/>
      <c r="AM70" s="4"/>
      <c r="AN70" s="8"/>
      <c r="AS70" s="225"/>
    </row>
    <row r="71" spans="1:68" ht="18" customHeight="1">
      <c r="A71" s="915" t="s">
        <v>35</v>
      </c>
      <c r="B71" s="916"/>
      <c r="C71" s="916"/>
      <c r="D71" s="916"/>
      <c r="E71" s="916"/>
      <c r="F71" s="916"/>
      <c r="G71" s="916"/>
      <c r="H71" s="916"/>
      <c r="I71" s="1421"/>
      <c r="J71" s="1421"/>
      <c r="K71" s="1421"/>
      <c r="L71" s="1421"/>
      <c r="M71" s="1421"/>
      <c r="N71" s="1421"/>
      <c r="O71" s="916"/>
      <c r="P71" s="916"/>
      <c r="Q71" s="916"/>
      <c r="R71" s="1421"/>
      <c r="S71" s="1421"/>
      <c r="T71" s="1421"/>
      <c r="U71" s="1421"/>
      <c r="V71" s="1421"/>
      <c r="W71" s="1421"/>
      <c r="X71" s="916"/>
      <c r="Y71" s="916"/>
      <c r="Z71" s="916"/>
      <c r="AA71" s="916"/>
      <c r="AB71" s="916"/>
      <c r="AC71" s="916"/>
      <c r="AD71" s="916"/>
      <c r="AE71" s="916"/>
      <c r="AF71" s="916"/>
      <c r="AG71" s="916"/>
      <c r="AH71" s="916"/>
      <c r="AI71" s="916"/>
      <c r="AJ71" s="916"/>
      <c r="AK71" s="916"/>
      <c r="AL71" s="922"/>
      <c r="AM71" s="4"/>
      <c r="AN71" s="8"/>
      <c r="AO71" s="8"/>
      <c r="AS71" s="225"/>
    </row>
    <row r="72" spans="1:68" ht="39" customHeight="1">
      <c r="A72" s="915"/>
      <c r="B72" s="1468" t="s">
        <v>2260</v>
      </c>
      <c r="C72" s="1469"/>
      <c r="D72" s="1469"/>
      <c r="E72" s="1469"/>
      <c r="F72" s="1469"/>
      <c r="G72" s="1469"/>
      <c r="H72" s="1469"/>
      <c r="I72" s="1526"/>
      <c r="J72" s="1527"/>
      <c r="K72" s="1528"/>
      <c r="L72" s="1528"/>
      <c r="M72" s="1528"/>
      <c r="N72" s="1528"/>
      <c r="O72" s="1528"/>
      <c r="P72" s="1528"/>
      <c r="Q72" s="1528"/>
      <c r="R72" s="1528"/>
      <c r="S72" s="1528"/>
      <c r="T72" s="1528"/>
      <c r="U72" s="1533"/>
      <c r="V72" s="1533"/>
      <c r="W72" s="1533"/>
      <c r="X72" s="1533"/>
      <c r="Y72" s="1533"/>
      <c r="Z72" s="1533"/>
      <c r="AA72" s="1533"/>
      <c r="AB72" s="1533"/>
      <c r="AC72" s="1533"/>
      <c r="AD72" s="1533"/>
      <c r="AE72" s="1533"/>
      <c r="AF72" s="1533"/>
      <c r="AG72" s="1533"/>
      <c r="AH72" s="1533"/>
      <c r="AI72" s="1533"/>
      <c r="AJ72" s="1534"/>
      <c r="AK72" s="916"/>
      <c r="AL72" s="922"/>
      <c r="AM72" s="4" t="str">
        <f>IF(OR(J72="",O72="",U72=""),"未入力（地番まで）","")</f>
        <v>未入力（地番まで）</v>
      </c>
      <c r="AS72" s="225"/>
      <c r="AT72" s="6" t="str">
        <f>IF(OR(J72="",O72="",U72=""),"未入力があります（都道府県名から地番までご記入ください）。","")</f>
        <v>未入力があります（都道府県名から地番までご記入ください）。</v>
      </c>
    </row>
    <row r="73" spans="1:68" ht="17.45" customHeight="1">
      <c r="A73" s="915"/>
      <c r="B73" s="1476" t="s">
        <v>2261</v>
      </c>
      <c r="C73" s="1477"/>
      <c r="D73" s="1477"/>
      <c r="E73" s="1477"/>
      <c r="F73" s="1477"/>
      <c r="G73" s="1477"/>
      <c r="H73" s="1477"/>
      <c r="I73" s="1477"/>
      <c r="J73" s="245"/>
      <c r="K73" s="913" t="s">
        <v>36</v>
      </c>
      <c r="L73" s="913"/>
      <c r="M73" s="913"/>
      <c r="N73" s="913"/>
      <c r="O73" s="913"/>
      <c r="P73" s="913"/>
      <c r="Q73" s="914"/>
      <c r="R73" s="914"/>
      <c r="S73" s="911"/>
      <c r="T73" s="913"/>
      <c r="U73" s="913"/>
      <c r="V73" s="913"/>
      <c r="W73" s="913"/>
      <c r="X73" s="913"/>
      <c r="Y73" s="913"/>
      <c r="Z73" s="232"/>
      <c r="AA73" s="913" t="s">
        <v>37</v>
      </c>
      <c r="AB73" s="914"/>
      <c r="AC73" s="914"/>
      <c r="AD73" s="914"/>
      <c r="AE73" s="914"/>
      <c r="AF73" s="914"/>
      <c r="AG73" s="953"/>
      <c r="AH73" s="914"/>
      <c r="AI73" s="914"/>
      <c r="AJ73" s="943"/>
      <c r="AK73" s="916"/>
      <c r="AL73" s="922"/>
      <c r="AM73" s="4" t="str">
        <f>IF(COUNTIF(AN73:AP75,TRUE)&gt;1,"複数選択",IF(COUNTIF(AN73:AP75,TRUE)=0,"未入力",""))</f>
        <v>未入力</v>
      </c>
      <c r="AN73" s="8" t="b">
        <v>0</v>
      </c>
      <c r="AO73" s="8" t="b">
        <v>0</v>
      </c>
      <c r="AS73" s="225">
        <f>COUNTIF(AN73:AO75, TRUE)</f>
        <v>0</v>
      </c>
      <c r="AT73" s="6" t="str">
        <f>IFERROR(IF(AS73&gt;=2,"選択は1つまでです。",IF(COUNTIF(AN73:AO75,TRUE)&gt;1,"複数選択",IF(COUNTIF(AN73:AO75,TRUE)=0,"未入力です。",""))),"")</f>
        <v>未入力です。</v>
      </c>
    </row>
    <row r="74" spans="1:68" ht="17.45" customHeight="1">
      <c r="A74" s="915"/>
      <c r="B74" s="1524"/>
      <c r="C74" s="1525"/>
      <c r="D74" s="1525"/>
      <c r="E74" s="1525"/>
      <c r="F74" s="1525"/>
      <c r="G74" s="1525"/>
      <c r="H74" s="1525"/>
      <c r="I74" s="1525"/>
      <c r="J74" s="246"/>
      <c r="K74" s="916" t="s">
        <v>38</v>
      </c>
      <c r="L74" s="916"/>
      <c r="M74" s="916"/>
      <c r="N74" s="911"/>
      <c r="O74" s="916"/>
      <c r="P74" s="916"/>
      <c r="Q74" s="916"/>
      <c r="R74" s="916"/>
      <c r="S74" s="916"/>
      <c r="T74" s="916"/>
      <c r="U74" s="916"/>
      <c r="V74" s="916"/>
      <c r="W74" s="916"/>
      <c r="X74" s="916"/>
      <c r="Y74" s="911"/>
      <c r="AA74" s="912" t="s">
        <v>39</v>
      </c>
      <c r="AB74" s="912"/>
      <c r="AC74" s="912"/>
      <c r="AD74" s="912"/>
      <c r="AE74" s="912"/>
      <c r="AF74" s="912"/>
      <c r="AG74" s="911"/>
      <c r="AH74" s="916"/>
      <c r="AI74" s="916"/>
      <c r="AJ74" s="922"/>
      <c r="AK74" s="916"/>
      <c r="AL74" s="922"/>
      <c r="AM74" s="4"/>
      <c r="AN74" s="8" t="b">
        <v>0</v>
      </c>
      <c r="AO74" s="8" t="b">
        <v>0</v>
      </c>
      <c r="AS74" s="225"/>
    </row>
    <row r="75" spans="1:68" ht="17.45" customHeight="1">
      <c r="A75" s="915"/>
      <c r="B75" s="1479"/>
      <c r="C75" s="1480"/>
      <c r="D75" s="1480"/>
      <c r="E75" s="1480"/>
      <c r="F75" s="1480"/>
      <c r="G75" s="1480"/>
      <c r="H75" s="1480"/>
      <c r="I75" s="1480"/>
      <c r="J75" s="247"/>
      <c r="K75" s="920" t="s">
        <v>40</v>
      </c>
      <c r="L75" s="920"/>
      <c r="M75" s="920"/>
      <c r="N75" s="920"/>
      <c r="O75" s="920"/>
      <c r="P75" s="920"/>
      <c r="Q75" s="920"/>
      <c r="R75" s="920"/>
      <c r="S75" s="920"/>
      <c r="T75" s="920"/>
      <c r="U75" s="920"/>
      <c r="V75" s="920"/>
      <c r="W75" s="920"/>
      <c r="X75" s="920"/>
      <c r="Y75" s="920"/>
      <c r="Z75" s="920"/>
      <c r="AA75" s="920"/>
      <c r="AB75" s="920"/>
      <c r="AC75" s="920"/>
      <c r="AD75" s="924"/>
      <c r="AE75" s="924"/>
      <c r="AF75" s="924"/>
      <c r="AG75" s="948"/>
      <c r="AH75" s="924"/>
      <c r="AI75" s="924"/>
      <c r="AJ75" s="925"/>
      <c r="AK75" s="916"/>
      <c r="AL75" s="922"/>
      <c r="AM75" s="4"/>
      <c r="AN75" s="8" t="b">
        <v>0</v>
      </c>
      <c r="AO75" s="8"/>
      <c r="AS75" s="225"/>
    </row>
    <row r="76" spans="1:68" ht="3.95" customHeight="1">
      <c r="A76" s="915"/>
      <c r="B76" s="916"/>
      <c r="C76" s="916"/>
      <c r="D76" s="916"/>
      <c r="E76" s="916"/>
      <c r="F76" s="916"/>
      <c r="G76" s="916"/>
      <c r="H76" s="916"/>
      <c r="I76" s="916"/>
      <c r="J76" s="916"/>
      <c r="K76" s="916"/>
      <c r="L76" s="916"/>
      <c r="M76" s="916"/>
      <c r="N76" s="916"/>
      <c r="O76" s="916"/>
      <c r="P76" s="916"/>
      <c r="Q76" s="916"/>
      <c r="R76" s="916"/>
      <c r="S76" s="916"/>
      <c r="T76" s="916"/>
      <c r="U76" s="916"/>
      <c r="V76" s="916"/>
      <c r="W76" s="916"/>
      <c r="X76" s="916"/>
      <c r="Y76" s="916"/>
      <c r="Z76" s="916"/>
      <c r="AA76" s="916"/>
      <c r="AB76" s="916"/>
      <c r="AC76" s="916"/>
      <c r="AD76" s="916"/>
      <c r="AE76" s="916"/>
      <c r="AF76" s="916"/>
      <c r="AG76" s="916"/>
      <c r="AH76" s="916"/>
      <c r="AI76" s="916"/>
      <c r="AJ76" s="916"/>
      <c r="AK76" s="916"/>
      <c r="AL76" s="922"/>
      <c r="AS76" s="225"/>
    </row>
    <row r="77" spans="1:68" ht="3.95" customHeight="1">
      <c r="A77" s="915"/>
      <c r="B77" s="916"/>
      <c r="C77" s="916"/>
      <c r="D77" s="916"/>
      <c r="E77" s="916"/>
      <c r="F77" s="916"/>
      <c r="G77" s="916"/>
      <c r="H77" s="916"/>
      <c r="I77" s="916"/>
      <c r="J77" s="916"/>
      <c r="K77" s="916"/>
      <c r="L77" s="916"/>
      <c r="M77" s="916"/>
      <c r="N77" s="916"/>
      <c r="O77" s="916"/>
      <c r="P77" s="916"/>
      <c r="Q77" s="916"/>
      <c r="R77" s="916"/>
      <c r="S77" s="916"/>
      <c r="T77" s="916"/>
      <c r="U77" s="916"/>
      <c r="V77" s="916"/>
      <c r="W77" s="916"/>
      <c r="X77" s="916"/>
      <c r="Y77" s="916"/>
      <c r="Z77" s="916"/>
      <c r="AA77" s="916"/>
      <c r="AB77" s="916"/>
      <c r="AC77" s="916"/>
      <c r="AD77" s="916"/>
      <c r="AE77" s="916"/>
      <c r="AF77" s="916"/>
      <c r="AG77" s="916"/>
      <c r="AH77" s="916"/>
      <c r="AI77" s="916"/>
      <c r="AJ77" s="916"/>
      <c r="AK77" s="916"/>
      <c r="AL77" s="922"/>
      <c r="AS77" s="225"/>
    </row>
    <row r="78" spans="1:68" ht="17.45" customHeight="1">
      <c r="A78" s="177" t="s">
        <v>41</v>
      </c>
      <c r="B78" s="4"/>
      <c r="C78" s="4"/>
      <c r="D78" s="4"/>
      <c r="E78" s="4"/>
      <c r="F78" s="4"/>
      <c r="G78" s="4"/>
      <c r="H78" s="916"/>
      <c r="I78" s="936"/>
      <c r="J78" s="182"/>
      <c r="K78" s="919" t="s">
        <v>42</v>
      </c>
      <c r="L78" s="919"/>
      <c r="M78" s="919"/>
      <c r="N78" s="919"/>
      <c r="O78" s="183"/>
      <c r="P78" s="919" t="s">
        <v>43</v>
      </c>
      <c r="Q78" s="919"/>
      <c r="R78" s="919"/>
      <c r="S78" s="919"/>
      <c r="T78" s="183"/>
      <c r="U78" s="919" t="s">
        <v>44</v>
      </c>
      <c r="V78" s="919"/>
      <c r="W78" s="919"/>
      <c r="X78" s="919"/>
      <c r="Y78" s="183"/>
      <c r="Z78" s="919" t="s">
        <v>45</v>
      </c>
      <c r="AA78" s="919"/>
      <c r="AB78" s="919"/>
      <c r="AC78" s="919"/>
      <c r="AD78" s="934"/>
      <c r="AE78" s="916"/>
      <c r="AF78" s="916"/>
      <c r="AG78" s="911"/>
      <c r="AH78" s="911"/>
      <c r="AI78" s="911"/>
      <c r="AJ78" s="911"/>
      <c r="AK78" s="911"/>
      <c r="AL78" s="936"/>
      <c r="AM78" s="4" t="str">
        <f>IF(COUNTIF(AN78:AQ78,TRUE)&gt;1,"複数選択",IF(COUNTIF(AN78:AQ78,TRUE)=0,"未入力",""))</f>
        <v>未入力</v>
      </c>
      <c r="AN78" s="6" t="b">
        <v>0</v>
      </c>
      <c r="AO78" s="6" t="b">
        <v>0</v>
      </c>
      <c r="AP78" s="6" t="b">
        <v>0</v>
      </c>
      <c r="AQ78" s="6" t="b">
        <v>0</v>
      </c>
      <c r="AS78" s="225">
        <f>COUNTIF(AN78:AQ78, TRUE)</f>
        <v>0</v>
      </c>
      <c r="AT78" s="6" t="str">
        <f>IF(AS78&gt;=2, "選択は1つまでです。",IF(COUNTIF(AN78:AQ78,TRUE)=0,"未入力です。",""))</f>
        <v>未入力です。</v>
      </c>
    </row>
    <row r="79" spans="1:68" ht="3.95" customHeight="1">
      <c r="A79" s="915"/>
      <c r="B79" s="916"/>
      <c r="C79" s="916"/>
      <c r="D79" s="916"/>
      <c r="E79" s="916"/>
      <c r="F79" s="916"/>
      <c r="G79" s="916"/>
      <c r="H79" s="916"/>
      <c r="I79" s="916"/>
      <c r="J79" s="916"/>
      <c r="K79" s="916"/>
      <c r="L79" s="916"/>
      <c r="M79" s="916"/>
      <c r="N79" s="916"/>
      <c r="O79" s="916"/>
      <c r="P79" s="916"/>
      <c r="Q79" s="916"/>
      <c r="R79" s="916"/>
      <c r="S79" s="916"/>
      <c r="T79" s="916"/>
      <c r="U79" s="916"/>
      <c r="V79" s="916"/>
      <c r="W79" s="916"/>
      <c r="X79" s="916"/>
      <c r="Y79" s="916"/>
      <c r="Z79" s="916"/>
      <c r="AA79" s="916"/>
      <c r="AB79" s="916"/>
      <c r="AC79" s="916"/>
      <c r="AD79" s="916"/>
      <c r="AE79" s="916"/>
      <c r="AF79" s="916"/>
      <c r="AG79" s="916"/>
      <c r="AH79" s="916"/>
      <c r="AI79" s="916"/>
      <c r="AJ79" s="916"/>
      <c r="AK79" s="916"/>
      <c r="AL79" s="922"/>
      <c r="AM79" s="4"/>
      <c r="AS79" s="225"/>
    </row>
    <row r="80" spans="1:68" ht="3.6" customHeight="1">
      <c r="A80" s="915"/>
      <c r="B80" s="916"/>
      <c r="C80" s="916"/>
      <c r="D80" s="916"/>
      <c r="E80" s="916"/>
      <c r="F80" s="916"/>
      <c r="G80" s="916"/>
      <c r="H80" s="916"/>
      <c r="I80" s="916"/>
      <c r="J80" s="916"/>
      <c r="K80" s="916"/>
      <c r="L80" s="916"/>
      <c r="M80" s="916"/>
      <c r="N80" s="916"/>
      <c r="O80" s="916"/>
      <c r="P80" s="916"/>
      <c r="Q80" s="916"/>
      <c r="R80" s="916"/>
      <c r="S80" s="916"/>
      <c r="T80" s="916"/>
      <c r="U80" s="916"/>
      <c r="V80" s="916"/>
      <c r="W80" s="916"/>
      <c r="X80" s="916"/>
      <c r="Y80" s="916"/>
      <c r="Z80" s="916"/>
      <c r="AA80" s="916"/>
      <c r="AB80" s="916"/>
      <c r="AC80" s="916"/>
      <c r="AD80" s="916"/>
      <c r="AE80" s="916"/>
      <c r="AF80" s="916"/>
      <c r="AG80" s="916"/>
      <c r="AH80" s="916"/>
      <c r="AI80" s="916"/>
      <c r="AJ80" s="916"/>
      <c r="AK80" s="916"/>
      <c r="AL80" s="922"/>
      <c r="AM80" s="4"/>
      <c r="AS80" s="225"/>
    </row>
    <row r="81" spans="1:46" ht="23.1" customHeight="1">
      <c r="A81" s="1524" t="s">
        <v>2264</v>
      </c>
      <c r="B81" s="1525"/>
      <c r="C81" s="1525"/>
      <c r="D81" s="1525"/>
      <c r="E81" s="1525"/>
      <c r="F81" s="1525"/>
      <c r="G81" s="1525"/>
      <c r="H81" s="1525"/>
      <c r="I81" s="1529"/>
      <c r="J81" s="1530"/>
      <c r="K81" s="1531"/>
      <c r="L81" s="1531"/>
      <c r="M81" s="1531"/>
      <c r="N81" s="1531"/>
      <c r="O81" s="1531"/>
      <c r="P81" s="1531"/>
      <c r="Q81" s="1531"/>
      <c r="R81" s="1532"/>
      <c r="S81" s="916" t="s">
        <v>2324</v>
      </c>
      <c r="T81" s="916"/>
      <c r="U81" s="916"/>
      <c r="V81" s="916"/>
      <c r="W81" s="916"/>
      <c r="X81" s="916"/>
      <c r="Y81" s="916"/>
      <c r="Z81" s="916"/>
      <c r="AA81" s="916"/>
      <c r="AB81" s="916"/>
      <c r="AC81" s="916"/>
      <c r="AD81" s="916"/>
      <c r="AE81" s="916"/>
      <c r="AF81" s="916"/>
      <c r="AG81" s="916"/>
      <c r="AH81" s="916"/>
      <c r="AI81" s="916"/>
      <c r="AJ81" s="916"/>
      <c r="AK81" s="916"/>
      <c r="AL81" s="922"/>
      <c r="AM81" s="6" t="str">
        <f>IF(COUNTA(J81)=0,"未入力","")</f>
        <v>未入力</v>
      </c>
      <c r="AN81" s="8"/>
      <c r="AO81" s="8"/>
      <c r="AP81" s="8"/>
      <c r="AQ81" s="8"/>
      <c r="AR81" s="8"/>
      <c r="AS81" s="225"/>
      <c r="AT81" s="6" t="str">
        <f>IF(COUNTA(J81)=0,"未入力です。","")</f>
        <v>未入力です。</v>
      </c>
    </row>
    <row r="82" spans="1:46" ht="5.0999999999999996" customHeight="1">
      <c r="A82" s="915"/>
      <c r="B82" s="916"/>
      <c r="C82" s="916"/>
      <c r="D82" s="916"/>
      <c r="E82" s="916"/>
      <c r="F82" s="916"/>
      <c r="G82" s="916"/>
      <c r="H82" s="916"/>
      <c r="I82" s="916"/>
      <c r="J82" s="916"/>
      <c r="K82" s="916"/>
      <c r="L82" s="916"/>
      <c r="M82" s="916"/>
      <c r="N82" s="916"/>
      <c r="O82" s="916"/>
      <c r="P82" s="916"/>
      <c r="Q82" s="916"/>
      <c r="R82" s="916"/>
      <c r="S82" s="916"/>
      <c r="T82" s="916"/>
      <c r="U82" s="916"/>
      <c r="V82" s="916"/>
      <c r="W82" s="916"/>
      <c r="X82" s="916"/>
      <c r="Y82" s="916"/>
      <c r="Z82" s="916"/>
      <c r="AA82" s="916"/>
      <c r="AB82" s="916"/>
      <c r="AC82" s="916"/>
      <c r="AD82" s="916"/>
      <c r="AE82" s="916"/>
      <c r="AF82" s="916"/>
      <c r="AG82" s="916"/>
      <c r="AH82" s="916"/>
      <c r="AI82" s="916"/>
      <c r="AJ82" s="916"/>
      <c r="AK82" s="916"/>
      <c r="AL82" s="922"/>
      <c r="AM82" s="4"/>
      <c r="AS82" s="225"/>
    </row>
    <row r="83" spans="1:46" ht="18" customHeight="1">
      <c r="A83" s="1467" t="s">
        <v>2294</v>
      </c>
      <c r="B83" s="1466"/>
      <c r="C83" s="1466"/>
      <c r="D83" s="1466"/>
      <c r="E83" s="1466"/>
      <c r="F83" s="1466"/>
      <c r="G83" s="1466"/>
      <c r="H83" s="1466"/>
      <c r="I83" s="1466"/>
      <c r="J83" s="1466"/>
      <c r="K83" s="1466"/>
      <c r="L83" s="916"/>
      <c r="M83" s="916"/>
      <c r="N83" s="916"/>
      <c r="O83" s="916"/>
      <c r="P83" s="916"/>
      <c r="Q83" s="916"/>
      <c r="R83" s="916"/>
      <c r="S83" s="916"/>
      <c r="T83" s="916"/>
      <c r="U83" s="916"/>
      <c r="V83" s="916"/>
      <c r="W83" s="916"/>
      <c r="X83" s="916"/>
      <c r="Y83" s="916"/>
      <c r="Z83" s="916"/>
      <c r="AA83" s="916"/>
      <c r="AB83" s="916"/>
      <c r="AC83" s="916"/>
      <c r="AD83" s="916"/>
      <c r="AE83" s="916"/>
      <c r="AF83" s="916"/>
      <c r="AG83" s="916"/>
      <c r="AH83" s="916"/>
      <c r="AI83" s="916"/>
      <c r="AJ83" s="916"/>
      <c r="AK83" s="916"/>
      <c r="AL83" s="922"/>
      <c r="AM83" s="4"/>
      <c r="AS83" s="225"/>
    </row>
    <row r="84" spans="1:46" ht="23.1" customHeight="1">
      <c r="A84" s="915"/>
      <c r="B84" s="1507" t="s">
        <v>2262</v>
      </c>
      <c r="C84" s="1508"/>
      <c r="D84" s="1508"/>
      <c r="E84" s="1508"/>
      <c r="F84" s="1508"/>
      <c r="G84" s="1508"/>
      <c r="H84" s="1508"/>
      <c r="I84" s="1508"/>
      <c r="J84" s="1509">
        <v>1</v>
      </c>
      <c r="K84" s="1510"/>
      <c r="L84" s="1510"/>
      <c r="M84" s="1510"/>
      <c r="N84" s="1510"/>
      <c r="O84" s="1510"/>
      <c r="P84" s="1510"/>
      <c r="Q84" s="1510"/>
      <c r="R84" s="1511"/>
      <c r="S84" s="1424"/>
      <c r="T84" s="1425"/>
      <c r="U84" s="1425"/>
      <c r="V84" s="1425"/>
      <c r="W84" s="1425"/>
      <c r="X84" s="1425"/>
      <c r="Y84" s="1425"/>
      <c r="Z84" s="1425"/>
      <c r="AA84" s="1506"/>
      <c r="AB84" s="1424"/>
      <c r="AC84" s="1425"/>
      <c r="AD84" s="1425"/>
      <c r="AE84" s="1425"/>
      <c r="AF84" s="1425"/>
      <c r="AG84" s="1425"/>
      <c r="AH84" s="1425"/>
      <c r="AI84" s="1425"/>
      <c r="AJ84" s="1426"/>
      <c r="AK84" s="937"/>
      <c r="AL84" s="938"/>
      <c r="AM84" s="4" t="str">
        <f>IF(COUNTA(J84,S84,AB84)=0,"未入力","")</f>
        <v/>
      </c>
      <c r="AN84" s="6" t="str">
        <f>IF(T84&lt;&gt;"","1"&amp;TEXT(T84,"00"),
IF(T85&lt;&gt;"","2"&amp;TEXT(T85,"00"),
IF(T86&lt;&gt;"","3"&amp;TEXT(T86,"00"),"")))</f>
        <v/>
      </c>
      <c r="AS84" s="225"/>
      <c r="AT84" s="6" t="str">
        <f>IF(COUNTA(J84,S84,AB84)=0,"未入力です。","")</f>
        <v/>
      </c>
    </row>
    <row r="85" spans="1:46" ht="39" customHeight="1">
      <c r="A85" s="915"/>
      <c r="B85" s="1422" t="s">
        <v>2263</v>
      </c>
      <c r="C85" s="1423"/>
      <c r="D85" s="1423"/>
      <c r="E85" s="1423"/>
      <c r="F85" s="1423"/>
      <c r="G85" s="1423"/>
      <c r="H85" s="1423"/>
      <c r="I85" s="1423"/>
      <c r="J85" s="1509">
        <f>'第二面-3'!A52</f>
        <v>0</v>
      </c>
      <c r="K85" s="1510"/>
      <c r="L85" s="1510"/>
      <c r="M85" s="1510"/>
      <c r="N85" s="1510"/>
      <c r="O85" s="1510"/>
      <c r="P85" s="1510"/>
      <c r="Q85" s="1510"/>
      <c r="R85" s="1511"/>
      <c r="S85" s="1424"/>
      <c r="T85" s="1425"/>
      <c r="U85" s="1425"/>
      <c r="V85" s="1425"/>
      <c r="W85" s="1425"/>
      <c r="X85" s="1425"/>
      <c r="Y85" s="1425"/>
      <c r="Z85" s="1425"/>
      <c r="AA85" s="1506"/>
      <c r="AB85" s="1424"/>
      <c r="AC85" s="1425"/>
      <c r="AD85" s="1425"/>
      <c r="AE85" s="1425"/>
      <c r="AF85" s="1425"/>
      <c r="AG85" s="1425"/>
      <c r="AH85" s="1425"/>
      <c r="AI85" s="1425"/>
      <c r="AJ85" s="1426"/>
      <c r="AK85" s="937"/>
      <c r="AL85" s="938"/>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225"/>
      <c r="AT85" s="6" t="str">
        <f>IF(OR(AND(J$84&lt;&gt;"",COUNTA(J85)=0),
AND(S$84&lt;&gt;"",COUNTA(S85)=0),
AND(AB$84&lt;&gt;"",COUNTA(AB85)=0)),"未入力があります。",
IF(OR(AND(J$84="",COUNTA(J85)=1),AND(S$84="",COUNTA(S85)=1),
AND(AB$84="",COUNTA(AB85)=1)),"棟番号を入力してください。","")
)</f>
        <v/>
      </c>
    </row>
    <row r="86" spans="1:46" ht="23.1" customHeight="1">
      <c r="A86" s="915"/>
      <c r="B86" s="1482" t="s">
        <v>2445</v>
      </c>
      <c r="C86" s="1477"/>
      <c r="D86" s="1477"/>
      <c r="E86" s="1477"/>
      <c r="F86" s="1477"/>
      <c r="G86" s="1477"/>
      <c r="H86" s="1477"/>
      <c r="I86" s="1477"/>
      <c r="J86" s="1535"/>
      <c r="K86" s="1536"/>
      <c r="L86" s="1536"/>
      <c r="M86" s="1536"/>
      <c r="N86" s="1536"/>
      <c r="O86" s="1536"/>
      <c r="P86" s="1536"/>
      <c r="Q86" s="1536"/>
      <c r="R86" s="1537"/>
      <c r="S86" s="1538"/>
      <c r="T86" s="1536"/>
      <c r="U86" s="1536"/>
      <c r="V86" s="1536"/>
      <c r="W86" s="1536"/>
      <c r="X86" s="1536"/>
      <c r="Y86" s="1536"/>
      <c r="Z86" s="1536"/>
      <c r="AA86" s="1537"/>
      <c r="AB86" s="1538"/>
      <c r="AC86" s="1536"/>
      <c r="AD86" s="1536"/>
      <c r="AE86" s="1536"/>
      <c r="AF86" s="1536"/>
      <c r="AG86" s="1536"/>
      <c r="AH86" s="1536"/>
      <c r="AI86" s="1536"/>
      <c r="AJ86" s="1539"/>
      <c r="AK86" s="937"/>
      <c r="AL86" s="938"/>
      <c r="AM86" s="4"/>
      <c r="AS86" s="225"/>
      <c r="AT86" s="6" t="str">
        <f>IF(OR(AND(J$84&lt;&gt;"",COUNTA(J86)=0),
AND(S$84&lt;&gt;"",COUNTA(S86)=0),
AND(AB$84&lt;&gt;"",COUNTA(AB86)=0)),"未入力があります。",
IF(OR(AND(J$84="",COUNTA(J86)=1),AND(S$84="",COUNTA(S86)=1),
AND(AB$84="",COUNTA(AB86)=1)),"棟番号を入力してください。","")
)</f>
        <v>未入力があります。</v>
      </c>
    </row>
    <row r="87" spans="1:46" ht="17.100000000000001" customHeight="1">
      <c r="A87" s="915"/>
      <c r="B87" s="1479"/>
      <c r="C87" s="1480"/>
      <c r="D87" s="1480"/>
      <c r="E87" s="1480"/>
      <c r="F87" s="1480"/>
      <c r="G87" s="1480"/>
      <c r="H87" s="1480"/>
      <c r="I87" s="1480"/>
      <c r="J87" s="1554" t="s">
        <v>2444</v>
      </c>
      <c r="K87" s="1425"/>
      <c r="L87" s="1425"/>
      <c r="M87" s="1425"/>
      <c r="N87" s="1425"/>
      <c r="O87" s="1425"/>
      <c r="P87" s="1425"/>
      <c r="Q87" s="1425"/>
      <c r="R87" s="1506"/>
      <c r="S87" s="1424" t="s">
        <v>2444</v>
      </c>
      <c r="T87" s="1425"/>
      <c r="U87" s="1425"/>
      <c r="V87" s="1425"/>
      <c r="W87" s="1425"/>
      <c r="X87" s="1425"/>
      <c r="Y87" s="1425"/>
      <c r="Z87" s="1425"/>
      <c r="AA87" s="1506"/>
      <c r="AB87" s="1424" t="s">
        <v>2444</v>
      </c>
      <c r="AC87" s="1425"/>
      <c r="AD87" s="1425"/>
      <c r="AE87" s="1425"/>
      <c r="AF87" s="1425"/>
      <c r="AG87" s="1425"/>
      <c r="AH87" s="1425"/>
      <c r="AI87" s="1425"/>
      <c r="AJ87" s="1426"/>
      <c r="AK87" s="939"/>
      <c r="AL87" s="938"/>
      <c r="AM87" s="4"/>
      <c r="AN87" s="6" t="b">
        <v>0</v>
      </c>
      <c r="AO87" s="6" t="b">
        <v>0</v>
      </c>
      <c r="AP87" s="6" t="b">
        <v>0</v>
      </c>
      <c r="AS87" s="225"/>
    </row>
    <row r="88" spans="1:46" ht="20.100000000000001" customHeight="1">
      <c r="A88" s="915"/>
      <c r="B88" s="1553" t="s">
        <v>2446</v>
      </c>
      <c r="C88" s="1490"/>
      <c r="D88" s="1490"/>
      <c r="E88" s="1490"/>
      <c r="F88" s="1490"/>
      <c r="G88" s="1490"/>
      <c r="H88" s="1490"/>
      <c r="I88" s="1490"/>
      <c r="J88" s="1543"/>
      <c r="K88" s="1544"/>
      <c r="L88" s="1544"/>
      <c r="M88" s="1544"/>
      <c r="N88" s="1544"/>
      <c r="O88" s="1544"/>
      <c r="P88" s="1544"/>
      <c r="Q88" s="1544"/>
      <c r="R88" s="1545"/>
      <c r="S88" s="1549"/>
      <c r="T88" s="1544"/>
      <c r="U88" s="1544"/>
      <c r="V88" s="1544"/>
      <c r="W88" s="1544"/>
      <c r="X88" s="1544"/>
      <c r="Y88" s="1544"/>
      <c r="Z88" s="1544"/>
      <c r="AA88" s="1545"/>
      <c r="AB88" s="1549"/>
      <c r="AC88" s="1544"/>
      <c r="AD88" s="1544"/>
      <c r="AE88" s="1544"/>
      <c r="AF88" s="1544"/>
      <c r="AG88" s="1544"/>
      <c r="AH88" s="1544"/>
      <c r="AI88" s="1544"/>
      <c r="AJ88" s="1551"/>
      <c r="AK88" s="912"/>
      <c r="AL88" s="940"/>
      <c r="AM88" s="4"/>
      <c r="AS88" s="225"/>
      <c r="AT88" s="6" t="str">
        <f>IF(OR(AND(J$84&lt;&gt;"",COUNTA(J88)=0),
AND(S$84&lt;&gt;"",COUNTA(S88)=0),
AND(AB$84&lt;&gt;"",COUNTA(AB88)=0)),"未入力があります。",
IF(OR(AND(J$84="",COUNTA(J88)=1),AND(S$84="",COUNTA(S88)=1),
AND(AB$84="",COUNTA(AB88)=1)),"棟番号を入力してください。","")
)</f>
        <v>未入力があります。</v>
      </c>
    </row>
    <row r="89" spans="1:46" ht="15.95" customHeight="1">
      <c r="A89" s="915"/>
      <c r="B89" s="1491"/>
      <c r="C89" s="1492"/>
      <c r="D89" s="1492"/>
      <c r="E89" s="1492"/>
      <c r="F89" s="1492"/>
      <c r="G89" s="1492"/>
      <c r="H89" s="1492"/>
      <c r="I89" s="1492"/>
      <c r="J89" s="1546"/>
      <c r="K89" s="1547"/>
      <c r="L89" s="1547"/>
      <c r="M89" s="1547"/>
      <c r="N89" s="1547"/>
      <c r="O89" s="1547"/>
      <c r="P89" s="1547"/>
      <c r="Q89" s="1547"/>
      <c r="R89" s="1548"/>
      <c r="S89" s="1550"/>
      <c r="T89" s="1547"/>
      <c r="U89" s="1547"/>
      <c r="V89" s="1547"/>
      <c r="W89" s="1547"/>
      <c r="X89" s="1547"/>
      <c r="Y89" s="1547"/>
      <c r="Z89" s="1547"/>
      <c r="AA89" s="1548"/>
      <c r="AB89" s="1550"/>
      <c r="AC89" s="1547"/>
      <c r="AD89" s="1547"/>
      <c r="AE89" s="1547"/>
      <c r="AF89" s="1547"/>
      <c r="AG89" s="1547"/>
      <c r="AH89" s="1547"/>
      <c r="AI89" s="1547"/>
      <c r="AJ89" s="1552"/>
      <c r="AK89" s="941"/>
      <c r="AL89" s="942"/>
      <c r="AM89" s="4"/>
      <c r="AS89" s="225"/>
    </row>
    <row r="90" spans="1:46" ht="23.1" customHeight="1">
      <c r="A90" s="915"/>
      <c r="B90" s="1504" t="s">
        <v>2447</v>
      </c>
      <c r="C90" s="1505"/>
      <c r="D90" s="1505"/>
      <c r="E90" s="1505"/>
      <c r="F90" s="1505"/>
      <c r="G90" s="1505"/>
      <c r="H90" s="1505"/>
      <c r="I90" s="1505"/>
      <c r="J90" s="932"/>
      <c r="K90" s="1451"/>
      <c r="L90" s="1451"/>
      <c r="M90" s="1451"/>
      <c r="N90" s="1451"/>
      <c r="O90" s="1451"/>
      <c r="P90" s="1452" t="s">
        <v>46</v>
      </c>
      <c r="Q90" s="1452"/>
      <c r="R90" s="960"/>
      <c r="S90" s="961"/>
      <c r="T90" s="1451"/>
      <c r="U90" s="1451"/>
      <c r="V90" s="1451"/>
      <c r="W90" s="1451"/>
      <c r="X90" s="1451"/>
      <c r="Y90" s="1452" t="s">
        <v>46</v>
      </c>
      <c r="Z90" s="1452"/>
      <c r="AA90" s="960"/>
      <c r="AB90" s="961"/>
      <c r="AC90" s="1451"/>
      <c r="AD90" s="1451"/>
      <c r="AE90" s="1451"/>
      <c r="AF90" s="1451"/>
      <c r="AG90" s="1451"/>
      <c r="AH90" s="1452" t="s">
        <v>46</v>
      </c>
      <c r="AI90" s="1452"/>
      <c r="AJ90" s="934"/>
      <c r="AK90" s="916"/>
      <c r="AL90" s="922"/>
      <c r="AM90" s="4" t="str">
        <f>IF(COUNTA(K90,T90,AC90)=0,"未入力","")</f>
        <v>未入力</v>
      </c>
      <c r="AN90" s="4"/>
      <c r="AS90" s="225"/>
      <c r="AT90" s="6" t="str">
        <f>IF(OR(AND(J$84&lt;&gt;"",COUNTA(K90)=0),
AND(S$84&lt;&gt;"",COUNTA(T90)=0),
AND(AB$84&lt;&gt;"",COUNTA(AC90)=0)),"未入力があります。",
IF(OR(AND(J$84="",COUNTA(K90)=1),AND(S$84="",COUNTA(T90)=1),
AND(AB$84="",COUNTA(AC90)=1)),"棟番号を入力してください。","")
)</f>
        <v>未入力があります。</v>
      </c>
    </row>
    <row r="91" spans="1:46" ht="12" customHeight="1">
      <c r="A91" s="915"/>
      <c r="B91" s="1482" t="s">
        <v>2448</v>
      </c>
      <c r="C91" s="1483"/>
      <c r="D91" s="1483"/>
      <c r="E91" s="1483"/>
      <c r="F91" s="1483"/>
      <c r="G91" s="1483"/>
      <c r="H91" s="1483"/>
      <c r="I91" s="1483"/>
      <c r="J91" s="945"/>
      <c r="K91" s="914"/>
      <c r="L91" s="914"/>
      <c r="M91" s="914"/>
      <c r="N91" s="914"/>
      <c r="O91" s="914"/>
      <c r="P91" s="914"/>
      <c r="Q91" s="914"/>
      <c r="R91" s="956"/>
      <c r="S91" s="957"/>
      <c r="T91" s="1542"/>
      <c r="U91" s="1542"/>
      <c r="V91" s="1542"/>
      <c r="W91" s="1542"/>
      <c r="X91" s="1542"/>
      <c r="Y91" s="914"/>
      <c r="Z91" s="914"/>
      <c r="AA91" s="956"/>
      <c r="AB91" s="957"/>
      <c r="AC91" s="914"/>
      <c r="AD91" s="914"/>
      <c r="AE91" s="914"/>
      <c r="AF91" s="914"/>
      <c r="AG91" s="914"/>
      <c r="AH91" s="914"/>
      <c r="AI91" s="914"/>
      <c r="AJ91" s="943"/>
      <c r="AK91" s="916"/>
      <c r="AL91" s="922"/>
      <c r="AM91" s="4"/>
      <c r="AN91" s="8"/>
      <c r="AO91" s="8"/>
      <c r="AP91" s="8"/>
      <c r="AS91" s="225">
        <f>COUNTIF(AN91:AN97, TRUE)</f>
        <v>0</v>
      </c>
    </row>
    <row r="92" spans="1:46" ht="18.95" customHeight="1">
      <c r="A92" s="915"/>
      <c r="B92" s="1485"/>
      <c r="C92" s="1486"/>
      <c r="D92" s="1486"/>
      <c r="E92" s="1486"/>
      <c r="F92" s="1486"/>
      <c r="G92" s="1486"/>
      <c r="H92" s="1486"/>
      <c r="I92" s="1486"/>
      <c r="J92" s="923"/>
      <c r="K92" s="1419"/>
      <c r="L92" s="1419"/>
      <c r="M92" s="1419"/>
      <c r="N92" s="1419"/>
      <c r="O92" s="1419"/>
      <c r="P92" s="1541" t="s">
        <v>47</v>
      </c>
      <c r="Q92" s="1541"/>
      <c r="R92" s="958"/>
      <c r="S92" s="959"/>
      <c r="T92" s="1419"/>
      <c r="U92" s="1419"/>
      <c r="V92" s="1419"/>
      <c r="W92" s="1419"/>
      <c r="X92" s="1419"/>
      <c r="Y92" s="1541" t="s">
        <v>2301</v>
      </c>
      <c r="Z92" s="1541"/>
      <c r="AA92" s="958"/>
      <c r="AB92" s="959"/>
      <c r="AC92" s="1419"/>
      <c r="AD92" s="1419"/>
      <c r="AE92" s="1419"/>
      <c r="AF92" s="1419"/>
      <c r="AG92" s="1419"/>
      <c r="AH92" s="1541" t="s">
        <v>2301</v>
      </c>
      <c r="AI92" s="1541"/>
      <c r="AJ92" s="925"/>
      <c r="AK92" s="916"/>
      <c r="AL92" s="922"/>
      <c r="AM92" s="203"/>
      <c r="AN92" s="8"/>
      <c r="AO92" s="8"/>
      <c r="AP92" s="8"/>
      <c r="AS92" s="225">
        <f>COUNTIF(AO91:AO97, TRUE)</f>
        <v>0</v>
      </c>
      <c r="AT92" s="6"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未入力があります。</v>
      </c>
    </row>
    <row r="93" spans="1:46" ht="8.4499999999999993" hidden="1" customHeight="1">
      <c r="A93" s="915"/>
      <c r="B93" s="234"/>
      <c r="C93" s="234"/>
      <c r="D93" s="234"/>
      <c r="E93" s="234"/>
      <c r="F93" s="234"/>
      <c r="G93" s="234"/>
      <c r="H93" s="234"/>
      <c r="I93" s="233"/>
      <c r="J93" s="177"/>
      <c r="K93" s="184"/>
      <c r="L93" s="184"/>
      <c r="M93" s="184"/>
      <c r="N93" s="184"/>
      <c r="O93" s="231"/>
      <c r="P93" s="231"/>
      <c r="Q93" s="4"/>
      <c r="R93" s="196"/>
      <c r="S93" s="195"/>
      <c r="T93" s="184"/>
      <c r="U93" s="184"/>
      <c r="V93" s="184"/>
      <c r="W93" s="184"/>
      <c r="X93" s="231"/>
      <c r="Y93" s="231"/>
      <c r="Z93" s="4"/>
      <c r="AA93" s="196"/>
      <c r="AB93" s="195"/>
      <c r="AC93" s="184"/>
      <c r="AD93" s="184"/>
      <c r="AE93" s="184"/>
      <c r="AF93" s="184"/>
      <c r="AG93" s="231"/>
      <c r="AH93" s="231"/>
      <c r="AI93" s="4"/>
      <c r="AJ93" s="178"/>
      <c r="AK93" s="916"/>
      <c r="AL93" s="922"/>
      <c r="AM93" s="230"/>
      <c r="AN93" s="8" t="b">
        <v>0</v>
      </c>
      <c r="AO93" s="8" t="b">
        <v>0</v>
      </c>
      <c r="AP93" s="8" t="b">
        <v>0</v>
      </c>
      <c r="AS93" s="225">
        <f>COUNTIF(AP91:AP97, TRUE)</f>
        <v>0</v>
      </c>
      <c r="AT93" s="6" t="str">
        <f>IF(OR(AND(J$84&lt;&gt;"",COUNTA(K93)=0),
AND(S$84&lt;&gt;"",COUNTA(T93)=0),
AND(AB$84&lt;&gt;"",COUNTA(AC93)=0)),"未入力があります。",
IF(OR(AND(J$84="",COUNTA(K93)=1),AND(S$84="",COUNTA(T93)=1),
AND(AB$84="",COUNTA(AC93)=1)),"棟番号を入力してください。","")
)</f>
        <v>未入力があります。</v>
      </c>
    </row>
    <row r="94" spans="1:46" ht="23.1" customHeight="1">
      <c r="A94" s="915"/>
      <c r="B94" s="1431" t="s">
        <v>2449</v>
      </c>
      <c r="C94" s="1432"/>
      <c r="D94" s="1432"/>
      <c r="E94" s="1432"/>
      <c r="F94" s="1432"/>
      <c r="G94" s="1432"/>
      <c r="H94" s="1432"/>
      <c r="I94" s="1433"/>
      <c r="J94" s="962" t="s">
        <v>2308</v>
      </c>
      <c r="K94" s="1415" t="s">
        <v>2311</v>
      </c>
      <c r="L94" s="1416"/>
      <c r="M94" s="1417"/>
      <c r="N94" s="1445"/>
      <c r="O94" s="1445"/>
      <c r="P94" s="1445"/>
      <c r="Q94" s="1445"/>
      <c r="R94" s="1447"/>
      <c r="S94" s="943" t="s">
        <v>2308</v>
      </c>
      <c r="T94" s="1415" t="s">
        <v>2311</v>
      </c>
      <c r="U94" s="1416"/>
      <c r="V94" s="1417"/>
      <c r="W94" s="1444"/>
      <c r="X94" s="1445"/>
      <c r="Y94" s="1445"/>
      <c r="Z94" s="1445"/>
      <c r="AA94" s="1447"/>
      <c r="AB94" s="943" t="s">
        <v>2308</v>
      </c>
      <c r="AC94" s="1415" t="s">
        <v>2311</v>
      </c>
      <c r="AD94" s="1416"/>
      <c r="AE94" s="1417"/>
      <c r="AF94" s="1444"/>
      <c r="AG94" s="1445"/>
      <c r="AH94" s="1445"/>
      <c r="AI94" s="1445"/>
      <c r="AJ94" s="1446"/>
      <c r="AK94" s="916"/>
      <c r="AL94" s="922"/>
      <c r="AM94" s="230" t="str">
        <f>AT94&amp;AT95&amp;AT96&amp;AT97&amp;AT98&amp;AT99</f>
        <v/>
      </c>
      <c r="AN94" s="8"/>
      <c r="AO94" s="8"/>
      <c r="AP94" s="8"/>
      <c r="AS94" s="225"/>
      <c r="AT94" s="6" t="str">
        <f>IF(OR(AND(N94="",COUNTA(N95)=1),
AND(W94="",COUNTA(W95)=1),
AND(AF94="",COUNTA(AF95)=1)),"未入力です。",
IF(OR(AND(J$84="",COUNTA(N94)=1),AND(S$84="",COUNTA(W94)=1),
AND(AB$84="",COUNTA(AF94)=1)),"棟番号を入力してください。",""))</f>
        <v/>
      </c>
    </row>
    <row r="95" spans="1:46" ht="23.1" customHeight="1">
      <c r="A95" s="915"/>
      <c r="B95" s="1434"/>
      <c r="C95" s="1435"/>
      <c r="D95" s="1435"/>
      <c r="E95" s="1435"/>
      <c r="F95" s="1435"/>
      <c r="G95" s="1435"/>
      <c r="H95" s="1435"/>
      <c r="I95" s="1436"/>
      <c r="J95" s="963"/>
      <c r="K95" s="1415" t="s">
        <v>2312</v>
      </c>
      <c r="L95" s="1416"/>
      <c r="M95" s="1417"/>
      <c r="N95" s="1540"/>
      <c r="O95" s="1540"/>
      <c r="P95" s="1540"/>
      <c r="Q95" s="1540"/>
      <c r="R95" s="960" t="s">
        <v>47</v>
      </c>
      <c r="S95" s="925"/>
      <c r="T95" s="1415" t="s">
        <v>2312</v>
      </c>
      <c r="U95" s="1416"/>
      <c r="V95" s="1416"/>
      <c r="W95" s="1448"/>
      <c r="X95" s="1443"/>
      <c r="Y95" s="1443"/>
      <c r="Z95" s="1443"/>
      <c r="AA95" s="960" t="s">
        <v>47</v>
      </c>
      <c r="AB95" s="925"/>
      <c r="AC95" s="1415" t="s">
        <v>2312</v>
      </c>
      <c r="AD95" s="1416"/>
      <c r="AE95" s="1416"/>
      <c r="AF95" s="1448"/>
      <c r="AG95" s="1443"/>
      <c r="AH95" s="1443"/>
      <c r="AI95" s="1443"/>
      <c r="AJ95" s="934" t="s">
        <v>47</v>
      </c>
      <c r="AK95" s="916"/>
      <c r="AL95" s="922"/>
      <c r="AM95" s="230"/>
      <c r="AN95" s="8"/>
      <c r="AO95" s="8"/>
      <c r="AP95" s="8"/>
      <c r="AS95" s="225"/>
      <c r="AT95" s="6"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915"/>
      <c r="B96" s="1434"/>
      <c r="C96" s="1435"/>
      <c r="D96" s="1435"/>
      <c r="E96" s="1435"/>
      <c r="F96" s="1435"/>
      <c r="G96" s="1435"/>
      <c r="H96" s="1435"/>
      <c r="I96" s="1436"/>
      <c r="J96" s="962" t="s">
        <v>2309</v>
      </c>
      <c r="K96" s="1415" t="s">
        <v>2311</v>
      </c>
      <c r="L96" s="1416"/>
      <c r="M96" s="1417"/>
      <c r="N96" s="1445"/>
      <c r="O96" s="1445"/>
      <c r="P96" s="1445"/>
      <c r="Q96" s="1445"/>
      <c r="R96" s="1447"/>
      <c r="S96" s="943" t="s">
        <v>2309</v>
      </c>
      <c r="T96" s="1415" t="s">
        <v>2311</v>
      </c>
      <c r="U96" s="1416"/>
      <c r="V96" s="1417"/>
      <c r="W96" s="1444"/>
      <c r="X96" s="1445"/>
      <c r="Y96" s="1445"/>
      <c r="Z96" s="1445"/>
      <c r="AA96" s="1447"/>
      <c r="AB96" s="943" t="s">
        <v>2309</v>
      </c>
      <c r="AC96" s="1415" t="s">
        <v>2311</v>
      </c>
      <c r="AD96" s="1416"/>
      <c r="AE96" s="1417"/>
      <c r="AF96" s="1444"/>
      <c r="AG96" s="1445"/>
      <c r="AH96" s="1445"/>
      <c r="AI96" s="1445"/>
      <c r="AJ96" s="1446"/>
      <c r="AK96" s="916"/>
      <c r="AL96" s="922"/>
      <c r="AM96" s="230"/>
      <c r="AN96" s="8"/>
      <c r="AO96" s="8"/>
      <c r="AP96" s="8"/>
      <c r="AS96" s="225"/>
      <c r="AT96" s="6" t="str">
        <f>IF(OR(AND(N96="",COUNTA(N97)=1),
AND(W96="",COUNTA(W97)=1),
AND(AF96="",COUNTA(AF97)=1)),"未入力です。",
IF(OR(AND(J$84="",COUNTA(N96)=1),AND(S$84="",COUNTA(W96)=1),
AND(AB$84="",COUNTA(AF96)=1)),"棟番号を入力してください。",""))</f>
        <v/>
      </c>
    </row>
    <row r="97" spans="1:46" ht="23.1" customHeight="1">
      <c r="A97" s="915"/>
      <c r="B97" s="1434"/>
      <c r="C97" s="1435"/>
      <c r="D97" s="1435"/>
      <c r="E97" s="1435"/>
      <c r="F97" s="1435"/>
      <c r="G97" s="1435"/>
      <c r="H97" s="1435"/>
      <c r="I97" s="1436"/>
      <c r="J97" s="963"/>
      <c r="K97" s="1415" t="s">
        <v>2312</v>
      </c>
      <c r="L97" s="1416"/>
      <c r="M97" s="1417"/>
      <c r="N97" s="1540"/>
      <c r="O97" s="1540"/>
      <c r="P97" s="1540"/>
      <c r="Q97" s="1540"/>
      <c r="R97" s="960" t="s">
        <v>47</v>
      </c>
      <c r="S97" s="925"/>
      <c r="T97" s="1415" t="s">
        <v>2312</v>
      </c>
      <c r="U97" s="1416"/>
      <c r="V97" s="1416"/>
      <c r="W97" s="1448"/>
      <c r="X97" s="1443"/>
      <c r="Y97" s="1443"/>
      <c r="Z97" s="1443"/>
      <c r="AA97" s="960" t="s">
        <v>47</v>
      </c>
      <c r="AB97" s="925"/>
      <c r="AC97" s="1415" t="s">
        <v>2312</v>
      </c>
      <c r="AD97" s="1416"/>
      <c r="AE97" s="1416"/>
      <c r="AF97" s="1448"/>
      <c r="AG97" s="1443"/>
      <c r="AH97" s="1443"/>
      <c r="AI97" s="1443"/>
      <c r="AJ97" s="934" t="s">
        <v>47</v>
      </c>
      <c r="AK97" s="916"/>
      <c r="AL97" s="922"/>
      <c r="AM97" s="230"/>
      <c r="AN97" s="8"/>
      <c r="AO97" s="8"/>
      <c r="AP97" s="8"/>
      <c r="AS97" s="225"/>
      <c r="AT97" s="6"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6" ht="23.1" customHeight="1">
      <c r="A98" s="915"/>
      <c r="B98" s="1434"/>
      <c r="C98" s="1435"/>
      <c r="D98" s="1435"/>
      <c r="E98" s="1435"/>
      <c r="F98" s="1435"/>
      <c r="G98" s="1435"/>
      <c r="H98" s="1435"/>
      <c r="I98" s="1436"/>
      <c r="J98" s="945" t="s">
        <v>2310</v>
      </c>
      <c r="K98" s="1415" t="s">
        <v>2311</v>
      </c>
      <c r="L98" s="1416"/>
      <c r="M98" s="1417"/>
      <c r="N98" s="1445"/>
      <c r="O98" s="1445"/>
      <c r="P98" s="1445"/>
      <c r="Q98" s="1445"/>
      <c r="R98" s="1447"/>
      <c r="S98" s="914" t="s">
        <v>2310</v>
      </c>
      <c r="T98" s="1415" t="s">
        <v>2311</v>
      </c>
      <c r="U98" s="1416"/>
      <c r="V98" s="1417"/>
      <c r="W98" s="1444"/>
      <c r="X98" s="1445"/>
      <c r="Y98" s="1445"/>
      <c r="Z98" s="1445"/>
      <c r="AA98" s="1447"/>
      <c r="AB98" s="914" t="s">
        <v>2310</v>
      </c>
      <c r="AC98" s="1415" t="s">
        <v>2311</v>
      </c>
      <c r="AD98" s="1416"/>
      <c r="AE98" s="1417"/>
      <c r="AF98" s="1444"/>
      <c r="AG98" s="1445"/>
      <c r="AH98" s="1445"/>
      <c r="AI98" s="1445"/>
      <c r="AJ98" s="1446"/>
      <c r="AK98" s="916"/>
      <c r="AL98" s="922"/>
      <c r="AM98" s="230"/>
      <c r="AN98" s="8"/>
      <c r="AO98" s="8"/>
      <c r="AP98" s="8"/>
      <c r="AS98" s="225"/>
      <c r="AT98" s="6" t="str">
        <f>IF(OR(AND(N98="",COUNTA(N99)=1),
AND(W98="",COUNTA(W99)=1),
AND(AF98="",COUNTA(AF99)=1)),"未入力です。",
IF(OR(AND(J$84="",COUNTA(N98)=1),AND(S$84="",COUNTA(W98)=1),
AND(AB$84="",COUNTA(AF98)=1)),"棟番号を入力してください。",""))</f>
        <v/>
      </c>
    </row>
    <row r="99" spans="1:46" ht="23.1" customHeight="1">
      <c r="A99" s="915"/>
      <c r="B99" s="1437"/>
      <c r="C99" s="1438"/>
      <c r="D99" s="1438"/>
      <c r="E99" s="1438"/>
      <c r="F99" s="1438"/>
      <c r="G99" s="1438"/>
      <c r="H99" s="1438"/>
      <c r="I99" s="1439"/>
      <c r="J99" s="923"/>
      <c r="K99" s="1415" t="s">
        <v>2312</v>
      </c>
      <c r="L99" s="1416"/>
      <c r="M99" s="1417"/>
      <c r="N99" s="1443"/>
      <c r="O99" s="1443"/>
      <c r="P99" s="1443"/>
      <c r="Q99" s="1443"/>
      <c r="R99" s="960" t="s">
        <v>47</v>
      </c>
      <c r="S99" s="924"/>
      <c r="T99" s="1415" t="s">
        <v>2312</v>
      </c>
      <c r="U99" s="1416"/>
      <c r="V99" s="1416"/>
      <c r="W99" s="1448"/>
      <c r="X99" s="1443"/>
      <c r="Y99" s="1443"/>
      <c r="Z99" s="1443"/>
      <c r="AA99" s="960" t="s">
        <v>47</v>
      </c>
      <c r="AB99" s="924"/>
      <c r="AC99" s="1415" t="s">
        <v>2312</v>
      </c>
      <c r="AD99" s="1416"/>
      <c r="AE99" s="1416"/>
      <c r="AF99" s="1448"/>
      <c r="AG99" s="1443"/>
      <c r="AH99" s="1443"/>
      <c r="AI99" s="1443"/>
      <c r="AJ99" s="934" t="s">
        <v>47</v>
      </c>
      <c r="AK99" s="916"/>
      <c r="AL99" s="922"/>
      <c r="AM99" s="4"/>
      <c r="AN99" s="8"/>
      <c r="AO99" s="8"/>
      <c r="AP99" s="8"/>
      <c r="AS99" s="225"/>
      <c r="AT99" s="6"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6" ht="23.1" customHeight="1">
      <c r="A100" s="915"/>
      <c r="B100" s="1489" t="s">
        <v>2450</v>
      </c>
      <c r="C100" s="1490"/>
      <c r="D100" s="1490"/>
      <c r="E100" s="1490"/>
      <c r="F100" s="1490"/>
      <c r="G100" s="1490"/>
      <c r="H100" s="1490"/>
      <c r="I100" s="1490"/>
      <c r="J100" s="932"/>
      <c r="K100" s="1451"/>
      <c r="L100" s="1451"/>
      <c r="M100" s="1451"/>
      <c r="N100" s="1451"/>
      <c r="O100" s="1451"/>
      <c r="P100" s="1452" t="s">
        <v>48</v>
      </c>
      <c r="Q100" s="1452"/>
      <c r="R100" s="960"/>
      <c r="S100" s="961"/>
      <c r="T100" s="1451"/>
      <c r="U100" s="1451"/>
      <c r="V100" s="1451"/>
      <c r="W100" s="1451"/>
      <c r="X100" s="1451"/>
      <c r="Y100" s="1452" t="s">
        <v>48</v>
      </c>
      <c r="Z100" s="1452"/>
      <c r="AA100" s="960"/>
      <c r="AB100" s="961"/>
      <c r="AC100" s="1451"/>
      <c r="AD100" s="1451"/>
      <c r="AE100" s="1451"/>
      <c r="AF100" s="1451"/>
      <c r="AG100" s="1451"/>
      <c r="AH100" s="1452" t="s">
        <v>48</v>
      </c>
      <c r="AI100" s="1452"/>
      <c r="AJ100" s="934"/>
      <c r="AK100" s="916"/>
      <c r="AL100" s="922"/>
      <c r="AM100" s="230"/>
      <c r="AN100" s="8"/>
      <c r="AO100" s="8"/>
      <c r="AP100" s="8"/>
      <c r="AS100" s="225">
        <f>COUNTIF(AN99:AN104, TRUE)</f>
        <v>0</v>
      </c>
      <c r="AT100" s="6" t="str">
        <f>IF(OR(AND(J$84&lt;&gt;"",COUNTA(K100)=0),
AND(S$84&lt;&gt;"",COUNTA(T100)=0),
AND(AB$84&lt;&gt;"",COUNTA(AC100)=0)),"未入力があります。",
IF(OR(AND(J$84="",COUNTA(K100)=1),AND(S$84="",COUNTA(T100)=1),
AND(AB$84="",COUNTA(AC100)=1)),"棟番号を入力してください。","")
)</f>
        <v>未入力があります。</v>
      </c>
    </row>
    <row r="101" spans="1:46" ht="8.4499999999999993" hidden="1" customHeight="1">
      <c r="A101" s="915"/>
      <c r="B101" s="1491"/>
      <c r="C101" s="1492"/>
      <c r="D101" s="1492"/>
      <c r="E101" s="1492"/>
      <c r="F101" s="1492"/>
      <c r="G101" s="1492"/>
      <c r="H101" s="1492"/>
      <c r="I101" s="1492"/>
      <c r="J101" s="177"/>
      <c r="K101" s="240"/>
      <c r="L101" s="240"/>
      <c r="M101" s="240"/>
      <c r="N101" s="240"/>
      <c r="O101" s="231"/>
      <c r="P101" s="231"/>
      <c r="Q101" s="4"/>
      <c r="R101" s="196"/>
      <c r="S101" s="195"/>
      <c r="T101" s="240"/>
      <c r="U101" s="240"/>
      <c r="V101" s="240"/>
      <c r="W101" s="240"/>
      <c r="X101" s="231"/>
      <c r="Y101" s="231"/>
      <c r="Z101" s="4"/>
      <c r="AA101" s="196"/>
      <c r="AB101" s="195"/>
      <c r="AC101" s="240"/>
      <c r="AD101" s="240"/>
      <c r="AE101" s="240"/>
      <c r="AF101" s="240"/>
      <c r="AG101" s="231"/>
      <c r="AH101" s="231"/>
      <c r="AI101" s="4"/>
      <c r="AJ101" s="178"/>
      <c r="AK101" s="916"/>
      <c r="AL101" s="922"/>
      <c r="AM101" s="230"/>
      <c r="AN101" s="8"/>
      <c r="AO101" s="8"/>
      <c r="AP101" s="8"/>
      <c r="AS101" s="225">
        <f>COUNTIF(AO99:AO104, TRUE)</f>
        <v>0</v>
      </c>
      <c r="AT101" s="6" t="str">
        <f>IFERROR(IF(AND($T$96&lt;&gt;"",AS101&gt;=2),"選択は1つまでです（2列目）。",IF(AND($T$96&lt;&gt;"",AS101=0),"未入力があります（2列目）。",IF(AND($T$96="",AS101&gt;0),"棟番号を入力してください（2列目）。",""))),"")</f>
        <v>未入力があります（2列目）。</v>
      </c>
    </row>
    <row r="102" spans="1:46" ht="17.45" customHeight="1">
      <c r="A102" s="915"/>
      <c r="B102" s="1493"/>
      <c r="C102" s="1494"/>
      <c r="D102" s="1494"/>
      <c r="E102" s="1494"/>
      <c r="F102" s="1494"/>
      <c r="G102" s="1494"/>
      <c r="H102" s="1494"/>
      <c r="I102" s="1494"/>
      <c r="J102" s="179"/>
      <c r="K102" s="965"/>
      <c r="L102" s="911"/>
      <c r="M102" s="965"/>
      <c r="N102" s="966" t="s">
        <v>2265</v>
      </c>
      <c r="O102" s="928"/>
      <c r="P102" s="928"/>
      <c r="Q102" s="924"/>
      <c r="R102" s="958"/>
      <c r="S102" s="193"/>
      <c r="T102" s="965"/>
      <c r="U102" s="911"/>
      <c r="V102" s="965"/>
      <c r="W102" s="966" t="s">
        <v>2265</v>
      </c>
      <c r="X102" s="928"/>
      <c r="Y102" s="928"/>
      <c r="Z102" s="924"/>
      <c r="AA102" s="958"/>
      <c r="AB102" s="193"/>
      <c r="AC102" s="965"/>
      <c r="AD102" s="911"/>
      <c r="AE102" s="965"/>
      <c r="AF102" s="966" t="s">
        <v>2265</v>
      </c>
      <c r="AG102" s="928"/>
      <c r="AH102" s="928"/>
      <c r="AI102" s="924"/>
      <c r="AJ102" s="925"/>
      <c r="AK102" s="916"/>
      <c r="AL102" s="922"/>
      <c r="AM102" s="230"/>
      <c r="AN102" s="8" t="b">
        <v>0</v>
      </c>
      <c r="AO102" s="8" t="b">
        <v>0</v>
      </c>
      <c r="AP102" s="8" t="b">
        <v>0</v>
      </c>
      <c r="AS102" s="225"/>
    </row>
    <row r="103" spans="1:46" ht="11.45" customHeight="1">
      <c r="A103" s="915"/>
      <c r="B103" s="1431" t="s">
        <v>2451</v>
      </c>
      <c r="C103" s="1432"/>
      <c r="D103" s="1432"/>
      <c r="E103" s="1432"/>
      <c r="F103" s="1432"/>
      <c r="G103" s="1432"/>
      <c r="H103" s="1432"/>
      <c r="I103" s="1432"/>
      <c r="J103" s="945"/>
      <c r="K103" s="964"/>
      <c r="L103" s="964"/>
      <c r="M103" s="964"/>
      <c r="N103" s="964"/>
      <c r="O103" s="964"/>
      <c r="P103" s="964"/>
      <c r="Q103" s="914"/>
      <c r="R103" s="956"/>
      <c r="S103" s="957"/>
      <c r="T103" s="964"/>
      <c r="U103" s="964"/>
      <c r="V103" s="964"/>
      <c r="W103" s="964"/>
      <c r="X103" s="964"/>
      <c r="Y103" s="964"/>
      <c r="Z103" s="914"/>
      <c r="AA103" s="956"/>
      <c r="AB103" s="957"/>
      <c r="AC103" s="964"/>
      <c r="AD103" s="964"/>
      <c r="AE103" s="964"/>
      <c r="AF103" s="964"/>
      <c r="AG103" s="964"/>
      <c r="AH103" s="964"/>
      <c r="AI103" s="914"/>
      <c r="AJ103" s="943"/>
      <c r="AK103" s="916"/>
      <c r="AL103" s="922"/>
      <c r="AM103" s="230"/>
      <c r="AN103" s="8"/>
      <c r="AO103" s="8"/>
      <c r="AP103" s="8"/>
      <c r="AS103" s="225"/>
    </row>
    <row r="104" spans="1:46" ht="18.95" customHeight="1">
      <c r="A104" s="915"/>
      <c r="B104" s="1437"/>
      <c r="C104" s="1438"/>
      <c r="D104" s="1438"/>
      <c r="E104" s="1438"/>
      <c r="F104" s="1438"/>
      <c r="G104" s="1438"/>
      <c r="H104" s="1438"/>
      <c r="I104" s="1438"/>
      <c r="J104" s="923"/>
      <c r="K104" s="1419"/>
      <c r="L104" s="1419"/>
      <c r="M104" s="1419"/>
      <c r="N104" s="1419"/>
      <c r="O104" s="1419"/>
      <c r="P104" s="1418" t="s">
        <v>2109</v>
      </c>
      <c r="Q104" s="1418"/>
      <c r="R104" s="958"/>
      <c r="S104" s="959"/>
      <c r="T104" s="1419"/>
      <c r="U104" s="1419"/>
      <c r="V104" s="1419"/>
      <c r="W104" s="1419"/>
      <c r="X104" s="1419"/>
      <c r="Y104" s="1418" t="s">
        <v>2109</v>
      </c>
      <c r="Z104" s="1418"/>
      <c r="AA104" s="958"/>
      <c r="AB104" s="959"/>
      <c r="AC104" s="1419"/>
      <c r="AD104" s="1419"/>
      <c r="AE104" s="1419"/>
      <c r="AF104" s="1419"/>
      <c r="AG104" s="1419"/>
      <c r="AH104" s="1418" t="s">
        <v>2109</v>
      </c>
      <c r="AI104" s="1418"/>
      <c r="AJ104" s="925"/>
      <c r="AK104" s="916"/>
      <c r="AL104" s="922"/>
      <c r="AM104" s="230"/>
      <c r="AN104" s="8"/>
      <c r="AO104" s="8"/>
      <c r="AP104" s="8"/>
      <c r="AS104" s="225"/>
      <c r="AT104" s="6" t="str">
        <f>IF(OR(AND(J$84="",COUNTA(K104)=1),AND(S$84="",COUNTA(T104)=1),
AND(AB$84="",COUNTA(AC104)=1)),"棟番号を入力してください。","")</f>
        <v/>
      </c>
    </row>
    <row r="105" spans="1:46" ht="12" customHeight="1">
      <c r="A105" s="915"/>
      <c r="B105" s="1431" t="s">
        <v>2452</v>
      </c>
      <c r="C105" s="1432"/>
      <c r="D105" s="1432"/>
      <c r="E105" s="1432"/>
      <c r="F105" s="1432"/>
      <c r="G105" s="1432"/>
      <c r="H105" s="1432"/>
      <c r="I105" s="1432"/>
      <c r="J105" s="945"/>
      <c r="K105" s="1488"/>
      <c r="L105" s="1488"/>
      <c r="M105" s="1488"/>
      <c r="N105" s="1488"/>
      <c r="O105" s="1488"/>
      <c r="P105" s="1488"/>
      <c r="Q105" s="914"/>
      <c r="R105" s="956"/>
      <c r="S105" s="957"/>
      <c r="T105" s="1488"/>
      <c r="U105" s="1488"/>
      <c r="V105" s="1488"/>
      <c r="W105" s="1488"/>
      <c r="X105" s="1488"/>
      <c r="Y105" s="1488"/>
      <c r="Z105" s="914"/>
      <c r="AA105" s="956"/>
      <c r="AB105" s="957"/>
      <c r="AC105" s="1488"/>
      <c r="AD105" s="1488"/>
      <c r="AE105" s="1488"/>
      <c r="AF105" s="1488"/>
      <c r="AG105" s="1488"/>
      <c r="AH105" s="1488"/>
      <c r="AI105" s="914"/>
      <c r="AJ105" s="943"/>
      <c r="AK105" s="916"/>
      <c r="AL105" s="922"/>
      <c r="AM105" s="4">
        <f>AT105</f>
        <v>0</v>
      </c>
      <c r="AS105" s="225"/>
    </row>
    <row r="106" spans="1:46" ht="18.95" customHeight="1">
      <c r="A106" s="915"/>
      <c r="B106" s="1437"/>
      <c r="C106" s="1438"/>
      <c r="D106" s="1438"/>
      <c r="E106" s="1438"/>
      <c r="F106" s="1438"/>
      <c r="G106" s="1438"/>
      <c r="H106" s="1438"/>
      <c r="I106" s="1438"/>
      <c r="J106" s="923"/>
      <c r="K106" s="924" t="s">
        <v>2110</v>
      </c>
      <c r="L106" s="924"/>
      <c r="M106" s="1419"/>
      <c r="N106" s="1419"/>
      <c r="O106" s="1419"/>
      <c r="P106" s="1418" t="s">
        <v>2109</v>
      </c>
      <c r="Q106" s="1418"/>
      <c r="R106" s="958"/>
      <c r="S106" s="959"/>
      <c r="T106" s="924" t="s">
        <v>2110</v>
      </c>
      <c r="U106" s="924"/>
      <c r="V106" s="1419"/>
      <c r="W106" s="1419"/>
      <c r="X106" s="1419"/>
      <c r="Y106" s="1418" t="s">
        <v>2109</v>
      </c>
      <c r="Z106" s="1418"/>
      <c r="AA106" s="958"/>
      <c r="AB106" s="959"/>
      <c r="AC106" s="924" t="s">
        <v>2110</v>
      </c>
      <c r="AD106" s="924"/>
      <c r="AE106" s="1419"/>
      <c r="AF106" s="1419"/>
      <c r="AG106" s="1419"/>
      <c r="AH106" s="1418" t="s">
        <v>2109</v>
      </c>
      <c r="AI106" s="1418"/>
      <c r="AJ106" s="925"/>
      <c r="AK106" s="916"/>
      <c r="AL106" s="922"/>
      <c r="AM106" s="4"/>
      <c r="AS106" s="225"/>
      <c r="AT106" s="6" t="str">
        <f>IF(OR(AND(J$84="",COUNTA(M106)=1),AND(S$84="",COUNTA(V106)=1),
AND(AB$84="",COUNTA(AE106)=1)),"棟番号を入力してください。","")</f>
        <v/>
      </c>
    </row>
    <row r="107" spans="1:46" ht="3.95" customHeight="1">
      <c r="A107" s="915"/>
      <c r="B107" s="916"/>
      <c r="C107" s="916"/>
      <c r="D107" s="916"/>
      <c r="E107" s="916"/>
      <c r="F107" s="916"/>
      <c r="G107" s="916"/>
      <c r="H107" s="916"/>
      <c r="I107" s="916"/>
      <c r="J107" s="916"/>
      <c r="K107" s="916"/>
      <c r="L107" s="916"/>
      <c r="M107" s="916"/>
      <c r="N107" s="916"/>
      <c r="O107" s="916"/>
      <c r="P107" s="916"/>
      <c r="Q107" s="916"/>
      <c r="R107" s="916"/>
      <c r="S107" s="916"/>
      <c r="T107" s="916"/>
      <c r="U107" s="916"/>
      <c r="V107" s="916"/>
      <c r="W107" s="916"/>
      <c r="X107" s="916"/>
      <c r="Y107" s="916"/>
      <c r="Z107" s="916"/>
      <c r="AA107" s="916"/>
      <c r="AB107" s="916"/>
      <c r="AC107" s="916"/>
      <c r="AD107" s="916"/>
      <c r="AE107" s="916"/>
      <c r="AF107" s="916"/>
      <c r="AG107" s="916"/>
      <c r="AH107" s="916"/>
      <c r="AI107" s="916"/>
      <c r="AJ107" s="916"/>
      <c r="AK107" s="916"/>
      <c r="AL107" s="922"/>
      <c r="AM107" s="4"/>
      <c r="AS107" s="225"/>
    </row>
    <row r="108" spans="1:46" ht="3.95" customHeight="1">
      <c r="A108" s="915"/>
      <c r="B108" s="916"/>
      <c r="C108" s="916"/>
      <c r="D108" s="916"/>
      <c r="E108" s="916"/>
      <c r="F108" s="916"/>
      <c r="G108" s="916"/>
      <c r="H108" s="916"/>
      <c r="I108" s="916"/>
      <c r="J108" s="916"/>
      <c r="K108" s="916"/>
      <c r="L108" s="916"/>
      <c r="M108" s="916"/>
      <c r="N108" s="916"/>
      <c r="O108" s="916"/>
      <c r="P108" s="916"/>
      <c r="Q108" s="916"/>
      <c r="R108" s="916"/>
      <c r="S108" s="916"/>
      <c r="T108" s="916"/>
      <c r="U108" s="916"/>
      <c r="V108" s="916"/>
      <c r="W108" s="916"/>
      <c r="X108" s="916"/>
      <c r="Y108" s="916"/>
      <c r="Z108" s="916"/>
      <c r="AA108" s="916"/>
      <c r="AB108" s="916"/>
      <c r="AC108" s="916"/>
      <c r="AD108" s="916"/>
      <c r="AE108" s="916"/>
      <c r="AF108" s="916"/>
      <c r="AG108" s="916"/>
      <c r="AH108" s="916"/>
      <c r="AI108" s="916"/>
      <c r="AJ108" s="916"/>
      <c r="AK108" s="916"/>
      <c r="AL108" s="922"/>
      <c r="AM108" s="4"/>
      <c r="AS108" s="225"/>
    </row>
    <row r="109" spans="1:46" ht="23.1" customHeight="1">
      <c r="A109" s="1557" t="s">
        <v>2453</v>
      </c>
      <c r="B109" s="1421"/>
      <c r="C109" s="1421"/>
      <c r="D109" s="1421"/>
      <c r="E109" s="1421"/>
      <c r="F109" s="1421"/>
      <c r="G109" s="1421"/>
      <c r="H109" s="1421"/>
      <c r="I109" s="1421"/>
      <c r="J109" s="1421"/>
      <c r="K109" s="1421"/>
      <c r="L109" s="1421"/>
      <c r="M109" s="1421"/>
      <c r="N109" s="1421"/>
      <c r="O109" s="1421"/>
      <c r="P109" s="911"/>
      <c r="Q109" s="911"/>
      <c r="R109" s="1563"/>
      <c r="S109" s="1540"/>
      <c r="T109" s="1540"/>
      <c r="U109" s="1540"/>
      <c r="V109" s="1540"/>
      <c r="W109" s="1540"/>
      <c r="X109" s="1540"/>
      <c r="Y109" s="1540"/>
      <c r="Z109" s="1540"/>
      <c r="AA109" s="235" t="s">
        <v>47</v>
      </c>
      <c r="AB109" s="197"/>
      <c r="AC109" s="944"/>
      <c r="AD109" s="944"/>
      <c r="AE109" s="911"/>
      <c r="AF109" s="911"/>
      <c r="AG109" s="916"/>
      <c r="AH109" s="916"/>
      <c r="AI109" s="916"/>
      <c r="AJ109" s="916"/>
      <c r="AK109" s="916"/>
      <c r="AL109" s="922"/>
      <c r="AM109" s="4"/>
      <c r="AS109" s="225"/>
      <c r="AT109" s="6" t="str">
        <f>IF(AND($AN$78=TRUE,R109=""),"未入力です。",IF(AND($AN$78=FALSE,R109&lt;&gt;""),"【４．工事種別】が新築以外の場合は回答は不要です。",""))</f>
        <v/>
      </c>
    </row>
    <row r="110" spans="1:46" ht="2.4500000000000002" customHeight="1">
      <c r="A110" s="923"/>
      <c r="B110" s="924"/>
      <c r="C110" s="924"/>
      <c r="D110" s="924"/>
      <c r="E110" s="924"/>
      <c r="F110" s="924"/>
      <c r="G110" s="924"/>
      <c r="H110" s="924"/>
      <c r="I110" s="924"/>
      <c r="J110" s="924"/>
      <c r="K110" s="924"/>
      <c r="L110" s="924"/>
      <c r="M110" s="924"/>
      <c r="N110" s="924"/>
      <c r="O110" s="924"/>
      <c r="P110" s="924"/>
      <c r="Q110" s="924"/>
      <c r="R110" s="924"/>
      <c r="S110" s="924"/>
      <c r="T110" s="924"/>
      <c r="U110" s="924"/>
      <c r="V110" s="924"/>
      <c r="W110" s="924"/>
      <c r="X110" s="924"/>
      <c r="Y110" s="924"/>
      <c r="Z110" s="924"/>
      <c r="AA110" s="924"/>
      <c r="AB110" s="924"/>
      <c r="AC110" s="924"/>
      <c r="AD110" s="924"/>
      <c r="AE110" s="924"/>
      <c r="AF110" s="924"/>
      <c r="AG110" s="924"/>
      <c r="AH110" s="924"/>
      <c r="AI110" s="924"/>
      <c r="AJ110" s="924"/>
      <c r="AK110" s="924"/>
      <c r="AL110" s="925"/>
      <c r="AM110" s="4"/>
      <c r="AS110" s="225"/>
    </row>
    <row r="111" spans="1:46" ht="3.95" customHeight="1">
      <c r="A111" s="916"/>
      <c r="B111" s="916"/>
      <c r="C111" s="916"/>
      <c r="D111" s="916"/>
      <c r="E111" s="916"/>
      <c r="F111" s="916"/>
      <c r="G111" s="916"/>
      <c r="H111" s="916"/>
      <c r="I111" s="916"/>
      <c r="J111" s="916"/>
      <c r="K111" s="916"/>
      <c r="L111" s="916"/>
      <c r="M111" s="916"/>
      <c r="N111" s="916"/>
      <c r="O111" s="916"/>
      <c r="P111" s="916"/>
      <c r="Q111" s="916"/>
      <c r="R111" s="916"/>
      <c r="S111" s="916"/>
      <c r="T111" s="916"/>
      <c r="U111" s="916"/>
      <c r="V111" s="916"/>
      <c r="W111" s="916"/>
      <c r="X111" s="916"/>
      <c r="Y111" s="916"/>
      <c r="Z111" s="916"/>
      <c r="AA111" s="916"/>
      <c r="AB111" s="916"/>
      <c r="AC111" s="916"/>
      <c r="AD111" s="916"/>
      <c r="AE111" s="916"/>
      <c r="AF111" s="916"/>
      <c r="AG111" s="916"/>
      <c r="AH111" s="916"/>
      <c r="AI111" s="916"/>
      <c r="AJ111" s="916"/>
      <c r="AK111" s="916"/>
      <c r="AL111" s="916"/>
      <c r="AM111" s="4"/>
      <c r="AS111" s="225"/>
    </row>
    <row r="112" spans="1:46" ht="15" customHeight="1">
      <c r="A112" s="1421" t="s">
        <v>50</v>
      </c>
      <c r="B112" s="1421"/>
      <c r="C112" s="1421"/>
      <c r="D112" s="1421"/>
      <c r="E112" s="1421"/>
      <c r="F112" s="1421"/>
      <c r="G112" s="1421"/>
      <c r="H112" s="1421"/>
      <c r="I112" s="1421"/>
      <c r="J112" s="1421"/>
      <c r="K112" s="1421"/>
      <c r="L112" s="1421"/>
      <c r="M112" s="1421"/>
      <c r="N112" s="1421"/>
      <c r="O112" s="1421"/>
      <c r="P112" s="1421"/>
      <c r="Q112" s="1421"/>
      <c r="R112" s="1421"/>
      <c r="S112" s="1421"/>
      <c r="T112" s="1421"/>
      <c r="U112" s="1421"/>
      <c r="V112" s="1421"/>
      <c r="W112" s="1421"/>
      <c r="X112" s="1421"/>
      <c r="Y112" s="1421"/>
      <c r="Z112" s="1421"/>
      <c r="AA112" s="1421"/>
      <c r="AB112" s="1421"/>
      <c r="AC112" s="1421"/>
      <c r="AD112" s="1421"/>
      <c r="AE112" s="1421"/>
      <c r="AF112" s="1421"/>
      <c r="AG112" s="1421"/>
      <c r="AH112" s="1421"/>
      <c r="AI112" s="1421"/>
      <c r="AJ112" s="1421"/>
      <c r="AK112" s="927"/>
      <c r="AL112" s="927"/>
      <c r="AM112" s="4"/>
      <c r="AS112" s="225"/>
    </row>
    <row r="113" spans="1:46" ht="2.25" customHeight="1">
      <c r="A113" s="916"/>
      <c r="B113" s="916"/>
      <c r="C113" s="916"/>
      <c r="D113" s="916"/>
      <c r="E113" s="916"/>
      <c r="F113" s="916"/>
      <c r="G113" s="916"/>
      <c r="H113" s="916"/>
      <c r="I113" s="916"/>
      <c r="J113" s="916"/>
      <c r="K113" s="916"/>
      <c r="L113" s="916"/>
      <c r="M113" s="916"/>
      <c r="N113" s="916"/>
      <c r="O113" s="916"/>
      <c r="P113" s="916"/>
      <c r="Q113" s="916"/>
      <c r="R113" s="916"/>
      <c r="S113" s="916"/>
      <c r="T113" s="916"/>
      <c r="U113" s="916"/>
      <c r="V113" s="916"/>
      <c r="W113" s="916"/>
      <c r="X113" s="916"/>
      <c r="Y113" s="916"/>
      <c r="Z113" s="916"/>
      <c r="AA113" s="916"/>
      <c r="AB113" s="916"/>
      <c r="AC113" s="916"/>
      <c r="AD113" s="916"/>
      <c r="AE113" s="916"/>
      <c r="AF113" s="916"/>
      <c r="AG113" s="916"/>
      <c r="AH113" s="916"/>
      <c r="AI113" s="916"/>
      <c r="AJ113" s="916"/>
      <c r="AK113" s="916"/>
      <c r="AL113" s="916"/>
      <c r="AM113" s="4" t="str">
        <f>IF(AND($AL$87=TRUE,R113=""),"未入力",IF(AND($AL$87=FALSE,R113&lt;&gt;""),"入力不要",""))</f>
        <v/>
      </c>
      <c r="AS113" s="225"/>
    </row>
    <row r="114" spans="1:46" ht="2.25" customHeight="1">
      <c r="A114" s="945"/>
      <c r="B114" s="914"/>
      <c r="C114" s="914"/>
      <c r="D114" s="914"/>
      <c r="E114" s="914"/>
      <c r="F114" s="914"/>
      <c r="G114" s="914"/>
      <c r="H114" s="914"/>
      <c r="I114" s="914"/>
      <c r="J114" s="914"/>
      <c r="K114" s="914"/>
      <c r="L114" s="914"/>
      <c r="M114" s="914"/>
      <c r="N114" s="914"/>
      <c r="O114" s="914"/>
      <c r="P114" s="914"/>
      <c r="Q114" s="914"/>
      <c r="R114" s="914"/>
      <c r="S114" s="914"/>
      <c r="T114" s="914"/>
      <c r="U114" s="914"/>
      <c r="V114" s="914"/>
      <c r="W114" s="914"/>
      <c r="X114" s="914"/>
      <c r="Y114" s="914"/>
      <c r="Z114" s="914"/>
      <c r="AA114" s="914"/>
      <c r="AB114" s="914"/>
      <c r="AC114" s="914"/>
      <c r="AD114" s="914"/>
      <c r="AE114" s="914"/>
      <c r="AF114" s="914"/>
      <c r="AG114" s="914"/>
      <c r="AH114" s="914"/>
      <c r="AI114" s="914"/>
      <c r="AJ114" s="914"/>
      <c r="AK114" s="914"/>
      <c r="AL114" s="943"/>
      <c r="AM114" s="4"/>
      <c r="AS114" s="225"/>
    </row>
    <row r="115" spans="1:46" ht="14.45" customHeight="1">
      <c r="A115" s="915" t="s">
        <v>51</v>
      </c>
      <c r="B115" s="916"/>
      <c r="C115" s="916"/>
      <c r="D115" s="916"/>
      <c r="E115" s="916"/>
      <c r="F115" s="916"/>
      <c r="G115" s="916"/>
      <c r="H115" s="916"/>
      <c r="I115" s="916"/>
      <c r="J115" s="916"/>
      <c r="K115" s="916"/>
      <c r="L115" s="916"/>
      <c r="M115" s="916"/>
      <c r="N115" s="916"/>
      <c r="O115" s="916"/>
      <c r="P115" s="916"/>
      <c r="Q115" s="916"/>
      <c r="R115" s="916"/>
      <c r="S115" s="916"/>
      <c r="T115" s="916"/>
      <c r="U115" s="916"/>
      <c r="V115" s="916"/>
      <c r="W115" s="916"/>
      <c r="X115" s="916"/>
      <c r="Y115" s="916"/>
      <c r="Z115" s="916"/>
      <c r="AA115" s="916"/>
      <c r="AB115" s="916"/>
      <c r="AC115" s="916"/>
      <c r="AD115" s="916"/>
      <c r="AE115" s="916"/>
      <c r="AF115" s="916"/>
      <c r="AG115" s="916"/>
      <c r="AH115" s="916"/>
      <c r="AI115" s="916"/>
      <c r="AJ115" s="916"/>
      <c r="AK115" s="916"/>
      <c r="AL115" s="922"/>
      <c r="AM115" s="4"/>
      <c r="AS115" s="225"/>
    </row>
    <row r="116" spans="1:46" ht="18" customHeight="1">
      <c r="A116" s="915"/>
      <c r="B116" s="1422" t="s">
        <v>2262</v>
      </c>
      <c r="C116" s="1423"/>
      <c r="D116" s="1423"/>
      <c r="E116" s="1423"/>
      <c r="F116" s="1423"/>
      <c r="G116" s="1423"/>
      <c r="H116" s="1423"/>
      <c r="I116" s="1423"/>
      <c r="J116" s="1460"/>
      <c r="K116" s="1461"/>
      <c r="L116" s="1461"/>
      <c r="M116" s="1461"/>
      <c r="N116" s="1461"/>
      <c r="O116" s="1461"/>
      <c r="P116" s="1462"/>
      <c r="Q116" s="946"/>
      <c r="R116" s="946"/>
      <c r="S116" s="946"/>
      <c r="T116" s="946"/>
      <c r="U116" s="946"/>
      <c r="V116" s="946"/>
      <c r="W116" s="946"/>
      <c r="X116" s="946"/>
      <c r="Y116" s="946"/>
      <c r="Z116" s="946"/>
      <c r="AA116" s="946"/>
      <c r="AB116" s="946"/>
      <c r="AC116" s="946"/>
      <c r="AD116" s="946"/>
      <c r="AE116" s="946"/>
      <c r="AF116" s="946"/>
      <c r="AG116" s="946"/>
      <c r="AH116" s="946"/>
      <c r="AI116" s="946"/>
      <c r="AJ116" s="916"/>
      <c r="AK116" s="916"/>
      <c r="AL116" s="922"/>
      <c r="AM116" s="11"/>
      <c r="AN116" s="252"/>
      <c r="AO116" s="252"/>
      <c r="AP116" s="252"/>
      <c r="AQ116" s="252"/>
      <c r="AR116" s="252"/>
      <c r="AS116" s="225"/>
    </row>
    <row r="117" spans="1:46" ht="30.95" customHeight="1">
      <c r="A117" s="915"/>
      <c r="B117" s="1431" t="s">
        <v>2267</v>
      </c>
      <c r="C117" s="1432"/>
      <c r="D117" s="1432"/>
      <c r="E117" s="1432"/>
      <c r="F117" s="1432"/>
      <c r="G117" s="1432"/>
      <c r="H117" s="1432"/>
      <c r="I117" s="1433"/>
      <c r="J117" s="181"/>
      <c r="K117" s="913" t="s">
        <v>52</v>
      </c>
      <c r="L117" s="913"/>
      <c r="M117" s="913"/>
      <c r="N117" s="913"/>
      <c r="O117" s="914"/>
      <c r="P117" s="230"/>
      <c r="Q117" s="968" t="s">
        <v>53</v>
      </c>
      <c r="R117" s="930"/>
      <c r="S117" s="930"/>
      <c r="T117" s="914"/>
      <c r="U117" s="930"/>
      <c r="V117" s="930"/>
      <c r="W117" s="914"/>
      <c r="X117" s="930"/>
      <c r="Y117" s="930"/>
      <c r="Z117" s="943"/>
      <c r="AA117" s="911"/>
      <c r="AB117" s="916"/>
      <c r="AC117" s="916"/>
      <c r="AD117" s="916"/>
      <c r="AE117" s="916"/>
      <c r="AF117" s="916"/>
      <c r="AG117" s="916"/>
      <c r="AH117" s="916"/>
      <c r="AI117" s="916"/>
      <c r="AJ117" s="916"/>
      <c r="AK117" s="916"/>
      <c r="AL117" s="922"/>
      <c r="AM117" s="226"/>
      <c r="AN117" s="252" t="b">
        <v>0</v>
      </c>
      <c r="AO117" s="252" t="b">
        <v>0</v>
      </c>
      <c r="AP117" s="252"/>
      <c r="AQ117" s="252"/>
      <c r="AR117" s="252"/>
      <c r="AS117" s="225">
        <f>COUNTIF(AN117:AO117, TRUE)</f>
        <v>0</v>
      </c>
      <c r="AT117" s="6" t="str">
        <f>IF(AND($J116&lt;&gt;"",COUNTIF(AN117:AP117,TRUE)=0),"未入力です。",
  IF(AND($J116&lt;&gt;"",COUNTIF(AN117:AP117,TRUE)&gt;1),"選択は1つまでです。",""))</f>
        <v/>
      </c>
    </row>
    <row r="118" spans="1:46" ht="17.100000000000001" customHeight="1">
      <c r="A118" s="915"/>
      <c r="B118" s="1453" t="s">
        <v>2268</v>
      </c>
      <c r="C118" s="1454"/>
      <c r="D118" s="1454"/>
      <c r="E118" s="1454"/>
      <c r="F118" s="1454"/>
      <c r="G118" s="1454"/>
      <c r="H118" s="1454"/>
      <c r="I118" s="1455"/>
      <c r="J118" s="181"/>
      <c r="K118" s="914" t="s">
        <v>54</v>
      </c>
      <c r="L118" s="914"/>
      <c r="M118" s="914"/>
      <c r="N118" s="914"/>
      <c r="O118" s="914"/>
      <c r="P118" s="914"/>
      <c r="Q118" s="914"/>
      <c r="R118" s="3"/>
      <c r="S118" s="1420" t="s">
        <v>55</v>
      </c>
      <c r="T118" s="1420"/>
      <c r="U118" s="1420"/>
      <c r="V118" s="1420"/>
      <c r="W118" s="1420"/>
      <c r="X118" s="914"/>
      <c r="Y118" s="3"/>
      <c r="Z118" s="1420" t="s">
        <v>56</v>
      </c>
      <c r="AA118" s="1420"/>
      <c r="AB118" s="1420"/>
      <c r="AC118" s="1420"/>
      <c r="AD118" s="1420"/>
      <c r="AE118" s="1420"/>
      <c r="AF118" s="1420"/>
      <c r="AG118" s="1420"/>
      <c r="AH118" s="1420"/>
      <c r="AI118" s="1441"/>
      <c r="AJ118" s="916"/>
      <c r="AK118" s="916"/>
      <c r="AL118" s="922"/>
      <c r="AM118" s="11" t="str">
        <f>IF(AND($I120&lt;&gt;"",COUNTIF(AN118:AP119,TRUE)=0),"未入力",
  IF(AND($I120&lt;&gt;"",COUNTIF(AN118:AP119,TRUE)&gt;1),"複数選択",""))</f>
        <v/>
      </c>
      <c r="AN118" s="254" t="b">
        <v>0</v>
      </c>
      <c r="AO118" s="254" t="b">
        <v>0</v>
      </c>
      <c r="AP118" s="254" t="b">
        <v>0</v>
      </c>
      <c r="AQ118" s="254"/>
      <c r="AR118" s="254"/>
      <c r="AS118" s="225">
        <f>COUNTIF(AN118:AP118, TRUE)</f>
        <v>0</v>
      </c>
      <c r="AT118" s="6" t="str">
        <f>IF(AND($J$116&lt;&gt;"",AN117=TRUE,COUNTIF(AN118:AP119,TRUE)=0),"ロで新設を選んだ場合は回答が必要です。",
  IF(AND($J$116&lt;&gt;"",AN117&lt;&gt;TRUE,COUNTIF(AN118:AP119,TRUE)&gt;0),"ロで新設を選んだ場合に回答してください。",""))</f>
        <v/>
      </c>
    </row>
    <row r="119" spans="1:46" ht="17.100000000000001" customHeight="1">
      <c r="A119" s="915"/>
      <c r="B119" s="1456"/>
      <c r="C119" s="1457"/>
      <c r="D119" s="1457"/>
      <c r="E119" s="1457"/>
      <c r="F119" s="1457"/>
      <c r="G119" s="1457"/>
      <c r="H119" s="1457"/>
      <c r="I119" s="1458"/>
      <c r="J119" s="179"/>
      <c r="K119" s="1449" t="s">
        <v>57</v>
      </c>
      <c r="L119" s="1449"/>
      <c r="M119" s="1449"/>
      <c r="N119" s="1449"/>
      <c r="O119" s="1449"/>
      <c r="P119" s="1449"/>
      <c r="Q119" s="1449"/>
      <c r="R119" s="1449"/>
      <c r="S119" s="924"/>
      <c r="T119" s="7"/>
      <c r="U119" s="1449" t="s">
        <v>58</v>
      </c>
      <c r="V119" s="1449"/>
      <c r="W119" s="1449"/>
      <c r="X119" s="1449"/>
      <c r="Y119" s="924"/>
      <c r="Z119" s="924"/>
      <c r="AA119" s="924"/>
      <c r="AB119" s="924"/>
      <c r="AC119" s="924"/>
      <c r="AD119" s="924"/>
      <c r="AE119" s="924"/>
      <c r="AF119" s="924"/>
      <c r="AG119" s="924"/>
      <c r="AH119" s="924"/>
      <c r="AI119" s="925"/>
      <c r="AJ119" s="916"/>
      <c r="AK119" s="916"/>
      <c r="AL119" s="922"/>
      <c r="AM119" s="11"/>
      <c r="AN119" s="254" t="b">
        <v>0</v>
      </c>
      <c r="AO119" s="254" t="b">
        <v>0</v>
      </c>
      <c r="AP119" s="254"/>
      <c r="AQ119" s="254"/>
      <c r="AR119" s="254"/>
      <c r="AS119" s="225">
        <f>COUNTIF(AN119:AO119, TRUE)</f>
        <v>0</v>
      </c>
      <c r="AT119" s="6" t="str">
        <f>IF(AND($J$116&lt;&gt;"",COUNTIF(AN118:AP119,TRUE)&gt;1),"選択は1つまでです。","")</f>
        <v/>
      </c>
    </row>
    <row r="120" spans="1:46" ht="17.100000000000001" customHeight="1">
      <c r="A120" s="915"/>
      <c r="B120" s="1427" t="s">
        <v>2269</v>
      </c>
      <c r="C120" s="1428"/>
      <c r="D120" s="1428"/>
      <c r="E120" s="1428"/>
      <c r="F120" s="1428"/>
      <c r="G120" s="1428"/>
      <c r="H120" s="1428"/>
      <c r="I120" s="1429"/>
      <c r="J120" s="182"/>
      <c r="K120" s="1423" t="s">
        <v>59</v>
      </c>
      <c r="L120" s="1423"/>
      <c r="M120" s="1423"/>
      <c r="N120" s="1423"/>
      <c r="O120" s="1423"/>
      <c r="P120" s="950"/>
      <c r="Q120" s="183"/>
      <c r="R120" s="1428" t="s">
        <v>60</v>
      </c>
      <c r="S120" s="1428"/>
      <c r="T120" s="1428"/>
      <c r="U120" s="1428"/>
      <c r="V120" s="1428"/>
      <c r="W120" s="1428"/>
      <c r="X120" s="183"/>
      <c r="Y120" s="1423" t="s">
        <v>61</v>
      </c>
      <c r="Z120" s="1423"/>
      <c r="AA120" s="1423"/>
      <c r="AB120" s="1423"/>
      <c r="AC120" s="1423"/>
      <c r="AD120" s="1430"/>
      <c r="AE120" s="916"/>
      <c r="AF120" s="916"/>
      <c r="AG120" s="916"/>
      <c r="AH120" s="916"/>
      <c r="AI120" s="911"/>
      <c r="AJ120" s="916"/>
      <c r="AK120" s="916"/>
      <c r="AL120" s="922"/>
      <c r="AM120" s="11" t="str">
        <f>IF(AND($I120&lt;&gt;"",COUNTIF(AN120:AP121,TRUE)=0),"未入力",
  IF(AND($I120&lt;&gt;"",COUNTIF(AN120:AP121,TRUE)&gt;1),"複数選択",""))</f>
        <v/>
      </c>
      <c r="AN120" s="254" t="b">
        <v>0</v>
      </c>
      <c r="AO120" s="254" t="b">
        <v>0</v>
      </c>
      <c r="AP120" s="254" t="b">
        <v>0</v>
      </c>
      <c r="AQ120" s="254"/>
      <c r="AR120" s="254"/>
      <c r="AS120" s="225">
        <f>COUNTIF(AN120:AP120, TRUE)</f>
        <v>0</v>
      </c>
      <c r="AT120" s="6" t="str">
        <f>IF(AND($J$116&lt;&gt;"",COUNTIF(AN120:AP120,TRUE)=0),"未入力です。",
  IF(AND($J$116&lt;&gt;"",COUNTIF(AN120:AP120,TRUE)&gt;1),"選択は1つまでです。",""))</f>
        <v/>
      </c>
    </row>
    <row r="121" spans="1:46" ht="17.100000000000001" customHeight="1">
      <c r="A121" s="915"/>
      <c r="B121" s="1422" t="s">
        <v>2270</v>
      </c>
      <c r="C121" s="1423"/>
      <c r="D121" s="1423"/>
      <c r="E121" s="1423"/>
      <c r="F121" s="1423"/>
      <c r="G121" s="1423"/>
      <c r="H121" s="1423"/>
      <c r="I121" s="1430"/>
      <c r="J121" s="182"/>
      <c r="K121" s="1423" t="s">
        <v>62</v>
      </c>
      <c r="L121" s="1423"/>
      <c r="M121" s="1423"/>
      <c r="N121" s="1423"/>
      <c r="O121" s="1423"/>
      <c r="P121" s="950"/>
      <c r="Q121" s="183"/>
      <c r="R121" s="1423" t="s">
        <v>63</v>
      </c>
      <c r="S121" s="1423"/>
      <c r="T121" s="1423"/>
      <c r="U121" s="1423"/>
      <c r="V121" s="1423"/>
      <c r="W121" s="1423"/>
      <c r="X121" s="183"/>
      <c r="Y121" s="1428" t="s">
        <v>64</v>
      </c>
      <c r="Z121" s="1428"/>
      <c r="AA121" s="1428"/>
      <c r="AB121" s="1428"/>
      <c r="AC121" s="1428"/>
      <c r="AD121" s="1429"/>
      <c r="AE121" s="916"/>
      <c r="AF121" s="916"/>
      <c r="AG121" s="916"/>
      <c r="AH121" s="916"/>
      <c r="AI121" s="911"/>
      <c r="AJ121" s="916"/>
      <c r="AK121" s="916"/>
      <c r="AL121" s="922"/>
      <c r="AM121" s="11"/>
      <c r="AN121" s="254" t="b">
        <v>0</v>
      </c>
      <c r="AO121" s="254" t="b">
        <v>0</v>
      </c>
      <c r="AP121" s="254" t="b">
        <v>0</v>
      </c>
      <c r="AQ121" s="254"/>
      <c r="AR121" s="254"/>
      <c r="AS121" s="225">
        <f>COUNTIF(AN121:AP121, TRUE)</f>
        <v>0</v>
      </c>
      <c r="AT121" s="6" t="str">
        <f>IF(AND(AND(J81&gt;=30,J81&lt;&gt;"01",J81&lt;&gt;"02"),AP121=FALSE,J116&lt;&gt;""),"【５．主要用途】が産業専用建築物の場合、住宅の種類は（３）のみです",
IF(AND($J$116&lt;&gt;"",COUNTIF(AN121:AP121,TRUE)=0),"未入力です。",
  IF(AND($J$116&lt;&gt;"",COUNTIF(AN121:AP121,TRUE)&gt;1),"選択は1つまでです。","")))</f>
        <v/>
      </c>
    </row>
    <row r="122" spans="1:46" ht="17.100000000000001" customHeight="1">
      <c r="A122" s="915"/>
      <c r="B122" s="1422" t="s">
        <v>2271</v>
      </c>
      <c r="C122" s="1423"/>
      <c r="D122" s="1423"/>
      <c r="E122" s="1423"/>
      <c r="F122" s="1423"/>
      <c r="G122" s="1423"/>
      <c r="H122" s="1423"/>
      <c r="I122" s="1430"/>
      <c r="J122" s="181"/>
      <c r="K122" s="1428" t="s">
        <v>65</v>
      </c>
      <c r="L122" s="1428"/>
      <c r="M122" s="1428"/>
      <c r="N122" s="1428"/>
      <c r="O122" s="1428"/>
      <c r="P122" s="1428"/>
      <c r="Q122" s="3"/>
      <c r="R122" s="1420" t="s">
        <v>66</v>
      </c>
      <c r="S122" s="1420"/>
      <c r="T122" s="1420"/>
      <c r="U122" s="1420"/>
      <c r="V122" s="1420"/>
      <c r="W122" s="1420"/>
      <c r="X122" s="3"/>
      <c r="Y122" s="1420" t="s">
        <v>67</v>
      </c>
      <c r="Z122" s="1420"/>
      <c r="AA122" s="1420"/>
      <c r="AB122" s="1420"/>
      <c r="AC122" s="1420"/>
      <c r="AD122" s="943"/>
      <c r="AE122" s="1421"/>
      <c r="AF122" s="1421"/>
      <c r="AG122" s="1421"/>
      <c r="AH122" s="1421"/>
      <c r="AI122" s="1421"/>
      <c r="AJ122" s="916"/>
      <c r="AK122" s="916"/>
      <c r="AL122" s="922"/>
      <c r="AM122" s="11" t="str">
        <f>IF(AND($I120&lt;&gt;"",COUNTIF(AN122:AP122,TRUE)=0),"未入力",
  IF(AND($I120&lt;&gt;"",COUNTIF(AN122:AP122,TRUE)&gt;1),"複数選択",""))</f>
        <v/>
      </c>
      <c r="AN122" s="254" t="b">
        <v>0</v>
      </c>
      <c r="AO122" s="254" t="b">
        <v>0</v>
      </c>
      <c r="AP122" s="254" t="b">
        <v>0</v>
      </c>
      <c r="AQ122" s="254"/>
      <c r="AR122" s="254"/>
      <c r="AS122" s="225">
        <f>COUNTIF(AN122:AP122, TRUE)</f>
        <v>0</v>
      </c>
      <c r="AT122" s="6" t="str">
        <f>IF(AND($J$116&lt;&gt;"",COUNTIF(AN122:AP122,TRUE)=0),"未入力です。",
  IF(AND($J$116&lt;&gt;"",COUNTIF(AN122:AP122,TRUE)&gt;1),"選択は1つまでです。",""))</f>
        <v/>
      </c>
    </row>
    <row r="123" spans="1:46" ht="17.100000000000001" customHeight="1">
      <c r="A123" s="915"/>
      <c r="B123" s="1422" t="s">
        <v>2272</v>
      </c>
      <c r="C123" s="1423"/>
      <c r="D123" s="1423"/>
      <c r="E123" s="1423"/>
      <c r="F123" s="1423"/>
      <c r="G123" s="1423"/>
      <c r="H123" s="1423"/>
      <c r="I123" s="1430"/>
      <c r="J123" s="182"/>
      <c r="K123" s="1423" t="s">
        <v>68</v>
      </c>
      <c r="L123" s="1423"/>
      <c r="M123" s="1423"/>
      <c r="N123" s="1423"/>
      <c r="O123" s="1423"/>
      <c r="P123" s="1440"/>
      <c r="Q123" s="189"/>
      <c r="R123" s="1423" t="s">
        <v>69</v>
      </c>
      <c r="S123" s="1423"/>
      <c r="T123" s="1423"/>
      <c r="U123" s="1423"/>
      <c r="V123" s="1423"/>
      <c r="W123" s="933"/>
      <c r="X123" s="189"/>
      <c r="Y123" s="1423" t="s">
        <v>70</v>
      </c>
      <c r="Z123" s="1423"/>
      <c r="AA123" s="1423"/>
      <c r="AB123" s="1423"/>
      <c r="AC123" s="1423"/>
      <c r="AD123" s="933"/>
      <c r="AE123" s="191"/>
      <c r="AF123" s="1420" t="s">
        <v>71</v>
      </c>
      <c r="AG123" s="1420"/>
      <c r="AH123" s="1420"/>
      <c r="AI123" s="1420"/>
      <c r="AJ123" s="1420"/>
      <c r="AK123" s="913"/>
      <c r="AL123" s="969"/>
      <c r="AM123" s="11"/>
      <c r="AN123" s="254" t="b">
        <v>0</v>
      </c>
      <c r="AO123" s="254" t="b">
        <v>0</v>
      </c>
      <c r="AP123" s="254" t="b">
        <v>0</v>
      </c>
      <c r="AQ123" s="254" t="b">
        <v>0</v>
      </c>
      <c r="AR123" s="254"/>
      <c r="AS123" s="225">
        <f>COUNTIF(AN123:AQ123, TRUE)</f>
        <v>0</v>
      </c>
      <c r="AT123" s="6" t="str">
        <f>IF(AND($J116&lt;&gt;"",COUNTIF(AN123:AQ123,TRUE)=0),"未入力です。","")</f>
        <v/>
      </c>
    </row>
    <row r="124" spans="1:46" ht="20.100000000000001" customHeight="1">
      <c r="A124" s="915"/>
      <c r="B124" s="1422" t="s">
        <v>2273</v>
      </c>
      <c r="C124" s="1423"/>
      <c r="D124" s="1423"/>
      <c r="E124" s="1423"/>
      <c r="F124" s="1423"/>
      <c r="G124" s="1423"/>
      <c r="H124" s="1423"/>
      <c r="I124" s="1430"/>
      <c r="J124" s="1448"/>
      <c r="K124" s="1443"/>
      <c r="L124" s="1443"/>
      <c r="M124" s="1443"/>
      <c r="N124" s="1443"/>
      <c r="O124" s="933" t="s">
        <v>72</v>
      </c>
      <c r="P124" s="933"/>
      <c r="Q124" s="1522"/>
      <c r="R124" s="1443"/>
      <c r="S124" s="1443"/>
      <c r="T124" s="1443"/>
      <c r="U124" s="1443"/>
      <c r="V124" s="933" t="s">
        <v>72</v>
      </c>
      <c r="W124" s="933"/>
      <c r="X124" s="1522"/>
      <c r="Y124" s="1443"/>
      <c r="Z124" s="1443"/>
      <c r="AA124" s="1443"/>
      <c r="AB124" s="1443"/>
      <c r="AC124" s="933" t="s">
        <v>72</v>
      </c>
      <c r="AD124" s="933"/>
      <c r="AE124" s="1522"/>
      <c r="AF124" s="1443"/>
      <c r="AG124" s="1443"/>
      <c r="AH124" s="1443"/>
      <c r="AI124" s="1443"/>
      <c r="AJ124" s="914" t="s">
        <v>72</v>
      </c>
      <c r="AK124" s="914"/>
      <c r="AL124" s="969"/>
      <c r="AM124" s="11" t="str">
        <f>IF(AND($I120&lt;&gt;"",COUNTIF(AN124:AP124,TRUE)=0),"未入力",
  IF(AND($I120&lt;&gt;"",COUNTIF(AN124:AP124,TRUE)&gt;1),"複数選択",""))</f>
        <v/>
      </c>
      <c r="AN124" s="254"/>
      <c r="AO124" s="254"/>
      <c r="AP124" s="254"/>
      <c r="AQ124" s="254"/>
      <c r="AR124" s="254"/>
      <c r="AS124" s="256"/>
      <c r="AT124" s="6" t="str">
        <f>IF(AND($J116&lt;&gt;"",OR($J$81="01",$J$81="02",$J$81&lt;=24)),
  IF(AND($J116&lt;&gt;"",COUNTA(J124,Q124,X124,AE124)=0),"未入力です。",""),"")</f>
        <v/>
      </c>
    </row>
    <row r="125" spans="1:46" ht="27" customHeight="1">
      <c r="A125" s="915"/>
      <c r="B125" s="1442" t="s">
        <v>2274</v>
      </c>
      <c r="C125" s="1442"/>
      <c r="D125" s="1442"/>
      <c r="E125" s="1442"/>
      <c r="F125" s="1442"/>
      <c r="G125" s="1442"/>
      <c r="H125" s="1442"/>
      <c r="I125" s="1442"/>
      <c r="J125" s="1463"/>
      <c r="K125" s="1464"/>
      <c r="L125" s="1464"/>
      <c r="M125" s="1464"/>
      <c r="N125" s="1464"/>
      <c r="O125" s="933" t="s">
        <v>47</v>
      </c>
      <c r="P125" s="933"/>
      <c r="Q125" s="1523"/>
      <c r="R125" s="1464"/>
      <c r="S125" s="1464"/>
      <c r="T125" s="1464"/>
      <c r="U125" s="1464"/>
      <c r="V125" s="933" t="s">
        <v>47</v>
      </c>
      <c r="W125" s="933"/>
      <c r="X125" s="1523"/>
      <c r="Y125" s="1464"/>
      <c r="Z125" s="1464"/>
      <c r="AA125" s="1464"/>
      <c r="AB125" s="1464"/>
      <c r="AC125" s="933" t="s">
        <v>47</v>
      </c>
      <c r="AD125" s="933"/>
      <c r="AE125" s="1523"/>
      <c r="AF125" s="1464"/>
      <c r="AG125" s="1464"/>
      <c r="AH125" s="1464"/>
      <c r="AI125" s="1464"/>
      <c r="AJ125" s="933" t="s">
        <v>47</v>
      </c>
      <c r="AK125" s="933"/>
      <c r="AL125" s="969"/>
      <c r="AM125" s="11" t="str">
        <f>IF(AND($I120&lt;&gt;"",COUNTIF(AN125:AQ125,TRUE)=0),"未入力","")</f>
        <v/>
      </c>
      <c r="AN125" s="254"/>
      <c r="AO125" s="254"/>
      <c r="AP125" s="254"/>
      <c r="AQ125" s="254"/>
      <c r="AR125" s="254"/>
      <c r="AS125" s="225">
        <f>COUNTIF(AN122:AP122, TRUE)</f>
        <v>0</v>
      </c>
      <c r="AT125" s="6" t="str">
        <f>IF(AND($J116&lt;&gt;"",COUNTA(J125,Q125,X125,AE125)=0),"未入力です。","")</f>
        <v/>
      </c>
    </row>
    <row r="126" spans="1:46" ht="3.95" customHeight="1">
      <c r="A126" s="915"/>
      <c r="B126" s="912"/>
      <c r="C126" s="912"/>
      <c r="D126" s="912"/>
      <c r="E126" s="912"/>
      <c r="F126" s="912"/>
      <c r="G126" s="912"/>
      <c r="H126" s="912"/>
      <c r="I126" s="912"/>
      <c r="J126" s="911"/>
      <c r="K126" s="911"/>
      <c r="L126" s="911"/>
      <c r="M126" s="911"/>
      <c r="N126" s="911"/>
      <c r="O126" s="911"/>
      <c r="P126" s="911"/>
      <c r="Q126" s="911"/>
      <c r="R126" s="911"/>
      <c r="S126" s="911"/>
      <c r="T126" s="911"/>
      <c r="U126" s="911"/>
      <c r="V126" s="911"/>
      <c r="W126" s="911"/>
      <c r="X126" s="911"/>
      <c r="Y126" s="911"/>
      <c r="Z126" s="911"/>
      <c r="AA126" s="911"/>
      <c r="AB126" s="911"/>
      <c r="AC126" s="911"/>
      <c r="AD126" s="911"/>
      <c r="AE126" s="911"/>
      <c r="AF126" s="911"/>
      <c r="AG126" s="911"/>
      <c r="AH126" s="911"/>
      <c r="AI126" s="911"/>
      <c r="AJ126" s="916"/>
      <c r="AK126" s="916"/>
      <c r="AL126" s="922"/>
      <c r="AM126" s="4" t="str">
        <f>IF(AND($I120="",COUNTA(M129,S129,Z129,AG129)&gt;0),"回答不要",
  IF(AND($I120&lt;&gt;"",OR($R$90&lt;&gt;"",$R$91&lt;&gt;""),COUNTIF(AN118:AP118,TRUE)&gt;0),
  IF(AND($I120&lt;&gt;"",COUNTA(M129,S129,Z129,AG129)=0),"未入力",""),""))</f>
        <v/>
      </c>
      <c r="AS126" s="225"/>
    </row>
    <row r="127" spans="1:46" ht="3.95" customHeight="1">
      <c r="A127" s="915"/>
      <c r="B127" s="912"/>
      <c r="C127" s="912"/>
      <c r="D127" s="912"/>
      <c r="E127" s="912"/>
      <c r="F127" s="912"/>
      <c r="G127" s="912"/>
      <c r="H127" s="912"/>
      <c r="I127" s="912"/>
      <c r="J127" s="911"/>
      <c r="K127" s="911"/>
      <c r="L127" s="911"/>
      <c r="M127" s="911"/>
      <c r="N127" s="911"/>
      <c r="O127" s="911"/>
      <c r="P127" s="911"/>
      <c r="Q127" s="911"/>
      <c r="R127" s="911"/>
      <c r="S127" s="911"/>
      <c r="T127" s="911"/>
      <c r="U127" s="911"/>
      <c r="V127" s="911"/>
      <c r="W127" s="911"/>
      <c r="X127" s="911"/>
      <c r="Y127" s="911"/>
      <c r="Z127" s="911"/>
      <c r="AA127" s="911"/>
      <c r="AB127" s="911"/>
      <c r="AC127" s="911"/>
      <c r="AD127" s="911"/>
      <c r="AE127" s="911"/>
      <c r="AF127" s="911"/>
      <c r="AG127" s="911"/>
      <c r="AH127" s="911"/>
      <c r="AI127" s="911"/>
      <c r="AJ127" s="916"/>
      <c r="AK127" s="916"/>
      <c r="AL127" s="922"/>
      <c r="AM127" s="4" t="str">
        <f>IF(AND($I120&lt;&gt;"",COUNTA(M130,S130,Z130,AG130)=0),"未入力","")</f>
        <v/>
      </c>
      <c r="AS127" s="225"/>
    </row>
    <row r="128" spans="1:46" ht="18" customHeight="1">
      <c r="A128" s="915"/>
      <c r="B128" s="1422" t="s">
        <v>2262</v>
      </c>
      <c r="C128" s="1423"/>
      <c r="D128" s="1423"/>
      <c r="E128" s="1423"/>
      <c r="F128" s="1423"/>
      <c r="G128" s="1423"/>
      <c r="H128" s="1423"/>
      <c r="I128" s="1423"/>
      <c r="J128" s="1460"/>
      <c r="K128" s="1461"/>
      <c r="L128" s="1461"/>
      <c r="M128" s="1461"/>
      <c r="N128" s="1461"/>
      <c r="O128" s="1461"/>
      <c r="P128" s="1462"/>
      <c r="Q128" s="946"/>
      <c r="R128" s="946"/>
      <c r="S128" s="946"/>
      <c r="T128" s="946"/>
      <c r="U128" s="946"/>
      <c r="V128" s="946"/>
      <c r="W128" s="946"/>
      <c r="X128" s="946"/>
      <c r="Y128" s="946"/>
      <c r="Z128" s="946"/>
      <c r="AA128" s="946"/>
      <c r="AB128" s="946"/>
      <c r="AC128" s="946"/>
      <c r="AD128" s="946"/>
      <c r="AE128" s="946"/>
      <c r="AF128" s="946"/>
      <c r="AG128" s="946"/>
      <c r="AH128" s="946"/>
      <c r="AI128" s="946"/>
      <c r="AJ128" s="916"/>
      <c r="AK128" s="916"/>
      <c r="AL128" s="922"/>
      <c r="AM128" s="4"/>
      <c r="AS128" s="225"/>
    </row>
    <row r="129" spans="1:46" ht="30.95" customHeight="1">
      <c r="A129" s="915"/>
      <c r="B129" s="1431" t="s">
        <v>2267</v>
      </c>
      <c r="C129" s="1432"/>
      <c r="D129" s="1432"/>
      <c r="E129" s="1432"/>
      <c r="F129" s="1432"/>
      <c r="G129" s="1432"/>
      <c r="H129" s="1432"/>
      <c r="I129" s="1433"/>
      <c r="J129" s="181"/>
      <c r="K129" s="913" t="s">
        <v>52</v>
      </c>
      <c r="L129" s="913"/>
      <c r="M129" s="913"/>
      <c r="N129" s="913"/>
      <c r="O129" s="914"/>
      <c r="P129" s="230"/>
      <c r="Q129" s="968" t="s">
        <v>53</v>
      </c>
      <c r="R129" s="930"/>
      <c r="S129" s="930"/>
      <c r="T129" s="914"/>
      <c r="U129" s="930"/>
      <c r="V129" s="930"/>
      <c r="W129" s="914"/>
      <c r="X129" s="930"/>
      <c r="Y129" s="930"/>
      <c r="Z129" s="943"/>
      <c r="AA129" s="915"/>
      <c r="AB129" s="916"/>
      <c r="AC129" s="916"/>
      <c r="AD129" s="916"/>
      <c r="AE129" s="916"/>
      <c r="AF129" s="916"/>
      <c r="AG129" s="916"/>
      <c r="AH129" s="916"/>
      <c r="AI129" s="916"/>
      <c r="AJ129" s="916"/>
      <c r="AK129" s="916"/>
      <c r="AL129" s="922"/>
      <c r="AM129" s="4"/>
      <c r="AN129" s="6" t="b">
        <v>0</v>
      </c>
      <c r="AO129" s="6" t="b">
        <v>0</v>
      </c>
      <c r="AS129" s="225"/>
    </row>
    <row r="130" spans="1:46" ht="17.100000000000001" customHeight="1">
      <c r="A130" s="915"/>
      <c r="B130" s="1453" t="s">
        <v>2268</v>
      </c>
      <c r="C130" s="1454"/>
      <c r="D130" s="1454"/>
      <c r="E130" s="1454"/>
      <c r="F130" s="1454"/>
      <c r="G130" s="1454"/>
      <c r="H130" s="1454"/>
      <c r="I130" s="1455"/>
      <c r="J130" s="181"/>
      <c r="K130" s="914" t="s">
        <v>54</v>
      </c>
      <c r="L130" s="914"/>
      <c r="M130" s="914"/>
      <c r="N130" s="914"/>
      <c r="O130" s="914"/>
      <c r="P130" s="914"/>
      <c r="Q130" s="914"/>
      <c r="R130" s="3"/>
      <c r="S130" s="1459" t="s">
        <v>2435</v>
      </c>
      <c r="T130" s="1459"/>
      <c r="U130" s="1459"/>
      <c r="V130" s="1459"/>
      <c r="W130" s="1459"/>
      <c r="X130" s="914"/>
      <c r="Y130" s="3"/>
      <c r="Z130" s="1420" t="s">
        <v>56</v>
      </c>
      <c r="AA130" s="1420"/>
      <c r="AB130" s="1420"/>
      <c r="AC130" s="1420"/>
      <c r="AD130" s="1420"/>
      <c r="AE130" s="1420"/>
      <c r="AF130" s="1420"/>
      <c r="AG130" s="1420"/>
      <c r="AH130" s="1420"/>
      <c r="AI130" s="1441"/>
      <c r="AJ130" s="916"/>
      <c r="AK130" s="916"/>
      <c r="AL130" s="922"/>
      <c r="AN130" s="6" t="b">
        <v>0</v>
      </c>
      <c r="AO130" s="6" t="b">
        <v>0</v>
      </c>
      <c r="AP130" s="6" t="b">
        <v>0</v>
      </c>
      <c r="AS130" s="225"/>
    </row>
    <row r="131" spans="1:46" ht="17.100000000000001" customHeight="1">
      <c r="A131" s="915"/>
      <c r="B131" s="1456"/>
      <c r="C131" s="1457"/>
      <c r="D131" s="1457"/>
      <c r="E131" s="1457"/>
      <c r="F131" s="1457"/>
      <c r="G131" s="1457"/>
      <c r="H131" s="1457"/>
      <c r="I131" s="1458"/>
      <c r="J131" s="179"/>
      <c r="K131" s="1449" t="s">
        <v>57</v>
      </c>
      <c r="L131" s="1449"/>
      <c r="M131" s="1449"/>
      <c r="N131" s="1449"/>
      <c r="O131" s="1449"/>
      <c r="P131" s="1449"/>
      <c r="Q131" s="1449"/>
      <c r="R131" s="1449"/>
      <c r="S131" s="924"/>
      <c r="T131" s="7"/>
      <c r="U131" s="1449" t="s">
        <v>58</v>
      </c>
      <c r="V131" s="1449"/>
      <c r="W131" s="1449"/>
      <c r="X131" s="1449"/>
      <c r="Y131" s="924"/>
      <c r="Z131" s="924"/>
      <c r="AA131" s="924"/>
      <c r="AB131" s="924"/>
      <c r="AC131" s="924"/>
      <c r="AD131" s="924"/>
      <c r="AE131" s="924"/>
      <c r="AF131" s="924"/>
      <c r="AG131" s="924"/>
      <c r="AH131" s="924"/>
      <c r="AI131" s="925"/>
      <c r="AJ131" s="916"/>
      <c r="AK131" s="916"/>
      <c r="AL131" s="922"/>
      <c r="AN131" s="6" t="b">
        <v>0</v>
      </c>
      <c r="AO131" s="6" t="b">
        <v>0</v>
      </c>
      <c r="AS131" s="225"/>
    </row>
    <row r="132" spans="1:46" ht="17.100000000000001" customHeight="1">
      <c r="A132" s="915"/>
      <c r="B132" s="1427" t="s">
        <v>2269</v>
      </c>
      <c r="C132" s="1428"/>
      <c r="D132" s="1428"/>
      <c r="E132" s="1428"/>
      <c r="F132" s="1428"/>
      <c r="G132" s="1428"/>
      <c r="H132" s="1428"/>
      <c r="I132" s="1429"/>
      <c r="J132" s="182"/>
      <c r="K132" s="1423" t="s">
        <v>59</v>
      </c>
      <c r="L132" s="1423"/>
      <c r="M132" s="1423"/>
      <c r="N132" s="1423"/>
      <c r="O132" s="1423"/>
      <c r="P132" s="950"/>
      <c r="Q132" s="183"/>
      <c r="R132" s="1428" t="s">
        <v>60</v>
      </c>
      <c r="S132" s="1428"/>
      <c r="T132" s="1428"/>
      <c r="U132" s="1428"/>
      <c r="V132" s="1428"/>
      <c r="W132" s="1428"/>
      <c r="X132" s="183"/>
      <c r="Y132" s="1423" t="s">
        <v>61</v>
      </c>
      <c r="Z132" s="1423"/>
      <c r="AA132" s="1423"/>
      <c r="AB132" s="1423"/>
      <c r="AC132" s="1423"/>
      <c r="AD132" s="1430"/>
      <c r="AE132" s="916"/>
      <c r="AF132" s="916"/>
      <c r="AG132" s="916"/>
      <c r="AH132" s="916"/>
      <c r="AI132" s="911"/>
      <c r="AJ132" s="916"/>
      <c r="AK132" s="916"/>
      <c r="AL132" s="922"/>
      <c r="AN132" s="6" t="b">
        <v>0</v>
      </c>
      <c r="AO132" s="6" t="b">
        <v>0</v>
      </c>
      <c r="AP132" s="6" t="b">
        <v>0</v>
      </c>
      <c r="AS132" s="225"/>
    </row>
    <row r="133" spans="1:46" ht="17.100000000000001" customHeight="1">
      <c r="A133" s="915"/>
      <c r="B133" s="1422" t="s">
        <v>2270</v>
      </c>
      <c r="C133" s="1423"/>
      <c r="D133" s="1423"/>
      <c r="E133" s="1423"/>
      <c r="F133" s="1423"/>
      <c r="G133" s="1423"/>
      <c r="H133" s="1423"/>
      <c r="I133" s="1430"/>
      <c r="J133" s="182"/>
      <c r="K133" s="1423" t="s">
        <v>62</v>
      </c>
      <c r="L133" s="1423"/>
      <c r="M133" s="1423"/>
      <c r="N133" s="1423"/>
      <c r="O133" s="1423"/>
      <c r="P133" s="950"/>
      <c r="Q133" s="183"/>
      <c r="R133" s="1423" t="s">
        <v>63</v>
      </c>
      <c r="S133" s="1423"/>
      <c r="T133" s="1423"/>
      <c r="U133" s="1423"/>
      <c r="V133" s="1423"/>
      <c r="W133" s="1423"/>
      <c r="X133" s="183"/>
      <c r="Y133" s="1428" t="s">
        <v>64</v>
      </c>
      <c r="Z133" s="1428"/>
      <c r="AA133" s="1428"/>
      <c r="AB133" s="1428"/>
      <c r="AC133" s="1428"/>
      <c r="AD133" s="1429"/>
      <c r="AE133" s="916"/>
      <c r="AF133" s="916"/>
      <c r="AG133" s="916"/>
      <c r="AH133" s="916"/>
      <c r="AI133" s="911"/>
      <c r="AJ133" s="916"/>
      <c r="AK133" s="916"/>
      <c r="AL133" s="922"/>
      <c r="AM133" s="4"/>
      <c r="AN133" s="6" t="b">
        <v>0</v>
      </c>
      <c r="AO133" s="6" t="b">
        <v>0</v>
      </c>
      <c r="AP133" s="6" t="b">
        <v>0</v>
      </c>
      <c r="AS133" s="225"/>
    </row>
    <row r="134" spans="1:46" ht="17.100000000000001" customHeight="1">
      <c r="A134" s="915"/>
      <c r="B134" s="1422" t="s">
        <v>2271</v>
      </c>
      <c r="C134" s="1423"/>
      <c r="D134" s="1423"/>
      <c r="E134" s="1423"/>
      <c r="F134" s="1423"/>
      <c r="G134" s="1423"/>
      <c r="H134" s="1423"/>
      <c r="I134" s="1430"/>
      <c r="J134" s="181"/>
      <c r="K134" s="1428" t="s">
        <v>65</v>
      </c>
      <c r="L134" s="1428"/>
      <c r="M134" s="1428"/>
      <c r="N134" s="1428"/>
      <c r="O134" s="1428"/>
      <c r="P134" s="1428"/>
      <c r="Q134" s="3"/>
      <c r="R134" s="1420" t="s">
        <v>66</v>
      </c>
      <c r="S134" s="1420"/>
      <c r="T134" s="1420"/>
      <c r="U134" s="1420"/>
      <c r="V134" s="1420"/>
      <c r="W134" s="1420"/>
      <c r="X134" s="3"/>
      <c r="Y134" s="1420" t="s">
        <v>67</v>
      </c>
      <c r="Z134" s="1420"/>
      <c r="AA134" s="1420"/>
      <c r="AB134" s="1420"/>
      <c r="AC134" s="1420"/>
      <c r="AD134" s="943"/>
      <c r="AE134" s="1421"/>
      <c r="AF134" s="1421"/>
      <c r="AG134" s="1421"/>
      <c r="AH134" s="1421"/>
      <c r="AI134" s="1421"/>
      <c r="AJ134" s="916"/>
      <c r="AK134" s="916"/>
      <c r="AL134" s="922"/>
      <c r="AM134" s="4"/>
      <c r="AN134" s="6" t="b">
        <v>0</v>
      </c>
      <c r="AO134" s="6" t="b">
        <v>0</v>
      </c>
      <c r="AP134" s="6" t="b">
        <v>0</v>
      </c>
      <c r="AS134" s="225"/>
      <c r="AT134" s="227"/>
    </row>
    <row r="135" spans="1:46" ht="17.100000000000001" customHeight="1">
      <c r="A135" s="915"/>
      <c r="B135" s="1422" t="s">
        <v>2272</v>
      </c>
      <c r="C135" s="1423"/>
      <c r="D135" s="1423"/>
      <c r="E135" s="1423"/>
      <c r="F135" s="1423"/>
      <c r="G135" s="1423"/>
      <c r="H135" s="1423"/>
      <c r="I135" s="1430"/>
      <c r="J135" s="182"/>
      <c r="K135" s="1423" t="s">
        <v>68</v>
      </c>
      <c r="L135" s="1423"/>
      <c r="M135" s="1423"/>
      <c r="N135" s="1423"/>
      <c r="O135" s="1423"/>
      <c r="P135" s="1440"/>
      <c r="Q135" s="189"/>
      <c r="R135" s="1423" t="s">
        <v>69</v>
      </c>
      <c r="S135" s="1423"/>
      <c r="T135" s="1423"/>
      <c r="U135" s="1423"/>
      <c r="V135" s="1423"/>
      <c r="W135" s="933"/>
      <c r="X135" s="189"/>
      <c r="Y135" s="1423" t="s">
        <v>70</v>
      </c>
      <c r="Z135" s="1423"/>
      <c r="AA135" s="1423"/>
      <c r="AB135" s="1423"/>
      <c r="AC135" s="1423"/>
      <c r="AD135" s="933"/>
      <c r="AE135" s="191"/>
      <c r="AF135" s="1420" t="s">
        <v>71</v>
      </c>
      <c r="AG135" s="1420"/>
      <c r="AH135" s="1420"/>
      <c r="AI135" s="1420"/>
      <c r="AJ135" s="1420"/>
      <c r="AK135" s="913"/>
      <c r="AL135" s="969"/>
      <c r="AM135" s="231"/>
      <c r="AN135" s="6" t="b">
        <v>0</v>
      </c>
      <c r="AO135" s="6" t="b">
        <v>0</v>
      </c>
      <c r="AP135" s="6" t="b">
        <v>0</v>
      </c>
      <c r="AQ135" s="6" t="b">
        <v>0</v>
      </c>
      <c r="AS135" s="225"/>
    </row>
    <row r="136" spans="1:46" ht="20.100000000000001" customHeight="1">
      <c r="A136" s="915"/>
      <c r="B136" s="1422" t="s">
        <v>2273</v>
      </c>
      <c r="C136" s="1423"/>
      <c r="D136" s="1423"/>
      <c r="E136" s="1423"/>
      <c r="F136" s="1423"/>
      <c r="G136" s="1423"/>
      <c r="H136" s="1423"/>
      <c r="I136" s="1430"/>
      <c r="J136" s="1460"/>
      <c r="K136" s="1461"/>
      <c r="L136" s="1461"/>
      <c r="M136" s="1461"/>
      <c r="N136" s="1461"/>
      <c r="O136" s="933" t="s">
        <v>72</v>
      </c>
      <c r="P136" s="933"/>
      <c r="Q136" s="1558"/>
      <c r="R136" s="1461"/>
      <c r="S136" s="1461"/>
      <c r="T136" s="1461"/>
      <c r="U136" s="1461"/>
      <c r="V136" s="933" t="s">
        <v>72</v>
      </c>
      <c r="W136" s="933"/>
      <c r="X136" s="1558"/>
      <c r="Y136" s="1461"/>
      <c r="Z136" s="1461"/>
      <c r="AA136" s="1461"/>
      <c r="AB136" s="1461"/>
      <c r="AC136" s="933" t="s">
        <v>72</v>
      </c>
      <c r="AD136" s="933"/>
      <c r="AE136" s="1522"/>
      <c r="AF136" s="1443"/>
      <c r="AG136" s="1443"/>
      <c r="AH136" s="1443"/>
      <c r="AI136" s="1443"/>
      <c r="AJ136" s="914" t="s">
        <v>72</v>
      </c>
      <c r="AK136" s="914"/>
      <c r="AL136" s="969"/>
      <c r="AM136" s="4"/>
      <c r="AS136" s="225"/>
    </row>
    <row r="137" spans="1:46" ht="27" customHeight="1">
      <c r="A137" s="915"/>
      <c r="B137" s="1437" t="s">
        <v>2274</v>
      </c>
      <c r="C137" s="1438"/>
      <c r="D137" s="1438"/>
      <c r="E137" s="1438"/>
      <c r="F137" s="1438"/>
      <c r="G137" s="1438"/>
      <c r="H137" s="1438"/>
      <c r="I137" s="1439"/>
      <c r="J137" s="1463"/>
      <c r="K137" s="1464"/>
      <c r="L137" s="1464"/>
      <c r="M137" s="1464"/>
      <c r="N137" s="1464"/>
      <c r="O137" s="933" t="s">
        <v>47</v>
      </c>
      <c r="P137" s="933"/>
      <c r="Q137" s="1523"/>
      <c r="R137" s="1464"/>
      <c r="S137" s="1464"/>
      <c r="T137" s="1464"/>
      <c r="U137" s="1464"/>
      <c r="V137" s="933" t="s">
        <v>47</v>
      </c>
      <c r="W137" s="933"/>
      <c r="X137" s="1523"/>
      <c r="Y137" s="1464"/>
      <c r="Z137" s="1464"/>
      <c r="AA137" s="1464"/>
      <c r="AB137" s="1464"/>
      <c r="AC137" s="933" t="s">
        <v>47</v>
      </c>
      <c r="AD137" s="933"/>
      <c r="AE137" s="1523"/>
      <c r="AF137" s="1464"/>
      <c r="AG137" s="1464"/>
      <c r="AH137" s="1464"/>
      <c r="AI137" s="1464"/>
      <c r="AJ137" s="933" t="s">
        <v>47</v>
      </c>
      <c r="AK137" s="933"/>
      <c r="AL137" s="969"/>
      <c r="AM137" s="4"/>
      <c r="AS137" s="225"/>
    </row>
    <row r="138" spans="1:46" ht="3.95" customHeight="1">
      <c r="A138" s="915"/>
      <c r="B138" s="937"/>
      <c r="C138" s="937"/>
      <c r="D138" s="937"/>
      <c r="E138" s="937"/>
      <c r="F138" s="937"/>
      <c r="G138" s="937"/>
      <c r="H138" s="937"/>
      <c r="I138" s="937"/>
      <c r="J138" s="911"/>
      <c r="K138" s="911"/>
      <c r="L138" s="911"/>
      <c r="M138" s="911"/>
      <c r="N138" s="911"/>
      <c r="O138" s="911"/>
      <c r="P138" s="911"/>
      <c r="Q138" s="911"/>
      <c r="R138" s="911"/>
      <c r="S138" s="911"/>
      <c r="T138" s="911"/>
      <c r="U138" s="911"/>
      <c r="V138" s="911"/>
      <c r="W138" s="911"/>
      <c r="X138" s="911"/>
      <c r="Y138" s="911"/>
      <c r="Z138" s="911"/>
      <c r="AA138" s="911"/>
      <c r="AB138" s="911"/>
      <c r="AC138" s="911"/>
      <c r="AD138" s="911"/>
      <c r="AE138" s="911"/>
      <c r="AF138" s="911"/>
      <c r="AG138" s="911"/>
      <c r="AH138" s="911"/>
      <c r="AI138" s="911"/>
      <c r="AJ138" s="916"/>
      <c r="AK138" s="916"/>
      <c r="AL138" s="922"/>
      <c r="AM138" s="4" t="str">
        <f>IF(AND($AN$87=TRUE,COUNTA(T138:V140)=0),"未入力",
IF(COUNTA(T138:V140)&gt;1,"複数選択",""))</f>
        <v/>
      </c>
      <c r="AS138" s="225"/>
    </row>
    <row r="139" spans="1:46" ht="3.95" customHeight="1">
      <c r="A139" s="915"/>
      <c r="B139" s="937"/>
      <c r="C139" s="937"/>
      <c r="D139" s="937"/>
      <c r="E139" s="937"/>
      <c r="F139" s="937"/>
      <c r="G139" s="937"/>
      <c r="H139" s="937"/>
      <c r="I139" s="937"/>
      <c r="J139" s="911"/>
      <c r="K139" s="911"/>
      <c r="L139" s="911"/>
      <c r="M139" s="911"/>
      <c r="N139" s="911"/>
      <c r="O139" s="911"/>
      <c r="P139" s="911"/>
      <c r="Q139" s="911"/>
      <c r="R139" s="911"/>
      <c r="S139" s="911"/>
      <c r="T139" s="911"/>
      <c r="U139" s="911"/>
      <c r="V139" s="911"/>
      <c r="W139" s="911"/>
      <c r="X139" s="911"/>
      <c r="Y139" s="911"/>
      <c r="Z139" s="911"/>
      <c r="AA139" s="911"/>
      <c r="AB139" s="911"/>
      <c r="AC139" s="911"/>
      <c r="AD139" s="911"/>
      <c r="AE139" s="911"/>
      <c r="AF139" s="911"/>
      <c r="AG139" s="911"/>
      <c r="AH139" s="911"/>
      <c r="AI139" s="911"/>
      <c r="AJ139" s="916"/>
      <c r="AK139" s="916"/>
      <c r="AL139" s="922"/>
      <c r="AM139" s="4"/>
      <c r="AS139" s="225"/>
    </row>
    <row r="140" spans="1:46" ht="18" customHeight="1">
      <c r="A140" s="915"/>
      <c r="B140" s="1422" t="s">
        <v>2262</v>
      </c>
      <c r="C140" s="1423"/>
      <c r="D140" s="1423"/>
      <c r="E140" s="1423"/>
      <c r="F140" s="1423"/>
      <c r="G140" s="1423"/>
      <c r="H140" s="1423"/>
      <c r="I140" s="1423"/>
      <c r="J140" s="1460"/>
      <c r="K140" s="1461"/>
      <c r="L140" s="1461"/>
      <c r="M140" s="1461"/>
      <c r="N140" s="1461"/>
      <c r="O140" s="1461"/>
      <c r="P140" s="1462"/>
      <c r="Q140" s="946"/>
      <c r="R140" s="946"/>
      <c r="S140" s="946"/>
      <c r="T140" s="946"/>
      <c r="U140" s="946"/>
      <c r="V140" s="946"/>
      <c r="W140" s="946"/>
      <c r="X140" s="946"/>
      <c r="Y140" s="946"/>
      <c r="Z140" s="946"/>
      <c r="AA140" s="946"/>
      <c r="AB140" s="946"/>
      <c r="AC140" s="946"/>
      <c r="AD140" s="946"/>
      <c r="AE140" s="946"/>
      <c r="AF140" s="946"/>
      <c r="AG140" s="946"/>
      <c r="AH140" s="946"/>
      <c r="AI140" s="946"/>
      <c r="AJ140" s="916"/>
      <c r="AK140" s="916"/>
      <c r="AL140" s="922"/>
      <c r="AM140" s="4"/>
      <c r="AS140" s="225"/>
    </row>
    <row r="141" spans="1:46" ht="30.95" customHeight="1">
      <c r="A141" s="915"/>
      <c r="B141" s="1431" t="s">
        <v>2267</v>
      </c>
      <c r="C141" s="1432"/>
      <c r="D141" s="1432"/>
      <c r="E141" s="1432"/>
      <c r="F141" s="1432"/>
      <c r="G141" s="1432"/>
      <c r="H141" s="1432"/>
      <c r="I141" s="1433"/>
      <c r="J141" s="181"/>
      <c r="K141" s="913" t="s">
        <v>52</v>
      </c>
      <c r="L141" s="913"/>
      <c r="M141" s="913"/>
      <c r="N141" s="913"/>
      <c r="O141" s="914"/>
      <c r="P141" s="230"/>
      <c r="Q141" s="968" t="s">
        <v>53</v>
      </c>
      <c r="R141" s="930"/>
      <c r="S141" s="930"/>
      <c r="T141" s="914"/>
      <c r="U141" s="930"/>
      <c r="V141" s="930"/>
      <c r="W141" s="914"/>
      <c r="X141" s="930"/>
      <c r="Y141" s="930"/>
      <c r="Z141" s="943"/>
      <c r="AA141" s="915"/>
      <c r="AB141" s="916"/>
      <c r="AC141" s="916"/>
      <c r="AD141" s="916"/>
      <c r="AE141" s="916"/>
      <c r="AF141" s="916"/>
      <c r="AG141" s="916"/>
      <c r="AH141" s="916"/>
      <c r="AI141" s="916"/>
      <c r="AJ141" s="916"/>
      <c r="AK141" s="916"/>
      <c r="AL141" s="922"/>
      <c r="AM141" s="916" t="str">
        <f>IF(AND($AN$87=TRUE,COUNTIF(AN141:AP141,TRUE)=0),"未入力",IF(COUNTIF(AN141:AP141,TRUE)=2,"複数選択",""))</f>
        <v/>
      </c>
      <c r="AN141" s="971" t="b">
        <v>0</v>
      </c>
      <c r="AO141" s="971" t="b">
        <v>0</v>
      </c>
      <c r="AP141" s="911"/>
      <c r="AQ141" s="911"/>
      <c r="AR141" s="911"/>
      <c r="AS141" s="911"/>
    </row>
    <row r="142" spans="1:46" ht="17.100000000000001" customHeight="1">
      <c r="A142" s="915"/>
      <c r="B142" s="1453" t="s">
        <v>2268</v>
      </c>
      <c r="C142" s="1454"/>
      <c r="D142" s="1454"/>
      <c r="E142" s="1454"/>
      <c r="F142" s="1454"/>
      <c r="G142" s="1454"/>
      <c r="H142" s="1454"/>
      <c r="I142" s="1455"/>
      <c r="J142" s="181"/>
      <c r="K142" s="914" t="s">
        <v>54</v>
      </c>
      <c r="L142" s="914"/>
      <c r="M142" s="914"/>
      <c r="N142" s="914"/>
      <c r="O142" s="914"/>
      <c r="P142" s="914"/>
      <c r="Q142" s="914"/>
      <c r="R142" s="3"/>
      <c r="S142" s="1420" t="s">
        <v>55</v>
      </c>
      <c r="T142" s="1420"/>
      <c r="U142" s="1420"/>
      <c r="V142" s="1420"/>
      <c r="W142" s="1420"/>
      <c r="X142" s="914"/>
      <c r="Y142" s="3"/>
      <c r="Z142" s="1420" t="s">
        <v>56</v>
      </c>
      <c r="AA142" s="1420"/>
      <c r="AB142" s="1420"/>
      <c r="AC142" s="1420"/>
      <c r="AD142" s="1420"/>
      <c r="AE142" s="1420"/>
      <c r="AF142" s="1420"/>
      <c r="AG142" s="1420"/>
      <c r="AH142" s="1420"/>
      <c r="AI142" s="1441"/>
      <c r="AJ142" s="916"/>
      <c r="AK142" s="916"/>
      <c r="AL142" s="922"/>
      <c r="AM142" s="4" t="str">
        <f>IF(AND($AN$87=TRUE,COUNTIF(AN142:AP142,TRUE)=0),"未入力",IF(COUNTIF(AN142:AP142,TRUE)=2,"複数選択",""))</f>
        <v/>
      </c>
      <c r="AN142" s="8" t="b">
        <v>0</v>
      </c>
      <c r="AO142" s="8" t="b">
        <v>0</v>
      </c>
      <c r="AP142" s="6" t="b">
        <v>0</v>
      </c>
      <c r="AS142" s="225"/>
    </row>
    <row r="143" spans="1:46" ht="17.100000000000001" customHeight="1">
      <c r="A143" s="915"/>
      <c r="B143" s="1456"/>
      <c r="C143" s="1457"/>
      <c r="D143" s="1457"/>
      <c r="E143" s="1457"/>
      <c r="F143" s="1457"/>
      <c r="G143" s="1457"/>
      <c r="H143" s="1457"/>
      <c r="I143" s="1458"/>
      <c r="J143" s="179"/>
      <c r="K143" s="1449" t="s">
        <v>57</v>
      </c>
      <c r="L143" s="1449"/>
      <c r="M143" s="1449"/>
      <c r="N143" s="1449"/>
      <c r="O143" s="1449"/>
      <c r="P143" s="1449"/>
      <c r="Q143" s="1449"/>
      <c r="R143" s="1449"/>
      <c r="S143" s="924"/>
      <c r="T143" s="7"/>
      <c r="U143" s="1449" t="s">
        <v>58</v>
      </c>
      <c r="V143" s="1449"/>
      <c r="W143" s="1449"/>
      <c r="X143" s="1449"/>
      <c r="Y143" s="924"/>
      <c r="Z143" s="924"/>
      <c r="AA143" s="924"/>
      <c r="AB143" s="924"/>
      <c r="AC143" s="924"/>
      <c r="AD143" s="924"/>
      <c r="AE143" s="924"/>
      <c r="AF143" s="924"/>
      <c r="AG143" s="924"/>
      <c r="AH143" s="924"/>
      <c r="AI143" s="925"/>
      <c r="AJ143" s="916"/>
      <c r="AK143" s="916"/>
      <c r="AL143" s="922"/>
      <c r="AM143" s="4" t="str">
        <f>IF(AND($AN$87=TRUE,K143=""),"未入力","")</f>
        <v/>
      </c>
      <c r="AN143" s="6" t="b">
        <v>0</v>
      </c>
      <c r="AO143" s="6" t="b">
        <v>0</v>
      </c>
      <c r="AS143" s="225"/>
    </row>
    <row r="144" spans="1:46" ht="17.100000000000001" customHeight="1">
      <c r="A144" s="915"/>
      <c r="B144" s="1427" t="s">
        <v>2269</v>
      </c>
      <c r="C144" s="1428"/>
      <c r="D144" s="1428"/>
      <c r="E144" s="1428"/>
      <c r="F144" s="1428"/>
      <c r="G144" s="1428"/>
      <c r="H144" s="1428"/>
      <c r="I144" s="1429"/>
      <c r="J144" s="182"/>
      <c r="K144" s="1423" t="s">
        <v>59</v>
      </c>
      <c r="L144" s="1423"/>
      <c r="M144" s="1423"/>
      <c r="N144" s="1423"/>
      <c r="O144" s="1423"/>
      <c r="P144" s="950"/>
      <c r="Q144" s="183"/>
      <c r="R144" s="1428" t="s">
        <v>60</v>
      </c>
      <c r="S144" s="1428"/>
      <c r="T144" s="1428"/>
      <c r="U144" s="1428"/>
      <c r="V144" s="1428"/>
      <c r="W144" s="1428"/>
      <c r="X144" s="183"/>
      <c r="Y144" s="1423" t="s">
        <v>61</v>
      </c>
      <c r="Z144" s="1423"/>
      <c r="AA144" s="1423"/>
      <c r="AB144" s="1423"/>
      <c r="AC144" s="1423"/>
      <c r="AD144" s="1430"/>
      <c r="AE144" s="916"/>
      <c r="AF144" s="916"/>
      <c r="AG144" s="916"/>
      <c r="AH144" s="916"/>
      <c r="AI144" s="911"/>
      <c r="AJ144" s="916"/>
      <c r="AK144" s="916"/>
      <c r="AL144" s="922"/>
      <c r="AM144" s="4" t="str">
        <f>IF(AND($AN$87=TRUE,M144=""),"未入力","")</f>
        <v/>
      </c>
      <c r="AN144" s="6" t="b">
        <v>0</v>
      </c>
      <c r="AO144" s="6" t="b">
        <v>0</v>
      </c>
      <c r="AP144" s="6" t="b">
        <v>0</v>
      </c>
      <c r="AS144" s="225"/>
    </row>
    <row r="145" spans="1:46" ht="17.100000000000001" customHeight="1">
      <c r="A145" s="915"/>
      <c r="B145" s="1422" t="s">
        <v>2270</v>
      </c>
      <c r="C145" s="1423"/>
      <c r="D145" s="1423"/>
      <c r="E145" s="1423"/>
      <c r="F145" s="1423"/>
      <c r="G145" s="1423"/>
      <c r="H145" s="1423"/>
      <c r="I145" s="1430"/>
      <c r="J145" s="182"/>
      <c r="K145" s="1423" t="s">
        <v>62</v>
      </c>
      <c r="L145" s="1423"/>
      <c r="M145" s="1423"/>
      <c r="N145" s="1423"/>
      <c r="O145" s="1423"/>
      <c r="P145" s="950"/>
      <c r="Q145" s="183"/>
      <c r="R145" s="1423" t="s">
        <v>63</v>
      </c>
      <c r="S145" s="1423"/>
      <c r="T145" s="1423"/>
      <c r="U145" s="1423"/>
      <c r="V145" s="1423"/>
      <c r="W145" s="1423"/>
      <c r="X145" s="183"/>
      <c r="Y145" s="1428" t="s">
        <v>64</v>
      </c>
      <c r="Z145" s="1428"/>
      <c r="AA145" s="1428"/>
      <c r="AB145" s="1428"/>
      <c r="AC145" s="1428"/>
      <c r="AD145" s="1429"/>
      <c r="AE145" s="916"/>
      <c r="AF145" s="916"/>
      <c r="AG145" s="916"/>
      <c r="AH145" s="916"/>
      <c r="AI145" s="911"/>
      <c r="AJ145" s="916"/>
      <c r="AK145" s="916"/>
      <c r="AL145" s="922"/>
      <c r="AM145" s="4" t="str">
        <f>IF(AND($AN$87=TRUE,COUNTIF(AN145:AP145,TRUE)=0),"未入力","")</f>
        <v/>
      </c>
      <c r="AN145" s="8" t="b">
        <v>0</v>
      </c>
      <c r="AO145" s="8" t="b">
        <v>0</v>
      </c>
      <c r="AP145" s="8" t="b">
        <v>0</v>
      </c>
      <c r="AS145" s="225"/>
    </row>
    <row r="146" spans="1:46" ht="17.100000000000001" customHeight="1">
      <c r="A146" s="915"/>
      <c r="B146" s="1422" t="s">
        <v>2271</v>
      </c>
      <c r="C146" s="1423"/>
      <c r="D146" s="1423"/>
      <c r="E146" s="1423"/>
      <c r="F146" s="1423"/>
      <c r="G146" s="1423"/>
      <c r="H146" s="1423"/>
      <c r="I146" s="1430"/>
      <c r="J146" s="181"/>
      <c r="K146" s="1428" t="s">
        <v>65</v>
      </c>
      <c r="L146" s="1428"/>
      <c r="M146" s="1428"/>
      <c r="N146" s="1428"/>
      <c r="O146" s="1428"/>
      <c r="P146" s="1428"/>
      <c r="Q146" s="3"/>
      <c r="R146" s="1420" t="s">
        <v>66</v>
      </c>
      <c r="S146" s="1420"/>
      <c r="T146" s="1420"/>
      <c r="U146" s="1420"/>
      <c r="V146" s="1420"/>
      <c r="W146" s="1420"/>
      <c r="X146" s="3"/>
      <c r="Y146" s="1420" t="s">
        <v>67</v>
      </c>
      <c r="Z146" s="1420"/>
      <c r="AA146" s="1420"/>
      <c r="AB146" s="1420"/>
      <c r="AC146" s="1420"/>
      <c r="AD146" s="943"/>
      <c r="AE146" s="1421"/>
      <c r="AF146" s="1421"/>
      <c r="AG146" s="1421"/>
      <c r="AH146" s="1421"/>
      <c r="AI146" s="1421"/>
      <c r="AJ146" s="916"/>
      <c r="AK146" s="916"/>
      <c r="AL146" s="922"/>
      <c r="AM146" s="4" t="str">
        <f>IF(AND($AN$87=TRUE,N146=""),"未入力","")</f>
        <v/>
      </c>
      <c r="AN146" s="6" t="b">
        <v>0</v>
      </c>
      <c r="AO146" s="6" t="b">
        <v>0</v>
      </c>
      <c r="AP146" s="6" t="b">
        <v>0</v>
      </c>
      <c r="AS146" s="225"/>
    </row>
    <row r="147" spans="1:46" ht="17.100000000000001" customHeight="1">
      <c r="A147" s="915"/>
      <c r="B147" s="1422" t="s">
        <v>2272</v>
      </c>
      <c r="C147" s="1423"/>
      <c r="D147" s="1423"/>
      <c r="E147" s="1423"/>
      <c r="F147" s="1423"/>
      <c r="G147" s="1423"/>
      <c r="H147" s="1423"/>
      <c r="I147" s="1430"/>
      <c r="J147" s="182"/>
      <c r="K147" s="1423" t="s">
        <v>68</v>
      </c>
      <c r="L147" s="1423"/>
      <c r="M147" s="1423"/>
      <c r="N147" s="1423"/>
      <c r="O147" s="1423"/>
      <c r="P147" s="1440"/>
      <c r="Q147" s="189"/>
      <c r="R147" s="1423" t="s">
        <v>69</v>
      </c>
      <c r="S147" s="1423"/>
      <c r="T147" s="1423"/>
      <c r="U147" s="1423"/>
      <c r="V147" s="1423"/>
      <c r="W147" s="933"/>
      <c r="X147" s="189"/>
      <c r="Y147" s="1423" t="s">
        <v>70</v>
      </c>
      <c r="Z147" s="1423"/>
      <c r="AA147" s="1423"/>
      <c r="AB147" s="1423"/>
      <c r="AC147" s="1423"/>
      <c r="AD147" s="933"/>
      <c r="AE147" s="191"/>
      <c r="AF147" s="1420" t="s">
        <v>71</v>
      </c>
      <c r="AG147" s="1420"/>
      <c r="AH147" s="1420"/>
      <c r="AI147" s="1420"/>
      <c r="AJ147" s="1420"/>
      <c r="AK147" s="913"/>
      <c r="AL147" s="969"/>
      <c r="AM147" s="4" t="str">
        <f>IF(AND($AN$87=TRUE,N147=""),"未入力","")</f>
        <v/>
      </c>
      <c r="AN147" s="6" t="b">
        <v>0</v>
      </c>
      <c r="AO147" s="6" t="b">
        <v>0</v>
      </c>
      <c r="AP147" s="6" t="b">
        <v>0</v>
      </c>
      <c r="AQ147" s="6" t="b">
        <v>0</v>
      </c>
      <c r="AS147" s="225"/>
    </row>
    <row r="148" spans="1:46" ht="20.100000000000001" customHeight="1">
      <c r="A148" s="915"/>
      <c r="B148" s="1422" t="s">
        <v>2273</v>
      </c>
      <c r="C148" s="1423"/>
      <c r="D148" s="1423"/>
      <c r="E148" s="1423"/>
      <c r="F148" s="1423"/>
      <c r="G148" s="1423"/>
      <c r="H148" s="1423"/>
      <c r="I148" s="1430"/>
      <c r="J148" s="1460"/>
      <c r="K148" s="1461"/>
      <c r="L148" s="1461"/>
      <c r="M148" s="1461"/>
      <c r="N148" s="1461"/>
      <c r="O148" s="183" t="s">
        <v>72</v>
      </c>
      <c r="P148" s="183"/>
      <c r="Q148" s="1558"/>
      <c r="R148" s="1461"/>
      <c r="S148" s="1461"/>
      <c r="T148" s="1461"/>
      <c r="U148" s="1461"/>
      <c r="V148" s="183" t="s">
        <v>72</v>
      </c>
      <c r="W148" s="183"/>
      <c r="X148" s="1558"/>
      <c r="Y148" s="1461"/>
      <c r="Z148" s="1461"/>
      <c r="AA148" s="1461"/>
      <c r="AB148" s="1461"/>
      <c r="AC148" s="183" t="s">
        <v>72</v>
      </c>
      <c r="AD148" s="183"/>
      <c r="AE148" s="1522"/>
      <c r="AF148" s="1443"/>
      <c r="AG148" s="1443"/>
      <c r="AH148" s="1443"/>
      <c r="AI148" s="1443"/>
      <c r="AJ148" s="3" t="s">
        <v>72</v>
      </c>
      <c r="AK148" s="3"/>
      <c r="AL148" s="969"/>
      <c r="AM148" s="4"/>
      <c r="AS148" s="225"/>
    </row>
    <row r="149" spans="1:46" ht="27" customHeight="1">
      <c r="A149" s="915"/>
      <c r="B149" s="1507" t="s">
        <v>2274</v>
      </c>
      <c r="C149" s="1508"/>
      <c r="D149" s="1508"/>
      <c r="E149" s="1508"/>
      <c r="F149" s="1508"/>
      <c r="G149" s="1508"/>
      <c r="H149" s="1508"/>
      <c r="I149" s="1559"/>
      <c r="J149" s="1463"/>
      <c r="K149" s="1464"/>
      <c r="L149" s="1464"/>
      <c r="M149" s="1464"/>
      <c r="N149" s="1464"/>
      <c r="O149" s="183" t="s">
        <v>47</v>
      </c>
      <c r="P149" s="183"/>
      <c r="Q149" s="1523"/>
      <c r="R149" s="1464"/>
      <c r="S149" s="1464"/>
      <c r="T149" s="1464"/>
      <c r="U149" s="1464"/>
      <c r="V149" s="183" t="s">
        <v>47</v>
      </c>
      <c r="W149" s="183"/>
      <c r="X149" s="1523"/>
      <c r="Y149" s="1464"/>
      <c r="Z149" s="1464"/>
      <c r="AA149" s="1464"/>
      <c r="AB149" s="1464"/>
      <c r="AC149" s="183" t="s">
        <v>47</v>
      </c>
      <c r="AD149" s="183"/>
      <c r="AE149" s="1523"/>
      <c r="AF149" s="1464"/>
      <c r="AG149" s="1464"/>
      <c r="AH149" s="1464"/>
      <c r="AI149" s="1464"/>
      <c r="AJ149" s="183" t="s">
        <v>47</v>
      </c>
      <c r="AK149" s="183"/>
      <c r="AL149" s="969"/>
      <c r="AM149" s="4"/>
      <c r="AS149" s="225"/>
    </row>
    <row r="150" spans="1:46" ht="3.95" customHeight="1">
      <c r="A150" s="923"/>
      <c r="B150" s="947"/>
      <c r="C150" s="947"/>
      <c r="D150" s="947"/>
      <c r="E150" s="947"/>
      <c r="F150" s="947"/>
      <c r="G150" s="947"/>
      <c r="H150" s="947"/>
      <c r="I150" s="947"/>
      <c r="J150" s="948"/>
      <c r="K150" s="948"/>
      <c r="L150" s="948"/>
      <c r="M150" s="948"/>
      <c r="N150" s="948"/>
      <c r="O150" s="948"/>
      <c r="P150" s="948"/>
      <c r="Q150" s="948"/>
      <c r="R150" s="948"/>
      <c r="S150" s="948"/>
      <c r="T150" s="948"/>
      <c r="U150" s="948"/>
      <c r="V150" s="948"/>
      <c r="W150" s="948"/>
      <c r="X150" s="948"/>
      <c r="Y150" s="948"/>
      <c r="Z150" s="948"/>
      <c r="AA150" s="948"/>
      <c r="AB150" s="948"/>
      <c r="AC150" s="948"/>
      <c r="AD150" s="948"/>
      <c r="AE150" s="948"/>
      <c r="AF150" s="948"/>
      <c r="AG150" s="948"/>
      <c r="AH150" s="948"/>
      <c r="AI150" s="948"/>
      <c r="AJ150" s="924"/>
      <c r="AK150" s="924"/>
      <c r="AL150" s="925"/>
      <c r="AM150" s="4"/>
      <c r="AS150" s="225"/>
    </row>
    <row r="151" spans="1:46" ht="3.95" customHeight="1">
      <c r="A151" s="933"/>
      <c r="B151" s="949"/>
      <c r="C151" s="949"/>
      <c r="D151" s="949"/>
      <c r="E151" s="949"/>
      <c r="F151" s="949"/>
      <c r="G151" s="949"/>
      <c r="H151" s="949"/>
      <c r="I151" s="949"/>
      <c r="J151" s="950"/>
      <c r="K151" s="950"/>
      <c r="L151" s="950"/>
      <c r="M151" s="950"/>
      <c r="N151" s="950"/>
      <c r="O151" s="950"/>
      <c r="P151" s="950"/>
      <c r="Q151" s="950"/>
      <c r="R151" s="950"/>
      <c r="S151" s="950"/>
      <c r="T151" s="950"/>
      <c r="U151" s="950"/>
      <c r="V151" s="950"/>
      <c r="W151" s="950"/>
      <c r="X151" s="950"/>
      <c r="Y151" s="950"/>
      <c r="Z151" s="950"/>
      <c r="AA151" s="950"/>
      <c r="AB151" s="950"/>
      <c r="AC151" s="950"/>
      <c r="AD151" s="950"/>
      <c r="AE151" s="950"/>
      <c r="AF151" s="950"/>
      <c r="AG151" s="950"/>
      <c r="AH151" s="950"/>
      <c r="AI151" s="950"/>
      <c r="AJ151" s="933"/>
      <c r="AK151" s="933"/>
      <c r="AL151" s="933"/>
      <c r="AM151" s="4"/>
      <c r="AS151" s="225"/>
    </row>
    <row r="152" spans="1:46" ht="17.45" customHeight="1">
      <c r="A152" s="1431" t="s">
        <v>2266</v>
      </c>
      <c r="B152" s="1432"/>
      <c r="C152" s="1432"/>
      <c r="D152" s="1432"/>
      <c r="E152" s="1432"/>
      <c r="F152" s="1432"/>
      <c r="G152" s="1432"/>
      <c r="H152" s="1432"/>
      <c r="I152" s="1432"/>
      <c r="J152" s="1432"/>
      <c r="K152" s="1432"/>
      <c r="L152" s="1432"/>
      <c r="M152" s="1432"/>
      <c r="N152" s="953"/>
      <c r="O152" s="953"/>
      <c r="P152" s="953"/>
      <c r="Q152" s="953"/>
      <c r="R152" s="953"/>
      <c r="S152" s="953"/>
      <c r="T152" s="953"/>
      <c r="U152" s="953"/>
      <c r="V152" s="953"/>
      <c r="W152" s="953"/>
      <c r="X152" s="953"/>
      <c r="Y152" s="953"/>
      <c r="Z152" s="953"/>
      <c r="AA152" s="953"/>
      <c r="AB152" s="953"/>
      <c r="AC152" s="953"/>
      <c r="AD152" s="953"/>
      <c r="AE152" s="953"/>
      <c r="AF152" s="953"/>
      <c r="AG152" s="953"/>
      <c r="AH152" s="953"/>
      <c r="AI152" s="953"/>
      <c r="AJ152" s="914"/>
      <c r="AK152" s="914"/>
      <c r="AL152" s="943"/>
      <c r="AM152" s="4"/>
      <c r="AS152" s="225"/>
    </row>
    <row r="153" spans="1:46" ht="20.100000000000001" customHeight="1">
      <c r="A153" s="915" t="s">
        <v>2454</v>
      </c>
      <c r="B153" s="1422" t="s">
        <v>2275</v>
      </c>
      <c r="C153" s="1423"/>
      <c r="D153" s="1423"/>
      <c r="E153" s="1423"/>
      <c r="F153" s="1423"/>
      <c r="G153" s="1423"/>
      <c r="H153" s="1423"/>
      <c r="I153" s="1423"/>
      <c r="J153" s="1423"/>
      <c r="K153" s="1430"/>
      <c r="L153" s="1555"/>
      <c r="M153" s="1556"/>
      <c r="N153" s="1556"/>
      <c r="O153" s="1556"/>
      <c r="P153" s="1556"/>
      <c r="Q153" s="1556"/>
      <c r="R153" s="1556"/>
      <c r="S153" s="1556"/>
      <c r="T153" s="923" t="s">
        <v>2325</v>
      </c>
      <c r="U153" s="924"/>
      <c r="V153" s="924"/>
      <c r="W153" s="924"/>
      <c r="X153" s="924"/>
      <c r="Y153" s="924"/>
      <c r="Z153" s="924"/>
      <c r="AA153" s="924"/>
      <c r="AB153" s="924"/>
      <c r="AC153" s="916"/>
      <c r="AD153" s="916"/>
      <c r="AE153" s="916"/>
      <c r="AF153" s="916"/>
      <c r="AG153" s="916"/>
      <c r="AH153" s="916"/>
      <c r="AI153" s="916"/>
      <c r="AJ153" s="916"/>
      <c r="AK153" s="916"/>
      <c r="AL153" s="922"/>
      <c r="AM153" s="4"/>
      <c r="AS153" s="225"/>
      <c r="AT153" s="6" t="str">
        <f>IF(AND($AP$78=TRUE,COUNTA(L153)=0),"【４．工事種別】で改築の場合は回答は必須です。","")</f>
        <v/>
      </c>
    </row>
    <row r="154" spans="1:46" ht="17.100000000000001" customHeight="1">
      <c r="A154" s="915" t="s">
        <v>2455</v>
      </c>
      <c r="B154" s="1422" t="s">
        <v>2456</v>
      </c>
      <c r="C154" s="1423"/>
      <c r="D154" s="1423"/>
      <c r="E154" s="1423"/>
      <c r="F154" s="1423"/>
      <c r="G154" s="1423"/>
      <c r="H154" s="1423"/>
      <c r="I154" s="1423"/>
      <c r="J154" s="1423"/>
      <c r="K154" s="1430"/>
      <c r="L154" s="182"/>
      <c r="M154" s="933" t="s">
        <v>73</v>
      </c>
      <c r="N154" s="933"/>
      <c r="O154" s="933"/>
      <c r="P154" s="933"/>
      <c r="Q154" s="933"/>
      <c r="R154" s="933"/>
      <c r="S154" s="933"/>
      <c r="T154" s="933"/>
      <c r="U154" s="933"/>
      <c r="V154" s="933"/>
      <c r="W154" s="933"/>
      <c r="X154" s="183"/>
      <c r="Y154" s="919" t="s">
        <v>53</v>
      </c>
      <c r="Z154" s="919"/>
      <c r="AA154" s="919"/>
      <c r="AB154" s="921"/>
      <c r="AC154" s="916"/>
      <c r="AD154" s="916"/>
      <c r="AE154" s="916"/>
      <c r="AF154" s="916"/>
      <c r="AG154" s="916"/>
      <c r="AH154" s="916"/>
      <c r="AI154" s="916"/>
      <c r="AJ154" s="916"/>
      <c r="AK154" s="916"/>
      <c r="AL154" s="922"/>
      <c r="AM154" s="4"/>
      <c r="AN154" s="6" t="b">
        <v>0</v>
      </c>
      <c r="AO154" s="6" t="b">
        <v>0</v>
      </c>
      <c r="AS154" s="225">
        <f>COUNTIF(AN154:AO154, TRUE)</f>
        <v>0</v>
      </c>
      <c r="AT154" s="6" t="str">
        <f>IFERROR(IF(AS154&gt;=2,"選択は1つまでです。",IF(AND($AP$78=TRUE,COUNTIF(AN154:AO154,TRUE)=0),"【４．工事種別】で改築の場合は回答は必須です。","")),"")</f>
        <v/>
      </c>
    </row>
    <row r="155" spans="1:46" ht="17.100000000000001" customHeight="1">
      <c r="A155" s="915" t="s">
        <v>2457</v>
      </c>
      <c r="B155" s="1422" t="s">
        <v>2458</v>
      </c>
      <c r="C155" s="1423"/>
      <c r="D155" s="1423"/>
      <c r="E155" s="1423"/>
      <c r="F155" s="1423"/>
      <c r="G155" s="1423"/>
      <c r="H155" s="1423"/>
      <c r="I155" s="1423"/>
      <c r="J155" s="1423"/>
      <c r="K155" s="1430"/>
      <c r="L155" s="182"/>
      <c r="M155" s="919" t="s">
        <v>49</v>
      </c>
      <c r="N155" s="919"/>
      <c r="O155" s="919"/>
      <c r="P155" s="919"/>
      <c r="Q155" s="933"/>
      <c r="R155" s="933"/>
      <c r="S155" s="933"/>
      <c r="T155" s="933"/>
      <c r="U155" s="933"/>
      <c r="V155" s="933"/>
      <c r="W155" s="933"/>
      <c r="X155" s="183"/>
      <c r="Y155" s="919" t="s">
        <v>53</v>
      </c>
      <c r="Z155" s="919"/>
      <c r="AA155" s="919"/>
      <c r="AB155" s="921"/>
      <c r="AC155" s="916"/>
      <c r="AD155" s="916"/>
      <c r="AE155" s="916"/>
      <c r="AF155" s="916"/>
      <c r="AG155" s="916"/>
      <c r="AH155" s="916"/>
      <c r="AI155" s="916"/>
      <c r="AJ155" s="916"/>
      <c r="AK155" s="916"/>
      <c r="AL155" s="922"/>
      <c r="AM155" s="4"/>
      <c r="AN155" s="6" t="b">
        <v>0</v>
      </c>
      <c r="AO155" s="6" t="b">
        <v>0</v>
      </c>
      <c r="AS155" s="225">
        <f>COUNTIF(AN155:AO155, TRUE)</f>
        <v>0</v>
      </c>
      <c r="AT155" s="6" t="str">
        <f>IFERROR(IF(AS155&gt;=2,"選択は1つまでです。",IF(AND($AP$78=TRUE,COUNTIF(AN155:AO155,TRUE)=0),"【４．工事種別】で改築の場合は回答は必須です。","")),"")</f>
        <v/>
      </c>
    </row>
    <row r="156" spans="1:46" ht="20.100000000000001" customHeight="1">
      <c r="A156" s="915" t="s">
        <v>2459</v>
      </c>
      <c r="B156" s="1422" t="s">
        <v>2460</v>
      </c>
      <c r="C156" s="1423"/>
      <c r="D156" s="1423"/>
      <c r="E156" s="1423"/>
      <c r="F156" s="1423"/>
      <c r="G156" s="1423"/>
      <c r="H156" s="1423"/>
      <c r="I156" s="1423"/>
      <c r="J156" s="1423"/>
      <c r="K156" s="1430"/>
      <c r="L156" s="1450"/>
      <c r="M156" s="1451"/>
      <c r="N156" s="1451"/>
      <c r="O156" s="1451"/>
      <c r="P156" s="1451"/>
      <c r="Q156" s="1452" t="s">
        <v>2248</v>
      </c>
      <c r="R156" s="1452"/>
      <c r="S156" s="972"/>
      <c r="T156" s="911"/>
      <c r="U156" s="911"/>
      <c r="V156" s="911"/>
      <c r="W156" s="911"/>
      <c r="X156" s="911"/>
      <c r="Y156" s="911"/>
      <c r="Z156" s="954"/>
      <c r="AA156" s="954"/>
      <c r="AB156" s="954"/>
      <c r="AC156" s="954"/>
      <c r="AD156" s="954"/>
      <c r="AE156" s="954"/>
      <c r="AF156" s="954"/>
      <c r="AG156" s="954"/>
      <c r="AH156" s="954"/>
      <c r="AI156" s="954"/>
      <c r="AJ156" s="916"/>
      <c r="AK156" s="916"/>
      <c r="AL156" s="922"/>
      <c r="AM156" s="4"/>
      <c r="AS156" s="225"/>
      <c r="AT156" s="6" t="str">
        <f>IF(AND($AP$78=TRUE,L156=""),"【４．工事種別】で改築の場合は回答は必須です。","")</f>
        <v/>
      </c>
    </row>
    <row r="157" spans="1:46" ht="20.45" customHeight="1">
      <c r="A157" s="915" t="s">
        <v>2461</v>
      </c>
      <c r="B157" s="1422" t="s">
        <v>2462</v>
      </c>
      <c r="C157" s="1423"/>
      <c r="D157" s="1423"/>
      <c r="E157" s="1423"/>
      <c r="F157" s="1423"/>
      <c r="G157" s="1423"/>
      <c r="H157" s="1423"/>
      <c r="I157" s="1423"/>
      <c r="J157" s="1423"/>
      <c r="K157" s="1430"/>
      <c r="L157" s="1450"/>
      <c r="M157" s="1451"/>
      <c r="N157" s="1451"/>
      <c r="O157" s="1451"/>
      <c r="P157" s="1451"/>
      <c r="Q157" s="1452" t="s">
        <v>72</v>
      </c>
      <c r="R157" s="1452"/>
      <c r="S157" s="972"/>
      <c r="T157" s="911"/>
      <c r="U157" s="911"/>
      <c r="V157" s="911"/>
      <c r="W157" s="911"/>
      <c r="X157" s="911"/>
      <c r="Y157" s="911"/>
      <c r="Z157" s="916"/>
      <c r="AA157" s="916"/>
      <c r="AB157" s="916"/>
      <c r="AC157" s="916"/>
      <c r="AD157" s="916"/>
      <c r="AE157" s="916"/>
      <c r="AF157" s="916"/>
      <c r="AG157" s="916"/>
      <c r="AH157" s="916"/>
      <c r="AI157" s="916"/>
      <c r="AJ157" s="916"/>
      <c r="AK157" s="916"/>
      <c r="AL157" s="922"/>
      <c r="AM157" s="4"/>
      <c r="AS157" s="225"/>
      <c r="AT157" s="6" t="str">
        <f>IF(AND($AP$78=TRUE,L157=""),"【４．工事種別】で改築の場合は回答は必須です。","")</f>
        <v/>
      </c>
    </row>
    <row r="158" spans="1:46" ht="17.100000000000001" customHeight="1">
      <c r="A158" s="915" t="s">
        <v>2463</v>
      </c>
      <c r="B158" s="1422" t="s">
        <v>2464</v>
      </c>
      <c r="C158" s="1423"/>
      <c r="D158" s="1423"/>
      <c r="E158" s="1423"/>
      <c r="F158" s="1423"/>
      <c r="G158" s="1423"/>
      <c r="H158" s="1423"/>
      <c r="I158" s="1423"/>
      <c r="J158" s="1423"/>
      <c r="K158" s="1430"/>
      <c r="L158" s="183"/>
      <c r="M158" s="1423" t="s">
        <v>74</v>
      </c>
      <c r="N158" s="1423"/>
      <c r="O158" s="1423"/>
      <c r="P158" s="1423"/>
      <c r="Q158" s="183"/>
      <c r="R158" s="1423" t="s">
        <v>75</v>
      </c>
      <c r="S158" s="1423"/>
      <c r="T158" s="1423"/>
      <c r="U158" s="1423"/>
      <c r="V158" s="183"/>
      <c r="W158" s="1423" t="s">
        <v>70</v>
      </c>
      <c r="X158" s="1423"/>
      <c r="Y158" s="1423"/>
      <c r="Z158" s="1423"/>
      <c r="AA158" s="1423"/>
      <c r="AB158" s="934"/>
      <c r="AC158" s="916"/>
      <c r="AD158" s="916"/>
      <c r="AE158" s="916"/>
      <c r="AF158" s="916"/>
      <c r="AG158" s="916"/>
      <c r="AH158" s="916"/>
      <c r="AI158" s="916"/>
      <c r="AJ158" s="916"/>
      <c r="AK158" s="916"/>
      <c r="AL158" s="922"/>
      <c r="AM158" s="4"/>
      <c r="AN158" s="6" t="b">
        <v>0</v>
      </c>
      <c r="AO158" s="6" t="b">
        <v>0</v>
      </c>
      <c r="AP158" s="6" t="b">
        <v>0</v>
      </c>
      <c r="AS158" s="225">
        <f>COUNTIF(AN158:AP158, TRUE)</f>
        <v>0</v>
      </c>
      <c r="AT158" s="6" t="str">
        <f>IF(AND($AP$78=TRUE,COUNTIF(AN158:AP158,TRUE)=0),"【４．工事種別】で改築の場合は回答は必須です。","")</f>
        <v/>
      </c>
    </row>
    <row r="159" spans="1:46" ht="20.100000000000001" customHeight="1">
      <c r="A159" s="951"/>
      <c r="B159" s="1427" t="s">
        <v>2465</v>
      </c>
      <c r="C159" s="1428"/>
      <c r="D159" s="1428"/>
      <c r="E159" s="1428"/>
      <c r="F159" s="1428"/>
      <c r="G159" s="1428"/>
      <c r="H159" s="1428"/>
      <c r="I159" s="1428"/>
      <c r="J159" s="1428"/>
      <c r="K159" s="1429"/>
      <c r="L159" s="1450"/>
      <c r="M159" s="1451"/>
      <c r="N159" s="1451"/>
      <c r="O159" s="1451"/>
      <c r="P159" s="1451"/>
      <c r="Q159" s="1452" t="s">
        <v>47</v>
      </c>
      <c r="R159" s="1452"/>
      <c r="S159" s="972"/>
      <c r="T159" s="911"/>
      <c r="U159" s="911"/>
      <c r="V159" s="911"/>
      <c r="W159" s="911"/>
      <c r="X159" s="911"/>
      <c r="Y159" s="911"/>
      <c r="Z159" s="916"/>
      <c r="AA159" s="916"/>
      <c r="AB159" s="916"/>
      <c r="AC159" s="916"/>
      <c r="AD159" s="916"/>
      <c r="AE159" s="916"/>
      <c r="AF159" s="916"/>
      <c r="AG159" s="916"/>
      <c r="AH159" s="916"/>
      <c r="AI159" s="916"/>
      <c r="AJ159" s="916"/>
      <c r="AK159" s="916"/>
      <c r="AL159" s="922"/>
      <c r="AM159" s="4"/>
      <c r="AS159" s="225"/>
      <c r="AT159" s="6" t="str">
        <f>IF(AND($AP$78=TRUE,L159=""),"【４．工事種別】で改築の場合は回答は必須です。","")</f>
        <v/>
      </c>
    </row>
    <row r="160" spans="1:46" ht="20.100000000000001" customHeight="1">
      <c r="A160" s="915" t="s">
        <v>2466</v>
      </c>
      <c r="B160" s="1422" t="s">
        <v>2467</v>
      </c>
      <c r="C160" s="1423"/>
      <c r="D160" s="1423"/>
      <c r="E160" s="1423"/>
      <c r="F160" s="1423"/>
      <c r="G160" s="1423"/>
      <c r="H160" s="1423"/>
      <c r="I160" s="1423"/>
      <c r="J160" s="1423"/>
      <c r="K160" s="1430"/>
      <c r="L160" s="1450"/>
      <c r="M160" s="1451"/>
      <c r="N160" s="1451"/>
      <c r="O160" s="1451"/>
      <c r="P160" s="1451"/>
      <c r="Q160" s="1452" t="s">
        <v>2332</v>
      </c>
      <c r="R160" s="1452"/>
      <c r="S160" s="972"/>
      <c r="T160" s="911"/>
      <c r="U160" s="911"/>
      <c r="V160" s="911"/>
      <c r="W160" s="911"/>
      <c r="X160" s="911"/>
      <c r="Y160" s="911"/>
      <c r="Z160" s="916"/>
      <c r="AA160" s="916"/>
      <c r="AB160" s="916"/>
      <c r="AC160" s="916"/>
      <c r="AD160" s="916"/>
      <c r="AE160" s="916"/>
      <c r="AF160" s="916"/>
      <c r="AG160" s="916"/>
      <c r="AH160" s="916"/>
      <c r="AI160" s="916"/>
      <c r="AJ160" s="916"/>
      <c r="AK160" s="916"/>
      <c r="AL160" s="922"/>
      <c r="AM160" s="4"/>
      <c r="AS160" s="225"/>
      <c r="AT160" s="6" t="str">
        <f>IF(AND($AP$78=TRUE,L160=""),"【４．工事種別】で改築の場合は回答は必須です。","")</f>
        <v/>
      </c>
    </row>
    <row r="161" spans="1:39" ht="3.6" customHeight="1">
      <c r="A161" s="952"/>
      <c r="B161" s="920"/>
      <c r="C161" s="920"/>
      <c r="D161" s="920"/>
      <c r="E161" s="920"/>
      <c r="F161" s="920"/>
      <c r="G161" s="920"/>
      <c r="H161" s="920"/>
      <c r="I161" s="920"/>
      <c r="J161" s="920"/>
      <c r="K161" s="920"/>
      <c r="L161" s="955"/>
      <c r="M161" s="955"/>
      <c r="N161" s="955"/>
      <c r="O161" s="955"/>
      <c r="P161" s="955"/>
      <c r="Q161" s="928"/>
      <c r="R161" s="928"/>
      <c r="S161" s="948"/>
      <c r="T161" s="948"/>
      <c r="U161" s="948"/>
      <c r="V161" s="948"/>
      <c r="W161" s="948"/>
      <c r="X161" s="948"/>
      <c r="Y161" s="948"/>
      <c r="Z161" s="924"/>
      <c r="AA161" s="924"/>
      <c r="AB161" s="924"/>
      <c r="AC161" s="924"/>
      <c r="AD161" s="924"/>
      <c r="AE161" s="924"/>
      <c r="AF161" s="924"/>
      <c r="AG161" s="924"/>
      <c r="AH161" s="924"/>
      <c r="AI161" s="924"/>
      <c r="AJ161" s="924"/>
      <c r="AK161" s="924"/>
      <c r="AL161" s="925"/>
      <c r="AM161" s="4"/>
    </row>
    <row r="162" spans="1:39" ht="3.95" customHeight="1">
      <c r="A162" s="914"/>
      <c r="B162" s="916"/>
      <c r="C162" s="916"/>
      <c r="D162" s="916"/>
      <c r="E162" s="916"/>
      <c r="F162" s="916"/>
      <c r="G162" s="916"/>
      <c r="H162" s="916"/>
      <c r="I162" s="916"/>
      <c r="J162" s="916"/>
      <c r="K162" s="916"/>
      <c r="L162" s="916"/>
      <c r="M162" s="916"/>
      <c r="N162" s="916"/>
      <c r="O162" s="916"/>
      <c r="P162" s="916"/>
      <c r="Q162" s="916"/>
      <c r="R162" s="916"/>
      <c r="S162" s="916"/>
      <c r="T162" s="916"/>
      <c r="U162" s="916"/>
      <c r="V162" s="916"/>
      <c r="W162" s="916"/>
      <c r="X162" s="916"/>
      <c r="Y162" s="916"/>
      <c r="Z162" s="916"/>
      <c r="AA162" s="916"/>
      <c r="AB162" s="916"/>
      <c r="AC162" s="916"/>
      <c r="AD162" s="916"/>
      <c r="AE162" s="916"/>
      <c r="AF162" s="916"/>
      <c r="AG162" s="916"/>
      <c r="AH162" s="916"/>
      <c r="AI162" s="916"/>
      <c r="AJ162" s="916"/>
      <c r="AK162" s="916"/>
      <c r="AL162" s="914"/>
      <c r="AM162" s="4"/>
    </row>
    <row r="163" spans="1:39" ht="15" customHeight="1">
      <c r="A163" s="1560"/>
      <c r="B163" s="1560"/>
      <c r="C163" s="1560"/>
      <c r="D163" s="1560"/>
      <c r="E163" s="1560"/>
      <c r="F163" s="1560"/>
      <c r="G163" s="1560"/>
      <c r="H163" s="1560"/>
      <c r="I163" s="1560"/>
      <c r="J163" s="1560"/>
      <c r="K163" s="1560"/>
      <c r="L163" s="1560"/>
      <c r="M163" s="1560"/>
      <c r="N163" s="1560"/>
      <c r="O163" s="1560"/>
      <c r="P163" s="1560"/>
      <c r="Q163" s="1560"/>
      <c r="R163" s="1560"/>
      <c r="S163" s="1560"/>
      <c r="T163" s="1560"/>
      <c r="U163" s="1560"/>
      <c r="V163" s="1560"/>
      <c r="W163" s="1560"/>
      <c r="X163" s="1560"/>
      <c r="Y163" s="1560"/>
      <c r="Z163" s="1560"/>
      <c r="AA163" s="1560"/>
      <c r="AB163" s="1560"/>
      <c r="AC163" s="1560"/>
      <c r="AD163" s="1560"/>
      <c r="AE163" s="1560"/>
      <c r="AF163" s="1560"/>
      <c r="AG163" s="1560"/>
      <c r="AH163" s="1560"/>
      <c r="AI163" s="1560"/>
      <c r="AJ163" s="1560"/>
      <c r="AK163" s="1560"/>
      <c r="AL163" s="1560"/>
      <c r="AM163" s="241"/>
    </row>
    <row r="164" spans="1:39" ht="1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row>
    <row r="165" spans="1:39" ht="15" customHeight="1"/>
    <row r="166" spans="1:39" ht="15" customHeight="1"/>
    <row r="167" spans="1:39" ht="15" customHeight="1"/>
    <row r="168" spans="1:39" ht="15" customHeight="1"/>
    <row r="169" spans="1:39" ht="15" customHeight="1"/>
    <row r="170" spans="1:39" ht="15" customHeight="1"/>
    <row r="171" spans="1:39" ht="15" customHeight="1"/>
    <row r="172" spans="1:39" ht="15" customHeight="1"/>
    <row r="173" spans="1:39" ht="15" customHeight="1"/>
    <row r="174" spans="1:39" ht="15" customHeight="1"/>
    <row r="175" spans="1:39" ht="15" customHeight="1"/>
    <row r="176" spans="1:39"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sheetData>
  <sheetProtection selectLockedCells="1"/>
  <dataConsolidate link="1"/>
  <mergeCells count="342">
    <mergeCell ref="K94:M94"/>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 ref="R133:W133"/>
    <mergeCell ref="Y133:AD133"/>
    <mergeCell ref="R134:W134"/>
    <mergeCell ref="Y134:AC134"/>
    <mergeCell ref="AE134:AI134"/>
    <mergeCell ref="R109:Z109"/>
    <mergeCell ref="J124:N124"/>
    <mergeCell ref="U119:X119"/>
    <mergeCell ref="K122:P122"/>
    <mergeCell ref="R123:V123"/>
    <mergeCell ref="B155:K155"/>
    <mergeCell ref="B153:K153"/>
    <mergeCell ref="A163:AL163"/>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U143:X143"/>
    <mergeCell ref="J148:N148"/>
    <mergeCell ref="B158:K158"/>
    <mergeCell ref="B135:I135"/>
    <mergeCell ref="B159:K159"/>
    <mergeCell ref="X148:AB148"/>
    <mergeCell ref="AE148:AI148"/>
    <mergeCell ref="J149:N149"/>
    <mergeCell ref="Q149:U149"/>
    <mergeCell ref="X149:AB149"/>
    <mergeCell ref="K143:R143"/>
    <mergeCell ref="AF135:AJ135"/>
    <mergeCell ref="R147:V147"/>
    <mergeCell ref="Y147:AC147"/>
    <mergeCell ref="Q148:U148"/>
    <mergeCell ref="B154:K154"/>
    <mergeCell ref="B137:I137"/>
    <mergeCell ref="S142:W142"/>
    <mergeCell ref="B149:I149"/>
    <mergeCell ref="B156:K156"/>
    <mergeCell ref="B157:K157"/>
    <mergeCell ref="B147:I147"/>
    <mergeCell ref="AE149:AI149"/>
    <mergeCell ref="AF147:AJ147"/>
    <mergeCell ref="AE146:AI146"/>
    <mergeCell ref="Y144:AD144"/>
    <mergeCell ref="Y146:AC146"/>
    <mergeCell ref="L160:P160"/>
    <mergeCell ref="Q160:R160"/>
    <mergeCell ref="L153:S153"/>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B130:I131"/>
    <mergeCell ref="B136:I136"/>
    <mergeCell ref="Y145:AD145"/>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T94:V94"/>
    <mergeCell ref="AB88:AJ89"/>
    <mergeCell ref="B88:I89"/>
    <mergeCell ref="J87:R87"/>
    <mergeCell ref="S87:AA87"/>
    <mergeCell ref="P90:Q90"/>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U60:W60"/>
    <mergeCell ref="L61:O61"/>
    <mergeCell ref="Q61:S61"/>
    <mergeCell ref="U61:W61"/>
    <mergeCell ref="R132:W132"/>
    <mergeCell ref="Y132:AD132"/>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Y120:AD120"/>
    <mergeCell ref="N96:R96"/>
    <mergeCell ref="N98:R98"/>
    <mergeCell ref="AH104:AI104"/>
    <mergeCell ref="K119:R119"/>
    <mergeCell ref="Y90:Z90"/>
    <mergeCell ref="AH90:AI90"/>
    <mergeCell ref="K123:P123"/>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D23:O23"/>
    <mergeCell ref="I16:AJ16"/>
    <mergeCell ref="I18:AJ18"/>
    <mergeCell ref="I17:M17"/>
    <mergeCell ref="O17:T17"/>
    <mergeCell ref="D22:H22"/>
    <mergeCell ref="D24:H24"/>
    <mergeCell ref="U19:Z19"/>
    <mergeCell ref="U26:Z26"/>
    <mergeCell ref="D14:H14"/>
    <mergeCell ref="A15:M15"/>
    <mergeCell ref="U35:Z35"/>
    <mergeCell ref="D27:J27"/>
    <mergeCell ref="K27:AJ27"/>
    <mergeCell ref="D28:J28"/>
    <mergeCell ref="K28:O28"/>
    <mergeCell ref="Q28:U28"/>
    <mergeCell ref="AC90:AG90"/>
    <mergeCell ref="D39:K39"/>
    <mergeCell ref="I45:M45"/>
    <mergeCell ref="O45:T45"/>
    <mergeCell ref="O47:S47"/>
    <mergeCell ref="I43:AJ43"/>
    <mergeCell ref="I44:AJ44"/>
    <mergeCell ref="I46:AJ46"/>
    <mergeCell ref="D43:H43"/>
    <mergeCell ref="D44:H44"/>
    <mergeCell ref="I71:N71"/>
    <mergeCell ref="B61:I61"/>
    <mergeCell ref="S85:AA85"/>
    <mergeCell ref="A83:K83"/>
    <mergeCell ref="B84:I84"/>
    <mergeCell ref="B85:I85"/>
    <mergeCell ref="J84:R84"/>
    <mergeCell ref="S84:AA84"/>
    <mergeCell ref="D17:H17"/>
    <mergeCell ref="D18:H18"/>
    <mergeCell ref="D19:H19"/>
    <mergeCell ref="D16:H16"/>
    <mergeCell ref="I19:M19"/>
    <mergeCell ref="O26:S26"/>
    <mergeCell ref="O19:S19"/>
    <mergeCell ref="D40:K40"/>
    <mergeCell ref="L38:N38"/>
    <mergeCell ref="A37:M37"/>
    <mergeCell ref="O38:P38"/>
    <mergeCell ref="O35:S35"/>
    <mergeCell ref="D38:K38"/>
    <mergeCell ref="D35:H35"/>
    <mergeCell ref="D31:H31"/>
    <mergeCell ref="D33:H33"/>
    <mergeCell ref="D34:H34"/>
    <mergeCell ref="D25:H25"/>
    <mergeCell ref="D26:H26"/>
    <mergeCell ref="D32:O32"/>
    <mergeCell ref="I35:M35"/>
    <mergeCell ref="I26:M26"/>
    <mergeCell ref="T100:X100"/>
    <mergeCell ref="K105:P105"/>
    <mergeCell ref="A112:AJ112"/>
    <mergeCell ref="K100:O100"/>
    <mergeCell ref="S118:W118"/>
    <mergeCell ref="Y100:Z100"/>
    <mergeCell ref="T104:X104"/>
    <mergeCell ref="Y104:Z104"/>
    <mergeCell ref="V106:X106"/>
    <mergeCell ref="B116:I116"/>
    <mergeCell ref="T105:Y105"/>
    <mergeCell ref="K104:O104"/>
    <mergeCell ref="Y106:Z106"/>
    <mergeCell ref="M106:O106"/>
    <mergeCell ref="B100:I102"/>
    <mergeCell ref="P100:Q100"/>
    <mergeCell ref="B117:I117"/>
    <mergeCell ref="AC105:AH105"/>
    <mergeCell ref="AC100:AG100"/>
    <mergeCell ref="K132:O132"/>
    <mergeCell ref="B141:I141"/>
    <mergeCell ref="J125:N125"/>
    <mergeCell ref="N39:Q39"/>
    <mergeCell ref="B133:I133"/>
    <mergeCell ref="K133:O133"/>
    <mergeCell ref="A52:M52"/>
    <mergeCell ref="A64:F64"/>
    <mergeCell ref="B60:I60"/>
    <mergeCell ref="L60:O60"/>
    <mergeCell ref="Q60:S60"/>
    <mergeCell ref="D45:H45"/>
    <mergeCell ref="B121:I121"/>
    <mergeCell ref="A56:AJ56"/>
    <mergeCell ref="A42:M42"/>
    <mergeCell ref="K120:O120"/>
    <mergeCell ref="Z118:AI118"/>
    <mergeCell ref="AB85:AJ85"/>
    <mergeCell ref="A59:O59"/>
    <mergeCell ref="W49:AB49"/>
    <mergeCell ref="A53:AJ55"/>
    <mergeCell ref="B65:I66"/>
    <mergeCell ref="B67:I68"/>
    <mergeCell ref="B118:I119"/>
    <mergeCell ref="K131:R131"/>
    <mergeCell ref="U131:X131"/>
    <mergeCell ref="B122:I122"/>
    <mergeCell ref="B128:I128"/>
    <mergeCell ref="A152:M152"/>
    <mergeCell ref="B148:I148"/>
    <mergeCell ref="L157:P157"/>
    <mergeCell ref="Q157:R157"/>
    <mergeCell ref="K146:P146"/>
    <mergeCell ref="K134:P134"/>
    <mergeCell ref="Q156:R156"/>
    <mergeCell ref="B142:I143"/>
    <mergeCell ref="B144:I144"/>
    <mergeCell ref="K144:O144"/>
    <mergeCell ref="B123:I123"/>
    <mergeCell ref="K147:P147"/>
    <mergeCell ref="B124:I124"/>
    <mergeCell ref="S130:W130"/>
    <mergeCell ref="J140:P140"/>
    <mergeCell ref="L156:P156"/>
    <mergeCell ref="B146:I146"/>
    <mergeCell ref="R146:W146"/>
    <mergeCell ref="B134:I134"/>
    <mergeCell ref="B132:I132"/>
    <mergeCell ref="N99:Q99"/>
    <mergeCell ref="T92:X92"/>
    <mergeCell ref="T99:V99"/>
    <mergeCell ref="AF94:AJ94"/>
    <mergeCell ref="AC95:AE95"/>
    <mergeCell ref="AF96:AJ96"/>
    <mergeCell ref="AC97:AE97"/>
    <mergeCell ref="AF98:AJ98"/>
    <mergeCell ref="AC99:AE99"/>
    <mergeCell ref="W96:AA96"/>
    <mergeCell ref="T97:V97"/>
    <mergeCell ref="W98:AA98"/>
    <mergeCell ref="AF99:AI99"/>
    <mergeCell ref="AF97:AI97"/>
    <mergeCell ref="AC92:AG92"/>
    <mergeCell ref="K99:M99"/>
    <mergeCell ref="AH106:AI106"/>
    <mergeCell ref="AE106:AG106"/>
    <mergeCell ref="AF123:AJ123"/>
    <mergeCell ref="AE122:AI122"/>
    <mergeCell ref="B140:I140"/>
    <mergeCell ref="AB87:AJ87"/>
    <mergeCell ref="B120:I120"/>
    <mergeCell ref="B145:I145"/>
    <mergeCell ref="R144:W144"/>
    <mergeCell ref="B94:I99"/>
    <mergeCell ref="AC96:AE96"/>
    <mergeCell ref="AC98:AE98"/>
    <mergeCell ref="T96:V96"/>
    <mergeCell ref="T98:V98"/>
    <mergeCell ref="K98:M98"/>
    <mergeCell ref="K96:M96"/>
    <mergeCell ref="K135:P135"/>
    <mergeCell ref="K121:O121"/>
    <mergeCell ref="Z130:AI130"/>
    <mergeCell ref="B125:I125"/>
    <mergeCell ref="K145:O145"/>
    <mergeCell ref="R145:W145"/>
    <mergeCell ref="B129:I129"/>
  </mergeCells>
  <phoneticPr fontId="1"/>
  <conditionalFormatting sqref="B60:I60">
    <cfRule type="expression" dxfId="56" priority="43">
      <formula>$AT$60&lt;&gt;""</formula>
    </cfRule>
  </conditionalFormatting>
  <conditionalFormatting sqref="B61:I61">
    <cfRule type="expression" dxfId="55" priority="42">
      <formula>$AT$61&lt;&gt;""</formula>
    </cfRule>
  </conditionalFormatting>
  <conditionalFormatting sqref="B65:I66">
    <cfRule type="expression" dxfId="54" priority="41">
      <formula>$AT$65&lt;&gt;""</formula>
    </cfRule>
  </conditionalFormatting>
  <conditionalFormatting sqref="B67:I68">
    <cfRule type="expression" dxfId="53" priority="39">
      <formula>$AT$68&lt;&gt;""</formula>
    </cfRule>
    <cfRule type="expression" dxfId="52" priority="40">
      <formula>$AT$67&lt;&gt;""</formula>
    </cfRule>
  </conditionalFormatting>
  <conditionalFormatting sqref="B72:I72">
    <cfRule type="expression" dxfId="51" priority="38">
      <formula>$AT$72&lt;&gt;""</formula>
    </cfRule>
  </conditionalFormatting>
  <conditionalFormatting sqref="B73:I75">
    <cfRule type="expression" dxfId="50" priority="37">
      <formula>$AT$73&lt;&gt;""</formula>
    </cfRule>
  </conditionalFormatting>
  <conditionalFormatting sqref="A78:G78">
    <cfRule type="expression" dxfId="49" priority="36">
      <formula>$AT$78&lt;&gt;""</formula>
    </cfRule>
  </conditionalFormatting>
  <conditionalFormatting sqref="A81:I81">
    <cfRule type="expression" dxfId="48" priority="35">
      <formula>$AT$81&lt;&gt;""</formula>
    </cfRule>
  </conditionalFormatting>
  <conditionalFormatting sqref="B84:I84">
    <cfRule type="expression" dxfId="47" priority="34">
      <formula>$AT$84&lt;&gt;""</formula>
    </cfRule>
  </conditionalFormatting>
  <conditionalFormatting sqref="B85:I85">
    <cfRule type="expression" dxfId="46" priority="33">
      <formula>$AT$85&lt;&gt;""</formula>
    </cfRule>
  </conditionalFormatting>
  <conditionalFormatting sqref="B86:I87">
    <cfRule type="expression" dxfId="45" priority="32">
      <formula>$AT$86&lt;&gt;""</formula>
    </cfRule>
  </conditionalFormatting>
  <conditionalFormatting sqref="B88:I89">
    <cfRule type="expression" dxfId="44" priority="31">
      <formula>$AT$88&lt;&gt;""</formula>
    </cfRule>
  </conditionalFormatting>
  <conditionalFormatting sqref="B90:I90">
    <cfRule type="expression" dxfId="43" priority="30">
      <formula>$AT$90&lt;&gt;""</formula>
    </cfRule>
  </conditionalFormatting>
  <conditionalFormatting sqref="B91:I92">
    <cfRule type="expression" dxfId="42" priority="29">
      <formula>$AT$92&lt;&gt;""</formula>
    </cfRule>
  </conditionalFormatting>
  <conditionalFormatting sqref="B94:I99">
    <cfRule type="expression" dxfId="41" priority="28">
      <formula>$AM$94&lt;&gt;""</formula>
    </cfRule>
  </conditionalFormatting>
  <conditionalFormatting sqref="B100:I102">
    <cfRule type="expression" dxfId="40" priority="27">
      <formula>$AT$100&lt;&gt;""</formula>
    </cfRule>
  </conditionalFormatting>
  <conditionalFormatting sqref="B103:I104">
    <cfRule type="expression" dxfId="39" priority="26">
      <formula>$AT$104&lt;&gt;""</formula>
    </cfRule>
  </conditionalFormatting>
  <conditionalFormatting sqref="B105:I106">
    <cfRule type="expression" dxfId="38" priority="25">
      <formula>$AT$106&lt;&gt;""</formula>
    </cfRule>
  </conditionalFormatting>
  <conditionalFormatting sqref="A109:O109">
    <cfRule type="expression" dxfId="37" priority="24">
      <formula>$AT$109&lt;&gt;""</formula>
    </cfRule>
  </conditionalFormatting>
  <conditionalFormatting sqref="B117:I117">
    <cfRule type="expression" dxfId="36" priority="23">
      <formula>$AT$117&lt;&gt;""</formula>
    </cfRule>
  </conditionalFormatting>
  <conditionalFormatting sqref="B118:I119">
    <cfRule type="expression" dxfId="35" priority="7">
      <formula>$AT$119&lt;&gt;""</formula>
    </cfRule>
    <cfRule type="expression" dxfId="34" priority="22">
      <formula>$AT$118&lt;&gt;""</formula>
    </cfRule>
  </conditionalFormatting>
  <conditionalFormatting sqref="B120:I120">
    <cfRule type="expression" dxfId="33" priority="21">
      <formula>$AT$120&lt;&gt;""</formula>
    </cfRule>
  </conditionalFormatting>
  <conditionalFormatting sqref="B121:I121">
    <cfRule type="expression" dxfId="32" priority="20">
      <formula>$AT$121&lt;&gt;""</formula>
    </cfRule>
  </conditionalFormatting>
  <conditionalFormatting sqref="B122:I122">
    <cfRule type="expression" dxfId="31" priority="19">
      <formula>$AT$122&lt;&gt;""</formula>
    </cfRule>
  </conditionalFormatting>
  <conditionalFormatting sqref="B123:I123">
    <cfRule type="expression" dxfId="30" priority="18">
      <formula>$AT$123&lt;&gt;""</formula>
    </cfRule>
  </conditionalFormatting>
  <conditionalFormatting sqref="B124:I124">
    <cfRule type="expression" dxfId="29" priority="17">
      <formula>$AT$124&lt;&gt;""</formula>
    </cfRule>
  </conditionalFormatting>
  <conditionalFormatting sqref="B125:I125">
    <cfRule type="expression" dxfId="28" priority="16">
      <formula>$AT$125&lt;&gt;""</formula>
    </cfRule>
  </conditionalFormatting>
  <conditionalFormatting sqref="B153:K153">
    <cfRule type="expression" dxfId="27" priority="15">
      <formula>$AT$153&lt;&gt;""</formula>
    </cfRule>
  </conditionalFormatting>
  <conditionalFormatting sqref="B154:K154">
    <cfRule type="expression" dxfId="26" priority="14">
      <formula>$AT$154&lt;&gt;""</formula>
    </cfRule>
  </conditionalFormatting>
  <conditionalFormatting sqref="B155:K155">
    <cfRule type="expression" dxfId="25" priority="13">
      <formula>$AT$155&lt;&gt;""</formula>
    </cfRule>
  </conditionalFormatting>
  <conditionalFormatting sqref="B156:K156">
    <cfRule type="expression" dxfId="24" priority="12">
      <formula>$AT$156&lt;&gt;""</formula>
    </cfRule>
  </conditionalFormatting>
  <conditionalFormatting sqref="B157:K157">
    <cfRule type="expression" dxfId="23" priority="11">
      <formula>$AT$157&lt;&gt;""</formula>
    </cfRule>
  </conditionalFormatting>
  <conditionalFormatting sqref="B158:K158">
    <cfRule type="expression" dxfId="22" priority="10">
      <formula>$AT$158&lt;&gt;""</formula>
    </cfRule>
  </conditionalFormatting>
  <conditionalFormatting sqref="B159:K159">
    <cfRule type="expression" dxfId="21" priority="9">
      <formula>$AT$159&lt;&gt;""</formula>
    </cfRule>
  </conditionalFormatting>
  <conditionalFormatting sqref="B160:K160">
    <cfRule type="expression" dxfId="20" priority="8">
      <formula>$AT$160&lt;&gt;""</formula>
    </cfRule>
  </conditionalFormatting>
  <conditionalFormatting sqref="AT60:AT61">
    <cfRule type="notContainsBlanks" dxfId="19" priority="47">
      <formula>LEN(TRIM(AT60))&gt;0</formula>
    </cfRule>
  </conditionalFormatting>
  <conditionalFormatting sqref="AT67:AT68 AT65 AT72:AT73">
    <cfRule type="notContainsBlanks" dxfId="18" priority="48">
      <formula>LEN(TRIM(AT65))&gt;0</formula>
    </cfRule>
  </conditionalFormatting>
  <conditionalFormatting sqref="AT81 AT78">
    <cfRule type="notContainsBlanks" dxfId="17" priority="49">
      <formula>LEN(TRIM(AT78))&gt;0</formula>
    </cfRule>
  </conditionalFormatting>
  <conditionalFormatting sqref="AT106 AT104 AT94:AT100 AT92 AT90 AT88 AT84:AT86">
    <cfRule type="notContainsBlanks" dxfId="16" priority="50">
      <formula>LEN(TRIM(AT84))&gt;0</formula>
    </cfRule>
  </conditionalFormatting>
  <conditionalFormatting sqref="AT116:AT125">
    <cfRule type="notContainsBlanks" dxfId="15" priority="51">
      <formula>LEN(TRIM(AT116))&gt;0</formula>
    </cfRule>
  </conditionalFormatting>
  <conditionalFormatting sqref="AT153:AT160">
    <cfRule type="notContainsBlanks" dxfId="14" priority="46">
      <formula>LEN(TRIM(AT153))&gt;0</formula>
    </cfRule>
  </conditionalFormatting>
  <dataValidations count="15">
    <dataValidation type="whole" allowBlank="1" showInputMessage="1" showErrorMessage="1" error="エラー07" sqref="T103:Y103 K103:P103 AC103:AH103" xr:uid="{00000000-0002-0000-0000-000001000000}">
      <formula1>1</formula1>
      <formula2>100</formula2>
    </dataValidation>
    <dataValidation type="whole" allowBlank="1" showInputMessage="1" showErrorMessage="1" error="エラー77_x000a_" sqref="K105:P105 T105:Y105 AC105:AH105" xr:uid="{00000000-0002-0000-0000-000002000000}">
      <formula1>0</formula1>
      <formula2>100</formula2>
    </dataValidation>
    <dataValidation type="decimal" operator="greaterThan" allowBlank="1" showInputMessage="1" showErrorMessage="1" sqref="AC93:AF93 K93:N93 T93:W93 L161" xr:uid="{00000000-0002-0000-0000-000009000000}">
      <formula1>0</formula1>
    </dataValidation>
    <dataValidation type="decimal" operator="greaterThan" allowBlank="1" showInputMessage="1" showErrorMessage="1" error="エラー08" sqref="AA109:AD109" xr:uid="{00000000-0002-0000-0000-000004000000}">
      <formula1>0</formula1>
    </dataValidation>
    <dataValidation type="whole" allowBlank="1" showInputMessage="1" showErrorMessage="1" sqref="N39:Q39" xr:uid="{00000000-0002-0000-0000-000005000000}">
      <formula1>1945</formula1>
      <formula2>2999</formula2>
    </dataValidation>
    <dataValidation type="whole" allowBlank="1" showInputMessage="1" showErrorMessage="1" sqref="S39:V39" xr:uid="{00000000-0002-0000-0000-000006000000}">
      <formula1>1</formula1>
      <formula2>12</formula2>
    </dataValidation>
    <dataValidation type="whole" allowBlank="1" showInputMessage="1" showErrorMessage="1" sqref="X39:AA39" xr:uid="{00000000-0002-0000-0000-000007000000}">
      <formula1>1</formula1>
      <formula2>31</formula2>
    </dataValidation>
    <dataValidation operator="greaterThan" allowBlank="1" showInputMessage="1" showErrorMessage="1" sqref="R95 K94:K99 AA97 AJ97 R97 R99 AJ95 AC94:AC99 AA95 AA99 T94:T99 AJ99" xr:uid="{A8963D86-09D3-4269-B394-68DAB6B92B20}"/>
    <dataValidation type="list" allowBlank="1" showInputMessage="1" showErrorMessage="1" sqref="O72:T72" xr:uid="{356B2379-706F-4198-BB9E-5A83D2761C28}">
      <formula1>INDIRECT(J72)</formula1>
    </dataValidation>
    <dataValidation type="whole" operator="greaterThan" allowBlank="1" showInputMessage="1" showErrorMessage="1" sqref="AC92:AG92 T92:X92 K92:O92 N95:Q95 W95:Z95 AF95:AI95 AF97:AI97 W97:Z97 N97:Q97 N99:Q99 W99:Z99 AF99:AI99" xr:uid="{93B7543F-DC76-4915-93B8-8A75DDACDD4A}">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xr:uid="{545586C0-FCEB-4FD0-AD12-2060356FF800}">
      <formula1>0</formula1>
    </dataValidation>
    <dataValidation type="whole" operator="greaterThan" allowBlank="1" showInputMessage="1" showErrorMessage="1" error="エラー08" sqref="R109:Z109" xr:uid="{FCCE7293-7148-460F-85A8-05E0AFC4594D}">
      <formula1>0</formula1>
    </dataValidation>
    <dataValidation type="whole" operator="greaterThanOrEqual" allowBlank="1" showInputMessage="1" showErrorMessage="1" sqref="K104:O104 T104:X104 AC104:AG104 AE106:AG106 V106:X106 M106:O106" xr:uid="{F2A7E963-2F9F-4C25-93EB-8B27FEEA756A}">
      <formula1>1</formula1>
    </dataValidation>
    <dataValidation type="list" allowBlank="1" showInputMessage="1" showErrorMessage="1" sqref="BA16" xr:uid="{68EC5EED-608A-490A-88CC-0EF6CC65A139}">
      <formula1>",2又は3名"</formula1>
    </dataValidation>
    <dataValidation type="list" allowBlank="1" showInputMessage="1" showErrorMessage="1" sqref="BA22" xr:uid="{607971FE-FDCB-48AB-93F8-FC91F16B15E3}">
      <formula1>"設計者,代理者"</formula1>
    </dataValidation>
  </dataValidations>
  <printOptions horizontalCentered="1"/>
  <pageMargins left="0.70866141732283472" right="0.70866141732283472" top="0.74803149606299213" bottom="0.74803149606299213" header="0.31496062992125984" footer="0.31496062992125984"/>
  <pageSetup paperSize="9" scale="92" fitToHeight="0" orientation="portrait" blackAndWhite="1" r:id="rId1"/>
  <rowBreaks count="2" manualBreakCount="2">
    <brk id="55" max="16383" man="1"/>
    <brk id="11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10</xdr:col>
                    <xdr:colOff>0</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B000000}">
          <x14:formula1>
            <xm:f>市町村コード!$A$3:$A$49</xm:f>
          </x14:formula1>
          <xm:sqref>J72:N72</xm:sqref>
        </x14:dataValidation>
        <x14:dataValidation type="list" allowBlank="1" showInputMessage="1" showErrorMessage="1" xr:uid="{58242304-8901-4CD6-8DFF-D759289CD14D}">
          <x14:formula1>
            <xm:f>用途番号用!$A$2:$A$33</xm:f>
          </x14:formula1>
          <xm:sqref>J81:R81 L153:S153</xm:sqref>
        </x14:dataValidation>
        <x14:dataValidation type="list" allowBlank="1" showInputMessage="1" showErrorMessage="1" xr:uid="{B2C159CD-9E83-4CED-8DC6-310BBFCCB1FE}">
          <x14:formula1>
            <xm:f>用途番号用!$B$2:$B$73</xm:f>
          </x14:formula1>
          <xm:sqref>J86:AJ86</xm:sqref>
        </x14:dataValidation>
        <x14:dataValidation type="list" allowBlank="1" showInputMessage="1" showErrorMessage="1" xr:uid="{CE55B929-3C05-4A16-99C7-B560A0A5D8F7}">
          <x14:formula1>
            <xm:f>用途番号用!$C$2:$C$7</xm:f>
          </x14:formula1>
          <xm:sqref>J88:AJ89</xm:sqref>
        </x14:dataValidation>
        <x14:dataValidation type="list" operator="greaterThan" allowBlank="1" showInputMessage="1" showErrorMessage="1" xr:uid="{401D6924-750A-49C9-9975-8B044A4F0BB4}">
          <x14:formula1>
            <xm:f>用途番号用!$B$2:$B$73</xm:f>
          </x14:formula1>
          <xm:sqref>AF94:AJ94 W94:AA94 N94:R94 N96:R96 W96:AA96 AF96:AJ96 AF98:AJ98 W98:AA98 N98:R98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D243-B8B8-43DC-99C7-843620BD052B}">
  <sheetPr>
    <tabColor rgb="FF00B0F0"/>
    <pageSetUpPr fitToPage="1"/>
  </sheetPr>
  <dimension ref="A1:AS683"/>
  <sheetViews>
    <sheetView view="pageBreakPre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52" width="2.625" style="6"/>
    <col min="53" max="53" width="7.75" style="6" customWidth="1"/>
    <col min="54" max="16384" width="2.625" style="6"/>
  </cols>
  <sheetData>
    <row r="1" spans="1:39" ht="15" customHeight="1">
      <c r="A1" s="1560" t="s">
        <v>2482</v>
      </c>
      <c r="B1" s="1560"/>
      <c r="C1" s="1560"/>
      <c r="D1" s="1560"/>
      <c r="E1" s="1560"/>
      <c r="F1" s="1560"/>
      <c r="G1" s="1560"/>
      <c r="H1" s="1560"/>
      <c r="I1" s="1560"/>
      <c r="J1" s="1560"/>
      <c r="K1" s="1560"/>
      <c r="L1" s="1560"/>
      <c r="M1" s="1560"/>
      <c r="N1" s="1560"/>
      <c r="O1" s="1560"/>
      <c r="P1" s="1560"/>
      <c r="Q1" s="1560"/>
      <c r="R1" s="1560"/>
      <c r="S1" s="1560"/>
      <c r="T1" s="1560"/>
      <c r="U1" s="1560"/>
      <c r="V1" s="1560"/>
      <c r="W1" s="1560"/>
      <c r="X1" s="1560"/>
      <c r="Y1" s="1560"/>
      <c r="Z1" s="1560"/>
      <c r="AA1" s="1560"/>
      <c r="AB1" s="1560"/>
      <c r="AC1" s="1560"/>
      <c r="AD1" s="1560"/>
      <c r="AE1" s="1560"/>
      <c r="AF1" s="1560"/>
      <c r="AG1" s="1560"/>
      <c r="AH1" s="1560"/>
      <c r="AI1" s="1560"/>
      <c r="AJ1" s="1560"/>
      <c r="AK1" s="1560"/>
      <c r="AL1" s="1560"/>
      <c r="AM1" s="241"/>
    </row>
    <row r="2" spans="1:39" ht="15" customHeight="1">
      <c r="A2" s="1560"/>
      <c r="B2" s="1560"/>
      <c r="C2" s="1560"/>
      <c r="D2" s="1560"/>
      <c r="E2" s="1560"/>
      <c r="F2" s="1560"/>
      <c r="G2" s="1560"/>
      <c r="H2" s="1560"/>
      <c r="I2" s="1560"/>
      <c r="J2" s="1560"/>
      <c r="K2" s="1560"/>
      <c r="L2" s="1560"/>
      <c r="M2" s="1560"/>
      <c r="N2" s="1560"/>
      <c r="O2" s="1560"/>
      <c r="P2" s="1560"/>
      <c r="Q2" s="1560"/>
      <c r="R2" s="1560"/>
      <c r="S2" s="1560"/>
      <c r="T2" s="1560"/>
      <c r="U2" s="1560"/>
      <c r="V2" s="1560"/>
      <c r="W2" s="1560"/>
      <c r="X2" s="1560"/>
      <c r="Y2" s="1560"/>
      <c r="Z2" s="1560"/>
      <c r="AA2" s="1560"/>
      <c r="AB2" s="1560"/>
      <c r="AC2" s="1560"/>
      <c r="AD2" s="1560"/>
      <c r="AE2" s="1560"/>
      <c r="AF2" s="1560"/>
      <c r="AG2" s="1560"/>
      <c r="AH2" s="1560"/>
      <c r="AI2" s="1560"/>
      <c r="AJ2" s="1560"/>
      <c r="AK2" s="1560"/>
      <c r="AL2" s="1560"/>
      <c r="AM2" s="241"/>
    </row>
    <row r="3" spans="1:39" ht="15" customHeight="1">
      <c r="A3" s="1560"/>
      <c r="B3" s="1560"/>
      <c r="C3" s="1560"/>
      <c r="D3" s="1560"/>
      <c r="E3" s="1560"/>
      <c r="F3" s="1560"/>
      <c r="G3" s="1560"/>
      <c r="H3" s="1560"/>
      <c r="I3" s="1560"/>
      <c r="J3" s="1560"/>
      <c r="K3" s="1560"/>
      <c r="L3" s="1560"/>
      <c r="M3" s="1560"/>
      <c r="N3" s="1560"/>
      <c r="O3" s="1560"/>
      <c r="P3" s="1560"/>
      <c r="Q3" s="1560"/>
      <c r="R3" s="1560"/>
      <c r="S3" s="1560"/>
      <c r="T3" s="1560"/>
      <c r="U3" s="1560"/>
      <c r="V3" s="1560"/>
      <c r="W3" s="1560"/>
      <c r="X3" s="1560"/>
      <c r="Y3" s="1560"/>
      <c r="Z3" s="1560"/>
      <c r="AA3" s="1560"/>
      <c r="AB3" s="1560"/>
      <c r="AC3" s="1560"/>
      <c r="AD3" s="1560"/>
      <c r="AE3" s="1560"/>
      <c r="AF3" s="1560"/>
      <c r="AG3" s="1560"/>
      <c r="AH3" s="1560"/>
      <c r="AI3" s="1560"/>
      <c r="AJ3" s="1560"/>
      <c r="AK3" s="1560"/>
      <c r="AL3" s="1560"/>
      <c r="AM3" s="241"/>
    </row>
    <row r="4" spans="1:39" ht="15" customHeight="1">
      <c r="A4" s="1560"/>
      <c r="B4" s="1560"/>
      <c r="C4" s="1560"/>
      <c r="D4" s="1560"/>
      <c r="E4" s="1560"/>
      <c r="F4" s="1560"/>
      <c r="G4" s="1560"/>
      <c r="H4" s="1560"/>
      <c r="I4" s="1560"/>
      <c r="J4" s="1560"/>
      <c r="K4" s="1560"/>
      <c r="L4" s="1560"/>
      <c r="M4" s="1560"/>
      <c r="N4" s="1560"/>
      <c r="O4" s="1560"/>
      <c r="P4" s="1560"/>
      <c r="Q4" s="1560"/>
      <c r="R4" s="1560"/>
      <c r="S4" s="1560"/>
      <c r="T4" s="1560"/>
      <c r="U4" s="1560"/>
      <c r="V4" s="1560"/>
      <c r="W4" s="1560"/>
      <c r="X4" s="1560"/>
      <c r="Y4" s="1560"/>
      <c r="Z4" s="1560"/>
      <c r="AA4" s="1560"/>
      <c r="AB4" s="1560"/>
      <c r="AC4" s="1560"/>
      <c r="AD4" s="1560"/>
      <c r="AE4" s="1560"/>
      <c r="AF4" s="1560"/>
      <c r="AG4" s="1560"/>
      <c r="AH4" s="1560"/>
      <c r="AI4" s="1560"/>
      <c r="AJ4" s="1560"/>
      <c r="AK4" s="1560"/>
      <c r="AL4" s="1560"/>
      <c r="AM4" s="241"/>
    </row>
    <row r="5" spans="1:39" ht="15" customHeight="1">
      <c r="A5" s="1560"/>
      <c r="B5" s="1560"/>
      <c r="C5" s="1560"/>
      <c r="D5" s="1560"/>
      <c r="E5" s="1560"/>
      <c r="F5" s="1560"/>
      <c r="G5" s="1560"/>
      <c r="H5" s="1560"/>
      <c r="I5" s="1560"/>
      <c r="J5" s="1560"/>
      <c r="K5" s="1560"/>
      <c r="L5" s="1560"/>
      <c r="M5" s="1560"/>
      <c r="N5" s="1560"/>
      <c r="O5" s="1560"/>
      <c r="P5" s="1560"/>
      <c r="Q5" s="1560"/>
      <c r="R5" s="1560"/>
      <c r="S5" s="1560"/>
      <c r="T5" s="1560"/>
      <c r="U5" s="1560"/>
      <c r="V5" s="1560"/>
      <c r="W5" s="1560"/>
      <c r="X5" s="1560"/>
      <c r="Y5" s="1560"/>
      <c r="Z5" s="1560"/>
      <c r="AA5" s="1560"/>
      <c r="AB5" s="1560"/>
      <c r="AC5" s="1560"/>
      <c r="AD5" s="1560"/>
      <c r="AE5" s="1560"/>
      <c r="AF5" s="1560"/>
      <c r="AG5" s="1560"/>
      <c r="AH5" s="1560"/>
      <c r="AI5" s="1560"/>
      <c r="AJ5" s="1560"/>
      <c r="AK5" s="1560"/>
      <c r="AL5" s="1560"/>
      <c r="AM5" s="241"/>
    </row>
    <row r="6" spans="1:39" ht="15" customHeight="1">
      <c r="A6" s="1560"/>
      <c r="B6" s="1560"/>
      <c r="C6" s="1560"/>
      <c r="D6" s="1560"/>
      <c r="E6" s="1560"/>
      <c r="F6" s="1560"/>
      <c r="G6" s="1560"/>
      <c r="H6" s="1560"/>
      <c r="I6" s="1560"/>
      <c r="J6" s="1560"/>
      <c r="K6" s="1560"/>
      <c r="L6" s="1560"/>
      <c r="M6" s="1560"/>
      <c r="N6" s="1560"/>
      <c r="O6" s="1560"/>
      <c r="P6" s="1560"/>
      <c r="Q6" s="1560"/>
      <c r="R6" s="1560"/>
      <c r="S6" s="1560"/>
      <c r="T6" s="1560"/>
      <c r="U6" s="1560"/>
      <c r="V6" s="1560"/>
      <c r="W6" s="1560"/>
      <c r="X6" s="1560"/>
      <c r="Y6" s="1560"/>
      <c r="Z6" s="1560"/>
      <c r="AA6" s="1560"/>
      <c r="AB6" s="1560"/>
      <c r="AC6" s="1560"/>
      <c r="AD6" s="1560"/>
      <c r="AE6" s="1560"/>
      <c r="AF6" s="1560"/>
      <c r="AG6" s="1560"/>
      <c r="AH6" s="1560"/>
      <c r="AI6" s="1560"/>
      <c r="AJ6" s="1560"/>
      <c r="AK6" s="1560"/>
      <c r="AL6" s="1560"/>
      <c r="AM6" s="241"/>
    </row>
    <row r="7" spans="1:39" ht="15" customHeight="1">
      <c r="A7" s="1560"/>
      <c r="B7" s="1560"/>
      <c r="C7" s="1560"/>
      <c r="D7" s="1560"/>
      <c r="E7" s="1560"/>
      <c r="F7" s="1560"/>
      <c r="G7" s="1560"/>
      <c r="H7" s="1560"/>
      <c r="I7" s="1560"/>
      <c r="J7" s="1560"/>
      <c r="K7" s="1560"/>
      <c r="L7" s="1560"/>
      <c r="M7" s="1560"/>
      <c r="N7" s="1560"/>
      <c r="O7" s="1560"/>
      <c r="P7" s="1560"/>
      <c r="Q7" s="1560"/>
      <c r="R7" s="1560"/>
      <c r="S7" s="1560"/>
      <c r="T7" s="1560"/>
      <c r="U7" s="1560"/>
      <c r="V7" s="1560"/>
      <c r="W7" s="1560"/>
      <c r="X7" s="1560"/>
      <c r="Y7" s="1560"/>
      <c r="Z7" s="1560"/>
      <c r="AA7" s="1560"/>
      <c r="AB7" s="1560"/>
      <c r="AC7" s="1560"/>
      <c r="AD7" s="1560"/>
      <c r="AE7" s="1560"/>
      <c r="AF7" s="1560"/>
      <c r="AG7" s="1560"/>
      <c r="AH7" s="1560"/>
      <c r="AI7" s="1560"/>
      <c r="AJ7" s="1560"/>
      <c r="AK7" s="1560"/>
      <c r="AL7" s="1560"/>
      <c r="AM7" s="241"/>
    </row>
    <row r="8" spans="1:39" ht="15" customHeight="1">
      <c r="A8" s="1560"/>
      <c r="B8" s="1560"/>
      <c r="C8" s="1560"/>
      <c r="D8" s="1560"/>
      <c r="E8" s="1560"/>
      <c r="F8" s="1560"/>
      <c r="G8" s="1560"/>
      <c r="H8" s="1560"/>
      <c r="I8" s="1560"/>
      <c r="J8" s="1560"/>
      <c r="K8" s="1560"/>
      <c r="L8" s="1560"/>
      <c r="M8" s="1560"/>
      <c r="N8" s="1560"/>
      <c r="O8" s="1560"/>
      <c r="P8" s="1560"/>
      <c r="Q8" s="1560"/>
      <c r="R8" s="1560"/>
      <c r="S8" s="1560"/>
      <c r="T8" s="1560"/>
      <c r="U8" s="1560"/>
      <c r="V8" s="1560"/>
      <c r="W8" s="1560"/>
      <c r="X8" s="1560"/>
      <c r="Y8" s="1560"/>
      <c r="Z8" s="1560"/>
      <c r="AA8" s="1560"/>
      <c r="AB8" s="1560"/>
      <c r="AC8" s="1560"/>
      <c r="AD8" s="1560"/>
      <c r="AE8" s="1560"/>
      <c r="AF8" s="1560"/>
      <c r="AG8" s="1560"/>
      <c r="AH8" s="1560"/>
      <c r="AI8" s="1560"/>
      <c r="AJ8" s="1560"/>
      <c r="AK8" s="1560"/>
      <c r="AL8" s="1560"/>
      <c r="AM8" s="241"/>
    </row>
    <row r="9" spans="1:39" ht="15" customHeight="1">
      <c r="A9" s="1560"/>
      <c r="B9" s="1560"/>
      <c r="C9" s="1560"/>
      <c r="D9" s="1560"/>
      <c r="E9" s="1560"/>
      <c r="F9" s="1560"/>
      <c r="G9" s="1560"/>
      <c r="H9" s="1560"/>
      <c r="I9" s="1560"/>
      <c r="J9" s="1560"/>
      <c r="K9" s="1560"/>
      <c r="L9" s="1560"/>
      <c r="M9" s="1560"/>
      <c r="N9" s="1560"/>
      <c r="O9" s="1560"/>
      <c r="P9" s="1560"/>
      <c r="Q9" s="1560"/>
      <c r="R9" s="1560"/>
      <c r="S9" s="1560"/>
      <c r="T9" s="1560"/>
      <c r="U9" s="1560"/>
      <c r="V9" s="1560"/>
      <c r="W9" s="1560"/>
      <c r="X9" s="1560"/>
      <c r="Y9" s="1560"/>
      <c r="Z9" s="1560"/>
      <c r="AA9" s="1560"/>
      <c r="AB9" s="1560"/>
      <c r="AC9" s="1560"/>
      <c r="AD9" s="1560"/>
      <c r="AE9" s="1560"/>
      <c r="AF9" s="1560"/>
      <c r="AG9" s="1560"/>
      <c r="AH9" s="1560"/>
      <c r="AI9" s="1560"/>
      <c r="AJ9" s="1560"/>
      <c r="AK9" s="1560"/>
      <c r="AL9" s="1560"/>
      <c r="AM9" s="241"/>
    </row>
    <row r="10" spans="1:39" ht="15" customHeight="1">
      <c r="A10" s="1560"/>
      <c r="B10" s="1560"/>
      <c r="C10" s="1560"/>
      <c r="D10" s="1560"/>
      <c r="E10" s="1560"/>
      <c r="F10" s="1560"/>
      <c r="G10" s="1560"/>
      <c r="H10" s="1560"/>
      <c r="I10" s="1560"/>
      <c r="J10" s="1560"/>
      <c r="K10" s="1560"/>
      <c r="L10" s="1560"/>
      <c r="M10" s="1560"/>
      <c r="N10" s="1560"/>
      <c r="O10" s="1560"/>
      <c r="P10" s="1560"/>
      <c r="Q10" s="1560"/>
      <c r="R10" s="1560"/>
      <c r="S10" s="1560"/>
      <c r="T10" s="1560"/>
      <c r="U10" s="1560"/>
      <c r="V10" s="1560"/>
      <c r="W10" s="1560"/>
      <c r="X10" s="1560"/>
      <c r="Y10" s="1560"/>
      <c r="Z10" s="1560"/>
      <c r="AA10" s="1560"/>
      <c r="AB10" s="1560"/>
      <c r="AC10" s="1560"/>
      <c r="AD10" s="1560"/>
      <c r="AE10" s="1560"/>
      <c r="AF10" s="1560"/>
      <c r="AG10" s="1560"/>
      <c r="AH10" s="1560"/>
      <c r="AI10" s="1560"/>
      <c r="AJ10" s="1560"/>
      <c r="AK10" s="1560"/>
      <c r="AL10" s="1560"/>
      <c r="AM10" s="241"/>
    </row>
    <row r="11" spans="1:39" ht="15" customHeight="1">
      <c r="A11" s="1560"/>
      <c r="B11" s="1560"/>
      <c r="C11" s="1560"/>
      <c r="D11" s="1560"/>
      <c r="E11" s="1560"/>
      <c r="F11" s="1560"/>
      <c r="G11" s="1560"/>
      <c r="H11" s="1560"/>
      <c r="I11" s="1560"/>
      <c r="J11" s="1560"/>
      <c r="K11" s="1560"/>
      <c r="L11" s="1560"/>
      <c r="M11" s="1560"/>
      <c r="N11" s="1560"/>
      <c r="O11" s="1560"/>
      <c r="P11" s="1560"/>
      <c r="Q11" s="1560"/>
      <c r="R11" s="1560"/>
      <c r="S11" s="1560"/>
      <c r="T11" s="1560"/>
      <c r="U11" s="1560"/>
      <c r="V11" s="1560"/>
      <c r="W11" s="1560"/>
      <c r="X11" s="1560"/>
      <c r="Y11" s="1560"/>
      <c r="Z11" s="1560"/>
      <c r="AA11" s="1560"/>
      <c r="AB11" s="1560"/>
      <c r="AC11" s="1560"/>
      <c r="AD11" s="1560"/>
      <c r="AE11" s="1560"/>
      <c r="AF11" s="1560"/>
      <c r="AG11" s="1560"/>
      <c r="AH11" s="1560"/>
      <c r="AI11" s="1560"/>
      <c r="AJ11" s="1560"/>
      <c r="AK11" s="1560"/>
      <c r="AL11" s="1560"/>
      <c r="AM11" s="241"/>
    </row>
    <row r="12" spans="1:39" ht="15" customHeight="1">
      <c r="A12" s="1560"/>
      <c r="B12" s="1560"/>
      <c r="C12" s="1560"/>
      <c r="D12" s="1560"/>
      <c r="E12" s="1560"/>
      <c r="F12" s="1560"/>
      <c r="G12" s="1560"/>
      <c r="H12" s="1560"/>
      <c r="I12" s="1560"/>
      <c r="J12" s="1560"/>
      <c r="K12" s="1560"/>
      <c r="L12" s="1560"/>
      <c r="M12" s="1560"/>
      <c r="N12" s="1560"/>
      <c r="O12" s="1560"/>
      <c r="P12" s="1560"/>
      <c r="Q12" s="1560"/>
      <c r="R12" s="1560"/>
      <c r="S12" s="1560"/>
      <c r="T12" s="1560"/>
      <c r="U12" s="1560"/>
      <c r="V12" s="1560"/>
      <c r="W12" s="1560"/>
      <c r="X12" s="1560"/>
      <c r="Y12" s="1560"/>
      <c r="Z12" s="1560"/>
      <c r="AA12" s="1560"/>
      <c r="AB12" s="1560"/>
      <c r="AC12" s="1560"/>
      <c r="AD12" s="1560"/>
      <c r="AE12" s="1560"/>
      <c r="AF12" s="1560"/>
      <c r="AG12" s="1560"/>
      <c r="AH12" s="1560"/>
      <c r="AI12" s="1560"/>
      <c r="AJ12" s="1560"/>
      <c r="AK12" s="1560"/>
      <c r="AL12" s="1560"/>
      <c r="AM12" s="241"/>
    </row>
    <row r="13" spans="1:39" ht="15" customHeight="1">
      <c r="A13" s="1560"/>
      <c r="B13" s="1560"/>
      <c r="C13" s="1560"/>
      <c r="D13" s="1560"/>
      <c r="E13" s="1560"/>
      <c r="F13" s="1560"/>
      <c r="G13" s="1560"/>
      <c r="H13" s="1560"/>
      <c r="I13" s="1560"/>
      <c r="J13" s="1560"/>
      <c r="K13" s="1560"/>
      <c r="L13" s="1560"/>
      <c r="M13" s="1560"/>
      <c r="N13" s="1560"/>
      <c r="O13" s="1560"/>
      <c r="P13" s="1560"/>
      <c r="Q13" s="1560"/>
      <c r="R13" s="1560"/>
      <c r="S13" s="1560"/>
      <c r="T13" s="1560"/>
      <c r="U13" s="1560"/>
      <c r="V13" s="1560"/>
      <c r="W13" s="1560"/>
      <c r="X13" s="1560"/>
      <c r="Y13" s="1560"/>
      <c r="Z13" s="1560"/>
      <c r="AA13" s="1560"/>
      <c r="AB13" s="1560"/>
      <c r="AC13" s="1560"/>
      <c r="AD13" s="1560"/>
      <c r="AE13" s="1560"/>
      <c r="AF13" s="1560"/>
      <c r="AG13" s="1560"/>
      <c r="AH13" s="1560"/>
      <c r="AI13" s="1560"/>
      <c r="AJ13" s="1560"/>
      <c r="AK13" s="1560"/>
      <c r="AL13" s="1560"/>
      <c r="AM13" s="241"/>
    </row>
    <row r="14" spans="1:39" ht="15" customHeight="1">
      <c r="A14" s="1560"/>
      <c r="B14" s="1560"/>
      <c r="C14" s="1560"/>
      <c r="D14" s="1560"/>
      <c r="E14" s="1560"/>
      <c r="F14" s="1560"/>
      <c r="G14" s="1560"/>
      <c r="H14" s="1560"/>
      <c r="I14" s="1560"/>
      <c r="J14" s="1560"/>
      <c r="K14" s="1560"/>
      <c r="L14" s="1560"/>
      <c r="M14" s="1560"/>
      <c r="N14" s="1560"/>
      <c r="O14" s="1560"/>
      <c r="P14" s="1560"/>
      <c r="Q14" s="1560"/>
      <c r="R14" s="1560"/>
      <c r="S14" s="1560"/>
      <c r="T14" s="1560"/>
      <c r="U14" s="1560"/>
      <c r="V14" s="1560"/>
      <c r="W14" s="1560"/>
      <c r="X14" s="1560"/>
      <c r="Y14" s="1560"/>
      <c r="Z14" s="1560"/>
      <c r="AA14" s="1560"/>
      <c r="AB14" s="1560"/>
      <c r="AC14" s="1560"/>
      <c r="AD14" s="1560"/>
      <c r="AE14" s="1560"/>
      <c r="AF14" s="1560"/>
      <c r="AG14" s="1560"/>
      <c r="AH14" s="1560"/>
      <c r="AI14" s="1560"/>
      <c r="AJ14" s="1560"/>
      <c r="AK14" s="1560"/>
      <c r="AL14" s="1560"/>
      <c r="AM14" s="241"/>
    </row>
    <row r="15" spans="1:39" ht="15" customHeight="1">
      <c r="A15" s="1560"/>
      <c r="B15" s="1560"/>
      <c r="C15" s="1560"/>
      <c r="D15" s="1560"/>
      <c r="E15" s="1560"/>
      <c r="F15" s="1560"/>
      <c r="G15" s="1560"/>
      <c r="H15" s="1560"/>
      <c r="I15" s="1560"/>
      <c r="J15" s="1560"/>
      <c r="K15" s="1560"/>
      <c r="L15" s="1560"/>
      <c r="M15" s="1560"/>
      <c r="N15" s="1560"/>
      <c r="O15" s="1560"/>
      <c r="P15" s="1560"/>
      <c r="Q15" s="1560"/>
      <c r="R15" s="1560"/>
      <c r="S15" s="1560"/>
      <c r="T15" s="1560"/>
      <c r="U15" s="1560"/>
      <c r="V15" s="1560"/>
      <c r="W15" s="1560"/>
      <c r="X15" s="1560"/>
      <c r="Y15" s="1560"/>
      <c r="Z15" s="1560"/>
      <c r="AA15" s="1560"/>
      <c r="AB15" s="1560"/>
      <c r="AC15" s="1560"/>
      <c r="AD15" s="1560"/>
      <c r="AE15" s="1560"/>
      <c r="AF15" s="1560"/>
      <c r="AG15" s="1560"/>
      <c r="AH15" s="1560"/>
      <c r="AI15" s="1560"/>
      <c r="AJ15" s="1560"/>
      <c r="AK15" s="1560"/>
      <c r="AL15" s="1560"/>
      <c r="AM15" s="241"/>
    </row>
    <row r="16" spans="1:39" ht="15" customHeight="1">
      <c r="A16" s="1560"/>
      <c r="B16" s="1560"/>
      <c r="C16" s="1560"/>
      <c r="D16" s="1560"/>
      <c r="E16" s="1560"/>
      <c r="F16" s="1560"/>
      <c r="G16" s="1560"/>
      <c r="H16" s="1560"/>
      <c r="I16" s="1560"/>
      <c r="J16" s="1560"/>
      <c r="K16" s="1560"/>
      <c r="L16" s="1560"/>
      <c r="M16" s="1560"/>
      <c r="N16" s="1560"/>
      <c r="O16" s="1560"/>
      <c r="P16" s="1560"/>
      <c r="Q16" s="1560"/>
      <c r="R16" s="1560"/>
      <c r="S16" s="1560"/>
      <c r="T16" s="1560"/>
      <c r="U16" s="1560"/>
      <c r="V16" s="1560"/>
      <c r="W16" s="1560"/>
      <c r="X16" s="1560"/>
      <c r="Y16" s="1560"/>
      <c r="Z16" s="1560"/>
      <c r="AA16" s="1560"/>
      <c r="AB16" s="1560"/>
      <c r="AC16" s="1560"/>
      <c r="AD16" s="1560"/>
      <c r="AE16" s="1560"/>
      <c r="AF16" s="1560"/>
      <c r="AG16" s="1560"/>
      <c r="AH16" s="1560"/>
      <c r="AI16" s="1560"/>
      <c r="AJ16" s="1560"/>
      <c r="AK16" s="1560"/>
      <c r="AL16" s="1560"/>
      <c r="AM16" s="241"/>
    </row>
    <row r="17" spans="1:39" ht="15" customHeight="1">
      <c r="A17" s="1560"/>
      <c r="B17" s="1560"/>
      <c r="C17" s="1560"/>
      <c r="D17" s="1560"/>
      <c r="E17" s="1560"/>
      <c r="F17" s="1560"/>
      <c r="G17" s="1560"/>
      <c r="H17" s="1560"/>
      <c r="I17" s="1560"/>
      <c r="J17" s="1560"/>
      <c r="K17" s="1560"/>
      <c r="L17" s="1560"/>
      <c r="M17" s="1560"/>
      <c r="N17" s="1560"/>
      <c r="O17" s="1560"/>
      <c r="P17" s="1560"/>
      <c r="Q17" s="1560"/>
      <c r="R17" s="1560"/>
      <c r="S17" s="1560"/>
      <c r="T17" s="1560"/>
      <c r="U17" s="1560"/>
      <c r="V17" s="1560"/>
      <c r="W17" s="1560"/>
      <c r="X17" s="1560"/>
      <c r="Y17" s="1560"/>
      <c r="Z17" s="1560"/>
      <c r="AA17" s="1560"/>
      <c r="AB17" s="1560"/>
      <c r="AC17" s="1560"/>
      <c r="AD17" s="1560"/>
      <c r="AE17" s="1560"/>
      <c r="AF17" s="1560"/>
      <c r="AG17" s="1560"/>
      <c r="AH17" s="1560"/>
      <c r="AI17" s="1560"/>
      <c r="AJ17" s="1560"/>
      <c r="AK17" s="1560"/>
      <c r="AL17" s="1560"/>
      <c r="AM17" s="241"/>
    </row>
    <row r="18" spans="1:39" ht="15" customHeight="1">
      <c r="A18" s="1560"/>
      <c r="B18" s="1560"/>
      <c r="C18" s="1560"/>
      <c r="D18" s="1560"/>
      <c r="E18" s="1560"/>
      <c r="F18" s="1560"/>
      <c r="G18" s="1560"/>
      <c r="H18" s="1560"/>
      <c r="I18" s="1560"/>
      <c r="J18" s="1560"/>
      <c r="K18" s="1560"/>
      <c r="L18" s="1560"/>
      <c r="M18" s="1560"/>
      <c r="N18" s="1560"/>
      <c r="O18" s="1560"/>
      <c r="P18" s="1560"/>
      <c r="Q18" s="1560"/>
      <c r="R18" s="1560"/>
      <c r="S18" s="1560"/>
      <c r="T18" s="1560"/>
      <c r="U18" s="1560"/>
      <c r="V18" s="1560"/>
      <c r="W18" s="1560"/>
      <c r="X18" s="1560"/>
      <c r="Y18" s="1560"/>
      <c r="Z18" s="1560"/>
      <c r="AA18" s="1560"/>
      <c r="AB18" s="1560"/>
      <c r="AC18" s="1560"/>
      <c r="AD18" s="1560"/>
      <c r="AE18" s="1560"/>
      <c r="AF18" s="1560"/>
      <c r="AG18" s="1560"/>
      <c r="AH18" s="1560"/>
      <c r="AI18" s="1560"/>
      <c r="AJ18" s="1560"/>
      <c r="AK18" s="1560"/>
      <c r="AL18" s="1560"/>
      <c r="AM18" s="241"/>
    </row>
    <row r="19" spans="1:39" ht="9.6" customHeight="1">
      <c r="A19" s="1560"/>
      <c r="B19" s="1560"/>
      <c r="C19" s="1560"/>
      <c r="D19" s="1560"/>
      <c r="E19" s="1560"/>
      <c r="F19" s="1560"/>
      <c r="G19" s="1560"/>
      <c r="H19" s="1560"/>
      <c r="I19" s="1560"/>
      <c r="J19" s="1560"/>
      <c r="K19" s="1560"/>
      <c r="L19" s="1560"/>
      <c r="M19" s="1560"/>
      <c r="N19" s="1560"/>
      <c r="O19" s="1560"/>
      <c r="P19" s="1560"/>
      <c r="Q19" s="1560"/>
      <c r="R19" s="1560"/>
      <c r="S19" s="1560"/>
      <c r="T19" s="1560"/>
      <c r="U19" s="1560"/>
      <c r="V19" s="1560"/>
      <c r="W19" s="1560"/>
      <c r="X19" s="1560"/>
      <c r="Y19" s="1560"/>
      <c r="Z19" s="1560"/>
      <c r="AA19" s="1560"/>
      <c r="AB19" s="1560"/>
      <c r="AC19" s="1560"/>
      <c r="AD19" s="1560"/>
      <c r="AE19" s="1560"/>
      <c r="AF19" s="1560"/>
      <c r="AG19" s="1560"/>
      <c r="AH19" s="1560"/>
      <c r="AI19" s="1560"/>
      <c r="AJ19" s="1560"/>
      <c r="AK19" s="1560"/>
      <c r="AL19" s="1560"/>
      <c r="AM19" s="241"/>
    </row>
    <row r="20" spans="1:39" ht="4.5" customHeight="1">
      <c r="A20" s="4" t="s">
        <v>2108</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1554" t="s">
        <v>2276</v>
      </c>
      <c r="C21" s="1425"/>
      <c r="D21" s="1425"/>
      <c r="E21" s="1425"/>
      <c r="F21" s="1425"/>
      <c r="G21" s="1425"/>
      <c r="H21" s="1425"/>
      <c r="I21" s="1425"/>
      <c r="J21" s="1425"/>
      <c r="K21" s="1425"/>
      <c r="L21" s="1425"/>
      <c r="M21" s="1425"/>
      <c r="N21" s="1425"/>
      <c r="O21" s="1425"/>
      <c r="P21" s="1425"/>
      <c r="Q21" s="1425"/>
      <c r="R21" s="1425"/>
      <c r="S21" s="1425"/>
      <c r="T21" s="1425"/>
      <c r="U21" s="1425"/>
      <c r="V21" s="1425"/>
      <c r="W21" s="1425"/>
      <c r="X21" s="1425"/>
      <c r="Y21" s="1425"/>
      <c r="Z21" s="1425"/>
      <c r="AA21" s="1425"/>
      <c r="AB21" s="1425"/>
      <c r="AC21" s="1425"/>
      <c r="AD21" s="1425"/>
      <c r="AE21" s="1426"/>
      <c r="AF21" s="1448" t="s">
        <v>2170</v>
      </c>
      <c r="AG21" s="1443"/>
      <c r="AH21" s="1443"/>
      <c r="AI21" s="1443"/>
      <c r="AJ21" s="1443"/>
      <c r="AK21" s="1443"/>
      <c r="AL21" s="177"/>
      <c r="AM21" s="4"/>
    </row>
    <row r="22" spans="1:39" ht="27" customHeight="1">
      <c r="A22" s="4"/>
      <c r="B22" s="1564" t="s">
        <v>2278</v>
      </c>
      <c r="C22" s="1564"/>
      <c r="D22" s="1564"/>
      <c r="E22" s="1564"/>
      <c r="F22" s="1564"/>
      <c r="G22" s="1564"/>
      <c r="H22" s="1564"/>
      <c r="I22" s="1564"/>
      <c r="J22" s="1564" t="s">
        <v>2280</v>
      </c>
      <c r="K22" s="1564"/>
      <c r="L22" s="1564"/>
      <c r="M22" s="1564"/>
      <c r="N22" s="1564"/>
      <c r="O22" s="1564"/>
      <c r="P22" s="1564"/>
      <c r="Q22" s="1564"/>
      <c r="R22" s="1564"/>
      <c r="S22" s="1564"/>
      <c r="T22" s="1564"/>
      <c r="U22" s="1564"/>
      <c r="V22" s="1564"/>
      <c r="W22" s="1564"/>
      <c r="X22" s="1564"/>
      <c r="Y22" s="1564"/>
      <c r="Z22" s="1564"/>
      <c r="AA22" s="1564"/>
      <c r="AB22" s="1564"/>
      <c r="AC22" s="1564"/>
      <c r="AD22" s="1564"/>
      <c r="AE22" s="1564"/>
      <c r="AF22" s="1554" t="s">
        <v>2281</v>
      </c>
      <c r="AG22" s="1425"/>
      <c r="AH22" s="1425"/>
      <c r="AI22" s="1425"/>
      <c r="AJ22" s="1425"/>
      <c r="AK22" s="1425"/>
      <c r="AL22" s="202"/>
      <c r="AM22" s="4"/>
    </row>
    <row r="23" spans="1:39" ht="27" customHeight="1">
      <c r="A23" s="4"/>
      <c r="B23" s="1564" t="s">
        <v>2279</v>
      </c>
      <c r="C23" s="1564"/>
      <c r="D23" s="1564"/>
      <c r="E23" s="1564"/>
      <c r="F23" s="1564"/>
      <c r="G23" s="1564"/>
      <c r="H23" s="1564"/>
      <c r="I23" s="1564"/>
      <c r="J23" s="1565" t="s">
        <v>2293</v>
      </c>
      <c r="K23" s="1566"/>
      <c r="L23" s="1566"/>
      <c r="M23" s="1566"/>
      <c r="N23" s="1566"/>
      <c r="O23" s="1566"/>
      <c r="P23" s="1566"/>
      <c r="Q23" s="1566"/>
      <c r="R23" s="1566"/>
      <c r="S23" s="1566"/>
      <c r="T23" s="1566"/>
      <c r="U23" s="1566"/>
      <c r="V23" s="1566"/>
      <c r="W23" s="1566"/>
      <c r="X23" s="1566"/>
      <c r="Y23" s="1566"/>
      <c r="Z23" s="1566"/>
      <c r="AA23" s="1566"/>
      <c r="AB23" s="1566"/>
      <c r="AC23" s="1566"/>
      <c r="AD23" s="1566"/>
      <c r="AE23" s="1567"/>
      <c r="AF23" s="1554" t="s">
        <v>2282</v>
      </c>
      <c r="AG23" s="1425"/>
      <c r="AH23" s="1425"/>
      <c r="AI23" s="1425"/>
      <c r="AJ23" s="1425"/>
      <c r="AK23" s="1425"/>
      <c r="AL23" s="202"/>
      <c r="AM23" s="4"/>
    </row>
    <row r="24" spans="1:39" ht="24" customHeight="1">
      <c r="A24" s="1568" t="s">
        <v>2468</v>
      </c>
      <c r="B24" s="1568"/>
      <c r="C24" s="1568"/>
      <c r="D24" s="1568"/>
      <c r="E24" s="1568"/>
      <c r="F24" s="1568"/>
      <c r="G24" s="1568"/>
      <c r="H24" s="1568"/>
      <c r="I24" s="1568"/>
      <c r="J24" s="1568"/>
      <c r="K24" s="1568"/>
      <c r="L24" s="1568"/>
      <c r="M24" s="1568"/>
      <c r="N24" s="1568"/>
      <c r="O24" s="1568"/>
      <c r="P24" s="1568"/>
      <c r="Q24" s="1568"/>
      <c r="R24" s="1568"/>
      <c r="S24" s="1568"/>
      <c r="T24" s="1568"/>
      <c r="U24" s="1568"/>
      <c r="V24" s="1568"/>
      <c r="W24" s="1568"/>
      <c r="X24" s="1568"/>
      <c r="Y24" s="1568"/>
      <c r="Z24" s="1568"/>
      <c r="AA24" s="1568"/>
      <c r="AB24" s="1568"/>
      <c r="AC24" s="1568"/>
      <c r="AD24" s="1568"/>
      <c r="AE24" s="1568"/>
      <c r="AF24" s="1568"/>
      <c r="AG24" s="1568"/>
      <c r="AH24" s="1568"/>
      <c r="AI24" s="1568"/>
      <c r="AJ24" s="1568"/>
      <c r="AK24" s="1568"/>
      <c r="AL24" s="1568"/>
      <c r="AM24" s="4"/>
    </row>
    <row r="25" spans="1:39" ht="26.1" customHeight="1">
      <c r="A25" s="1568"/>
      <c r="B25" s="1568"/>
      <c r="C25" s="1568"/>
      <c r="D25" s="1568"/>
      <c r="E25" s="1568"/>
      <c r="F25" s="1568"/>
      <c r="G25" s="1568"/>
      <c r="H25" s="1568"/>
      <c r="I25" s="1568"/>
      <c r="J25" s="1568"/>
      <c r="K25" s="1568"/>
      <c r="L25" s="1568"/>
      <c r="M25" s="1568"/>
      <c r="N25" s="1568"/>
      <c r="O25" s="1568"/>
      <c r="P25" s="1568"/>
      <c r="Q25" s="1568"/>
      <c r="R25" s="1568"/>
      <c r="S25" s="1568"/>
      <c r="T25" s="1568"/>
      <c r="U25" s="1568"/>
      <c r="V25" s="1568"/>
      <c r="W25" s="1568"/>
      <c r="X25" s="1568"/>
      <c r="Y25" s="1568"/>
      <c r="Z25" s="1568"/>
      <c r="AA25" s="1568"/>
      <c r="AB25" s="1568"/>
      <c r="AC25" s="1568"/>
      <c r="AD25" s="1568"/>
      <c r="AE25" s="1568"/>
      <c r="AF25" s="1568"/>
      <c r="AG25" s="1568"/>
      <c r="AH25" s="1568"/>
      <c r="AI25" s="1568"/>
      <c r="AJ25" s="1568"/>
      <c r="AK25" s="1568"/>
      <c r="AL25" s="1568"/>
      <c r="AM25" s="4"/>
    </row>
    <row r="26" spans="1:39" ht="27" customHeight="1">
      <c r="A26" s="4"/>
      <c r="B26" s="1569" t="s">
        <v>2276</v>
      </c>
      <c r="C26" s="1570"/>
      <c r="D26" s="1570"/>
      <c r="E26" s="1570"/>
      <c r="F26" s="1570"/>
      <c r="G26" s="1570"/>
      <c r="H26" s="1570"/>
      <c r="I26" s="1570"/>
      <c r="J26" s="1570"/>
      <c r="K26" s="1570"/>
      <c r="L26" s="1570"/>
      <c r="M26" s="1570"/>
      <c r="N26" s="1570"/>
      <c r="O26" s="1570"/>
      <c r="P26" s="1570"/>
      <c r="Q26" s="1570"/>
      <c r="R26" s="1570"/>
      <c r="S26" s="1570"/>
      <c r="T26" s="1570"/>
      <c r="U26" s="1570"/>
      <c r="V26" s="1570"/>
      <c r="W26" s="1570"/>
      <c r="X26" s="1570"/>
      <c r="Y26" s="1570"/>
      <c r="Z26" s="1570"/>
      <c r="AA26" s="1570"/>
      <c r="AB26" s="1570"/>
      <c r="AC26" s="1570"/>
      <c r="AD26" s="1570"/>
      <c r="AE26" s="1571"/>
      <c r="AF26" s="1448" t="s">
        <v>2170</v>
      </c>
      <c r="AG26" s="1443"/>
      <c r="AH26" s="1443"/>
      <c r="AI26" s="1443"/>
      <c r="AJ26" s="1443"/>
      <c r="AK26" s="1443"/>
      <c r="AL26" s="177"/>
      <c r="AM26" s="4"/>
    </row>
    <row r="27" spans="1:39" ht="42" customHeight="1">
      <c r="A27" s="4"/>
      <c r="B27" s="1572"/>
      <c r="C27" s="1573"/>
      <c r="D27" s="1573"/>
      <c r="E27" s="1573"/>
      <c r="F27" s="1573"/>
      <c r="G27" s="1573"/>
      <c r="H27" s="1573"/>
      <c r="I27" s="1573"/>
      <c r="J27" s="1573"/>
      <c r="K27" s="1573"/>
      <c r="L27" s="1573"/>
      <c r="M27" s="1573"/>
      <c r="N27" s="1573"/>
      <c r="O27" s="1573"/>
      <c r="P27" s="1573"/>
      <c r="Q27" s="1573"/>
      <c r="R27" s="1573"/>
      <c r="S27" s="1573"/>
      <c r="T27" s="1573"/>
      <c r="U27" s="1573"/>
      <c r="V27" s="1573"/>
      <c r="W27" s="1573"/>
      <c r="X27" s="1573"/>
      <c r="Y27" s="1573"/>
      <c r="Z27" s="1573"/>
      <c r="AA27" s="1573"/>
      <c r="AB27" s="1573"/>
      <c r="AC27" s="1573"/>
      <c r="AD27" s="1573"/>
      <c r="AE27" s="1574"/>
      <c r="AF27" s="1554" t="s">
        <v>2303</v>
      </c>
      <c r="AG27" s="1425"/>
      <c r="AH27" s="1426"/>
      <c r="AI27" s="1554" t="s">
        <v>2283</v>
      </c>
      <c r="AJ27" s="1425"/>
      <c r="AK27" s="1425"/>
      <c r="AL27" s="177"/>
      <c r="AM27" s="4"/>
    </row>
    <row r="28" spans="1:39" ht="30" customHeight="1">
      <c r="A28" s="4"/>
      <c r="B28" s="1472" t="s">
        <v>76</v>
      </c>
      <c r="C28" s="1472"/>
      <c r="D28" s="1472"/>
      <c r="E28" s="1472"/>
      <c r="F28" s="1472"/>
      <c r="G28" s="1472"/>
      <c r="H28" s="1472"/>
      <c r="I28" s="1472"/>
      <c r="J28" s="1468" t="s">
        <v>2284</v>
      </c>
      <c r="K28" s="1469"/>
      <c r="L28" s="1469"/>
      <c r="M28" s="1469"/>
      <c r="N28" s="1469"/>
      <c r="O28" s="1469"/>
      <c r="P28" s="1469"/>
      <c r="Q28" s="1469"/>
      <c r="R28" s="1469"/>
      <c r="S28" s="1469"/>
      <c r="T28" s="1469"/>
      <c r="U28" s="1469"/>
      <c r="V28" s="1469"/>
      <c r="W28" s="1469"/>
      <c r="X28" s="1469"/>
      <c r="Y28" s="1469"/>
      <c r="Z28" s="1469"/>
      <c r="AA28" s="1469"/>
      <c r="AB28" s="1469"/>
      <c r="AC28" s="1469"/>
      <c r="AD28" s="1469"/>
      <c r="AE28" s="1526"/>
      <c r="AF28" s="1554">
        <v>10</v>
      </c>
      <c r="AG28" s="1425"/>
      <c r="AH28" s="1426"/>
      <c r="AI28" s="1554">
        <v>30</v>
      </c>
      <c r="AJ28" s="1425"/>
      <c r="AK28" s="1425"/>
      <c r="AL28" s="202"/>
      <c r="AM28" s="4"/>
    </row>
    <row r="29" spans="1:39" ht="30" customHeight="1">
      <c r="A29" s="4"/>
      <c r="B29" s="1565" t="s">
        <v>2285</v>
      </c>
      <c r="C29" s="1566"/>
      <c r="D29" s="1566"/>
      <c r="E29" s="1566"/>
      <c r="F29" s="1566"/>
      <c r="G29" s="1566"/>
      <c r="H29" s="1566"/>
      <c r="I29" s="1566"/>
      <c r="J29" s="1566"/>
      <c r="K29" s="1566"/>
      <c r="L29" s="1566"/>
      <c r="M29" s="1566"/>
      <c r="N29" s="1566"/>
      <c r="O29" s="1566"/>
      <c r="P29" s="1566"/>
      <c r="Q29" s="1566"/>
      <c r="R29" s="1566"/>
      <c r="S29" s="1566"/>
      <c r="T29" s="1566"/>
      <c r="U29" s="1566"/>
      <c r="V29" s="1566"/>
      <c r="W29" s="1566"/>
      <c r="X29" s="1566"/>
      <c r="Y29" s="1566"/>
      <c r="Z29" s="1566"/>
      <c r="AA29" s="1566"/>
      <c r="AB29" s="1566"/>
      <c r="AC29" s="1566"/>
      <c r="AD29" s="1566"/>
      <c r="AE29" s="1567"/>
      <c r="AF29" s="1554">
        <v>11</v>
      </c>
      <c r="AG29" s="1425"/>
      <c r="AH29" s="1426"/>
      <c r="AI29" s="1554">
        <v>31</v>
      </c>
      <c r="AJ29" s="1425"/>
      <c r="AK29" s="1425"/>
      <c r="AL29" s="202"/>
      <c r="AM29" s="4"/>
    </row>
    <row r="30" spans="1:39" ht="129.6" customHeight="1">
      <c r="A30" s="4"/>
      <c r="B30" s="1472" t="s">
        <v>77</v>
      </c>
      <c r="C30" s="1472"/>
      <c r="D30" s="1472"/>
      <c r="E30" s="1472"/>
      <c r="F30" s="1472"/>
      <c r="G30" s="1472"/>
      <c r="H30" s="1472"/>
      <c r="I30" s="1472"/>
      <c r="J30" s="1564" t="s">
        <v>2304</v>
      </c>
      <c r="K30" s="1564"/>
      <c r="L30" s="1564"/>
      <c r="M30" s="1564"/>
      <c r="N30" s="1564"/>
      <c r="O30" s="1564"/>
      <c r="P30" s="1564"/>
      <c r="Q30" s="1564"/>
      <c r="R30" s="1564"/>
      <c r="S30" s="1564"/>
      <c r="T30" s="1564"/>
      <c r="U30" s="1564"/>
      <c r="V30" s="1564"/>
      <c r="W30" s="1564"/>
      <c r="X30" s="1564"/>
      <c r="Y30" s="1564"/>
      <c r="Z30" s="1564"/>
      <c r="AA30" s="1564"/>
      <c r="AB30" s="1564"/>
      <c r="AC30" s="1564"/>
      <c r="AD30" s="1564"/>
      <c r="AE30" s="1564"/>
      <c r="AF30" s="1554">
        <v>12</v>
      </c>
      <c r="AG30" s="1425"/>
      <c r="AH30" s="1426"/>
      <c r="AI30" s="1554">
        <v>32</v>
      </c>
      <c r="AJ30" s="1425"/>
      <c r="AK30" s="1425"/>
      <c r="AL30" s="202"/>
      <c r="AM30" s="4"/>
    </row>
    <row r="31" spans="1:39" ht="30" customHeight="1">
      <c r="A31" s="4"/>
      <c r="B31" s="1565" t="s">
        <v>78</v>
      </c>
      <c r="C31" s="1566"/>
      <c r="D31" s="1566"/>
      <c r="E31" s="1566"/>
      <c r="F31" s="1566"/>
      <c r="G31" s="1566"/>
      <c r="H31" s="1566"/>
      <c r="I31" s="1566"/>
      <c r="J31" s="1566"/>
      <c r="K31" s="1566"/>
      <c r="L31" s="1566"/>
      <c r="M31" s="1566"/>
      <c r="N31" s="1566"/>
      <c r="O31" s="1566"/>
      <c r="P31" s="1566"/>
      <c r="Q31" s="1566"/>
      <c r="R31" s="1566"/>
      <c r="S31" s="1566"/>
      <c r="T31" s="1566"/>
      <c r="U31" s="1566"/>
      <c r="V31" s="1566"/>
      <c r="W31" s="1566"/>
      <c r="X31" s="1566"/>
      <c r="Y31" s="1566"/>
      <c r="Z31" s="1566"/>
      <c r="AA31" s="1566"/>
      <c r="AB31" s="1566"/>
      <c r="AC31" s="1566"/>
      <c r="AD31" s="1566"/>
      <c r="AE31" s="1567"/>
      <c r="AF31" s="1554">
        <v>13</v>
      </c>
      <c r="AG31" s="1425"/>
      <c r="AH31" s="1426"/>
      <c r="AI31" s="1554">
        <v>33</v>
      </c>
      <c r="AJ31" s="1425"/>
      <c r="AK31" s="1425"/>
      <c r="AL31" s="202"/>
      <c r="AM31" s="4"/>
    </row>
    <row r="32" spans="1:39" ht="39.950000000000003" customHeight="1">
      <c r="A32" s="4"/>
      <c r="B32" s="1472" t="s">
        <v>79</v>
      </c>
      <c r="C32" s="1472"/>
      <c r="D32" s="1472"/>
      <c r="E32" s="1472"/>
      <c r="F32" s="1472"/>
      <c r="G32" s="1472"/>
      <c r="H32" s="1472"/>
      <c r="I32" s="1472"/>
      <c r="J32" s="1564" t="s">
        <v>2286</v>
      </c>
      <c r="K32" s="1472"/>
      <c r="L32" s="1472"/>
      <c r="M32" s="1472"/>
      <c r="N32" s="1472"/>
      <c r="O32" s="1472"/>
      <c r="P32" s="1472"/>
      <c r="Q32" s="1472"/>
      <c r="R32" s="1472"/>
      <c r="S32" s="1472"/>
      <c r="T32" s="1472"/>
      <c r="U32" s="1472"/>
      <c r="V32" s="1472"/>
      <c r="W32" s="1472"/>
      <c r="X32" s="1472"/>
      <c r="Y32" s="1472"/>
      <c r="Z32" s="1472"/>
      <c r="AA32" s="1472"/>
      <c r="AB32" s="1472"/>
      <c r="AC32" s="1472"/>
      <c r="AD32" s="1472"/>
      <c r="AE32" s="1472"/>
      <c r="AF32" s="1554">
        <v>14</v>
      </c>
      <c r="AG32" s="1425"/>
      <c r="AH32" s="1426"/>
      <c r="AI32" s="1554">
        <v>34</v>
      </c>
      <c r="AJ32" s="1425"/>
      <c r="AK32" s="1425"/>
      <c r="AL32" s="202"/>
      <c r="AM32" s="4"/>
    </row>
    <row r="33" spans="1:39" ht="39.950000000000003" customHeight="1">
      <c r="A33" s="4"/>
      <c r="B33" s="1472" t="s">
        <v>80</v>
      </c>
      <c r="C33" s="1472"/>
      <c r="D33" s="1472"/>
      <c r="E33" s="1472"/>
      <c r="F33" s="1472"/>
      <c r="G33" s="1472"/>
      <c r="H33" s="1472"/>
      <c r="I33" s="1472"/>
      <c r="J33" s="1564" t="s">
        <v>2287</v>
      </c>
      <c r="K33" s="1564"/>
      <c r="L33" s="1564"/>
      <c r="M33" s="1564"/>
      <c r="N33" s="1564"/>
      <c r="O33" s="1564"/>
      <c r="P33" s="1564"/>
      <c r="Q33" s="1564"/>
      <c r="R33" s="1564"/>
      <c r="S33" s="1564"/>
      <c r="T33" s="1564"/>
      <c r="U33" s="1564"/>
      <c r="V33" s="1564"/>
      <c r="W33" s="1564"/>
      <c r="X33" s="1564"/>
      <c r="Y33" s="1564"/>
      <c r="Z33" s="1564"/>
      <c r="AA33" s="1564"/>
      <c r="AB33" s="1564"/>
      <c r="AC33" s="1564"/>
      <c r="AD33" s="1564"/>
      <c r="AE33" s="1564"/>
      <c r="AF33" s="1554">
        <v>15</v>
      </c>
      <c r="AG33" s="1425"/>
      <c r="AH33" s="1426"/>
      <c r="AI33" s="1554">
        <v>35</v>
      </c>
      <c r="AJ33" s="1425"/>
      <c r="AK33" s="1425"/>
      <c r="AL33" s="202"/>
      <c r="AM33" s="4"/>
    </row>
    <row r="34" spans="1:39" ht="30" customHeight="1">
      <c r="A34" s="4"/>
      <c r="B34" s="1468" t="s">
        <v>81</v>
      </c>
      <c r="C34" s="1469"/>
      <c r="D34" s="1469"/>
      <c r="E34" s="1469"/>
      <c r="F34" s="1469"/>
      <c r="G34" s="1469"/>
      <c r="H34" s="1469"/>
      <c r="I34" s="1469"/>
      <c r="J34" s="1469"/>
      <c r="K34" s="1469"/>
      <c r="L34" s="1469"/>
      <c r="M34" s="1469"/>
      <c r="N34" s="1469"/>
      <c r="O34" s="1469"/>
      <c r="P34" s="1469"/>
      <c r="Q34" s="1469"/>
      <c r="R34" s="1469"/>
      <c r="S34" s="1469"/>
      <c r="T34" s="1469"/>
      <c r="U34" s="1469"/>
      <c r="V34" s="1469"/>
      <c r="W34" s="1469"/>
      <c r="X34" s="1469"/>
      <c r="Y34" s="1469"/>
      <c r="Z34" s="1469"/>
      <c r="AA34" s="1469"/>
      <c r="AB34" s="1469"/>
      <c r="AC34" s="1469"/>
      <c r="AD34" s="1469"/>
      <c r="AE34" s="1526"/>
      <c r="AF34" s="1554">
        <v>16</v>
      </c>
      <c r="AG34" s="1425"/>
      <c r="AH34" s="1426"/>
      <c r="AI34" s="1554">
        <v>36</v>
      </c>
      <c r="AJ34" s="1425"/>
      <c r="AK34" s="1425"/>
      <c r="AL34" s="202"/>
      <c r="AM34" s="4"/>
    </row>
    <row r="35" spans="1:39" ht="30" customHeight="1">
      <c r="A35" s="4"/>
      <c r="B35" s="1468" t="s">
        <v>82</v>
      </c>
      <c r="C35" s="1469"/>
      <c r="D35" s="1469"/>
      <c r="E35" s="1469"/>
      <c r="F35" s="1469"/>
      <c r="G35" s="1469"/>
      <c r="H35" s="1469"/>
      <c r="I35" s="1469"/>
      <c r="J35" s="1469"/>
      <c r="K35" s="1469"/>
      <c r="L35" s="1469"/>
      <c r="M35" s="1469"/>
      <c r="N35" s="1469"/>
      <c r="O35" s="1469"/>
      <c r="P35" s="1469"/>
      <c r="Q35" s="1469"/>
      <c r="R35" s="1469"/>
      <c r="S35" s="1469"/>
      <c r="T35" s="1469"/>
      <c r="U35" s="1469"/>
      <c r="V35" s="1469"/>
      <c r="W35" s="1469"/>
      <c r="X35" s="1469"/>
      <c r="Y35" s="1469"/>
      <c r="Z35" s="1469"/>
      <c r="AA35" s="1469"/>
      <c r="AB35" s="1469"/>
      <c r="AC35" s="1469"/>
      <c r="AD35" s="1469"/>
      <c r="AE35" s="1526"/>
      <c r="AF35" s="1554">
        <v>17</v>
      </c>
      <c r="AG35" s="1425"/>
      <c r="AH35" s="1426"/>
      <c r="AI35" s="1554">
        <v>37</v>
      </c>
      <c r="AJ35" s="1425"/>
      <c r="AK35" s="1425"/>
      <c r="AL35" s="202"/>
      <c r="AM35" s="4"/>
    </row>
    <row r="36" spans="1:39" ht="30" customHeight="1">
      <c r="A36" s="4"/>
      <c r="B36" s="1472" t="s">
        <v>83</v>
      </c>
      <c r="C36" s="1472"/>
      <c r="D36" s="1472"/>
      <c r="E36" s="1472"/>
      <c r="F36" s="1472"/>
      <c r="G36" s="1472"/>
      <c r="H36" s="1472"/>
      <c r="I36" s="1472"/>
      <c r="J36" s="1564" t="s">
        <v>2288</v>
      </c>
      <c r="K36" s="1564"/>
      <c r="L36" s="1564"/>
      <c r="M36" s="1564"/>
      <c r="N36" s="1564"/>
      <c r="O36" s="1564"/>
      <c r="P36" s="1564"/>
      <c r="Q36" s="1564"/>
      <c r="R36" s="1564"/>
      <c r="S36" s="1564"/>
      <c r="T36" s="1564"/>
      <c r="U36" s="1564"/>
      <c r="V36" s="1564"/>
      <c r="W36" s="1564"/>
      <c r="X36" s="1564"/>
      <c r="Y36" s="1564"/>
      <c r="Z36" s="1564"/>
      <c r="AA36" s="1564"/>
      <c r="AB36" s="1564"/>
      <c r="AC36" s="1564"/>
      <c r="AD36" s="1564"/>
      <c r="AE36" s="1564"/>
      <c r="AF36" s="1554">
        <v>18</v>
      </c>
      <c r="AG36" s="1425"/>
      <c r="AH36" s="1426"/>
      <c r="AI36" s="1554">
        <v>38</v>
      </c>
      <c r="AJ36" s="1425"/>
      <c r="AK36" s="1425"/>
      <c r="AL36" s="202"/>
      <c r="AM36" s="4"/>
    </row>
    <row r="37" spans="1:39" ht="39.950000000000003" customHeight="1">
      <c r="A37" s="4"/>
      <c r="B37" s="1564" t="s">
        <v>84</v>
      </c>
      <c r="C37" s="1564"/>
      <c r="D37" s="1564"/>
      <c r="E37" s="1564"/>
      <c r="F37" s="1564"/>
      <c r="G37" s="1564"/>
      <c r="H37" s="1564"/>
      <c r="I37" s="1564"/>
      <c r="J37" s="1472" t="s">
        <v>2289</v>
      </c>
      <c r="K37" s="1472"/>
      <c r="L37" s="1472"/>
      <c r="M37" s="1472"/>
      <c r="N37" s="1472"/>
      <c r="O37" s="1472"/>
      <c r="P37" s="1472"/>
      <c r="Q37" s="1472"/>
      <c r="R37" s="1472"/>
      <c r="S37" s="1472"/>
      <c r="T37" s="1472"/>
      <c r="U37" s="1472"/>
      <c r="V37" s="1472"/>
      <c r="W37" s="1472"/>
      <c r="X37" s="1472"/>
      <c r="Y37" s="1472"/>
      <c r="Z37" s="1472"/>
      <c r="AA37" s="1472"/>
      <c r="AB37" s="1472"/>
      <c r="AC37" s="1472"/>
      <c r="AD37" s="1472"/>
      <c r="AE37" s="1472"/>
      <c r="AF37" s="1554">
        <v>19</v>
      </c>
      <c r="AG37" s="1425"/>
      <c r="AH37" s="1426"/>
      <c r="AI37" s="1554">
        <v>39</v>
      </c>
      <c r="AJ37" s="1425"/>
      <c r="AK37" s="1425"/>
      <c r="AL37" s="202"/>
      <c r="AM37" s="4"/>
    </row>
    <row r="38" spans="1:39" ht="39.950000000000003" customHeight="1">
      <c r="A38" s="4"/>
      <c r="B38" s="1468" t="s">
        <v>85</v>
      </c>
      <c r="C38" s="1469"/>
      <c r="D38" s="1469"/>
      <c r="E38" s="1469"/>
      <c r="F38" s="1469"/>
      <c r="G38" s="1469"/>
      <c r="H38" s="1469"/>
      <c r="I38" s="1526"/>
      <c r="J38" s="1564" t="s">
        <v>2290</v>
      </c>
      <c r="K38" s="1564"/>
      <c r="L38" s="1564"/>
      <c r="M38" s="1564"/>
      <c r="N38" s="1564"/>
      <c r="O38" s="1564"/>
      <c r="P38" s="1564"/>
      <c r="Q38" s="1564"/>
      <c r="R38" s="1564"/>
      <c r="S38" s="1564"/>
      <c r="T38" s="1564"/>
      <c r="U38" s="1564"/>
      <c r="V38" s="1564"/>
      <c r="W38" s="1564"/>
      <c r="X38" s="1564"/>
      <c r="Y38" s="1564"/>
      <c r="Z38" s="1564"/>
      <c r="AA38" s="1564"/>
      <c r="AB38" s="1564"/>
      <c r="AC38" s="1564"/>
      <c r="AD38" s="1564"/>
      <c r="AE38" s="1564"/>
      <c r="AF38" s="1554">
        <v>20</v>
      </c>
      <c r="AG38" s="1425"/>
      <c r="AH38" s="1426"/>
      <c r="AI38" s="1554">
        <v>40</v>
      </c>
      <c r="AJ38" s="1425"/>
      <c r="AK38" s="1425"/>
      <c r="AL38" s="202"/>
      <c r="AM38" s="4"/>
    </row>
    <row r="39" spans="1:39" ht="30" customHeight="1">
      <c r="A39" s="4"/>
      <c r="B39" s="1472" t="s">
        <v>86</v>
      </c>
      <c r="C39" s="1472"/>
      <c r="D39" s="1472"/>
      <c r="E39" s="1472"/>
      <c r="F39" s="1472"/>
      <c r="G39" s="1472"/>
      <c r="H39" s="1472"/>
      <c r="I39" s="1472"/>
      <c r="J39" s="1472" t="s">
        <v>2291</v>
      </c>
      <c r="K39" s="1472"/>
      <c r="L39" s="1472"/>
      <c r="M39" s="1472"/>
      <c r="N39" s="1472"/>
      <c r="O39" s="1472"/>
      <c r="P39" s="1472"/>
      <c r="Q39" s="1472"/>
      <c r="R39" s="1472"/>
      <c r="S39" s="1472"/>
      <c r="T39" s="1472"/>
      <c r="U39" s="1472"/>
      <c r="V39" s="1472"/>
      <c r="W39" s="1472"/>
      <c r="X39" s="1472"/>
      <c r="Y39" s="1472"/>
      <c r="Z39" s="1472"/>
      <c r="AA39" s="1472"/>
      <c r="AB39" s="1472"/>
      <c r="AC39" s="1472"/>
      <c r="AD39" s="1472"/>
      <c r="AE39" s="1472"/>
      <c r="AF39" s="1554">
        <v>21</v>
      </c>
      <c r="AG39" s="1425"/>
      <c r="AH39" s="1426"/>
      <c r="AI39" s="1554">
        <v>41</v>
      </c>
      <c r="AJ39" s="1425"/>
      <c r="AK39" s="1425"/>
      <c r="AL39" s="202"/>
      <c r="AM39" s="4"/>
    </row>
    <row r="40" spans="1:39" ht="69.599999999999994" customHeight="1">
      <c r="A40" s="4"/>
      <c r="B40" s="1472" t="s">
        <v>87</v>
      </c>
      <c r="C40" s="1472"/>
      <c r="D40" s="1472"/>
      <c r="E40" s="1472"/>
      <c r="F40" s="1472"/>
      <c r="G40" s="1472"/>
      <c r="H40" s="1472"/>
      <c r="I40" s="1472"/>
      <c r="J40" s="1564" t="s">
        <v>2292</v>
      </c>
      <c r="K40" s="1564"/>
      <c r="L40" s="1564"/>
      <c r="M40" s="1564"/>
      <c r="N40" s="1564"/>
      <c r="O40" s="1564"/>
      <c r="P40" s="1564"/>
      <c r="Q40" s="1564"/>
      <c r="R40" s="1564"/>
      <c r="S40" s="1564"/>
      <c r="T40" s="1564"/>
      <c r="U40" s="1564"/>
      <c r="V40" s="1564"/>
      <c r="W40" s="1564"/>
      <c r="X40" s="1564"/>
      <c r="Y40" s="1564"/>
      <c r="Z40" s="1564"/>
      <c r="AA40" s="1564"/>
      <c r="AB40" s="1564"/>
      <c r="AC40" s="1564"/>
      <c r="AD40" s="1564"/>
      <c r="AE40" s="1564"/>
      <c r="AF40" s="1554">
        <v>22</v>
      </c>
      <c r="AG40" s="1425"/>
      <c r="AH40" s="1426"/>
      <c r="AI40" s="1554">
        <v>42</v>
      </c>
      <c r="AJ40" s="1425"/>
      <c r="AK40" s="1425"/>
      <c r="AL40" s="202"/>
      <c r="AM40" s="4"/>
    </row>
    <row r="41" spans="1:39" ht="30" customHeight="1">
      <c r="A41" s="4"/>
      <c r="B41" s="1468" t="s">
        <v>2277</v>
      </c>
      <c r="C41" s="1469"/>
      <c r="D41" s="1469"/>
      <c r="E41" s="1469"/>
      <c r="F41" s="1469"/>
      <c r="G41" s="1469"/>
      <c r="H41" s="1469"/>
      <c r="I41" s="1469"/>
      <c r="J41" s="1469"/>
      <c r="K41" s="1469"/>
      <c r="L41" s="1469"/>
      <c r="M41" s="1469"/>
      <c r="N41" s="1469"/>
      <c r="O41" s="1469"/>
      <c r="P41" s="1469"/>
      <c r="Q41" s="1469"/>
      <c r="R41" s="1469"/>
      <c r="S41" s="1469"/>
      <c r="T41" s="1469"/>
      <c r="U41" s="1469"/>
      <c r="V41" s="1469"/>
      <c r="W41" s="1469"/>
      <c r="X41" s="1469"/>
      <c r="Y41" s="1469"/>
      <c r="Z41" s="1469"/>
      <c r="AA41" s="1469"/>
      <c r="AB41" s="1469"/>
      <c r="AC41" s="1469"/>
      <c r="AD41" s="1469"/>
      <c r="AE41" s="1526"/>
      <c r="AF41" s="1554">
        <v>23</v>
      </c>
      <c r="AG41" s="1425"/>
      <c r="AH41" s="1426"/>
      <c r="AI41" s="1554">
        <v>43</v>
      </c>
      <c r="AJ41" s="1425"/>
      <c r="AK41" s="1425"/>
      <c r="AL41" s="202"/>
      <c r="AM41" s="4"/>
    </row>
    <row r="42" spans="1:39" ht="30" customHeight="1">
      <c r="A42" s="4"/>
      <c r="B42" s="1468" t="s">
        <v>2256</v>
      </c>
      <c r="C42" s="1469"/>
      <c r="D42" s="1469"/>
      <c r="E42" s="1469"/>
      <c r="F42" s="1469"/>
      <c r="G42" s="1469"/>
      <c r="H42" s="1469"/>
      <c r="I42" s="1469"/>
      <c r="J42" s="1469"/>
      <c r="K42" s="1469"/>
      <c r="L42" s="1469"/>
      <c r="M42" s="1469"/>
      <c r="N42" s="1469"/>
      <c r="O42" s="1469"/>
      <c r="P42" s="1469"/>
      <c r="Q42" s="1469"/>
      <c r="R42" s="1469"/>
      <c r="S42" s="1469"/>
      <c r="T42" s="1469"/>
      <c r="U42" s="1469"/>
      <c r="V42" s="1469"/>
      <c r="W42" s="1469"/>
      <c r="X42" s="1469"/>
      <c r="Y42" s="1469"/>
      <c r="Z42" s="1469"/>
      <c r="AA42" s="1469"/>
      <c r="AB42" s="1469"/>
      <c r="AC42" s="1469"/>
      <c r="AD42" s="1469"/>
      <c r="AE42" s="1526"/>
      <c r="AF42" s="1554">
        <v>24</v>
      </c>
      <c r="AG42" s="1425"/>
      <c r="AH42" s="1426"/>
      <c r="AI42" s="1554">
        <v>44</v>
      </c>
      <c r="AJ42" s="1425"/>
      <c r="AK42" s="1425"/>
      <c r="AL42" s="202"/>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1560" t="s">
        <v>2306</v>
      </c>
      <c r="B44" s="1560"/>
      <c r="C44" s="1560"/>
      <c r="D44" s="1560"/>
      <c r="E44" s="1560"/>
      <c r="F44" s="1560"/>
      <c r="G44" s="1560"/>
      <c r="H44" s="1560"/>
      <c r="I44" s="1560"/>
      <c r="J44" s="1560"/>
      <c r="K44" s="1560"/>
      <c r="L44" s="1560"/>
      <c r="M44" s="1560"/>
      <c r="N44" s="1560"/>
      <c r="O44" s="1560"/>
      <c r="P44" s="1560"/>
      <c r="Q44" s="1560"/>
      <c r="R44" s="1560"/>
      <c r="S44" s="1560"/>
      <c r="T44" s="1560"/>
      <c r="U44" s="1560"/>
      <c r="V44" s="1560"/>
      <c r="W44" s="1560"/>
      <c r="X44" s="1560"/>
      <c r="Y44" s="1560"/>
      <c r="Z44" s="1560"/>
      <c r="AA44" s="1560"/>
      <c r="AB44" s="1560"/>
      <c r="AC44" s="1560"/>
      <c r="AD44" s="1560"/>
      <c r="AE44" s="1560"/>
      <c r="AF44" s="1560"/>
      <c r="AG44" s="1560"/>
      <c r="AH44" s="1560"/>
      <c r="AI44" s="1560"/>
      <c r="AJ44" s="1560"/>
      <c r="AK44" s="1560"/>
      <c r="AL44" s="1560"/>
      <c r="AM44" s="241"/>
    </row>
    <row r="45" spans="1:39" ht="15" customHeight="1">
      <c r="A45" s="1560"/>
      <c r="B45" s="1560"/>
      <c r="C45" s="1560"/>
      <c r="D45" s="1560"/>
      <c r="E45" s="1560"/>
      <c r="F45" s="1560"/>
      <c r="G45" s="1560"/>
      <c r="H45" s="1560"/>
      <c r="I45" s="1560"/>
      <c r="J45" s="1560"/>
      <c r="K45" s="1560"/>
      <c r="L45" s="1560"/>
      <c r="M45" s="1560"/>
      <c r="N45" s="1560"/>
      <c r="O45" s="1560"/>
      <c r="P45" s="1560"/>
      <c r="Q45" s="1560"/>
      <c r="R45" s="1560"/>
      <c r="S45" s="1560"/>
      <c r="T45" s="1560"/>
      <c r="U45" s="1560"/>
      <c r="V45" s="1560"/>
      <c r="W45" s="1560"/>
      <c r="X45" s="1560"/>
      <c r="Y45" s="1560"/>
      <c r="Z45" s="1560"/>
      <c r="AA45" s="1560"/>
      <c r="AB45" s="1560"/>
      <c r="AC45" s="1560"/>
      <c r="AD45" s="1560"/>
      <c r="AE45" s="1560"/>
      <c r="AF45" s="1560"/>
      <c r="AG45" s="1560"/>
      <c r="AH45" s="1560"/>
      <c r="AI45" s="1560"/>
      <c r="AJ45" s="1560"/>
      <c r="AK45" s="1560"/>
      <c r="AL45" s="1560"/>
      <c r="AM45" s="241"/>
    </row>
    <row r="46" spans="1:39" ht="15" customHeight="1">
      <c r="A46" s="1560"/>
      <c r="B46" s="1560"/>
      <c r="C46" s="1560"/>
      <c r="D46" s="1560"/>
      <c r="E46" s="1560"/>
      <c r="F46" s="1560"/>
      <c r="G46" s="1560"/>
      <c r="H46" s="1560"/>
      <c r="I46" s="1560"/>
      <c r="J46" s="1560"/>
      <c r="K46" s="1560"/>
      <c r="L46" s="1560"/>
      <c r="M46" s="1560"/>
      <c r="N46" s="1560"/>
      <c r="O46" s="1560"/>
      <c r="P46" s="1560"/>
      <c r="Q46" s="1560"/>
      <c r="R46" s="1560"/>
      <c r="S46" s="1560"/>
      <c r="T46" s="1560"/>
      <c r="U46" s="1560"/>
      <c r="V46" s="1560"/>
      <c r="W46" s="1560"/>
      <c r="X46" s="1560"/>
      <c r="Y46" s="1560"/>
      <c r="Z46" s="1560"/>
      <c r="AA46" s="1560"/>
      <c r="AB46" s="1560"/>
      <c r="AC46" s="1560"/>
      <c r="AD46" s="1560"/>
      <c r="AE46" s="1560"/>
      <c r="AF46" s="1560"/>
      <c r="AG46" s="1560"/>
      <c r="AH46" s="1560"/>
      <c r="AI46" s="1560"/>
      <c r="AJ46" s="1560"/>
      <c r="AK46" s="1560"/>
      <c r="AL46" s="1560"/>
      <c r="AM46" s="241"/>
    </row>
    <row r="47" spans="1:39" ht="15" customHeight="1">
      <c r="A47" s="1560"/>
      <c r="B47" s="1560"/>
      <c r="C47" s="1560"/>
      <c r="D47" s="1560"/>
      <c r="E47" s="1560"/>
      <c r="F47" s="1560"/>
      <c r="G47" s="1560"/>
      <c r="H47" s="1560"/>
      <c r="I47" s="1560"/>
      <c r="J47" s="1560"/>
      <c r="K47" s="1560"/>
      <c r="L47" s="1560"/>
      <c r="M47" s="1560"/>
      <c r="N47" s="1560"/>
      <c r="O47" s="1560"/>
      <c r="P47" s="1560"/>
      <c r="Q47" s="1560"/>
      <c r="R47" s="1560"/>
      <c r="S47" s="1560"/>
      <c r="T47" s="1560"/>
      <c r="U47" s="1560"/>
      <c r="V47" s="1560"/>
      <c r="W47" s="1560"/>
      <c r="X47" s="1560"/>
      <c r="Y47" s="1560"/>
      <c r="Z47" s="1560"/>
      <c r="AA47" s="1560"/>
      <c r="AB47" s="1560"/>
      <c r="AC47" s="1560"/>
      <c r="AD47" s="1560"/>
      <c r="AE47" s="1560"/>
      <c r="AF47" s="1560"/>
      <c r="AG47" s="1560"/>
      <c r="AH47" s="1560"/>
      <c r="AI47" s="1560"/>
      <c r="AJ47" s="1560"/>
      <c r="AK47" s="1560"/>
      <c r="AL47" s="1560"/>
      <c r="AM47" s="241"/>
    </row>
    <row r="48" spans="1:39" ht="15" customHeight="1">
      <c r="A48" s="1560"/>
      <c r="B48" s="1560"/>
      <c r="C48" s="1560"/>
      <c r="D48" s="1560"/>
      <c r="E48" s="1560"/>
      <c r="F48" s="1560"/>
      <c r="G48" s="1560"/>
      <c r="H48" s="1560"/>
      <c r="I48" s="1560"/>
      <c r="J48" s="1560"/>
      <c r="K48" s="1560"/>
      <c r="L48" s="1560"/>
      <c r="M48" s="1560"/>
      <c r="N48" s="1560"/>
      <c r="O48" s="1560"/>
      <c r="P48" s="1560"/>
      <c r="Q48" s="1560"/>
      <c r="R48" s="1560"/>
      <c r="S48" s="1560"/>
      <c r="T48" s="1560"/>
      <c r="U48" s="1560"/>
      <c r="V48" s="1560"/>
      <c r="W48" s="1560"/>
      <c r="X48" s="1560"/>
      <c r="Y48" s="1560"/>
      <c r="Z48" s="1560"/>
      <c r="AA48" s="1560"/>
      <c r="AB48" s="1560"/>
      <c r="AC48" s="1560"/>
      <c r="AD48" s="1560"/>
      <c r="AE48" s="1560"/>
      <c r="AF48" s="1560"/>
      <c r="AG48" s="1560"/>
      <c r="AH48" s="1560"/>
      <c r="AI48" s="1560"/>
      <c r="AJ48" s="1560"/>
      <c r="AK48" s="1560"/>
      <c r="AL48" s="1560"/>
      <c r="AM48" s="241"/>
    </row>
    <row r="49" spans="1:39" ht="9.6" customHeight="1">
      <c r="A49" s="1560"/>
      <c r="B49" s="1560"/>
      <c r="C49" s="1560"/>
      <c r="D49" s="1560"/>
      <c r="E49" s="1560"/>
      <c r="F49" s="1560"/>
      <c r="G49" s="1560"/>
      <c r="H49" s="1560"/>
      <c r="I49" s="1560"/>
      <c r="J49" s="1560"/>
      <c r="K49" s="1560"/>
      <c r="L49" s="1560"/>
      <c r="M49" s="1560"/>
      <c r="N49" s="1560"/>
      <c r="O49" s="1560"/>
      <c r="P49" s="1560"/>
      <c r="Q49" s="1560"/>
      <c r="R49" s="1560"/>
      <c r="S49" s="1560"/>
      <c r="T49" s="1560"/>
      <c r="U49" s="1560"/>
      <c r="V49" s="1560"/>
      <c r="W49" s="1560"/>
      <c r="X49" s="1560"/>
      <c r="Y49" s="1560"/>
      <c r="Z49" s="1560"/>
      <c r="AA49" s="1560"/>
      <c r="AB49" s="1560"/>
      <c r="AC49" s="1560"/>
      <c r="AD49" s="1560"/>
      <c r="AE49" s="1560"/>
      <c r="AF49" s="1560"/>
      <c r="AG49" s="1560"/>
      <c r="AH49" s="1560"/>
      <c r="AI49" s="1560"/>
      <c r="AJ49" s="1560"/>
      <c r="AK49" s="1560"/>
      <c r="AL49" s="1560"/>
      <c r="AM49" s="241"/>
    </row>
    <row r="50" spans="1:39" ht="15" customHeight="1">
      <c r="A50" s="174"/>
      <c r="B50" s="1575" t="s">
        <v>2302</v>
      </c>
      <c r="C50" s="1576"/>
      <c r="D50" s="1576"/>
      <c r="E50" s="1576"/>
      <c r="F50" s="1576"/>
      <c r="G50" s="1576"/>
      <c r="H50" s="1576"/>
      <c r="I50" s="1576"/>
      <c r="J50" s="1576"/>
      <c r="K50" s="1576"/>
      <c r="L50" s="1576"/>
      <c r="M50" s="1576"/>
      <c r="N50" s="1576"/>
      <c r="O50" s="1576"/>
      <c r="P50" s="1576"/>
      <c r="Q50" s="1576"/>
      <c r="R50" s="1576"/>
      <c r="S50" s="1576"/>
      <c r="T50" s="1576"/>
      <c r="U50" s="1576"/>
      <c r="V50" s="1576"/>
      <c r="W50" s="1576"/>
      <c r="X50" s="1576"/>
      <c r="Y50" s="1576"/>
      <c r="Z50" s="1576"/>
      <c r="AA50" s="1576"/>
      <c r="AB50" s="1576"/>
      <c r="AC50" s="1576"/>
      <c r="AD50" s="1576"/>
      <c r="AE50" s="1576"/>
      <c r="AF50" s="1576"/>
      <c r="AG50" s="1577"/>
      <c r="AH50" s="1575" t="s">
        <v>2170</v>
      </c>
      <c r="AI50" s="1576"/>
      <c r="AJ50" s="1576"/>
      <c r="AK50" s="1577"/>
      <c r="AL50" s="174"/>
      <c r="AM50" s="241"/>
    </row>
    <row r="51" spans="1:39" ht="15" customHeight="1">
      <c r="A51" s="174"/>
      <c r="B51" s="1583" t="s">
        <v>2111</v>
      </c>
      <c r="C51" s="1583"/>
      <c r="D51" s="1583"/>
      <c r="E51" s="1583"/>
      <c r="F51" s="1583"/>
      <c r="G51" s="1583"/>
      <c r="H51" s="1583"/>
      <c r="I51" s="1583"/>
      <c r="J51" s="1583"/>
      <c r="K51" s="1583"/>
      <c r="L51" s="1583"/>
      <c r="M51" s="1583"/>
      <c r="N51" s="1583"/>
      <c r="O51" s="1583"/>
      <c r="P51" s="1583"/>
      <c r="Q51" s="1583"/>
      <c r="R51" s="1583"/>
      <c r="S51" s="1583"/>
      <c r="T51" s="1583"/>
      <c r="U51" s="1583"/>
      <c r="V51" s="1583"/>
      <c r="W51" s="1583"/>
      <c r="X51" s="1583"/>
      <c r="Y51" s="1583"/>
      <c r="Z51" s="1583"/>
      <c r="AA51" s="1583"/>
      <c r="AB51" s="1583"/>
      <c r="AC51" s="1583"/>
      <c r="AD51" s="1583"/>
      <c r="AE51" s="1583"/>
      <c r="AF51" s="1583"/>
      <c r="AG51" s="1583"/>
      <c r="AH51" s="1580" t="s">
        <v>2171</v>
      </c>
      <c r="AI51" s="1581"/>
      <c r="AJ51" s="1581"/>
      <c r="AK51" s="1582"/>
      <c r="AL51" s="174"/>
      <c r="AM51" s="241"/>
    </row>
    <row r="52" spans="1:39" ht="15" customHeight="1">
      <c r="A52" s="174"/>
      <c r="B52" s="1578" t="s">
        <v>2115</v>
      </c>
      <c r="C52" s="1579"/>
      <c r="D52" s="1579"/>
      <c r="E52" s="1579"/>
      <c r="F52" s="1579"/>
      <c r="G52" s="1579"/>
      <c r="H52" s="1579"/>
      <c r="I52" s="1579"/>
      <c r="J52" s="1579"/>
      <c r="K52" s="1579"/>
      <c r="L52" s="1579"/>
      <c r="M52" s="1579"/>
      <c r="N52" s="1579"/>
      <c r="O52" s="1579"/>
      <c r="P52" s="1579"/>
      <c r="Q52" s="1579"/>
      <c r="R52" s="1579"/>
      <c r="S52" s="1579"/>
      <c r="T52" s="1579"/>
      <c r="U52" s="1579"/>
      <c r="V52" s="1579"/>
      <c r="W52" s="1579"/>
      <c r="X52" s="1579"/>
      <c r="Y52" s="1579"/>
      <c r="Z52" s="1579"/>
      <c r="AA52" s="1579"/>
      <c r="AB52" s="1579"/>
      <c r="AC52" s="1579"/>
      <c r="AD52" s="1579"/>
      <c r="AE52" s="1579"/>
      <c r="AF52" s="1579"/>
      <c r="AG52" s="1579"/>
      <c r="AH52" s="1580" t="s">
        <v>2172</v>
      </c>
      <c r="AI52" s="1581"/>
      <c r="AJ52" s="1581"/>
      <c r="AK52" s="1582"/>
      <c r="AL52" s="174"/>
      <c r="AM52" s="241"/>
    </row>
    <row r="53" spans="1:39" ht="15" customHeight="1">
      <c r="A53" s="174"/>
      <c r="B53" s="1578" t="s">
        <v>2305</v>
      </c>
      <c r="C53" s="1579"/>
      <c r="D53" s="1579"/>
      <c r="E53" s="1579"/>
      <c r="F53" s="1579"/>
      <c r="G53" s="1579"/>
      <c r="H53" s="1579"/>
      <c r="I53" s="1579"/>
      <c r="J53" s="1579"/>
      <c r="K53" s="1579"/>
      <c r="L53" s="1579"/>
      <c r="M53" s="1579"/>
      <c r="N53" s="1579"/>
      <c r="O53" s="1579"/>
      <c r="P53" s="1579"/>
      <c r="Q53" s="1579"/>
      <c r="R53" s="1579"/>
      <c r="S53" s="1579"/>
      <c r="T53" s="1579"/>
      <c r="U53" s="1579"/>
      <c r="V53" s="1579"/>
      <c r="W53" s="1579"/>
      <c r="X53" s="1579"/>
      <c r="Y53" s="1579"/>
      <c r="Z53" s="1579"/>
      <c r="AA53" s="1579"/>
      <c r="AB53" s="1579"/>
      <c r="AC53" s="1579"/>
      <c r="AD53" s="1579"/>
      <c r="AE53" s="1579"/>
      <c r="AF53" s="1579"/>
      <c r="AG53" s="1579"/>
      <c r="AH53" s="1580" t="s">
        <v>2173</v>
      </c>
      <c r="AI53" s="1581"/>
      <c r="AJ53" s="1581"/>
      <c r="AK53" s="1582"/>
      <c r="AL53" s="174"/>
      <c r="AM53" s="241"/>
    </row>
    <row r="54" spans="1:39" ht="15" customHeight="1">
      <c r="A54" s="174"/>
      <c r="B54" s="1578" t="s">
        <v>2113</v>
      </c>
      <c r="C54" s="1579"/>
      <c r="D54" s="1579"/>
      <c r="E54" s="1579"/>
      <c r="F54" s="1579"/>
      <c r="G54" s="1579"/>
      <c r="H54" s="1579"/>
      <c r="I54" s="1579"/>
      <c r="J54" s="1579"/>
      <c r="K54" s="1579"/>
      <c r="L54" s="1579"/>
      <c r="M54" s="1579"/>
      <c r="N54" s="1579"/>
      <c r="O54" s="1579"/>
      <c r="P54" s="1579"/>
      <c r="Q54" s="1579"/>
      <c r="R54" s="1579"/>
      <c r="S54" s="1579"/>
      <c r="T54" s="1579"/>
      <c r="U54" s="1579"/>
      <c r="V54" s="1579"/>
      <c r="W54" s="1579"/>
      <c r="X54" s="1579"/>
      <c r="Y54" s="1579"/>
      <c r="Z54" s="1579"/>
      <c r="AA54" s="1579"/>
      <c r="AB54" s="1579"/>
      <c r="AC54" s="1579"/>
      <c r="AD54" s="1579"/>
      <c r="AE54" s="1579"/>
      <c r="AF54" s="1579"/>
      <c r="AG54" s="1579"/>
      <c r="AH54" s="1580" t="s">
        <v>2174</v>
      </c>
      <c r="AI54" s="1581"/>
      <c r="AJ54" s="1581"/>
      <c r="AK54" s="1582"/>
      <c r="AL54" s="174"/>
      <c r="AM54" s="241"/>
    </row>
    <row r="55" spans="1:39" ht="15" customHeight="1">
      <c r="A55" s="174"/>
      <c r="B55" s="1578" t="s">
        <v>2114</v>
      </c>
      <c r="C55" s="1579"/>
      <c r="D55" s="1579"/>
      <c r="E55" s="1579"/>
      <c r="F55" s="1579"/>
      <c r="G55" s="1579"/>
      <c r="H55" s="1579"/>
      <c r="I55" s="1579"/>
      <c r="J55" s="1579"/>
      <c r="K55" s="1579"/>
      <c r="L55" s="1579"/>
      <c r="M55" s="1579"/>
      <c r="N55" s="1579"/>
      <c r="O55" s="1579"/>
      <c r="P55" s="1579"/>
      <c r="Q55" s="1579"/>
      <c r="R55" s="1579"/>
      <c r="S55" s="1579"/>
      <c r="T55" s="1579"/>
      <c r="U55" s="1579"/>
      <c r="V55" s="1579"/>
      <c r="W55" s="1579"/>
      <c r="X55" s="1579"/>
      <c r="Y55" s="1579"/>
      <c r="Z55" s="1579"/>
      <c r="AA55" s="1579"/>
      <c r="AB55" s="1579"/>
      <c r="AC55" s="1579"/>
      <c r="AD55" s="1579"/>
      <c r="AE55" s="1579"/>
      <c r="AF55" s="1579"/>
      <c r="AG55" s="1579"/>
      <c r="AH55" s="1580" t="s">
        <v>2175</v>
      </c>
      <c r="AI55" s="1581"/>
      <c r="AJ55" s="1581"/>
      <c r="AK55" s="1582"/>
      <c r="AL55" s="174"/>
      <c r="AM55" s="241"/>
    </row>
    <row r="56" spans="1:39" ht="4.5" customHeight="1">
      <c r="A56" s="174"/>
      <c r="B56" s="24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57"/>
      <c r="AI56" s="257"/>
      <c r="AJ56" s="257"/>
      <c r="AK56" s="257"/>
      <c r="AL56" s="174"/>
      <c r="AM56" s="241"/>
    </row>
    <row r="57" spans="1:39" ht="15" customHeight="1">
      <c r="A57" s="1560" t="s">
        <v>2307</v>
      </c>
      <c r="B57" s="1560"/>
      <c r="C57" s="1560"/>
      <c r="D57" s="1560"/>
      <c r="E57" s="1560"/>
      <c r="F57" s="1560"/>
      <c r="G57" s="1560"/>
      <c r="H57" s="1560"/>
      <c r="I57" s="1560"/>
      <c r="J57" s="1560"/>
      <c r="K57" s="1560"/>
      <c r="L57" s="1560"/>
      <c r="M57" s="1560"/>
      <c r="N57" s="1560"/>
      <c r="O57" s="1560"/>
      <c r="P57" s="1560"/>
      <c r="Q57" s="1560"/>
      <c r="R57" s="1560"/>
      <c r="S57" s="1560"/>
      <c r="T57" s="1560"/>
      <c r="U57" s="1560"/>
      <c r="V57" s="1560"/>
      <c r="W57" s="1560"/>
      <c r="X57" s="1560"/>
      <c r="Y57" s="1560"/>
      <c r="Z57" s="1560"/>
      <c r="AA57" s="1560"/>
      <c r="AB57" s="1560"/>
      <c r="AC57" s="1560"/>
      <c r="AD57" s="1560"/>
      <c r="AE57" s="1560"/>
      <c r="AF57" s="1560"/>
      <c r="AG57" s="1560"/>
      <c r="AH57" s="1560"/>
      <c r="AI57" s="1560"/>
      <c r="AJ57" s="1560"/>
      <c r="AK57" s="1560"/>
      <c r="AL57" s="1560"/>
      <c r="AM57" s="241"/>
    </row>
    <row r="58" spans="1:39" ht="15" customHeight="1">
      <c r="A58" s="1560"/>
      <c r="B58" s="1560"/>
      <c r="C58" s="1560"/>
      <c r="D58" s="1560"/>
      <c r="E58" s="1560"/>
      <c r="F58" s="1560"/>
      <c r="G58" s="1560"/>
      <c r="H58" s="1560"/>
      <c r="I58" s="1560"/>
      <c r="J58" s="1560"/>
      <c r="K58" s="1560"/>
      <c r="L58" s="1560"/>
      <c r="M58" s="1560"/>
      <c r="N58" s="1560"/>
      <c r="O58" s="1560"/>
      <c r="P58" s="1560"/>
      <c r="Q58" s="1560"/>
      <c r="R58" s="1560"/>
      <c r="S58" s="1560"/>
      <c r="T58" s="1560"/>
      <c r="U58" s="1560"/>
      <c r="V58" s="1560"/>
      <c r="W58" s="1560"/>
      <c r="X58" s="1560"/>
      <c r="Y58" s="1560"/>
      <c r="Z58" s="1560"/>
      <c r="AA58" s="1560"/>
      <c r="AB58" s="1560"/>
      <c r="AC58" s="1560"/>
      <c r="AD58" s="1560"/>
      <c r="AE58" s="1560"/>
      <c r="AF58" s="1560"/>
      <c r="AG58" s="1560"/>
      <c r="AH58" s="1560"/>
      <c r="AI58" s="1560"/>
      <c r="AJ58" s="1560"/>
      <c r="AK58" s="1560"/>
      <c r="AL58" s="1560"/>
      <c r="AM58" s="241"/>
    </row>
    <row r="59" spans="1:39" ht="15" customHeight="1">
      <c r="A59" s="1560"/>
      <c r="B59" s="1560"/>
      <c r="C59" s="1560"/>
      <c r="D59" s="1560"/>
      <c r="E59" s="1560"/>
      <c r="F59" s="1560"/>
      <c r="G59" s="1560"/>
      <c r="H59" s="1560"/>
      <c r="I59" s="1560"/>
      <c r="J59" s="1560"/>
      <c r="K59" s="1560"/>
      <c r="L59" s="1560"/>
      <c r="M59" s="1560"/>
      <c r="N59" s="1560"/>
      <c r="O59" s="1560"/>
      <c r="P59" s="1560"/>
      <c r="Q59" s="1560"/>
      <c r="R59" s="1560"/>
      <c r="S59" s="1560"/>
      <c r="T59" s="1560"/>
      <c r="U59" s="1560"/>
      <c r="V59" s="1560"/>
      <c r="W59" s="1560"/>
      <c r="X59" s="1560"/>
      <c r="Y59" s="1560"/>
      <c r="Z59" s="1560"/>
      <c r="AA59" s="1560"/>
      <c r="AB59" s="1560"/>
      <c r="AC59" s="1560"/>
      <c r="AD59" s="1560"/>
      <c r="AE59" s="1560"/>
      <c r="AF59" s="1560"/>
      <c r="AG59" s="1560"/>
      <c r="AH59" s="1560"/>
      <c r="AI59" s="1560"/>
      <c r="AJ59" s="1560"/>
      <c r="AK59" s="1560"/>
      <c r="AL59" s="1560"/>
      <c r="AM59" s="241"/>
    </row>
    <row r="60" spans="1:39" ht="15" customHeight="1">
      <c r="A60" s="1560"/>
      <c r="B60" s="1560"/>
      <c r="C60" s="1560"/>
      <c r="D60" s="1560"/>
      <c r="E60" s="1560"/>
      <c r="F60" s="1560"/>
      <c r="G60" s="1560"/>
      <c r="H60" s="1560"/>
      <c r="I60" s="1560"/>
      <c r="J60" s="1560"/>
      <c r="K60" s="1560"/>
      <c r="L60" s="1560"/>
      <c r="M60" s="1560"/>
      <c r="N60" s="1560"/>
      <c r="O60" s="1560"/>
      <c r="P60" s="1560"/>
      <c r="Q60" s="1560"/>
      <c r="R60" s="1560"/>
      <c r="S60" s="1560"/>
      <c r="T60" s="1560"/>
      <c r="U60" s="1560"/>
      <c r="V60" s="1560"/>
      <c r="W60" s="1560"/>
      <c r="X60" s="1560"/>
      <c r="Y60" s="1560"/>
      <c r="Z60" s="1560"/>
      <c r="AA60" s="1560"/>
      <c r="AB60" s="1560"/>
      <c r="AC60" s="1560"/>
      <c r="AD60" s="1560"/>
      <c r="AE60" s="1560"/>
      <c r="AF60" s="1560"/>
      <c r="AG60" s="1560"/>
      <c r="AH60" s="1560"/>
      <c r="AI60" s="1560"/>
      <c r="AJ60" s="1560"/>
      <c r="AK60" s="1560"/>
      <c r="AL60" s="1560"/>
      <c r="AM60" s="241"/>
    </row>
    <row r="61" spans="1:39" ht="15" customHeight="1">
      <c r="A61" s="1560"/>
      <c r="B61" s="1560"/>
      <c r="C61" s="1560"/>
      <c r="D61" s="1560"/>
      <c r="E61" s="1560"/>
      <c r="F61" s="1560"/>
      <c r="G61" s="1560"/>
      <c r="H61" s="1560"/>
      <c r="I61" s="1560"/>
      <c r="J61" s="1560"/>
      <c r="K61" s="1560"/>
      <c r="L61" s="1560"/>
      <c r="M61" s="1560"/>
      <c r="N61" s="1560"/>
      <c r="O61" s="1560"/>
      <c r="P61" s="1560"/>
      <c r="Q61" s="1560"/>
      <c r="R61" s="1560"/>
      <c r="S61" s="1560"/>
      <c r="T61" s="1560"/>
      <c r="U61" s="1560"/>
      <c r="V61" s="1560"/>
      <c r="W61" s="1560"/>
      <c r="X61" s="1560"/>
      <c r="Y61" s="1560"/>
      <c r="Z61" s="1560"/>
      <c r="AA61" s="1560"/>
      <c r="AB61" s="1560"/>
      <c r="AC61" s="1560"/>
      <c r="AD61" s="1560"/>
      <c r="AE61" s="1560"/>
      <c r="AF61" s="1560"/>
      <c r="AG61" s="1560"/>
      <c r="AH61" s="1560"/>
      <c r="AI61" s="1560"/>
      <c r="AJ61" s="1560"/>
      <c r="AK61" s="1560"/>
      <c r="AL61" s="1560"/>
      <c r="AM61" s="241"/>
    </row>
    <row r="62" spans="1:39" ht="3.95" customHeight="1">
      <c r="A62" s="1560"/>
      <c r="B62" s="1560"/>
      <c r="C62" s="1560"/>
      <c r="D62" s="1560"/>
      <c r="E62" s="1560"/>
      <c r="F62" s="1560"/>
      <c r="G62" s="1560"/>
      <c r="H62" s="1560"/>
      <c r="I62" s="1560"/>
      <c r="J62" s="1560"/>
      <c r="K62" s="1560"/>
      <c r="L62" s="1560"/>
      <c r="M62" s="1560"/>
      <c r="N62" s="1560"/>
      <c r="O62" s="1560"/>
      <c r="P62" s="1560"/>
      <c r="Q62" s="1560"/>
      <c r="R62" s="1560"/>
      <c r="S62" s="1560"/>
      <c r="T62" s="1560"/>
      <c r="U62" s="1560"/>
      <c r="V62" s="1560"/>
      <c r="W62" s="1560"/>
      <c r="X62" s="1560"/>
      <c r="Y62" s="1560"/>
      <c r="Z62" s="1560"/>
      <c r="AA62" s="1560"/>
      <c r="AB62" s="1560"/>
      <c r="AC62" s="1560"/>
      <c r="AD62" s="1560"/>
      <c r="AE62" s="1560"/>
      <c r="AF62" s="1560"/>
      <c r="AG62" s="1560"/>
      <c r="AH62" s="1560"/>
      <c r="AI62" s="1560"/>
      <c r="AJ62" s="1560"/>
      <c r="AK62" s="1560"/>
      <c r="AL62" s="1560"/>
      <c r="AM62" s="241"/>
    </row>
    <row r="63" spans="1:39" ht="15" customHeight="1">
      <c r="A63" s="174"/>
      <c r="B63" s="1575" t="s">
        <v>2302</v>
      </c>
      <c r="C63" s="1576"/>
      <c r="D63" s="1576"/>
      <c r="E63" s="1576"/>
      <c r="F63" s="1576"/>
      <c r="G63" s="1576"/>
      <c r="H63" s="1576"/>
      <c r="I63" s="1576"/>
      <c r="J63" s="1576"/>
      <c r="K63" s="1576"/>
      <c r="L63" s="1576"/>
      <c r="M63" s="1576"/>
      <c r="N63" s="1576"/>
      <c r="O63" s="1576"/>
      <c r="P63" s="1576"/>
      <c r="Q63" s="1576"/>
      <c r="R63" s="1576"/>
      <c r="S63" s="1576"/>
      <c r="T63" s="1576"/>
      <c r="U63" s="1576"/>
      <c r="V63" s="1576"/>
      <c r="W63" s="1576"/>
      <c r="X63" s="1576"/>
      <c r="Y63" s="1576"/>
      <c r="Z63" s="1576"/>
      <c r="AA63" s="1576"/>
      <c r="AB63" s="1576"/>
      <c r="AC63" s="1576"/>
      <c r="AD63" s="1576"/>
      <c r="AE63" s="1576"/>
      <c r="AF63" s="1576"/>
      <c r="AG63" s="1577"/>
      <c r="AH63" s="1575" t="s">
        <v>2170</v>
      </c>
      <c r="AI63" s="1576"/>
      <c r="AJ63" s="1576"/>
      <c r="AK63" s="1577"/>
      <c r="AL63" s="258"/>
      <c r="AM63" s="241"/>
    </row>
    <row r="64" spans="1:39" ht="15" hidden="1" customHeight="1">
      <c r="A64" s="174"/>
      <c r="B64" s="1578" t="s">
        <v>2111</v>
      </c>
      <c r="C64" s="1579"/>
      <c r="D64" s="1579"/>
      <c r="E64" s="1579"/>
      <c r="F64" s="1579"/>
      <c r="G64" s="1579"/>
      <c r="H64" s="1579"/>
      <c r="I64" s="1579"/>
      <c r="J64" s="1579"/>
      <c r="K64" s="1579"/>
      <c r="L64" s="1579"/>
      <c r="M64" s="1579"/>
      <c r="N64" s="1579"/>
      <c r="O64" s="1579"/>
      <c r="P64" s="1579"/>
      <c r="Q64" s="1579"/>
      <c r="R64" s="1579"/>
      <c r="S64" s="1579"/>
      <c r="T64" s="1579"/>
      <c r="U64" s="1579"/>
      <c r="V64" s="1579"/>
      <c r="W64" s="1579"/>
      <c r="X64" s="1579"/>
      <c r="Y64" s="1579"/>
      <c r="Z64" s="1579"/>
      <c r="AA64" s="1579"/>
      <c r="AB64" s="1579"/>
      <c r="AC64" s="1579"/>
      <c r="AD64" s="1579"/>
      <c r="AE64" s="1584"/>
      <c r="AF64" s="259" t="s">
        <v>2171</v>
      </c>
      <c r="AG64" s="260"/>
      <c r="AH64" s="261" t="s">
        <v>2171</v>
      </c>
      <c r="AI64" s="261"/>
      <c r="AJ64" s="261"/>
      <c r="AK64" s="261"/>
      <c r="AL64" s="262"/>
      <c r="AM64" s="241"/>
    </row>
    <row r="65" spans="1:39" ht="15" hidden="1" customHeight="1">
      <c r="A65" s="174"/>
      <c r="B65" s="1578" t="s">
        <v>2115</v>
      </c>
      <c r="C65" s="1579"/>
      <c r="D65" s="1579"/>
      <c r="E65" s="1579"/>
      <c r="F65" s="1579"/>
      <c r="G65" s="1579"/>
      <c r="H65" s="1579"/>
      <c r="I65" s="1579"/>
      <c r="J65" s="1579"/>
      <c r="K65" s="1579"/>
      <c r="L65" s="1579"/>
      <c r="M65" s="1579"/>
      <c r="N65" s="1579"/>
      <c r="O65" s="1579"/>
      <c r="P65" s="1579"/>
      <c r="Q65" s="1579"/>
      <c r="R65" s="1579"/>
      <c r="S65" s="1579"/>
      <c r="T65" s="1579"/>
      <c r="U65" s="1579"/>
      <c r="V65" s="1579"/>
      <c r="W65" s="1579"/>
      <c r="X65" s="1579"/>
      <c r="Y65" s="1579"/>
      <c r="Z65" s="1579"/>
      <c r="AA65" s="1579"/>
      <c r="AB65" s="1579"/>
      <c r="AC65" s="1579"/>
      <c r="AD65" s="1579"/>
      <c r="AE65" s="1584"/>
      <c r="AF65" s="259" t="s">
        <v>2172</v>
      </c>
      <c r="AG65" s="260"/>
      <c r="AH65" s="261" t="s">
        <v>2172</v>
      </c>
      <c r="AI65" s="261"/>
      <c r="AJ65" s="261"/>
      <c r="AK65" s="261"/>
      <c r="AL65" s="262"/>
      <c r="AM65" s="241"/>
    </row>
    <row r="66" spans="1:39" ht="15" hidden="1" customHeight="1">
      <c r="A66" s="174"/>
      <c r="B66" s="1578" t="s">
        <v>2112</v>
      </c>
      <c r="C66" s="1579"/>
      <c r="D66" s="1579"/>
      <c r="E66" s="1579"/>
      <c r="F66" s="1579"/>
      <c r="G66" s="1579"/>
      <c r="H66" s="1579"/>
      <c r="I66" s="1579"/>
      <c r="J66" s="1579"/>
      <c r="K66" s="1579"/>
      <c r="L66" s="1579"/>
      <c r="M66" s="1579"/>
      <c r="N66" s="1579"/>
      <c r="O66" s="1579"/>
      <c r="P66" s="1579"/>
      <c r="Q66" s="1579"/>
      <c r="R66" s="1579"/>
      <c r="S66" s="1579"/>
      <c r="T66" s="1579"/>
      <c r="U66" s="1579"/>
      <c r="V66" s="1579"/>
      <c r="W66" s="1579"/>
      <c r="X66" s="1579"/>
      <c r="Y66" s="1579"/>
      <c r="Z66" s="1579"/>
      <c r="AA66" s="1579"/>
      <c r="AB66" s="1579"/>
      <c r="AC66" s="1579"/>
      <c r="AD66" s="1579"/>
      <c r="AE66" s="1584"/>
      <c r="AF66" s="259" t="s">
        <v>2173</v>
      </c>
      <c r="AG66" s="260"/>
      <c r="AH66" s="261" t="s">
        <v>2173</v>
      </c>
      <c r="AI66" s="261"/>
      <c r="AJ66" s="261"/>
      <c r="AK66" s="261"/>
      <c r="AL66" s="262"/>
      <c r="AM66" s="241"/>
    </row>
    <row r="67" spans="1:39" ht="15" hidden="1" customHeight="1">
      <c r="A67" s="174"/>
      <c r="B67" s="1578" t="s">
        <v>2113</v>
      </c>
      <c r="C67" s="1579"/>
      <c r="D67" s="1579"/>
      <c r="E67" s="1579"/>
      <c r="F67" s="1579"/>
      <c r="G67" s="1579"/>
      <c r="H67" s="1579"/>
      <c r="I67" s="1579"/>
      <c r="J67" s="1579"/>
      <c r="K67" s="1579"/>
      <c r="L67" s="1579"/>
      <c r="M67" s="1579"/>
      <c r="N67" s="1579"/>
      <c r="O67" s="1579"/>
      <c r="P67" s="1579"/>
      <c r="Q67" s="1579"/>
      <c r="R67" s="1579"/>
      <c r="S67" s="1579"/>
      <c r="T67" s="1579"/>
      <c r="U67" s="1579"/>
      <c r="V67" s="1579"/>
      <c r="W67" s="1579"/>
      <c r="X67" s="1579"/>
      <c r="Y67" s="1579"/>
      <c r="Z67" s="1579"/>
      <c r="AA67" s="1579"/>
      <c r="AB67" s="1579"/>
      <c r="AC67" s="1579"/>
      <c r="AD67" s="1579"/>
      <c r="AE67" s="1584"/>
      <c r="AF67" s="259" t="s">
        <v>2174</v>
      </c>
      <c r="AG67" s="260"/>
      <c r="AH67" s="261" t="s">
        <v>2174</v>
      </c>
      <c r="AI67" s="261"/>
      <c r="AJ67" s="261"/>
      <c r="AK67" s="261"/>
      <c r="AL67" s="262"/>
      <c r="AM67" s="241"/>
    </row>
    <row r="68" spans="1:39" ht="15" hidden="1" customHeight="1">
      <c r="A68" s="174"/>
      <c r="B68" s="1578" t="s">
        <v>2114</v>
      </c>
      <c r="C68" s="1579"/>
      <c r="D68" s="1579"/>
      <c r="E68" s="1579"/>
      <c r="F68" s="1579"/>
      <c r="G68" s="1579"/>
      <c r="H68" s="1579"/>
      <c r="I68" s="1579"/>
      <c r="J68" s="1579"/>
      <c r="K68" s="1579"/>
      <c r="L68" s="1579"/>
      <c r="M68" s="1579"/>
      <c r="N68" s="1579"/>
      <c r="O68" s="1579"/>
      <c r="P68" s="1579"/>
      <c r="Q68" s="1579"/>
      <c r="R68" s="1579"/>
      <c r="S68" s="1579"/>
      <c r="T68" s="1579"/>
      <c r="U68" s="1579"/>
      <c r="V68" s="1579"/>
      <c r="W68" s="1579"/>
      <c r="X68" s="1579"/>
      <c r="Y68" s="1579"/>
      <c r="Z68" s="1579"/>
      <c r="AA68" s="1579"/>
      <c r="AB68" s="1579"/>
      <c r="AC68" s="1579"/>
      <c r="AD68" s="1579"/>
      <c r="AE68" s="1584"/>
      <c r="AF68" s="259" t="s">
        <v>2175</v>
      </c>
      <c r="AG68" s="260"/>
      <c r="AH68" s="261" t="s">
        <v>2175</v>
      </c>
      <c r="AI68" s="261"/>
      <c r="AJ68" s="261"/>
      <c r="AK68" s="261"/>
      <c r="AL68" s="262"/>
      <c r="AM68" s="241"/>
    </row>
    <row r="69" spans="1:39" ht="15" hidden="1" customHeight="1">
      <c r="A69" s="174"/>
      <c r="B69" s="1578" t="s">
        <v>2116</v>
      </c>
      <c r="C69" s="1579"/>
      <c r="D69" s="1579"/>
      <c r="E69" s="1579"/>
      <c r="F69" s="1579"/>
      <c r="G69" s="1579"/>
      <c r="H69" s="1579"/>
      <c r="I69" s="1579"/>
      <c r="J69" s="1579"/>
      <c r="K69" s="1579"/>
      <c r="L69" s="1579"/>
      <c r="M69" s="1579"/>
      <c r="N69" s="1579"/>
      <c r="O69" s="1579"/>
      <c r="P69" s="1579"/>
      <c r="Q69" s="1579"/>
      <c r="R69" s="1579"/>
      <c r="S69" s="1579"/>
      <c r="T69" s="1579"/>
      <c r="U69" s="1579"/>
      <c r="V69" s="1579"/>
      <c r="W69" s="1579"/>
      <c r="X69" s="1579"/>
      <c r="Y69" s="1579"/>
      <c r="Z69" s="1579"/>
      <c r="AA69" s="1579"/>
      <c r="AB69" s="1579"/>
      <c r="AC69" s="1579"/>
      <c r="AD69" s="1579"/>
      <c r="AE69" s="1584"/>
      <c r="AF69" s="259" t="s">
        <v>2176</v>
      </c>
      <c r="AG69" s="260"/>
      <c r="AH69" s="261" t="s">
        <v>2176</v>
      </c>
      <c r="AI69" s="261"/>
      <c r="AJ69" s="261"/>
      <c r="AK69" s="261"/>
      <c r="AL69" s="262"/>
      <c r="AM69" s="241"/>
    </row>
    <row r="70" spans="1:39" ht="15" customHeight="1">
      <c r="A70" s="174"/>
      <c r="B70" s="1583" t="s">
        <v>2117</v>
      </c>
      <c r="C70" s="1583"/>
      <c r="D70" s="1583"/>
      <c r="E70" s="1583"/>
      <c r="F70" s="1583"/>
      <c r="G70" s="1583"/>
      <c r="H70" s="1583"/>
      <c r="I70" s="1583"/>
      <c r="J70" s="1583"/>
      <c r="K70" s="1583"/>
      <c r="L70" s="1583"/>
      <c r="M70" s="1583"/>
      <c r="N70" s="1583"/>
      <c r="O70" s="1583"/>
      <c r="P70" s="1583"/>
      <c r="Q70" s="1583"/>
      <c r="R70" s="1583"/>
      <c r="S70" s="1583"/>
      <c r="T70" s="1583"/>
      <c r="U70" s="1583"/>
      <c r="V70" s="1583"/>
      <c r="W70" s="1583"/>
      <c r="X70" s="1583"/>
      <c r="Y70" s="1583"/>
      <c r="Z70" s="1583"/>
      <c r="AA70" s="1583"/>
      <c r="AB70" s="1583"/>
      <c r="AC70" s="1583"/>
      <c r="AD70" s="1583"/>
      <c r="AE70" s="1583"/>
      <c r="AF70" s="1583"/>
      <c r="AG70" s="1583"/>
      <c r="AH70" s="1580" t="s">
        <v>2177</v>
      </c>
      <c r="AI70" s="1581"/>
      <c r="AJ70" s="1581"/>
      <c r="AK70" s="1582"/>
      <c r="AL70" s="262"/>
      <c r="AM70" s="241"/>
    </row>
    <row r="71" spans="1:39" ht="15" customHeight="1">
      <c r="A71" s="174"/>
      <c r="B71" s="1578" t="s">
        <v>2118</v>
      </c>
      <c r="C71" s="1579"/>
      <c r="D71" s="1579"/>
      <c r="E71" s="1579"/>
      <c r="F71" s="1579"/>
      <c r="G71" s="1579"/>
      <c r="H71" s="1579"/>
      <c r="I71" s="1579"/>
      <c r="J71" s="1579"/>
      <c r="K71" s="1579"/>
      <c r="L71" s="1579"/>
      <c r="M71" s="1579"/>
      <c r="N71" s="1579"/>
      <c r="O71" s="1579"/>
      <c r="P71" s="1579"/>
      <c r="Q71" s="1579"/>
      <c r="R71" s="1579"/>
      <c r="S71" s="1579"/>
      <c r="T71" s="1579"/>
      <c r="U71" s="1579"/>
      <c r="V71" s="1579"/>
      <c r="W71" s="1579"/>
      <c r="X71" s="1579"/>
      <c r="Y71" s="1579"/>
      <c r="Z71" s="1579"/>
      <c r="AA71" s="1579"/>
      <c r="AB71" s="1579"/>
      <c r="AC71" s="1579"/>
      <c r="AD71" s="1579"/>
      <c r="AE71" s="1579"/>
      <c r="AF71" s="1579"/>
      <c r="AG71" s="1579"/>
      <c r="AH71" s="1580" t="s">
        <v>2178</v>
      </c>
      <c r="AI71" s="1581"/>
      <c r="AJ71" s="1581"/>
      <c r="AK71" s="1582"/>
      <c r="AL71" s="262"/>
      <c r="AM71" s="241"/>
    </row>
    <row r="72" spans="1:39" ht="15" customHeight="1">
      <c r="A72" s="174"/>
      <c r="B72" s="1578" t="s">
        <v>2119</v>
      </c>
      <c r="C72" s="1579"/>
      <c r="D72" s="1579"/>
      <c r="E72" s="1579"/>
      <c r="F72" s="1579"/>
      <c r="G72" s="1579"/>
      <c r="H72" s="1579"/>
      <c r="I72" s="1579"/>
      <c r="J72" s="1579"/>
      <c r="K72" s="1579"/>
      <c r="L72" s="1579"/>
      <c r="M72" s="1579"/>
      <c r="N72" s="1579"/>
      <c r="O72" s="1579"/>
      <c r="P72" s="1579"/>
      <c r="Q72" s="1579"/>
      <c r="R72" s="1579"/>
      <c r="S72" s="1579"/>
      <c r="T72" s="1579"/>
      <c r="U72" s="1579"/>
      <c r="V72" s="1579"/>
      <c r="W72" s="1579"/>
      <c r="X72" s="1579"/>
      <c r="Y72" s="1579"/>
      <c r="Z72" s="1579"/>
      <c r="AA72" s="1579"/>
      <c r="AB72" s="1579"/>
      <c r="AC72" s="1579"/>
      <c r="AD72" s="1579"/>
      <c r="AE72" s="1579"/>
      <c r="AF72" s="1579"/>
      <c r="AG72" s="1579"/>
      <c r="AH72" s="1580" t="s">
        <v>2179</v>
      </c>
      <c r="AI72" s="1581"/>
      <c r="AJ72" s="1581"/>
      <c r="AK72" s="1582"/>
      <c r="AL72" s="262"/>
      <c r="AM72" s="241"/>
    </row>
    <row r="73" spans="1:39" ht="15" customHeight="1">
      <c r="A73" s="174"/>
      <c r="B73" s="1578" t="s">
        <v>2120</v>
      </c>
      <c r="C73" s="1579"/>
      <c r="D73" s="1579"/>
      <c r="E73" s="1579"/>
      <c r="F73" s="1579"/>
      <c r="G73" s="1579"/>
      <c r="H73" s="1579"/>
      <c r="I73" s="1579"/>
      <c r="J73" s="1579"/>
      <c r="K73" s="1579"/>
      <c r="L73" s="1579"/>
      <c r="M73" s="1579"/>
      <c r="N73" s="1579"/>
      <c r="O73" s="1579"/>
      <c r="P73" s="1579"/>
      <c r="Q73" s="1579"/>
      <c r="R73" s="1579"/>
      <c r="S73" s="1579"/>
      <c r="T73" s="1579"/>
      <c r="U73" s="1579"/>
      <c r="V73" s="1579"/>
      <c r="W73" s="1579"/>
      <c r="X73" s="1579"/>
      <c r="Y73" s="1579"/>
      <c r="Z73" s="1579"/>
      <c r="AA73" s="1579"/>
      <c r="AB73" s="1579"/>
      <c r="AC73" s="1579"/>
      <c r="AD73" s="1579"/>
      <c r="AE73" s="1579"/>
      <c r="AF73" s="1579"/>
      <c r="AG73" s="1579"/>
      <c r="AH73" s="1580" t="s">
        <v>2180</v>
      </c>
      <c r="AI73" s="1581"/>
      <c r="AJ73" s="1581"/>
      <c r="AK73" s="1582"/>
      <c r="AL73" s="262"/>
      <c r="AM73" s="241"/>
    </row>
    <row r="74" spans="1:39" ht="15" customHeight="1">
      <c r="A74" s="174"/>
      <c r="B74" s="1578" t="s">
        <v>2121</v>
      </c>
      <c r="C74" s="1579"/>
      <c r="D74" s="1579"/>
      <c r="E74" s="1579"/>
      <c r="F74" s="1579"/>
      <c r="G74" s="1579"/>
      <c r="H74" s="1579"/>
      <c r="I74" s="1579"/>
      <c r="J74" s="1579"/>
      <c r="K74" s="1579"/>
      <c r="L74" s="1579"/>
      <c r="M74" s="1579"/>
      <c r="N74" s="1579"/>
      <c r="O74" s="1579"/>
      <c r="P74" s="1579"/>
      <c r="Q74" s="1579"/>
      <c r="R74" s="1579"/>
      <c r="S74" s="1579"/>
      <c r="T74" s="1579"/>
      <c r="U74" s="1579"/>
      <c r="V74" s="1579"/>
      <c r="W74" s="1579"/>
      <c r="X74" s="1579"/>
      <c r="Y74" s="1579"/>
      <c r="Z74" s="1579"/>
      <c r="AA74" s="1579"/>
      <c r="AB74" s="1579"/>
      <c r="AC74" s="1579"/>
      <c r="AD74" s="1579"/>
      <c r="AE74" s="1579"/>
      <c r="AF74" s="1579"/>
      <c r="AG74" s="1579"/>
      <c r="AH74" s="1580" t="s">
        <v>2181</v>
      </c>
      <c r="AI74" s="1581"/>
      <c r="AJ74" s="1581"/>
      <c r="AK74" s="1582"/>
      <c r="AL74" s="262"/>
      <c r="AM74" s="241"/>
    </row>
    <row r="75" spans="1:39" ht="15" customHeight="1">
      <c r="A75" s="174"/>
      <c r="B75" s="1578" t="s">
        <v>2122</v>
      </c>
      <c r="C75" s="1579"/>
      <c r="D75" s="1579"/>
      <c r="E75" s="1579"/>
      <c r="F75" s="1579"/>
      <c r="G75" s="1579"/>
      <c r="H75" s="1579"/>
      <c r="I75" s="1579"/>
      <c r="J75" s="1579"/>
      <c r="K75" s="1579"/>
      <c r="L75" s="1579"/>
      <c r="M75" s="1579"/>
      <c r="N75" s="1579"/>
      <c r="O75" s="1579"/>
      <c r="P75" s="1579"/>
      <c r="Q75" s="1579"/>
      <c r="R75" s="1579"/>
      <c r="S75" s="1579"/>
      <c r="T75" s="1579"/>
      <c r="U75" s="1579"/>
      <c r="V75" s="1579"/>
      <c r="W75" s="1579"/>
      <c r="X75" s="1579"/>
      <c r="Y75" s="1579"/>
      <c r="Z75" s="1579"/>
      <c r="AA75" s="1579"/>
      <c r="AB75" s="1579"/>
      <c r="AC75" s="1579"/>
      <c r="AD75" s="1579"/>
      <c r="AE75" s="1579"/>
      <c r="AF75" s="1579"/>
      <c r="AG75" s="1579"/>
      <c r="AH75" s="1580" t="s">
        <v>2182</v>
      </c>
      <c r="AI75" s="1581"/>
      <c r="AJ75" s="1581"/>
      <c r="AK75" s="1582"/>
      <c r="AL75" s="262"/>
      <c r="AM75" s="241"/>
    </row>
    <row r="76" spans="1:39" ht="15" customHeight="1">
      <c r="A76" s="174"/>
      <c r="B76" s="1578" t="s">
        <v>2123</v>
      </c>
      <c r="C76" s="1579"/>
      <c r="D76" s="1579"/>
      <c r="E76" s="1579"/>
      <c r="F76" s="1579"/>
      <c r="G76" s="1579"/>
      <c r="H76" s="1579"/>
      <c r="I76" s="1579"/>
      <c r="J76" s="1579"/>
      <c r="K76" s="1579"/>
      <c r="L76" s="1579"/>
      <c r="M76" s="1579"/>
      <c r="N76" s="1579"/>
      <c r="O76" s="1579"/>
      <c r="P76" s="1579"/>
      <c r="Q76" s="1579"/>
      <c r="R76" s="1579"/>
      <c r="S76" s="1579"/>
      <c r="T76" s="1579"/>
      <c r="U76" s="1579"/>
      <c r="V76" s="1579"/>
      <c r="W76" s="1579"/>
      <c r="X76" s="1579"/>
      <c r="Y76" s="1579"/>
      <c r="Z76" s="1579"/>
      <c r="AA76" s="1579"/>
      <c r="AB76" s="1579"/>
      <c r="AC76" s="1579"/>
      <c r="AD76" s="1579"/>
      <c r="AE76" s="1579"/>
      <c r="AF76" s="1579"/>
      <c r="AG76" s="1579"/>
      <c r="AH76" s="1580" t="s">
        <v>2183</v>
      </c>
      <c r="AI76" s="1581"/>
      <c r="AJ76" s="1581"/>
      <c r="AK76" s="1582"/>
      <c r="AL76" s="262"/>
      <c r="AM76" s="241"/>
    </row>
    <row r="77" spans="1:39" ht="15" customHeight="1">
      <c r="A77" s="174"/>
      <c r="B77" s="1578" t="s">
        <v>2124</v>
      </c>
      <c r="C77" s="1579"/>
      <c r="D77" s="1579"/>
      <c r="E77" s="1579"/>
      <c r="F77" s="1579"/>
      <c r="G77" s="1579"/>
      <c r="H77" s="1579"/>
      <c r="I77" s="1579"/>
      <c r="J77" s="1579"/>
      <c r="K77" s="1579"/>
      <c r="L77" s="1579"/>
      <c r="M77" s="1579"/>
      <c r="N77" s="1579"/>
      <c r="O77" s="1579"/>
      <c r="P77" s="1579"/>
      <c r="Q77" s="1579"/>
      <c r="R77" s="1579"/>
      <c r="S77" s="1579"/>
      <c r="T77" s="1579"/>
      <c r="U77" s="1579"/>
      <c r="V77" s="1579"/>
      <c r="W77" s="1579"/>
      <c r="X77" s="1579"/>
      <c r="Y77" s="1579"/>
      <c r="Z77" s="1579"/>
      <c r="AA77" s="1579"/>
      <c r="AB77" s="1579"/>
      <c r="AC77" s="1579"/>
      <c r="AD77" s="1579"/>
      <c r="AE77" s="1579"/>
      <c r="AF77" s="1579"/>
      <c r="AG77" s="1579"/>
      <c r="AH77" s="1580" t="s">
        <v>2184</v>
      </c>
      <c r="AI77" s="1581"/>
      <c r="AJ77" s="1581"/>
      <c r="AK77" s="1582"/>
      <c r="AL77" s="262"/>
      <c r="AM77" s="241"/>
    </row>
    <row r="78" spans="1:39" ht="15" customHeight="1">
      <c r="A78" s="174"/>
      <c r="B78" s="1578" t="s">
        <v>2125</v>
      </c>
      <c r="C78" s="1579"/>
      <c r="D78" s="1579"/>
      <c r="E78" s="1579"/>
      <c r="F78" s="1579"/>
      <c r="G78" s="1579"/>
      <c r="H78" s="1579"/>
      <c r="I78" s="1579"/>
      <c r="J78" s="1579"/>
      <c r="K78" s="1579"/>
      <c r="L78" s="1579"/>
      <c r="M78" s="1579"/>
      <c r="N78" s="1579"/>
      <c r="O78" s="1579"/>
      <c r="P78" s="1579"/>
      <c r="Q78" s="1579"/>
      <c r="R78" s="1579"/>
      <c r="S78" s="1579"/>
      <c r="T78" s="1579"/>
      <c r="U78" s="1579"/>
      <c r="V78" s="1579"/>
      <c r="W78" s="1579"/>
      <c r="X78" s="1579"/>
      <c r="Y78" s="1579"/>
      <c r="Z78" s="1579"/>
      <c r="AA78" s="1579"/>
      <c r="AB78" s="1579"/>
      <c r="AC78" s="1579"/>
      <c r="AD78" s="1579"/>
      <c r="AE78" s="1579"/>
      <c r="AF78" s="1579"/>
      <c r="AG78" s="1579"/>
      <c r="AH78" s="1580" t="s">
        <v>2299</v>
      </c>
      <c r="AI78" s="1581"/>
      <c r="AJ78" s="1581"/>
      <c r="AK78" s="1582"/>
      <c r="AL78" s="262"/>
      <c r="AM78" s="241"/>
    </row>
    <row r="79" spans="1:39" ht="15" customHeight="1">
      <c r="A79" s="174"/>
      <c r="B79" s="1578" t="s">
        <v>2126</v>
      </c>
      <c r="C79" s="1579"/>
      <c r="D79" s="1579"/>
      <c r="E79" s="1579"/>
      <c r="F79" s="1579"/>
      <c r="G79" s="1579"/>
      <c r="H79" s="1579"/>
      <c r="I79" s="1579"/>
      <c r="J79" s="1579"/>
      <c r="K79" s="1579"/>
      <c r="L79" s="1579"/>
      <c r="M79" s="1579"/>
      <c r="N79" s="1579"/>
      <c r="O79" s="1579"/>
      <c r="P79" s="1579"/>
      <c r="Q79" s="1579"/>
      <c r="R79" s="1579"/>
      <c r="S79" s="1579"/>
      <c r="T79" s="1579"/>
      <c r="U79" s="1579"/>
      <c r="V79" s="1579"/>
      <c r="W79" s="1579"/>
      <c r="X79" s="1579"/>
      <c r="Y79" s="1579"/>
      <c r="Z79" s="1579"/>
      <c r="AA79" s="1579"/>
      <c r="AB79" s="1579"/>
      <c r="AC79" s="1579"/>
      <c r="AD79" s="1579"/>
      <c r="AE79" s="1579"/>
      <c r="AF79" s="1579"/>
      <c r="AG79" s="1579"/>
      <c r="AH79" s="1580" t="s">
        <v>2185</v>
      </c>
      <c r="AI79" s="1581"/>
      <c r="AJ79" s="1581"/>
      <c r="AK79" s="1582"/>
      <c r="AL79" s="262"/>
      <c r="AM79" s="241"/>
    </row>
    <row r="80" spans="1:39" ht="15" customHeight="1">
      <c r="A80" s="174"/>
      <c r="B80" s="1578" t="s">
        <v>2127</v>
      </c>
      <c r="C80" s="1579"/>
      <c r="D80" s="1579"/>
      <c r="E80" s="1579"/>
      <c r="F80" s="1579"/>
      <c r="G80" s="1579"/>
      <c r="H80" s="1579"/>
      <c r="I80" s="1579"/>
      <c r="J80" s="1579"/>
      <c r="K80" s="1579"/>
      <c r="L80" s="1579"/>
      <c r="M80" s="1579"/>
      <c r="N80" s="1579"/>
      <c r="O80" s="1579"/>
      <c r="P80" s="1579"/>
      <c r="Q80" s="1579"/>
      <c r="R80" s="1579"/>
      <c r="S80" s="1579"/>
      <c r="T80" s="1579"/>
      <c r="U80" s="1579"/>
      <c r="V80" s="1579"/>
      <c r="W80" s="1579"/>
      <c r="X80" s="1579"/>
      <c r="Y80" s="1579"/>
      <c r="Z80" s="1579"/>
      <c r="AA80" s="1579"/>
      <c r="AB80" s="1579"/>
      <c r="AC80" s="1579"/>
      <c r="AD80" s="1579"/>
      <c r="AE80" s="1579"/>
      <c r="AF80" s="1579"/>
      <c r="AG80" s="1579"/>
      <c r="AH80" s="1580" t="s">
        <v>2187</v>
      </c>
      <c r="AI80" s="1581"/>
      <c r="AJ80" s="1581"/>
      <c r="AK80" s="1582"/>
      <c r="AL80" s="262"/>
      <c r="AM80" s="241"/>
    </row>
    <row r="81" spans="1:39" ht="15" customHeight="1">
      <c r="A81" s="174"/>
      <c r="B81" s="1578" t="s">
        <v>2186</v>
      </c>
      <c r="C81" s="1579"/>
      <c r="D81" s="1579"/>
      <c r="E81" s="1579"/>
      <c r="F81" s="1579"/>
      <c r="G81" s="1579"/>
      <c r="H81" s="1579"/>
      <c r="I81" s="1579"/>
      <c r="J81" s="1579"/>
      <c r="K81" s="1579"/>
      <c r="L81" s="1579"/>
      <c r="M81" s="1579"/>
      <c r="N81" s="1579"/>
      <c r="O81" s="1579"/>
      <c r="P81" s="1579"/>
      <c r="Q81" s="1579"/>
      <c r="R81" s="1579"/>
      <c r="S81" s="1579"/>
      <c r="T81" s="1579"/>
      <c r="U81" s="1579"/>
      <c r="V81" s="1579"/>
      <c r="W81" s="1579"/>
      <c r="X81" s="1579"/>
      <c r="Y81" s="1579"/>
      <c r="Z81" s="1579"/>
      <c r="AA81" s="1579"/>
      <c r="AB81" s="1579"/>
      <c r="AC81" s="1579"/>
      <c r="AD81" s="1579"/>
      <c r="AE81" s="1579"/>
      <c r="AF81" s="1579"/>
      <c r="AG81" s="1579"/>
      <c r="AH81" s="1580" t="s">
        <v>2188</v>
      </c>
      <c r="AI81" s="1581"/>
      <c r="AJ81" s="1581"/>
      <c r="AK81" s="1582"/>
      <c r="AL81" s="262"/>
      <c r="AM81" s="241"/>
    </row>
    <row r="82" spans="1:39" ht="15" customHeight="1">
      <c r="A82" s="174"/>
      <c r="B82" s="1578" t="s">
        <v>2128</v>
      </c>
      <c r="C82" s="1579"/>
      <c r="D82" s="1579"/>
      <c r="E82" s="1579"/>
      <c r="F82" s="1579"/>
      <c r="G82" s="1579"/>
      <c r="H82" s="1579"/>
      <c r="I82" s="1579"/>
      <c r="J82" s="1579"/>
      <c r="K82" s="1579"/>
      <c r="L82" s="1579"/>
      <c r="M82" s="1579"/>
      <c r="N82" s="1579"/>
      <c r="O82" s="1579"/>
      <c r="P82" s="1579"/>
      <c r="Q82" s="1579"/>
      <c r="R82" s="1579"/>
      <c r="S82" s="1579"/>
      <c r="T82" s="1579"/>
      <c r="U82" s="1579"/>
      <c r="V82" s="1579"/>
      <c r="W82" s="1579"/>
      <c r="X82" s="1579"/>
      <c r="Y82" s="1579"/>
      <c r="Z82" s="1579"/>
      <c r="AA82" s="1579"/>
      <c r="AB82" s="1579"/>
      <c r="AC82" s="1579"/>
      <c r="AD82" s="1579"/>
      <c r="AE82" s="1579"/>
      <c r="AF82" s="1579"/>
      <c r="AG82" s="1579"/>
      <c r="AH82" s="1580" t="s">
        <v>2189</v>
      </c>
      <c r="AI82" s="1581"/>
      <c r="AJ82" s="1581"/>
      <c r="AK82" s="1582"/>
      <c r="AL82" s="262"/>
      <c r="AM82" s="241"/>
    </row>
    <row r="83" spans="1:39" ht="15" customHeight="1">
      <c r="A83" s="174"/>
      <c r="B83" s="1578" t="s">
        <v>2129</v>
      </c>
      <c r="C83" s="1579"/>
      <c r="D83" s="1579"/>
      <c r="E83" s="1579"/>
      <c r="F83" s="1579"/>
      <c r="G83" s="1579"/>
      <c r="H83" s="1579"/>
      <c r="I83" s="1579"/>
      <c r="J83" s="1579"/>
      <c r="K83" s="1579"/>
      <c r="L83" s="1579"/>
      <c r="M83" s="1579"/>
      <c r="N83" s="1579"/>
      <c r="O83" s="1579"/>
      <c r="P83" s="1579"/>
      <c r="Q83" s="1579"/>
      <c r="R83" s="1579"/>
      <c r="S83" s="1579"/>
      <c r="T83" s="1579"/>
      <c r="U83" s="1579"/>
      <c r="V83" s="1579"/>
      <c r="W83" s="1579"/>
      <c r="X83" s="1579"/>
      <c r="Y83" s="1579"/>
      <c r="Z83" s="1579"/>
      <c r="AA83" s="1579"/>
      <c r="AB83" s="1579"/>
      <c r="AC83" s="1579"/>
      <c r="AD83" s="1579"/>
      <c r="AE83" s="1579"/>
      <c r="AF83" s="1579"/>
      <c r="AG83" s="1579"/>
      <c r="AH83" s="1580" t="s">
        <v>2190</v>
      </c>
      <c r="AI83" s="1581"/>
      <c r="AJ83" s="1581"/>
      <c r="AK83" s="1582"/>
      <c r="AL83" s="262"/>
      <c r="AM83" s="241"/>
    </row>
    <row r="84" spans="1:39" ht="15" customHeight="1">
      <c r="A84" s="174"/>
      <c r="B84" s="1578" t="s">
        <v>2130</v>
      </c>
      <c r="C84" s="1579"/>
      <c r="D84" s="1579"/>
      <c r="E84" s="1579"/>
      <c r="F84" s="1579"/>
      <c r="G84" s="1579"/>
      <c r="H84" s="1579"/>
      <c r="I84" s="1579"/>
      <c r="J84" s="1579"/>
      <c r="K84" s="1579"/>
      <c r="L84" s="1579"/>
      <c r="M84" s="1579"/>
      <c r="N84" s="1579"/>
      <c r="O84" s="1579"/>
      <c r="P84" s="1579"/>
      <c r="Q84" s="1579"/>
      <c r="R84" s="1579"/>
      <c r="S84" s="1579"/>
      <c r="T84" s="1579"/>
      <c r="U84" s="1579"/>
      <c r="V84" s="1579"/>
      <c r="W84" s="1579"/>
      <c r="X84" s="1579"/>
      <c r="Y84" s="1579"/>
      <c r="Z84" s="1579"/>
      <c r="AA84" s="1579"/>
      <c r="AB84" s="1579"/>
      <c r="AC84" s="1579"/>
      <c r="AD84" s="1579"/>
      <c r="AE84" s="1579"/>
      <c r="AF84" s="1579"/>
      <c r="AG84" s="1579"/>
      <c r="AH84" s="1580" t="s">
        <v>2191</v>
      </c>
      <c r="AI84" s="1581"/>
      <c r="AJ84" s="1581"/>
      <c r="AK84" s="1582"/>
      <c r="AL84" s="262"/>
      <c r="AM84" s="241"/>
    </row>
    <row r="85" spans="1:39" ht="15" customHeight="1">
      <c r="A85" s="174"/>
      <c r="B85" s="1578" t="s">
        <v>2295</v>
      </c>
      <c r="C85" s="1579"/>
      <c r="D85" s="1579"/>
      <c r="E85" s="1579"/>
      <c r="F85" s="1579"/>
      <c r="G85" s="1579"/>
      <c r="H85" s="1579"/>
      <c r="I85" s="1579"/>
      <c r="J85" s="1579"/>
      <c r="K85" s="1579"/>
      <c r="L85" s="1579"/>
      <c r="M85" s="1579"/>
      <c r="N85" s="1579"/>
      <c r="O85" s="1579"/>
      <c r="P85" s="1579"/>
      <c r="Q85" s="1579"/>
      <c r="R85" s="1579"/>
      <c r="S85" s="1579"/>
      <c r="T85" s="1579"/>
      <c r="U85" s="1579"/>
      <c r="V85" s="1579"/>
      <c r="W85" s="1579"/>
      <c r="X85" s="1579"/>
      <c r="Y85" s="1579"/>
      <c r="Z85" s="1579"/>
      <c r="AA85" s="1579"/>
      <c r="AB85" s="1579"/>
      <c r="AC85" s="1579"/>
      <c r="AD85" s="1579"/>
      <c r="AE85" s="1579"/>
      <c r="AF85" s="1579"/>
      <c r="AG85" s="1579"/>
      <c r="AH85" s="1580" t="s">
        <v>2192</v>
      </c>
      <c r="AI85" s="1581"/>
      <c r="AJ85" s="1581"/>
      <c r="AK85" s="1582"/>
      <c r="AL85" s="262"/>
      <c r="AM85" s="241"/>
    </row>
    <row r="86" spans="1:39" ht="15" customHeight="1">
      <c r="A86" s="174"/>
      <c r="B86" s="1578" t="s">
        <v>2296</v>
      </c>
      <c r="C86" s="1579"/>
      <c r="D86" s="1579"/>
      <c r="E86" s="1579"/>
      <c r="F86" s="1579"/>
      <c r="G86" s="1579"/>
      <c r="H86" s="1579"/>
      <c r="I86" s="1579"/>
      <c r="J86" s="1579"/>
      <c r="K86" s="1579"/>
      <c r="L86" s="1579"/>
      <c r="M86" s="1579"/>
      <c r="N86" s="1579"/>
      <c r="O86" s="1579"/>
      <c r="P86" s="1579"/>
      <c r="Q86" s="1579"/>
      <c r="R86" s="1579"/>
      <c r="S86" s="1579"/>
      <c r="T86" s="1579"/>
      <c r="U86" s="1579"/>
      <c r="V86" s="1579"/>
      <c r="W86" s="1579"/>
      <c r="X86" s="1579"/>
      <c r="Y86" s="1579"/>
      <c r="Z86" s="1579"/>
      <c r="AA86" s="1579"/>
      <c r="AB86" s="1579"/>
      <c r="AC86" s="1579"/>
      <c r="AD86" s="1579"/>
      <c r="AE86" s="1579"/>
      <c r="AF86" s="1579"/>
      <c r="AG86" s="1579"/>
      <c r="AH86" s="1580" t="s">
        <v>2196</v>
      </c>
      <c r="AI86" s="1581"/>
      <c r="AJ86" s="1581"/>
      <c r="AK86" s="1582"/>
      <c r="AL86" s="262"/>
      <c r="AM86" s="241"/>
    </row>
    <row r="87" spans="1:39" ht="27.6" customHeight="1">
      <c r="A87" s="174"/>
      <c r="B87" s="1578" t="s">
        <v>2297</v>
      </c>
      <c r="C87" s="1579"/>
      <c r="D87" s="1579"/>
      <c r="E87" s="1579"/>
      <c r="F87" s="1579"/>
      <c r="G87" s="1579"/>
      <c r="H87" s="1579"/>
      <c r="I87" s="1579"/>
      <c r="J87" s="1579"/>
      <c r="K87" s="1579"/>
      <c r="L87" s="1579"/>
      <c r="M87" s="1579"/>
      <c r="N87" s="1579"/>
      <c r="O87" s="1579"/>
      <c r="P87" s="1579"/>
      <c r="Q87" s="1579"/>
      <c r="R87" s="1579"/>
      <c r="S87" s="1579"/>
      <c r="T87" s="1579"/>
      <c r="U87" s="1579"/>
      <c r="V87" s="1579"/>
      <c r="W87" s="1579"/>
      <c r="X87" s="1579"/>
      <c r="Y87" s="1579"/>
      <c r="Z87" s="1579"/>
      <c r="AA87" s="1579"/>
      <c r="AB87" s="1579"/>
      <c r="AC87" s="1579"/>
      <c r="AD87" s="1579"/>
      <c r="AE87" s="1579"/>
      <c r="AF87" s="1579"/>
      <c r="AG87" s="1579"/>
      <c r="AH87" s="1585" t="s">
        <v>2195</v>
      </c>
      <c r="AI87" s="1586"/>
      <c r="AJ87" s="1586"/>
      <c r="AK87" s="1587"/>
      <c r="AL87" s="263"/>
      <c r="AM87" s="241"/>
    </row>
    <row r="88" spans="1:39" ht="15" customHeight="1">
      <c r="A88" s="174"/>
      <c r="B88" s="1578" t="s">
        <v>2298</v>
      </c>
      <c r="C88" s="1579"/>
      <c r="D88" s="1579"/>
      <c r="E88" s="1579"/>
      <c r="F88" s="1579"/>
      <c r="G88" s="1579"/>
      <c r="H88" s="1579"/>
      <c r="I88" s="1579"/>
      <c r="J88" s="1579"/>
      <c r="K88" s="1579"/>
      <c r="L88" s="1579"/>
      <c r="M88" s="1579"/>
      <c r="N88" s="1579"/>
      <c r="O88" s="1579"/>
      <c r="P88" s="1579"/>
      <c r="Q88" s="1579"/>
      <c r="R88" s="1579"/>
      <c r="S88" s="1579"/>
      <c r="T88" s="1579"/>
      <c r="U88" s="1579"/>
      <c r="V88" s="1579"/>
      <c r="W88" s="1579"/>
      <c r="X88" s="1579"/>
      <c r="Y88" s="1579"/>
      <c r="Z88" s="1579"/>
      <c r="AA88" s="1579"/>
      <c r="AB88" s="1579"/>
      <c r="AC88" s="1579"/>
      <c r="AD88" s="1579"/>
      <c r="AE88" s="1579"/>
      <c r="AF88" s="1579"/>
      <c r="AG88" s="1579"/>
      <c r="AH88" s="1585" t="s">
        <v>2194</v>
      </c>
      <c r="AI88" s="1586"/>
      <c r="AJ88" s="1586"/>
      <c r="AK88" s="1587"/>
      <c r="AL88" s="263"/>
      <c r="AM88" s="241"/>
    </row>
    <row r="89" spans="1:39" ht="15" customHeight="1">
      <c r="A89" s="174"/>
      <c r="B89" s="1578" t="s">
        <v>2131</v>
      </c>
      <c r="C89" s="1579"/>
      <c r="D89" s="1579"/>
      <c r="E89" s="1579"/>
      <c r="F89" s="1579"/>
      <c r="G89" s="1579"/>
      <c r="H89" s="1579"/>
      <c r="I89" s="1579"/>
      <c r="J89" s="1579"/>
      <c r="K89" s="1579"/>
      <c r="L89" s="1579"/>
      <c r="M89" s="1579"/>
      <c r="N89" s="1579"/>
      <c r="O89" s="1579"/>
      <c r="P89" s="1579"/>
      <c r="Q89" s="1579"/>
      <c r="R89" s="1579"/>
      <c r="S89" s="1579"/>
      <c r="T89" s="1579"/>
      <c r="U89" s="1579"/>
      <c r="V89" s="1579"/>
      <c r="W89" s="1579"/>
      <c r="X89" s="1579"/>
      <c r="Y89" s="1579"/>
      <c r="Z89" s="1579"/>
      <c r="AA89" s="1579"/>
      <c r="AB89" s="1579"/>
      <c r="AC89" s="1579"/>
      <c r="AD89" s="1579"/>
      <c r="AE89" s="1579"/>
      <c r="AF89" s="1579"/>
      <c r="AG89" s="1579"/>
      <c r="AH89" s="1580" t="s">
        <v>2197</v>
      </c>
      <c r="AI89" s="1581"/>
      <c r="AJ89" s="1581"/>
      <c r="AK89" s="1582"/>
      <c r="AL89" s="262"/>
      <c r="AM89" s="241"/>
    </row>
    <row r="90" spans="1:39" ht="15" customHeight="1">
      <c r="A90" s="174"/>
      <c r="B90" s="1578" t="s">
        <v>2132</v>
      </c>
      <c r="C90" s="1579"/>
      <c r="D90" s="1579"/>
      <c r="E90" s="1579"/>
      <c r="F90" s="1579"/>
      <c r="G90" s="1579"/>
      <c r="H90" s="1579"/>
      <c r="I90" s="1579"/>
      <c r="J90" s="1579"/>
      <c r="K90" s="1579"/>
      <c r="L90" s="1579"/>
      <c r="M90" s="1579"/>
      <c r="N90" s="1579"/>
      <c r="O90" s="1579"/>
      <c r="P90" s="1579"/>
      <c r="Q90" s="1579"/>
      <c r="R90" s="1579"/>
      <c r="S90" s="1579"/>
      <c r="T90" s="1579"/>
      <c r="U90" s="1579"/>
      <c r="V90" s="1579"/>
      <c r="W90" s="1579"/>
      <c r="X90" s="1579"/>
      <c r="Y90" s="1579"/>
      <c r="Z90" s="1579"/>
      <c r="AA90" s="1579"/>
      <c r="AB90" s="1579"/>
      <c r="AC90" s="1579"/>
      <c r="AD90" s="1579"/>
      <c r="AE90" s="1579"/>
      <c r="AF90" s="1579"/>
      <c r="AG90" s="1579"/>
      <c r="AH90" s="1580" t="s">
        <v>2198</v>
      </c>
      <c r="AI90" s="1581"/>
      <c r="AJ90" s="1581"/>
      <c r="AK90" s="1582"/>
      <c r="AL90" s="262"/>
      <c r="AM90" s="241"/>
    </row>
    <row r="91" spans="1:39" ht="15" customHeight="1">
      <c r="A91" s="174"/>
      <c r="B91" s="1578" t="s">
        <v>2199</v>
      </c>
      <c r="C91" s="1579"/>
      <c r="D91" s="1579"/>
      <c r="E91" s="1579"/>
      <c r="F91" s="1579"/>
      <c r="G91" s="1579"/>
      <c r="H91" s="1579"/>
      <c r="I91" s="1579"/>
      <c r="J91" s="1579"/>
      <c r="K91" s="1579"/>
      <c r="L91" s="1579"/>
      <c r="M91" s="1579"/>
      <c r="N91" s="1579"/>
      <c r="O91" s="1579"/>
      <c r="P91" s="1579"/>
      <c r="Q91" s="1579"/>
      <c r="R91" s="1579"/>
      <c r="S91" s="1579"/>
      <c r="T91" s="1579"/>
      <c r="U91" s="1579"/>
      <c r="V91" s="1579"/>
      <c r="W91" s="1579"/>
      <c r="X91" s="1579"/>
      <c r="Y91" s="1579"/>
      <c r="Z91" s="1579"/>
      <c r="AA91" s="1579"/>
      <c r="AB91" s="1579"/>
      <c r="AC91" s="1579"/>
      <c r="AD91" s="1579"/>
      <c r="AE91" s="1579"/>
      <c r="AF91" s="1579"/>
      <c r="AG91" s="1579"/>
      <c r="AH91" s="1580" t="s">
        <v>2200</v>
      </c>
      <c r="AI91" s="1581"/>
      <c r="AJ91" s="1581"/>
      <c r="AK91" s="1582"/>
      <c r="AL91" s="262"/>
      <c r="AM91" s="241"/>
    </row>
    <row r="92" spans="1:39" ht="15" customHeight="1">
      <c r="A92" s="174"/>
      <c r="B92" s="1578" t="s">
        <v>2133</v>
      </c>
      <c r="C92" s="1579"/>
      <c r="D92" s="1579"/>
      <c r="E92" s="1579"/>
      <c r="F92" s="1579"/>
      <c r="G92" s="1579"/>
      <c r="H92" s="1579"/>
      <c r="I92" s="1579"/>
      <c r="J92" s="1579"/>
      <c r="K92" s="1579"/>
      <c r="L92" s="1579"/>
      <c r="M92" s="1579"/>
      <c r="N92" s="1579"/>
      <c r="O92" s="1579"/>
      <c r="P92" s="1579"/>
      <c r="Q92" s="1579"/>
      <c r="R92" s="1579"/>
      <c r="S92" s="1579"/>
      <c r="T92" s="1579"/>
      <c r="U92" s="1579"/>
      <c r="V92" s="1579"/>
      <c r="W92" s="1579"/>
      <c r="X92" s="1579"/>
      <c r="Y92" s="1579"/>
      <c r="Z92" s="1579"/>
      <c r="AA92" s="1579"/>
      <c r="AB92" s="1579"/>
      <c r="AC92" s="1579"/>
      <c r="AD92" s="1579"/>
      <c r="AE92" s="1579"/>
      <c r="AF92" s="1579"/>
      <c r="AG92" s="1584"/>
      <c r="AH92" s="1580" t="s">
        <v>2201</v>
      </c>
      <c r="AI92" s="1581"/>
      <c r="AJ92" s="1581"/>
      <c r="AK92" s="1582"/>
      <c r="AL92" s="262"/>
      <c r="AM92" s="241"/>
    </row>
    <row r="93" spans="1:39" ht="15" customHeight="1">
      <c r="A93" s="174"/>
      <c r="B93" s="1578" t="s">
        <v>2134</v>
      </c>
      <c r="C93" s="1579"/>
      <c r="D93" s="1579"/>
      <c r="E93" s="1579"/>
      <c r="F93" s="1579"/>
      <c r="G93" s="1579"/>
      <c r="H93" s="1579"/>
      <c r="I93" s="1579"/>
      <c r="J93" s="1579"/>
      <c r="K93" s="1579"/>
      <c r="L93" s="1579"/>
      <c r="M93" s="1579"/>
      <c r="N93" s="1579"/>
      <c r="O93" s="1579"/>
      <c r="P93" s="1579"/>
      <c r="Q93" s="1579"/>
      <c r="R93" s="1579"/>
      <c r="S93" s="1579"/>
      <c r="T93" s="1579"/>
      <c r="U93" s="1579"/>
      <c r="V93" s="1579"/>
      <c r="W93" s="1579"/>
      <c r="X93" s="1579"/>
      <c r="Y93" s="1579"/>
      <c r="Z93" s="1579"/>
      <c r="AA93" s="1579"/>
      <c r="AB93" s="1579"/>
      <c r="AC93" s="1579"/>
      <c r="AD93" s="1579"/>
      <c r="AE93" s="1579"/>
      <c r="AF93" s="1579"/>
      <c r="AG93" s="1584"/>
      <c r="AH93" s="1580" t="s">
        <v>2202</v>
      </c>
      <c r="AI93" s="1581"/>
      <c r="AJ93" s="1581"/>
      <c r="AK93" s="1582"/>
      <c r="AL93" s="262"/>
      <c r="AM93" s="241"/>
    </row>
    <row r="94" spans="1:39" ht="15" customHeight="1">
      <c r="A94" s="174"/>
      <c r="B94" s="1578" t="s">
        <v>2135</v>
      </c>
      <c r="C94" s="1579"/>
      <c r="D94" s="1579"/>
      <c r="E94" s="1579"/>
      <c r="F94" s="1579"/>
      <c r="G94" s="1579"/>
      <c r="H94" s="1579"/>
      <c r="I94" s="1579"/>
      <c r="J94" s="1579"/>
      <c r="K94" s="1579"/>
      <c r="L94" s="1579"/>
      <c r="M94" s="1579"/>
      <c r="N94" s="1579"/>
      <c r="O94" s="1579"/>
      <c r="P94" s="1579"/>
      <c r="Q94" s="1579"/>
      <c r="R94" s="1579"/>
      <c r="S94" s="1579"/>
      <c r="T94" s="1579"/>
      <c r="U94" s="1579"/>
      <c r="V94" s="1579"/>
      <c r="W94" s="1579"/>
      <c r="X94" s="1579"/>
      <c r="Y94" s="1579"/>
      <c r="Z94" s="1579"/>
      <c r="AA94" s="1579"/>
      <c r="AB94" s="1579"/>
      <c r="AC94" s="1579"/>
      <c r="AD94" s="1579"/>
      <c r="AE94" s="1579"/>
      <c r="AF94" s="1579"/>
      <c r="AG94" s="1584"/>
      <c r="AH94" s="1580" t="s">
        <v>2203</v>
      </c>
      <c r="AI94" s="1581"/>
      <c r="AJ94" s="1581"/>
      <c r="AK94" s="1582"/>
      <c r="AL94" s="262"/>
      <c r="AM94" s="241"/>
    </row>
    <row r="95" spans="1:39" ht="15" customHeight="1">
      <c r="A95" s="174"/>
      <c r="B95" s="1578" t="s">
        <v>2193</v>
      </c>
      <c r="C95" s="1579"/>
      <c r="D95" s="1579"/>
      <c r="E95" s="1579"/>
      <c r="F95" s="1579"/>
      <c r="G95" s="1579"/>
      <c r="H95" s="1579"/>
      <c r="I95" s="1579"/>
      <c r="J95" s="1579"/>
      <c r="K95" s="1579"/>
      <c r="L95" s="1579"/>
      <c r="M95" s="1579"/>
      <c r="N95" s="1579"/>
      <c r="O95" s="1579"/>
      <c r="P95" s="1579"/>
      <c r="Q95" s="1579"/>
      <c r="R95" s="1579"/>
      <c r="S95" s="1579"/>
      <c r="T95" s="1579"/>
      <c r="U95" s="1579"/>
      <c r="V95" s="1579"/>
      <c r="W95" s="1579"/>
      <c r="X95" s="1579"/>
      <c r="Y95" s="1579"/>
      <c r="Z95" s="1579"/>
      <c r="AA95" s="1579"/>
      <c r="AB95" s="1579"/>
      <c r="AC95" s="1579"/>
      <c r="AD95" s="1579"/>
      <c r="AE95" s="1579"/>
      <c r="AF95" s="1579"/>
      <c r="AG95" s="1584"/>
      <c r="AH95" s="1585" t="s">
        <v>2204</v>
      </c>
      <c r="AI95" s="1586"/>
      <c r="AJ95" s="1586"/>
      <c r="AK95" s="1587"/>
      <c r="AL95" s="263"/>
      <c r="AM95" s="241"/>
    </row>
    <row r="96" spans="1:39" ht="15" customHeight="1">
      <c r="A96" s="174"/>
      <c r="B96" s="1578" t="s">
        <v>2136</v>
      </c>
      <c r="C96" s="1579"/>
      <c r="D96" s="1579"/>
      <c r="E96" s="1579"/>
      <c r="F96" s="1579"/>
      <c r="G96" s="1579"/>
      <c r="H96" s="1579"/>
      <c r="I96" s="1579"/>
      <c r="J96" s="1579"/>
      <c r="K96" s="1579"/>
      <c r="L96" s="1579"/>
      <c r="M96" s="1579"/>
      <c r="N96" s="1579"/>
      <c r="O96" s="1579"/>
      <c r="P96" s="1579"/>
      <c r="Q96" s="1579"/>
      <c r="R96" s="1579"/>
      <c r="S96" s="1579"/>
      <c r="T96" s="1579"/>
      <c r="U96" s="1579"/>
      <c r="V96" s="1579"/>
      <c r="W96" s="1579"/>
      <c r="X96" s="1579"/>
      <c r="Y96" s="1579"/>
      <c r="Z96" s="1579"/>
      <c r="AA96" s="1579"/>
      <c r="AB96" s="1579"/>
      <c r="AC96" s="1579"/>
      <c r="AD96" s="1579"/>
      <c r="AE96" s="1579"/>
      <c r="AF96" s="1579"/>
      <c r="AG96" s="1584"/>
      <c r="AH96" s="1585" t="s">
        <v>2205</v>
      </c>
      <c r="AI96" s="1586"/>
      <c r="AJ96" s="1586"/>
      <c r="AK96" s="1587"/>
      <c r="AL96" s="263"/>
      <c r="AM96" s="241"/>
    </row>
    <row r="97" spans="1:39" ht="15" customHeight="1">
      <c r="A97" s="174"/>
      <c r="B97" s="1578" t="s">
        <v>2137</v>
      </c>
      <c r="C97" s="1579"/>
      <c r="D97" s="1579"/>
      <c r="E97" s="1579"/>
      <c r="F97" s="1579"/>
      <c r="G97" s="1579"/>
      <c r="H97" s="1579"/>
      <c r="I97" s="1579"/>
      <c r="J97" s="1579"/>
      <c r="K97" s="1579"/>
      <c r="L97" s="1579"/>
      <c r="M97" s="1579"/>
      <c r="N97" s="1579"/>
      <c r="O97" s="1579"/>
      <c r="P97" s="1579"/>
      <c r="Q97" s="1579"/>
      <c r="R97" s="1579"/>
      <c r="S97" s="1579"/>
      <c r="T97" s="1579"/>
      <c r="U97" s="1579"/>
      <c r="V97" s="1579"/>
      <c r="W97" s="1579"/>
      <c r="X97" s="1579"/>
      <c r="Y97" s="1579"/>
      <c r="Z97" s="1579"/>
      <c r="AA97" s="1579"/>
      <c r="AB97" s="1579"/>
      <c r="AC97" s="1579"/>
      <c r="AD97" s="1579"/>
      <c r="AE97" s="1579"/>
      <c r="AF97" s="1579"/>
      <c r="AG97" s="1584"/>
      <c r="AH97" s="1585" t="s">
        <v>2206</v>
      </c>
      <c r="AI97" s="1586"/>
      <c r="AJ97" s="1586"/>
      <c r="AK97" s="1587"/>
      <c r="AL97" s="263"/>
      <c r="AM97" s="241"/>
    </row>
    <row r="98" spans="1:39" ht="15" customHeight="1">
      <c r="A98" s="174"/>
      <c r="B98" s="1578" t="s">
        <v>2208</v>
      </c>
      <c r="C98" s="1579"/>
      <c r="D98" s="1579"/>
      <c r="E98" s="1579"/>
      <c r="F98" s="1579"/>
      <c r="G98" s="1579"/>
      <c r="H98" s="1579"/>
      <c r="I98" s="1579"/>
      <c r="J98" s="1579"/>
      <c r="K98" s="1579"/>
      <c r="L98" s="1579"/>
      <c r="M98" s="1579"/>
      <c r="N98" s="1579"/>
      <c r="O98" s="1579"/>
      <c r="P98" s="1579"/>
      <c r="Q98" s="1579"/>
      <c r="R98" s="1579"/>
      <c r="S98" s="1579"/>
      <c r="T98" s="1579"/>
      <c r="U98" s="1579"/>
      <c r="V98" s="1579"/>
      <c r="W98" s="1579"/>
      <c r="X98" s="1579"/>
      <c r="Y98" s="1579"/>
      <c r="Z98" s="1579"/>
      <c r="AA98" s="1579"/>
      <c r="AB98" s="1579"/>
      <c r="AC98" s="1579"/>
      <c r="AD98" s="1579"/>
      <c r="AE98" s="1579"/>
      <c r="AF98" s="1579"/>
      <c r="AG98" s="1584"/>
      <c r="AH98" s="1585" t="s">
        <v>2207</v>
      </c>
      <c r="AI98" s="1586"/>
      <c r="AJ98" s="1586"/>
      <c r="AK98" s="1587"/>
      <c r="AL98" s="263"/>
      <c r="AM98" s="241"/>
    </row>
    <row r="99" spans="1:39" ht="15" customHeight="1">
      <c r="A99" s="174"/>
      <c r="B99" s="1578" t="s">
        <v>2138</v>
      </c>
      <c r="C99" s="1579"/>
      <c r="D99" s="1579"/>
      <c r="E99" s="1579"/>
      <c r="F99" s="1579"/>
      <c r="G99" s="1579"/>
      <c r="H99" s="1579"/>
      <c r="I99" s="1579"/>
      <c r="J99" s="1579"/>
      <c r="K99" s="1579"/>
      <c r="L99" s="1579"/>
      <c r="M99" s="1579"/>
      <c r="N99" s="1579"/>
      <c r="O99" s="1579"/>
      <c r="P99" s="1579"/>
      <c r="Q99" s="1579"/>
      <c r="R99" s="1579"/>
      <c r="S99" s="1579"/>
      <c r="T99" s="1579"/>
      <c r="U99" s="1579"/>
      <c r="V99" s="1579"/>
      <c r="W99" s="1579"/>
      <c r="X99" s="1579"/>
      <c r="Y99" s="1579"/>
      <c r="Z99" s="1579"/>
      <c r="AA99" s="1579"/>
      <c r="AB99" s="1579"/>
      <c r="AC99" s="1579"/>
      <c r="AD99" s="1579"/>
      <c r="AE99" s="1579"/>
      <c r="AF99" s="1579"/>
      <c r="AG99" s="1584"/>
      <c r="AH99" s="1585" t="s">
        <v>2209</v>
      </c>
      <c r="AI99" s="1586"/>
      <c r="AJ99" s="1586"/>
      <c r="AK99" s="1587"/>
      <c r="AL99" s="263"/>
      <c r="AM99" s="241"/>
    </row>
    <row r="100" spans="1:39" ht="15" customHeight="1">
      <c r="A100" s="174"/>
      <c r="B100" s="1578" t="s">
        <v>2139</v>
      </c>
      <c r="C100" s="1579"/>
      <c r="D100" s="1579"/>
      <c r="E100" s="1579"/>
      <c r="F100" s="1579"/>
      <c r="G100" s="1579"/>
      <c r="H100" s="1579"/>
      <c r="I100" s="1579"/>
      <c r="J100" s="1579"/>
      <c r="K100" s="1579"/>
      <c r="L100" s="1579"/>
      <c r="M100" s="1579"/>
      <c r="N100" s="1579"/>
      <c r="O100" s="1579"/>
      <c r="P100" s="1579"/>
      <c r="Q100" s="1579"/>
      <c r="R100" s="1579"/>
      <c r="S100" s="1579"/>
      <c r="T100" s="1579"/>
      <c r="U100" s="1579"/>
      <c r="V100" s="1579"/>
      <c r="W100" s="1579"/>
      <c r="X100" s="1579"/>
      <c r="Y100" s="1579"/>
      <c r="Z100" s="1579"/>
      <c r="AA100" s="1579"/>
      <c r="AB100" s="1579"/>
      <c r="AC100" s="1579"/>
      <c r="AD100" s="1579"/>
      <c r="AE100" s="1579"/>
      <c r="AF100" s="1579"/>
      <c r="AG100" s="1584"/>
      <c r="AH100" s="1585" t="s">
        <v>2210</v>
      </c>
      <c r="AI100" s="1586"/>
      <c r="AJ100" s="1586"/>
      <c r="AK100" s="1587"/>
      <c r="AL100" s="263"/>
      <c r="AM100" s="241"/>
    </row>
    <row r="101" spans="1:39" ht="15" customHeight="1">
      <c r="A101" s="174"/>
      <c r="B101" s="1578" t="s">
        <v>2140</v>
      </c>
      <c r="C101" s="1579"/>
      <c r="D101" s="1579"/>
      <c r="E101" s="1579"/>
      <c r="F101" s="1579"/>
      <c r="G101" s="1579"/>
      <c r="H101" s="1579"/>
      <c r="I101" s="1579"/>
      <c r="J101" s="1579"/>
      <c r="K101" s="1579"/>
      <c r="L101" s="1579"/>
      <c r="M101" s="1579"/>
      <c r="N101" s="1579"/>
      <c r="O101" s="1579"/>
      <c r="P101" s="1579"/>
      <c r="Q101" s="1579"/>
      <c r="R101" s="1579"/>
      <c r="S101" s="1579"/>
      <c r="T101" s="1579"/>
      <c r="U101" s="1579"/>
      <c r="V101" s="1579"/>
      <c r="W101" s="1579"/>
      <c r="X101" s="1579"/>
      <c r="Y101" s="1579"/>
      <c r="Z101" s="1579"/>
      <c r="AA101" s="1579"/>
      <c r="AB101" s="1579"/>
      <c r="AC101" s="1579"/>
      <c r="AD101" s="1579"/>
      <c r="AE101" s="1579"/>
      <c r="AF101" s="1579"/>
      <c r="AG101" s="1584"/>
      <c r="AH101" s="1585" t="s">
        <v>2211</v>
      </c>
      <c r="AI101" s="1586"/>
      <c r="AJ101" s="1586"/>
      <c r="AK101" s="1587"/>
      <c r="AL101" s="263"/>
      <c r="AM101" s="241"/>
    </row>
    <row r="102" spans="1:39" ht="15" customHeight="1">
      <c r="A102" s="174"/>
      <c r="B102" s="1578" t="s">
        <v>2141</v>
      </c>
      <c r="C102" s="1579"/>
      <c r="D102" s="1579"/>
      <c r="E102" s="1579"/>
      <c r="F102" s="1579"/>
      <c r="G102" s="1579"/>
      <c r="H102" s="1579"/>
      <c r="I102" s="1579"/>
      <c r="J102" s="1579"/>
      <c r="K102" s="1579"/>
      <c r="L102" s="1579"/>
      <c r="M102" s="1579"/>
      <c r="N102" s="1579"/>
      <c r="O102" s="1579"/>
      <c r="P102" s="1579"/>
      <c r="Q102" s="1579"/>
      <c r="R102" s="1579"/>
      <c r="S102" s="1579"/>
      <c r="T102" s="1579"/>
      <c r="U102" s="1579"/>
      <c r="V102" s="1579"/>
      <c r="W102" s="1579"/>
      <c r="X102" s="1579"/>
      <c r="Y102" s="1579"/>
      <c r="Z102" s="1579"/>
      <c r="AA102" s="1579"/>
      <c r="AB102" s="1579"/>
      <c r="AC102" s="1579"/>
      <c r="AD102" s="1579"/>
      <c r="AE102" s="1579"/>
      <c r="AF102" s="1579"/>
      <c r="AG102" s="1584"/>
      <c r="AH102" s="1585" t="s">
        <v>2212</v>
      </c>
      <c r="AI102" s="1586"/>
      <c r="AJ102" s="1586"/>
      <c r="AK102" s="1587"/>
      <c r="AL102" s="263"/>
      <c r="AM102" s="241"/>
    </row>
    <row r="103" spans="1:39" ht="15" customHeight="1">
      <c r="A103" s="174"/>
      <c r="B103" s="1578" t="s">
        <v>2142</v>
      </c>
      <c r="C103" s="1579"/>
      <c r="D103" s="1579"/>
      <c r="E103" s="1579"/>
      <c r="F103" s="1579"/>
      <c r="G103" s="1579"/>
      <c r="H103" s="1579"/>
      <c r="I103" s="1579"/>
      <c r="J103" s="1579"/>
      <c r="K103" s="1579"/>
      <c r="L103" s="1579"/>
      <c r="M103" s="1579"/>
      <c r="N103" s="1579"/>
      <c r="O103" s="1579"/>
      <c r="P103" s="1579"/>
      <c r="Q103" s="1579"/>
      <c r="R103" s="1579"/>
      <c r="S103" s="1579"/>
      <c r="T103" s="1579"/>
      <c r="U103" s="1579"/>
      <c r="V103" s="1579"/>
      <c r="W103" s="1579"/>
      <c r="X103" s="1579"/>
      <c r="Y103" s="1579"/>
      <c r="Z103" s="1579"/>
      <c r="AA103" s="1579"/>
      <c r="AB103" s="1579"/>
      <c r="AC103" s="1579"/>
      <c r="AD103" s="1579"/>
      <c r="AE103" s="1579"/>
      <c r="AF103" s="1579"/>
      <c r="AG103" s="1584"/>
      <c r="AH103" s="1585" t="s">
        <v>2213</v>
      </c>
      <c r="AI103" s="1586"/>
      <c r="AJ103" s="1586"/>
      <c r="AK103" s="1587"/>
      <c r="AL103" s="263"/>
      <c r="AM103" s="241"/>
    </row>
    <row r="104" spans="1:39" ht="15" customHeight="1">
      <c r="A104" s="174"/>
      <c r="B104" s="1578" t="s">
        <v>2143</v>
      </c>
      <c r="C104" s="1579"/>
      <c r="D104" s="1579"/>
      <c r="E104" s="1579"/>
      <c r="F104" s="1579"/>
      <c r="G104" s="1579"/>
      <c r="H104" s="1579"/>
      <c r="I104" s="1579"/>
      <c r="J104" s="1579"/>
      <c r="K104" s="1579"/>
      <c r="L104" s="1579"/>
      <c r="M104" s="1579"/>
      <c r="N104" s="1579"/>
      <c r="O104" s="1579"/>
      <c r="P104" s="1579"/>
      <c r="Q104" s="1579"/>
      <c r="R104" s="1579"/>
      <c r="S104" s="1579"/>
      <c r="T104" s="1579"/>
      <c r="U104" s="1579"/>
      <c r="V104" s="1579"/>
      <c r="W104" s="1579"/>
      <c r="X104" s="1579"/>
      <c r="Y104" s="1579"/>
      <c r="Z104" s="1579"/>
      <c r="AA104" s="1579"/>
      <c r="AB104" s="1579"/>
      <c r="AC104" s="1579"/>
      <c r="AD104" s="1579"/>
      <c r="AE104" s="1579"/>
      <c r="AF104" s="1579"/>
      <c r="AG104" s="1584"/>
      <c r="AH104" s="1585" t="s">
        <v>2214</v>
      </c>
      <c r="AI104" s="1586"/>
      <c r="AJ104" s="1586"/>
      <c r="AK104" s="1587"/>
      <c r="AL104" s="263"/>
      <c r="AM104" s="241"/>
    </row>
    <row r="105" spans="1:39" ht="30" customHeight="1">
      <c r="A105" s="174"/>
      <c r="B105" s="1578" t="s">
        <v>2144</v>
      </c>
      <c r="C105" s="1579"/>
      <c r="D105" s="1579"/>
      <c r="E105" s="1579"/>
      <c r="F105" s="1579"/>
      <c r="G105" s="1579"/>
      <c r="H105" s="1579"/>
      <c r="I105" s="1579"/>
      <c r="J105" s="1579"/>
      <c r="K105" s="1579"/>
      <c r="L105" s="1579"/>
      <c r="M105" s="1579"/>
      <c r="N105" s="1579"/>
      <c r="O105" s="1579"/>
      <c r="P105" s="1579"/>
      <c r="Q105" s="1579"/>
      <c r="R105" s="1579"/>
      <c r="S105" s="1579"/>
      <c r="T105" s="1579"/>
      <c r="U105" s="1579"/>
      <c r="V105" s="1579"/>
      <c r="W105" s="1579"/>
      <c r="X105" s="1579"/>
      <c r="Y105" s="1579"/>
      <c r="Z105" s="1579"/>
      <c r="AA105" s="1579"/>
      <c r="AB105" s="1579"/>
      <c r="AC105" s="1579"/>
      <c r="AD105" s="1579"/>
      <c r="AE105" s="1579"/>
      <c r="AF105" s="1579"/>
      <c r="AG105" s="1584"/>
      <c r="AH105" s="1585" t="s">
        <v>2215</v>
      </c>
      <c r="AI105" s="1586"/>
      <c r="AJ105" s="1586"/>
      <c r="AK105" s="1587"/>
      <c r="AL105" s="263"/>
      <c r="AM105" s="241"/>
    </row>
    <row r="106" spans="1:39" ht="15" customHeight="1">
      <c r="A106" s="174"/>
      <c r="B106" s="1578" t="s">
        <v>2145</v>
      </c>
      <c r="C106" s="1579"/>
      <c r="D106" s="1579"/>
      <c r="E106" s="1579"/>
      <c r="F106" s="1579"/>
      <c r="G106" s="1579"/>
      <c r="H106" s="1579"/>
      <c r="I106" s="1579"/>
      <c r="J106" s="1579"/>
      <c r="K106" s="1579"/>
      <c r="L106" s="1579"/>
      <c r="M106" s="1579"/>
      <c r="N106" s="1579"/>
      <c r="O106" s="1579"/>
      <c r="P106" s="1579"/>
      <c r="Q106" s="1579"/>
      <c r="R106" s="1579"/>
      <c r="S106" s="1579"/>
      <c r="T106" s="1579"/>
      <c r="U106" s="1579"/>
      <c r="V106" s="1579"/>
      <c r="W106" s="1579"/>
      <c r="X106" s="1579"/>
      <c r="Y106" s="1579"/>
      <c r="Z106" s="1579"/>
      <c r="AA106" s="1579"/>
      <c r="AB106" s="1579"/>
      <c r="AC106" s="1579"/>
      <c r="AD106" s="1579"/>
      <c r="AE106" s="1579"/>
      <c r="AF106" s="1579"/>
      <c r="AG106" s="1584"/>
      <c r="AH106" s="1585" t="s">
        <v>2216</v>
      </c>
      <c r="AI106" s="1586"/>
      <c r="AJ106" s="1586"/>
      <c r="AK106" s="1587"/>
      <c r="AL106" s="263"/>
      <c r="AM106" s="241"/>
    </row>
    <row r="107" spans="1:39" ht="15" customHeight="1">
      <c r="A107" s="174"/>
      <c r="B107" s="1578" t="s">
        <v>2146</v>
      </c>
      <c r="C107" s="1579"/>
      <c r="D107" s="1579"/>
      <c r="E107" s="1579"/>
      <c r="F107" s="1579"/>
      <c r="G107" s="1579"/>
      <c r="H107" s="1579"/>
      <c r="I107" s="1579"/>
      <c r="J107" s="1579"/>
      <c r="K107" s="1579"/>
      <c r="L107" s="1579"/>
      <c r="M107" s="1579"/>
      <c r="N107" s="1579"/>
      <c r="O107" s="1579"/>
      <c r="P107" s="1579"/>
      <c r="Q107" s="1579"/>
      <c r="R107" s="1579"/>
      <c r="S107" s="1579"/>
      <c r="T107" s="1579"/>
      <c r="U107" s="1579"/>
      <c r="V107" s="1579"/>
      <c r="W107" s="1579"/>
      <c r="X107" s="1579"/>
      <c r="Y107" s="1579"/>
      <c r="Z107" s="1579"/>
      <c r="AA107" s="1579"/>
      <c r="AB107" s="1579"/>
      <c r="AC107" s="1579"/>
      <c r="AD107" s="1579"/>
      <c r="AE107" s="1579"/>
      <c r="AF107" s="1579"/>
      <c r="AG107" s="1584"/>
      <c r="AH107" s="1585" t="s">
        <v>2217</v>
      </c>
      <c r="AI107" s="1586"/>
      <c r="AJ107" s="1586"/>
      <c r="AK107" s="1587"/>
      <c r="AL107" s="263"/>
      <c r="AM107" s="241"/>
    </row>
    <row r="108" spans="1:39" ht="15" customHeight="1">
      <c r="A108" s="174"/>
      <c r="B108" s="1578" t="s">
        <v>2147</v>
      </c>
      <c r="C108" s="1579"/>
      <c r="D108" s="1579"/>
      <c r="E108" s="1579"/>
      <c r="F108" s="1579"/>
      <c r="G108" s="1579"/>
      <c r="H108" s="1579"/>
      <c r="I108" s="1579"/>
      <c r="J108" s="1579"/>
      <c r="K108" s="1579"/>
      <c r="L108" s="1579"/>
      <c r="M108" s="1579"/>
      <c r="N108" s="1579"/>
      <c r="O108" s="1579"/>
      <c r="P108" s="1579"/>
      <c r="Q108" s="1579"/>
      <c r="R108" s="1579"/>
      <c r="S108" s="1579"/>
      <c r="T108" s="1579"/>
      <c r="U108" s="1579"/>
      <c r="V108" s="1579"/>
      <c r="W108" s="1579"/>
      <c r="X108" s="1579"/>
      <c r="Y108" s="1579"/>
      <c r="Z108" s="1579"/>
      <c r="AA108" s="1579"/>
      <c r="AB108" s="1579"/>
      <c r="AC108" s="1579"/>
      <c r="AD108" s="1579"/>
      <c r="AE108" s="1579"/>
      <c r="AF108" s="1579"/>
      <c r="AG108" s="1584"/>
      <c r="AH108" s="1585" t="s">
        <v>2218</v>
      </c>
      <c r="AI108" s="1586"/>
      <c r="AJ108" s="1586"/>
      <c r="AK108" s="1587"/>
      <c r="AL108" s="263"/>
      <c r="AM108" s="241"/>
    </row>
    <row r="109" spans="1:39" ht="15" customHeight="1">
      <c r="A109" s="174"/>
      <c r="B109" s="1578" t="s">
        <v>2148</v>
      </c>
      <c r="C109" s="1579"/>
      <c r="D109" s="1579"/>
      <c r="E109" s="1579"/>
      <c r="F109" s="1579"/>
      <c r="G109" s="1579"/>
      <c r="H109" s="1579"/>
      <c r="I109" s="1579"/>
      <c r="J109" s="1579"/>
      <c r="K109" s="1579"/>
      <c r="L109" s="1579"/>
      <c r="M109" s="1579"/>
      <c r="N109" s="1579"/>
      <c r="O109" s="1579"/>
      <c r="P109" s="1579"/>
      <c r="Q109" s="1579"/>
      <c r="R109" s="1579"/>
      <c r="S109" s="1579"/>
      <c r="T109" s="1579"/>
      <c r="U109" s="1579"/>
      <c r="V109" s="1579"/>
      <c r="W109" s="1579"/>
      <c r="X109" s="1579"/>
      <c r="Y109" s="1579"/>
      <c r="Z109" s="1579"/>
      <c r="AA109" s="1579"/>
      <c r="AB109" s="1579"/>
      <c r="AC109" s="1579"/>
      <c r="AD109" s="1579"/>
      <c r="AE109" s="1579"/>
      <c r="AF109" s="1579"/>
      <c r="AG109" s="1584"/>
      <c r="AH109" s="1585" t="s">
        <v>2219</v>
      </c>
      <c r="AI109" s="1586"/>
      <c r="AJ109" s="1586"/>
      <c r="AK109" s="1587"/>
      <c r="AL109" s="263"/>
      <c r="AM109" s="241"/>
    </row>
    <row r="110" spans="1:39" ht="15" customHeight="1">
      <c r="A110" s="174"/>
      <c r="B110" s="1578" t="s">
        <v>2149</v>
      </c>
      <c r="C110" s="1579"/>
      <c r="D110" s="1579"/>
      <c r="E110" s="1579"/>
      <c r="F110" s="1579"/>
      <c r="G110" s="1579"/>
      <c r="H110" s="1579"/>
      <c r="I110" s="1579"/>
      <c r="J110" s="1579"/>
      <c r="K110" s="1579"/>
      <c r="L110" s="1579"/>
      <c r="M110" s="1579"/>
      <c r="N110" s="1579"/>
      <c r="O110" s="1579"/>
      <c r="P110" s="1579"/>
      <c r="Q110" s="1579"/>
      <c r="R110" s="1579"/>
      <c r="S110" s="1579"/>
      <c r="T110" s="1579"/>
      <c r="U110" s="1579"/>
      <c r="V110" s="1579"/>
      <c r="W110" s="1579"/>
      <c r="X110" s="1579"/>
      <c r="Y110" s="1579"/>
      <c r="Z110" s="1579"/>
      <c r="AA110" s="1579"/>
      <c r="AB110" s="1579"/>
      <c r="AC110" s="1579"/>
      <c r="AD110" s="1579"/>
      <c r="AE110" s="1579"/>
      <c r="AF110" s="1579"/>
      <c r="AG110" s="1584"/>
      <c r="AH110" s="1585" t="s">
        <v>2220</v>
      </c>
      <c r="AI110" s="1586"/>
      <c r="AJ110" s="1586"/>
      <c r="AK110" s="1587"/>
      <c r="AL110" s="263"/>
      <c r="AM110" s="241"/>
    </row>
    <row r="111" spans="1:39" ht="45" customHeight="1">
      <c r="A111" s="174"/>
      <c r="B111" s="1578" t="s">
        <v>2327</v>
      </c>
      <c r="C111" s="1579"/>
      <c r="D111" s="1579"/>
      <c r="E111" s="1579"/>
      <c r="F111" s="1579"/>
      <c r="G111" s="1579"/>
      <c r="H111" s="1579"/>
      <c r="I111" s="1579"/>
      <c r="J111" s="1579"/>
      <c r="K111" s="1579"/>
      <c r="L111" s="1579"/>
      <c r="M111" s="1579"/>
      <c r="N111" s="1579"/>
      <c r="O111" s="1579"/>
      <c r="P111" s="1579"/>
      <c r="Q111" s="1579"/>
      <c r="R111" s="1579"/>
      <c r="S111" s="1579"/>
      <c r="T111" s="1579"/>
      <c r="U111" s="1579"/>
      <c r="V111" s="1579"/>
      <c r="W111" s="1579"/>
      <c r="X111" s="1579"/>
      <c r="Y111" s="1579"/>
      <c r="Z111" s="1579"/>
      <c r="AA111" s="1579"/>
      <c r="AB111" s="1579"/>
      <c r="AC111" s="1579"/>
      <c r="AD111" s="1579"/>
      <c r="AE111" s="1579"/>
      <c r="AF111" s="1579"/>
      <c r="AG111" s="1584"/>
      <c r="AH111" s="1585" t="s">
        <v>2221</v>
      </c>
      <c r="AI111" s="1586"/>
      <c r="AJ111" s="1586"/>
      <c r="AK111" s="1587"/>
      <c r="AL111" s="263"/>
      <c r="AM111" s="241"/>
    </row>
    <row r="112" spans="1:39" ht="30" customHeight="1">
      <c r="A112" s="174"/>
      <c r="B112" s="1578" t="s">
        <v>2328</v>
      </c>
      <c r="C112" s="1579"/>
      <c r="D112" s="1579"/>
      <c r="E112" s="1579"/>
      <c r="F112" s="1579"/>
      <c r="G112" s="1579"/>
      <c r="H112" s="1579"/>
      <c r="I112" s="1579"/>
      <c r="J112" s="1579"/>
      <c r="K112" s="1579"/>
      <c r="L112" s="1579"/>
      <c r="M112" s="1579"/>
      <c r="N112" s="1579"/>
      <c r="O112" s="1579"/>
      <c r="P112" s="1579"/>
      <c r="Q112" s="1579"/>
      <c r="R112" s="1579"/>
      <c r="S112" s="1579"/>
      <c r="T112" s="1579"/>
      <c r="U112" s="1579"/>
      <c r="V112" s="1579"/>
      <c r="W112" s="1579"/>
      <c r="X112" s="1579"/>
      <c r="Y112" s="1579"/>
      <c r="Z112" s="1579"/>
      <c r="AA112" s="1579"/>
      <c r="AB112" s="1579"/>
      <c r="AC112" s="1579"/>
      <c r="AD112" s="1579"/>
      <c r="AE112" s="1579"/>
      <c r="AF112" s="1579"/>
      <c r="AG112" s="1584"/>
      <c r="AH112" s="1585" t="s">
        <v>2222</v>
      </c>
      <c r="AI112" s="1586"/>
      <c r="AJ112" s="1586"/>
      <c r="AK112" s="1587"/>
      <c r="AL112" s="263"/>
      <c r="AM112" s="241"/>
    </row>
    <row r="113" spans="1:39" ht="15" customHeight="1">
      <c r="A113" s="174"/>
      <c r="B113" s="1578" t="s">
        <v>2150</v>
      </c>
      <c r="C113" s="1579"/>
      <c r="D113" s="1579"/>
      <c r="E113" s="1579"/>
      <c r="F113" s="1579"/>
      <c r="G113" s="1579"/>
      <c r="H113" s="1579"/>
      <c r="I113" s="1579"/>
      <c r="J113" s="1579"/>
      <c r="K113" s="1579"/>
      <c r="L113" s="1579"/>
      <c r="M113" s="1579"/>
      <c r="N113" s="1579"/>
      <c r="O113" s="1579"/>
      <c r="P113" s="1579"/>
      <c r="Q113" s="1579"/>
      <c r="R113" s="1579"/>
      <c r="S113" s="1579"/>
      <c r="T113" s="1579"/>
      <c r="U113" s="1579"/>
      <c r="V113" s="1579"/>
      <c r="W113" s="1579"/>
      <c r="X113" s="1579"/>
      <c r="Y113" s="1579"/>
      <c r="Z113" s="1579"/>
      <c r="AA113" s="1579"/>
      <c r="AB113" s="1579"/>
      <c r="AC113" s="1579"/>
      <c r="AD113" s="1579"/>
      <c r="AE113" s="1579"/>
      <c r="AF113" s="1579"/>
      <c r="AG113" s="1584"/>
      <c r="AH113" s="1585" t="s">
        <v>2223</v>
      </c>
      <c r="AI113" s="1586"/>
      <c r="AJ113" s="1586"/>
      <c r="AK113" s="1587"/>
      <c r="AL113" s="263"/>
      <c r="AM113" s="241"/>
    </row>
    <row r="114" spans="1:39" ht="120" customHeight="1">
      <c r="A114" s="174"/>
      <c r="B114" s="1578" t="s">
        <v>2326</v>
      </c>
      <c r="C114" s="1579"/>
      <c r="D114" s="1579"/>
      <c r="E114" s="1579"/>
      <c r="F114" s="1579"/>
      <c r="G114" s="1579"/>
      <c r="H114" s="1579"/>
      <c r="I114" s="1579"/>
      <c r="J114" s="1579"/>
      <c r="K114" s="1579"/>
      <c r="L114" s="1579"/>
      <c r="M114" s="1579"/>
      <c r="N114" s="1579"/>
      <c r="O114" s="1579"/>
      <c r="P114" s="1579"/>
      <c r="Q114" s="1579"/>
      <c r="R114" s="1579"/>
      <c r="S114" s="1579"/>
      <c r="T114" s="1579"/>
      <c r="U114" s="1579"/>
      <c r="V114" s="1579"/>
      <c r="W114" s="1579"/>
      <c r="X114" s="1579"/>
      <c r="Y114" s="1579"/>
      <c r="Z114" s="1579"/>
      <c r="AA114" s="1579"/>
      <c r="AB114" s="1579"/>
      <c r="AC114" s="1579"/>
      <c r="AD114" s="1579"/>
      <c r="AE114" s="1579"/>
      <c r="AF114" s="1579"/>
      <c r="AG114" s="1584"/>
      <c r="AH114" s="1585" t="s">
        <v>2224</v>
      </c>
      <c r="AI114" s="1586"/>
      <c r="AJ114" s="1586"/>
      <c r="AK114" s="1587"/>
      <c r="AL114" s="263"/>
      <c r="AM114" s="241"/>
    </row>
    <row r="115" spans="1:39" ht="30" customHeight="1">
      <c r="A115" s="174"/>
      <c r="B115" s="1578" t="s">
        <v>2151</v>
      </c>
      <c r="C115" s="1579"/>
      <c r="D115" s="1579"/>
      <c r="E115" s="1579"/>
      <c r="F115" s="1579"/>
      <c r="G115" s="1579"/>
      <c r="H115" s="1579"/>
      <c r="I115" s="1579"/>
      <c r="J115" s="1579"/>
      <c r="K115" s="1579"/>
      <c r="L115" s="1579"/>
      <c r="M115" s="1579"/>
      <c r="N115" s="1579"/>
      <c r="O115" s="1579"/>
      <c r="P115" s="1579"/>
      <c r="Q115" s="1579"/>
      <c r="R115" s="1579"/>
      <c r="S115" s="1579"/>
      <c r="T115" s="1579"/>
      <c r="U115" s="1579"/>
      <c r="V115" s="1579"/>
      <c r="W115" s="1579"/>
      <c r="X115" s="1579"/>
      <c r="Y115" s="1579"/>
      <c r="Z115" s="1579"/>
      <c r="AA115" s="1579"/>
      <c r="AB115" s="1579"/>
      <c r="AC115" s="1579"/>
      <c r="AD115" s="1579"/>
      <c r="AE115" s="1579"/>
      <c r="AF115" s="1579"/>
      <c r="AG115" s="1584"/>
      <c r="AH115" s="1585" t="s">
        <v>2225</v>
      </c>
      <c r="AI115" s="1586"/>
      <c r="AJ115" s="1586"/>
      <c r="AK115" s="1587"/>
      <c r="AL115" s="263"/>
      <c r="AM115" s="241"/>
    </row>
    <row r="116" spans="1:39" ht="15" customHeight="1">
      <c r="A116" s="174"/>
      <c r="B116" s="1578" t="s">
        <v>2152</v>
      </c>
      <c r="C116" s="1579"/>
      <c r="D116" s="1579"/>
      <c r="E116" s="1579"/>
      <c r="F116" s="1579"/>
      <c r="G116" s="1579"/>
      <c r="H116" s="1579"/>
      <c r="I116" s="1579"/>
      <c r="J116" s="1579"/>
      <c r="K116" s="1579"/>
      <c r="L116" s="1579"/>
      <c r="M116" s="1579"/>
      <c r="N116" s="1579"/>
      <c r="O116" s="1579"/>
      <c r="P116" s="1579"/>
      <c r="Q116" s="1579"/>
      <c r="R116" s="1579"/>
      <c r="S116" s="1579"/>
      <c r="T116" s="1579"/>
      <c r="U116" s="1579"/>
      <c r="V116" s="1579"/>
      <c r="W116" s="1579"/>
      <c r="X116" s="1579"/>
      <c r="Y116" s="1579"/>
      <c r="Z116" s="1579"/>
      <c r="AA116" s="1579"/>
      <c r="AB116" s="1579"/>
      <c r="AC116" s="1579"/>
      <c r="AD116" s="1579"/>
      <c r="AE116" s="1579"/>
      <c r="AF116" s="1579"/>
      <c r="AG116" s="1584"/>
      <c r="AH116" s="1585" t="s">
        <v>2226</v>
      </c>
      <c r="AI116" s="1586"/>
      <c r="AJ116" s="1586"/>
      <c r="AK116" s="1587"/>
      <c r="AL116" s="263"/>
      <c r="AM116" s="241"/>
    </row>
    <row r="117" spans="1:39" ht="15" customHeight="1">
      <c r="A117" s="174"/>
      <c r="B117" s="1578" t="s">
        <v>2153</v>
      </c>
      <c r="C117" s="1579"/>
      <c r="D117" s="1579"/>
      <c r="E117" s="1579"/>
      <c r="F117" s="1579"/>
      <c r="G117" s="1579"/>
      <c r="H117" s="1579"/>
      <c r="I117" s="1579"/>
      <c r="J117" s="1579"/>
      <c r="K117" s="1579"/>
      <c r="L117" s="1579"/>
      <c r="M117" s="1579"/>
      <c r="N117" s="1579"/>
      <c r="O117" s="1579"/>
      <c r="P117" s="1579"/>
      <c r="Q117" s="1579"/>
      <c r="R117" s="1579"/>
      <c r="S117" s="1579"/>
      <c r="T117" s="1579"/>
      <c r="U117" s="1579"/>
      <c r="V117" s="1579"/>
      <c r="W117" s="1579"/>
      <c r="X117" s="1579"/>
      <c r="Y117" s="1579"/>
      <c r="Z117" s="1579"/>
      <c r="AA117" s="1579"/>
      <c r="AB117" s="1579"/>
      <c r="AC117" s="1579"/>
      <c r="AD117" s="1579"/>
      <c r="AE117" s="1579"/>
      <c r="AF117" s="1579"/>
      <c r="AG117" s="1584"/>
      <c r="AH117" s="1585" t="s">
        <v>2227</v>
      </c>
      <c r="AI117" s="1586"/>
      <c r="AJ117" s="1586"/>
      <c r="AK117" s="1587"/>
      <c r="AL117" s="263"/>
      <c r="AM117" s="241"/>
    </row>
    <row r="118" spans="1:39" ht="15" customHeight="1">
      <c r="A118" s="174"/>
      <c r="B118" s="1578" t="s">
        <v>2154</v>
      </c>
      <c r="C118" s="1579"/>
      <c r="D118" s="1579"/>
      <c r="E118" s="1579"/>
      <c r="F118" s="1579"/>
      <c r="G118" s="1579"/>
      <c r="H118" s="1579"/>
      <c r="I118" s="1579"/>
      <c r="J118" s="1579"/>
      <c r="K118" s="1579"/>
      <c r="L118" s="1579"/>
      <c r="M118" s="1579"/>
      <c r="N118" s="1579"/>
      <c r="O118" s="1579"/>
      <c r="P118" s="1579"/>
      <c r="Q118" s="1579"/>
      <c r="R118" s="1579"/>
      <c r="S118" s="1579"/>
      <c r="T118" s="1579"/>
      <c r="U118" s="1579"/>
      <c r="V118" s="1579"/>
      <c r="W118" s="1579"/>
      <c r="X118" s="1579"/>
      <c r="Y118" s="1579"/>
      <c r="Z118" s="1579"/>
      <c r="AA118" s="1579"/>
      <c r="AB118" s="1579"/>
      <c r="AC118" s="1579"/>
      <c r="AD118" s="1579"/>
      <c r="AE118" s="1579"/>
      <c r="AF118" s="1579"/>
      <c r="AG118" s="1584"/>
      <c r="AH118" s="1585" t="s">
        <v>2228</v>
      </c>
      <c r="AI118" s="1586"/>
      <c r="AJ118" s="1586"/>
      <c r="AK118" s="1587"/>
      <c r="AL118" s="263"/>
      <c r="AM118" s="241"/>
    </row>
    <row r="119" spans="1:39" ht="15" customHeight="1">
      <c r="A119" s="174"/>
      <c r="B119" s="1578" t="s">
        <v>2155</v>
      </c>
      <c r="C119" s="1579"/>
      <c r="D119" s="1579"/>
      <c r="E119" s="1579"/>
      <c r="F119" s="1579"/>
      <c r="G119" s="1579"/>
      <c r="H119" s="1579"/>
      <c r="I119" s="1579"/>
      <c r="J119" s="1579"/>
      <c r="K119" s="1579"/>
      <c r="L119" s="1579"/>
      <c r="M119" s="1579"/>
      <c r="N119" s="1579"/>
      <c r="O119" s="1579"/>
      <c r="P119" s="1579"/>
      <c r="Q119" s="1579"/>
      <c r="R119" s="1579"/>
      <c r="S119" s="1579"/>
      <c r="T119" s="1579"/>
      <c r="U119" s="1579"/>
      <c r="V119" s="1579"/>
      <c r="W119" s="1579"/>
      <c r="X119" s="1579"/>
      <c r="Y119" s="1579"/>
      <c r="Z119" s="1579"/>
      <c r="AA119" s="1579"/>
      <c r="AB119" s="1579"/>
      <c r="AC119" s="1579"/>
      <c r="AD119" s="1579"/>
      <c r="AE119" s="1579"/>
      <c r="AF119" s="1579"/>
      <c r="AG119" s="1584"/>
      <c r="AH119" s="1585" t="s">
        <v>2229</v>
      </c>
      <c r="AI119" s="1586"/>
      <c r="AJ119" s="1586"/>
      <c r="AK119" s="1587"/>
      <c r="AL119" s="263"/>
      <c r="AM119" s="241"/>
    </row>
    <row r="120" spans="1:39" ht="15" customHeight="1">
      <c r="A120" s="174"/>
      <c r="B120" s="1578" t="s">
        <v>2156</v>
      </c>
      <c r="C120" s="1579"/>
      <c r="D120" s="1579"/>
      <c r="E120" s="1579"/>
      <c r="F120" s="1579"/>
      <c r="G120" s="1579"/>
      <c r="H120" s="1579"/>
      <c r="I120" s="1579"/>
      <c r="J120" s="1579"/>
      <c r="K120" s="1579"/>
      <c r="L120" s="1579"/>
      <c r="M120" s="1579"/>
      <c r="N120" s="1579"/>
      <c r="O120" s="1579"/>
      <c r="P120" s="1579"/>
      <c r="Q120" s="1579"/>
      <c r="R120" s="1579"/>
      <c r="S120" s="1579"/>
      <c r="T120" s="1579"/>
      <c r="U120" s="1579"/>
      <c r="V120" s="1579"/>
      <c r="W120" s="1579"/>
      <c r="X120" s="1579"/>
      <c r="Y120" s="1579"/>
      <c r="Z120" s="1579"/>
      <c r="AA120" s="1579"/>
      <c r="AB120" s="1579"/>
      <c r="AC120" s="1579"/>
      <c r="AD120" s="1579"/>
      <c r="AE120" s="1579"/>
      <c r="AF120" s="1579"/>
      <c r="AG120" s="1584"/>
      <c r="AH120" s="1585" t="s">
        <v>2230</v>
      </c>
      <c r="AI120" s="1586"/>
      <c r="AJ120" s="1586"/>
      <c r="AK120" s="1587"/>
      <c r="AL120" s="263"/>
      <c r="AM120" s="241"/>
    </row>
    <row r="121" spans="1:39" ht="15" customHeight="1">
      <c r="A121" s="174"/>
      <c r="B121" s="1578" t="s">
        <v>2157</v>
      </c>
      <c r="C121" s="1579"/>
      <c r="D121" s="1579"/>
      <c r="E121" s="1579"/>
      <c r="F121" s="1579"/>
      <c r="G121" s="1579"/>
      <c r="H121" s="1579"/>
      <c r="I121" s="1579"/>
      <c r="J121" s="1579"/>
      <c r="K121" s="1579"/>
      <c r="L121" s="1579"/>
      <c r="M121" s="1579"/>
      <c r="N121" s="1579"/>
      <c r="O121" s="1579"/>
      <c r="P121" s="1579"/>
      <c r="Q121" s="1579"/>
      <c r="R121" s="1579"/>
      <c r="S121" s="1579"/>
      <c r="T121" s="1579"/>
      <c r="U121" s="1579"/>
      <c r="V121" s="1579"/>
      <c r="W121" s="1579"/>
      <c r="X121" s="1579"/>
      <c r="Y121" s="1579"/>
      <c r="Z121" s="1579"/>
      <c r="AA121" s="1579"/>
      <c r="AB121" s="1579"/>
      <c r="AC121" s="1579"/>
      <c r="AD121" s="1579"/>
      <c r="AE121" s="1579"/>
      <c r="AF121" s="1579"/>
      <c r="AG121" s="1584"/>
      <c r="AH121" s="1585" t="s">
        <v>2231</v>
      </c>
      <c r="AI121" s="1586"/>
      <c r="AJ121" s="1586"/>
      <c r="AK121" s="1587"/>
      <c r="AL121" s="263"/>
      <c r="AM121" s="241"/>
    </row>
    <row r="122" spans="1:39" ht="15" customHeight="1">
      <c r="A122" s="174"/>
      <c r="B122" s="1578" t="s">
        <v>2158</v>
      </c>
      <c r="C122" s="1579"/>
      <c r="D122" s="1579"/>
      <c r="E122" s="1579"/>
      <c r="F122" s="1579"/>
      <c r="G122" s="1579"/>
      <c r="H122" s="1579"/>
      <c r="I122" s="1579"/>
      <c r="J122" s="1579"/>
      <c r="K122" s="1579"/>
      <c r="L122" s="1579"/>
      <c r="M122" s="1579"/>
      <c r="N122" s="1579"/>
      <c r="O122" s="1579"/>
      <c r="P122" s="1579"/>
      <c r="Q122" s="1579"/>
      <c r="R122" s="1579"/>
      <c r="S122" s="1579"/>
      <c r="T122" s="1579"/>
      <c r="U122" s="1579"/>
      <c r="V122" s="1579"/>
      <c r="W122" s="1579"/>
      <c r="X122" s="1579"/>
      <c r="Y122" s="1579"/>
      <c r="Z122" s="1579"/>
      <c r="AA122" s="1579"/>
      <c r="AB122" s="1579"/>
      <c r="AC122" s="1579"/>
      <c r="AD122" s="1579"/>
      <c r="AE122" s="1579"/>
      <c r="AF122" s="1579"/>
      <c r="AG122" s="1584"/>
      <c r="AH122" s="1585" t="s">
        <v>2232</v>
      </c>
      <c r="AI122" s="1586"/>
      <c r="AJ122" s="1586"/>
      <c r="AK122" s="1587"/>
      <c r="AL122" s="263"/>
      <c r="AM122" s="241"/>
    </row>
    <row r="123" spans="1:39" ht="15" customHeight="1">
      <c r="A123" s="174"/>
      <c r="B123" s="1578" t="s">
        <v>2159</v>
      </c>
      <c r="C123" s="1579"/>
      <c r="D123" s="1579"/>
      <c r="E123" s="1579"/>
      <c r="F123" s="1579"/>
      <c r="G123" s="1579"/>
      <c r="H123" s="1579"/>
      <c r="I123" s="1579"/>
      <c r="J123" s="1579"/>
      <c r="K123" s="1579"/>
      <c r="L123" s="1579"/>
      <c r="M123" s="1579"/>
      <c r="N123" s="1579"/>
      <c r="O123" s="1579"/>
      <c r="P123" s="1579"/>
      <c r="Q123" s="1579"/>
      <c r="R123" s="1579"/>
      <c r="S123" s="1579"/>
      <c r="T123" s="1579"/>
      <c r="U123" s="1579"/>
      <c r="V123" s="1579"/>
      <c r="W123" s="1579"/>
      <c r="X123" s="1579"/>
      <c r="Y123" s="1579"/>
      <c r="Z123" s="1579"/>
      <c r="AA123" s="1579"/>
      <c r="AB123" s="1579"/>
      <c r="AC123" s="1579"/>
      <c r="AD123" s="1579"/>
      <c r="AE123" s="1579"/>
      <c r="AF123" s="1579"/>
      <c r="AG123" s="1584"/>
      <c r="AH123" s="1585" t="s">
        <v>2233</v>
      </c>
      <c r="AI123" s="1586"/>
      <c r="AJ123" s="1586"/>
      <c r="AK123" s="1587"/>
      <c r="AL123" s="263"/>
      <c r="AM123" s="241"/>
    </row>
    <row r="124" spans="1:39" ht="15" customHeight="1">
      <c r="A124" s="174"/>
      <c r="B124" s="1578" t="s">
        <v>2160</v>
      </c>
      <c r="C124" s="1579"/>
      <c r="D124" s="1579"/>
      <c r="E124" s="1579"/>
      <c r="F124" s="1579"/>
      <c r="G124" s="1579"/>
      <c r="H124" s="1579"/>
      <c r="I124" s="1579"/>
      <c r="J124" s="1579"/>
      <c r="K124" s="1579"/>
      <c r="L124" s="1579"/>
      <c r="M124" s="1579"/>
      <c r="N124" s="1579"/>
      <c r="O124" s="1579"/>
      <c r="P124" s="1579"/>
      <c r="Q124" s="1579"/>
      <c r="R124" s="1579"/>
      <c r="S124" s="1579"/>
      <c r="T124" s="1579"/>
      <c r="U124" s="1579"/>
      <c r="V124" s="1579"/>
      <c r="W124" s="1579"/>
      <c r="X124" s="1579"/>
      <c r="Y124" s="1579"/>
      <c r="Z124" s="1579"/>
      <c r="AA124" s="1579"/>
      <c r="AB124" s="1579"/>
      <c r="AC124" s="1579"/>
      <c r="AD124" s="1579"/>
      <c r="AE124" s="1579"/>
      <c r="AF124" s="1579"/>
      <c r="AG124" s="1584"/>
      <c r="AH124" s="1585" t="s">
        <v>2234</v>
      </c>
      <c r="AI124" s="1586"/>
      <c r="AJ124" s="1586"/>
      <c r="AK124" s="1587"/>
      <c r="AL124" s="263"/>
      <c r="AM124" s="241"/>
    </row>
    <row r="125" spans="1:39" ht="15" customHeight="1">
      <c r="A125" s="174"/>
      <c r="B125" s="1578" t="s">
        <v>2161</v>
      </c>
      <c r="C125" s="1579"/>
      <c r="D125" s="1579"/>
      <c r="E125" s="1579"/>
      <c r="F125" s="1579"/>
      <c r="G125" s="1579"/>
      <c r="H125" s="1579"/>
      <c r="I125" s="1579"/>
      <c r="J125" s="1579"/>
      <c r="K125" s="1579"/>
      <c r="L125" s="1579"/>
      <c r="M125" s="1579"/>
      <c r="N125" s="1579"/>
      <c r="O125" s="1579"/>
      <c r="P125" s="1579"/>
      <c r="Q125" s="1579"/>
      <c r="R125" s="1579"/>
      <c r="S125" s="1579"/>
      <c r="T125" s="1579"/>
      <c r="U125" s="1579"/>
      <c r="V125" s="1579"/>
      <c r="W125" s="1579"/>
      <c r="X125" s="1579"/>
      <c r="Y125" s="1579"/>
      <c r="Z125" s="1579"/>
      <c r="AA125" s="1579"/>
      <c r="AB125" s="1579"/>
      <c r="AC125" s="1579"/>
      <c r="AD125" s="1579"/>
      <c r="AE125" s="1579"/>
      <c r="AF125" s="1579"/>
      <c r="AG125" s="1584"/>
      <c r="AH125" s="1585" t="s">
        <v>2235</v>
      </c>
      <c r="AI125" s="1586"/>
      <c r="AJ125" s="1586"/>
      <c r="AK125" s="1587"/>
      <c r="AL125" s="263"/>
      <c r="AM125" s="241"/>
    </row>
    <row r="126" spans="1:39" ht="15" customHeight="1">
      <c r="A126" s="174"/>
      <c r="B126" s="1578" t="s">
        <v>2162</v>
      </c>
      <c r="C126" s="1579"/>
      <c r="D126" s="1579"/>
      <c r="E126" s="1579"/>
      <c r="F126" s="1579"/>
      <c r="G126" s="1579"/>
      <c r="H126" s="1579"/>
      <c r="I126" s="1579"/>
      <c r="J126" s="1579"/>
      <c r="K126" s="1579"/>
      <c r="L126" s="1579"/>
      <c r="M126" s="1579"/>
      <c r="N126" s="1579"/>
      <c r="O126" s="1579"/>
      <c r="P126" s="1579"/>
      <c r="Q126" s="1579"/>
      <c r="R126" s="1579"/>
      <c r="S126" s="1579"/>
      <c r="T126" s="1579"/>
      <c r="U126" s="1579"/>
      <c r="V126" s="1579"/>
      <c r="W126" s="1579"/>
      <c r="X126" s="1579"/>
      <c r="Y126" s="1579"/>
      <c r="Z126" s="1579"/>
      <c r="AA126" s="1579"/>
      <c r="AB126" s="1579"/>
      <c r="AC126" s="1579"/>
      <c r="AD126" s="1579"/>
      <c r="AE126" s="1579"/>
      <c r="AF126" s="1579"/>
      <c r="AG126" s="1584"/>
      <c r="AH126" s="1585" t="s">
        <v>2236</v>
      </c>
      <c r="AI126" s="1586"/>
      <c r="AJ126" s="1586"/>
      <c r="AK126" s="1587"/>
      <c r="AL126" s="263"/>
      <c r="AM126" s="241"/>
    </row>
    <row r="127" spans="1:39" ht="15" customHeight="1">
      <c r="A127" s="174"/>
      <c r="B127" s="1578" t="s">
        <v>2163</v>
      </c>
      <c r="C127" s="1579"/>
      <c r="D127" s="1579"/>
      <c r="E127" s="1579"/>
      <c r="F127" s="1579"/>
      <c r="G127" s="1579"/>
      <c r="H127" s="1579"/>
      <c r="I127" s="1579"/>
      <c r="J127" s="1579"/>
      <c r="K127" s="1579"/>
      <c r="L127" s="1579"/>
      <c r="M127" s="1579"/>
      <c r="N127" s="1579"/>
      <c r="O127" s="1579"/>
      <c r="P127" s="1579"/>
      <c r="Q127" s="1579"/>
      <c r="R127" s="1579"/>
      <c r="S127" s="1579"/>
      <c r="T127" s="1579"/>
      <c r="U127" s="1579"/>
      <c r="V127" s="1579"/>
      <c r="W127" s="1579"/>
      <c r="X127" s="1579"/>
      <c r="Y127" s="1579"/>
      <c r="Z127" s="1579"/>
      <c r="AA127" s="1579"/>
      <c r="AB127" s="1579"/>
      <c r="AC127" s="1579"/>
      <c r="AD127" s="1579"/>
      <c r="AE127" s="1579"/>
      <c r="AF127" s="1579"/>
      <c r="AG127" s="1584"/>
      <c r="AH127" s="1585" t="s">
        <v>2237</v>
      </c>
      <c r="AI127" s="1586"/>
      <c r="AJ127" s="1586"/>
      <c r="AK127" s="1587"/>
      <c r="AL127" s="263"/>
      <c r="AM127" s="241"/>
    </row>
    <row r="128" spans="1:39" ht="15" customHeight="1">
      <c r="A128" s="174"/>
      <c r="B128" s="1578" t="s">
        <v>2164</v>
      </c>
      <c r="C128" s="1579"/>
      <c r="D128" s="1579"/>
      <c r="E128" s="1579"/>
      <c r="F128" s="1579"/>
      <c r="G128" s="1579"/>
      <c r="H128" s="1579"/>
      <c r="I128" s="1579"/>
      <c r="J128" s="1579"/>
      <c r="K128" s="1579"/>
      <c r="L128" s="1579"/>
      <c r="M128" s="1579"/>
      <c r="N128" s="1579"/>
      <c r="O128" s="1579"/>
      <c r="P128" s="1579"/>
      <c r="Q128" s="1579"/>
      <c r="R128" s="1579"/>
      <c r="S128" s="1579"/>
      <c r="T128" s="1579"/>
      <c r="U128" s="1579"/>
      <c r="V128" s="1579"/>
      <c r="W128" s="1579"/>
      <c r="X128" s="1579"/>
      <c r="Y128" s="1579"/>
      <c r="Z128" s="1579"/>
      <c r="AA128" s="1579"/>
      <c r="AB128" s="1579"/>
      <c r="AC128" s="1579"/>
      <c r="AD128" s="1579"/>
      <c r="AE128" s="1579"/>
      <c r="AF128" s="1579"/>
      <c r="AG128" s="1584"/>
      <c r="AH128" s="1585" t="s">
        <v>2238</v>
      </c>
      <c r="AI128" s="1586"/>
      <c r="AJ128" s="1586"/>
      <c r="AK128" s="1587"/>
      <c r="AL128" s="263"/>
      <c r="AM128" s="241"/>
    </row>
    <row r="129" spans="1:39" ht="15" customHeight="1">
      <c r="A129" s="174"/>
      <c r="B129" s="1578" t="s">
        <v>2165</v>
      </c>
      <c r="C129" s="1579"/>
      <c r="D129" s="1579"/>
      <c r="E129" s="1579"/>
      <c r="F129" s="1579"/>
      <c r="G129" s="1579"/>
      <c r="H129" s="1579"/>
      <c r="I129" s="1579"/>
      <c r="J129" s="1579"/>
      <c r="K129" s="1579"/>
      <c r="L129" s="1579"/>
      <c r="M129" s="1579"/>
      <c r="N129" s="1579"/>
      <c r="O129" s="1579"/>
      <c r="P129" s="1579"/>
      <c r="Q129" s="1579"/>
      <c r="R129" s="1579"/>
      <c r="S129" s="1579"/>
      <c r="T129" s="1579"/>
      <c r="U129" s="1579"/>
      <c r="V129" s="1579"/>
      <c r="W129" s="1579"/>
      <c r="X129" s="1579"/>
      <c r="Y129" s="1579"/>
      <c r="Z129" s="1579"/>
      <c r="AA129" s="1579"/>
      <c r="AB129" s="1579"/>
      <c r="AC129" s="1579"/>
      <c r="AD129" s="1579"/>
      <c r="AE129" s="1579"/>
      <c r="AF129" s="1579"/>
      <c r="AG129" s="1584"/>
      <c r="AH129" s="1585" t="s">
        <v>2239</v>
      </c>
      <c r="AI129" s="1586"/>
      <c r="AJ129" s="1586"/>
      <c r="AK129" s="1587"/>
      <c r="AL129" s="263"/>
      <c r="AM129" s="241"/>
    </row>
    <row r="130" spans="1:39" ht="45" customHeight="1">
      <c r="A130" s="174"/>
      <c r="B130" s="1578" t="s">
        <v>2166</v>
      </c>
      <c r="C130" s="1579"/>
      <c r="D130" s="1579"/>
      <c r="E130" s="1579"/>
      <c r="F130" s="1579"/>
      <c r="G130" s="1579"/>
      <c r="H130" s="1579"/>
      <c r="I130" s="1579"/>
      <c r="J130" s="1579"/>
      <c r="K130" s="1579"/>
      <c r="L130" s="1579"/>
      <c r="M130" s="1579"/>
      <c r="N130" s="1579"/>
      <c r="O130" s="1579"/>
      <c r="P130" s="1579"/>
      <c r="Q130" s="1579"/>
      <c r="R130" s="1579"/>
      <c r="S130" s="1579"/>
      <c r="T130" s="1579"/>
      <c r="U130" s="1579"/>
      <c r="V130" s="1579"/>
      <c r="W130" s="1579"/>
      <c r="X130" s="1579"/>
      <c r="Y130" s="1579"/>
      <c r="Z130" s="1579"/>
      <c r="AA130" s="1579"/>
      <c r="AB130" s="1579"/>
      <c r="AC130" s="1579"/>
      <c r="AD130" s="1579"/>
      <c r="AE130" s="1579"/>
      <c r="AF130" s="1579"/>
      <c r="AG130" s="1584"/>
      <c r="AH130" s="1585" t="s">
        <v>2240</v>
      </c>
      <c r="AI130" s="1586"/>
      <c r="AJ130" s="1586"/>
      <c r="AK130" s="1587"/>
      <c r="AL130" s="263"/>
      <c r="AM130" s="241"/>
    </row>
    <row r="131" spans="1:39" ht="15" customHeight="1">
      <c r="A131" s="174"/>
      <c r="B131" s="1578" t="s">
        <v>2167</v>
      </c>
      <c r="C131" s="1579"/>
      <c r="D131" s="1579"/>
      <c r="E131" s="1579"/>
      <c r="F131" s="1579"/>
      <c r="G131" s="1579"/>
      <c r="H131" s="1579"/>
      <c r="I131" s="1579"/>
      <c r="J131" s="1579"/>
      <c r="K131" s="1579"/>
      <c r="L131" s="1579"/>
      <c r="M131" s="1579"/>
      <c r="N131" s="1579"/>
      <c r="O131" s="1579"/>
      <c r="P131" s="1579"/>
      <c r="Q131" s="1579"/>
      <c r="R131" s="1579"/>
      <c r="S131" s="1579"/>
      <c r="T131" s="1579"/>
      <c r="U131" s="1579"/>
      <c r="V131" s="1579"/>
      <c r="W131" s="1579"/>
      <c r="X131" s="1579"/>
      <c r="Y131" s="1579"/>
      <c r="Z131" s="1579"/>
      <c r="AA131" s="1579"/>
      <c r="AB131" s="1579"/>
      <c r="AC131" s="1579"/>
      <c r="AD131" s="1579"/>
      <c r="AE131" s="1579"/>
      <c r="AF131" s="1579"/>
      <c r="AG131" s="1584"/>
      <c r="AH131" s="1585" t="s">
        <v>2241</v>
      </c>
      <c r="AI131" s="1586"/>
      <c r="AJ131" s="1586"/>
      <c r="AK131" s="1587"/>
      <c r="AL131" s="263"/>
      <c r="AM131" s="241"/>
    </row>
    <row r="132" spans="1:39" ht="15" customHeight="1">
      <c r="A132" s="174"/>
      <c r="B132" s="1578" t="s">
        <v>2168</v>
      </c>
      <c r="C132" s="1579"/>
      <c r="D132" s="1579"/>
      <c r="E132" s="1579"/>
      <c r="F132" s="1579"/>
      <c r="G132" s="1579"/>
      <c r="H132" s="1579"/>
      <c r="I132" s="1579"/>
      <c r="J132" s="1579"/>
      <c r="K132" s="1579"/>
      <c r="L132" s="1579"/>
      <c r="M132" s="1579"/>
      <c r="N132" s="1579"/>
      <c r="O132" s="1579"/>
      <c r="P132" s="1579"/>
      <c r="Q132" s="1579"/>
      <c r="R132" s="1579"/>
      <c r="S132" s="1579"/>
      <c r="T132" s="1579"/>
      <c r="U132" s="1579"/>
      <c r="V132" s="1579"/>
      <c r="W132" s="1579"/>
      <c r="X132" s="1579"/>
      <c r="Y132" s="1579"/>
      <c r="Z132" s="1579"/>
      <c r="AA132" s="1579"/>
      <c r="AB132" s="1579"/>
      <c r="AC132" s="1579"/>
      <c r="AD132" s="1579"/>
      <c r="AE132" s="1579"/>
      <c r="AF132" s="1579"/>
      <c r="AG132" s="1584"/>
      <c r="AH132" s="1585" t="s">
        <v>2242</v>
      </c>
      <c r="AI132" s="1586"/>
      <c r="AJ132" s="1586"/>
      <c r="AK132" s="1587"/>
      <c r="AL132" s="263"/>
      <c r="AM132" s="241"/>
    </row>
    <row r="133" spans="1:39" ht="15" customHeight="1">
      <c r="A133" s="174"/>
      <c r="B133" s="1578" t="s">
        <v>2329</v>
      </c>
      <c r="C133" s="1579"/>
      <c r="D133" s="1579"/>
      <c r="E133" s="1579"/>
      <c r="F133" s="1579"/>
      <c r="G133" s="1579"/>
      <c r="H133" s="1579"/>
      <c r="I133" s="1579"/>
      <c r="J133" s="1579"/>
      <c r="K133" s="1579"/>
      <c r="L133" s="1579"/>
      <c r="M133" s="1579"/>
      <c r="N133" s="1579"/>
      <c r="O133" s="1579"/>
      <c r="P133" s="1579"/>
      <c r="Q133" s="1579"/>
      <c r="R133" s="1579"/>
      <c r="S133" s="1579"/>
      <c r="T133" s="1579"/>
      <c r="U133" s="1579"/>
      <c r="V133" s="1579"/>
      <c r="W133" s="1579"/>
      <c r="X133" s="1579"/>
      <c r="Y133" s="1579"/>
      <c r="Z133" s="1579"/>
      <c r="AA133" s="1579"/>
      <c r="AB133" s="1579"/>
      <c r="AC133" s="1579"/>
      <c r="AD133" s="1579"/>
      <c r="AE133" s="1579"/>
      <c r="AF133" s="1579"/>
      <c r="AG133" s="1584"/>
      <c r="AH133" s="1585" t="s">
        <v>2243</v>
      </c>
      <c r="AI133" s="1586"/>
      <c r="AJ133" s="1586"/>
      <c r="AK133" s="1587"/>
      <c r="AL133" s="263"/>
      <c r="AM133" s="241"/>
    </row>
    <row r="134" spans="1:39" ht="15" customHeight="1">
      <c r="A134" s="174"/>
      <c r="B134" s="1578" t="s">
        <v>2330</v>
      </c>
      <c r="C134" s="1579"/>
      <c r="D134" s="1579"/>
      <c r="E134" s="1579"/>
      <c r="F134" s="1579"/>
      <c r="G134" s="1579"/>
      <c r="H134" s="1579"/>
      <c r="I134" s="1579"/>
      <c r="J134" s="1579"/>
      <c r="K134" s="1579"/>
      <c r="L134" s="1579"/>
      <c r="M134" s="1579"/>
      <c r="N134" s="1579"/>
      <c r="O134" s="1579"/>
      <c r="P134" s="1579"/>
      <c r="Q134" s="1579"/>
      <c r="R134" s="1579"/>
      <c r="S134" s="1579"/>
      <c r="T134" s="1579"/>
      <c r="U134" s="1579"/>
      <c r="V134" s="1579"/>
      <c r="W134" s="1579"/>
      <c r="X134" s="1579"/>
      <c r="Y134" s="1579"/>
      <c r="Z134" s="1579"/>
      <c r="AA134" s="1579"/>
      <c r="AB134" s="1579"/>
      <c r="AC134" s="1579"/>
      <c r="AD134" s="1579"/>
      <c r="AE134" s="1579"/>
      <c r="AF134" s="1579"/>
      <c r="AG134" s="1584"/>
      <c r="AH134" s="1585" t="s">
        <v>2244</v>
      </c>
      <c r="AI134" s="1586"/>
      <c r="AJ134" s="1586"/>
      <c r="AK134" s="1587"/>
      <c r="AL134" s="263"/>
      <c r="AM134" s="241"/>
    </row>
    <row r="135" spans="1:39" ht="84.95" customHeight="1">
      <c r="A135" s="174"/>
      <c r="B135" s="1578" t="s">
        <v>2331</v>
      </c>
      <c r="C135" s="1579"/>
      <c r="D135" s="1579"/>
      <c r="E135" s="1579"/>
      <c r="F135" s="1579"/>
      <c r="G135" s="1579"/>
      <c r="H135" s="1579"/>
      <c r="I135" s="1579"/>
      <c r="J135" s="1579"/>
      <c r="K135" s="1579"/>
      <c r="L135" s="1579"/>
      <c r="M135" s="1579"/>
      <c r="N135" s="1579"/>
      <c r="O135" s="1579"/>
      <c r="P135" s="1579"/>
      <c r="Q135" s="1579"/>
      <c r="R135" s="1579"/>
      <c r="S135" s="1579"/>
      <c r="T135" s="1579"/>
      <c r="U135" s="1579"/>
      <c r="V135" s="1579"/>
      <c r="W135" s="1579"/>
      <c r="X135" s="1579"/>
      <c r="Y135" s="1579"/>
      <c r="Z135" s="1579"/>
      <c r="AA135" s="1579"/>
      <c r="AB135" s="1579"/>
      <c r="AC135" s="1579"/>
      <c r="AD135" s="1579"/>
      <c r="AE135" s="1579"/>
      <c r="AF135" s="1579"/>
      <c r="AG135" s="1584"/>
      <c r="AH135" s="1585" t="s">
        <v>2245</v>
      </c>
      <c r="AI135" s="1586"/>
      <c r="AJ135" s="1586"/>
      <c r="AK135" s="1587"/>
      <c r="AL135" s="263"/>
      <c r="AM135" s="241"/>
    </row>
    <row r="136" spans="1:39" ht="15" customHeight="1">
      <c r="A136" s="174"/>
      <c r="B136" s="1578" t="s">
        <v>2169</v>
      </c>
      <c r="C136" s="1579"/>
      <c r="D136" s="1579"/>
      <c r="E136" s="1579"/>
      <c r="F136" s="1579"/>
      <c r="G136" s="1579"/>
      <c r="H136" s="1579"/>
      <c r="I136" s="1579"/>
      <c r="J136" s="1579"/>
      <c r="K136" s="1579"/>
      <c r="L136" s="1579"/>
      <c r="M136" s="1579"/>
      <c r="N136" s="1579"/>
      <c r="O136" s="1579"/>
      <c r="P136" s="1579"/>
      <c r="Q136" s="1579"/>
      <c r="R136" s="1579"/>
      <c r="S136" s="1579"/>
      <c r="T136" s="1579"/>
      <c r="U136" s="1579"/>
      <c r="V136" s="1579"/>
      <c r="W136" s="1579"/>
      <c r="X136" s="1579"/>
      <c r="Y136" s="1579"/>
      <c r="Z136" s="1579"/>
      <c r="AA136" s="1579"/>
      <c r="AB136" s="1579"/>
      <c r="AC136" s="1579"/>
      <c r="AD136" s="1579"/>
      <c r="AE136" s="1579"/>
      <c r="AF136" s="1579"/>
      <c r="AG136" s="1584"/>
      <c r="AH136" s="1585" t="s">
        <v>2246</v>
      </c>
      <c r="AI136" s="1586"/>
      <c r="AJ136" s="1586"/>
      <c r="AK136" s="1587"/>
      <c r="AL136" s="263"/>
      <c r="AM136" s="241"/>
    </row>
    <row r="137" spans="1:39" ht="3.95" customHeight="1">
      <c r="A137" s="174"/>
      <c r="B137" s="174"/>
      <c r="C137" s="174"/>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4"/>
      <c r="AL137" s="174"/>
      <c r="AM137" s="241"/>
    </row>
    <row r="138" spans="1:39" ht="15" customHeight="1">
      <c r="A138" s="1560" t="s">
        <v>2469</v>
      </c>
      <c r="B138" s="1560"/>
      <c r="C138" s="1560"/>
      <c r="D138" s="1560"/>
      <c r="E138" s="1560"/>
      <c r="F138" s="1560"/>
      <c r="G138" s="1560"/>
      <c r="H138" s="1560"/>
      <c r="I138" s="1560"/>
      <c r="J138" s="1560"/>
      <c r="K138" s="1560"/>
      <c r="L138" s="1560"/>
      <c r="M138" s="1560"/>
      <c r="N138" s="1560"/>
      <c r="O138" s="1560"/>
      <c r="P138" s="1560"/>
      <c r="Q138" s="1560"/>
      <c r="R138" s="1560"/>
      <c r="S138" s="1560"/>
      <c r="T138" s="1560"/>
      <c r="U138" s="1560"/>
      <c r="V138" s="1560"/>
      <c r="W138" s="1560"/>
      <c r="X138" s="1560"/>
      <c r="Y138" s="1560"/>
      <c r="Z138" s="1560"/>
      <c r="AA138" s="1560"/>
      <c r="AB138" s="1560"/>
      <c r="AC138" s="1560"/>
      <c r="AD138" s="1560"/>
      <c r="AE138" s="1560"/>
      <c r="AF138" s="1560"/>
      <c r="AG138" s="1560"/>
      <c r="AH138" s="1560"/>
      <c r="AI138" s="1560"/>
      <c r="AJ138" s="1560"/>
      <c r="AK138" s="1560"/>
      <c r="AL138" s="1560"/>
      <c r="AM138" s="241"/>
    </row>
    <row r="139" spans="1:39" ht="12.6" customHeight="1">
      <c r="A139" s="1560"/>
      <c r="B139" s="1560"/>
      <c r="C139" s="1560"/>
      <c r="D139" s="1560"/>
      <c r="E139" s="1560"/>
      <c r="F139" s="1560"/>
      <c r="G139" s="1560"/>
      <c r="H139" s="1560"/>
      <c r="I139" s="1560"/>
      <c r="J139" s="1560"/>
      <c r="K139" s="1560"/>
      <c r="L139" s="1560"/>
      <c r="M139" s="1560"/>
      <c r="N139" s="1560"/>
      <c r="O139" s="1560"/>
      <c r="P139" s="1560"/>
      <c r="Q139" s="1560"/>
      <c r="R139" s="1560"/>
      <c r="S139" s="1560"/>
      <c r="T139" s="1560"/>
      <c r="U139" s="1560"/>
      <c r="V139" s="1560"/>
      <c r="W139" s="1560"/>
      <c r="X139" s="1560"/>
      <c r="Y139" s="1560"/>
      <c r="Z139" s="1560"/>
      <c r="AA139" s="1560"/>
      <c r="AB139" s="1560"/>
      <c r="AC139" s="1560"/>
      <c r="AD139" s="1560"/>
      <c r="AE139" s="1560"/>
      <c r="AF139" s="1560"/>
      <c r="AG139" s="1560"/>
      <c r="AH139" s="1560"/>
      <c r="AI139" s="1560"/>
      <c r="AJ139" s="1560"/>
      <c r="AK139" s="1560"/>
      <c r="AL139" s="1560"/>
      <c r="AM139" s="241"/>
    </row>
    <row r="140" spans="1:39" ht="15" customHeight="1">
      <c r="A140" s="174"/>
      <c r="B140" s="1588" t="s">
        <v>2314</v>
      </c>
      <c r="C140" s="1588"/>
      <c r="D140" s="1588"/>
      <c r="E140" s="1588"/>
      <c r="F140" s="1588"/>
      <c r="G140" s="1588"/>
      <c r="H140" s="1588"/>
      <c r="I140" s="1588"/>
      <c r="J140" s="1588"/>
      <c r="K140" s="1588"/>
      <c r="L140" s="1588"/>
      <c r="M140" s="1588"/>
      <c r="N140" s="1588"/>
      <c r="O140" s="1588"/>
      <c r="P140" s="1588"/>
      <c r="Q140" s="1588"/>
      <c r="R140" s="1588"/>
      <c r="S140" s="1588"/>
      <c r="T140" s="1588"/>
      <c r="U140" s="1588"/>
      <c r="V140" s="1588"/>
      <c r="W140" s="1588"/>
      <c r="X140" s="1588"/>
      <c r="Y140" s="1588"/>
      <c r="Z140" s="1588"/>
      <c r="AA140" s="1588"/>
      <c r="AB140" s="1588"/>
      <c r="AC140" s="1588"/>
      <c r="AD140" s="1588"/>
      <c r="AE140" s="1588"/>
      <c r="AF140" s="1588"/>
      <c r="AG140" s="1588"/>
      <c r="AH140" s="1588" t="s">
        <v>2170</v>
      </c>
      <c r="AI140" s="1588"/>
      <c r="AJ140" s="1588"/>
      <c r="AK140" s="1588"/>
      <c r="AL140" s="174"/>
      <c r="AM140" s="241"/>
    </row>
    <row r="141" spans="1:39" ht="15" customHeight="1">
      <c r="A141" s="174"/>
      <c r="B141" s="1583" t="s">
        <v>2315</v>
      </c>
      <c r="C141" s="1583"/>
      <c r="D141" s="1583"/>
      <c r="E141" s="1583"/>
      <c r="F141" s="1583"/>
      <c r="G141" s="1583"/>
      <c r="H141" s="1583"/>
      <c r="I141" s="1583"/>
      <c r="J141" s="1583"/>
      <c r="K141" s="1583"/>
      <c r="L141" s="1583"/>
      <c r="M141" s="1583"/>
      <c r="N141" s="1583"/>
      <c r="O141" s="1583"/>
      <c r="P141" s="1583"/>
      <c r="Q141" s="1583"/>
      <c r="R141" s="1583"/>
      <c r="S141" s="1583"/>
      <c r="T141" s="1583"/>
      <c r="U141" s="1583"/>
      <c r="V141" s="1583"/>
      <c r="W141" s="1583"/>
      <c r="X141" s="1583"/>
      <c r="Y141" s="1583"/>
      <c r="Z141" s="1583"/>
      <c r="AA141" s="1583"/>
      <c r="AB141" s="1583"/>
      <c r="AC141" s="1583"/>
      <c r="AD141" s="1583"/>
      <c r="AE141" s="1583"/>
      <c r="AF141" s="1583"/>
      <c r="AG141" s="1583"/>
      <c r="AH141" s="1580" t="s">
        <v>2281</v>
      </c>
      <c r="AI141" s="1581"/>
      <c r="AJ141" s="1581"/>
      <c r="AK141" s="1582"/>
      <c r="AL141" s="174"/>
      <c r="AM141" s="241"/>
    </row>
    <row r="142" spans="1:39" ht="15" customHeight="1">
      <c r="A142" s="174"/>
      <c r="B142" s="1583" t="s">
        <v>2316</v>
      </c>
      <c r="C142" s="1583"/>
      <c r="D142" s="1583"/>
      <c r="E142" s="1583"/>
      <c r="F142" s="1583"/>
      <c r="G142" s="1583"/>
      <c r="H142" s="1583"/>
      <c r="I142" s="1583"/>
      <c r="J142" s="1583"/>
      <c r="K142" s="1583"/>
      <c r="L142" s="1583"/>
      <c r="M142" s="1583"/>
      <c r="N142" s="1583"/>
      <c r="O142" s="1583"/>
      <c r="P142" s="1583"/>
      <c r="Q142" s="1583"/>
      <c r="R142" s="1583"/>
      <c r="S142" s="1583"/>
      <c r="T142" s="1583"/>
      <c r="U142" s="1583"/>
      <c r="V142" s="1583"/>
      <c r="W142" s="1583"/>
      <c r="X142" s="1583"/>
      <c r="Y142" s="1583"/>
      <c r="Z142" s="1583"/>
      <c r="AA142" s="1583"/>
      <c r="AB142" s="1583"/>
      <c r="AC142" s="1583"/>
      <c r="AD142" s="1583"/>
      <c r="AE142" s="1583"/>
      <c r="AF142" s="1583"/>
      <c r="AG142" s="1583"/>
      <c r="AH142" s="1580" t="s">
        <v>2319</v>
      </c>
      <c r="AI142" s="1581"/>
      <c r="AJ142" s="1581"/>
      <c r="AK142" s="1582"/>
      <c r="AL142" s="174"/>
      <c r="AM142" s="241"/>
    </row>
    <row r="143" spans="1:39" ht="15" customHeight="1">
      <c r="A143" s="174"/>
      <c r="B143" s="1583" t="s">
        <v>2317</v>
      </c>
      <c r="C143" s="1583"/>
      <c r="D143" s="1583"/>
      <c r="E143" s="1583"/>
      <c r="F143" s="1583"/>
      <c r="G143" s="1583"/>
      <c r="H143" s="1583"/>
      <c r="I143" s="1583"/>
      <c r="J143" s="1583"/>
      <c r="K143" s="1583"/>
      <c r="L143" s="1583"/>
      <c r="M143" s="1583"/>
      <c r="N143" s="1583"/>
      <c r="O143" s="1583"/>
      <c r="P143" s="1583"/>
      <c r="Q143" s="1583"/>
      <c r="R143" s="1583"/>
      <c r="S143" s="1583"/>
      <c r="T143" s="1583"/>
      <c r="U143" s="1583"/>
      <c r="V143" s="1583"/>
      <c r="W143" s="1583"/>
      <c r="X143" s="1583"/>
      <c r="Y143" s="1583"/>
      <c r="Z143" s="1583"/>
      <c r="AA143" s="1583"/>
      <c r="AB143" s="1583"/>
      <c r="AC143" s="1583"/>
      <c r="AD143" s="1583"/>
      <c r="AE143" s="1583"/>
      <c r="AF143" s="1583"/>
      <c r="AG143" s="1583"/>
      <c r="AH143" s="1580" t="s">
        <v>2320</v>
      </c>
      <c r="AI143" s="1581"/>
      <c r="AJ143" s="1581"/>
      <c r="AK143" s="1582"/>
      <c r="AL143" s="174"/>
      <c r="AM143" s="241"/>
    </row>
    <row r="144" spans="1:39" ht="15" customHeight="1">
      <c r="A144" s="174"/>
      <c r="B144" s="1583" t="s">
        <v>2318</v>
      </c>
      <c r="C144" s="1583"/>
      <c r="D144" s="1583"/>
      <c r="E144" s="1583"/>
      <c r="F144" s="1583"/>
      <c r="G144" s="1583"/>
      <c r="H144" s="1583"/>
      <c r="I144" s="1583"/>
      <c r="J144" s="1583"/>
      <c r="K144" s="1583"/>
      <c r="L144" s="1583"/>
      <c r="M144" s="1583"/>
      <c r="N144" s="1583"/>
      <c r="O144" s="1583"/>
      <c r="P144" s="1583"/>
      <c r="Q144" s="1583"/>
      <c r="R144" s="1583"/>
      <c r="S144" s="1583"/>
      <c r="T144" s="1583"/>
      <c r="U144" s="1583"/>
      <c r="V144" s="1583"/>
      <c r="W144" s="1583"/>
      <c r="X144" s="1583"/>
      <c r="Y144" s="1583"/>
      <c r="Z144" s="1583"/>
      <c r="AA144" s="1583"/>
      <c r="AB144" s="1583"/>
      <c r="AC144" s="1583"/>
      <c r="AD144" s="1583"/>
      <c r="AE144" s="1583"/>
      <c r="AF144" s="1583"/>
      <c r="AG144" s="1583"/>
      <c r="AH144" s="1580" t="s">
        <v>2321</v>
      </c>
      <c r="AI144" s="1581"/>
      <c r="AJ144" s="1581"/>
      <c r="AK144" s="1582"/>
      <c r="AL144" s="174"/>
      <c r="AM144" s="241"/>
    </row>
    <row r="145" spans="1:44" ht="15" customHeight="1">
      <c r="A145" s="174"/>
      <c r="B145" s="1583" t="s">
        <v>2333</v>
      </c>
      <c r="C145" s="1583"/>
      <c r="D145" s="1583"/>
      <c r="E145" s="1583"/>
      <c r="F145" s="1583"/>
      <c r="G145" s="1583"/>
      <c r="H145" s="1583"/>
      <c r="I145" s="1583"/>
      <c r="J145" s="1583"/>
      <c r="K145" s="1583"/>
      <c r="L145" s="1583"/>
      <c r="M145" s="1583"/>
      <c r="N145" s="1583"/>
      <c r="O145" s="1583"/>
      <c r="P145" s="1583"/>
      <c r="Q145" s="1583"/>
      <c r="R145" s="1583"/>
      <c r="S145" s="1583"/>
      <c r="T145" s="1583"/>
      <c r="U145" s="1583"/>
      <c r="V145" s="1583"/>
      <c r="W145" s="1583"/>
      <c r="X145" s="1583"/>
      <c r="Y145" s="1583"/>
      <c r="Z145" s="1583"/>
      <c r="AA145" s="1583"/>
      <c r="AB145" s="1583"/>
      <c r="AC145" s="1583"/>
      <c r="AD145" s="1583"/>
      <c r="AE145" s="1583"/>
      <c r="AF145" s="1583"/>
      <c r="AG145" s="1583"/>
      <c r="AH145" s="1580" t="s">
        <v>2322</v>
      </c>
      <c r="AI145" s="1581"/>
      <c r="AJ145" s="1581"/>
      <c r="AK145" s="1582"/>
      <c r="AL145" s="174"/>
      <c r="AM145" s="241"/>
    </row>
    <row r="146" spans="1:44" ht="15" customHeight="1">
      <c r="A146" s="174"/>
      <c r="B146" s="1583" t="s">
        <v>2169</v>
      </c>
      <c r="C146" s="1583"/>
      <c r="D146" s="1583"/>
      <c r="E146" s="1583"/>
      <c r="F146" s="1583"/>
      <c r="G146" s="1583"/>
      <c r="H146" s="1583"/>
      <c r="I146" s="1583"/>
      <c r="J146" s="1583"/>
      <c r="K146" s="1583"/>
      <c r="L146" s="1583"/>
      <c r="M146" s="1583"/>
      <c r="N146" s="1583"/>
      <c r="O146" s="1583"/>
      <c r="P146" s="1583"/>
      <c r="Q146" s="1583"/>
      <c r="R146" s="1583"/>
      <c r="S146" s="1583"/>
      <c r="T146" s="1583"/>
      <c r="U146" s="1583"/>
      <c r="V146" s="1583"/>
      <c r="W146" s="1583"/>
      <c r="X146" s="1583"/>
      <c r="Y146" s="1583"/>
      <c r="Z146" s="1583"/>
      <c r="AA146" s="1583"/>
      <c r="AB146" s="1583"/>
      <c r="AC146" s="1583"/>
      <c r="AD146" s="1583"/>
      <c r="AE146" s="1583"/>
      <c r="AF146" s="1583"/>
      <c r="AG146" s="1583"/>
      <c r="AH146" s="1580" t="s">
        <v>2323</v>
      </c>
      <c r="AI146" s="1581"/>
      <c r="AJ146" s="1581"/>
      <c r="AK146" s="1582"/>
      <c r="AL146" s="174"/>
      <c r="AM146" s="241"/>
    </row>
    <row r="147" spans="1:44" ht="3.95" customHeight="1">
      <c r="A147" s="174"/>
      <c r="B147" s="174"/>
      <c r="C147" s="174"/>
      <c r="D147" s="174"/>
      <c r="E147" s="174"/>
      <c r="F147" s="174"/>
      <c r="G147" s="174"/>
      <c r="H147" s="174"/>
      <c r="I147" s="174"/>
      <c r="J147" s="174"/>
      <c r="K147" s="174"/>
      <c r="L147" s="174"/>
      <c r="M147" s="174"/>
      <c r="N147" s="174"/>
      <c r="O147" s="174"/>
      <c r="P147" s="174"/>
      <c r="Q147" s="174"/>
      <c r="R147" s="174"/>
      <c r="S147" s="174"/>
      <c r="T147" s="174"/>
      <c r="U147" s="174"/>
      <c r="V147" s="174"/>
      <c r="W147" s="174"/>
      <c r="X147" s="174"/>
      <c r="Y147" s="174"/>
      <c r="Z147" s="174"/>
      <c r="AA147" s="174"/>
      <c r="AB147" s="174"/>
      <c r="AC147" s="174"/>
      <c r="AD147" s="174"/>
      <c r="AE147" s="174"/>
      <c r="AF147" s="174"/>
      <c r="AG147" s="174"/>
      <c r="AH147" s="174"/>
      <c r="AI147" s="174"/>
      <c r="AJ147" s="174"/>
      <c r="AK147" s="174"/>
      <c r="AL147" s="174"/>
      <c r="AM147" s="4"/>
      <c r="AN147" s="4"/>
      <c r="AO147" s="4"/>
      <c r="AP147" s="4"/>
      <c r="AQ147" s="4"/>
      <c r="AR147" s="4"/>
    </row>
    <row r="148" spans="1:44" ht="15" customHeight="1">
      <c r="A148" s="1560" t="s">
        <v>2470</v>
      </c>
      <c r="B148" s="1560"/>
      <c r="C148" s="1560"/>
      <c r="D148" s="1560"/>
      <c r="E148" s="1560"/>
      <c r="F148" s="1560"/>
      <c r="G148" s="1560"/>
      <c r="H148" s="1560"/>
      <c r="I148" s="1560"/>
      <c r="J148" s="1560"/>
      <c r="K148" s="1560"/>
      <c r="L148" s="1560"/>
      <c r="M148" s="1560"/>
      <c r="N148" s="1560"/>
      <c r="O148" s="1560"/>
      <c r="P148" s="1560"/>
      <c r="Q148" s="1560"/>
      <c r="R148" s="1560"/>
      <c r="S148" s="1560"/>
      <c r="T148" s="1560"/>
      <c r="U148" s="1560"/>
      <c r="V148" s="1560"/>
      <c r="W148" s="1560"/>
      <c r="X148" s="1560"/>
      <c r="Y148" s="1560"/>
      <c r="Z148" s="1560"/>
      <c r="AA148" s="1560"/>
      <c r="AB148" s="1560"/>
      <c r="AC148" s="1560"/>
      <c r="AD148" s="1560"/>
      <c r="AE148" s="1560"/>
      <c r="AF148" s="1560"/>
      <c r="AG148" s="1560"/>
      <c r="AH148" s="1560"/>
      <c r="AI148" s="1560"/>
      <c r="AJ148" s="1560"/>
      <c r="AK148" s="1560"/>
      <c r="AL148" s="1560"/>
      <c r="AM148" s="4"/>
      <c r="AN148" s="4"/>
      <c r="AO148" s="4"/>
      <c r="AP148" s="4"/>
      <c r="AQ148" s="4"/>
      <c r="AR148" s="4"/>
    </row>
    <row r="149" spans="1:44" ht="15" customHeight="1">
      <c r="A149" s="1560"/>
      <c r="B149" s="1560"/>
      <c r="C149" s="1560"/>
      <c r="D149" s="1560"/>
      <c r="E149" s="1560"/>
      <c r="F149" s="1560"/>
      <c r="G149" s="1560"/>
      <c r="H149" s="1560"/>
      <c r="I149" s="1560"/>
      <c r="J149" s="1560"/>
      <c r="K149" s="1560"/>
      <c r="L149" s="1560"/>
      <c r="M149" s="1560"/>
      <c r="N149" s="1560"/>
      <c r="O149" s="1560"/>
      <c r="P149" s="1560"/>
      <c r="Q149" s="1560"/>
      <c r="R149" s="1560"/>
      <c r="S149" s="1560"/>
      <c r="T149" s="1560"/>
      <c r="U149" s="1560"/>
      <c r="V149" s="1560"/>
      <c r="W149" s="1560"/>
      <c r="X149" s="1560"/>
      <c r="Y149" s="1560"/>
      <c r="Z149" s="1560"/>
      <c r="AA149" s="1560"/>
      <c r="AB149" s="1560"/>
      <c r="AC149" s="1560"/>
      <c r="AD149" s="1560"/>
      <c r="AE149" s="1560"/>
      <c r="AF149" s="1560"/>
      <c r="AG149" s="1560"/>
      <c r="AH149" s="1560"/>
      <c r="AI149" s="1560"/>
      <c r="AJ149" s="1560"/>
      <c r="AK149" s="1560"/>
      <c r="AL149" s="1560"/>
      <c r="AM149" s="4"/>
      <c r="AN149" s="4"/>
      <c r="AO149" s="4"/>
      <c r="AP149" s="4"/>
      <c r="AQ149" s="4"/>
      <c r="AR149" s="4"/>
    </row>
    <row r="150" spans="1:44" ht="15" customHeight="1">
      <c r="A150" s="1560"/>
      <c r="B150" s="1560"/>
      <c r="C150" s="1560"/>
      <c r="D150" s="1560"/>
      <c r="E150" s="1560"/>
      <c r="F150" s="1560"/>
      <c r="G150" s="1560"/>
      <c r="H150" s="1560"/>
      <c r="I150" s="1560"/>
      <c r="J150" s="1560"/>
      <c r="K150" s="1560"/>
      <c r="L150" s="1560"/>
      <c r="M150" s="1560"/>
      <c r="N150" s="1560"/>
      <c r="O150" s="1560"/>
      <c r="P150" s="1560"/>
      <c r="Q150" s="1560"/>
      <c r="R150" s="1560"/>
      <c r="S150" s="1560"/>
      <c r="T150" s="1560"/>
      <c r="U150" s="1560"/>
      <c r="V150" s="1560"/>
      <c r="W150" s="1560"/>
      <c r="X150" s="1560"/>
      <c r="Y150" s="1560"/>
      <c r="Z150" s="1560"/>
      <c r="AA150" s="1560"/>
      <c r="AB150" s="1560"/>
      <c r="AC150" s="1560"/>
      <c r="AD150" s="1560"/>
      <c r="AE150" s="1560"/>
      <c r="AF150" s="1560"/>
      <c r="AG150" s="1560"/>
      <c r="AH150" s="1560"/>
      <c r="AI150" s="1560"/>
      <c r="AJ150" s="1560"/>
      <c r="AK150" s="1560"/>
      <c r="AL150" s="1560"/>
      <c r="AM150" s="4"/>
      <c r="AN150" s="4"/>
      <c r="AO150" s="4"/>
      <c r="AP150" s="4"/>
      <c r="AQ150" s="4"/>
      <c r="AR150" s="4"/>
    </row>
    <row r="151" spans="1:44" ht="15" customHeight="1">
      <c r="A151" s="1560"/>
      <c r="B151" s="1560"/>
      <c r="C151" s="1560"/>
      <c r="D151" s="1560"/>
      <c r="E151" s="1560"/>
      <c r="F151" s="1560"/>
      <c r="G151" s="1560"/>
      <c r="H151" s="1560"/>
      <c r="I151" s="1560"/>
      <c r="J151" s="1560"/>
      <c r="K151" s="1560"/>
      <c r="L151" s="1560"/>
      <c r="M151" s="1560"/>
      <c r="N151" s="1560"/>
      <c r="O151" s="1560"/>
      <c r="P151" s="1560"/>
      <c r="Q151" s="1560"/>
      <c r="R151" s="1560"/>
      <c r="S151" s="1560"/>
      <c r="T151" s="1560"/>
      <c r="U151" s="1560"/>
      <c r="V151" s="1560"/>
      <c r="W151" s="1560"/>
      <c r="X151" s="1560"/>
      <c r="Y151" s="1560"/>
      <c r="Z151" s="1560"/>
      <c r="AA151" s="1560"/>
      <c r="AB151" s="1560"/>
      <c r="AC151" s="1560"/>
      <c r="AD151" s="1560"/>
      <c r="AE151" s="1560"/>
      <c r="AF151" s="1560"/>
      <c r="AG151" s="1560"/>
      <c r="AH151" s="1560"/>
      <c r="AI151" s="1560"/>
      <c r="AJ151" s="1560"/>
      <c r="AK151" s="1560"/>
      <c r="AL151" s="1560"/>
      <c r="AM151" s="4"/>
      <c r="AN151" s="4"/>
      <c r="AO151" s="4"/>
      <c r="AP151" s="4"/>
      <c r="AQ151" s="4"/>
      <c r="AR151" s="4"/>
    </row>
    <row r="152" spans="1:44" ht="7.5" customHeight="1">
      <c r="A152" s="1560"/>
      <c r="B152" s="1560"/>
      <c r="C152" s="1560"/>
      <c r="D152" s="1560"/>
      <c r="E152" s="1560"/>
      <c r="F152" s="1560"/>
      <c r="G152" s="1560"/>
      <c r="H152" s="1560"/>
      <c r="I152" s="1560"/>
      <c r="J152" s="1560"/>
      <c r="K152" s="1560"/>
      <c r="L152" s="1560"/>
      <c r="M152" s="1560"/>
      <c r="N152" s="1560"/>
      <c r="O152" s="1560"/>
      <c r="P152" s="1560"/>
      <c r="Q152" s="1560"/>
      <c r="R152" s="1560"/>
      <c r="S152" s="1560"/>
      <c r="T152" s="1560"/>
      <c r="U152" s="1560"/>
      <c r="V152" s="1560"/>
      <c r="W152" s="1560"/>
      <c r="X152" s="1560"/>
      <c r="Y152" s="1560"/>
      <c r="Z152" s="1560"/>
      <c r="AA152" s="1560"/>
      <c r="AB152" s="1560"/>
      <c r="AC152" s="1560"/>
      <c r="AD152" s="1560"/>
      <c r="AE152" s="1560"/>
      <c r="AF152" s="1560"/>
      <c r="AG152" s="1560"/>
      <c r="AH152" s="1560"/>
      <c r="AI152" s="1560"/>
      <c r="AJ152" s="1560"/>
      <c r="AK152" s="1560"/>
      <c r="AL152" s="1560"/>
      <c r="AM152" s="4"/>
      <c r="AN152" s="4"/>
      <c r="AO152" s="4"/>
      <c r="AP152" s="4"/>
      <c r="AQ152" s="4"/>
      <c r="AR152" s="4"/>
    </row>
    <row r="153" spans="1:44" ht="15" customHeight="1">
      <c r="A153" s="1560" t="s">
        <v>2471</v>
      </c>
      <c r="B153" s="1560"/>
      <c r="C153" s="1560"/>
      <c r="D153" s="1560"/>
      <c r="E153" s="1560"/>
      <c r="F153" s="1560"/>
      <c r="G153" s="1560"/>
      <c r="H153" s="1560"/>
      <c r="I153" s="1560"/>
      <c r="J153" s="1560"/>
      <c r="K153" s="1560"/>
      <c r="L153" s="1560"/>
      <c r="M153" s="1560"/>
      <c r="N153" s="1560"/>
      <c r="O153" s="1560"/>
      <c r="P153" s="1560"/>
      <c r="Q153" s="1560"/>
      <c r="R153" s="1560"/>
      <c r="S153" s="1560"/>
      <c r="T153" s="1560"/>
      <c r="U153" s="1560"/>
      <c r="V153" s="1560"/>
      <c r="W153" s="1560"/>
      <c r="X153" s="1560"/>
      <c r="Y153" s="1560"/>
      <c r="Z153" s="1560"/>
      <c r="AA153" s="1560"/>
      <c r="AB153" s="1560"/>
      <c r="AC153" s="1560"/>
      <c r="AD153" s="1560"/>
      <c r="AE153" s="1560"/>
      <c r="AF153" s="1560"/>
      <c r="AG153" s="1560"/>
      <c r="AH153" s="1560"/>
      <c r="AI153" s="1560"/>
      <c r="AJ153" s="1560"/>
      <c r="AK153" s="1560"/>
      <c r="AL153" s="1560"/>
      <c r="AM153" s="241"/>
    </row>
    <row r="154" spans="1:44" ht="15" customHeight="1">
      <c r="A154" s="1560"/>
      <c r="B154" s="1560"/>
      <c r="C154" s="1560"/>
      <c r="D154" s="1560"/>
      <c r="E154" s="1560"/>
      <c r="F154" s="1560"/>
      <c r="G154" s="1560"/>
      <c r="H154" s="1560"/>
      <c r="I154" s="1560"/>
      <c r="J154" s="1560"/>
      <c r="K154" s="1560"/>
      <c r="L154" s="1560"/>
      <c r="M154" s="1560"/>
      <c r="N154" s="1560"/>
      <c r="O154" s="1560"/>
      <c r="P154" s="1560"/>
      <c r="Q154" s="1560"/>
      <c r="R154" s="1560"/>
      <c r="S154" s="1560"/>
      <c r="T154" s="1560"/>
      <c r="U154" s="1560"/>
      <c r="V154" s="1560"/>
      <c r="W154" s="1560"/>
      <c r="X154" s="1560"/>
      <c r="Y154" s="1560"/>
      <c r="Z154" s="1560"/>
      <c r="AA154" s="1560"/>
      <c r="AB154" s="1560"/>
      <c r="AC154" s="1560"/>
      <c r="AD154" s="1560"/>
      <c r="AE154" s="1560"/>
      <c r="AF154" s="1560"/>
      <c r="AG154" s="1560"/>
      <c r="AH154" s="1560"/>
      <c r="AI154" s="1560"/>
      <c r="AJ154" s="1560"/>
      <c r="AK154" s="1560"/>
      <c r="AL154" s="1560"/>
      <c r="AM154" s="241"/>
    </row>
    <row r="155" spans="1:44" ht="15" customHeight="1">
      <c r="A155" s="1560"/>
      <c r="B155" s="1560"/>
      <c r="C155" s="1560"/>
      <c r="D155" s="1560"/>
      <c r="E155" s="1560"/>
      <c r="F155" s="1560"/>
      <c r="G155" s="1560"/>
      <c r="H155" s="1560"/>
      <c r="I155" s="1560"/>
      <c r="J155" s="1560"/>
      <c r="K155" s="1560"/>
      <c r="L155" s="1560"/>
      <c r="M155" s="1560"/>
      <c r="N155" s="1560"/>
      <c r="O155" s="1560"/>
      <c r="P155" s="1560"/>
      <c r="Q155" s="1560"/>
      <c r="R155" s="1560"/>
      <c r="S155" s="1560"/>
      <c r="T155" s="1560"/>
      <c r="U155" s="1560"/>
      <c r="V155" s="1560"/>
      <c r="W155" s="1560"/>
      <c r="X155" s="1560"/>
      <c r="Y155" s="1560"/>
      <c r="Z155" s="1560"/>
      <c r="AA155" s="1560"/>
      <c r="AB155" s="1560"/>
      <c r="AC155" s="1560"/>
      <c r="AD155" s="1560"/>
      <c r="AE155" s="1560"/>
      <c r="AF155" s="1560"/>
      <c r="AG155" s="1560"/>
      <c r="AH155" s="1560"/>
      <c r="AI155" s="1560"/>
      <c r="AJ155" s="1560"/>
      <c r="AK155" s="1560"/>
      <c r="AL155" s="1560"/>
      <c r="AM155" s="241"/>
    </row>
    <row r="156" spans="1:44" ht="15" customHeight="1">
      <c r="A156" s="1560"/>
      <c r="B156" s="1560"/>
      <c r="C156" s="1560"/>
      <c r="D156" s="1560"/>
      <c r="E156" s="1560"/>
      <c r="F156" s="1560"/>
      <c r="G156" s="1560"/>
      <c r="H156" s="1560"/>
      <c r="I156" s="1560"/>
      <c r="J156" s="1560"/>
      <c r="K156" s="1560"/>
      <c r="L156" s="1560"/>
      <c r="M156" s="1560"/>
      <c r="N156" s="1560"/>
      <c r="O156" s="1560"/>
      <c r="P156" s="1560"/>
      <c r="Q156" s="1560"/>
      <c r="R156" s="1560"/>
      <c r="S156" s="1560"/>
      <c r="T156" s="1560"/>
      <c r="U156" s="1560"/>
      <c r="V156" s="1560"/>
      <c r="W156" s="1560"/>
      <c r="X156" s="1560"/>
      <c r="Y156" s="1560"/>
      <c r="Z156" s="1560"/>
      <c r="AA156" s="1560"/>
      <c r="AB156" s="1560"/>
      <c r="AC156" s="1560"/>
      <c r="AD156" s="1560"/>
      <c r="AE156" s="1560"/>
      <c r="AF156" s="1560"/>
      <c r="AG156" s="1560"/>
      <c r="AH156" s="1560"/>
      <c r="AI156" s="1560"/>
      <c r="AJ156" s="1560"/>
      <c r="AK156" s="1560"/>
      <c r="AL156" s="1560"/>
      <c r="AM156" s="241"/>
    </row>
    <row r="157" spans="1:44" ht="15" customHeight="1">
      <c r="A157" s="1560"/>
      <c r="B157" s="1560"/>
      <c r="C157" s="1560"/>
      <c r="D157" s="1560"/>
      <c r="E157" s="1560"/>
      <c r="F157" s="1560"/>
      <c r="G157" s="1560"/>
      <c r="H157" s="1560"/>
      <c r="I157" s="1560"/>
      <c r="J157" s="1560"/>
      <c r="K157" s="1560"/>
      <c r="L157" s="1560"/>
      <c r="M157" s="1560"/>
      <c r="N157" s="1560"/>
      <c r="O157" s="1560"/>
      <c r="P157" s="1560"/>
      <c r="Q157" s="1560"/>
      <c r="R157" s="1560"/>
      <c r="S157" s="1560"/>
      <c r="T157" s="1560"/>
      <c r="U157" s="1560"/>
      <c r="V157" s="1560"/>
      <c r="W157" s="1560"/>
      <c r="X157" s="1560"/>
      <c r="Y157" s="1560"/>
      <c r="Z157" s="1560"/>
      <c r="AA157" s="1560"/>
      <c r="AB157" s="1560"/>
      <c r="AC157" s="1560"/>
      <c r="AD157" s="1560"/>
      <c r="AE157" s="1560"/>
      <c r="AF157" s="1560"/>
      <c r="AG157" s="1560"/>
      <c r="AH157" s="1560"/>
      <c r="AI157" s="1560"/>
      <c r="AJ157" s="1560"/>
      <c r="AK157" s="1560"/>
      <c r="AL157" s="1560"/>
      <c r="AM157" s="241"/>
    </row>
    <row r="158" spans="1:44" ht="15" customHeight="1">
      <c r="A158" s="1560"/>
      <c r="B158" s="1560"/>
      <c r="C158" s="1560"/>
      <c r="D158" s="1560"/>
      <c r="E158" s="1560"/>
      <c r="F158" s="1560"/>
      <c r="G158" s="1560"/>
      <c r="H158" s="1560"/>
      <c r="I158" s="1560"/>
      <c r="J158" s="1560"/>
      <c r="K158" s="1560"/>
      <c r="L158" s="1560"/>
      <c r="M158" s="1560"/>
      <c r="N158" s="1560"/>
      <c r="O158" s="1560"/>
      <c r="P158" s="1560"/>
      <c r="Q158" s="1560"/>
      <c r="R158" s="1560"/>
      <c r="S158" s="1560"/>
      <c r="T158" s="1560"/>
      <c r="U158" s="1560"/>
      <c r="V158" s="1560"/>
      <c r="W158" s="1560"/>
      <c r="X158" s="1560"/>
      <c r="Y158" s="1560"/>
      <c r="Z158" s="1560"/>
      <c r="AA158" s="1560"/>
      <c r="AB158" s="1560"/>
      <c r="AC158" s="1560"/>
      <c r="AD158" s="1560"/>
      <c r="AE158" s="1560"/>
      <c r="AF158" s="1560"/>
      <c r="AG158" s="1560"/>
      <c r="AH158" s="1560"/>
      <c r="AI158" s="1560"/>
      <c r="AJ158" s="1560"/>
      <c r="AK158" s="1560"/>
      <c r="AL158" s="1560"/>
      <c r="AM158" s="241"/>
    </row>
    <row r="159" spans="1:44" ht="15" customHeight="1">
      <c r="A159" s="1560"/>
      <c r="B159" s="1560"/>
      <c r="C159" s="1560"/>
      <c r="D159" s="1560"/>
      <c r="E159" s="1560"/>
      <c r="F159" s="1560"/>
      <c r="G159" s="1560"/>
      <c r="H159" s="1560"/>
      <c r="I159" s="1560"/>
      <c r="J159" s="1560"/>
      <c r="K159" s="1560"/>
      <c r="L159" s="1560"/>
      <c r="M159" s="1560"/>
      <c r="N159" s="1560"/>
      <c r="O159" s="1560"/>
      <c r="P159" s="1560"/>
      <c r="Q159" s="1560"/>
      <c r="R159" s="1560"/>
      <c r="S159" s="1560"/>
      <c r="T159" s="1560"/>
      <c r="U159" s="1560"/>
      <c r="V159" s="1560"/>
      <c r="W159" s="1560"/>
      <c r="X159" s="1560"/>
      <c r="Y159" s="1560"/>
      <c r="Z159" s="1560"/>
      <c r="AA159" s="1560"/>
      <c r="AB159" s="1560"/>
      <c r="AC159" s="1560"/>
      <c r="AD159" s="1560"/>
      <c r="AE159" s="1560"/>
      <c r="AF159" s="1560"/>
      <c r="AG159" s="1560"/>
      <c r="AH159" s="1560"/>
      <c r="AI159" s="1560"/>
      <c r="AJ159" s="1560"/>
      <c r="AK159" s="1560"/>
      <c r="AL159" s="1560"/>
      <c r="AM159" s="241"/>
    </row>
    <row r="160" spans="1:44" ht="15" customHeight="1">
      <c r="A160" s="1560"/>
      <c r="B160" s="1560"/>
      <c r="C160" s="1560"/>
      <c r="D160" s="1560"/>
      <c r="E160" s="1560"/>
      <c r="F160" s="1560"/>
      <c r="G160" s="1560"/>
      <c r="H160" s="1560"/>
      <c r="I160" s="1560"/>
      <c r="J160" s="1560"/>
      <c r="K160" s="1560"/>
      <c r="L160" s="1560"/>
      <c r="M160" s="1560"/>
      <c r="N160" s="1560"/>
      <c r="O160" s="1560"/>
      <c r="P160" s="1560"/>
      <c r="Q160" s="1560"/>
      <c r="R160" s="1560"/>
      <c r="S160" s="1560"/>
      <c r="T160" s="1560"/>
      <c r="U160" s="1560"/>
      <c r="V160" s="1560"/>
      <c r="W160" s="1560"/>
      <c r="X160" s="1560"/>
      <c r="Y160" s="1560"/>
      <c r="Z160" s="1560"/>
      <c r="AA160" s="1560"/>
      <c r="AB160" s="1560"/>
      <c r="AC160" s="1560"/>
      <c r="AD160" s="1560"/>
      <c r="AE160" s="1560"/>
      <c r="AF160" s="1560"/>
      <c r="AG160" s="1560"/>
      <c r="AH160" s="1560"/>
      <c r="AI160" s="1560"/>
      <c r="AJ160" s="1560"/>
      <c r="AK160" s="1560"/>
      <c r="AL160" s="1560"/>
      <c r="AM160" s="241"/>
    </row>
    <row r="161" spans="1:39" ht="15" customHeight="1">
      <c r="A161" s="1560"/>
      <c r="B161" s="1560"/>
      <c r="C161" s="1560"/>
      <c r="D161" s="1560"/>
      <c r="E161" s="1560"/>
      <c r="F161" s="1560"/>
      <c r="G161" s="1560"/>
      <c r="H161" s="1560"/>
      <c r="I161" s="1560"/>
      <c r="J161" s="1560"/>
      <c r="K161" s="1560"/>
      <c r="L161" s="1560"/>
      <c r="M161" s="1560"/>
      <c r="N161" s="1560"/>
      <c r="O161" s="1560"/>
      <c r="P161" s="1560"/>
      <c r="Q161" s="1560"/>
      <c r="R161" s="1560"/>
      <c r="S161" s="1560"/>
      <c r="T161" s="1560"/>
      <c r="U161" s="1560"/>
      <c r="V161" s="1560"/>
      <c r="W161" s="1560"/>
      <c r="X161" s="1560"/>
      <c r="Y161" s="1560"/>
      <c r="Z161" s="1560"/>
      <c r="AA161" s="1560"/>
      <c r="AB161" s="1560"/>
      <c r="AC161" s="1560"/>
      <c r="AD161" s="1560"/>
      <c r="AE161" s="1560"/>
      <c r="AF161" s="1560"/>
      <c r="AG161" s="1560"/>
      <c r="AH161" s="1560"/>
      <c r="AI161" s="1560"/>
      <c r="AJ161" s="1560"/>
      <c r="AK161" s="1560"/>
      <c r="AL161" s="1560"/>
      <c r="AM161" s="241"/>
    </row>
    <row r="162" spans="1:39" ht="15" customHeight="1">
      <c r="A162" s="1560"/>
      <c r="B162" s="1560"/>
      <c r="C162" s="1560"/>
      <c r="D162" s="1560"/>
      <c r="E162" s="1560"/>
      <c r="F162" s="1560"/>
      <c r="G162" s="1560"/>
      <c r="H162" s="1560"/>
      <c r="I162" s="1560"/>
      <c r="J162" s="1560"/>
      <c r="K162" s="1560"/>
      <c r="L162" s="1560"/>
      <c r="M162" s="1560"/>
      <c r="N162" s="1560"/>
      <c r="O162" s="1560"/>
      <c r="P162" s="1560"/>
      <c r="Q162" s="1560"/>
      <c r="R162" s="1560"/>
      <c r="S162" s="1560"/>
      <c r="T162" s="1560"/>
      <c r="U162" s="1560"/>
      <c r="V162" s="1560"/>
      <c r="W162" s="1560"/>
      <c r="X162" s="1560"/>
      <c r="Y162" s="1560"/>
      <c r="Z162" s="1560"/>
      <c r="AA162" s="1560"/>
      <c r="AB162" s="1560"/>
      <c r="AC162" s="1560"/>
      <c r="AD162" s="1560"/>
      <c r="AE162" s="1560"/>
      <c r="AF162" s="1560"/>
      <c r="AG162" s="1560"/>
      <c r="AH162" s="1560"/>
      <c r="AI162" s="1560"/>
      <c r="AJ162" s="1560"/>
      <c r="AK162" s="1560"/>
      <c r="AL162" s="1560"/>
      <c r="AM162" s="241"/>
    </row>
    <row r="163" spans="1:39" ht="15" customHeight="1">
      <c r="A163" s="1560"/>
      <c r="B163" s="1560"/>
      <c r="C163" s="1560"/>
      <c r="D163" s="1560"/>
      <c r="E163" s="1560"/>
      <c r="F163" s="1560"/>
      <c r="G163" s="1560"/>
      <c r="H163" s="1560"/>
      <c r="I163" s="1560"/>
      <c r="J163" s="1560"/>
      <c r="K163" s="1560"/>
      <c r="L163" s="1560"/>
      <c r="M163" s="1560"/>
      <c r="N163" s="1560"/>
      <c r="O163" s="1560"/>
      <c r="P163" s="1560"/>
      <c r="Q163" s="1560"/>
      <c r="R163" s="1560"/>
      <c r="S163" s="1560"/>
      <c r="T163" s="1560"/>
      <c r="U163" s="1560"/>
      <c r="V163" s="1560"/>
      <c r="W163" s="1560"/>
      <c r="X163" s="1560"/>
      <c r="Y163" s="1560"/>
      <c r="Z163" s="1560"/>
      <c r="AA163" s="1560"/>
      <c r="AB163" s="1560"/>
      <c r="AC163" s="1560"/>
      <c r="AD163" s="1560"/>
      <c r="AE163" s="1560"/>
      <c r="AF163" s="1560"/>
      <c r="AG163" s="1560"/>
      <c r="AH163" s="1560"/>
      <c r="AI163" s="1560"/>
      <c r="AJ163" s="1560"/>
      <c r="AK163" s="1560"/>
      <c r="AL163" s="1560"/>
      <c r="AM163" s="241"/>
    </row>
    <row r="164" spans="1:39" ht="15" customHeight="1">
      <c r="A164" s="1560"/>
      <c r="B164" s="1560"/>
      <c r="C164" s="1560"/>
      <c r="D164" s="1560"/>
      <c r="E164" s="1560"/>
      <c r="F164" s="1560"/>
      <c r="G164" s="1560"/>
      <c r="H164" s="1560"/>
      <c r="I164" s="1560"/>
      <c r="J164" s="1560"/>
      <c r="K164" s="1560"/>
      <c r="L164" s="1560"/>
      <c r="M164" s="1560"/>
      <c r="N164" s="1560"/>
      <c r="O164" s="1560"/>
      <c r="P164" s="1560"/>
      <c r="Q164" s="1560"/>
      <c r="R164" s="1560"/>
      <c r="S164" s="1560"/>
      <c r="T164" s="1560"/>
      <c r="U164" s="1560"/>
      <c r="V164" s="1560"/>
      <c r="W164" s="1560"/>
      <c r="X164" s="1560"/>
      <c r="Y164" s="1560"/>
      <c r="Z164" s="1560"/>
      <c r="AA164" s="1560"/>
      <c r="AB164" s="1560"/>
      <c r="AC164" s="1560"/>
      <c r="AD164" s="1560"/>
      <c r="AE164" s="1560"/>
      <c r="AF164" s="1560"/>
      <c r="AG164" s="1560"/>
      <c r="AH164" s="1560"/>
      <c r="AI164" s="1560"/>
      <c r="AJ164" s="1560"/>
      <c r="AK164" s="1560"/>
      <c r="AL164" s="1560"/>
      <c r="AM164" s="241"/>
    </row>
    <row r="165" spans="1:39" ht="15" customHeight="1">
      <c r="A165" s="1560"/>
      <c r="B165" s="1560"/>
      <c r="C165" s="1560"/>
      <c r="D165" s="1560"/>
      <c r="E165" s="1560"/>
      <c r="F165" s="1560"/>
      <c r="G165" s="1560"/>
      <c r="H165" s="1560"/>
      <c r="I165" s="1560"/>
      <c r="J165" s="1560"/>
      <c r="K165" s="1560"/>
      <c r="L165" s="1560"/>
      <c r="M165" s="1560"/>
      <c r="N165" s="1560"/>
      <c r="O165" s="1560"/>
      <c r="P165" s="1560"/>
      <c r="Q165" s="1560"/>
      <c r="R165" s="1560"/>
      <c r="S165" s="1560"/>
      <c r="T165" s="1560"/>
      <c r="U165" s="1560"/>
      <c r="V165" s="1560"/>
      <c r="W165" s="1560"/>
      <c r="X165" s="1560"/>
      <c r="Y165" s="1560"/>
      <c r="Z165" s="1560"/>
      <c r="AA165" s="1560"/>
      <c r="AB165" s="1560"/>
      <c r="AC165" s="1560"/>
      <c r="AD165" s="1560"/>
      <c r="AE165" s="1560"/>
      <c r="AF165" s="1560"/>
      <c r="AG165" s="1560"/>
      <c r="AH165" s="1560"/>
      <c r="AI165" s="1560"/>
      <c r="AJ165" s="1560"/>
      <c r="AK165" s="1560"/>
      <c r="AL165" s="1560"/>
      <c r="AM165" s="241"/>
    </row>
    <row r="166" spans="1:39" ht="15" customHeight="1">
      <c r="A166" s="1560"/>
      <c r="B166" s="1560"/>
      <c r="C166" s="1560"/>
      <c r="D166" s="1560"/>
      <c r="E166" s="1560"/>
      <c r="F166" s="1560"/>
      <c r="G166" s="1560"/>
      <c r="H166" s="1560"/>
      <c r="I166" s="1560"/>
      <c r="J166" s="1560"/>
      <c r="K166" s="1560"/>
      <c r="L166" s="1560"/>
      <c r="M166" s="1560"/>
      <c r="N166" s="1560"/>
      <c r="O166" s="1560"/>
      <c r="P166" s="1560"/>
      <c r="Q166" s="1560"/>
      <c r="R166" s="1560"/>
      <c r="S166" s="1560"/>
      <c r="T166" s="1560"/>
      <c r="U166" s="1560"/>
      <c r="V166" s="1560"/>
      <c r="W166" s="1560"/>
      <c r="X166" s="1560"/>
      <c r="Y166" s="1560"/>
      <c r="Z166" s="1560"/>
      <c r="AA166" s="1560"/>
      <c r="AB166" s="1560"/>
      <c r="AC166" s="1560"/>
      <c r="AD166" s="1560"/>
      <c r="AE166" s="1560"/>
      <c r="AF166" s="1560"/>
      <c r="AG166" s="1560"/>
      <c r="AH166" s="1560"/>
      <c r="AI166" s="1560"/>
      <c r="AJ166" s="1560"/>
      <c r="AK166" s="1560"/>
      <c r="AL166" s="1560"/>
      <c r="AM166" s="241"/>
    </row>
    <row r="167" spans="1:39" ht="2.4500000000000002" customHeight="1">
      <c r="A167" s="1560"/>
      <c r="B167" s="1560"/>
      <c r="C167" s="1560"/>
      <c r="D167" s="1560"/>
      <c r="E167" s="1560"/>
      <c r="F167" s="1560"/>
      <c r="G167" s="1560"/>
      <c r="H167" s="1560"/>
      <c r="I167" s="1560"/>
      <c r="J167" s="1560"/>
      <c r="K167" s="1560"/>
      <c r="L167" s="1560"/>
      <c r="M167" s="1560"/>
      <c r="N167" s="1560"/>
      <c r="O167" s="1560"/>
      <c r="P167" s="1560"/>
      <c r="Q167" s="1560"/>
      <c r="R167" s="1560"/>
      <c r="S167" s="1560"/>
      <c r="T167" s="1560"/>
      <c r="U167" s="1560"/>
      <c r="V167" s="1560"/>
      <c r="W167" s="1560"/>
      <c r="X167" s="1560"/>
      <c r="Y167" s="1560"/>
      <c r="Z167" s="1560"/>
      <c r="AA167" s="1560"/>
      <c r="AB167" s="1560"/>
      <c r="AC167" s="1560"/>
      <c r="AD167" s="1560"/>
      <c r="AE167" s="1560"/>
      <c r="AF167" s="1560"/>
      <c r="AG167" s="1560"/>
      <c r="AH167" s="1560"/>
      <c r="AI167" s="1560"/>
      <c r="AJ167" s="1560"/>
      <c r="AK167" s="1560"/>
      <c r="AL167" s="1560"/>
      <c r="AM167" s="241"/>
    </row>
    <row r="168" spans="1:39" ht="15" customHeight="1">
      <c r="A168" s="1560" t="s">
        <v>2472</v>
      </c>
      <c r="B168" s="1560"/>
      <c r="C168" s="1560"/>
      <c r="D168" s="1560"/>
      <c r="E168" s="1560"/>
      <c r="F168" s="1560"/>
      <c r="G168" s="1560"/>
      <c r="H168" s="1560"/>
      <c r="I168" s="1560"/>
      <c r="J168" s="1560"/>
      <c r="K168" s="1560"/>
      <c r="L168" s="1560"/>
      <c r="M168" s="1560"/>
      <c r="N168" s="1560"/>
      <c r="O168" s="1560"/>
      <c r="P168" s="1560"/>
      <c r="Q168" s="1560"/>
      <c r="R168" s="1560"/>
      <c r="S168" s="1560"/>
      <c r="T168" s="1560"/>
      <c r="U168" s="1560"/>
      <c r="V168" s="1560"/>
      <c r="W168" s="1560"/>
      <c r="X168" s="1560"/>
      <c r="Y168" s="1560"/>
      <c r="Z168" s="1560"/>
      <c r="AA168" s="1560"/>
      <c r="AB168" s="1560"/>
      <c r="AC168" s="1560"/>
      <c r="AD168" s="1560"/>
      <c r="AE168" s="1560"/>
      <c r="AF168" s="1560"/>
      <c r="AG168" s="1560"/>
      <c r="AH168" s="1560"/>
      <c r="AI168" s="1560"/>
      <c r="AJ168" s="1560"/>
      <c r="AK168" s="1560"/>
      <c r="AL168" s="1560"/>
      <c r="AM168" s="241"/>
    </row>
    <row r="169" spans="1:39" ht="15" customHeight="1">
      <c r="A169" s="1560"/>
      <c r="B169" s="1560"/>
      <c r="C169" s="1560"/>
      <c r="D169" s="1560"/>
      <c r="E169" s="1560"/>
      <c r="F169" s="1560"/>
      <c r="G169" s="1560"/>
      <c r="H169" s="1560"/>
      <c r="I169" s="1560"/>
      <c r="J169" s="1560"/>
      <c r="K169" s="1560"/>
      <c r="L169" s="1560"/>
      <c r="M169" s="1560"/>
      <c r="N169" s="1560"/>
      <c r="O169" s="1560"/>
      <c r="P169" s="1560"/>
      <c r="Q169" s="1560"/>
      <c r="R169" s="1560"/>
      <c r="S169" s="1560"/>
      <c r="T169" s="1560"/>
      <c r="U169" s="1560"/>
      <c r="V169" s="1560"/>
      <c r="W169" s="1560"/>
      <c r="X169" s="1560"/>
      <c r="Y169" s="1560"/>
      <c r="Z169" s="1560"/>
      <c r="AA169" s="1560"/>
      <c r="AB169" s="1560"/>
      <c r="AC169" s="1560"/>
      <c r="AD169" s="1560"/>
      <c r="AE169" s="1560"/>
      <c r="AF169" s="1560"/>
      <c r="AG169" s="1560"/>
      <c r="AH169" s="1560"/>
      <c r="AI169" s="1560"/>
      <c r="AJ169" s="1560"/>
      <c r="AK169" s="1560"/>
      <c r="AL169" s="1560"/>
      <c r="AM169" s="241"/>
    </row>
    <row r="170" spans="1:39" ht="15" customHeight="1">
      <c r="A170" s="1560"/>
      <c r="B170" s="1560"/>
      <c r="C170" s="1560"/>
      <c r="D170" s="1560"/>
      <c r="E170" s="1560"/>
      <c r="F170" s="1560"/>
      <c r="G170" s="1560"/>
      <c r="H170" s="1560"/>
      <c r="I170" s="1560"/>
      <c r="J170" s="1560"/>
      <c r="K170" s="1560"/>
      <c r="L170" s="1560"/>
      <c r="M170" s="1560"/>
      <c r="N170" s="1560"/>
      <c r="O170" s="1560"/>
      <c r="P170" s="1560"/>
      <c r="Q170" s="1560"/>
      <c r="R170" s="1560"/>
      <c r="S170" s="1560"/>
      <c r="T170" s="1560"/>
      <c r="U170" s="1560"/>
      <c r="V170" s="1560"/>
      <c r="W170" s="1560"/>
      <c r="X170" s="1560"/>
      <c r="Y170" s="1560"/>
      <c r="Z170" s="1560"/>
      <c r="AA170" s="1560"/>
      <c r="AB170" s="1560"/>
      <c r="AC170" s="1560"/>
      <c r="AD170" s="1560"/>
      <c r="AE170" s="1560"/>
      <c r="AF170" s="1560"/>
      <c r="AG170" s="1560"/>
      <c r="AH170" s="1560"/>
      <c r="AI170" s="1560"/>
      <c r="AJ170" s="1560"/>
      <c r="AK170" s="1560"/>
      <c r="AL170" s="1560"/>
      <c r="AM170" s="241"/>
    </row>
    <row r="171" spans="1:39" ht="15" customHeight="1">
      <c r="A171" s="1560"/>
      <c r="B171" s="1560"/>
      <c r="C171" s="1560"/>
      <c r="D171" s="1560"/>
      <c r="E171" s="1560"/>
      <c r="F171" s="1560"/>
      <c r="G171" s="1560"/>
      <c r="H171" s="1560"/>
      <c r="I171" s="1560"/>
      <c r="J171" s="1560"/>
      <c r="K171" s="1560"/>
      <c r="L171" s="1560"/>
      <c r="M171" s="1560"/>
      <c r="N171" s="1560"/>
      <c r="O171" s="1560"/>
      <c r="P171" s="1560"/>
      <c r="Q171" s="1560"/>
      <c r="R171" s="1560"/>
      <c r="S171" s="1560"/>
      <c r="T171" s="1560"/>
      <c r="U171" s="1560"/>
      <c r="V171" s="1560"/>
      <c r="W171" s="1560"/>
      <c r="X171" s="1560"/>
      <c r="Y171" s="1560"/>
      <c r="Z171" s="1560"/>
      <c r="AA171" s="1560"/>
      <c r="AB171" s="1560"/>
      <c r="AC171" s="1560"/>
      <c r="AD171" s="1560"/>
      <c r="AE171" s="1560"/>
      <c r="AF171" s="1560"/>
      <c r="AG171" s="1560"/>
      <c r="AH171" s="1560"/>
      <c r="AI171" s="1560"/>
      <c r="AJ171" s="1560"/>
      <c r="AK171" s="1560"/>
      <c r="AL171" s="1560"/>
      <c r="AM171" s="241"/>
    </row>
    <row r="172" spans="1:39" ht="15" customHeight="1">
      <c r="A172" s="1560"/>
      <c r="B172" s="1560"/>
      <c r="C172" s="1560"/>
      <c r="D172" s="1560"/>
      <c r="E172" s="1560"/>
      <c r="F172" s="1560"/>
      <c r="G172" s="1560"/>
      <c r="H172" s="1560"/>
      <c r="I172" s="1560"/>
      <c r="J172" s="1560"/>
      <c r="K172" s="1560"/>
      <c r="L172" s="1560"/>
      <c r="M172" s="1560"/>
      <c r="N172" s="1560"/>
      <c r="O172" s="1560"/>
      <c r="P172" s="1560"/>
      <c r="Q172" s="1560"/>
      <c r="R172" s="1560"/>
      <c r="S172" s="1560"/>
      <c r="T172" s="1560"/>
      <c r="U172" s="1560"/>
      <c r="V172" s="1560"/>
      <c r="W172" s="1560"/>
      <c r="X172" s="1560"/>
      <c r="Y172" s="1560"/>
      <c r="Z172" s="1560"/>
      <c r="AA172" s="1560"/>
      <c r="AB172" s="1560"/>
      <c r="AC172" s="1560"/>
      <c r="AD172" s="1560"/>
      <c r="AE172" s="1560"/>
      <c r="AF172" s="1560"/>
      <c r="AG172" s="1560"/>
      <c r="AH172" s="1560"/>
      <c r="AI172" s="1560"/>
      <c r="AJ172" s="1560"/>
      <c r="AK172" s="1560"/>
      <c r="AL172" s="1560"/>
      <c r="AM172" s="241"/>
    </row>
    <row r="173" spans="1:39" ht="15" customHeight="1">
      <c r="A173" s="1560"/>
      <c r="B173" s="1560"/>
      <c r="C173" s="1560"/>
      <c r="D173" s="1560"/>
      <c r="E173" s="1560"/>
      <c r="F173" s="1560"/>
      <c r="G173" s="1560"/>
      <c r="H173" s="1560"/>
      <c r="I173" s="1560"/>
      <c r="J173" s="1560"/>
      <c r="K173" s="1560"/>
      <c r="L173" s="1560"/>
      <c r="M173" s="1560"/>
      <c r="N173" s="1560"/>
      <c r="O173" s="1560"/>
      <c r="P173" s="1560"/>
      <c r="Q173" s="1560"/>
      <c r="R173" s="1560"/>
      <c r="S173" s="1560"/>
      <c r="T173" s="1560"/>
      <c r="U173" s="1560"/>
      <c r="V173" s="1560"/>
      <c r="W173" s="1560"/>
      <c r="X173" s="1560"/>
      <c r="Y173" s="1560"/>
      <c r="Z173" s="1560"/>
      <c r="AA173" s="1560"/>
      <c r="AB173" s="1560"/>
      <c r="AC173" s="1560"/>
      <c r="AD173" s="1560"/>
      <c r="AE173" s="1560"/>
      <c r="AF173" s="1560"/>
      <c r="AG173" s="1560"/>
      <c r="AH173" s="1560"/>
      <c r="AI173" s="1560"/>
      <c r="AJ173" s="1560"/>
      <c r="AK173" s="1560"/>
      <c r="AL173" s="1560"/>
      <c r="AM173" s="241"/>
    </row>
    <row r="174" spans="1:39" ht="15" customHeight="1">
      <c r="A174" s="1560"/>
      <c r="B174" s="1560"/>
      <c r="C174" s="1560"/>
      <c r="D174" s="1560"/>
      <c r="E174" s="1560"/>
      <c r="F174" s="1560"/>
      <c r="G174" s="1560"/>
      <c r="H174" s="1560"/>
      <c r="I174" s="1560"/>
      <c r="J174" s="1560"/>
      <c r="K174" s="1560"/>
      <c r="L174" s="1560"/>
      <c r="M174" s="1560"/>
      <c r="N174" s="1560"/>
      <c r="O174" s="1560"/>
      <c r="P174" s="1560"/>
      <c r="Q174" s="1560"/>
      <c r="R174" s="1560"/>
      <c r="S174" s="1560"/>
      <c r="T174" s="1560"/>
      <c r="U174" s="1560"/>
      <c r="V174" s="1560"/>
      <c r="W174" s="1560"/>
      <c r="X174" s="1560"/>
      <c r="Y174" s="1560"/>
      <c r="Z174" s="1560"/>
      <c r="AA174" s="1560"/>
      <c r="AB174" s="1560"/>
      <c r="AC174" s="1560"/>
      <c r="AD174" s="1560"/>
      <c r="AE174" s="1560"/>
      <c r="AF174" s="1560"/>
      <c r="AG174" s="1560"/>
      <c r="AH174" s="1560"/>
      <c r="AI174" s="1560"/>
      <c r="AJ174" s="1560"/>
      <c r="AK174" s="1560"/>
      <c r="AL174" s="1560"/>
      <c r="AM174" s="241"/>
    </row>
    <row r="175" spans="1:39" ht="15" customHeight="1">
      <c r="A175" s="1560"/>
      <c r="B175" s="1560"/>
      <c r="C175" s="1560"/>
      <c r="D175" s="1560"/>
      <c r="E175" s="1560"/>
      <c r="F175" s="1560"/>
      <c r="G175" s="1560"/>
      <c r="H175" s="1560"/>
      <c r="I175" s="1560"/>
      <c r="J175" s="1560"/>
      <c r="K175" s="1560"/>
      <c r="L175" s="1560"/>
      <c r="M175" s="1560"/>
      <c r="N175" s="1560"/>
      <c r="O175" s="1560"/>
      <c r="P175" s="1560"/>
      <c r="Q175" s="1560"/>
      <c r="R175" s="1560"/>
      <c r="S175" s="1560"/>
      <c r="T175" s="1560"/>
      <c r="U175" s="1560"/>
      <c r="V175" s="1560"/>
      <c r="W175" s="1560"/>
      <c r="X175" s="1560"/>
      <c r="Y175" s="1560"/>
      <c r="Z175" s="1560"/>
      <c r="AA175" s="1560"/>
      <c r="AB175" s="1560"/>
      <c r="AC175" s="1560"/>
      <c r="AD175" s="1560"/>
      <c r="AE175" s="1560"/>
      <c r="AF175" s="1560"/>
      <c r="AG175" s="1560"/>
      <c r="AH175" s="1560"/>
      <c r="AI175" s="1560"/>
      <c r="AJ175" s="1560"/>
      <c r="AK175" s="1560"/>
      <c r="AL175" s="1560"/>
      <c r="AM175" s="241"/>
    </row>
    <row r="176" spans="1:39" ht="15" customHeight="1">
      <c r="A176" s="1560"/>
      <c r="B176" s="1560"/>
      <c r="C176" s="1560"/>
      <c r="D176" s="1560"/>
      <c r="E176" s="1560"/>
      <c r="F176" s="1560"/>
      <c r="G176" s="1560"/>
      <c r="H176" s="1560"/>
      <c r="I176" s="1560"/>
      <c r="J176" s="1560"/>
      <c r="K176" s="1560"/>
      <c r="L176" s="1560"/>
      <c r="M176" s="1560"/>
      <c r="N176" s="1560"/>
      <c r="O176" s="1560"/>
      <c r="P176" s="1560"/>
      <c r="Q176" s="1560"/>
      <c r="R176" s="1560"/>
      <c r="S176" s="1560"/>
      <c r="T176" s="1560"/>
      <c r="U176" s="1560"/>
      <c r="V176" s="1560"/>
      <c r="W176" s="1560"/>
      <c r="X176" s="1560"/>
      <c r="Y176" s="1560"/>
      <c r="Z176" s="1560"/>
      <c r="AA176" s="1560"/>
      <c r="AB176" s="1560"/>
      <c r="AC176" s="1560"/>
      <c r="AD176" s="1560"/>
      <c r="AE176" s="1560"/>
      <c r="AF176" s="1560"/>
      <c r="AG176" s="1560"/>
      <c r="AH176" s="1560"/>
      <c r="AI176" s="1560"/>
      <c r="AJ176" s="1560"/>
      <c r="AK176" s="1560"/>
      <c r="AL176" s="1560"/>
      <c r="AM176" s="241"/>
    </row>
    <row r="177" spans="1:39" ht="15" customHeight="1">
      <c r="A177" s="1560"/>
      <c r="B177" s="1560"/>
      <c r="C177" s="1560"/>
      <c r="D177" s="1560"/>
      <c r="E177" s="1560"/>
      <c r="F177" s="1560"/>
      <c r="G177" s="1560"/>
      <c r="H177" s="1560"/>
      <c r="I177" s="1560"/>
      <c r="J177" s="1560"/>
      <c r="K177" s="1560"/>
      <c r="L177" s="1560"/>
      <c r="M177" s="1560"/>
      <c r="N177" s="1560"/>
      <c r="O177" s="1560"/>
      <c r="P177" s="1560"/>
      <c r="Q177" s="1560"/>
      <c r="R177" s="1560"/>
      <c r="S177" s="1560"/>
      <c r="T177" s="1560"/>
      <c r="U177" s="1560"/>
      <c r="V177" s="1560"/>
      <c r="W177" s="1560"/>
      <c r="X177" s="1560"/>
      <c r="Y177" s="1560"/>
      <c r="Z177" s="1560"/>
      <c r="AA177" s="1560"/>
      <c r="AB177" s="1560"/>
      <c r="AC177" s="1560"/>
      <c r="AD177" s="1560"/>
      <c r="AE177" s="1560"/>
      <c r="AF177" s="1560"/>
      <c r="AG177" s="1560"/>
      <c r="AH177" s="1560"/>
      <c r="AI177" s="1560"/>
      <c r="AJ177" s="1560"/>
      <c r="AK177" s="1560"/>
      <c r="AL177" s="1560"/>
      <c r="AM177" s="241"/>
    </row>
    <row r="178" spans="1:39" ht="15" customHeight="1">
      <c r="A178" s="1560"/>
      <c r="B178" s="1560"/>
      <c r="C178" s="1560"/>
      <c r="D178" s="1560"/>
      <c r="E178" s="1560"/>
      <c r="F178" s="1560"/>
      <c r="G178" s="1560"/>
      <c r="H178" s="1560"/>
      <c r="I178" s="1560"/>
      <c r="J178" s="1560"/>
      <c r="K178" s="1560"/>
      <c r="L178" s="1560"/>
      <c r="M178" s="1560"/>
      <c r="N178" s="1560"/>
      <c r="O178" s="1560"/>
      <c r="P178" s="1560"/>
      <c r="Q178" s="1560"/>
      <c r="R178" s="1560"/>
      <c r="S178" s="1560"/>
      <c r="T178" s="1560"/>
      <c r="U178" s="1560"/>
      <c r="V178" s="1560"/>
      <c r="W178" s="1560"/>
      <c r="X178" s="1560"/>
      <c r="Y178" s="1560"/>
      <c r="Z178" s="1560"/>
      <c r="AA178" s="1560"/>
      <c r="AB178" s="1560"/>
      <c r="AC178" s="1560"/>
      <c r="AD178" s="1560"/>
      <c r="AE178" s="1560"/>
      <c r="AF178" s="1560"/>
      <c r="AG178" s="1560"/>
      <c r="AH178" s="1560"/>
      <c r="AI178" s="1560"/>
      <c r="AJ178" s="1560"/>
      <c r="AK178" s="1560"/>
      <c r="AL178" s="1560"/>
      <c r="AM178" s="241"/>
    </row>
    <row r="179" spans="1:39" ht="15" customHeight="1">
      <c r="A179" s="1560"/>
      <c r="B179" s="1560"/>
      <c r="C179" s="1560"/>
      <c r="D179" s="1560"/>
      <c r="E179" s="1560"/>
      <c r="F179" s="1560"/>
      <c r="G179" s="1560"/>
      <c r="H179" s="1560"/>
      <c r="I179" s="1560"/>
      <c r="J179" s="1560"/>
      <c r="K179" s="1560"/>
      <c r="L179" s="1560"/>
      <c r="M179" s="1560"/>
      <c r="N179" s="1560"/>
      <c r="O179" s="1560"/>
      <c r="P179" s="1560"/>
      <c r="Q179" s="1560"/>
      <c r="R179" s="1560"/>
      <c r="S179" s="1560"/>
      <c r="T179" s="1560"/>
      <c r="U179" s="1560"/>
      <c r="V179" s="1560"/>
      <c r="W179" s="1560"/>
      <c r="X179" s="1560"/>
      <c r="Y179" s="1560"/>
      <c r="Z179" s="1560"/>
      <c r="AA179" s="1560"/>
      <c r="AB179" s="1560"/>
      <c r="AC179" s="1560"/>
      <c r="AD179" s="1560"/>
      <c r="AE179" s="1560"/>
      <c r="AF179" s="1560"/>
      <c r="AG179" s="1560"/>
      <c r="AH179" s="1560"/>
      <c r="AI179" s="1560"/>
      <c r="AJ179" s="1560"/>
      <c r="AK179" s="1560"/>
      <c r="AL179" s="1560"/>
      <c r="AM179" s="241"/>
    </row>
    <row r="180" spans="1:39" ht="15" customHeight="1">
      <c r="A180" s="1560"/>
      <c r="B180" s="1560"/>
      <c r="C180" s="1560"/>
      <c r="D180" s="1560"/>
      <c r="E180" s="1560"/>
      <c r="F180" s="1560"/>
      <c r="G180" s="1560"/>
      <c r="H180" s="1560"/>
      <c r="I180" s="1560"/>
      <c r="J180" s="1560"/>
      <c r="K180" s="1560"/>
      <c r="L180" s="1560"/>
      <c r="M180" s="1560"/>
      <c r="N180" s="1560"/>
      <c r="O180" s="1560"/>
      <c r="P180" s="1560"/>
      <c r="Q180" s="1560"/>
      <c r="R180" s="1560"/>
      <c r="S180" s="1560"/>
      <c r="T180" s="1560"/>
      <c r="U180" s="1560"/>
      <c r="V180" s="1560"/>
      <c r="W180" s="1560"/>
      <c r="X180" s="1560"/>
      <c r="Y180" s="1560"/>
      <c r="Z180" s="1560"/>
      <c r="AA180" s="1560"/>
      <c r="AB180" s="1560"/>
      <c r="AC180" s="1560"/>
      <c r="AD180" s="1560"/>
      <c r="AE180" s="1560"/>
      <c r="AF180" s="1560"/>
      <c r="AG180" s="1560"/>
      <c r="AH180" s="1560"/>
      <c r="AI180" s="1560"/>
      <c r="AJ180" s="1560"/>
      <c r="AK180" s="1560"/>
      <c r="AL180" s="1560"/>
      <c r="AM180" s="241"/>
    </row>
    <row r="181" spans="1:39" ht="15" customHeight="1">
      <c r="A181" s="1560"/>
      <c r="B181" s="1560"/>
      <c r="C181" s="1560"/>
      <c r="D181" s="1560"/>
      <c r="E181" s="1560"/>
      <c r="F181" s="1560"/>
      <c r="G181" s="1560"/>
      <c r="H181" s="1560"/>
      <c r="I181" s="1560"/>
      <c r="J181" s="1560"/>
      <c r="K181" s="1560"/>
      <c r="L181" s="1560"/>
      <c r="M181" s="1560"/>
      <c r="N181" s="1560"/>
      <c r="O181" s="1560"/>
      <c r="P181" s="1560"/>
      <c r="Q181" s="1560"/>
      <c r="R181" s="1560"/>
      <c r="S181" s="1560"/>
      <c r="T181" s="1560"/>
      <c r="U181" s="1560"/>
      <c r="V181" s="1560"/>
      <c r="W181" s="1560"/>
      <c r="X181" s="1560"/>
      <c r="Y181" s="1560"/>
      <c r="Z181" s="1560"/>
      <c r="AA181" s="1560"/>
      <c r="AB181" s="1560"/>
      <c r="AC181" s="1560"/>
      <c r="AD181" s="1560"/>
      <c r="AE181" s="1560"/>
      <c r="AF181" s="1560"/>
      <c r="AG181" s="1560"/>
      <c r="AH181" s="1560"/>
      <c r="AI181" s="1560"/>
      <c r="AJ181" s="1560"/>
      <c r="AK181" s="1560"/>
      <c r="AL181" s="1560"/>
      <c r="AM181" s="241"/>
    </row>
    <row r="182" spans="1:39" ht="6" customHeight="1">
      <c r="A182" s="1560"/>
      <c r="B182" s="1560"/>
      <c r="C182" s="1560"/>
      <c r="D182" s="1560"/>
      <c r="E182" s="1560"/>
      <c r="F182" s="1560"/>
      <c r="G182" s="1560"/>
      <c r="H182" s="1560"/>
      <c r="I182" s="1560"/>
      <c r="J182" s="1560"/>
      <c r="K182" s="1560"/>
      <c r="L182" s="1560"/>
      <c r="M182" s="1560"/>
      <c r="N182" s="1560"/>
      <c r="O182" s="1560"/>
      <c r="P182" s="1560"/>
      <c r="Q182" s="1560"/>
      <c r="R182" s="1560"/>
      <c r="S182" s="1560"/>
      <c r="T182" s="1560"/>
      <c r="U182" s="1560"/>
      <c r="V182" s="1560"/>
      <c r="W182" s="1560"/>
      <c r="X182" s="1560"/>
      <c r="Y182" s="1560"/>
      <c r="Z182" s="1560"/>
      <c r="AA182" s="1560"/>
      <c r="AB182" s="1560"/>
      <c r="AC182" s="1560"/>
      <c r="AD182" s="1560"/>
      <c r="AE182" s="1560"/>
      <c r="AF182" s="1560"/>
      <c r="AG182" s="1560"/>
      <c r="AH182" s="1560"/>
      <c r="AI182" s="1560"/>
      <c r="AJ182" s="1560"/>
      <c r="AK182" s="1560"/>
      <c r="AL182" s="1560"/>
      <c r="AM182" s="241"/>
    </row>
    <row r="183" spans="1:39" ht="15" customHeight="1">
      <c r="A183" s="1560" t="s">
        <v>2473</v>
      </c>
      <c r="B183" s="1560"/>
      <c r="C183" s="1560"/>
      <c r="D183" s="1560"/>
      <c r="E183" s="1560"/>
      <c r="F183" s="1560"/>
      <c r="G183" s="1560"/>
      <c r="H183" s="1560"/>
      <c r="I183" s="1560"/>
      <c r="J183" s="1560"/>
      <c r="K183" s="1560"/>
      <c r="L183" s="1560"/>
      <c r="M183" s="1560"/>
      <c r="N183" s="1560"/>
      <c r="O183" s="1560"/>
      <c r="P183" s="1560"/>
      <c r="Q183" s="1560"/>
      <c r="R183" s="1560"/>
      <c r="S183" s="1560"/>
      <c r="T183" s="1560"/>
      <c r="U183" s="1560"/>
      <c r="V183" s="1560"/>
      <c r="W183" s="1560"/>
      <c r="X183" s="1560"/>
      <c r="Y183" s="1560"/>
      <c r="Z183" s="1560"/>
      <c r="AA183" s="1560"/>
      <c r="AB183" s="1560"/>
      <c r="AC183" s="1560"/>
      <c r="AD183" s="1560"/>
      <c r="AE183" s="1560"/>
      <c r="AF183" s="1560"/>
      <c r="AG183" s="1560"/>
      <c r="AH183" s="1560"/>
      <c r="AI183" s="1560"/>
      <c r="AJ183" s="1560"/>
      <c r="AK183" s="1560"/>
      <c r="AL183" s="1560"/>
      <c r="AM183" s="241"/>
    </row>
    <row r="184" spans="1:39" ht="15" customHeight="1">
      <c r="A184" s="1560"/>
      <c r="B184" s="1560"/>
      <c r="C184" s="1560"/>
      <c r="D184" s="1560"/>
      <c r="E184" s="1560"/>
      <c r="F184" s="1560"/>
      <c r="G184" s="1560"/>
      <c r="H184" s="1560"/>
      <c r="I184" s="1560"/>
      <c r="J184" s="1560"/>
      <c r="K184" s="1560"/>
      <c r="L184" s="1560"/>
      <c r="M184" s="1560"/>
      <c r="N184" s="1560"/>
      <c r="O184" s="1560"/>
      <c r="P184" s="1560"/>
      <c r="Q184" s="1560"/>
      <c r="R184" s="1560"/>
      <c r="S184" s="1560"/>
      <c r="T184" s="1560"/>
      <c r="U184" s="1560"/>
      <c r="V184" s="1560"/>
      <c r="W184" s="1560"/>
      <c r="X184" s="1560"/>
      <c r="Y184" s="1560"/>
      <c r="Z184" s="1560"/>
      <c r="AA184" s="1560"/>
      <c r="AB184" s="1560"/>
      <c r="AC184" s="1560"/>
      <c r="AD184" s="1560"/>
      <c r="AE184" s="1560"/>
      <c r="AF184" s="1560"/>
      <c r="AG184" s="1560"/>
      <c r="AH184" s="1560"/>
      <c r="AI184" s="1560"/>
      <c r="AJ184" s="1560"/>
      <c r="AK184" s="1560"/>
      <c r="AL184" s="1560"/>
      <c r="AM184" s="241"/>
    </row>
    <row r="185" spans="1:39" ht="15" customHeight="1">
      <c r="A185" s="1560"/>
      <c r="B185" s="1560"/>
      <c r="C185" s="1560"/>
      <c r="D185" s="1560"/>
      <c r="E185" s="1560"/>
      <c r="F185" s="1560"/>
      <c r="G185" s="1560"/>
      <c r="H185" s="1560"/>
      <c r="I185" s="1560"/>
      <c r="J185" s="1560"/>
      <c r="K185" s="1560"/>
      <c r="L185" s="1560"/>
      <c r="M185" s="1560"/>
      <c r="N185" s="1560"/>
      <c r="O185" s="1560"/>
      <c r="P185" s="1560"/>
      <c r="Q185" s="1560"/>
      <c r="R185" s="1560"/>
      <c r="S185" s="1560"/>
      <c r="T185" s="1560"/>
      <c r="U185" s="1560"/>
      <c r="V185" s="1560"/>
      <c r="W185" s="1560"/>
      <c r="X185" s="1560"/>
      <c r="Y185" s="1560"/>
      <c r="Z185" s="1560"/>
      <c r="AA185" s="1560"/>
      <c r="AB185" s="1560"/>
      <c r="AC185" s="1560"/>
      <c r="AD185" s="1560"/>
      <c r="AE185" s="1560"/>
      <c r="AF185" s="1560"/>
      <c r="AG185" s="1560"/>
      <c r="AH185" s="1560"/>
      <c r="AI185" s="1560"/>
      <c r="AJ185" s="1560"/>
      <c r="AK185" s="1560"/>
      <c r="AL185" s="1560"/>
      <c r="AM185" s="241"/>
    </row>
    <row r="186" spans="1:39" ht="15" customHeight="1">
      <c r="A186" s="1560"/>
      <c r="B186" s="1560"/>
      <c r="C186" s="1560"/>
      <c r="D186" s="1560"/>
      <c r="E186" s="1560"/>
      <c r="F186" s="1560"/>
      <c r="G186" s="1560"/>
      <c r="H186" s="1560"/>
      <c r="I186" s="1560"/>
      <c r="J186" s="1560"/>
      <c r="K186" s="1560"/>
      <c r="L186" s="1560"/>
      <c r="M186" s="1560"/>
      <c r="N186" s="1560"/>
      <c r="O186" s="1560"/>
      <c r="P186" s="1560"/>
      <c r="Q186" s="1560"/>
      <c r="R186" s="1560"/>
      <c r="S186" s="1560"/>
      <c r="T186" s="1560"/>
      <c r="U186" s="1560"/>
      <c r="V186" s="1560"/>
      <c r="W186" s="1560"/>
      <c r="X186" s="1560"/>
      <c r="Y186" s="1560"/>
      <c r="Z186" s="1560"/>
      <c r="AA186" s="1560"/>
      <c r="AB186" s="1560"/>
      <c r="AC186" s="1560"/>
      <c r="AD186" s="1560"/>
      <c r="AE186" s="1560"/>
      <c r="AF186" s="1560"/>
      <c r="AG186" s="1560"/>
      <c r="AH186" s="1560"/>
      <c r="AI186" s="1560"/>
      <c r="AJ186" s="1560"/>
      <c r="AK186" s="1560"/>
      <c r="AL186" s="1560"/>
      <c r="AM186" s="241"/>
    </row>
    <row r="187" spans="1:39" ht="18" customHeight="1">
      <c r="A187" s="1560"/>
      <c r="B187" s="1560"/>
      <c r="C187" s="1560"/>
      <c r="D187" s="1560"/>
      <c r="E187" s="1560"/>
      <c r="F187" s="1560"/>
      <c r="G187" s="1560"/>
      <c r="H187" s="1560"/>
      <c r="I187" s="1560"/>
      <c r="J187" s="1560"/>
      <c r="K187" s="1560"/>
      <c r="L187" s="1560"/>
      <c r="M187" s="1560"/>
      <c r="N187" s="1560"/>
      <c r="O187" s="1560"/>
      <c r="P187" s="1560"/>
      <c r="Q187" s="1560"/>
      <c r="R187" s="1560"/>
      <c r="S187" s="1560"/>
      <c r="T187" s="1560"/>
      <c r="U187" s="1560"/>
      <c r="V187" s="1560"/>
      <c r="W187" s="1560"/>
      <c r="X187" s="1560"/>
      <c r="Y187" s="1560"/>
      <c r="Z187" s="1560"/>
      <c r="AA187" s="1560"/>
      <c r="AB187" s="1560"/>
      <c r="AC187" s="1560"/>
      <c r="AD187" s="1560"/>
      <c r="AE187" s="1560"/>
      <c r="AF187" s="1560"/>
      <c r="AG187" s="1560"/>
      <c r="AH187" s="1560"/>
      <c r="AI187" s="1560"/>
      <c r="AJ187" s="1560"/>
      <c r="AK187" s="1560"/>
      <c r="AL187" s="1560"/>
      <c r="AM187" s="241"/>
    </row>
    <row r="188" spans="1:39" ht="15" customHeight="1">
      <c r="A188" s="1560"/>
      <c r="B188" s="1560"/>
      <c r="C188" s="1560"/>
      <c r="D188" s="1560"/>
      <c r="E188" s="1560"/>
      <c r="F188" s="1560"/>
      <c r="G188" s="1560"/>
      <c r="H188" s="1560"/>
      <c r="I188" s="1560"/>
      <c r="J188" s="1560"/>
      <c r="K188" s="1560"/>
      <c r="L188" s="1560"/>
      <c r="M188" s="1560"/>
      <c r="N188" s="1560"/>
      <c r="O188" s="1560"/>
      <c r="P188" s="1560"/>
      <c r="Q188" s="1560"/>
      <c r="R188" s="1560"/>
      <c r="S188" s="1560"/>
      <c r="T188" s="1560"/>
      <c r="U188" s="1560"/>
      <c r="V188" s="1560"/>
      <c r="W188" s="1560"/>
      <c r="X188" s="1560"/>
      <c r="Y188" s="1560"/>
      <c r="Z188" s="1560"/>
      <c r="AA188" s="1560"/>
      <c r="AB188" s="1560"/>
      <c r="AC188" s="1560"/>
      <c r="AD188" s="1560"/>
      <c r="AE188" s="1560"/>
      <c r="AF188" s="1560"/>
      <c r="AG188" s="1560"/>
      <c r="AH188" s="1560"/>
      <c r="AI188" s="1560"/>
      <c r="AJ188" s="1560"/>
      <c r="AK188" s="1560"/>
      <c r="AL188" s="1560"/>
      <c r="AM188" s="241"/>
    </row>
    <row r="189" spans="1:39" ht="15" customHeight="1">
      <c r="A189" s="1560"/>
      <c r="B189" s="1560"/>
      <c r="C189" s="1560"/>
      <c r="D189" s="1560"/>
      <c r="E189" s="1560"/>
      <c r="F189" s="1560"/>
      <c r="G189" s="1560"/>
      <c r="H189" s="1560"/>
      <c r="I189" s="1560"/>
      <c r="J189" s="1560"/>
      <c r="K189" s="1560"/>
      <c r="L189" s="1560"/>
      <c r="M189" s="1560"/>
      <c r="N189" s="1560"/>
      <c r="O189" s="1560"/>
      <c r="P189" s="1560"/>
      <c r="Q189" s="1560"/>
      <c r="R189" s="1560"/>
      <c r="S189" s="1560"/>
      <c r="T189" s="1560"/>
      <c r="U189" s="1560"/>
      <c r="V189" s="1560"/>
      <c r="W189" s="1560"/>
      <c r="X189" s="1560"/>
      <c r="Y189" s="1560"/>
      <c r="Z189" s="1560"/>
      <c r="AA189" s="1560"/>
      <c r="AB189" s="1560"/>
      <c r="AC189" s="1560"/>
      <c r="AD189" s="1560"/>
      <c r="AE189" s="1560"/>
      <c r="AF189" s="1560"/>
      <c r="AG189" s="1560"/>
      <c r="AH189" s="1560"/>
      <c r="AI189" s="1560"/>
      <c r="AJ189" s="1560"/>
      <c r="AK189" s="1560"/>
      <c r="AL189" s="1560"/>
      <c r="AM189" s="241"/>
    </row>
    <row r="190" spans="1:39" ht="15" customHeight="1">
      <c r="A190" s="1560"/>
      <c r="B190" s="1560"/>
      <c r="C190" s="1560"/>
      <c r="D190" s="1560"/>
      <c r="E190" s="1560"/>
      <c r="F190" s="1560"/>
      <c r="G190" s="1560"/>
      <c r="H190" s="1560"/>
      <c r="I190" s="1560"/>
      <c r="J190" s="1560"/>
      <c r="K190" s="1560"/>
      <c r="L190" s="1560"/>
      <c r="M190" s="1560"/>
      <c r="N190" s="1560"/>
      <c r="O190" s="1560"/>
      <c r="P190" s="1560"/>
      <c r="Q190" s="1560"/>
      <c r="R190" s="1560"/>
      <c r="S190" s="1560"/>
      <c r="T190" s="1560"/>
      <c r="U190" s="1560"/>
      <c r="V190" s="1560"/>
      <c r="W190" s="1560"/>
      <c r="X190" s="1560"/>
      <c r="Y190" s="1560"/>
      <c r="Z190" s="1560"/>
      <c r="AA190" s="1560"/>
      <c r="AB190" s="1560"/>
      <c r="AC190" s="1560"/>
      <c r="AD190" s="1560"/>
      <c r="AE190" s="1560"/>
      <c r="AF190" s="1560"/>
      <c r="AG190" s="1560"/>
      <c r="AH190" s="1560"/>
      <c r="AI190" s="1560"/>
      <c r="AJ190" s="1560"/>
      <c r="AK190" s="1560"/>
      <c r="AL190" s="1560"/>
      <c r="AM190" s="241"/>
    </row>
    <row r="191" spans="1:39" ht="15" customHeight="1">
      <c r="A191" s="1560"/>
      <c r="B191" s="1560"/>
      <c r="C191" s="1560"/>
      <c r="D191" s="1560"/>
      <c r="E191" s="1560"/>
      <c r="F191" s="1560"/>
      <c r="G191" s="1560"/>
      <c r="H191" s="1560"/>
      <c r="I191" s="1560"/>
      <c r="J191" s="1560"/>
      <c r="K191" s="1560"/>
      <c r="L191" s="1560"/>
      <c r="M191" s="1560"/>
      <c r="N191" s="1560"/>
      <c r="O191" s="1560"/>
      <c r="P191" s="1560"/>
      <c r="Q191" s="1560"/>
      <c r="R191" s="1560"/>
      <c r="S191" s="1560"/>
      <c r="T191" s="1560"/>
      <c r="U191" s="1560"/>
      <c r="V191" s="1560"/>
      <c r="W191" s="1560"/>
      <c r="X191" s="1560"/>
      <c r="Y191" s="1560"/>
      <c r="Z191" s="1560"/>
      <c r="AA191" s="1560"/>
      <c r="AB191" s="1560"/>
      <c r="AC191" s="1560"/>
      <c r="AD191" s="1560"/>
      <c r="AE191" s="1560"/>
      <c r="AF191" s="1560"/>
      <c r="AG191" s="1560"/>
      <c r="AH191" s="1560"/>
      <c r="AI191" s="1560"/>
      <c r="AJ191" s="1560"/>
      <c r="AK191" s="1560"/>
      <c r="AL191" s="1560"/>
      <c r="AM191" s="241"/>
    </row>
    <row r="192" spans="1:39" ht="15" customHeight="1">
      <c r="A192" s="1560"/>
      <c r="B192" s="1560"/>
      <c r="C192" s="1560"/>
      <c r="D192" s="1560"/>
      <c r="E192" s="1560"/>
      <c r="F192" s="1560"/>
      <c r="G192" s="1560"/>
      <c r="H192" s="1560"/>
      <c r="I192" s="1560"/>
      <c r="J192" s="1560"/>
      <c r="K192" s="1560"/>
      <c r="L192" s="1560"/>
      <c r="M192" s="1560"/>
      <c r="N192" s="1560"/>
      <c r="O192" s="1560"/>
      <c r="P192" s="1560"/>
      <c r="Q192" s="1560"/>
      <c r="R192" s="1560"/>
      <c r="S192" s="1560"/>
      <c r="T192" s="1560"/>
      <c r="U192" s="1560"/>
      <c r="V192" s="1560"/>
      <c r="W192" s="1560"/>
      <c r="X192" s="1560"/>
      <c r="Y192" s="1560"/>
      <c r="Z192" s="1560"/>
      <c r="AA192" s="1560"/>
      <c r="AB192" s="1560"/>
      <c r="AC192" s="1560"/>
      <c r="AD192" s="1560"/>
      <c r="AE192" s="1560"/>
      <c r="AF192" s="1560"/>
      <c r="AG192" s="1560"/>
      <c r="AH192" s="1560"/>
      <c r="AI192" s="1560"/>
      <c r="AJ192" s="1560"/>
      <c r="AK192" s="1560"/>
      <c r="AL192" s="1560"/>
      <c r="AM192" s="241"/>
    </row>
    <row r="193" spans="1:39" ht="15" customHeight="1">
      <c r="A193" s="1560"/>
      <c r="B193" s="1560"/>
      <c r="C193" s="1560"/>
      <c r="D193" s="1560"/>
      <c r="E193" s="1560"/>
      <c r="F193" s="1560"/>
      <c r="G193" s="1560"/>
      <c r="H193" s="1560"/>
      <c r="I193" s="1560"/>
      <c r="J193" s="1560"/>
      <c r="K193" s="1560"/>
      <c r="L193" s="1560"/>
      <c r="M193" s="1560"/>
      <c r="N193" s="1560"/>
      <c r="O193" s="1560"/>
      <c r="P193" s="1560"/>
      <c r="Q193" s="1560"/>
      <c r="R193" s="1560"/>
      <c r="S193" s="1560"/>
      <c r="T193" s="1560"/>
      <c r="U193" s="1560"/>
      <c r="V193" s="1560"/>
      <c r="W193" s="1560"/>
      <c r="X193" s="1560"/>
      <c r="Y193" s="1560"/>
      <c r="Z193" s="1560"/>
      <c r="AA193" s="1560"/>
      <c r="AB193" s="1560"/>
      <c r="AC193" s="1560"/>
      <c r="AD193" s="1560"/>
      <c r="AE193" s="1560"/>
      <c r="AF193" s="1560"/>
      <c r="AG193" s="1560"/>
      <c r="AH193" s="1560"/>
      <c r="AI193" s="1560"/>
      <c r="AJ193" s="1560"/>
      <c r="AK193" s="1560"/>
      <c r="AL193" s="1560"/>
      <c r="AM193" s="241"/>
    </row>
    <row r="194" spans="1:39" ht="15" customHeight="1">
      <c r="A194" s="1560"/>
      <c r="B194" s="1560"/>
      <c r="C194" s="1560"/>
      <c r="D194" s="1560"/>
      <c r="E194" s="1560"/>
      <c r="F194" s="1560"/>
      <c r="G194" s="1560"/>
      <c r="H194" s="1560"/>
      <c r="I194" s="1560"/>
      <c r="J194" s="1560"/>
      <c r="K194" s="1560"/>
      <c r="L194" s="1560"/>
      <c r="M194" s="1560"/>
      <c r="N194" s="1560"/>
      <c r="O194" s="1560"/>
      <c r="P194" s="1560"/>
      <c r="Q194" s="1560"/>
      <c r="R194" s="1560"/>
      <c r="S194" s="1560"/>
      <c r="T194" s="1560"/>
      <c r="U194" s="1560"/>
      <c r="V194" s="1560"/>
      <c r="W194" s="1560"/>
      <c r="X194" s="1560"/>
      <c r="Y194" s="1560"/>
      <c r="Z194" s="1560"/>
      <c r="AA194" s="1560"/>
      <c r="AB194" s="1560"/>
      <c r="AC194" s="1560"/>
      <c r="AD194" s="1560"/>
      <c r="AE194" s="1560"/>
      <c r="AF194" s="1560"/>
      <c r="AG194" s="1560"/>
      <c r="AH194" s="1560"/>
      <c r="AI194" s="1560"/>
      <c r="AJ194" s="1560"/>
      <c r="AK194" s="1560"/>
      <c r="AL194" s="1560"/>
      <c r="AM194" s="241"/>
    </row>
    <row r="195" spans="1:39" ht="15" customHeight="1">
      <c r="A195" s="1560"/>
      <c r="B195" s="1560"/>
      <c r="C195" s="1560"/>
      <c r="D195" s="1560"/>
      <c r="E195" s="1560"/>
      <c r="F195" s="1560"/>
      <c r="G195" s="1560"/>
      <c r="H195" s="1560"/>
      <c r="I195" s="1560"/>
      <c r="J195" s="1560"/>
      <c r="K195" s="1560"/>
      <c r="L195" s="1560"/>
      <c r="M195" s="1560"/>
      <c r="N195" s="1560"/>
      <c r="O195" s="1560"/>
      <c r="P195" s="1560"/>
      <c r="Q195" s="1560"/>
      <c r="R195" s="1560"/>
      <c r="S195" s="1560"/>
      <c r="T195" s="1560"/>
      <c r="U195" s="1560"/>
      <c r="V195" s="1560"/>
      <c r="W195" s="1560"/>
      <c r="X195" s="1560"/>
      <c r="Y195" s="1560"/>
      <c r="Z195" s="1560"/>
      <c r="AA195" s="1560"/>
      <c r="AB195" s="1560"/>
      <c r="AC195" s="1560"/>
      <c r="AD195" s="1560"/>
      <c r="AE195" s="1560"/>
      <c r="AF195" s="1560"/>
      <c r="AG195" s="1560"/>
      <c r="AH195" s="1560"/>
      <c r="AI195" s="1560"/>
      <c r="AJ195" s="1560"/>
      <c r="AK195" s="1560"/>
      <c r="AL195" s="1560"/>
      <c r="AM195" s="241"/>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94:AG94"/>
    <mergeCell ref="AH94:AK94"/>
    <mergeCell ref="B95:AG95"/>
    <mergeCell ref="AH95:AK95"/>
    <mergeCell ref="B96:AG96"/>
    <mergeCell ref="AH96:AK96"/>
    <mergeCell ref="B91:AG91"/>
    <mergeCell ref="AH91:AK91"/>
    <mergeCell ref="B92:AG92"/>
    <mergeCell ref="AH92:AK92"/>
    <mergeCell ref="B93:AG93"/>
    <mergeCell ref="AH93:AK93"/>
    <mergeCell ref="B88:AG88"/>
    <mergeCell ref="AH88:AK88"/>
    <mergeCell ref="B89:AG89"/>
    <mergeCell ref="AH89:AK89"/>
    <mergeCell ref="B90:AG90"/>
    <mergeCell ref="AH90:AK90"/>
    <mergeCell ref="B85:AG85"/>
    <mergeCell ref="AH85:AK85"/>
    <mergeCell ref="B86:AG86"/>
    <mergeCell ref="AH86:AK86"/>
    <mergeCell ref="B87:AG87"/>
    <mergeCell ref="AH87:AK87"/>
    <mergeCell ref="B82:AG82"/>
    <mergeCell ref="AH82:AK82"/>
    <mergeCell ref="B83:AG83"/>
    <mergeCell ref="AH83:AK83"/>
    <mergeCell ref="B84:AG84"/>
    <mergeCell ref="AH84:AK84"/>
    <mergeCell ref="B79:AG79"/>
    <mergeCell ref="AH79:AK79"/>
    <mergeCell ref="B80:AG80"/>
    <mergeCell ref="AH80:AK80"/>
    <mergeCell ref="B81:AG81"/>
    <mergeCell ref="AH81:AK81"/>
    <mergeCell ref="B76:AG76"/>
    <mergeCell ref="AH76:AK76"/>
    <mergeCell ref="B77:AG77"/>
    <mergeCell ref="AH77:AK77"/>
    <mergeCell ref="B78:AG78"/>
    <mergeCell ref="AH78:AK78"/>
    <mergeCell ref="B73:AG73"/>
    <mergeCell ref="AH73:AK73"/>
    <mergeCell ref="B74:AG74"/>
    <mergeCell ref="AH74:AK74"/>
    <mergeCell ref="B75:AG75"/>
    <mergeCell ref="AH75:AK75"/>
    <mergeCell ref="B70:AG70"/>
    <mergeCell ref="AH70:AK70"/>
    <mergeCell ref="B71:AG71"/>
    <mergeCell ref="AH71:AK71"/>
    <mergeCell ref="B72:AG72"/>
    <mergeCell ref="AH72:AK72"/>
    <mergeCell ref="B64:AE64"/>
    <mergeCell ref="B65:AE65"/>
    <mergeCell ref="B66:AE66"/>
    <mergeCell ref="B67:AE67"/>
    <mergeCell ref="B68:AE68"/>
    <mergeCell ref="B69:AE69"/>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s>
  <phoneticPr fontId="1"/>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AD1CD-9659-4046-A6B0-367050B5B152}">
  <sheetPr>
    <tabColor rgb="FFFF0000"/>
  </sheetPr>
  <dimension ref="A1:BB92"/>
  <sheetViews>
    <sheetView view="pageBreakPreview" zoomScale="115" zoomScaleNormal="100" zoomScaleSheetLayoutView="115" workbookViewId="0">
      <selection activeCell="AF1" sqref="AF1"/>
    </sheetView>
  </sheetViews>
  <sheetFormatPr defaultColWidth="3.125" defaultRowHeight="16.5" customHeight="1"/>
  <cols>
    <col min="1" max="80" width="2.625" style="568" customWidth="1"/>
    <col min="81" max="99" width="3.125" style="568" customWidth="1"/>
    <col min="100" max="256" width="3.125" style="568"/>
    <col min="257" max="336" width="2.625" style="568" customWidth="1"/>
    <col min="337" max="512" width="3.125" style="568"/>
    <col min="513" max="592" width="2.625" style="568" customWidth="1"/>
    <col min="593" max="768" width="3.125" style="568"/>
    <col min="769" max="848" width="2.625" style="568" customWidth="1"/>
    <col min="849" max="1024" width="3.125" style="568"/>
    <col min="1025" max="1104" width="2.625" style="568" customWidth="1"/>
    <col min="1105" max="1280" width="3.125" style="568"/>
    <col min="1281" max="1360" width="2.625" style="568" customWidth="1"/>
    <col min="1361" max="1536" width="3.125" style="568"/>
    <col min="1537" max="1616" width="2.625" style="568" customWidth="1"/>
    <col min="1617" max="1792" width="3.125" style="568"/>
    <col min="1793" max="1872" width="2.625" style="568" customWidth="1"/>
    <col min="1873" max="2048" width="3.125" style="568"/>
    <col min="2049" max="2128" width="2.625" style="568" customWidth="1"/>
    <col min="2129" max="2304" width="3.125" style="568"/>
    <col min="2305" max="2384" width="2.625" style="568" customWidth="1"/>
    <col min="2385" max="2560" width="3.125" style="568"/>
    <col min="2561" max="2640" width="2.625" style="568" customWidth="1"/>
    <col min="2641" max="2816" width="3.125" style="568"/>
    <col min="2817" max="2896" width="2.625" style="568" customWidth="1"/>
    <col min="2897" max="3072" width="3.125" style="568"/>
    <col min="3073" max="3152" width="2.625" style="568" customWidth="1"/>
    <col min="3153" max="3328" width="3.125" style="568"/>
    <col min="3329" max="3408" width="2.625" style="568" customWidth="1"/>
    <col min="3409" max="3584" width="3.125" style="568"/>
    <col min="3585" max="3664" width="2.625" style="568" customWidth="1"/>
    <col min="3665" max="3840" width="3.125" style="568"/>
    <col min="3841" max="3920" width="2.625" style="568" customWidth="1"/>
    <col min="3921" max="4096" width="3.125" style="568"/>
    <col min="4097" max="4176" width="2.625" style="568" customWidth="1"/>
    <col min="4177" max="4352" width="3.125" style="568"/>
    <col min="4353" max="4432" width="2.625" style="568" customWidth="1"/>
    <col min="4433" max="4608" width="3.125" style="568"/>
    <col min="4609" max="4688" width="2.625" style="568" customWidth="1"/>
    <col min="4689" max="4864" width="3.125" style="568"/>
    <col min="4865" max="4944" width="2.625" style="568" customWidth="1"/>
    <col min="4945" max="5120" width="3.125" style="568"/>
    <col min="5121" max="5200" width="2.625" style="568" customWidth="1"/>
    <col min="5201" max="5376" width="3.125" style="568"/>
    <col min="5377" max="5456" width="2.625" style="568" customWidth="1"/>
    <col min="5457" max="5632" width="3.125" style="568"/>
    <col min="5633" max="5712" width="2.625" style="568" customWidth="1"/>
    <col min="5713" max="5888" width="3.125" style="568"/>
    <col min="5889" max="5968" width="2.625" style="568" customWidth="1"/>
    <col min="5969" max="6144" width="3.125" style="568"/>
    <col min="6145" max="6224" width="2.625" style="568" customWidth="1"/>
    <col min="6225" max="6400" width="3.125" style="568"/>
    <col min="6401" max="6480" width="2.625" style="568" customWidth="1"/>
    <col min="6481" max="6656" width="3.125" style="568"/>
    <col min="6657" max="6736" width="2.625" style="568" customWidth="1"/>
    <col min="6737" max="6912" width="3.125" style="568"/>
    <col min="6913" max="6992" width="2.625" style="568" customWidth="1"/>
    <col min="6993" max="7168" width="3.125" style="568"/>
    <col min="7169" max="7248" width="2.625" style="568" customWidth="1"/>
    <col min="7249" max="7424" width="3.125" style="568"/>
    <col min="7425" max="7504" width="2.625" style="568" customWidth="1"/>
    <col min="7505" max="7680" width="3.125" style="568"/>
    <col min="7681" max="7760" width="2.625" style="568" customWidth="1"/>
    <col min="7761" max="7936" width="3.125" style="568"/>
    <col min="7937" max="8016" width="2.625" style="568" customWidth="1"/>
    <col min="8017" max="8192" width="3.125" style="568"/>
    <col min="8193" max="8272" width="2.625" style="568" customWidth="1"/>
    <col min="8273" max="8448" width="3.125" style="568"/>
    <col min="8449" max="8528" width="2.625" style="568" customWidth="1"/>
    <col min="8529" max="8704" width="3.125" style="568"/>
    <col min="8705" max="8784" width="2.625" style="568" customWidth="1"/>
    <col min="8785" max="8960" width="3.125" style="568"/>
    <col min="8961" max="9040" width="2.625" style="568" customWidth="1"/>
    <col min="9041" max="9216" width="3.125" style="568"/>
    <col min="9217" max="9296" width="2.625" style="568" customWidth="1"/>
    <col min="9297" max="9472" width="3.125" style="568"/>
    <col min="9473" max="9552" width="2.625" style="568" customWidth="1"/>
    <col min="9553" max="9728" width="3.125" style="568"/>
    <col min="9729" max="9808" width="2.625" style="568" customWidth="1"/>
    <col min="9809" max="9984" width="3.125" style="568"/>
    <col min="9985" max="10064" width="2.625" style="568" customWidth="1"/>
    <col min="10065" max="10240" width="3.125" style="568"/>
    <col min="10241" max="10320" width="2.625" style="568" customWidth="1"/>
    <col min="10321" max="10496" width="3.125" style="568"/>
    <col min="10497" max="10576" width="2.625" style="568" customWidth="1"/>
    <col min="10577" max="10752" width="3.125" style="568"/>
    <col min="10753" max="10832" width="2.625" style="568" customWidth="1"/>
    <col min="10833" max="11008" width="3.125" style="568"/>
    <col min="11009" max="11088" width="2.625" style="568" customWidth="1"/>
    <col min="11089" max="11264" width="3.125" style="568"/>
    <col min="11265" max="11344" width="2.625" style="568" customWidth="1"/>
    <col min="11345" max="11520" width="3.125" style="568"/>
    <col min="11521" max="11600" width="2.625" style="568" customWidth="1"/>
    <col min="11601" max="11776" width="3.125" style="568"/>
    <col min="11777" max="11856" width="2.625" style="568" customWidth="1"/>
    <col min="11857" max="12032" width="3.125" style="568"/>
    <col min="12033" max="12112" width="2.625" style="568" customWidth="1"/>
    <col min="12113" max="12288" width="3.125" style="568"/>
    <col min="12289" max="12368" width="2.625" style="568" customWidth="1"/>
    <col min="12369" max="12544" width="3.125" style="568"/>
    <col min="12545" max="12624" width="2.625" style="568" customWidth="1"/>
    <col min="12625" max="12800" width="3.125" style="568"/>
    <col min="12801" max="12880" width="2.625" style="568" customWidth="1"/>
    <col min="12881" max="13056" width="3.125" style="568"/>
    <col min="13057" max="13136" width="2.625" style="568" customWidth="1"/>
    <col min="13137" max="13312" width="3.125" style="568"/>
    <col min="13313" max="13392" width="2.625" style="568" customWidth="1"/>
    <col min="13393" max="13568" width="3.125" style="568"/>
    <col min="13569" max="13648" width="2.625" style="568" customWidth="1"/>
    <col min="13649" max="13824" width="3.125" style="568"/>
    <col min="13825" max="13904" width="2.625" style="568" customWidth="1"/>
    <col min="13905" max="14080" width="3.125" style="568"/>
    <col min="14081" max="14160" width="2.625" style="568" customWidth="1"/>
    <col min="14161" max="14336" width="3.125" style="568"/>
    <col min="14337" max="14416" width="2.625" style="568" customWidth="1"/>
    <col min="14417" max="14592" width="3.125" style="568"/>
    <col min="14593" max="14672" width="2.625" style="568" customWidth="1"/>
    <col min="14673" max="14848" width="3.125" style="568"/>
    <col min="14849" max="14928" width="2.625" style="568" customWidth="1"/>
    <col min="14929" max="15104" width="3.125" style="568"/>
    <col min="15105" max="15184" width="2.625" style="568" customWidth="1"/>
    <col min="15185" max="15360" width="3.125" style="568"/>
    <col min="15361" max="15440" width="2.625" style="568" customWidth="1"/>
    <col min="15441" max="15616" width="3.125" style="568"/>
    <col min="15617" max="15696" width="2.625" style="568" customWidth="1"/>
    <col min="15697" max="15872" width="3.125" style="568"/>
    <col min="15873" max="15952" width="2.625" style="568" customWidth="1"/>
    <col min="15953" max="16128" width="3.125" style="568"/>
    <col min="16129" max="16208" width="2.625" style="568" customWidth="1"/>
    <col min="16209" max="16384" width="3.125" style="568"/>
  </cols>
  <sheetData>
    <row r="1" spans="1:31" ht="16.5" customHeight="1">
      <c r="A1" s="565" t="s">
        <v>3309</v>
      </c>
      <c r="B1" s="565"/>
      <c r="C1" s="565"/>
      <c r="D1" s="565"/>
      <c r="E1" s="565"/>
      <c r="F1" s="565"/>
      <c r="G1" s="565"/>
      <c r="H1" s="565"/>
      <c r="I1" s="565"/>
      <c r="J1" s="565"/>
      <c r="K1" s="565"/>
      <c r="L1" s="565"/>
      <c r="M1" s="565"/>
      <c r="N1" s="565"/>
      <c r="O1" s="565"/>
      <c r="P1" s="566"/>
      <c r="Q1" s="566"/>
      <c r="R1" s="566"/>
      <c r="S1" s="566"/>
      <c r="T1" s="566"/>
      <c r="U1" s="566"/>
      <c r="V1" s="566"/>
      <c r="W1" s="566"/>
      <c r="X1" s="566"/>
      <c r="Y1" s="566"/>
      <c r="Z1" s="566"/>
      <c r="AA1" s="566"/>
      <c r="AB1" s="566"/>
      <c r="AC1" s="566"/>
      <c r="AD1" s="566"/>
      <c r="AE1" s="567"/>
    </row>
    <row r="2" spans="1:31" ht="16.5" customHeight="1">
      <c r="A2" s="565"/>
      <c r="B2" s="565"/>
      <c r="C2" s="565"/>
      <c r="D2" s="565"/>
      <c r="E2" s="565"/>
      <c r="F2" s="565"/>
      <c r="G2" s="565"/>
      <c r="H2" s="565"/>
      <c r="I2" s="565"/>
      <c r="J2" s="565"/>
      <c r="K2" s="565"/>
      <c r="L2" s="565"/>
      <c r="M2" s="565"/>
      <c r="N2" s="565"/>
      <c r="O2" s="565"/>
      <c r="P2" s="566"/>
      <c r="Q2" s="566"/>
      <c r="R2" s="566"/>
      <c r="S2" s="566"/>
      <c r="T2" s="566"/>
      <c r="U2" s="566"/>
      <c r="V2" s="566"/>
      <c r="W2" s="566"/>
      <c r="X2" s="566"/>
      <c r="Y2" s="566"/>
      <c r="Z2" s="566"/>
      <c r="AA2" s="566"/>
      <c r="AB2" s="566"/>
      <c r="AC2" s="566"/>
      <c r="AD2" s="566"/>
      <c r="AE2" s="567"/>
    </row>
    <row r="3" spans="1:31" ht="16.5" customHeight="1">
      <c r="A3" s="565"/>
      <c r="B3" s="565"/>
      <c r="C3" s="565"/>
      <c r="D3" s="565"/>
      <c r="E3" s="565"/>
      <c r="F3" s="565"/>
      <c r="G3" s="565"/>
      <c r="H3" s="565"/>
      <c r="I3" s="565"/>
      <c r="J3" s="565"/>
      <c r="K3" s="565"/>
      <c r="L3" s="565"/>
      <c r="M3" s="565"/>
      <c r="N3" s="565"/>
      <c r="O3" s="565"/>
      <c r="P3" s="566"/>
      <c r="Q3" s="566"/>
      <c r="R3" s="566"/>
      <c r="S3" s="566"/>
      <c r="T3" s="566"/>
      <c r="U3" s="566"/>
      <c r="V3" s="566"/>
      <c r="W3" s="566"/>
      <c r="X3" s="566"/>
      <c r="Y3" s="566"/>
      <c r="Z3" s="566"/>
      <c r="AA3" s="566"/>
      <c r="AB3" s="566"/>
      <c r="AC3" s="566"/>
      <c r="AD3" s="566"/>
      <c r="AE3" s="567"/>
    </row>
    <row r="4" spans="1:31" ht="16.5" customHeight="1">
      <c r="A4" s="569"/>
      <c r="B4" s="569"/>
      <c r="C4" s="569"/>
      <c r="D4" s="569"/>
      <c r="E4" s="569"/>
      <c r="F4" s="569"/>
      <c r="G4" s="569"/>
      <c r="H4" s="570"/>
      <c r="I4" s="570"/>
      <c r="J4" s="571"/>
      <c r="K4" s="571"/>
      <c r="L4" s="571"/>
      <c r="M4" s="566"/>
      <c r="N4" s="566"/>
      <c r="O4" s="566"/>
      <c r="P4" s="566"/>
      <c r="Q4" s="566"/>
      <c r="R4" s="566"/>
      <c r="S4" s="566"/>
      <c r="T4" s="566"/>
      <c r="U4" s="566"/>
      <c r="V4" s="566"/>
      <c r="W4" s="566"/>
      <c r="X4" s="566"/>
      <c r="Y4" s="566"/>
      <c r="Z4" s="566"/>
      <c r="AA4" s="566"/>
      <c r="AB4" s="566"/>
      <c r="AC4" s="566"/>
      <c r="AD4" s="566"/>
      <c r="AE4" s="567"/>
    </row>
    <row r="5" spans="1:31" ht="16.5" customHeight="1">
      <c r="A5" s="1612" t="s">
        <v>3310</v>
      </c>
      <c r="B5" s="1612"/>
      <c r="C5" s="1612"/>
      <c r="D5" s="1612"/>
      <c r="E5" s="1612"/>
      <c r="F5" s="1612"/>
      <c r="G5" s="1612"/>
      <c r="H5" s="1612"/>
      <c r="I5" s="1612"/>
      <c r="J5" s="1612"/>
      <c r="K5" s="1612"/>
      <c r="L5" s="1612"/>
      <c r="M5" s="1612"/>
      <c r="N5" s="1612"/>
      <c r="O5" s="1612"/>
      <c r="P5" s="1612"/>
      <c r="Q5" s="1612"/>
      <c r="R5" s="1612"/>
      <c r="S5" s="1612"/>
      <c r="T5" s="1612"/>
      <c r="U5" s="1612"/>
      <c r="V5" s="1612"/>
      <c r="W5" s="1612"/>
      <c r="X5" s="1612"/>
      <c r="Y5" s="1612"/>
      <c r="Z5" s="1612"/>
      <c r="AA5" s="1612"/>
      <c r="AB5" s="1612"/>
      <c r="AC5" s="1612"/>
      <c r="AD5" s="1612"/>
      <c r="AE5" s="1612"/>
    </row>
    <row r="6" spans="1:31" ht="16.5" customHeight="1">
      <c r="A6" s="1612"/>
      <c r="B6" s="1612"/>
      <c r="C6" s="1612"/>
      <c r="D6" s="1612"/>
      <c r="E6" s="1612"/>
      <c r="F6" s="1612"/>
      <c r="G6" s="1612"/>
      <c r="H6" s="1612"/>
      <c r="I6" s="1612"/>
      <c r="J6" s="1612"/>
      <c r="K6" s="1612"/>
      <c r="L6" s="1612"/>
      <c r="M6" s="1612"/>
      <c r="N6" s="1612"/>
      <c r="O6" s="1612"/>
      <c r="P6" s="1612"/>
      <c r="Q6" s="1612"/>
      <c r="R6" s="1612"/>
      <c r="S6" s="1612"/>
      <c r="T6" s="1612"/>
      <c r="U6" s="1612"/>
      <c r="V6" s="1612"/>
      <c r="W6" s="1612"/>
      <c r="X6" s="1612"/>
      <c r="Y6" s="1612"/>
      <c r="Z6" s="1612"/>
      <c r="AA6" s="1612"/>
      <c r="AB6" s="1612"/>
      <c r="AC6" s="1612"/>
      <c r="AD6" s="1612"/>
      <c r="AE6" s="1612"/>
    </row>
    <row r="7" spans="1:31" ht="18.75">
      <c r="A7" s="1613" t="s">
        <v>3311</v>
      </c>
      <c r="B7" s="1613"/>
      <c r="C7" s="1613"/>
      <c r="D7" s="1613"/>
      <c r="E7" s="1613"/>
      <c r="F7" s="1613"/>
      <c r="G7" s="1613"/>
      <c r="H7" s="1613"/>
      <c r="I7" s="1613"/>
      <c r="J7" s="1613"/>
      <c r="K7" s="1613"/>
      <c r="L7" s="1613"/>
      <c r="M7" s="1613"/>
      <c r="N7" s="1613"/>
      <c r="O7" s="1613"/>
      <c r="P7" s="1613"/>
      <c r="Q7" s="1613"/>
      <c r="R7" s="1613"/>
      <c r="S7" s="1613"/>
      <c r="T7" s="1613"/>
      <c r="U7" s="1613"/>
      <c r="V7" s="1613"/>
      <c r="W7" s="1613"/>
      <c r="X7" s="1613"/>
      <c r="Y7" s="1613"/>
      <c r="Z7" s="1613"/>
      <c r="AA7" s="1613"/>
      <c r="AB7" s="1613"/>
      <c r="AC7" s="1613"/>
      <c r="AD7" s="1613"/>
      <c r="AE7" s="1613"/>
    </row>
    <row r="8" spans="1:31" ht="16.5" customHeight="1">
      <c r="A8" s="572"/>
      <c r="B8" s="572"/>
      <c r="C8" s="572"/>
      <c r="D8" s="572"/>
      <c r="E8" s="572"/>
      <c r="F8" s="572"/>
      <c r="G8" s="572"/>
      <c r="H8" s="572"/>
      <c r="I8" s="572"/>
      <c r="J8" s="572"/>
      <c r="K8" s="572"/>
      <c r="L8" s="572"/>
      <c r="M8" s="572"/>
      <c r="N8" s="572"/>
      <c r="O8" s="572"/>
      <c r="P8" s="572"/>
      <c r="Q8" s="572"/>
      <c r="R8" s="572"/>
      <c r="S8" s="572"/>
      <c r="T8" s="572"/>
      <c r="U8" s="572"/>
      <c r="V8" s="572"/>
      <c r="W8" s="572"/>
      <c r="X8" s="572"/>
      <c r="Y8" s="572"/>
      <c r="Z8" s="572"/>
      <c r="AA8" s="572"/>
      <c r="AB8" s="572"/>
      <c r="AC8" s="572"/>
      <c r="AD8" s="572"/>
      <c r="AE8" s="572"/>
    </row>
    <row r="9" spans="1:31" ht="16.5" customHeight="1">
      <c r="A9" s="1614" t="s">
        <v>3312</v>
      </c>
      <c r="B9" s="1614"/>
      <c r="C9" s="1614"/>
      <c r="D9" s="1614"/>
      <c r="E9" s="1614"/>
      <c r="F9" s="1614"/>
      <c r="G9" s="1614"/>
      <c r="H9" s="1614"/>
      <c r="I9" s="1614"/>
      <c r="J9" s="1614"/>
      <c r="K9" s="1614"/>
      <c r="L9" s="1614"/>
      <c r="M9" s="1614"/>
      <c r="N9" s="1614"/>
      <c r="O9" s="1614"/>
      <c r="P9" s="1614"/>
      <c r="Q9" s="1614"/>
      <c r="R9" s="1614"/>
      <c r="S9" s="1614"/>
      <c r="T9" s="1614"/>
      <c r="U9" s="1614"/>
      <c r="V9" s="1614"/>
      <c r="W9" s="1614"/>
      <c r="X9" s="1614"/>
      <c r="Y9" s="1614"/>
      <c r="Z9" s="1614"/>
      <c r="AA9" s="1614"/>
      <c r="AB9" s="1614"/>
      <c r="AC9" s="1614"/>
      <c r="AD9" s="1614"/>
      <c r="AE9" s="1614"/>
    </row>
    <row r="10" spans="1:31" ht="16.5" customHeight="1">
      <c r="A10" s="1614"/>
      <c r="B10" s="1614"/>
      <c r="C10" s="1614"/>
      <c r="D10" s="1614"/>
      <c r="E10" s="1614"/>
      <c r="F10" s="1614"/>
      <c r="G10" s="1614"/>
      <c r="H10" s="1614"/>
      <c r="I10" s="1614"/>
      <c r="J10" s="1614"/>
      <c r="K10" s="1614"/>
      <c r="L10" s="1614"/>
      <c r="M10" s="1614"/>
      <c r="N10" s="1614"/>
      <c r="O10" s="1614"/>
      <c r="P10" s="1614"/>
      <c r="Q10" s="1614"/>
      <c r="R10" s="1614"/>
      <c r="S10" s="1614"/>
      <c r="T10" s="1614"/>
      <c r="U10" s="1614"/>
      <c r="V10" s="1614"/>
      <c r="W10" s="1614"/>
      <c r="X10" s="1614"/>
      <c r="Y10" s="1614"/>
      <c r="Z10" s="1614"/>
      <c r="AA10" s="1614"/>
      <c r="AB10" s="1614"/>
      <c r="AC10" s="1614"/>
      <c r="AD10" s="1614"/>
      <c r="AE10" s="1614"/>
    </row>
    <row r="11" spans="1:31" ht="16.5" customHeight="1">
      <c r="A11" s="1614"/>
      <c r="B11" s="1614"/>
      <c r="C11" s="1614"/>
      <c r="D11" s="1614"/>
      <c r="E11" s="1614"/>
      <c r="F11" s="1614"/>
      <c r="G11" s="1614"/>
      <c r="H11" s="1614"/>
      <c r="I11" s="1614"/>
      <c r="J11" s="1614"/>
      <c r="K11" s="1614"/>
      <c r="L11" s="1614"/>
      <c r="M11" s="1614"/>
      <c r="N11" s="1614"/>
      <c r="O11" s="1614"/>
      <c r="P11" s="1614"/>
      <c r="Q11" s="1614"/>
      <c r="R11" s="1614"/>
      <c r="S11" s="1614"/>
      <c r="T11" s="1614"/>
      <c r="U11" s="1614"/>
      <c r="V11" s="1614"/>
      <c r="W11" s="1614"/>
      <c r="X11" s="1614"/>
      <c r="Y11" s="1614"/>
      <c r="Z11" s="1614"/>
      <c r="AA11" s="1614"/>
      <c r="AB11" s="1614"/>
      <c r="AC11" s="1614"/>
      <c r="AD11" s="1614"/>
      <c r="AE11" s="1614"/>
    </row>
    <row r="12" spans="1:31" ht="16.5" customHeight="1">
      <c r="A12" s="1614"/>
      <c r="B12" s="1614"/>
      <c r="C12" s="1614"/>
      <c r="D12" s="1614"/>
      <c r="E12" s="1614"/>
      <c r="F12" s="1614"/>
      <c r="G12" s="1614"/>
      <c r="H12" s="1614"/>
      <c r="I12" s="1614"/>
      <c r="J12" s="1614"/>
      <c r="K12" s="1614"/>
      <c r="L12" s="1614"/>
      <c r="M12" s="1614"/>
      <c r="N12" s="1614"/>
      <c r="O12" s="1614"/>
      <c r="P12" s="1614"/>
      <c r="Q12" s="1614"/>
      <c r="R12" s="1614"/>
      <c r="S12" s="1614"/>
      <c r="T12" s="1614"/>
      <c r="U12" s="1614"/>
      <c r="V12" s="1614"/>
      <c r="W12" s="1614"/>
      <c r="X12" s="1614"/>
      <c r="Y12" s="1614"/>
      <c r="Z12" s="1614"/>
      <c r="AA12" s="1614"/>
      <c r="AB12" s="1614"/>
      <c r="AC12" s="1614"/>
      <c r="AD12" s="1614"/>
      <c r="AE12" s="1614"/>
    </row>
    <row r="13" spans="1:31" ht="16.5" customHeight="1">
      <c r="A13" s="573"/>
      <c r="B13" s="573"/>
      <c r="C13" s="573"/>
      <c r="D13" s="573"/>
      <c r="E13" s="573"/>
      <c r="F13" s="573"/>
      <c r="G13" s="573"/>
      <c r="H13" s="573"/>
      <c r="I13" s="573"/>
      <c r="J13" s="573"/>
      <c r="K13" s="573"/>
      <c r="L13" s="573"/>
      <c r="M13" s="573"/>
      <c r="N13" s="573"/>
      <c r="O13" s="573"/>
      <c r="P13" s="573"/>
      <c r="Q13" s="573"/>
      <c r="R13" s="573"/>
      <c r="S13" s="573"/>
      <c r="T13" s="573"/>
      <c r="U13" s="573"/>
      <c r="V13" s="573"/>
      <c r="W13" s="573"/>
      <c r="X13" s="573"/>
      <c r="Y13" s="573"/>
      <c r="Z13" s="573"/>
      <c r="AA13" s="573"/>
      <c r="AB13" s="573"/>
      <c r="AC13" s="573"/>
      <c r="AD13" s="573"/>
      <c r="AE13" s="573"/>
    </row>
    <row r="14" spans="1:31" ht="16.5" customHeight="1">
      <c r="A14" s="573"/>
      <c r="B14" s="573"/>
      <c r="C14" s="573"/>
      <c r="D14" s="573"/>
      <c r="E14" s="573"/>
      <c r="F14" s="573"/>
      <c r="G14" s="573"/>
      <c r="H14" s="573"/>
      <c r="I14" s="573"/>
      <c r="J14" s="573"/>
      <c r="K14" s="573"/>
      <c r="L14" s="573"/>
      <c r="M14" s="573"/>
      <c r="N14" s="573"/>
      <c r="O14" s="573"/>
      <c r="P14" s="573"/>
      <c r="Q14" s="573"/>
      <c r="R14" s="573"/>
      <c r="S14" s="573"/>
      <c r="T14" s="573"/>
      <c r="U14" s="573"/>
      <c r="V14" s="573"/>
      <c r="W14" s="573"/>
      <c r="X14" s="573"/>
      <c r="Y14" s="573"/>
      <c r="Z14" s="573"/>
      <c r="AA14" s="573"/>
      <c r="AB14" s="573"/>
      <c r="AC14" s="573"/>
      <c r="AD14" s="573"/>
      <c r="AE14" s="573"/>
    </row>
    <row r="15" spans="1:31" ht="16.5" customHeight="1">
      <c r="A15" s="573"/>
      <c r="B15" s="573"/>
      <c r="C15" s="573"/>
      <c r="D15" s="573"/>
      <c r="E15" s="573"/>
      <c r="F15" s="573"/>
      <c r="G15" s="573"/>
      <c r="H15" s="573"/>
      <c r="I15" s="573"/>
      <c r="J15" s="573"/>
      <c r="K15" s="573"/>
      <c r="L15" s="573"/>
      <c r="M15" s="573"/>
      <c r="N15" s="573"/>
      <c r="O15" s="573"/>
      <c r="P15" s="573"/>
      <c r="Q15" s="573"/>
      <c r="R15" s="573"/>
      <c r="S15" s="573"/>
      <c r="T15" s="573"/>
      <c r="U15" s="573"/>
      <c r="V15" s="573"/>
      <c r="W15" s="573"/>
      <c r="X15" s="573"/>
      <c r="Y15" s="573"/>
      <c r="Z15" s="573"/>
      <c r="AA15" s="573"/>
      <c r="AB15" s="573"/>
      <c r="AC15" s="573"/>
      <c r="AD15" s="573"/>
      <c r="AE15" s="573"/>
    </row>
    <row r="16" spans="1:31" ht="16.5" customHeight="1">
      <c r="A16" s="571"/>
      <c r="B16" s="571"/>
      <c r="C16" s="571"/>
      <c r="D16" s="571"/>
      <c r="E16" s="571"/>
      <c r="F16" s="571"/>
      <c r="G16" s="571"/>
      <c r="H16" s="571"/>
      <c r="I16" s="571"/>
      <c r="J16" s="571"/>
      <c r="K16" s="571"/>
      <c r="L16" s="571"/>
      <c r="M16" s="566"/>
      <c r="N16" s="566"/>
      <c r="O16" s="566"/>
      <c r="P16" s="566"/>
      <c r="Q16" s="566"/>
      <c r="R16" s="566"/>
      <c r="S16" s="566"/>
      <c r="T16" s="566"/>
      <c r="U16" s="566"/>
      <c r="V16" s="566"/>
      <c r="W16" s="566"/>
      <c r="X16" s="566"/>
      <c r="Y16" s="566"/>
      <c r="Z16" s="566"/>
      <c r="AA16" s="566"/>
      <c r="AB16" s="566"/>
      <c r="AC16" s="566"/>
      <c r="AD16" s="566"/>
      <c r="AE16" s="566"/>
    </row>
    <row r="17" spans="1:54" ht="16.5" customHeight="1">
      <c r="A17" s="1615" t="s">
        <v>3313</v>
      </c>
      <c r="B17" s="1615"/>
      <c r="C17" s="1615"/>
      <c r="D17" s="1615"/>
      <c r="E17" s="1615"/>
      <c r="F17" s="1615"/>
      <c r="G17" s="1615"/>
      <c r="H17" s="1615"/>
      <c r="I17" s="1615"/>
      <c r="J17" s="1615"/>
      <c r="K17" s="1615"/>
      <c r="L17" s="1615"/>
      <c r="M17" s="1615"/>
      <c r="N17" s="1615"/>
      <c r="O17" s="1615"/>
      <c r="P17" s="1615"/>
      <c r="Q17" s="1615"/>
      <c r="R17" s="1615"/>
      <c r="S17" s="1615"/>
      <c r="T17" s="1615"/>
      <c r="U17" s="1615"/>
      <c r="V17" s="1615"/>
      <c r="W17" s="1615"/>
      <c r="X17" s="1615"/>
      <c r="Y17" s="1615"/>
      <c r="Z17" s="1615"/>
      <c r="AA17" s="1615"/>
      <c r="AB17" s="1615"/>
      <c r="AC17" s="1615"/>
      <c r="AD17" s="1615"/>
      <c r="AE17" s="1615"/>
    </row>
    <row r="18" spans="1:54" ht="16.5" customHeight="1">
      <c r="A18" s="571"/>
      <c r="B18" s="571"/>
      <c r="C18" s="571"/>
      <c r="D18" s="571"/>
      <c r="E18" s="571"/>
      <c r="F18" s="571"/>
      <c r="G18" s="571"/>
      <c r="H18" s="571"/>
      <c r="I18" s="571"/>
      <c r="J18" s="571"/>
      <c r="K18" s="571"/>
      <c r="L18" s="571"/>
      <c r="M18" s="566"/>
      <c r="N18" s="566"/>
      <c r="O18" s="566"/>
      <c r="P18" s="574"/>
      <c r="Q18" s="574"/>
      <c r="R18" s="574"/>
      <c r="S18" s="574"/>
      <c r="T18" s="574"/>
      <c r="U18" s="574"/>
      <c r="V18" s="574"/>
      <c r="W18" s="574"/>
      <c r="X18" s="574"/>
      <c r="Y18" s="574"/>
      <c r="Z18" s="574"/>
      <c r="AA18" s="574"/>
      <c r="AB18" s="574"/>
      <c r="AC18" s="574"/>
      <c r="AD18" s="566"/>
      <c r="AE18" s="566"/>
    </row>
    <row r="19" spans="1:54" ht="16.5" customHeight="1">
      <c r="A19" s="566"/>
      <c r="B19" s="566"/>
      <c r="C19" s="566"/>
      <c r="D19" s="566"/>
      <c r="E19" s="566"/>
      <c r="F19" s="566"/>
      <c r="G19" s="566"/>
      <c r="H19" s="566"/>
      <c r="I19" s="566"/>
      <c r="J19" s="566"/>
      <c r="K19" s="566"/>
      <c r="L19" s="566"/>
      <c r="M19" s="566"/>
      <c r="N19" s="566"/>
      <c r="O19" s="566"/>
      <c r="P19" s="574"/>
      <c r="Q19" s="574"/>
      <c r="R19" s="574"/>
      <c r="S19" s="574"/>
      <c r="T19" s="574"/>
      <c r="U19" s="574"/>
      <c r="V19" s="574"/>
      <c r="W19" s="574"/>
      <c r="X19" s="574"/>
      <c r="Y19" s="574"/>
      <c r="Z19" s="574"/>
      <c r="AA19" s="574"/>
      <c r="AB19" s="574"/>
      <c r="AC19" s="574"/>
      <c r="AD19" s="575"/>
      <c r="AE19" s="566"/>
    </row>
    <row r="20" spans="1:54" ht="16.5" customHeight="1">
      <c r="A20" s="1616" t="s">
        <v>3314</v>
      </c>
      <c r="B20" s="1596"/>
      <c r="C20" s="1596"/>
      <c r="D20" s="1596"/>
      <c r="E20" s="1596"/>
      <c r="F20" s="1596"/>
      <c r="G20" s="1596"/>
      <c r="H20" s="576"/>
      <c r="I20" s="577"/>
      <c r="J20" s="577"/>
      <c r="K20" s="577"/>
      <c r="L20" s="577"/>
      <c r="M20" s="577"/>
      <c r="N20" s="577"/>
      <c r="O20" s="577"/>
      <c r="P20" s="578"/>
      <c r="Q20" s="578"/>
      <c r="R20" s="578"/>
      <c r="S20" s="578"/>
      <c r="T20" s="578"/>
      <c r="U20" s="578"/>
      <c r="V20" s="578"/>
      <c r="W20" s="578"/>
      <c r="X20" s="578"/>
      <c r="Y20" s="578"/>
      <c r="Z20" s="578"/>
      <c r="AA20" s="578"/>
      <c r="AB20" s="578"/>
      <c r="AC20" s="578"/>
      <c r="AD20" s="579"/>
      <c r="AE20" s="580"/>
    </row>
    <row r="21" spans="1:54" ht="16.5" customHeight="1">
      <c r="A21" s="1617"/>
      <c r="B21" s="1591"/>
      <c r="C21" s="1591"/>
      <c r="D21" s="1591"/>
      <c r="E21" s="1591"/>
      <c r="F21" s="1591"/>
      <c r="G21" s="1591"/>
      <c r="H21" s="581"/>
      <c r="I21" s="582" t="s">
        <v>2820</v>
      </c>
      <c r="J21" s="566" t="s">
        <v>3315</v>
      </c>
      <c r="K21" s="566"/>
      <c r="L21" s="566"/>
      <c r="M21" s="566"/>
      <c r="N21" s="566"/>
      <c r="O21" s="566"/>
      <c r="P21" s="574"/>
      <c r="Q21" s="574"/>
      <c r="R21" s="574"/>
      <c r="S21" s="574"/>
      <c r="T21" s="574"/>
      <c r="U21" s="582" t="s">
        <v>2820</v>
      </c>
      <c r="V21" s="583" t="s">
        <v>3316</v>
      </c>
      <c r="W21" s="574"/>
      <c r="X21" s="574"/>
      <c r="Y21" s="574"/>
      <c r="Z21" s="574"/>
      <c r="AA21" s="574"/>
      <c r="AB21" s="574"/>
      <c r="AC21" s="574"/>
      <c r="AD21" s="575"/>
      <c r="AE21" s="584"/>
      <c r="BB21" s="582"/>
    </row>
    <row r="22" spans="1:54" ht="16.5" customHeight="1">
      <c r="A22" s="1617"/>
      <c r="B22" s="1591"/>
      <c r="C22" s="1591"/>
      <c r="D22" s="1591"/>
      <c r="E22" s="1591"/>
      <c r="F22" s="1591"/>
      <c r="G22" s="1591"/>
      <c r="H22" s="581"/>
      <c r="I22" s="566"/>
      <c r="J22" s="566"/>
      <c r="K22" s="566"/>
      <c r="L22" s="566"/>
      <c r="M22" s="566"/>
      <c r="N22" s="566"/>
      <c r="O22" s="566"/>
      <c r="P22" s="574"/>
      <c r="Q22" s="574"/>
      <c r="R22" s="574"/>
      <c r="S22" s="574"/>
      <c r="T22" s="574"/>
      <c r="U22" s="574"/>
      <c r="V22" s="574"/>
      <c r="W22" s="574"/>
      <c r="X22" s="574"/>
      <c r="Y22" s="574"/>
      <c r="Z22" s="574"/>
      <c r="AA22" s="574"/>
      <c r="AB22" s="574"/>
      <c r="AC22" s="574"/>
      <c r="AD22" s="575"/>
      <c r="AE22" s="584"/>
    </row>
    <row r="23" spans="1:54" ht="16.5" customHeight="1">
      <c r="A23" s="1617"/>
      <c r="B23" s="1591"/>
      <c r="C23" s="1591"/>
      <c r="D23" s="1591"/>
      <c r="E23" s="1591"/>
      <c r="F23" s="1591"/>
      <c r="G23" s="1591"/>
      <c r="H23" s="581"/>
      <c r="I23" s="582" t="s">
        <v>2820</v>
      </c>
      <c r="J23" s="566" t="s">
        <v>3317</v>
      </c>
      <c r="K23" s="566"/>
      <c r="L23" s="566"/>
      <c r="M23" s="566"/>
      <c r="N23" s="566"/>
      <c r="O23" s="566"/>
      <c r="P23" s="574"/>
      <c r="Q23" s="574"/>
      <c r="R23" s="574"/>
      <c r="S23" s="574"/>
      <c r="T23" s="574"/>
      <c r="U23" s="582" t="s">
        <v>2820</v>
      </c>
      <c r="V23" s="583" t="s">
        <v>3318</v>
      </c>
      <c r="W23" s="583"/>
      <c r="X23" s="574"/>
      <c r="Y23" s="574"/>
      <c r="Z23" s="574"/>
      <c r="AA23" s="574"/>
      <c r="AB23" s="574"/>
      <c r="AC23" s="574"/>
      <c r="AD23" s="575"/>
      <c r="AE23" s="584"/>
    </row>
    <row r="24" spans="1:54" ht="16.5" customHeight="1">
      <c r="A24" s="1617"/>
      <c r="B24" s="1591"/>
      <c r="C24" s="1591"/>
      <c r="D24" s="1591"/>
      <c r="E24" s="1591"/>
      <c r="F24" s="1591"/>
      <c r="G24" s="1591"/>
      <c r="H24" s="581"/>
      <c r="I24" s="566"/>
      <c r="J24" s="566"/>
      <c r="K24" s="566"/>
      <c r="L24" s="566"/>
      <c r="M24" s="566"/>
      <c r="N24" s="566"/>
      <c r="O24" s="566"/>
      <c r="P24" s="574"/>
      <c r="Q24" s="574"/>
      <c r="R24" s="574"/>
      <c r="S24" s="574"/>
      <c r="T24" s="574"/>
      <c r="U24" s="574"/>
      <c r="V24" s="574"/>
      <c r="W24" s="574"/>
      <c r="X24" s="574"/>
      <c r="Y24" s="574"/>
      <c r="Z24" s="574"/>
      <c r="AA24" s="574"/>
      <c r="AB24" s="574"/>
      <c r="AC24" s="574"/>
      <c r="AD24" s="575"/>
      <c r="AE24" s="584"/>
    </row>
    <row r="25" spans="1:54" ht="16.5" customHeight="1">
      <c r="A25" s="1607"/>
      <c r="B25" s="1591"/>
      <c r="C25" s="1591"/>
      <c r="D25" s="1591"/>
      <c r="E25" s="1591"/>
      <c r="F25" s="1591"/>
      <c r="G25" s="1591"/>
      <c r="H25" s="581"/>
      <c r="I25" s="582" t="s">
        <v>2820</v>
      </c>
      <c r="J25" s="566" t="s">
        <v>3319</v>
      </c>
      <c r="K25" s="566"/>
      <c r="L25" s="566"/>
      <c r="M25" s="566"/>
      <c r="N25" s="566"/>
      <c r="O25" s="566"/>
      <c r="P25" s="574"/>
      <c r="Q25" s="574"/>
      <c r="R25" s="574"/>
      <c r="S25" s="574"/>
      <c r="T25" s="574"/>
      <c r="U25" s="582" t="s">
        <v>2820</v>
      </c>
      <c r="V25" s="583" t="s">
        <v>3320</v>
      </c>
      <c r="W25" s="574"/>
      <c r="X25" s="574"/>
      <c r="Y25" s="574"/>
      <c r="Z25" s="574"/>
      <c r="AA25" s="574"/>
      <c r="AB25" s="574"/>
      <c r="AC25" s="574"/>
      <c r="AD25" s="575"/>
      <c r="AE25" s="584"/>
    </row>
    <row r="26" spans="1:54" ht="16.5" customHeight="1">
      <c r="A26" s="1598"/>
      <c r="B26" s="1599"/>
      <c r="C26" s="1599"/>
      <c r="D26" s="1599"/>
      <c r="E26" s="1599"/>
      <c r="F26" s="1599"/>
      <c r="G26" s="1599"/>
      <c r="H26" s="586"/>
      <c r="I26" s="587"/>
      <c r="J26" s="587"/>
      <c r="K26" s="587"/>
      <c r="L26" s="585"/>
      <c r="M26" s="587"/>
      <c r="N26" s="587"/>
      <c r="O26" s="587"/>
      <c r="P26" s="587"/>
      <c r="Q26" s="587"/>
      <c r="R26" s="587"/>
      <c r="S26" s="587"/>
      <c r="T26" s="587"/>
      <c r="U26" s="587"/>
      <c r="V26" s="587"/>
      <c r="W26" s="587"/>
      <c r="X26" s="587"/>
      <c r="Y26" s="587"/>
      <c r="Z26" s="587"/>
      <c r="AA26" s="587"/>
      <c r="AB26" s="587"/>
      <c r="AC26" s="587"/>
      <c r="AD26" s="587"/>
      <c r="AE26" s="588"/>
    </row>
    <row r="27" spans="1:54" ht="16.5" customHeight="1">
      <c r="A27" s="1595" t="s">
        <v>3321</v>
      </c>
      <c r="B27" s="1596"/>
      <c r="C27" s="1596"/>
      <c r="D27" s="1596"/>
      <c r="E27" s="1596"/>
      <c r="F27" s="1596"/>
      <c r="G27" s="1597"/>
      <c r="H27" s="1611">
        <f>'第二面-3'!A52</f>
        <v>0</v>
      </c>
      <c r="I27" s="1609"/>
      <c r="J27" s="1609"/>
      <c r="K27" s="1609"/>
      <c r="L27" s="1609"/>
      <c r="M27" s="1609"/>
      <c r="N27" s="1609"/>
      <c r="O27" s="1609"/>
      <c r="P27" s="1609"/>
      <c r="Q27" s="1609"/>
      <c r="R27" s="1609"/>
      <c r="S27" s="1609"/>
      <c r="T27" s="1609"/>
      <c r="U27" s="1609"/>
      <c r="V27" s="1609"/>
      <c r="W27" s="1609"/>
      <c r="X27" s="1609"/>
      <c r="Y27" s="1609"/>
      <c r="Z27" s="1609"/>
      <c r="AA27" s="1609"/>
      <c r="AB27" s="1609"/>
      <c r="AC27" s="1609"/>
      <c r="AD27" s="1609"/>
      <c r="AE27" s="1610"/>
    </row>
    <row r="28" spans="1:54" ht="16.5" customHeight="1">
      <c r="A28" s="1598"/>
      <c r="B28" s="1599"/>
      <c r="C28" s="1599"/>
      <c r="D28" s="1599"/>
      <c r="E28" s="1599"/>
      <c r="F28" s="1599"/>
      <c r="G28" s="1600"/>
      <c r="H28" s="1604"/>
      <c r="I28" s="1605"/>
      <c r="J28" s="1605"/>
      <c r="K28" s="1605"/>
      <c r="L28" s="1605"/>
      <c r="M28" s="1605"/>
      <c r="N28" s="1605"/>
      <c r="O28" s="1605"/>
      <c r="P28" s="1605"/>
      <c r="Q28" s="1605"/>
      <c r="R28" s="1605"/>
      <c r="S28" s="1605"/>
      <c r="T28" s="1605"/>
      <c r="U28" s="1605"/>
      <c r="V28" s="1605"/>
      <c r="W28" s="1605"/>
      <c r="X28" s="1605"/>
      <c r="Y28" s="1605"/>
      <c r="Z28" s="1605"/>
      <c r="AA28" s="1605"/>
      <c r="AB28" s="1605"/>
      <c r="AC28" s="1605"/>
      <c r="AD28" s="1605"/>
      <c r="AE28" s="1606"/>
    </row>
    <row r="29" spans="1:54" ht="16.5" customHeight="1">
      <c r="A29" s="1595" t="s">
        <v>3322</v>
      </c>
      <c r="B29" s="1596"/>
      <c r="C29" s="1596"/>
      <c r="D29" s="1596"/>
      <c r="E29" s="1596"/>
      <c r="F29" s="1596"/>
      <c r="G29" s="1597"/>
      <c r="H29" s="1601">
        <f>第三面!F4</f>
        <v>0</v>
      </c>
      <c r="I29" s="1602"/>
      <c r="J29" s="1602"/>
      <c r="K29" s="1602"/>
      <c r="L29" s="1602"/>
      <c r="M29" s="1602"/>
      <c r="N29" s="1602"/>
      <c r="O29" s="1602"/>
      <c r="P29" s="1602"/>
      <c r="Q29" s="1602"/>
      <c r="R29" s="1602"/>
      <c r="S29" s="1602"/>
      <c r="T29" s="1602"/>
      <c r="U29" s="1602"/>
      <c r="V29" s="1602"/>
      <c r="W29" s="1602"/>
      <c r="X29" s="1602"/>
      <c r="Y29" s="1602"/>
      <c r="Z29" s="1602"/>
      <c r="AA29" s="1602"/>
      <c r="AB29" s="1602"/>
      <c r="AC29" s="1602"/>
      <c r="AD29" s="1602"/>
      <c r="AE29" s="1603"/>
    </row>
    <row r="30" spans="1:54" ht="16.5" customHeight="1">
      <c r="A30" s="1598"/>
      <c r="B30" s="1599"/>
      <c r="C30" s="1599"/>
      <c r="D30" s="1599"/>
      <c r="E30" s="1599"/>
      <c r="F30" s="1599"/>
      <c r="G30" s="1600"/>
      <c r="H30" s="1604"/>
      <c r="I30" s="1605"/>
      <c r="J30" s="1605"/>
      <c r="K30" s="1605"/>
      <c r="L30" s="1605"/>
      <c r="M30" s="1605"/>
      <c r="N30" s="1605"/>
      <c r="O30" s="1605"/>
      <c r="P30" s="1605"/>
      <c r="Q30" s="1605"/>
      <c r="R30" s="1605"/>
      <c r="S30" s="1605"/>
      <c r="T30" s="1605"/>
      <c r="U30" s="1605"/>
      <c r="V30" s="1605"/>
      <c r="W30" s="1605"/>
      <c r="X30" s="1605"/>
      <c r="Y30" s="1605"/>
      <c r="Z30" s="1605"/>
      <c r="AA30" s="1605"/>
      <c r="AB30" s="1605"/>
      <c r="AC30" s="1605"/>
      <c r="AD30" s="1605"/>
      <c r="AE30" s="1606"/>
    </row>
    <row r="31" spans="1:54" ht="16.5" customHeight="1">
      <c r="A31" s="1607" t="s">
        <v>3323</v>
      </c>
      <c r="B31" s="1591"/>
      <c r="C31" s="1591"/>
      <c r="D31" s="1591"/>
      <c r="E31" s="1591"/>
      <c r="F31" s="1591"/>
      <c r="G31" s="1608"/>
      <c r="H31" s="1595" t="s">
        <v>3324</v>
      </c>
      <c r="I31" s="1596"/>
      <c r="J31" s="1596"/>
      <c r="K31" s="1596"/>
      <c r="L31" s="1597"/>
      <c r="M31" s="1609" t="str">
        <f>第二面!K12</f>
        <v/>
      </c>
      <c r="N31" s="1609"/>
      <c r="O31" s="1609"/>
      <c r="P31" s="1609"/>
      <c r="Q31" s="1609"/>
      <c r="R31" s="1609"/>
      <c r="S31" s="1609"/>
      <c r="T31" s="1609"/>
      <c r="U31" s="1609"/>
      <c r="V31" s="1609"/>
      <c r="W31" s="1609"/>
      <c r="X31" s="1609"/>
      <c r="Y31" s="1609"/>
      <c r="Z31" s="1609"/>
      <c r="AA31" s="1609"/>
      <c r="AB31" s="1609"/>
      <c r="AC31" s="1609"/>
      <c r="AD31" s="1609"/>
      <c r="AE31" s="1610"/>
    </row>
    <row r="32" spans="1:54" ht="16.5" customHeight="1">
      <c r="A32" s="1607"/>
      <c r="B32" s="1591"/>
      <c r="C32" s="1591"/>
      <c r="D32" s="1591"/>
      <c r="E32" s="1591"/>
      <c r="F32" s="1591"/>
      <c r="G32" s="1608"/>
      <c r="H32" s="1607"/>
      <c r="I32" s="1591"/>
      <c r="J32" s="1591"/>
      <c r="K32" s="1591"/>
      <c r="L32" s="1608"/>
      <c r="M32" s="1609"/>
      <c r="N32" s="1609"/>
      <c r="O32" s="1609"/>
      <c r="P32" s="1609"/>
      <c r="Q32" s="1609"/>
      <c r="R32" s="1609"/>
      <c r="S32" s="1609"/>
      <c r="T32" s="1609"/>
      <c r="U32" s="1609"/>
      <c r="V32" s="1609"/>
      <c r="W32" s="1609"/>
      <c r="X32" s="1609"/>
      <c r="Y32" s="1609"/>
      <c r="Z32" s="1609"/>
      <c r="AA32" s="1609"/>
      <c r="AB32" s="1609"/>
      <c r="AC32" s="1609"/>
      <c r="AD32" s="1609"/>
      <c r="AE32" s="1610"/>
    </row>
    <row r="33" spans="1:31" ht="16.5" customHeight="1">
      <c r="A33" s="1607"/>
      <c r="B33" s="1591"/>
      <c r="C33" s="1591"/>
      <c r="D33" s="1591"/>
      <c r="E33" s="1591"/>
      <c r="F33" s="1591"/>
      <c r="G33" s="1608"/>
      <c r="H33" s="1595" t="s">
        <v>3325</v>
      </c>
      <c r="I33" s="1596"/>
      <c r="J33" s="1596"/>
      <c r="K33" s="1596"/>
      <c r="L33" s="1597"/>
      <c r="M33" s="1602" t="str">
        <f>第二面!K14</f>
        <v/>
      </c>
      <c r="N33" s="1602"/>
      <c r="O33" s="1602"/>
      <c r="P33" s="1602"/>
      <c r="Q33" s="1602"/>
      <c r="R33" s="1602"/>
      <c r="S33" s="1602"/>
      <c r="T33" s="1602"/>
      <c r="U33" s="1602"/>
      <c r="V33" s="1602"/>
      <c r="W33" s="1602"/>
      <c r="X33" s="1602"/>
      <c r="Y33" s="1602"/>
      <c r="Z33" s="1602"/>
      <c r="AA33" s="1602"/>
      <c r="AB33" s="1602"/>
      <c r="AC33" s="1602"/>
      <c r="AD33" s="1602"/>
      <c r="AE33" s="1603"/>
    </row>
    <row r="34" spans="1:31" ht="16.5" customHeight="1">
      <c r="A34" s="1607"/>
      <c r="B34" s="1591"/>
      <c r="C34" s="1591"/>
      <c r="D34" s="1591"/>
      <c r="E34" s="1591"/>
      <c r="F34" s="1591"/>
      <c r="G34" s="1608"/>
      <c r="H34" s="1598"/>
      <c r="I34" s="1599"/>
      <c r="J34" s="1599"/>
      <c r="K34" s="1599"/>
      <c r="L34" s="1600"/>
      <c r="M34" s="1605"/>
      <c r="N34" s="1605"/>
      <c r="O34" s="1605"/>
      <c r="P34" s="1605"/>
      <c r="Q34" s="1605"/>
      <c r="R34" s="1605"/>
      <c r="S34" s="1605"/>
      <c r="T34" s="1605"/>
      <c r="U34" s="1605"/>
      <c r="V34" s="1605"/>
      <c r="W34" s="1605"/>
      <c r="X34" s="1605"/>
      <c r="Y34" s="1605"/>
      <c r="Z34" s="1605"/>
      <c r="AA34" s="1605"/>
      <c r="AB34" s="1605"/>
      <c r="AC34" s="1605"/>
      <c r="AD34" s="1605"/>
      <c r="AE34" s="1606"/>
    </row>
    <row r="35" spans="1:31" ht="16.5" customHeight="1">
      <c r="A35" s="1607"/>
      <c r="B35" s="1591"/>
      <c r="C35" s="1591"/>
      <c r="D35" s="1591"/>
      <c r="E35" s="1591"/>
      <c r="F35" s="1591"/>
      <c r="G35" s="1608"/>
      <c r="H35" s="1607" t="s">
        <v>3326</v>
      </c>
      <c r="I35" s="1591"/>
      <c r="J35" s="1591"/>
      <c r="K35" s="1591"/>
      <c r="L35" s="1608"/>
      <c r="M35" s="1609" t="str">
        <f>第二面!K16</f>
        <v/>
      </c>
      <c r="N35" s="1609"/>
      <c r="O35" s="1609"/>
      <c r="P35" s="1609"/>
      <c r="Q35" s="1609"/>
      <c r="R35" s="1609"/>
      <c r="S35" s="1609"/>
      <c r="T35" s="1609"/>
      <c r="U35" s="1609"/>
      <c r="V35" s="1609"/>
      <c r="W35" s="1609"/>
      <c r="X35" s="1609"/>
      <c r="Y35" s="1609"/>
      <c r="Z35" s="1609"/>
      <c r="AA35" s="1609"/>
      <c r="AB35" s="1609"/>
      <c r="AC35" s="1609"/>
      <c r="AD35" s="1609"/>
      <c r="AE35" s="1610"/>
    </row>
    <row r="36" spans="1:31" ht="16.5" customHeight="1">
      <c r="A36" s="1598"/>
      <c r="B36" s="1599"/>
      <c r="C36" s="1599"/>
      <c r="D36" s="1599"/>
      <c r="E36" s="1599"/>
      <c r="F36" s="1599"/>
      <c r="G36" s="1600"/>
      <c r="H36" s="1598"/>
      <c r="I36" s="1599"/>
      <c r="J36" s="1599"/>
      <c r="K36" s="1599"/>
      <c r="L36" s="1600"/>
      <c r="M36" s="1605"/>
      <c r="N36" s="1605"/>
      <c r="O36" s="1605"/>
      <c r="P36" s="1605"/>
      <c r="Q36" s="1605"/>
      <c r="R36" s="1605"/>
      <c r="S36" s="1605"/>
      <c r="T36" s="1605"/>
      <c r="U36" s="1605"/>
      <c r="V36" s="1605"/>
      <c r="W36" s="1605"/>
      <c r="X36" s="1605"/>
      <c r="Y36" s="1605"/>
      <c r="Z36" s="1605"/>
      <c r="AA36" s="1605"/>
      <c r="AB36" s="1605"/>
      <c r="AC36" s="1605"/>
      <c r="AD36" s="1605"/>
      <c r="AE36" s="1606"/>
    </row>
    <row r="37" spans="1:31" ht="16.5" customHeight="1">
      <c r="A37" s="566"/>
      <c r="B37" s="566"/>
      <c r="C37" s="566"/>
      <c r="D37" s="566"/>
      <c r="E37" s="566"/>
      <c r="F37" s="566"/>
      <c r="G37" s="566"/>
      <c r="H37" s="566"/>
      <c r="I37" s="566"/>
      <c r="J37" s="566"/>
      <c r="K37" s="566"/>
      <c r="L37" s="566"/>
      <c r="M37" s="566"/>
      <c r="N37" s="566"/>
      <c r="O37" s="566"/>
      <c r="P37" s="566"/>
      <c r="Q37" s="566"/>
      <c r="R37" s="566"/>
      <c r="S37" s="566"/>
      <c r="T37" s="566"/>
      <c r="U37" s="566"/>
      <c r="V37" s="566"/>
      <c r="W37" s="566"/>
      <c r="X37" s="566"/>
      <c r="Y37" s="566"/>
      <c r="Z37" s="566"/>
      <c r="AA37" s="566"/>
      <c r="AB37" s="566"/>
      <c r="AC37" s="566"/>
      <c r="AD37" s="566"/>
      <c r="AE37" s="566"/>
    </row>
    <row r="38" spans="1:31" ht="16.5" customHeight="1">
      <c r="A38" s="566"/>
      <c r="B38" s="566"/>
      <c r="C38" s="566"/>
      <c r="D38" s="566"/>
      <c r="E38" s="566"/>
      <c r="F38" s="566"/>
      <c r="G38" s="566"/>
      <c r="H38" s="566"/>
      <c r="I38" s="566"/>
      <c r="J38" s="566"/>
      <c r="K38" s="566"/>
      <c r="L38" s="566"/>
      <c r="M38" s="566"/>
      <c r="N38" s="566"/>
      <c r="O38" s="566"/>
      <c r="P38" s="566"/>
      <c r="Q38" s="566"/>
      <c r="R38" s="566"/>
      <c r="S38" s="566"/>
      <c r="T38" s="566"/>
      <c r="U38" s="566"/>
      <c r="V38" s="566"/>
      <c r="W38" s="566"/>
      <c r="X38" s="566"/>
      <c r="Y38" s="566"/>
      <c r="Z38" s="566"/>
      <c r="AA38" s="566"/>
      <c r="AB38" s="566"/>
      <c r="AC38" s="566"/>
      <c r="AD38" s="566"/>
      <c r="AE38" s="566"/>
    </row>
    <row r="39" spans="1:31" ht="16.5" customHeight="1">
      <c r="A39" s="566"/>
      <c r="B39" s="566"/>
      <c r="C39" s="566"/>
      <c r="D39" s="566"/>
      <c r="E39" s="566"/>
      <c r="F39" s="566"/>
      <c r="G39" s="566"/>
      <c r="H39" s="566"/>
      <c r="I39" s="566"/>
      <c r="J39" s="566"/>
      <c r="K39" s="566"/>
      <c r="L39" s="566"/>
      <c r="M39" s="566"/>
      <c r="N39" s="566"/>
      <c r="O39" s="566"/>
      <c r="P39" s="566"/>
      <c r="Q39" s="566"/>
      <c r="R39" s="566"/>
      <c r="S39" s="566"/>
      <c r="T39" s="566"/>
      <c r="U39" s="566"/>
      <c r="V39" s="566"/>
      <c r="W39" s="566"/>
      <c r="X39" s="566"/>
      <c r="Y39" s="566"/>
      <c r="Z39" s="566"/>
      <c r="AA39" s="566"/>
      <c r="AB39" s="566"/>
      <c r="AC39" s="566"/>
      <c r="AD39" s="566"/>
      <c r="AE39" s="566"/>
    </row>
    <row r="40" spans="1:31" ht="16.5" customHeight="1">
      <c r="A40" s="566"/>
      <c r="B40" s="566"/>
      <c r="C40" s="566"/>
      <c r="D40" s="566"/>
      <c r="E40" s="566"/>
      <c r="F40" s="566"/>
      <c r="G40" s="566"/>
      <c r="H40" s="566"/>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row>
    <row r="41" spans="1:31" ht="16.5" customHeight="1">
      <c r="A41" s="566"/>
      <c r="B41" s="566"/>
      <c r="C41" s="566"/>
      <c r="D41" s="566"/>
      <c r="E41" s="566"/>
      <c r="F41" s="566"/>
      <c r="G41" s="566"/>
      <c r="H41" s="566"/>
      <c r="I41" s="566"/>
      <c r="J41" s="566"/>
      <c r="K41" s="566"/>
      <c r="L41" s="566"/>
      <c r="M41" s="566"/>
      <c r="N41" s="566"/>
      <c r="O41" s="566"/>
      <c r="P41" s="566"/>
      <c r="Q41" s="566"/>
      <c r="R41" s="566"/>
      <c r="S41" s="566"/>
      <c r="T41" s="566"/>
      <c r="U41" s="566"/>
      <c r="V41" s="566"/>
      <c r="W41" s="566"/>
      <c r="X41" s="566"/>
      <c r="Y41" s="566"/>
      <c r="Z41" s="566"/>
      <c r="AA41" s="566"/>
      <c r="AB41" s="566"/>
      <c r="AC41" s="566"/>
      <c r="AD41" s="566"/>
      <c r="AE41" s="566"/>
    </row>
    <row r="42" spans="1:31" ht="16.5" customHeight="1">
      <c r="A42" s="589"/>
      <c r="B42" s="589"/>
      <c r="C42" s="589"/>
      <c r="D42" s="589"/>
      <c r="E42" s="589"/>
      <c r="F42" s="589"/>
      <c r="G42" s="589"/>
      <c r="H42" s="589"/>
      <c r="I42" s="589"/>
      <c r="J42" s="589"/>
      <c r="K42" s="589"/>
      <c r="L42" s="589"/>
      <c r="M42" s="589"/>
      <c r="N42" s="589"/>
      <c r="O42" s="589"/>
      <c r="P42" s="589"/>
      <c r="Q42" s="589"/>
      <c r="R42" s="589"/>
      <c r="S42" s="589"/>
      <c r="T42" s="589"/>
      <c r="U42" s="589"/>
      <c r="V42" s="589"/>
      <c r="W42" s="589"/>
      <c r="X42" s="589"/>
      <c r="Y42" s="589"/>
      <c r="Z42" s="589"/>
      <c r="AA42" s="589"/>
      <c r="AB42" s="589"/>
      <c r="AC42" s="589"/>
      <c r="AD42" s="589"/>
      <c r="AE42" s="589"/>
    </row>
    <row r="43" spans="1:31" ht="16.5" customHeight="1">
      <c r="A43" s="589"/>
      <c r="B43" s="589"/>
      <c r="C43" s="589"/>
      <c r="D43" s="589"/>
      <c r="E43" s="589"/>
      <c r="F43" s="589"/>
      <c r="G43" s="589"/>
      <c r="H43" s="589"/>
      <c r="I43" s="589"/>
      <c r="J43" s="589"/>
      <c r="K43" s="589"/>
      <c r="L43" s="1591" t="s">
        <v>2709</v>
      </c>
      <c r="M43" s="1591"/>
      <c r="N43" s="1594"/>
      <c r="O43" s="1594"/>
      <c r="P43" s="589" t="s">
        <v>5</v>
      </c>
      <c r="Q43" s="1594"/>
      <c r="R43" s="1594"/>
      <c r="S43" s="589" t="s">
        <v>2710</v>
      </c>
      <c r="T43" s="1594"/>
      <c r="U43" s="1594"/>
      <c r="V43" s="589" t="s">
        <v>3</v>
      </c>
      <c r="W43" s="589"/>
      <c r="X43" s="589"/>
      <c r="Y43" s="589"/>
      <c r="Z43" s="589"/>
      <c r="AA43" s="589"/>
      <c r="AB43" s="589"/>
      <c r="AC43" s="589"/>
      <c r="AD43" s="589"/>
      <c r="AE43" s="589"/>
    </row>
    <row r="44" spans="1:31" ht="16.5" customHeight="1">
      <c r="A44" s="566"/>
      <c r="B44" s="566"/>
      <c r="C44" s="566"/>
      <c r="D44" s="566"/>
      <c r="E44" s="566"/>
      <c r="F44" s="566"/>
      <c r="G44" s="566"/>
      <c r="H44" s="566"/>
      <c r="I44" s="566"/>
      <c r="J44" s="566"/>
      <c r="K44" s="566"/>
      <c r="L44" s="566"/>
      <c r="M44" s="566"/>
      <c r="N44" s="566"/>
      <c r="O44" s="566"/>
      <c r="P44" s="566"/>
      <c r="Q44" s="566"/>
      <c r="R44" s="566"/>
      <c r="S44" s="566"/>
      <c r="T44" s="566"/>
      <c r="U44" s="566"/>
      <c r="V44" s="566"/>
      <c r="W44" s="566"/>
      <c r="X44" s="566"/>
      <c r="Y44" s="566"/>
      <c r="Z44" s="566"/>
      <c r="AA44" s="566"/>
      <c r="AB44" s="566"/>
      <c r="AC44" s="566"/>
      <c r="AD44" s="566"/>
      <c r="AE44" s="566"/>
    </row>
    <row r="45" spans="1:31" ht="16.5" customHeight="1">
      <c r="A45" s="566"/>
      <c r="B45" s="566"/>
      <c r="C45" s="566"/>
      <c r="D45" s="566"/>
      <c r="E45" s="566"/>
      <c r="F45" s="566"/>
      <c r="G45" s="566"/>
      <c r="H45" s="566"/>
      <c r="I45" s="566"/>
      <c r="J45" s="566"/>
      <c r="K45" s="566"/>
      <c r="L45" s="566"/>
      <c r="M45" s="1591" t="s">
        <v>3327</v>
      </c>
      <c r="N45" s="1591"/>
      <c r="O45" s="1591"/>
      <c r="P45" s="1592">
        <f>第二面!K7</f>
        <v>0</v>
      </c>
      <c r="Q45" s="1592"/>
      <c r="R45" s="1592"/>
      <c r="S45" s="1592"/>
      <c r="T45" s="1592"/>
      <c r="U45" s="1592"/>
      <c r="V45" s="1592"/>
      <c r="W45" s="1592"/>
      <c r="X45" s="1592"/>
      <c r="Y45" s="1592"/>
      <c r="Z45" s="1592"/>
      <c r="AA45" s="1592"/>
      <c r="AB45" s="1592"/>
      <c r="AC45" s="1592"/>
      <c r="AD45" s="1592"/>
      <c r="AE45" s="1592"/>
    </row>
    <row r="46" spans="1:31" ht="16.5" customHeight="1">
      <c r="A46" s="566"/>
      <c r="B46" s="566"/>
      <c r="C46" s="566"/>
      <c r="D46" s="566"/>
      <c r="E46" s="566"/>
      <c r="F46" s="566"/>
      <c r="G46" s="566"/>
      <c r="H46" s="566"/>
      <c r="I46" s="566"/>
      <c r="J46" s="566"/>
      <c r="K46" s="566"/>
      <c r="L46" s="566"/>
      <c r="M46" s="566"/>
      <c r="N46" s="566"/>
      <c r="O46" s="566"/>
      <c r="P46" s="1592"/>
      <c r="Q46" s="1592"/>
      <c r="R46" s="1592"/>
      <c r="S46" s="1592"/>
      <c r="T46" s="1592"/>
      <c r="U46" s="1592"/>
      <c r="V46" s="1592"/>
      <c r="W46" s="1592"/>
      <c r="X46" s="1592"/>
      <c r="Y46" s="1592"/>
      <c r="Z46" s="1592"/>
      <c r="AA46" s="1592"/>
      <c r="AB46" s="1592"/>
      <c r="AC46" s="1592"/>
      <c r="AD46" s="1592"/>
      <c r="AE46" s="1592"/>
    </row>
    <row r="47" spans="1:31" ht="16.5" customHeight="1">
      <c r="A47" s="566"/>
      <c r="B47" s="566"/>
      <c r="C47" s="566"/>
      <c r="D47" s="566"/>
      <c r="E47" s="566"/>
      <c r="F47" s="566"/>
      <c r="G47" s="566"/>
      <c r="H47" s="566"/>
      <c r="I47" s="566"/>
      <c r="J47" s="566"/>
      <c r="K47" s="566"/>
      <c r="L47" s="566"/>
      <c r="M47" s="566"/>
      <c r="N47" s="566"/>
      <c r="O47" s="566"/>
      <c r="P47" s="566"/>
      <c r="Q47" s="566"/>
      <c r="R47" s="566"/>
      <c r="S47" s="566"/>
      <c r="T47" s="566"/>
      <c r="U47" s="566"/>
      <c r="V47" s="566"/>
      <c r="W47" s="566"/>
      <c r="X47" s="566"/>
      <c r="Y47" s="566"/>
      <c r="Z47" s="566"/>
      <c r="AA47" s="566"/>
      <c r="AB47" s="566"/>
      <c r="AC47" s="566"/>
      <c r="AD47" s="566"/>
      <c r="AE47" s="566"/>
    </row>
    <row r="48" spans="1:31" ht="16.5" customHeight="1">
      <c r="A48" s="566"/>
      <c r="B48" s="566"/>
      <c r="C48" s="566"/>
      <c r="D48" s="566"/>
      <c r="E48" s="566"/>
      <c r="F48" s="566"/>
      <c r="G48" s="566"/>
      <c r="H48" s="566"/>
      <c r="I48" s="566"/>
      <c r="J48" s="566"/>
      <c r="K48" s="566"/>
      <c r="L48" s="566"/>
      <c r="M48" s="1591" t="s">
        <v>3328</v>
      </c>
      <c r="N48" s="1591"/>
      <c r="O48" s="1591"/>
      <c r="P48" s="1592" t="str">
        <f>建築主１!B2&amp;CHAR(10)&amp;建築主１!D2</f>
        <v xml:space="preserve">0
</v>
      </c>
      <c r="Q48" s="1592"/>
      <c r="R48" s="1592"/>
      <c r="S48" s="1592"/>
      <c r="T48" s="1592"/>
      <c r="U48" s="1592"/>
      <c r="V48" s="1592"/>
      <c r="W48" s="1592"/>
      <c r="X48" s="1592"/>
      <c r="Y48" s="1592"/>
      <c r="Z48" s="1592"/>
      <c r="AA48" s="1592"/>
      <c r="AB48" s="1592"/>
      <c r="AC48" s="1592"/>
      <c r="AD48" s="1591"/>
      <c r="AE48" s="1591"/>
    </row>
    <row r="49" spans="1:31" ht="16.5" customHeight="1">
      <c r="A49" s="566"/>
      <c r="B49" s="566"/>
      <c r="C49" s="566"/>
      <c r="D49" s="566"/>
      <c r="E49" s="566"/>
      <c r="F49" s="566"/>
      <c r="G49" s="566"/>
      <c r="H49" s="566"/>
      <c r="I49" s="566"/>
      <c r="J49" s="566"/>
      <c r="K49" s="566"/>
      <c r="L49" s="566"/>
      <c r="M49" s="566"/>
      <c r="N49" s="566"/>
      <c r="O49" s="566"/>
      <c r="P49" s="1592"/>
      <c r="Q49" s="1592"/>
      <c r="R49" s="1592"/>
      <c r="S49" s="1592"/>
      <c r="T49" s="1592"/>
      <c r="U49" s="1592"/>
      <c r="V49" s="1592"/>
      <c r="W49" s="1592"/>
      <c r="X49" s="1592"/>
      <c r="Y49" s="1592"/>
      <c r="Z49" s="1592"/>
      <c r="AA49" s="1592"/>
      <c r="AB49" s="1592"/>
      <c r="AC49" s="1592"/>
      <c r="AD49" s="1591"/>
      <c r="AE49" s="1591"/>
    </row>
    <row r="50" spans="1:31" ht="16.5" customHeight="1">
      <c r="A50" s="566"/>
      <c r="B50" s="566"/>
      <c r="C50" s="566"/>
      <c r="D50" s="566"/>
      <c r="E50" s="566"/>
      <c r="F50" s="566"/>
      <c r="G50" s="566"/>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row>
    <row r="53" spans="1:31" ht="16.5" customHeight="1">
      <c r="A53" s="590"/>
      <c r="B53" s="590"/>
      <c r="E53" s="590"/>
      <c r="F53" s="590"/>
      <c r="G53" s="590"/>
      <c r="J53" s="590"/>
      <c r="K53" s="590"/>
      <c r="M53" s="590"/>
      <c r="N53" s="590"/>
      <c r="P53" s="590"/>
      <c r="Q53" s="590"/>
    </row>
    <row r="54" spans="1:31" ht="16.5" customHeight="1">
      <c r="A54" s="590"/>
      <c r="B54" s="590"/>
      <c r="E54" s="590"/>
      <c r="F54" s="590"/>
      <c r="G54" s="590"/>
      <c r="J54" s="590"/>
      <c r="K54" s="590"/>
      <c r="M54" s="590"/>
      <c r="N54" s="590"/>
      <c r="P54" s="590"/>
      <c r="Q54" s="590"/>
    </row>
    <row r="55" spans="1:31" ht="16.5" customHeight="1">
      <c r="H55" s="591"/>
      <c r="I55" s="591"/>
      <c r="Q55" s="591"/>
      <c r="R55" s="591"/>
      <c r="S55" s="591"/>
    </row>
    <row r="56" spans="1:31" ht="16.5" customHeight="1">
      <c r="H56" s="591"/>
      <c r="I56" s="591"/>
      <c r="Q56" s="591"/>
      <c r="R56" s="591"/>
      <c r="S56" s="591"/>
    </row>
    <row r="62" spans="1:31" ht="16.5" customHeight="1">
      <c r="A62" s="1593"/>
      <c r="B62" s="1593"/>
      <c r="C62" s="1593"/>
      <c r="D62" s="1593"/>
      <c r="E62" s="1593"/>
      <c r="F62" s="1593"/>
      <c r="G62" s="1593"/>
      <c r="H62" s="1593"/>
      <c r="I62" s="1593"/>
      <c r="J62" s="1593"/>
      <c r="K62" s="1593"/>
      <c r="L62" s="1593"/>
      <c r="M62" s="1593"/>
      <c r="N62" s="1593"/>
      <c r="O62" s="1593"/>
      <c r="P62" s="1593"/>
      <c r="Q62" s="1593"/>
      <c r="R62" s="1593"/>
      <c r="S62" s="1593"/>
      <c r="T62" s="1593"/>
      <c r="U62" s="1593"/>
      <c r="V62" s="1593"/>
      <c r="W62" s="1593"/>
      <c r="X62" s="1593"/>
      <c r="Y62" s="1593"/>
      <c r="Z62" s="1593"/>
      <c r="AA62" s="1593"/>
      <c r="AB62" s="1593"/>
      <c r="AC62" s="1593"/>
    </row>
    <row r="63" spans="1:31" ht="16.5" customHeight="1">
      <c r="B63" s="592"/>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2"/>
      <c r="AD63" s="592"/>
    </row>
    <row r="64" spans="1:31" ht="16.5" customHeight="1">
      <c r="B64" s="592"/>
      <c r="C64" s="592"/>
      <c r="D64" s="592"/>
      <c r="E64" s="592"/>
      <c r="F64" s="592"/>
      <c r="G64" s="592"/>
      <c r="H64" s="592"/>
      <c r="I64" s="592"/>
      <c r="J64" s="592"/>
      <c r="K64" s="592"/>
      <c r="L64" s="592"/>
      <c r="M64" s="592"/>
      <c r="N64" s="592"/>
      <c r="O64" s="592"/>
      <c r="P64" s="592"/>
      <c r="Q64" s="592"/>
      <c r="R64" s="592"/>
      <c r="S64" s="592"/>
      <c r="T64" s="592"/>
      <c r="U64" s="592"/>
      <c r="V64" s="592"/>
      <c r="W64" s="592"/>
      <c r="X64" s="592"/>
      <c r="Y64" s="592"/>
      <c r="Z64" s="592"/>
      <c r="AA64" s="592"/>
      <c r="AB64" s="592"/>
      <c r="AC64" s="592"/>
      <c r="AD64" s="592"/>
    </row>
    <row r="65" spans="2:30" ht="16.5" customHeight="1">
      <c r="B65" s="592"/>
      <c r="C65" s="592"/>
      <c r="D65" s="592"/>
      <c r="E65" s="592"/>
      <c r="F65" s="592"/>
      <c r="G65" s="592"/>
      <c r="H65" s="592"/>
      <c r="I65" s="592"/>
      <c r="J65" s="592"/>
      <c r="K65" s="592"/>
      <c r="L65" s="592"/>
      <c r="M65" s="592"/>
      <c r="N65" s="592"/>
      <c r="O65" s="592"/>
      <c r="P65" s="592"/>
      <c r="Q65" s="592"/>
      <c r="R65" s="592"/>
      <c r="S65" s="592"/>
      <c r="T65" s="592"/>
      <c r="U65" s="592"/>
      <c r="V65" s="592"/>
      <c r="W65" s="592"/>
      <c r="X65" s="592"/>
      <c r="Y65" s="592"/>
      <c r="Z65" s="592"/>
      <c r="AA65" s="592"/>
      <c r="AB65" s="592"/>
      <c r="AC65" s="592"/>
      <c r="AD65" s="592"/>
    </row>
    <row r="66" spans="2:30" ht="16.5" customHeight="1">
      <c r="B66" s="592"/>
      <c r="C66" s="592"/>
      <c r="D66" s="592"/>
      <c r="E66" s="592"/>
      <c r="F66" s="592"/>
      <c r="G66" s="592"/>
      <c r="H66" s="592"/>
      <c r="I66" s="592"/>
      <c r="J66" s="592"/>
      <c r="K66" s="592"/>
      <c r="L66" s="592"/>
      <c r="M66" s="592"/>
      <c r="N66" s="592"/>
      <c r="O66" s="592"/>
      <c r="P66" s="592"/>
      <c r="Q66" s="592"/>
      <c r="R66" s="592"/>
      <c r="S66" s="592"/>
      <c r="T66" s="592"/>
      <c r="U66" s="592"/>
      <c r="V66" s="592"/>
      <c r="W66" s="592"/>
      <c r="X66" s="592"/>
      <c r="Y66" s="592"/>
      <c r="Z66" s="592"/>
      <c r="AA66" s="592"/>
      <c r="AB66" s="592"/>
      <c r="AC66" s="592"/>
      <c r="AD66" s="592"/>
    </row>
    <row r="67" spans="2:30" ht="16.5" customHeight="1">
      <c r="B67" s="592"/>
      <c r="C67" s="592"/>
      <c r="D67" s="592"/>
      <c r="E67" s="592"/>
      <c r="F67" s="592"/>
      <c r="G67" s="592"/>
      <c r="H67" s="592"/>
      <c r="I67" s="592"/>
      <c r="J67" s="592"/>
      <c r="K67" s="592"/>
      <c r="L67" s="592"/>
      <c r="M67" s="592"/>
      <c r="N67" s="592"/>
      <c r="O67" s="592"/>
      <c r="P67" s="592"/>
      <c r="Q67" s="592"/>
      <c r="R67" s="592"/>
      <c r="S67" s="592"/>
      <c r="T67" s="592"/>
      <c r="U67" s="592"/>
      <c r="V67" s="592"/>
      <c r="W67" s="592"/>
      <c r="X67" s="592"/>
      <c r="Y67" s="592"/>
      <c r="Z67" s="592"/>
      <c r="AA67" s="592"/>
      <c r="AB67" s="592"/>
      <c r="AC67" s="592"/>
      <c r="AD67" s="592"/>
    </row>
    <row r="68" spans="2:30" ht="16.5" customHeight="1">
      <c r="B68" s="592"/>
      <c r="C68" s="592"/>
      <c r="D68" s="592"/>
      <c r="E68" s="592"/>
      <c r="F68" s="592"/>
      <c r="G68" s="592"/>
      <c r="H68" s="592"/>
      <c r="I68" s="592"/>
      <c r="J68" s="592"/>
      <c r="K68" s="592"/>
      <c r="L68" s="592"/>
      <c r="M68" s="592"/>
      <c r="N68" s="592"/>
      <c r="O68" s="592"/>
      <c r="P68" s="592"/>
      <c r="Q68" s="592"/>
      <c r="R68" s="592"/>
      <c r="S68" s="592"/>
      <c r="T68" s="592"/>
      <c r="U68" s="592"/>
      <c r="V68" s="592"/>
      <c r="W68" s="592"/>
      <c r="X68" s="592"/>
      <c r="Y68" s="592"/>
      <c r="Z68" s="592"/>
      <c r="AA68" s="592"/>
      <c r="AB68" s="592"/>
      <c r="AC68" s="592"/>
      <c r="AD68" s="592"/>
    </row>
    <row r="71" spans="2:30" ht="16.5" customHeight="1">
      <c r="H71" s="1589"/>
      <c r="I71" s="1589"/>
      <c r="J71" s="1589"/>
      <c r="K71" s="1589"/>
      <c r="L71" s="1589"/>
      <c r="M71" s="1589"/>
      <c r="N71" s="1590"/>
      <c r="O71" s="1590"/>
      <c r="P71" s="1590"/>
      <c r="Q71" s="1590"/>
      <c r="R71" s="1590"/>
      <c r="S71" s="1590"/>
      <c r="T71" s="1590"/>
      <c r="U71" s="1590"/>
      <c r="V71" s="1590"/>
      <c r="W71" s="1590"/>
      <c r="X71" s="1590"/>
      <c r="Y71" s="1590"/>
      <c r="Z71" s="1590"/>
      <c r="AA71" s="593"/>
      <c r="AB71" s="593"/>
    </row>
    <row r="72" spans="2:30" ht="16.5" customHeight="1">
      <c r="H72" s="1589"/>
      <c r="I72" s="1589"/>
      <c r="J72" s="1589"/>
      <c r="K72" s="1589"/>
      <c r="L72" s="1589"/>
      <c r="M72" s="1589"/>
      <c r="N72" s="1590"/>
      <c r="O72" s="1590"/>
      <c r="P72" s="1590"/>
      <c r="Q72" s="1590"/>
      <c r="R72" s="1590"/>
      <c r="S72" s="1590"/>
      <c r="T72" s="1590"/>
      <c r="U72" s="1590"/>
      <c r="V72" s="1590"/>
      <c r="W72" s="1590"/>
      <c r="X72" s="1590"/>
      <c r="Y72" s="1590"/>
      <c r="Z72" s="1590"/>
      <c r="AA72" s="593"/>
      <c r="AB72" s="593"/>
    </row>
    <row r="73" spans="2:30" ht="16.5" customHeight="1">
      <c r="H73" s="1589"/>
      <c r="I73" s="1589"/>
      <c r="J73" s="1589"/>
      <c r="K73" s="1589"/>
      <c r="L73" s="1589"/>
      <c r="M73" s="1589"/>
      <c r="N73" s="1590"/>
      <c r="O73" s="1590"/>
      <c r="P73" s="1590"/>
      <c r="Q73" s="1590"/>
      <c r="R73" s="1590"/>
      <c r="S73" s="1590"/>
      <c r="T73" s="1590"/>
      <c r="U73" s="1590"/>
      <c r="V73" s="1590"/>
      <c r="W73" s="1590"/>
      <c r="X73" s="1590"/>
      <c r="Y73" s="1590"/>
      <c r="Z73" s="1590"/>
      <c r="AA73" s="593"/>
      <c r="AB73" s="593"/>
    </row>
    <row r="75" spans="2:30" ht="16.5" customHeight="1">
      <c r="H75" s="1589"/>
      <c r="I75" s="1589"/>
      <c r="J75" s="1589"/>
      <c r="K75" s="1589"/>
      <c r="L75" s="1589"/>
      <c r="M75" s="1589"/>
      <c r="N75" s="1590"/>
      <c r="O75" s="1590"/>
      <c r="P75" s="1590"/>
      <c r="Q75" s="1590"/>
      <c r="R75" s="1590"/>
      <c r="S75" s="1590"/>
      <c r="T75" s="1590"/>
      <c r="U75" s="1590"/>
      <c r="V75" s="1590"/>
      <c r="W75" s="1590"/>
      <c r="X75" s="1590"/>
      <c r="Y75" s="1590"/>
      <c r="Z75" s="1590"/>
      <c r="AA75" s="593"/>
      <c r="AB75" s="593"/>
    </row>
    <row r="76" spans="2:30" ht="16.5" customHeight="1">
      <c r="H76" s="1589"/>
      <c r="I76" s="1589"/>
      <c r="J76" s="1589"/>
      <c r="K76" s="1589"/>
      <c r="L76" s="1589"/>
      <c r="M76" s="1589"/>
      <c r="N76" s="1590"/>
      <c r="O76" s="1590"/>
      <c r="P76" s="1590"/>
      <c r="Q76" s="1590"/>
      <c r="R76" s="1590"/>
      <c r="S76" s="1590"/>
      <c r="T76" s="1590"/>
      <c r="U76" s="1590"/>
      <c r="V76" s="1590"/>
      <c r="W76" s="1590"/>
      <c r="X76" s="1590"/>
      <c r="Y76" s="1590"/>
      <c r="Z76" s="1590"/>
      <c r="AA76" s="593"/>
      <c r="AB76" s="593"/>
    </row>
    <row r="77" spans="2:30" ht="16.5" customHeight="1">
      <c r="H77" s="1589"/>
      <c r="I77" s="1589"/>
      <c r="J77" s="1589"/>
      <c r="K77" s="1589"/>
      <c r="L77" s="1589"/>
      <c r="M77" s="1589"/>
      <c r="N77" s="1590"/>
      <c r="O77" s="1590"/>
      <c r="P77" s="1590"/>
      <c r="Q77" s="1590"/>
      <c r="R77" s="1590"/>
      <c r="S77" s="1590"/>
      <c r="T77" s="1590"/>
      <c r="U77" s="1590"/>
      <c r="V77" s="1590"/>
      <c r="W77" s="1590"/>
      <c r="X77" s="1590"/>
      <c r="Y77" s="1590"/>
      <c r="Z77" s="1590"/>
      <c r="AA77" s="593"/>
      <c r="AB77" s="593"/>
    </row>
    <row r="79" spans="2:30" ht="16.5" customHeight="1">
      <c r="H79" s="1589"/>
      <c r="I79" s="1589"/>
      <c r="J79" s="1589"/>
      <c r="K79" s="1589"/>
      <c r="L79" s="1589"/>
      <c r="M79" s="1589"/>
      <c r="N79" s="1590"/>
      <c r="O79" s="1590"/>
      <c r="P79" s="1590"/>
      <c r="Q79" s="1590"/>
      <c r="R79" s="1590"/>
      <c r="S79" s="1590"/>
      <c r="T79" s="1590"/>
      <c r="U79" s="1590"/>
      <c r="V79" s="1590"/>
      <c r="W79" s="1590"/>
      <c r="X79" s="1590"/>
      <c r="Y79" s="1590"/>
      <c r="Z79" s="1590"/>
      <c r="AA79" s="593"/>
      <c r="AB79" s="593"/>
    </row>
    <row r="80" spans="2:30" ht="16.5" customHeight="1">
      <c r="H80" s="1589"/>
      <c r="I80" s="1589"/>
      <c r="J80" s="1589"/>
      <c r="K80" s="1589"/>
      <c r="L80" s="1589"/>
      <c r="M80" s="1589"/>
      <c r="N80" s="1590"/>
      <c r="O80" s="1590"/>
      <c r="P80" s="1590"/>
      <c r="Q80" s="1590"/>
      <c r="R80" s="1590"/>
      <c r="S80" s="1590"/>
      <c r="T80" s="1590"/>
      <c r="U80" s="1590"/>
      <c r="V80" s="1590"/>
      <c r="W80" s="1590"/>
      <c r="X80" s="1590"/>
      <c r="Y80" s="1590"/>
      <c r="Z80" s="1590"/>
      <c r="AA80" s="593"/>
      <c r="AB80" s="593"/>
    </row>
    <row r="81" spans="8:28" ht="16.5" customHeight="1">
      <c r="H81" s="1589"/>
      <c r="I81" s="1589"/>
      <c r="J81" s="1589"/>
      <c r="K81" s="1589"/>
      <c r="L81" s="1589"/>
      <c r="M81" s="1589"/>
      <c r="N81" s="1590"/>
      <c r="O81" s="1590"/>
      <c r="P81" s="1590"/>
      <c r="Q81" s="1590"/>
      <c r="R81" s="1590"/>
      <c r="S81" s="1590"/>
      <c r="T81" s="1590"/>
      <c r="U81" s="1590"/>
      <c r="V81" s="1590"/>
      <c r="W81" s="1590"/>
      <c r="X81" s="1590"/>
      <c r="Y81" s="1590"/>
      <c r="Z81" s="1590"/>
      <c r="AA81" s="593"/>
      <c r="AB81" s="593"/>
    </row>
    <row r="83" spans="8:28" ht="16.5" customHeight="1">
      <c r="H83" s="1589"/>
      <c r="I83" s="1589"/>
      <c r="J83" s="1589"/>
      <c r="K83" s="1589"/>
      <c r="L83" s="1589"/>
      <c r="M83" s="1589"/>
      <c r="N83" s="1590"/>
      <c r="O83" s="1590"/>
      <c r="P83" s="1590"/>
      <c r="Q83" s="1590"/>
      <c r="R83" s="1590"/>
      <c r="S83" s="1590"/>
      <c r="T83" s="1590"/>
      <c r="U83" s="1590"/>
      <c r="V83" s="1590"/>
      <c r="W83" s="1590"/>
      <c r="X83" s="1590"/>
      <c r="Y83" s="1590"/>
      <c r="Z83" s="1590"/>
      <c r="AA83" s="593"/>
      <c r="AB83" s="593"/>
    </row>
    <row r="84" spans="8:28" ht="16.5" customHeight="1">
      <c r="H84" s="1589"/>
      <c r="I84" s="1589"/>
      <c r="J84" s="1589"/>
      <c r="K84" s="1589"/>
      <c r="L84" s="1589"/>
      <c r="M84" s="1589"/>
      <c r="N84" s="1590"/>
      <c r="O84" s="1590"/>
      <c r="P84" s="1590"/>
      <c r="Q84" s="1590"/>
      <c r="R84" s="1590"/>
      <c r="S84" s="1590"/>
      <c r="T84" s="1590"/>
      <c r="U84" s="1590"/>
      <c r="V84" s="1590"/>
      <c r="W84" s="1590"/>
      <c r="X84" s="1590"/>
      <c r="Y84" s="1590"/>
      <c r="Z84" s="1590"/>
      <c r="AA84" s="593"/>
      <c r="AB84" s="593"/>
    </row>
    <row r="85" spans="8:28" ht="16.5" customHeight="1">
      <c r="H85" s="1589"/>
      <c r="I85" s="1589"/>
      <c r="J85" s="1589"/>
      <c r="K85" s="1589"/>
      <c r="L85" s="1589"/>
      <c r="M85" s="1589"/>
      <c r="N85" s="1590"/>
      <c r="O85" s="1590"/>
      <c r="P85" s="1590"/>
      <c r="Q85" s="1590"/>
      <c r="R85" s="1590"/>
      <c r="S85" s="1590"/>
      <c r="T85" s="1590"/>
      <c r="U85" s="1590"/>
      <c r="V85" s="1590"/>
      <c r="W85" s="1590"/>
      <c r="X85" s="1590"/>
      <c r="Y85" s="1590"/>
      <c r="Z85" s="1590"/>
      <c r="AA85" s="593"/>
      <c r="AB85" s="593"/>
    </row>
    <row r="87" spans="8:28" ht="16.5" customHeight="1">
      <c r="H87" s="1589"/>
      <c r="I87" s="1589"/>
      <c r="J87" s="1589"/>
      <c r="K87" s="1589"/>
      <c r="L87" s="1589"/>
      <c r="M87" s="1589"/>
      <c r="N87" s="1590"/>
      <c r="O87" s="1590"/>
      <c r="P87" s="1590"/>
      <c r="Q87" s="1590"/>
      <c r="R87" s="1590"/>
      <c r="S87" s="1590"/>
      <c r="T87" s="1590"/>
      <c r="U87" s="1590"/>
      <c r="V87" s="1590"/>
      <c r="W87" s="1590"/>
      <c r="X87" s="1590"/>
      <c r="Y87" s="1590"/>
      <c r="Z87" s="1590"/>
      <c r="AA87" s="593"/>
      <c r="AB87" s="593"/>
    </row>
    <row r="88" spans="8:28" ht="16.5" customHeight="1">
      <c r="H88" s="1589"/>
      <c r="I88" s="1589"/>
      <c r="J88" s="1589"/>
      <c r="K88" s="1589"/>
      <c r="L88" s="1589"/>
      <c r="M88" s="1589"/>
      <c r="N88" s="1590"/>
      <c r="O88" s="1590"/>
      <c r="P88" s="1590"/>
      <c r="Q88" s="1590"/>
      <c r="R88" s="1590"/>
      <c r="S88" s="1590"/>
      <c r="T88" s="1590"/>
      <c r="U88" s="1590"/>
      <c r="V88" s="1590"/>
      <c r="W88" s="1590"/>
      <c r="X88" s="1590"/>
      <c r="Y88" s="1590"/>
      <c r="Z88" s="1590"/>
      <c r="AA88" s="593"/>
      <c r="AB88" s="593"/>
    </row>
    <row r="89" spans="8:28" ht="16.5" customHeight="1">
      <c r="H89" s="1589"/>
      <c r="I89" s="1589"/>
      <c r="J89" s="1589"/>
      <c r="K89" s="1589"/>
      <c r="L89" s="1589"/>
      <c r="M89" s="1589"/>
      <c r="N89" s="1590"/>
      <c r="O89" s="1590"/>
      <c r="P89" s="1590"/>
      <c r="Q89" s="1590"/>
      <c r="R89" s="1590"/>
      <c r="S89" s="1590"/>
      <c r="T89" s="1590"/>
      <c r="U89" s="1590"/>
      <c r="V89" s="1590"/>
      <c r="W89" s="1590"/>
      <c r="X89" s="1590"/>
      <c r="Y89" s="1590"/>
      <c r="Z89" s="1590"/>
      <c r="AA89" s="593"/>
      <c r="AB89" s="593"/>
    </row>
    <row r="90" spans="8:28" s="590" customFormat="1" ht="16.5" customHeight="1"/>
    <row r="91" spans="8:28" s="590" customFormat="1" ht="16.5" customHeight="1"/>
    <row r="92" spans="8:28" s="590" customFormat="1" ht="16.5" customHeight="1"/>
  </sheetData>
  <mergeCells count="56">
    <mergeCell ref="A27:G28"/>
    <mergeCell ref="H27:AE28"/>
    <mergeCell ref="A5:AE6"/>
    <mergeCell ref="A7:AE7"/>
    <mergeCell ref="A9:AE12"/>
    <mergeCell ref="A17:AE17"/>
    <mergeCell ref="A20:G26"/>
    <mergeCell ref="A29:G30"/>
    <mergeCell ref="H29:AE30"/>
    <mergeCell ref="A31:G36"/>
    <mergeCell ref="H31:L32"/>
    <mergeCell ref="M31:AE32"/>
    <mergeCell ref="H33:L34"/>
    <mergeCell ref="M33:AE34"/>
    <mergeCell ref="H35:L36"/>
    <mergeCell ref="M35:AE36"/>
    <mergeCell ref="L43:M43"/>
    <mergeCell ref="N43:O43"/>
    <mergeCell ref="Q43:R43"/>
    <mergeCell ref="T43:U43"/>
    <mergeCell ref="M45:O45"/>
    <mergeCell ref="P45:AE46"/>
    <mergeCell ref="M48:O48"/>
    <mergeCell ref="P48:AC49"/>
    <mergeCell ref="AD48:AE49"/>
    <mergeCell ref="A62:AC62"/>
    <mergeCell ref="H71:M71"/>
    <mergeCell ref="N71:Z71"/>
    <mergeCell ref="H72:M72"/>
    <mergeCell ref="N72:Z72"/>
    <mergeCell ref="H73:M73"/>
    <mergeCell ref="N73:Z73"/>
    <mergeCell ref="H75:M75"/>
    <mergeCell ref="N75:Z75"/>
    <mergeCell ref="H76:M76"/>
    <mergeCell ref="N76:Z76"/>
    <mergeCell ref="H77:M77"/>
    <mergeCell ref="N77:Z77"/>
    <mergeCell ref="H79:M79"/>
    <mergeCell ref="N79:Z79"/>
    <mergeCell ref="H80:M80"/>
    <mergeCell ref="N80:Z80"/>
    <mergeCell ref="H81:M81"/>
    <mergeCell ref="N81:Z81"/>
    <mergeCell ref="H83:M83"/>
    <mergeCell ref="N83:Z83"/>
    <mergeCell ref="H88:M88"/>
    <mergeCell ref="N88:Z88"/>
    <mergeCell ref="H89:M89"/>
    <mergeCell ref="N89:Z89"/>
    <mergeCell ref="H84:M84"/>
    <mergeCell ref="N84:Z84"/>
    <mergeCell ref="H85:M85"/>
    <mergeCell ref="N85:Z85"/>
    <mergeCell ref="H87:M87"/>
    <mergeCell ref="N87:Z87"/>
  </mergeCells>
  <phoneticPr fontId="1"/>
  <dataValidations count="5">
    <dataValidation type="list" allowBlank="1" showInputMessage="1" showErrorMessage="1" sqref="T43:U43 JP43:JQ43 TL43:TM43 ADH43:ADI43 AND43:ANE43 AWZ43:AXA43 BGV43:BGW43 BQR43:BQS43 CAN43:CAO43 CKJ43:CKK43 CUF43:CUG43 DEB43:DEC43 DNX43:DNY43 DXT43:DXU43 EHP43:EHQ43 ERL43:ERM43 FBH43:FBI43 FLD43:FLE43 FUZ43:FVA43 GEV43:GEW43 GOR43:GOS43 GYN43:GYO43 HIJ43:HIK43 HSF43:HSG43 ICB43:ICC43 ILX43:ILY43 IVT43:IVU43 JFP43:JFQ43 JPL43:JPM43 JZH43:JZI43 KJD43:KJE43 KSZ43:KTA43 LCV43:LCW43 LMR43:LMS43 LWN43:LWO43 MGJ43:MGK43 MQF43:MQG43 NAB43:NAC43 NJX43:NJY43 NTT43:NTU43 ODP43:ODQ43 ONL43:ONM43 OXH43:OXI43 PHD43:PHE43 PQZ43:PRA43 QAV43:QAW43 QKR43:QKS43 QUN43:QUO43 REJ43:REK43 ROF43:ROG43 RYB43:RYC43 SHX43:SHY43 SRT43:SRU43 TBP43:TBQ43 TLL43:TLM43 TVH43:TVI43 UFD43:UFE43 UOZ43:UPA43 UYV43:UYW43 VIR43:VIS43 VSN43:VSO43 WCJ43:WCK43 WMF43:WMG43 WWB43:WWC43 T65579:U65579 JP65579:JQ65579 TL65579:TM65579 ADH65579:ADI65579 AND65579:ANE65579 AWZ65579:AXA65579 BGV65579:BGW65579 BQR65579:BQS65579 CAN65579:CAO65579 CKJ65579:CKK65579 CUF65579:CUG65579 DEB65579:DEC65579 DNX65579:DNY65579 DXT65579:DXU65579 EHP65579:EHQ65579 ERL65579:ERM65579 FBH65579:FBI65579 FLD65579:FLE65579 FUZ65579:FVA65579 GEV65579:GEW65579 GOR65579:GOS65579 GYN65579:GYO65579 HIJ65579:HIK65579 HSF65579:HSG65579 ICB65579:ICC65579 ILX65579:ILY65579 IVT65579:IVU65579 JFP65579:JFQ65579 JPL65579:JPM65579 JZH65579:JZI65579 KJD65579:KJE65579 KSZ65579:KTA65579 LCV65579:LCW65579 LMR65579:LMS65579 LWN65579:LWO65579 MGJ65579:MGK65579 MQF65579:MQG65579 NAB65579:NAC65579 NJX65579:NJY65579 NTT65579:NTU65579 ODP65579:ODQ65579 ONL65579:ONM65579 OXH65579:OXI65579 PHD65579:PHE65579 PQZ65579:PRA65579 QAV65579:QAW65579 QKR65579:QKS65579 QUN65579:QUO65579 REJ65579:REK65579 ROF65579:ROG65579 RYB65579:RYC65579 SHX65579:SHY65579 SRT65579:SRU65579 TBP65579:TBQ65579 TLL65579:TLM65579 TVH65579:TVI65579 UFD65579:UFE65579 UOZ65579:UPA65579 UYV65579:UYW65579 VIR65579:VIS65579 VSN65579:VSO65579 WCJ65579:WCK65579 WMF65579:WMG65579 WWB65579:WWC65579 T131115:U131115 JP131115:JQ131115 TL131115:TM131115 ADH131115:ADI131115 AND131115:ANE131115 AWZ131115:AXA131115 BGV131115:BGW131115 BQR131115:BQS131115 CAN131115:CAO131115 CKJ131115:CKK131115 CUF131115:CUG131115 DEB131115:DEC131115 DNX131115:DNY131115 DXT131115:DXU131115 EHP131115:EHQ131115 ERL131115:ERM131115 FBH131115:FBI131115 FLD131115:FLE131115 FUZ131115:FVA131115 GEV131115:GEW131115 GOR131115:GOS131115 GYN131115:GYO131115 HIJ131115:HIK131115 HSF131115:HSG131115 ICB131115:ICC131115 ILX131115:ILY131115 IVT131115:IVU131115 JFP131115:JFQ131115 JPL131115:JPM131115 JZH131115:JZI131115 KJD131115:KJE131115 KSZ131115:KTA131115 LCV131115:LCW131115 LMR131115:LMS131115 LWN131115:LWO131115 MGJ131115:MGK131115 MQF131115:MQG131115 NAB131115:NAC131115 NJX131115:NJY131115 NTT131115:NTU131115 ODP131115:ODQ131115 ONL131115:ONM131115 OXH131115:OXI131115 PHD131115:PHE131115 PQZ131115:PRA131115 QAV131115:QAW131115 QKR131115:QKS131115 QUN131115:QUO131115 REJ131115:REK131115 ROF131115:ROG131115 RYB131115:RYC131115 SHX131115:SHY131115 SRT131115:SRU131115 TBP131115:TBQ131115 TLL131115:TLM131115 TVH131115:TVI131115 UFD131115:UFE131115 UOZ131115:UPA131115 UYV131115:UYW131115 VIR131115:VIS131115 VSN131115:VSO131115 WCJ131115:WCK131115 WMF131115:WMG131115 WWB131115:WWC131115 T196651:U196651 JP196651:JQ196651 TL196651:TM196651 ADH196651:ADI196651 AND196651:ANE196651 AWZ196651:AXA196651 BGV196651:BGW196651 BQR196651:BQS196651 CAN196651:CAO196651 CKJ196651:CKK196651 CUF196651:CUG196651 DEB196651:DEC196651 DNX196651:DNY196651 DXT196651:DXU196651 EHP196651:EHQ196651 ERL196651:ERM196651 FBH196651:FBI196651 FLD196651:FLE196651 FUZ196651:FVA196651 GEV196651:GEW196651 GOR196651:GOS196651 GYN196651:GYO196651 HIJ196651:HIK196651 HSF196651:HSG196651 ICB196651:ICC196651 ILX196651:ILY196651 IVT196651:IVU196651 JFP196651:JFQ196651 JPL196651:JPM196651 JZH196651:JZI196651 KJD196651:KJE196651 KSZ196651:KTA196651 LCV196651:LCW196651 LMR196651:LMS196651 LWN196651:LWO196651 MGJ196651:MGK196651 MQF196651:MQG196651 NAB196651:NAC196651 NJX196651:NJY196651 NTT196651:NTU196651 ODP196651:ODQ196651 ONL196651:ONM196651 OXH196651:OXI196651 PHD196651:PHE196651 PQZ196651:PRA196651 QAV196651:QAW196651 QKR196651:QKS196651 QUN196651:QUO196651 REJ196651:REK196651 ROF196651:ROG196651 RYB196651:RYC196651 SHX196651:SHY196651 SRT196651:SRU196651 TBP196651:TBQ196651 TLL196651:TLM196651 TVH196651:TVI196651 UFD196651:UFE196651 UOZ196651:UPA196651 UYV196651:UYW196651 VIR196651:VIS196651 VSN196651:VSO196651 WCJ196651:WCK196651 WMF196651:WMG196651 WWB196651:WWC196651 T262187:U262187 JP262187:JQ262187 TL262187:TM262187 ADH262187:ADI262187 AND262187:ANE262187 AWZ262187:AXA262187 BGV262187:BGW262187 BQR262187:BQS262187 CAN262187:CAO262187 CKJ262187:CKK262187 CUF262187:CUG262187 DEB262187:DEC262187 DNX262187:DNY262187 DXT262187:DXU262187 EHP262187:EHQ262187 ERL262187:ERM262187 FBH262187:FBI262187 FLD262187:FLE262187 FUZ262187:FVA262187 GEV262187:GEW262187 GOR262187:GOS262187 GYN262187:GYO262187 HIJ262187:HIK262187 HSF262187:HSG262187 ICB262187:ICC262187 ILX262187:ILY262187 IVT262187:IVU262187 JFP262187:JFQ262187 JPL262187:JPM262187 JZH262187:JZI262187 KJD262187:KJE262187 KSZ262187:KTA262187 LCV262187:LCW262187 LMR262187:LMS262187 LWN262187:LWO262187 MGJ262187:MGK262187 MQF262187:MQG262187 NAB262187:NAC262187 NJX262187:NJY262187 NTT262187:NTU262187 ODP262187:ODQ262187 ONL262187:ONM262187 OXH262187:OXI262187 PHD262187:PHE262187 PQZ262187:PRA262187 QAV262187:QAW262187 QKR262187:QKS262187 QUN262187:QUO262187 REJ262187:REK262187 ROF262187:ROG262187 RYB262187:RYC262187 SHX262187:SHY262187 SRT262187:SRU262187 TBP262187:TBQ262187 TLL262187:TLM262187 TVH262187:TVI262187 UFD262187:UFE262187 UOZ262187:UPA262187 UYV262187:UYW262187 VIR262187:VIS262187 VSN262187:VSO262187 WCJ262187:WCK262187 WMF262187:WMG262187 WWB262187:WWC262187 T327723:U327723 JP327723:JQ327723 TL327723:TM327723 ADH327723:ADI327723 AND327723:ANE327723 AWZ327723:AXA327723 BGV327723:BGW327723 BQR327723:BQS327723 CAN327723:CAO327723 CKJ327723:CKK327723 CUF327723:CUG327723 DEB327723:DEC327723 DNX327723:DNY327723 DXT327723:DXU327723 EHP327723:EHQ327723 ERL327723:ERM327723 FBH327723:FBI327723 FLD327723:FLE327723 FUZ327723:FVA327723 GEV327723:GEW327723 GOR327723:GOS327723 GYN327723:GYO327723 HIJ327723:HIK327723 HSF327723:HSG327723 ICB327723:ICC327723 ILX327723:ILY327723 IVT327723:IVU327723 JFP327723:JFQ327723 JPL327723:JPM327723 JZH327723:JZI327723 KJD327723:KJE327723 KSZ327723:KTA327723 LCV327723:LCW327723 LMR327723:LMS327723 LWN327723:LWO327723 MGJ327723:MGK327723 MQF327723:MQG327723 NAB327723:NAC327723 NJX327723:NJY327723 NTT327723:NTU327723 ODP327723:ODQ327723 ONL327723:ONM327723 OXH327723:OXI327723 PHD327723:PHE327723 PQZ327723:PRA327723 QAV327723:QAW327723 QKR327723:QKS327723 QUN327723:QUO327723 REJ327723:REK327723 ROF327723:ROG327723 RYB327723:RYC327723 SHX327723:SHY327723 SRT327723:SRU327723 TBP327723:TBQ327723 TLL327723:TLM327723 TVH327723:TVI327723 UFD327723:UFE327723 UOZ327723:UPA327723 UYV327723:UYW327723 VIR327723:VIS327723 VSN327723:VSO327723 WCJ327723:WCK327723 WMF327723:WMG327723 WWB327723:WWC327723 T393259:U393259 JP393259:JQ393259 TL393259:TM393259 ADH393259:ADI393259 AND393259:ANE393259 AWZ393259:AXA393259 BGV393259:BGW393259 BQR393259:BQS393259 CAN393259:CAO393259 CKJ393259:CKK393259 CUF393259:CUG393259 DEB393259:DEC393259 DNX393259:DNY393259 DXT393259:DXU393259 EHP393259:EHQ393259 ERL393259:ERM393259 FBH393259:FBI393259 FLD393259:FLE393259 FUZ393259:FVA393259 GEV393259:GEW393259 GOR393259:GOS393259 GYN393259:GYO393259 HIJ393259:HIK393259 HSF393259:HSG393259 ICB393259:ICC393259 ILX393259:ILY393259 IVT393259:IVU393259 JFP393259:JFQ393259 JPL393259:JPM393259 JZH393259:JZI393259 KJD393259:KJE393259 KSZ393259:KTA393259 LCV393259:LCW393259 LMR393259:LMS393259 LWN393259:LWO393259 MGJ393259:MGK393259 MQF393259:MQG393259 NAB393259:NAC393259 NJX393259:NJY393259 NTT393259:NTU393259 ODP393259:ODQ393259 ONL393259:ONM393259 OXH393259:OXI393259 PHD393259:PHE393259 PQZ393259:PRA393259 QAV393259:QAW393259 QKR393259:QKS393259 QUN393259:QUO393259 REJ393259:REK393259 ROF393259:ROG393259 RYB393259:RYC393259 SHX393259:SHY393259 SRT393259:SRU393259 TBP393259:TBQ393259 TLL393259:TLM393259 TVH393259:TVI393259 UFD393259:UFE393259 UOZ393259:UPA393259 UYV393259:UYW393259 VIR393259:VIS393259 VSN393259:VSO393259 WCJ393259:WCK393259 WMF393259:WMG393259 WWB393259:WWC393259 T458795:U458795 JP458795:JQ458795 TL458795:TM458795 ADH458795:ADI458795 AND458795:ANE458795 AWZ458795:AXA458795 BGV458795:BGW458795 BQR458795:BQS458795 CAN458795:CAO458795 CKJ458795:CKK458795 CUF458795:CUG458795 DEB458795:DEC458795 DNX458795:DNY458795 DXT458795:DXU458795 EHP458795:EHQ458795 ERL458795:ERM458795 FBH458795:FBI458795 FLD458795:FLE458795 FUZ458795:FVA458795 GEV458795:GEW458795 GOR458795:GOS458795 GYN458795:GYO458795 HIJ458795:HIK458795 HSF458795:HSG458795 ICB458795:ICC458795 ILX458795:ILY458795 IVT458795:IVU458795 JFP458795:JFQ458795 JPL458795:JPM458795 JZH458795:JZI458795 KJD458795:KJE458795 KSZ458795:KTA458795 LCV458795:LCW458795 LMR458795:LMS458795 LWN458795:LWO458795 MGJ458795:MGK458795 MQF458795:MQG458795 NAB458795:NAC458795 NJX458795:NJY458795 NTT458795:NTU458795 ODP458795:ODQ458795 ONL458795:ONM458795 OXH458795:OXI458795 PHD458795:PHE458795 PQZ458795:PRA458795 QAV458795:QAW458795 QKR458795:QKS458795 QUN458795:QUO458795 REJ458795:REK458795 ROF458795:ROG458795 RYB458795:RYC458795 SHX458795:SHY458795 SRT458795:SRU458795 TBP458795:TBQ458795 TLL458795:TLM458795 TVH458795:TVI458795 UFD458795:UFE458795 UOZ458795:UPA458795 UYV458795:UYW458795 VIR458795:VIS458795 VSN458795:VSO458795 WCJ458795:WCK458795 WMF458795:WMG458795 WWB458795:WWC458795 T524331:U524331 JP524331:JQ524331 TL524331:TM524331 ADH524331:ADI524331 AND524331:ANE524331 AWZ524331:AXA524331 BGV524331:BGW524331 BQR524331:BQS524331 CAN524331:CAO524331 CKJ524331:CKK524331 CUF524331:CUG524331 DEB524331:DEC524331 DNX524331:DNY524331 DXT524331:DXU524331 EHP524331:EHQ524331 ERL524331:ERM524331 FBH524331:FBI524331 FLD524331:FLE524331 FUZ524331:FVA524331 GEV524331:GEW524331 GOR524331:GOS524331 GYN524331:GYO524331 HIJ524331:HIK524331 HSF524331:HSG524331 ICB524331:ICC524331 ILX524331:ILY524331 IVT524331:IVU524331 JFP524331:JFQ524331 JPL524331:JPM524331 JZH524331:JZI524331 KJD524331:KJE524331 KSZ524331:KTA524331 LCV524331:LCW524331 LMR524331:LMS524331 LWN524331:LWO524331 MGJ524331:MGK524331 MQF524331:MQG524331 NAB524331:NAC524331 NJX524331:NJY524331 NTT524331:NTU524331 ODP524331:ODQ524331 ONL524331:ONM524331 OXH524331:OXI524331 PHD524331:PHE524331 PQZ524331:PRA524331 QAV524331:QAW524331 QKR524331:QKS524331 QUN524331:QUO524331 REJ524331:REK524331 ROF524331:ROG524331 RYB524331:RYC524331 SHX524331:SHY524331 SRT524331:SRU524331 TBP524331:TBQ524331 TLL524331:TLM524331 TVH524331:TVI524331 UFD524331:UFE524331 UOZ524331:UPA524331 UYV524331:UYW524331 VIR524331:VIS524331 VSN524331:VSO524331 WCJ524331:WCK524331 WMF524331:WMG524331 WWB524331:WWC524331 T589867:U589867 JP589867:JQ589867 TL589867:TM589867 ADH589867:ADI589867 AND589867:ANE589867 AWZ589867:AXA589867 BGV589867:BGW589867 BQR589867:BQS589867 CAN589867:CAO589867 CKJ589867:CKK589867 CUF589867:CUG589867 DEB589867:DEC589867 DNX589867:DNY589867 DXT589867:DXU589867 EHP589867:EHQ589867 ERL589867:ERM589867 FBH589867:FBI589867 FLD589867:FLE589867 FUZ589867:FVA589867 GEV589867:GEW589867 GOR589867:GOS589867 GYN589867:GYO589867 HIJ589867:HIK589867 HSF589867:HSG589867 ICB589867:ICC589867 ILX589867:ILY589867 IVT589867:IVU589867 JFP589867:JFQ589867 JPL589867:JPM589867 JZH589867:JZI589867 KJD589867:KJE589867 KSZ589867:KTA589867 LCV589867:LCW589867 LMR589867:LMS589867 LWN589867:LWO589867 MGJ589867:MGK589867 MQF589867:MQG589867 NAB589867:NAC589867 NJX589867:NJY589867 NTT589867:NTU589867 ODP589867:ODQ589867 ONL589867:ONM589867 OXH589867:OXI589867 PHD589867:PHE589867 PQZ589867:PRA589867 QAV589867:QAW589867 QKR589867:QKS589867 QUN589867:QUO589867 REJ589867:REK589867 ROF589867:ROG589867 RYB589867:RYC589867 SHX589867:SHY589867 SRT589867:SRU589867 TBP589867:TBQ589867 TLL589867:TLM589867 TVH589867:TVI589867 UFD589867:UFE589867 UOZ589867:UPA589867 UYV589867:UYW589867 VIR589867:VIS589867 VSN589867:VSO589867 WCJ589867:WCK589867 WMF589867:WMG589867 WWB589867:WWC589867 T655403:U655403 JP655403:JQ655403 TL655403:TM655403 ADH655403:ADI655403 AND655403:ANE655403 AWZ655403:AXA655403 BGV655403:BGW655403 BQR655403:BQS655403 CAN655403:CAO655403 CKJ655403:CKK655403 CUF655403:CUG655403 DEB655403:DEC655403 DNX655403:DNY655403 DXT655403:DXU655403 EHP655403:EHQ655403 ERL655403:ERM655403 FBH655403:FBI655403 FLD655403:FLE655403 FUZ655403:FVA655403 GEV655403:GEW655403 GOR655403:GOS655403 GYN655403:GYO655403 HIJ655403:HIK655403 HSF655403:HSG655403 ICB655403:ICC655403 ILX655403:ILY655403 IVT655403:IVU655403 JFP655403:JFQ655403 JPL655403:JPM655403 JZH655403:JZI655403 KJD655403:KJE655403 KSZ655403:KTA655403 LCV655403:LCW655403 LMR655403:LMS655403 LWN655403:LWO655403 MGJ655403:MGK655403 MQF655403:MQG655403 NAB655403:NAC655403 NJX655403:NJY655403 NTT655403:NTU655403 ODP655403:ODQ655403 ONL655403:ONM655403 OXH655403:OXI655403 PHD655403:PHE655403 PQZ655403:PRA655403 QAV655403:QAW655403 QKR655403:QKS655403 QUN655403:QUO655403 REJ655403:REK655403 ROF655403:ROG655403 RYB655403:RYC655403 SHX655403:SHY655403 SRT655403:SRU655403 TBP655403:TBQ655403 TLL655403:TLM655403 TVH655403:TVI655403 UFD655403:UFE655403 UOZ655403:UPA655403 UYV655403:UYW655403 VIR655403:VIS655403 VSN655403:VSO655403 WCJ655403:WCK655403 WMF655403:WMG655403 WWB655403:WWC655403 T720939:U720939 JP720939:JQ720939 TL720939:TM720939 ADH720939:ADI720939 AND720939:ANE720939 AWZ720939:AXA720939 BGV720939:BGW720939 BQR720939:BQS720939 CAN720939:CAO720939 CKJ720939:CKK720939 CUF720939:CUG720939 DEB720939:DEC720939 DNX720939:DNY720939 DXT720939:DXU720939 EHP720939:EHQ720939 ERL720939:ERM720939 FBH720939:FBI720939 FLD720939:FLE720939 FUZ720939:FVA720939 GEV720939:GEW720939 GOR720939:GOS720939 GYN720939:GYO720939 HIJ720939:HIK720939 HSF720939:HSG720939 ICB720939:ICC720939 ILX720939:ILY720939 IVT720939:IVU720939 JFP720939:JFQ720939 JPL720939:JPM720939 JZH720939:JZI720939 KJD720939:KJE720939 KSZ720939:KTA720939 LCV720939:LCW720939 LMR720939:LMS720939 LWN720939:LWO720939 MGJ720939:MGK720939 MQF720939:MQG720939 NAB720939:NAC720939 NJX720939:NJY720939 NTT720939:NTU720939 ODP720939:ODQ720939 ONL720939:ONM720939 OXH720939:OXI720939 PHD720939:PHE720939 PQZ720939:PRA720939 QAV720939:QAW720939 QKR720939:QKS720939 QUN720939:QUO720939 REJ720939:REK720939 ROF720939:ROG720939 RYB720939:RYC720939 SHX720939:SHY720939 SRT720939:SRU720939 TBP720939:TBQ720939 TLL720939:TLM720939 TVH720939:TVI720939 UFD720939:UFE720939 UOZ720939:UPA720939 UYV720939:UYW720939 VIR720939:VIS720939 VSN720939:VSO720939 WCJ720939:WCK720939 WMF720939:WMG720939 WWB720939:WWC720939 T786475:U786475 JP786475:JQ786475 TL786475:TM786475 ADH786475:ADI786475 AND786475:ANE786475 AWZ786475:AXA786475 BGV786475:BGW786475 BQR786475:BQS786475 CAN786475:CAO786475 CKJ786475:CKK786475 CUF786475:CUG786475 DEB786475:DEC786475 DNX786475:DNY786475 DXT786475:DXU786475 EHP786475:EHQ786475 ERL786475:ERM786475 FBH786475:FBI786475 FLD786475:FLE786475 FUZ786475:FVA786475 GEV786475:GEW786475 GOR786475:GOS786475 GYN786475:GYO786475 HIJ786475:HIK786475 HSF786475:HSG786475 ICB786475:ICC786475 ILX786475:ILY786475 IVT786475:IVU786475 JFP786475:JFQ786475 JPL786475:JPM786475 JZH786475:JZI786475 KJD786475:KJE786475 KSZ786475:KTA786475 LCV786475:LCW786475 LMR786475:LMS786475 LWN786475:LWO786475 MGJ786475:MGK786475 MQF786475:MQG786475 NAB786475:NAC786475 NJX786475:NJY786475 NTT786475:NTU786475 ODP786475:ODQ786475 ONL786475:ONM786475 OXH786475:OXI786475 PHD786475:PHE786475 PQZ786475:PRA786475 QAV786475:QAW786475 QKR786475:QKS786475 QUN786475:QUO786475 REJ786475:REK786475 ROF786475:ROG786475 RYB786475:RYC786475 SHX786475:SHY786475 SRT786475:SRU786475 TBP786475:TBQ786475 TLL786475:TLM786475 TVH786475:TVI786475 UFD786475:UFE786475 UOZ786475:UPA786475 UYV786475:UYW786475 VIR786475:VIS786475 VSN786475:VSO786475 WCJ786475:WCK786475 WMF786475:WMG786475 WWB786475:WWC786475 T852011:U852011 JP852011:JQ852011 TL852011:TM852011 ADH852011:ADI852011 AND852011:ANE852011 AWZ852011:AXA852011 BGV852011:BGW852011 BQR852011:BQS852011 CAN852011:CAO852011 CKJ852011:CKK852011 CUF852011:CUG852011 DEB852011:DEC852011 DNX852011:DNY852011 DXT852011:DXU852011 EHP852011:EHQ852011 ERL852011:ERM852011 FBH852011:FBI852011 FLD852011:FLE852011 FUZ852011:FVA852011 GEV852011:GEW852011 GOR852011:GOS852011 GYN852011:GYO852011 HIJ852011:HIK852011 HSF852011:HSG852011 ICB852011:ICC852011 ILX852011:ILY852011 IVT852011:IVU852011 JFP852011:JFQ852011 JPL852011:JPM852011 JZH852011:JZI852011 KJD852011:KJE852011 KSZ852011:KTA852011 LCV852011:LCW852011 LMR852011:LMS852011 LWN852011:LWO852011 MGJ852011:MGK852011 MQF852011:MQG852011 NAB852011:NAC852011 NJX852011:NJY852011 NTT852011:NTU852011 ODP852011:ODQ852011 ONL852011:ONM852011 OXH852011:OXI852011 PHD852011:PHE852011 PQZ852011:PRA852011 QAV852011:QAW852011 QKR852011:QKS852011 QUN852011:QUO852011 REJ852011:REK852011 ROF852011:ROG852011 RYB852011:RYC852011 SHX852011:SHY852011 SRT852011:SRU852011 TBP852011:TBQ852011 TLL852011:TLM852011 TVH852011:TVI852011 UFD852011:UFE852011 UOZ852011:UPA852011 UYV852011:UYW852011 VIR852011:VIS852011 VSN852011:VSO852011 WCJ852011:WCK852011 WMF852011:WMG852011 WWB852011:WWC852011 T917547:U917547 JP917547:JQ917547 TL917547:TM917547 ADH917547:ADI917547 AND917547:ANE917547 AWZ917547:AXA917547 BGV917547:BGW917547 BQR917547:BQS917547 CAN917547:CAO917547 CKJ917547:CKK917547 CUF917547:CUG917547 DEB917547:DEC917547 DNX917547:DNY917547 DXT917547:DXU917547 EHP917547:EHQ917547 ERL917547:ERM917547 FBH917547:FBI917547 FLD917547:FLE917547 FUZ917547:FVA917547 GEV917547:GEW917547 GOR917547:GOS917547 GYN917547:GYO917547 HIJ917547:HIK917547 HSF917547:HSG917547 ICB917547:ICC917547 ILX917547:ILY917547 IVT917547:IVU917547 JFP917547:JFQ917547 JPL917547:JPM917547 JZH917547:JZI917547 KJD917547:KJE917547 KSZ917547:KTA917547 LCV917547:LCW917547 LMR917547:LMS917547 LWN917547:LWO917547 MGJ917547:MGK917547 MQF917547:MQG917547 NAB917547:NAC917547 NJX917547:NJY917547 NTT917547:NTU917547 ODP917547:ODQ917547 ONL917547:ONM917547 OXH917547:OXI917547 PHD917547:PHE917547 PQZ917547:PRA917547 QAV917547:QAW917547 QKR917547:QKS917547 QUN917547:QUO917547 REJ917547:REK917547 ROF917547:ROG917547 RYB917547:RYC917547 SHX917547:SHY917547 SRT917547:SRU917547 TBP917547:TBQ917547 TLL917547:TLM917547 TVH917547:TVI917547 UFD917547:UFE917547 UOZ917547:UPA917547 UYV917547:UYW917547 VIR917547:VIS917547 VSN917547:VSO917547 WCJ917547:WCK917547 WMF917547:WMG917547 WWB917547:WWC917547 T983083:U983083 JP983083:JQ983083 TL983083:TM983083 ADH983083:ADI983083 AND983083:ANE983083 AWZ983083:AXA983083 BGV983083:BGW983083 BQR983083:BQS983083 CAN983083:CAO983083 CKJ983083:CKK983083 CUF983083:CUG983083 DEB983083:DEC983083 DNX983083:DNY983083 DXT983083:DXU983083 EHP983083:EHQ983083 ERL983083:ERM983083 FBH983083:FBI983083 FLD983083:FLE983083 FUZ983083:FVA983083 GEV983083:GEW983083 GOR983083:GOS983083 GYN983083:GYO983083 HIJ983083:HIK983083 HSF983083:HSG983083 ICB983083:ICC983083 ILX983083:ILY983083 IVT983083:IVU983083 JFP983083:JFQ983083 JPL983083:JPM983083 JZH983083:JZI983083 KJD983083:KJE983083 KSZ983083:KTA983083 LCV983083:LCW983083 LMR983083:LMS983083 LWN983083:LWO983083 MGJ983083:MGK983083 MQF983083:MQG983083 NAB983083:NAC983083 NJX983083:NJY983083 NTT983083:NTU983083 ODP983083:ODQ983083 ONL983083:ONM983083 OXH983083:OXI983083 PHD983083:PHE983083 PQZ983083:PRA983083 QAV983083:QAW983083 QKR983083:QKS983083 QUN983083:QUO983083 REJ983083:REK983083 ROF983083:ROG983083 RYB983083:RYC983083 SHX983083:SHY983083 SRT983083:SRU983083 TBP983083:TBQ983083 TLL983083:TLM983083 TVH983083:TVI983083 UFD983083:UFE983083 UOZ983083:UPA983083 UYV983083:UYW983083 VIR983083:VIS983083 VSN983083:VSO983083 WCJ983083:WCK983083 WMF983083:WMG983083 WWB983083:WWC983083" xr:uid="{C58D2765-9E09-45A8-BC93-3168562B687C}">
      <formula1>"1,2,3,4,5,6,7,8,9,10,11,12,13,14,15,16,17,18,19,20,21,22,23,24,25,26,27,28,29,30,31"</formula1>
    </dataValidation>
    <dataValidation type="list" allowBlank="1" showInputMessage="1" showErrorMessage="1" sqref="Q43:R43 JM43:JN43 TI43:TJ43 ADE43:ADF43 ANA43:ANB43 AWW43:AWX43 BGS43:BGT43 BQO43:BQP43 CAK43:CAL43 CKG43:CKH43 CUC43:CUD43 DDY43:DDZ43 DNU43:DNV43 DXQ43:DXR43 EHM43:EHN43 ERI43:ERJ43 FBE43:FBF43 FLA43:FLB43 FUW43:FUX43 GES43:GET43 GOO43:GOP43 GYK43:GYL43 HIG43:HIH43 HSC43:HSD43 IBY43:IBZ43 ILU43:ILV43 IVQ43:IVR43 JFM43:JFN43 JPI43:JPJ43 JZE43:JZF43 KJA43:KJB43 KSW43:KSX43 LCS43:LCT43 LMO43:LMP43 LWK43:LWL43 MGG43:MGH43 MQC43:MQD43 MZY43:MZZ43 NJU43:NJV43 NTQ43:NTR43 ODM43:ODN43 ONI43:ONJ43 OXE43:OXF43 PHA43:PHB43 PQW43:PQX43 QAS43:QAT43 QKO43:QKP43 QUK43:QUL43 REG43:REH43 ROC43:ROD43 RXY43:RXZ43 SHU43:SHV43 SRQ43:SRR43 TBM43:TBN43 TLI43:TLJ43 TVE43:TVF43 UFA43:UFB43 UOW43:UOX43 UYS43:UYT43 VIO43:VIP43 VSK43:VSL43 WCG43:WCH43 WMC43:WMD43 WVY43:WVZ43 Q65579:R65579 JM65579:JN65579 TI65579:TJ65579 ADE65579:ADF65579 ANA65579:ANB65579 AWW65579:AWX65579 BGS65579:BGT65579 BQO65579:BQP65579 CAK65579:CAL65579 CKG65579:CKH65579 CUC65579:CUD65579 DDY65579:DDZ65579 DNU65579:DNV65579 DXQ65579:DXR65579 EHM65579:EHN65579 ERI65579:ERJ65579 FBE65579:FBF65579 FLA65579:FLB65579 FUW65579:FUX65579 GES65579:GET65579 GOO65579:GOP65579 GYK65579:GYL65579 HIG65579:HIH65579 HSC65579:HSD65579 IBY65579:IBZ65579 ILU65579:ILV65579 IVQ65579:IVR65579 JFM65579:JFN65579 JPI65579:JPJ65579 JZE65579:JZF65579 KJA65579:KJB65579 KSW65579:KSX65579 LCS65579:LCT65579 LMO65579:LMP65579 LWK65579:LWL65579 MGG65579:MGH65579 MQC65579:MQD65579 MZY65579:MZZ65579 NJU65579:NJV65579 NTQ65579:NTR65579 ODM65579:ODN65579 ONI65579:ONJ65579 OXE65579:OXF65579 PHA65579:PHB65579 PQW65579:PQX65579 QAS65579:QAT65579 QKO65579:QKP65579 QUK65579:QUL65579 REG65579:REH65579 ROC65579:ROD65579 RXY65579:RXZ65579 SHU65579:SHV65579 SRQ65579:SRR65579 TBM65579:TBN65579 TLI65579:TLJ65579 TVE65579:TVF65579 UFA65579:UFB65579 UOW65579:UOX65579 UYS65579:UYT65579 VIO65579:VIP65579 VSK65579:VSL65579 WCG65579:WCH65579 WMC65579:WMD65579 WVY65579:WVZ65579 Q131115:R131115 JM131115:JN131115 TI131115:TJ131115 ADE131115:ADF131115 ANA131115:ANB131115 AWW131115:AWX131115 BGS131115:BGT131115 BQO131115:BQP131115 CAK131115:CAL131115 CKG131115:CKH131115 CUC131115:CUD131115 DDY131115:DDZ131115 DNU131115:DNV131115 DXQ131115:DXR131115 EHM131115:EHN131115 ERI131115:ERJ131115 FBE131115:FBF131115 FLA131115:FLB131115 FUW131115:FUX131115 GES131115:GET131115 GOO131115:GOP131115 GYK131115:GYL131115 HIG131115:HIH131115 HSC131115:HSD131115 IBY131115:IBZ131115 ILU131115:ILV131115 IVQ131115:IVR131115 JFM131115:JFN131115 JPI131115:JPJ131115 JZE131115:JZF131115 KJA131115:KJB131115 KSW131115:KSX131115 LCS131115:LCT131115 LMO131115:LMP131115 LWK131115:LWL131115 MGG131115:MGH131115 MQC131115:MQD131115 MZY131115:MZZ131115 NJU131115:NJV131115 NTQ131115:NTR131115 ODM131115:ODN131115 ONI131115:ONJ131115 OXE131115:OXF131115 PHA131115:PHB131115 PQW131115:PQX131115 QAS131115:QAT131115 QKO131115:QKP131115 QUK131115:QUL131115 REG131115:REH131115 ROC131115:ROD131115 RXY131115:RXZ131115 SHU131115:SHV131115 SRQ131115:SRR131115 TBM131115:TBN131115 TLI131115:TLJ131115 TVE131115:TVF131115 UFA131115:UFB131115 UOW131115:UOX131115 UYS131115:UYT131115 VIO131115:VIP131115 VSK131115:VSL131115 WCG131115:WCH131115 WMC131115:WMD131115 WVY131115:WVZ131115 Q196651:R196651 JM196651:JN196651 TI196651:TJ196651 ADE196651:ADF196651 ANA196651:ANB196651 AWW196651:AWX196651 BGS196651:BGT196651 BQO196651:BQP196651 CAK196651:CAL196651 CKG196651:CKH196651 CUC196651:CUD196651 DDY196651:DDZ196651 DNU196651:DNV196651 DXQ196651:DXR196651 EHM196651:EHN196651 ERI196651:ERJ196651 FBE196651:FBF196651 FLA196651:FLB196651 FUW196651:FUX196651 GES196651:GET196651 GOO196651:GOP196651 GYK196651:GYL196651 HIG196651:HIH196651 HSC196651:HSD196651 IBY196651:IBZ196651 ILU196651:ILV196651 IVQ196651:IVR196651 JFM196651:JFN196651 JPI196651:JPJ196651 JZE196651:JZF196651 KJA196651:KJB196651 KSW196651:KSX196651 LCS196651:LCT196651 LMO196651:LMP196651 LWK196651:LWL196651 MGG196651:MGH196651 MQC196651:MQD196651 MZY196651:MZZ196651 NJU196651:NJV196651 NTQ196651:NTR196651 ODM196651:ODN196651 ONI196651:ONJ196651 OXE196651:OXF196651 PHA196651:PHB196651 PQW196651:PQX196651 QAS196651:QAT196651 QKO196651:QKP196651 QUK196651:QUL196651 REG196651:REH196651 ROC196651:ROD196651 RXY196651:RXZ196651 SHU196651:SHV196651 SRQ196651:SRR196651 TBM196651:TBN196651 TLI196651:TLJ196651 TVE196651:TVF196651 UFA196651:UFB196651 UOW196651:UOX196651 UYS196651:UYT196651 VIO196651:VIP196651 VSK196651:VSL196651 WCG196651:WCH196651 WMC196651:WMD196651 WVY196651:WVZ196651 Q262187:R262187 JM262187:JN262187 TI262187:TJ262187 ADE262187:ADF262187 ANA262187:ANB262187 AWW262187:AWX262187 BGS262187:BGT262187 BQO262187:BQP262187 CAK262187:CAL262187 CKG262187:CKH262187 CUC262187:CUD262187 DDY262187:DDZ262187 DNU262187:DNV262187 DXQ262187:DXR262187 EHM262187:EHN262187 ERI262187:ERJ262187 FBE262187:FBF262187 FLA262187:FLB262187 FUW262187:FUX262187 GES262187:GET262187 GOO262187:GOP262187 GYK262187:GYL262187 HIG262187:HIH262187 HSC262187:HSD262187 IBY262187:IBZ262187 ILU262187:ILV262187 IVQ262187:IVR262187 JFM262187:JFN262187 JPI262187:JPJ262187 JZE262187:JZF262187 KJA262187:KJB262187 KSW262187:KSX262187 LCS262187:LCT262187 LMO262187:LMP262187 LWK262187:LWL262187 MGG262187:MGH262187 MQC262187:MQD262187 MZY262187:MZZ262187 NJU262187:NJV262187 NTQ262187:NTR262187 ODM262187:ODN262187 ONI262187:ONJ262187 OXE262187:OXF262187 PHA262187:PHB262187 PQW262187:PQX262187 QAS262187:QAT262187 QKO262187:QKP262187 QUK262187:QUL262187 REG262187:REH262187 ROC262187:ROD262187 RXY262187:RXZ262187 SHU262187:SHV262187 SRQ262187:SRR262187 TBM262187:TBN262187 TLI262187:TLJ262187 TVE262187:TVF262187 UFA262187:UFB262187 UOW262187:UOX262187 UYS262187:UYT262187 VIO262187:VIP262187 VSK262187:VSL262187 WCG262187:WCH262187 WMC262187:WMD262187 WVY262187:WVZ262187 Q327723:R327723 JM327723:JN327723 TI327723:TJ327723 ADE327723:ADF327723 ANA327723:ANB327723 AWW327723:AWX327723 BGS327723:BGT327723 BQO327723:BQP327723 CAK327723:CAL327723 CKG327723:CKH327723 CUC327723:CUD327723 DDY327723:DDZ327723 DNU327723:DNV327723 DXQ327723:DXR327723 EHM327723:EHN327723 ERI327723:ERJ327723 FBE327723:FBF327723 FLA327723:FLB327723 FUW327723:FUX327723 GES327723:GET327723 GOO327723:GOP327723 GYK327723:GYL327723 HIG327723:HIH327723 HSC327723:HSD327723 IBY327723:IBZ327723 ILU327723:ILV327723 IVQ327723:IVR327723 JFM327723:JFN327723 JPI327723:JPJ327723 JZE327723:JZF327723 KJA327723:KJB327723 KSW327723:KSX327723 LCS327723:LCT327723 LMO327723:LMP327723 LWK327723:LWL327723 MGG327723:MGH327723 MQC327723:MQD327723 MZY327723:MZZ327723 NJU327723:NJV327723 NTQ327723:NTR327723 ODM327723:ODN327723 ONI327723:ONJ327723 OXE327723:OXF327723 PHA327723:PHB327723 PQW327723:PQX327723 QAS327723:QAT327723 QKO327723:QKP327723 QUK327723:QUL327723 REG327723:REH327723 ROC327723:ROD327723 RXY327723:RXZ327723 SHU327723:SHV327723 SRQ327723:SRR327723 TBM327723:TBN327723 TLI327723:TLJ327723 TVE327723:TVF327723 UFA327723:UFB327723 UOW327723:UOX327723 UYS327723:UYT327723 VIO327723:VIP327723 VSK327723:VSL327723 WCG327723:WCH327723 WMC327723:WMD327723 WVY327723:WVZ327723 Q393259:R393259 JM393259:JN393259 TI393259:TJ393259 ADE393259:ADF393259 ANA393259:ANB393259 AWW393259:AWX393259 BGS393259:BGT393259 BQO393259:BQP393259 CAK393259:CAL393259 CKG393259:CKH393259 CUC393259:CUD393259 DDY393259:DDZ393259 DNU393259:DNV393259 DXQ393259:DXR393259 EHM393259:EHN393259 ERI393259:ERJ393259 FBE393259:FBF393259 FLA393259:FLB393259 FUW393259:FUX393259 GES393259:GET393259 GOO393259:GOP393259 GYK393259:GYL393259 HIG393259:HIH393259 HSC393259:HSD393259 IBY393259:IBZ393259 ILU393259:ILV393259 IVQ393259:IVR393259 JFM393259:JFN393259 JPI393259:JPJ393259 JZE393259:JZF393259 KJA393259:KJB393259 KSW393259:KSX393259 LCS393259:LCT393259 LMO393259:LMP393259 LWK393259:LWL393259 MGG393259:MGH393259 MQC393259:MQD393259 MZY393259:MZZ393259 NJU393259:NJV393259 NTQ393259:NTR393259 ODM393259:ODN393259 ONI393259:ONJ393259 OXE393259:OXF393259 PHA393259:PHB393259 PQW393259:PQX393259 QAS393259:QAT393259 QKO393259:QKP393259 QUK393259:QUL393259 REG393259:REH393259 ROC393259:ROD393259 RXY393259:RXZ393259 SHU393259:SHV393259 SRQ393259:SRR393259 TBM393259:TBN393259 TLI393259:TLJ393259 TVE393259:TVF393259 UFA393259:UFB393259 UOW393259:UOX393259 UYS393259:UYT393259 VIO393259:VIP393259 VSK393259:VSL393259 WCG393259:WCH393259 WMC393259:WMD393259 WVY393259:WVZ393259 Q458795:R458795 JM458795:JN458795 TI458795:TJ458795 ADE458795:ADF458795 ANA458795:ANB458795 AWW458795:AWX458795 BGS458795:BGT458795 BQO458795:BQP458795 CAK458795:CAL458795 CKG458795:CKH458795 CUC458795:CUD458795 DDY458795:DDZ458795 DNU458795:DNV458795 DXQ458795:DXR458795 EHM458795:EHN458795 ERI458795:ERJ458795 FBE458795:FBF458795 FLA458795:FLB458795 FUW458795:FUX458795 GES458795:GET458795 GOO458795:GOP458795 GYK458795:GYL458795 HIG458795:HIH458795 HSC458795:HSD458795 IBY458795:IBZ458795 ILU458795:ILV458795 IVQ458795:IVR458795 JFM458795:JFN458795 JPI458795:JPJ458795 JZE458795:JZF458795 KJA458795:KJB458795 KSW458795:KSX458795 LCS458795:LCT458795 LMO458795:LMP458795 LWK458795:LWL458795 MGG458795:MGH458795 MQC458795:MQD458795 MZY458795:MZZ458795 NJU458795:NJV458795 NTQ458795:NTR458795 ODM458795:ODN458795 ONI458795:ONJ458795 OXE458795:OXF458795 PHA458795:PHB458795 PQW458795:PQX458795 QAS458795:QAT458795 QKO458795:QKP458795 QUK458795:QUL458795 REG458795:REH458795 ROC458795:ROD458795 RXY458795:RXZ458795 SHU458795:SHV458795 SRQ458795:SRR458795 TBM458795:TBN458795 TLI458795:TLJ458795 TVE458795:TVF458795 UFA458795:UFB458795 UOW458795:UOX458795 UYS458795:UYT458795 VIO458795:VIP458795 VSK458795:VSL458795 WCG458795:WCH458795 WMC458795:WMD458795 WVY458795:WVZ458795 Q524331:R524331 JM524331:JN524331 TI524331:TJ524331 ADE524331:ADF524331 ANA524331:ANB524331 AWW524331:AWX524331 BGS524331:BGT524331 BQO524331:BQP524331 CAK524331:CAL524331 CKG524331:CKH524331 CUC524331:CUD524331 DDY524331:DDZ524331 DNU524331:DNV524331 DXQ524331:DXR524331 EHM524331:EHN524331 ERI524331:ERJ524331 FBE524331:FBF524331 FLA524331:FLB524331 FUW524331:FUX524331 GES524331:GET524331 GOO524331:GOP524331 GYK524331:GYL524331 HIG524331:HIH524331 HSC524331:HSD524331 IBY524331:IBZ524331 ILU524331:ILV524331 IVQ524331:IVR524331 JFM524331:JFN524331 JPI524331:JPJ524331 JZE524331:JZF524331 KJA524331:KJB524331 KSW524331:KSX524331 LCS524331:LCT524331 LMO524331:LMP524331 LWK524331:LWL524331 MGG524331:MGH524331 MQC524331:MQD524331 MZY524331:MZZ524331 NJU524331:NJV524331 NTQ524331:NTR524331 ODM524331:ODN524331 ONI524331:ONJ524331 OXE524331:OXF524331 PHA524331:PHB524331 PQW524331:PQX524331 QAS524331:QAT524331 QKO524331:QKP524331 QUK524331:QUL524331 REG524331:REH524331 ROC524331:ROD524331 RXY524331:RXZ524331 SHU524331:SHV524331 SRQ524331:SRR524331 TBM524331:TBN524331 TLI524331:TLJ524331 TVE524331:TVF524331 UFA524331:UFB524331 UOW524331:UOX524331 UYS524331:UYT524331 VIO524331:VIP524331 VSK524331:VSL524331 WCG524331:WCH524331 WMC524331:WMD524331 WVY524331:WVZ524331 Q589867:R589867 JM589867:JN589867 TI589867:TJ589867 ADE589867:ADF589867 ANA589867:ANB589867 AWW589867:AWX589867 BGS589867:BGT589867 BQO589867:BQP589867 CAK589867:CAL589867 CKG589867:CKH589867 CUC589867:CUD589867 DDY589867:DDZ589867 DNU589867:DNV589867 DXQ589867:DXR589867 EHM589867:EHN589867 ERI589867:ERJ589867 FBE589867:FBF589867 FLA589867:FLB589867 FUW589867:FUX589867 GES589867:GET589867 GOO589867:GOP589867 GYK589867:GYL589867 HIG589867:HIH589867 HSC589867:HSD589867 IBY589867:IBZ589867 ILU589867:ILV589867 IVQ589867:IVR589867 JFM589867:JFN589867 JPI589867:JPJ589867 JZE589867:JZF589867 KJA589867:KJB589867 KSW589867:KSX589867 LCS589867:LCT589867 LMO589867:LMP589867 LWK589867:LWL589867 MGG589867:MGH589867 MQC589867:MQD589867 MZY589867:MZZ589867 NJU589867:NJV589867 NTQ589867:NTR589867 ODM589867:ODN589867 ONI589867:ONJ589867 OXE589867:OXF589867 PHA589867:PHB589867 PQW589867:PQX589867 QAS589867:QAT589867 QKO589867:QKP589867 QUK589867:QUL589867 REG589867:REH589867 ROC589867:ROD589867 RXY589867:RXZ589867 SHU589867:SHV589867 SRQ589867:SRR589867 TBM589867:TBN589867 TLI589867:TLJ589867 TVE589867:TVF589867 UFA589867:UFB589867 UOW589867:UOX589867 UYS589867:UYT589867 VIO589867:VIP589867 VSK589867:VSL589867 WCG589867:WCH589867 WMC589867:WMD589867 WVY589867:WVZ589867 Q655403:R655403 JM655403:JN655403 TI655403:TJ655403 ADE655403:ADF655403 ANA655403:ANB655403 AWW655403:AWX655403 BGS655403:BGT655403 BQO655403:BQP655403 CAK655403:CAL655403 CKG655403:CKH655403 CUC655403:CUD655403 DDY655403:DDZ655403 DNU655403:DNV655403 DXQ655403:DXR655403 EHM655403:EHN655403 ERI655403:ERJ655403 FBE655403:FBF655403 FLA655403:FLB655403 FUW655403:FUX655403 GES655403:GET655403 GOO655403:GOP655403 GYK655403:GYL655403 HIG655403:HIH655403 HSC655403:HSD655403 IBY655403:IBZ655403 ILU655403:ILV655403 IVQ655403:IVR655403 JFM655403:JFN655403 JPI655403:JPJ655403 JZE655403:JZF655403 KJA655403:KJB655403 KSW655403:KSX655403 LCS655403:LCT655403 LMO655403:LMP655403 LWK655403:LWL655403 MGG655403:MGH655403 MQC655403:MQD655403 MZY655403:MZZ655403 NJU655403:NJV655403 NTQ655403:NTR655403 ODM655403:ODN655403 ONI655403:ONJ655403 OXE655403:OXF655403 PHA655403:PHB655403 PQW655403:PQX655403 QAS655403:QAT655403 QKO655403:QKP655403 QUK655403:QUL655403 REG655403:REH655403 ROC655403:ROD655403 RXY655403:RXZ655403 SHU655403:SHV655403 SRQ655403:SRR655403 TBM655403:TBN655403 TLI655403:TLJ655403 TVE655403:TVF655403 UFA655403:UFB655403 UOW655403:UOX655403 UYS655403:UYT655403 VIO655403:VIP655403 VSK655403:VSL655403 WCG655403:WCH655403 WMC655403:WMD655403 WVY655403:WVZ655403 Q720939:R720939 JM720939:JN720939 TI720939:TJ720939 ADE720939:ADF720939 ANA720939:ANB720939 AWW720939:AWX720939 BGS720939:BGT720939 BQO720939:BQP720939 CAK720939:CAL720939 CKG720939:CKH720939 CUC720939:CUD720939 DDY720939:DDZ720939 DNU720939:DNV720939 DXQ720939:DXR720939 EHM720939:EHN720939 ERI720939:ERJ720939 FBE720939:FBF720939 FLA720939:FLB720939 FUW720939:FUX720939 GES720939:GET720939 GOO720939:GOP720939 GYK720939:GYL720939 HIG720939:HIH720939 HSC720939:HSD720939 IBY720939:IBZ720939 ILU720939:ILV720939 IVQ720939:IVR720939 JFM720939:JFN720939 JPI720939:JPJ720939 JZE720939:JZF720939 KJA720939:KJB720939 KSW720939:KSX720939 LCS720939:LCT720939 LMO720939:LMP720939 LWK720939:LWL720939 MGG720939:MGH720939 MQC720939:MQD720939 MZY720939:MZZ720939 NJU720939:NJV720939 NTQ720939:NTR720939 ODM720939:ODN720939 ONI720939:ONJ720939 OXE720939:OXF720939 PHA720939:PHB720939 PQW720939:PQX720939 QAS720939:QAT720939 QKO720939:QKP720939 QUK720939:QUL720939 REG720939:REH720939 ROC720939:ROD720939 RXY720939:RXZ720939 SHU720939:SHV720939 SRQ720939:SRR720939 TBM720939:TBN720939 TLI720939:TLJ720939 TVE720939:TVF720939 UFA720939:UFB720939 UOW720939:UOX720939 UYS720939:UYT720939 VIO720939:VIP720939 VSK720939:VSL720939 WCG720939:WCH720939 WMC720939:WMD720939 WVY720939:WVZ720939 Q786475:R786475 JM786475:JN786475 TI786475:TJ786475 ADE786475:ADF786475 ANA786475:ANB786475 AWW786475:AWX786475 BGS786475:BGT786475 BQO786475:BQP786475 CAK786475:CAL786475 CKG786475:CKH786475 CUC786475:CUD786475 DDY786475:DDZ786475 DNU786475:DNV786475 DXQ786475:DXR786475 EHM786475:EHN786475 ERI786475:ERJ786475 FBE786475:FBF786475 FLA786475:FLB786475 FUW786475:FUX786475 GES786475:GET786475 GOO786475:GOP786475 GYK786475:GYL786475 HIG786475:HIH786475 HSC786475:HSD786475 IBY786475:IBZ786475 ILU786475:ILV786475 IVQ786475:IVR786475 JFM786475:JFN786475 JPI786475:JPJ786475 JZE786475:JZF786475 KJA786475:KJB786475 KSW786475:KSX786475 LCS786475:LCT786475 LMO786475:LMP786475 LWK786475:LWL786475 MGG786475:MGH786475 MQC786475:MQD786475 MZY786475:MZZ786475 NJU786475:NJV786475 NTQ786475:NTR786475 ODM786475:ODN786475 ONI786475:ONJ786475 OXE786475:OXF786475 PHA786475:PHB786475 PQW786475:PQX786475 QAS786475:QAT786475 QKO786475:QKP786475 QUK786475:QUL786475 REG786475:REH786475 ROC786475:ROD786475 RXY786475:RXZ786475 SHU786475:SHV786475 SRQ786475:SRR786475 TBM786475:TBN786475 TLI786475:TLJ786475 TVE786475:TVF786475 UFA786475:UFB786475 UOW786475:UOX786475 UYS786475:UYT786475 VIO786475:VIP786475 VSK786475:VSL786475 WCG786475:WCH786475 WMC786475:WMD786475 WVY786475:WVZ786475 Q852011:R852011 JM852011:JN852011 TI852011:TJ852011 ADE852011:ADF852011 ANA852011:ANB852011 AWW852011:AWX852011 BGS852011:BGT852011 BQO852011:BQP852011 CAK852011:CAL852011 CKG852011:CKH852011 CUC852011:CUD852011 DDY852011:DDZ852011 DNU852011:DNV852011 DXQ852011:DXR852011 EHM852011:EHN852011 ERI852011:ERJ852011 FBE852011:FBF852011 FLA852011:FLB852011 FUW852011:FUX852011 GES852011:GET852011 GOO852011:GOP852011 GYK852011:GYL852011 HIG852011:HIH852011 HSC852011:HSD852011 IBY852011:IBZ852011 ILU852011:ILV852011 IVQ852011:IVR852011 JFM852011:JFN852011 JPI852011:JPJ852011 JZE852011:JZF852011 KJA852011:KJB852011 KSW852011:KSX852011 LCS852011:LCT852011 LMO852011:LMP852011 LWK852011:LWL852011 MGG852011:MGH852011 MQC852011:MQD852011 MZY852011:MZZ852011 NJU852011:NJV852011 NTQ852011:NTR852011 ODM852011:ODN852011 ONI852011:ONJ852011 OXE852011:OXF852011 PHA852011:PHB852011 PQW852011:PQX852011 QAS852011:QAT852011 QKO852011:QKP852011 QUK852011:QUL852011 REG852011:REH852011 ROC852011:ROD852011 RXY852011:RXZ852011 SHU852011:SHV852011 SRQ852011:SRR852011 TBM852011:TBN852011 TLI852011:TLJ852011 TVE852011:TVF852011 UFA852011:UFB852011 UOW852011:UOX852011 UYS852011:UYT852011 VIO852011:VIP852011 VSK852011:VSL852011 WCG852011:WCH852011 WMC852011:WMD852011 WVY852011:WVZ852011 Q917547:R917547 JM917547:JN917547 TI917547:TJ917547 ADE917547:ADF917547 ANA917547:ANB917547 AWW917547:AWX917547 BGS917547:BGT917547 BQO917547:BQP917547 CAK917547:CAL917547 CKG917547:CKH917547 CUC917547:CUD917547 DDY917547:DDZ917547 DNU917547:DNV917547 DXQ917547:DXR917547 EHM917547:EHN917547 ERI917547:ERJ917547 FBE917547:FBF917547 FLA917547:FLB917547 FUW917547:FUX917547 GES917547:GET917547 GOO917547:GOP917547 GYK917547:GYL917547 HIG917547:HIH917547 HSC917547:HSD917547 IBY917547:IBZ917547 ILU917547:ILV917547 IVQ917547:IVR917547 JFM917547:JFN917547 JPI917547:JPJ917547 JZE917547:JZF917547 KJA917547:KJB917547 KSW917547:KSX917547 LCS917547:LCT917547 LMO917547:LMP917547 LWK917547:LWL917547 MGG917547:MGH917547 MQC917547:MQD917547 MZY917547:MZZ917547 NJU917547:NJV917547 NTQ917547:NTR917547 ODM917547:ODN917547 ONI917547:ONJ917547 OXE917547:OXF917547 PHA917547:PHB917547 PQW917547:PQX917547 QAS917547:QAT917547 QKO917547:QKP917547 QUK917547:QUL917547 REG917547:REH917547 ROC917547:ROD917547 RXY917547:RXZ917547 SHU917547:SHV917547 SRQ917547:SRR917547 TBM917547:TBN917547 TLI917547:TLJ917547 TVE917547:TVF917547 UFA917547:UFB917547 UOW917547:UOX917547 UYS917547:UYT917547 VIO917547:VIP917547 VSK917547:VSL917547 WCG917547:WCH917547 WMC917547:WMD917547 WVY917547:WVZ917547 Q983083:R983083 JM983083:JN983083 TI983083:TJ983083 ADE983083:ADF983083 ANA983083:ANB983083 AWW983083:AWX983083 BGS983083:BGT983083 BQO983083:BQP983083 CAK983083:CAL983083 CKG983083:CKH983083 CUC983083:CUD983083 DDY983083:DDZ983083 DNU983083:DNV983083 DXQ983083:DXR983083 EHM983083:EHN983083 ERI983083:ERJ983083 FBE983083:FBF983083 FLA983083:FLB983083 FUW983083:FUX983083 GES983083:GET983083 GOO983083:GOP983083 GYK983083:GYL983083 HIG983083:HIH983083 HSC983083:HSD983083 IBY983083:IBZ983083 ILU983083:ILV983083 IVQ983083:IVR983083 JFM983083:JFN983083 JPI983083:JPJ983083 JZE983083:JZF983083 KJA983083:KJB983083 KSW983083:KSX983083 LCS983083:LCT983083 LMO983083:LMP983083 LWK983083:LWL983083 MGG983083:MGH983083 MQC983083:MQD983083 MZY983083:MZZ983083 NJU983083:NJV983083 NTQ983083:NTR983083 ODM983083:ODN983083 ONI983083:ONJ983083 OXE983083:OXF983083 PHA983083:PHB983083 PQW983083:PQX983083 QAS983083:QAT983083 QKO983083:QKP983083 QUK983083:QUL983083 REG983083:REH983083 ROC983083:ROD983083 RXY983083:RXZ983083 SHU983083:SHV983083 SRQ983083:SRR983083 TBM983083:TBN983083 TLI983083:TLJ983083 TVE983083:TVF983083 UFA983083:UFB983083 UOW983083:UOX983083 UYS983083:UYT983083 VIO983083:VIP983083 VSK983083:VSL983083 WCG983083:WCH983083 WMC983083:WMD983083 WVY983083:WVZ983083" xr:uid="{90D3923C-E803-4C34-ADB0-868E9DB55E28}">
      <formula1>"1,2,3,4,5,6,7,8,9,10,11,12"</formula1>
    </dataValidation>
    <dataValidation type="list" allowBlank="1" showInputMessage="1" showErrorMessage="1" sqref="WVV983083:WVW983083 JJ43:JK43 TF43:TG43 ADB43:ADC43 AMX43:AMY43 AWT43:AWU43 BGP43:BGQ43 BQL43:BQM43 CAH43:CAI43 CKD43:CKE43 CTZ43:CUA43 DDV43:DDW43 DNR43:DNS43 DXN43:DXO43 EHJ43:EHK43 ERF43:ERG43 FBB43:FBC43 FKX43:FKY43 FUT43:FUU43 GEP43:GEQ43 GOL43:GOM43 GYH43:GYI43 HID43:HIE43 HRZ43:HSA43 IBV43:IBW43 ILR43:ILS43 IVN43:IVO43 JFJ43:JFK43 JPF43:JPG43 JZB43:JZC43 KIX43:KIY43 KST43:KSU43 LCP43:LCQ43 LML43:LMM43 LWH43:LWI43 MGD43:MGE43 MPZ43:MQA43 MZV43:MZW43 NJR43:NJS43 NTN43:NTO43 ODJ43:ODK43 ONF43:ONG43 OXB43:OXC43 PGX43:PGY43 PQT43:PQU43 QAP43:QAQ43 QKL43:QKM43 QUH43:QUI43 RED43:REE43 RNZ43:ROA43 RXV43:RXW43 SHR43:SHS43 SRN43:SRO43 TBJ43:TBK43 TLF43:TLG43 TVB43:TVC43 UEX43:UEY43 UOT43:UOU43 UYP43:UYQ43 VIL43:VIM43 VSH43:VSI43 WCD43:WCE43 WLZ43:WMA43 WVV43:WVW43 N65579:O65579 JJ65579:JK65579 TF65579:TG65579 ADB65579:ADC65579 AMX65579:AMY65579 AWT65579:AWU65579 BGP65579:BGQ65579 BQL65579:BQM65579 CAH65579:CAI65579 CKD65579:CKE65579 CTZ65579:CUA65579 DDV65579:DDW65579 DNR65579:DNS65579 DXN65579:DXO65579 EHJ65579:EHK65579 ERF65579:ERG65579 FBB65579:FBC65579 FKX65579:FKY65579 FUT65579:FUU65579 GEP65579:GEQ65579 GOL65579:GOM65579 GYH65579:GYI65579 HID65579:HIE65579 HRZ65579:HSA65579 IBV65579:IBW65579 ILR65579:ILS65579 IVN65579:IVO65579 JFJ65579:JFK65579 JPF65579:JPG65579 JZB65579:JZC65579 KIX65579:KIY65579 KST65579:KSU65579 LCP65579:LCQ65579 LML65579:LMM65579 LWH65579:LWI65579 MGD65579:MGE65579 MPZ65579:MQA65579 MZV65579:MZW65579 NJR65579:NJS65579 NTN65579:NTO65579 ODJ65579:ODK65579 ONF65579:ONG65579 OXB65579:OXC65579 PGX65579:PGY65579 PQT65579:PQU65579 QAP65579:QAQ65579 QKL65579:QKM65579 QUH65579:QUI65579 RED65579:REE65579 RNZ65579:ROA65579 RXV65579:RXW65579 SHR65579:SHS65579 SRN65579:SRO65579 TBJ65579:TBK65579 TLF65579:TLG65579 TVB65579:TVC65579 UEX65579:UEY65579 UOT65579:UOU65579 UYP65579:UYQ65579 VIL65579:VIM65579 VSH65579:VSI65579 WCD65579:WCE65579 WLZ65579:WMA65579 WVV65579:WVW65579 N131115:O131115 JJ131115:JK131115 TF131115:TG131115 ADB131115:ADC131115 AMX131115:AMY131115 AWT131115:AWU131115 BGP131115:BGQ131115 BQL131115:BQM131115 CAH131115:CAI131115 CKD131115:CKE131115 CTZ131115:CUA131115 DDV131115:DDW131115 DNR131115:DNS131115 DXN131115:DXO131115 EHJ131115:EHK131115 ERF131115:ERG131115 FBB131115:FBC131115 FKX131115:FKY131115 FUT131115:FUU131115 GEP131115:GEQ131115 GOL131115:GOM131115 GYH131115:GYI131115 HID131115:HIE131115 HRZ131115:HSA131115 IBV131115:IBW131115 ILR131115:ILS131115 IVN131115:IVO131115 JFJ131115:JFK131115 JPF131115:JPG131115 JZB131115:JZC131115 KIX131115:KIY131115 KST131115:KSU131115 LCP131115:LCQ131115 LML131115:LMM131115 LWH131115:LWI131115 MGD131115:MGE131115 MPZ131115:MQA131115 MZV131115:MZW131115 NJR131115:NJS131115 NTN131115:NTO131115 ODJ131115:ODK131115 ONF131115:ONG131115 OXB131115:OXC131115 PGX131115:PGY131115 PQT131115:PQU131115 QAP131115:QAQ131115 QKL131115:QKM131115 QUH131115:QUI131115 RED131115:REE131115 RNZ131115:ROA131115 RXV131115:RXW131115 SHR131115:SHS131115 SRN131115:SRO131115 TBJ131115:TBK131115 TLF131115:TLG131115 TVB131115:TVC131115 UEX131115:UEY131115 UOT131115:UOU131115 UYP131115:UYQ131115 VIL131115:VIM131115 VSH131115:VSI131115 WCD131115:WCE131115 WLZ131115:WMA131115 WVV131115:WVW131115 N196651:O196651 JJ196651:JK196651 TF196651:TG196651 ADB196651:ADC196651 AMX196651:AMY196651 AWT196651:AWU196651 BGP196651:BGQ196651 BQL196651:BQM196651 CAH196651:CAI196651 CKD196651:CKE196651 CTZ196651:CUA196651 DDV196651:DDW196651 DNR196651:DNS196651 DXN196651:DXO196651 EHJ196651:EHK196651 ERF196651:ERG196651 FBB196651:FBC196651 FKX196651:FKY196651 FUT196651:FUU196651 GEP196651:GEQ196651 GOL196651:GOM196651 GYH196651:GYI196651 HID196651:HIE196651 HRZ196651:HSA196651 IBV196651:IBW196651 ILR196651:ILS196651 IVN196651:IVO196651 JFJ196651:JFK196651 JPF196651:JPG196651 JZB196651:JZC196651 KIX196651:KIY196651 KST196651:KSU196651 LCP196651:LCQ196651 LML196651:LMM196651 LWH196651:LWI196651 MGD196651:MGE196651 MPZ196651:MQA196651 MZV196651:MZW196651 NJR196651:NJS196651 NTN196651:NTO196651 ODJ196651:ODK196651 ONF196651:ONG196651 OXB196651:OXC196651 PGX196651:PGY196651 PQT196651:PQU196651 QAP196651:QAQ196651 QKL196651:QKM196651 QUH196651:QUI196651 RED196651:REE196651 RNZ196651:ROA196651 RXV196651:RXW196651 SHR196651:SHS196651 SRN196651:SRO196651 TBJ196651:TBK196651 TLF196651:TLG196651 TVB196651:TVC196651 UEX196651:UEY196651 UOT196651:UOU196651 UYP196651:UYQ196651 VIL196651:VIM196651 VSH196651:VSI196651 WCD196651:WCE196651 WLZ196651:WMA196651 WVV196651:WVW196651 N262187:O262187 JJ262187:JK262187 TF262187:TG262187 ADB262187:ADC262187 AMX262187:AMY262187 AWT262187:AWU262187 BGP262187:BGQ262187 BQL262187:BQM262187 CAH262187:CAI262187 CKD262187:CKE262187 CTZ262187:CUA262187 DDV262187:DDW262187 DNR262187:DNS262187 DXN262187:DXO262187 EHJ262187:EHK262187 ERF262187:ERG262187 FBB262187:FBC262187 FKX262187:FKY262187 FUT262187:FUU262187 GEP262187:GEQ262187 GOL262187:GOM262187 GYH262187:GYI262187 HID262187:HIE262187 HRZ262187:HSA262187 IBV262187:IBW262187 ILR262187:ILS262187 IVN262187:IVO262187 JFJ262187:JFK262187 JPF262187:JPG262187 JZB262187:JZC262187 KIX262187:KIY262187 KST262187:KSU262187 LCP262187:LCQ262187 LML262187:LMM262187 LWH262187:LWI262187 MGD262187:MGE262187 MPZ262187:MQA262187 MZV262187:MZW262187 NJR262187:NJS262187 NTN262187:NTO262187 ODJ262187:ODK262187 ONF262187:ONG262187 OXB262187:OXC262187 PGX262187:PGY262187 PQT262187:PQU262187 QAP262187:QAQ262187 QKL262187:QKM262187 QUH262187:QUI262187 RED262187:REE262187 RNZ262187:ROA262187 RXV262187:RXW262187 SHR262187:SHS262187 SRN262187:SRO262187 TBJ262187:TBK262187 TLF262187:TLG262187 TVB262187:TVC262187 UEX262187:UEY262187 UOT262187:UOU262187 UYP262187:UYQ262187 VIL262187:VIM262187 VSH262187:VSI262187 WCD262187:WCE262187 WLZ262187:WMA262187 WVV262187:WVW262187 N327723:O327723 JJ327723:JK327723 TF327723:TG327723 ADB327723:ADC327723 AMX327723:AMY327723 AWT327723:AWU327723 BGP327723:BGQ327723 BQL327723:BQM327723 CAH327723:CAI327723 CKD327723:CKE327723 CTZ327723:CUA327723 DDV327723:DDW327723 DNR327723:DNS327723 DXN327723:DXO327723 EHJ327723:EHK327723 ERF327723:ERG327723 FBB327723:FBC327723 FKX327723:FKY327723 FUT327723:FUU327723 GEP327723:GEQ327723 GOL327723:GOM327723 GYH327723:GYI327723 HID327723:HIE327723 HRZ327723:HSA327723 IBV327723:IBW327723 ILR327723:ILS327723 IVN327723:IVO327723 JFJ327723:JFK327723 JPF327723:JPG327723 JZB327723:JZC327723 KIX327723:KIY327723 KST327723:KSU327723 LCP327723:LCQ327723 LML327723:LMM327723 LWH327723:LWI327723 MGD327723:MGE327723 MPZ327723:MQA327723 MZV327723:MZW327723 NJR327723:NJS327723 NTN327723:NTO327723 ODJ327723:ODK327723 ONF327723:ONG327723 OXB327723:OXC327723 PGX327723:PGY327723 PQT327723:PQU327723 QAP327723:QAQ327723 QKL327723:QKM327723 QUH327723:QUI327723 RED327723:REE327723 RNZ327723:ROA327723 RXV327723:RXW327723 SHR327723:SHS327723 SRN327723:SRO327723 TBJ327723:TBK327723 TLF327723:TLG327723 TVB327723:TVC327723 UEX327723:UEY327723 UOT327723:UOU327723 UYP327723:UYQ327723 VIL327723:VIM327723 VSH327723:VSI327723 WCD327723:WCE327723 WLZ327723:WMA327723 WVV327723:WVW327723 N393259:O393259 JJ393259:JK393259 TF393259:TG393259 ADB393259:ADC393259 AMX393259:AMY393259 AWT393259:AWU393259 BGP393259:BGQ393259 BQL393259:BQM393259 CAH393259:CAI393259 CKD393259:CKE393259 CTZ393259:CUA393259 DDV393259:DDW393259 DNR393259:DNS393259 DXN393259:DXO393259 EHJ393259:EHK393259 ERF393259:ERG393259 FBB393259:FBC393259 FKX393259:FKY393259 FUT393259:FUU393259 GEP393259:GEQ393259 GOL393259:GOM393259 GYH393259:GYI393259 HID393259:HIE393259 HRZ393259:HSA393259 IBV393259:IBW393259 ILR393259:ILS393259 IVN393259:IVO393259 JFJ393259:JFK393259 JPF393259:JPG393259 JZB393259:JZC393259 KIX393259:KIY393259 KST393259:KSU393259 LCP393259:LCQ393259 LML393259:LMM393259 LWH393259:LWI393259 MGD393259:MGE393259 MPZ393259:MQA393259 MZV393259:MZW393259 NJR393259:NJS393259 NTN393259:NTO393259 ODJ393259:ODK393259 ONF393259:ONG393259 OXB393259:OXC393259 PGX393259:PGY393259 PQT393259:PQU393259 QAP393259:QAQ393259 QKL393259:QKM393259 QUH393259:QUI393259 RED393259:REE393259 RNZ393259:ROA393259 RXV393259:RXW393259 SHR393259:SHS393259 SRN393259:SRO393259 TBJ393259:TBK393259 TLF393259:TLG393259 TVB393259:TVC393259 UEX393259:UEY393259 UOT393259:UOU393259 UYP393259:UYQ393259 VIL393259:VIM393259 VSH393259:VSI393259 WCD393259:WCE393259 WLZ393259:WMA393259 WVV393259:WVW393259 N458795:O458795 JJ458795:JK458795 TF458795:TG458795 ADB458795:ADC458795 AMX458795:AMY458795 AWT458795:AWU458795 BGP458795:BGQ458795 BQL458795:BQM458795 CAH458795:CAI458795 CKD458795:CKE458795 CTZ458795:CUA458795 DDV458795:DDW458795 DNR458795:DNS458795 DXN458795:DXO458795 EHJ458795:EHK458795 ERF458795:ERG458795 FBB458795:FBC458795 FKX458795:FKY458795 FUT458795:FUU458795 GEP458795:GEQ458795 GOL458795:GOM458795 GYH458795:GYI458795 HID458795:HIE458795 HRZ458795:HSA458795 IBV458795:IBW458795 ILR458795:ILS458795 IVN458795:IVO458795 JFJ458795:JFK458795 JPF458795:JPG458795 JZB458795:JZC458795 KIX458795:KIY458795 KST458795:KSU458795 LCP458795:LCQ458795 LML458795:LMM458795 LWH458795:LWI458795 MGD458795:MGE458795 MPZ458795:MQA458795 MZV458795:MZW458795 NJR458795:NJS458795 NTN458795:NTO458795 ODJ458795:ODK458795 ONF458795:ONG458795 OXB458795:OXC458795 PGX458795:PGY458795 PQT458795:PQU458795 QAP458795:QAQ458795 QKL458795:QKM458795 QUH458795:QUI458795 RED458795:REE458795 RNZ458795:ROA458795 RXV458795:RXW458795 SHR458795:SHS458795 SRN458795:SRO458795 TBJ458795:TBK458795 TLF458795:TLG458795 TVB458795:TVC458795 UEX458795:UEY458795 UOT458795:UOU458795 UYP458795:UYQ458795 VIL458795:VIM458795 VSH458795:VSI458795 WCD458795:WCE458795 WLZ458795:WMA458795 WVV458795:WVW458795 N524331:O524331 JJ524331:JK524331 TF524331:TG524331 ADB524331:ADC524331 AMX524331:AMY524331 AWT524331:AWU524331 BGP524331:BGQ524331 BQL524331:BQM524331 CAH524331:CAI524331 CKD524331:CKE524331 CTZ524331:CUA524331 DDV524331:DDW524331 DNR524331:DNS524331 DXN524331:DXO524331 EHJ524331:EHK524331 ERF524331:ERG524331 FBB524331:FBC524331 FKX524331:FKY524331 FUT524331:FUU524331 GEP524331:GEQ524331 GOL524331:GOM524331 GYH524331:GYI524331 HID524331:HIE524331 HRZ524331:HSA524331 IBV524331:IBW524331 ILR524331:ILS524331 IVN524331:IVO524331 JFJ524331:JFK524331 JPF524331:JPG524331 JZB524331:JZC524331 KIX524331:KIY524331 KST524331:KSU524331 LCP524331:LCQ524331 LML524331:LMM524331 LWH524331:LWI524331 MGD524331:MGE524331 MPZ524331:MQA524331 MZV524331:MZW524331 NJR524331:NJS524331 NTN524331:NTO524331 ODJ524331:ODK524331 ONF524331:ONG524331 OXB524331:OXC524331 PGX524331:PGY524331 PQT524331:PQU524331 QAP524331:QAQ524331 QKL524331:QKM524331 QUH524331:QUI524331 RED524331:REE524331 RNZ524331:ROA524331 RXV524331:RXW524331 SHR524331:SHS524331 SRN524331:SRO524331 TBJ524331:TBK524331 TLF524331:TLG524331 TVB524331:TVC524331 UEX524331:UEY524331 UOT524331:UOU524331 UYP524331:UYQ524331 VIL524331:VIM524331 VSH524331:VSI524331 WCD524331:WCE524331 WLZ524331:WMA524331 WVV524331:WVW524331 N589867:O589867 JJ589867:JK589867 TF589867:TG589867 ADB589867:ADC589867 AMX589867:AMY589867 AWT589867:AWU589867 BGP589867:BGQ589867 BQL589867:BQM589867 CAH589867:CAI589867 CKD589867:CKE589867 CTZ589867:CUA589867 DDV589867:DDW589867 DNR589867:DNS589867 DXN589867:DXO589867 EHJ589867:EHK589867 ERF589867:ERG589867 FBB589867:FBC589867 FKX589867:FKY589867 FUT589867:FUU589867 GEP589867:GEQ589867 GOL589867:GOM589867 GYH589867:GYI589867 HID589867:HIE589867 HRZ589867:HSA589867 IBV589867:IBW589867 ILR589867:ILS589867 IVN589867:IVO589867 JFJ589867:JFK589867 JPF589867:JPG589867 JZB589867:JZC589867 KIX589867:KIY589867 KST589867:KSU589867 LCP589867:LCQ589867 LML589867:LMM589867 LWH589867:LWI589867 MGD589867:MGE589867 MPZ589867:MQA589867 MZV589867:MZW589867 NJR589867:NJS589867 NTN589867:NTO589867 ODJ589867:ODK589867 ONF589867:ONG589867 OXB589867:OXC589867 PGX589867:PGY589867 PQT589867:PQU589867 QAP589867:QAQ589867 QKL589867:QKM589867 QUH589867:QUI589867 RED589867:REE589867 RNZ589867:ROA589867 RXV589867:RXW589867 SHR589867:SHS589867 SRN589867:SRO589867 TBJ589867:TBK589867 TLF589867:TLG589867 TVB589867:TVC589867 UEX589867:UEY589867 UOT589867:UOU589867 UYP589867:UYQ589867 VIL589867:VIM589867 VSH589867:VSI589867 WCD589867:WCE589867 WLZ589867:WMA589867 WVV589867:WVW589867 N655403:O655403 JJ655403:JK655403 TF655403:TG655403 ADB655403:ADC655403 AMX655403:AMY655403 AWT655403:AWU655403 BGP655403:BGQ655403 BQL655403:BQM655403 CAH655403:CAI655403 CKD655403:CKE655403 CTZ655403:CUA655403 DDV655403:DDW655403 DNR655403:DNS655403 DXN655403:DXO655403 EHJ655403:EHK655403 ERF655403:ERG655403 FBB655403:FBC655403 FKX655403:FKY655403 FUT655403:FUU655403 GEP655403:GEQ655403 GOL655403:GOM655403 GYH655403:GYI655403 HID655403:HIE655403 HRZ655403:HSA655403 IBV655403:IBW655403 ILR655403:ILS655403 IVN655403:IVO655403 JFJ655403:JFK655403 JPF655403:JPG655403 JZB655403:JZC655403 KIX655403:KIY655403 KST655403:KSU655403 LCP655403:LCQ655403 LML655403:LMM655403 LWH655403:LWI655403 MGD655403:MGE655403 MPZ655403:MQA655403 MZV655403:MZW655403 NJR655403:NJS655403 NTN655403:NTO655403 ODJ655403:ODK655403 ONF655403:ONG655403 OXB655403:OXC655403 PGX655403:PGY655403 PQT655403:PQU655403 QAP655403:QAQ655403 QKL655403:QKM655403 QUH655403:QUI655403 RED655403:REE655403 RNZ655403:ROA655403 RXV655403:RXW655403 SHR655403:SHS655403 SRN655403:SRO655403 TBJ655403:TBK655403 TLF655403:TLG655403 TVB655403:TVC655403 UEX655403:UEY655403 UOT655403:UOU655403 UYP655403:UYQ655403 VIL655403:VIM655403 VSH655403:VSI655403 WCD655403:WCE655403 WLZ655403:WMA655403 WVV655403:WVW655403 N720939:O720939 JJ720939:JK720939 TF720939:TG720939 ADB720939:ADC720939 AMX720939:AMY720939 AWT720939:AWU720939 BGP720939:BGQ720939 BQL720939:BQM720939 CAH720939:CAI720939 CKD720939:CKE720939 CTZ720939:CUA720939 DDV720939:DDW720939 DNR720939:DNS720939 DXN720939:DXO720939 EHJ720939:EHK720939 ERF720939:ERG720939 FBB720939:FBC720939 FKX720939:FKY720939 FUT720939:FUU720939 GEP720939:GEQ720939 GOL720939:GOM720939 GYH720939:GYI720939 HID720939:HIE720939 HRZ720939:HSA720939 IBV720939:IBW720939 ILR720939:ILS720939 IVN720939:IVO720939 JFJ720939:JFK720939 JPF720939:JPG720939 JZB720939:JZC720939 KIX720939:KIY720939 KST720939:KSU720939 LCP720939:LCQ720939 LML720939:LMM720939 LWH720939:LWI720939 MGD720939:MGE720939 MPZ720939:MQA720939 MZV720939:MZW720939 NJR720939:NJS720939 NTN720939:NTO720939 ODJ720939:ODK720939 ONF720939:ONG720939 OXB720939:OXC720939 PGX720939:PGY720939 PQT720939:PQU720939 QAP720939:QAQ720939 QKL720939:QKM720939 QUH720939:QUI720939 RED720939:REE720939 RNZ720939:ROA720939 RXV720939:RXW720939 SHR720939:SHS720939 SRN720939:SRO720939 TBJ720939:TBK720939 TLF720939:TLG720939 TVB720939:TVC720939 UEX720939:UEY720939 UOT720939:UOU720939 UYP720939:UYQ720939 VIL720939:VIM720939 VSH720939:VSI720939 WCD720939:WCE720939 WLZ720939:WMA720939 WVV720939:WVW720939 N786475:O786475 JJ786475:JK786475 TF786475:TG786475 ADB786475:ADC786475 AMX786475:AMY786475 AWT786475:AWU786475 BGP786475:BGQ786475 BQL786475:BQM786475 CAH786475:CAI786475 CKD786475:CKE786475 CTZ786475:CUA786475 DDV786475:DDW786475 DNR786475:DNS786475 DXN786475:DXO786475 EHJ786475:EHK786475 ERF786475:ERG786475 FBB786475:FBC786475 FKX786475:FKY786475 FUT786475:FUU786475 GEP786475:GEQ786475 GOL786475:GOM786475 GYH786475:GYI786475 HID786475:HIE786475 HRZ786475:HSA786475 IBV786475:IBW786475 ILR786475:ILS786475 IVN786475:IVO786475 JFJ786475:JFK786475 JPF786475:JPG786475 JZB786475:JZC786475 KIX786475:KIY786475 KST786475:KSU786475 LCP786475:LCQ786475 LML786475:LMM786475 LWH786475:LWI786475 MGD786475:MGE786475 MPZ786475:MQA786475 MZV786475:MZW786475 NJR786475:NJS786475 NTN786475:NTO786475 ODJ786475:ODK786475 ONF786475:ONG786475 OXB786475:OXC786475 PGX786475:PGY786475 PQT786475:PQU786475 QAP786475:QAQ786475 QKL786475:QKM786475 QUH786475:QUI786475 RED786475:REE786475 RNZ786475:ROA786475 RXV786475:RXW786475 SHR786475:SHS786475 SRN786475:SRO786475 TBJ786475:TBK786475 TLF786475:TLG786475 TVB786475:TVC786475 UEX786475:UEY786475 UOT786475:UOU786475 UYP786475:UYQ786475 VIL786475:VIM786475 VSH786475:VSI786475 WCD786475:WCE786475 WLZ786475:WMA786475 WVV786475:WVW786475 N852011:O852011 JJ852011:JK852011 TF852011:TG852011 ADB852011:ADC852011 AMX852011:AMY852011 AWT852011:AWU852011 BGP852011:BGQ852011 BQL852011:BQM852011 CAH852011:CAI852011 CKD852011:CKE852011 CTZ852011:CUA852011 DDV852011:DDW852011 DNR852011:DNS852011 DXN852011:DXO852011 EHJ852011:EHK852011 ERF852011:ERG852011 FBB852011:FBC852011 FKX852011:FKY852011 FUT852011:FUU852011 GEP852011:GEQ852011 GOL852011:GOM852011 GYH852011:GYI852011 HID852011:HIE852011 HRZ852011:HSA852011 IBV852011:IBW852011 ILR852011:ILS852011 IVN852011:IVO852011 JFJ852011:JFK852011 JPF852011:JPG852011 JZB852011:JZC852011 KIX852011:KIY852011 KST852011:KSU852011 LCP852011:LCQ852011 LML852011:LMM852011 LWH852011:LWI852011 MGD852011:MGE852011 MPZ852011:MQA852011 MZV852011:MZW852011 NJR852011:NJS852011 NTN852011:NTO852011 ODJ852011:ODK852011 ONF852011:ONG852011 OXB852011:OXC852011 PGX852011:PGY852011 PQT852011:PQU852011 QAP852011:QAQ852011 QKL852011:QKM852011 QUH852011:QUI852011 RED852011:REE852011 RNZ852011:ROA852011 RXV852011:RXW852011 SHR852011:SHS852011 SRN852011:SRO852011 TBJ852011:TBK852011 TLF852011:TLG852011 TVB852011:TVC852011 UEX852011:UEY852011 UOT852011:UOU852011 UYP852011:UYQ852011 VIL852011:VIM852011 VSH852011:VSI852011 WCD852011:WCE852011 WLZ852011:WMA852011 WVV852011:WVW852011 N917547:O917547 JJ917547:JK917547 TF917547:TG917547 ADB917547:ADC917547 AMX917547:AMY917547 AWT917547:AWU917547 BGP917547:BGQ917547 BQL917547:BQM917547 CAH917547:CAI917547 CKD917547:CKE917547 CTZ917547:CUA917547 DDV917547:DDW917547 DNR917547:DNS917547 DXN917547:DXO917547 EHJ917547:EHK917547 ERF917547:ERG917547 FBB917547:FBC917547 FKX917547:FKY917547 FUT917547:FUU917547 GEP917547:GEQ917547 GOL917547:GOM917547 GYH917547:GYI917547 HID917547:HIE917547 HRZ917547:HSA917547 IBV917547:IBW917547 ILR917547:ILS917547 IVN917547:IVO917547 JFJ917547:JFK917547 JPF917547:JPG917547 JZB917547:JZC917547 KIX917547:KIY917547 KST917547:KSU917547 LCP917547:LCQ917547 LML917547:LMM917547 LWH917547:LWI917547 MGD917547:MGE917547 MPZ917547:MQA917547 MZV917547:MZW917547 NJR917547:NJS917547 NTN917547:NTO917547 ODJ917547:ODK917547 ONF917547:ONG917547 OXB917547:OXC917547 PGX917547:PGY917547 PQT917547:PQU917547 QAP917547:QAQ917547 QKL917547:QKM917547 QUH917547:QUI917547 RED917547:REE917547 RNZ917547:ROA917547 RXV917547:RXW917547 SHR917547:SHS917547 SRN917547:SRO917547 TBJ917547:TBK917547 TLF917547:TLG917547 TVB917547:TVC917547 UEX917547:UEY917547 UOT917547:UOU917547 UYP917547:UYQ917547 VIL917547:VIM917547 VSH917547:VSI917547 WCD917547:WCE917547 WLZ917547:WMA917547 WVV917547:WVW917547 N983083:O983083 JJ983083:JK983083 TF983083:TG983083 ADB983083:ADC983083 AMX983083:AMY983083 AWT983083:AWU983083 BGP983083:BGQ983083 BQL983083:BQM983083 CAH983083:CAI983083 CKD983083:CKE983083 CTZ983083:CUA983083 DDV983083:DDW983083 DNR983083:DNS983083 DXN983083:DXO983083 EHJ983083:EHK983083 ERF983083:ERG983083 FBB983083:FBC983083 FKX983083:FKY983083 FUT983083:FUU983083 GEP983083:GEQ983083 GOL983083:GOM983083 GYH983083:GYI983083 HID983083:HIE983083 HRZ983083:HSA983083 IBV983083:IBW983083 ILR983083:ILS983083 IVN983083:IVO983083 JFJ983083:JFK983083 JPF983083:JPG983083 JZB983083:JZC983083 KIX983083:KIY983083 KST983083:KSU983083 LCP983083:LCQ983083 LML983083:LMM983083 LWH983083:LWI983083 MGD983083:MGE983083 MPZ983083:MQA983083 MZV983083:MZW983083 NJR983083:NJS983083 NTN983083:NTO983083 ODJ983083:ODK983083 ONF983083:ONG983083 OXB983083:OXC983083 PGX983083:PGY983083 PQT983083:PQU983083 QAP983083:QAQ983083 QKL983083:QKM983083 QUH983083:QUI983083 RED983083:REE983083 RNZ983083:ROA983083 RXV983083:RXW983083 SHR983083:SHS983083 SRN983083:SRO983083 TBJ983083:TBK983083 TLF983083:TLG983083 TVB983083:TVC983083 UEX983083:UEY983083 UOT983083:UOU983083 UYP983083:UYQ983083 VIL983083:VIM983083 VSH983083:VSI983083 WCD983083:WCE983083 WLZ983083:WMA983083" xr:uid="{A2D13C3B-8DDD-4046-913B-0565CAAECBAF}">
      <formula1>"元,2,3,4,5,6"</formula1>
    </dataValidation>
    <dataValidation type="list" allowBlank="1" showInputMessage="1" showErrorMessage="1" sqref="I21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 I23 JE23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I25 JE25 TA25 ACW25 AMS25 AWO25 BGK25 BQG25 CAC25 CJY25 CTU25 DDQ25 DNM25 DXI25 EHE25 ERA25 FAW25 FKS25 FUO25 GEK25 GOG25 GYC25 HHY25 HRU25 IBQ25 ILM25 IVI25 JFE25 JPA25 JYW25 KIS25 KSO25 LCK25 LMG25 LWC25 MFY25 MPU25 MZQ25 NJM25 NTI25 ODE25 ONA25 OWW25 PGS25 PQO25 QAK25 QKG25 QUC25 RDY25 RNU25 RXQ25 SHM25 SRI25 TBE25 TLA25 TUW25 UES25 UOO25 UYK25 VIG25 VSC25 WBY25 WLU25 WVQ25 I65561 JE65561 TA65561 ACW65561 AMS65561 AWO65561 BGK65561 BQG65561 CAC65561 CJY65561 CTU65561 DDQ65561 DNM65561 DXI65561 EHE65561 ERA65561 FAW65561 FKS65561 FUO65561 GEK65561 GOG65561 GYC65561 HHY65561 HRU65561 IBQ65561 ILM65561 IVI65561 JFE65561 JPA65561 JYW65561 KIS65561 KSO65561 LCK65561 LMG65561 LWC65561 MFY65561 MPU65561 MZQ65561 NJM65561 NTI65561 ODE65561 ONA65561 OWW65561 PGS65561 PQO65561 QAK65561 QKG65561 QUC65561 RDY65561 RNU65561 RXQ65561 SHM65561 SRI65561 TBE65561 TLA65561 TUW65561 UES65561 UOO65561 UYK65561 VIG65561 VSC65561 WBY65561 WLU65561 WVQ65561 I131097 JE131097 TA131097 ACW131097 AMS131097 AWO131097 BGK131097 BQG131097 CAC131097 CJY131097 CTU131097 DDQ131097 DNM131097 DXI131097 EHE131097 ERA131097 FAW131097 FKS131097 FUO131097 GEK131097 GOG131097 GYC131097 HHY131097 HRU131097 IBQ131097 ILM131097 IVI131097 JFE131097 JPA131097 JYW131097 KIS131097 KSO131097 LCK131097 LMG131097 LWC131097 MFY131097 MPU131097 MZQ131097 NJM131097 NTI131097 ODE131097 ONA131097 OWW131097 PGS131097 PQO131097 QAK131097 QKG131097 QUC131097 RDY131097 RNU131097 RXQ131097 SHM131097 SRI131097 TBE131097 TLA131097 TUW131097 UES131097 UOO131097 UYK131097 VIG131097 VSC131097 WBY131097 WLU131097 WVQ131097 I196633 JE196633 TA196633 ACW196633 AMS196633 AWO196633 BGK196633 BQG196633 CAC196633 CJY196633 CTU196633 DDQ196633 DNM196633 DXI196633 EHE196633 ERA196633 FAW196633 FKS196633 FUO196633 GEK196633 GOG196633 GYC196633 HHY196633 HRU196633 IBQ196633 ILM196633 IVI196633 JFE196633 JPA196633 JYW196633 KIS196633 KSO196633 LCK196633 LMG196633 LWC196633 MFY196633 MPU196633 MZQ196633 NJM196633 NTI196633 ODE196633 ONA196633 OWW196633 PGS196633 PQO196633 QAK196633 QKG196633 QUC196633 RDY196633 RNU196633 RXQ196633 SHM196633 SRI196633 TBE196633 TLA196633 TUW196633 UES196633 UOO196633 UYK196633 VIG196633 VSC196633 WBY196633 WLU196633 WVQ196633 I262169 JE262169 TA262169 ACW262169 AMS262169 AWO262169 BGK262169 BQG262169 CAC262169 CJY262169 CTU262169 DDQ262169 DNM262169 DXI262169 EHE262169 ERA262169 FAW262169 FKS262169 FUO262169 GEK262169 GOG262169 GYC262169 HHY262169 HRU262169 IBQ262169 ILM262169 IVI262169 JFE262169 JPA262169 JYW262169 KIS262169 KSO262169 LCK262169 LMG262169 LWC262169 MFY262169 MPU262169 MZQ262169 NJM262169 NTI262169 ODE262169 ONA262169 OWW262169 PGS262169 PQO262169 QAK262169 QKG262169 QUC262169 RDY262169 RNU262169 RXQ262169 SHM262169 SRI262169 TBE262169 TLA262169 TUW262169 UES262169 UOO262169 UYK262169 VIG262169 VSC262169 WBY262169 WLU262169 WVQ262169 I327705 JE327705 TA327705 ACW327705 AMS327705 AWO327705 BGK327705 BQG327705 CAC327705 CJY327705 CTU327705 DDQ327705 DNM327705 DXI327705 EHE327705 ERA327705 FAW327705 FKS327705 FUO327705 GEK327705 GOG327705 GYC327705 HHY327705 HRU327705 IBQ327705 ILM327705 IVI327705 JFE327705 JPA327705 JYW327705 KIS327705 KSO327705 LCK327705 LMG327705 LWC327705 MFY327705 MPU327705 MZQ327705 NJM327705 NTI327705 ODE327705 ONA327705 OWW327705 PGS327705 PQO327705 QAK327705 QKG327705 QUC327705 RDY327705 RNU327705 RXQ327705 SHM327705 SRI327705 TBE327705 TLA327705 TUW327705 UES327705 UOO327705 UYK327705 VIG327705 VSC327705 WBY327705 WLU327705 WVQ327705 I393241 JE393241 TA393241 ACW393241 AMS393241 AWO393241 BGK393241 BQG393241 CAC393241 CJY393241 CTU393241 DDQ393241 DNM393241 DXI393241 EHE393241 ERA393241 FAW393241 FKS393241 FUO393241 GEK393241 GOG393241 GYC393241 HHY393241 HRU393241 IBQ393241 ILM393241 IVI393241 JFE393241 JPA393241 JYW393241 KIS393241 KSO393241 LCK393241 LMG393241 LWC393241 MFY393241 MPU393241 MZQ393241 NJM393241 NTI393241 ODE393241 ONA393241 OWW393241 PGS393241 PQO393241 QAK393241 QKG393241 QUC393241 RDY393241 RNU393241 RXQ393241 SHM393241 SRI393241 TBE393241 TLA393241 TUW393241 UES393241 UOO393241 UYK393241 VIG393241 VSC393241 WBY393241 WLU393241 WVQ393241 I458777 JE458777 TA458777 ACW458777 AMS458777 AWO458777 BGK458777 BQG458777 CAC458777 CJY458777 CTU458777 DDQ458777 DNM458777 DXI458777 EHE458777 ERA458777 FAW458777 FKS458777 FUO458777 GEK458777 GOG458777 GYC458777 HHY458777 HRU458777 IBQ458777 ILM458777 IVI458777 JFE458777 JPA458777 JYW458777 KIS458777 KSO458777 LCK458777 LMG458777 LWC458777 MFY458777 MPU458777 MZQ458777 NJM458777 NTI458777 ODE458777 ONA458777 OWW458777 PGS458777 PQO458777 QAK458777 QKG458777 QUC458777 RDY458777 RNU458777 RXQ458777 SHM458777 SRI458777 TBE458777 TLA458777 TUW458777 UES458777 UOO458777 UYK458777 VIG458777 VSC458777 WBY458777 WLU458777 WVQ458777 I524313 JE524313 TA524313 ACW524313 AMS524313 AWO524313 BGK524313 BQG524313 CAC524313 CJY524313 CTU524313 DDQ524313 DNM524313 DXI524313 EHE524313 ERA524313 FAW524313 FKS524313 FUO524313 GEK524313 GOG524313 GYC524313 HHY524313 HRU524313 IBQ524313 ILM524313 IVI524313 JFE524313 JPA524313 JYW524313 KIS524313 KSO524313 LCK524313 LMG524313 LWC524313 MFY524313 MPU524313 MZQ524313 NJM524313 NTI524313 ODE524313 ONA524313 OWW524313 PGS524313 PQO524313 QAK524313 QKG524313 QUC524313 RDY524313 RNU524313 RXQ524313 SHM524313 SRI524313 TBE524313 TLA524313 TUW524313 UES524313 UOO524313 UYK524313 VIG524313 VSC524313 WBY524313 WLU524313 WVQ524313 I589849 JE589849 TA589849 ACW589849 AMS589849 AWO589849 BGK589849 BQG589849 CAC589849 CJY589849 CTU589849 DDQ589849 DNM589849 DXI589849 EHE589849 ERA589849 FAW589849 FKS589849 FUO589849 GEK589849 GOG589849 GYC589849 HHY589849 HRU589849 IBQ589849 ILM589849 IVI589849 JFE589849 JPA589849 JYW589849 KIS589849 KSO589849 LCK589849 LMG589849 LWC589849 MFY589849 MPU589849 MZQ589849 NJM589849 NTI589849 ODE589849 ONA589849 OWW589849 PGS589849 PQO589849 QAK589849 QKG589849 QUC589849 RDY589849 RNU589849 RXQ589849 SHM589849 SRI589849 TBE589849 TLA589849 TUW589849 UES589849 UOO589849 UYK589849 VIG589849 VSC589849 WBY589849 WLU589849 WVQ589849 I655385 JE655385 TA655385 ACW655385 AMS655385 AWO655385 BGK655385 BQG655385 CAC655385 CJY655385 CTU655385 DDQ655385 DNM655385 DXI655385 EHE655385 ERA655385 FAW655385 FKS655385 FUO655385 GEK655385 GOG655385 GYC655385 HHY655385 HRU655385 IBQ655385 ILM655385 IVI655385 JFE655385 JPA655385 JYW655385 KIS655385 KSO655385 LCK655385 LMG655385 LWC655385 MFY655385 MPU655385 MZQ655385 NJM655385 NTI655385 ODE655385 ONA655385 OWW655385 PGS655385 PQO655385 QAK655385 QKG655385 QUC655385 RDY655385 RNU655385 RXQ655385 SHM655385 SRI655385 TBE655385 TLA655385 TUW655385 UES655385 UOO655385 UYK655385 VIG655385 VSC655385 WBY655385 WLU655385 WVQ655385 I720921 JE720921 TA720921 ACW720921 AMS720921 AWO720921 BGK720921 BQG720921 CAC720921 CJY720921 CTU720921 DDQ720921 DNM720921 DXI720921 EHE720921 ERA720921 FAW720921 FKS720921 FUO720921 GEK720921 GOG720921 GYC720921 HHY720921 HRU720921 IBQ720921 ILM720921 IVI720921 JFE720921 JPA720921 JYW720921 KIS720921 KSO720921 LCK720921 LMG720921 LWC720921 MFY720921 MPU720921 MZQ720921 NJM720921 NTI720921 ODE720921 ONA720921 OWW720921 PGS720921 PQO720921 QAK720921 QKG720921 QUC720921 RDY720921 RNU720921 RXQ720921 SHM720921 SRI720921 TBE720921 TLA720921 TUW720921 UES720921 UOO720921 UYK720921 VIG720921 VSC720921 WBY720921 WLU720921 WVQ720921 I786457 JE786457 TA786457 ACW786457 AMS786457 AWO786457 BGK786457 BQG786457 CAC786457 CJY786457 CTU786457 DDQ786457 DNM786457 DXI786457 EHE786457 ERA786457 FAW786457 FKS786457 FUO786457 GEK786457 GOG786457 GYC786457 HHY786457 HRU786457 IBQ786457 ILM786457 IVI786457 JFE786457 JPA786457 JYW786457 KIS786457 KSO786457 LCK786457 LMG786457 LWC786457 MFY786457 MPU786457 MZQ786457 NJM786457 NTI786457 ODE786457 ONA786457 OWW786457 PGS786457 PQO786457 QAK786457 QKG786457 QUC786457 RDY786457 RNU786457 RXQ786457 SHM786457 SRI786457 TBE786457 TLA786457 TUW786457 UES786457 UOO786457 UYK786457 VIG786457 VSC786457 WBY786457 WLU786457 WVQ786457 I851993 JE851993 TA851993 ACW851993 AMS851993 AWO851993 BGK851993 BQG851993 CAC851993 CJY851993 CTU851993 DDQ851993 DNM851993 DXI851993 EHE851993 ERA851993 FAW851993 FKS851993 FUO851993 GEK851993 GOG851993 GYC851993 HHY851993 HRU851993 IBQ851993 ILM851993 IVI851993 JFE851993 JPA851993 JYW851993 KIS851993 KSO851993 LCK851993 LMG851993 LWC851993 MFY851993 MPU851993 MZQ851993 NJM851993 NTI851993 ODE851993 ONA851993 OWW851993 PGS851993 PQO851993 QAK851993 QKG851993 QUC851993 RDY851993 RNU851993 RXQ851993 SHM851993 SRI851993 TBE851993 TLA851993 TUW851993 UES851993 UOO851993 UYK851993 VIG851993 VSC851993 WBY851993 WLU851993 WVQ851993 I917529 JE917529 TA917529 ACW917529 AMS917529 AWO917529 BGK917529 BQG917529 CAC917529 CJY917529 CTU917529 DDQ917529 DNM917529 DXI917529 EHE917529 ERA917529 FAW917529 FKS917529 FUO917529 GEK917529 GOG917529 GYC917529 HHY917529 HRU917529 IBQ917529 ILM917529 IVI917529 JFE917529 JPA917529 JYW917529 KIS917529 KSO917529 LCK917529 LMG917529 LWC917529 MFY917529 MPU917529 MZQ917529 NJM917529 NTI917529 ODE917529 ONA917529 OWW917529 PGS917529 PQO917529 QAK917529 QKG917529 QUC917529 RDY917529 RNU917529 RXQ917529 SHM917529 SRI917529 TBE917529 TLA917529 TUW917529 UES917529 UOO917529 UYK917529 VIG917529 VSC917529 WBY917529 WLU917529 WVQ917529 I983065 JE983065 TA983065 ACW983065 AMS983065 AWO983065 BGK983065 BQG983065 CAC983065 CJY983065 CTU983065 DDQ983065 DNM983065 DXI983065 EHE983065 ERA983065 FAW983065 FKS983065 FUO983065 GEK983065 GOG983065 GYC983065 HHY983065 HRU983065 IBQ983065 ILM983065 IVI983065 JFE983065 JPA983065 JYW983065 KIS983065 KSO983065 LCK983065 LMG983065 LWC983065 MFY983065 MPU983065 MZQ983065 NJM983065 NTI983065 ODE983065 ONA983065 OWW983065 PGS983065 PQO983065 QAK983065 QKG983065 QUC983065 RDY983065 RNU983065 RXQ983065 SHM983065 SRI983065 TBE983065 TLA983065 TUW983065 UES983065 UOO983065 UYK983065 VIG983065 VSC983065 WBY983065 WLU983065 WVQ983065 U21 JQ21 TM21 ADI21 ANE21 AXA21 BGW21 BQS21 CAO21 CKK21 CUG21 DEC21 DNY21 DXU21 EHQ21 ERM21 FBI21 FLE21 FVA21 GEW21 GOS21 GYO21 HIK21 HSG21 ICC21 ILY21 IVU21 JFQ21 JPM21 JZI21 KJE21 KTA21 LCW21 LMS21 LWO21 MGK21 MQG21 NAC21 NJY21 NTU21 ODQ21 ONM21 OXI21 PHE21 PRA21 QAW21 QKS21 QUO21 REK21 ROG21 RYC21 SHY21 SRU21 TBQ21 TLM21 TVI21 UFE21 UPA21 UYW21 VIS21 VSO21 WCK21 WMG21 WWC21 U65557 JQ65557 TM65557 ADI65557 ANE65557 AXA65557 BGW65557 BQS65557 CAO65557 CKK65557 CUG65557 DEC65557 DNY65557 DXU65557 EHQ65557 ERM65557 FBI65557 FLE65557 FVA65557 GEW65557 GOS65557 GYO65557 HIK65557 HSG65557 ICC65557 ILY65557 IVU65557 JFQ65557 JPM65557 JZI65557 KJE65557 KTA65557 LCW65557 LMS65557 LWO65557 MGK65557 MQG65557 NAC65557 NJY65557 NTU65557 ODQ65557 ONM65557 OXI65557 PHE65557 PRA65557 QAW65557 QKS65557 QUO65557 REK65557 ROG65557 RYC65557 SHY65557 SRU65557 TBQ65557 TLM65557 TVI65557 UFE65557 UPA65557 UYW65557 VIS65557 VSO65557 WCK65557 WMG65557 WWC65557 U131093 JQ131093 TM131093 ADI131093 ANE131093 AXA131093 BGW131093 BQS131093 CAO131093 CKK131093 CUG131093 DEC131093 DNY131093 DXU131093 EHQ131093 ERM131093 FBI131093 FLE131093 FVA131093 GEW131093 GOS131093 GYO131093 HIK131093 HSG131093 ICC131093 ILY131093 IVU131093 JFQ131093 JPM131093 JZI131093 KJE131093 KTA131093 LCW131093 LMS131093 LWO131093 MGK131093 MQG131093 NAC131093 NJY131093 NTU131093 ODQ131093 ONM131093 OXI131093 PHE131093 PRA131093 QAW131093 QKS131093 QUO131093 REK131093 ROG131093 RYC131093 SHY131093 SRU131093 TBQ131093 TLM131093 TVI131093 UFE131093 UPA131093 UYW131093 VIS131093 VSO131093 WCK131093 WMG131093 WWC131093 U196629 JQ196629 TM196629 ADI196629 ANE196629 AXA196629 BGW196629 BQS196629 CAO196629 CKK196629 CUG196629 DEC196629 DNY196629 DXU196629 EHQ196629 ERM196629 FBI196629 FLE196629 FVA196629 GEW196629 GOS196629 GYO196629 HIK196629 HSG196629 ICC196629 ILY196629 IVU196629 JFQ196629 JPM196629 JZI196629 KJE196629 KTA196629 LCW196629 LMS196629 LWO196629 MGK196629 MQG196629 NAC196629 NJY196629 NTU196629 ODQ196629 ONM196629 OXI196629 PHE196629 PRA196629 QAW196629 QKS196629 QUO196629 REK196629 ROG196629 RYC196629 SHY196629 SRU196629 TBQ196629 TLM196629 TVI196629 UFE196629 UPA196629 UYW196629 VIS196629 VSO196629 WCK196629 WMG196629 WWC196629 U262165 JQ262165 TM262165 ADI262165 ANE262165 AXA262165 BGW262165 BQS262165 CAO262165 CKK262165 CUG262165 DEC262165 DNY262165 DXU262165 EHQ262165 ERM262165 FBI262165 FLE262165 FVA262165 GEW262165 GOS262165 GYO262165 HIK262165 HSG262165 ICC262165 ILY262165 IVU262165 JFQ262165 JPM262165 JZI262165 KJE262165 KTA262165 LCW262165 LMS262165 LWO262165 MGK262165 MQG262165 NAC262165 NJY262165 NTU262165 ODQ262165 ONM262165 OXI262165 PHE262165 PRA262165 QAW262165 QKS262165 QUO262165 REK262165 ROG262165 RYC262165 SHY262165 SRU262165 TBQ262165 TLM262165 TVI262165 UFE262165 UPA262165 UYW262165 VIS262165 VSO262165 WCK262165 WMG262165 WWC262165 U327701 JQ327701 TM327701 ADI327701 ANE327701 AXA327701 BGW327701 BQS327701 CAO327701 CKK327701 CUG327701 DEC327701 DNY327701 DXU327701 EHQ327701 ERM327701 FBI327701 FLE327701 FVA327701 GEW327701 GOS327701 GYO327701 HIK327701 HSG327701 ICC327701 ILY327701 IVU327701 JFQ327701 JPM327701 JZI327701 KJE327701 KTA327701 LCW327701 LMS327701 LWO327701 MGK327701 MQG327701 NAC327701 NJY327701 NTU327701 ODQ327701 ONM327701 OXI327701 PHE327701 PRA327701 QAW327701 QKS327701 QUO327701 REK327701 ROG327701 RYC327701 SHY327701 SRU327701 TBQ327701 TLM327701 TVI327701 UFE327701 UPA327701 UYW327701 VIS327701 VSO327701 WCK327701 WMG327701 WWC327701 U393237 JQ393237 TM393237 ADI393237 ANE393237 AXA393237 BGW393237 BQS393237 CAO393237 CKK393237 CUG393237 DEC393237 DNY393237 DXU393237 EHQ393237 ERM393237 FBI393237 FLE393237 FVA393237 GEW393237 GOS393237 GYO393237 HIK393237 HSG393237 ICC393237 ILY393237 IVU393237 JFQ393237 JPM393237 JZI393237 KJE393237 KTA393237 LCW393237 LMS393237 LWO393237 MGK393237 MQG393237 NAC393237 NJY393237 NTU393237 ODQ393237 ONM393237 OXI393237 PHE393237 PRA393237 QAW393237 QKS393237 QUO393237 REK393237 ROG393237 RYC393237 SHY393237 SRU393237 TBQ393237 TLM393237 TVI393237 UFE393237 UPA393237 UYW393237 VIS393237 VSO393237 WCK393237 WMG393237 WWC393237 U458773 JQ458773 TM458773 ADI458773 ANE458773 AXA458773 BGW458773 BQS458773 CAO458773 CKK458773 CUG458773 DEC458773 DNY458773 DXU458773 EHQ458773 ERM458773 FBI458773 FLE458773 FVA458773 GEW458773 GOS458773 GYO458773 HIK458773 HSG458773 ICC458773 ILY458773 IVU458773 JFQ458773 JPM458773 JZI458773 KJE458773 KTA458773 LCW458773 LMS458773 LWO458773 MGK458773 MQG458773 NAC458773 NJY458773 NTU458773 ODQ458773 ONM458773 OXI458773 PHE458773 PRA458773 QAW458773 QKS458773 QUO458773 REK458773 ROG458773 RYC458773 SHY458773 SRU458773 TBQ458773 TLM458773 TVI458773 UFE458773 UPA458773 UYW458773 VIS458773 VSO458773 WCK458773 WMG458773 WWC458773 U524309 JQ524309 TM524309 ADI524309 ANE524309 AXA524309 BGW524309 BQS524309 CAO524309 CKK524309 CUG524309 DEC524309 DNY524309 DXU524309 EHQ524309 ERM524309 FBI524309 FLE524309 FVA524309 GEW524309 GOS524309 GYO524309 HIK524309 HSG524309 ICC524309 ILY524309 IVU524309 JFQ524309 JPM524309 JZI524309 KJE524309 KTA524309 LCW524309 LMS524309 LWO524309 MGK524309 MQG524309 NAC524309 NJY524309 NTU524309 ODQ524309 ONM524309 OXI524309 PHE524309 PRA524309 QAW524309 QKS524309 QUO524309 REK524309 ROG524309 RYC524309 SHY524309 SRU524309 TBQ524309 TLM524309 TVI524309 UFE524309 UPA524309 UYW524309 VIS524309 VSO524309 WCK524309 WMG524309 WWC524309 U589845 JQ589845 TM589845 ADI589845 ANE589845 AXA589845 BGW589845 BQS589845 CAO589845 CKK589845 CUG589845 DEC589845 DNY589845 DXU589845 EHQ589845 ERM589845 FBI589845 FLE589845 FVA589845 GEW589845 GOS589845 GYO589845 HIK589845 HSG589845 ICC589845 ILY589845 IVU589845 JFQ589845 JPM589845 JZI589845 KJE589845 KTA589845 LCW589845 LMS589845 LWO589845 MGK589845 MQG589845 NAC589845 NJY589845 NTU589845 ODQ589845 ONM589845 OXI589845 PHE589845 PRA589845 QAW589845 QKS589845 QUO589845 REK589845 ROG589845 RYC589845 SHY589845 SRU589845 TBQ589845 TLM589845 TVI589845 UFE589845 UPA589845 UYW589845 VIS589845 VSO589845 WCK589845 WMG589845 WWC589845 U655381 JQ655381 TM655381 ADI655381 ANE655381 AXA655381 BGW655381 BQS655381 CAO655381 CKK655381 CUG655381 DEC655381 DNY655381 DXU655381 EHQ655381 ERM655381 FBI655381 FLE655381 FVA655381 GEW655381 GOS655381 GYO655381 HIK655381 HSG655381 ICC655381 ILY655381 IVU655381 JFQ655381 JPM655381 JZI655381 KJE655381 KTA655381 LCW655381 LMS655381 LWO655381 MGK655381 MQG655381 NAC655381 NJY655381 NTU655381 ODQ655381 ONM655381 OXI655381 PHE655381 PRA655381 QAW655381 QKS655381 QUO655381 REK655381 ROG655381 RYC655381 SHY655381 SRU655381 TBQ655381 TLM655381 TVI655381 UFE655381 UPA655381 UYW655381 VIS655381 VSO655381 WCK655381 WMG655381 WWC655381 U720917 JQ720917 TM720917 ADI720917 ANE720917 AXA720917 BGW720917 BQS720917 CAO720917 CKK720917 CUG720917 DEC720917 DNY720917 DXU720917 EHQ720917 ERM720917 FBI720917 FLE720917 FVA720917 GEW720917 GOS720917 GYO720917 HIK720917 HSG720917 ICC720917 ILY720917 IVU720917 JFQ720917 JPM720917 JZI720917 KJE720917 KTA720917 LCW720917 LMS720917 LWO720917 MGK720917 MQG720917 NAC720917 NJY720917 NTU720917 ODQ720917 ONM720917 OXI720917 PHE720917 PRA720917 QAW720917 QKS720917 QUO720917 REK720917 ROG720917 RYC720917 SHY720917 SRU720917 TBQ720917 TLM720917 TVI720917 UFE720917 UPA720917 UYW720917 VIS720917 VSO720917 WCK720917 WMG720917 WWC720917 U786453 JQ786453 TM786453 ADI786453 ANE786453 AXA786453 BGW786453 BQS786453 CAO786453 CKK786453 CUG786453 DEC786453 DNY786453 DXU786453 EHQ786453 ERM786453 FBI786453 FLE786453 FVA786453 GEW786453 GOS786453 GYO786453 HIK786453 HSG786453 ICC786453 ILY786453 IVU786453 JFQ786453 JPM786453 JZI786453 KJE786453 KTA786453 LCW786453 LMS786453 LWO786453 MGK786453 MQG786453 NAC786453 NJY786453 NTU786453 ODQ786453 ONM786453 OXI786453 PHE786453 PRA786453 QAW786453 QKS786453 QUO786453 REK786453 ROG786453 RYC786453 SHY786453 SRU786453 TBQ786453 TLM786453 TVI786453 UFE786453 UPA786453 UYW786453 VIS786453 VSO786453 WCK786453 WMG786453 WWC786453 U851989 JQ851989 TM851989 ADI851989 ANE851989 AXA851989 BGW851989 BQS851989 CAO851989 CKK851989 CUG851989 DEC851989 DNY851989 DXU851989 EHQ851989 ERM851989 FBI851989 FLE851989 FVA851989 GEW851989 GOS851989 GYO851989 HIK851989 HSG851989 ICC851989 ILY851989 IVU851989 JFQ851989 JPM851989 JZI851989 KJE851989 KTA851989 LCW851989 LMS851989 LWO851989 MGK851989 MQG851989 NAC851989 NJY851989 NTU851989 ODQ851989 ONM851989 OXI851989 PHE851989 PRA851989 QAW851989 QKS851989 QUO851989 REK851989 ROG851989 RYC851989 SHY851989 SRU851989 TBQ851989 TLM851989 TVI851989 UFE851989 UPA851989 UYW851989 VIS851989 VSO851989 WCK851989 WMG851989 WWC851989 U917525 JQ917525 TM917525 ADI917525 ANE917525 AXA917525 BGW917525 BQS917525 CAO917525 CKK917525 CUG917525 DEC917525 DNY917525 DXU917525 EHQ917525 ERM917525 FBI917525 FLE917525 FVA917525 GEW917525 GOS917525 GYO917525 HIK917525 HSG917525 ICC917525 ILY917525 IVU917525 JFQ917525 JPM917525 JZI917525 KJE917525 KTA917525 LCW917525 LMS917525 LWO917525 MGK917525 MQG917525 NAC917525 NJY917525 NTU917525 ODQ917525 ONM917525 OXI917525 PHE917525 PRA917525 QAW917525 QKS917525 QUO917525 REK917525 ROG917525 RYC917525 SHY917525 SRU917525 TBQ917525 TLM917525 TVI917525 UFE917525 UPA917525 UYW917525 VIS917525 VSO917525 WCK917525 WMG917525 WWC917525 U983061 JQ983061 TM983061 ADI983061 ANE983061 AXA983061 BGW983061 BQS983061 CAO983061 CKK983061 CUG983061 DEC983061 DNY983061 DXU983061 EHQ983061 ERM983061 FBI983061 FLE983061 FVA983061 GEW983061 GOS983061 GYO983061 HIK983061 HSG983061 ICC983061 ILY983061 IVU983061 JFQ983061 JPM983061 JZI983061 KJE983061 KTA983061 LCW983061 LMS983061 LWO983061 MGK983061 MQG983061 NAC983061 NJY983061 NTU983061 ODQ983061 ONM983061 OXI983061 PHE983061 PRA983061 QAW983061 QKS983061 QUO983061 REK983061 ROG983061 RYC983061 SHY983061 SRU983061 TBQ983061 TLM983061 TVI983061 UFE983061 UPA983061 UYW983061 VIS983061 VSO983061 WCK983061 WMG983061 WWC983061 U2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U65559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U131095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U196631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U262167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U327703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U393239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U458775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U524311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U589847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U655383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U720919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U786455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U851991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U917527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U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WWC983063 U25 JQ25 TM25 ADI25 ANE25 AXA25 BGW25 BQS25 CAO25 CKK25 CUG25 DEC25 DNY25 DXU25 EHQ25 ERM25 FBI25 FLE25 FVA25 GEW25 GOS25 GYO25 HIK25 HSG25 ICC25 ILY25 IVU25 JFQ25 JPM25 JZI25 KJE25 KTA25 LCW25 LMS25 LWO25 MGK25 MQG25 NAC25 NJY25 NTU25 ODQ25 ONM25 OXI25 PHE25 PRA25 QAW25 QKS25 QUO25 REK25 ROG25 RYC25 SHY25 SRU25 TBQ25 TLM25 TVI25 UFE25 UPA25 UYW25 VIS25 VSO25 WCK25 WMG25 WWC25 U65561 JQ65561 TM65561 ADI65561 ANE65561 AXA65561 BGW65561 BQS65561 CAO65561 CKK65561 CUG65561 DEC65561 DNY65561 DXU65561 EHQ65561 ERM65561 FBI65561 FLE65561 FVA65561 GEW65561 GOS65561 GYO65561 HIK65561 HSG65561 ICC65561 ILY65561 IVU65561 JFQ65561 JPM65561 JZI65561 KJE65561 KTA65561 LCW65561 LMS65561 LWO65561 MGK65561 MQG65561 NAC65561 NJY65561 NTU65561 ODQ65561 ONM65561 OXI65561 PHE65561 PRA65561 QAW65561 QKS65561 QUO65561 REK65561 ROG65561 RYC65561 SHY65561 SRU65561 TBQ65561 TLM65561 TVI65561 UFE65561 UPA65561 UYW65561 VIS65561 VSO65561 WCK65561 WMG65561 WWC65561 U131097 JQ131097 TM131097 ADI131097 ANE131097 AXA131097 BGW131097 BQS131097 CAO131097 CKK131097 CUG131097 DEC131097 DNY131097 DXU131097 EHQ131097 ERM131097 FBI131097 FLE131097 FVA131097 GEW131097 GOS131097 GYO131097 HIK131097 HSG131097 ICC131097 ILY131097 IVU131097 JFQ131097 JPM131097 JZI131097 KJE131097 KTA131097 LCW131097 LMS131097 LWO131097 MGK131097 MQG131097 NAC131097 NJY131097 NTU131097 ODQ131097 ONM131097 OXI131097 PHE131097 PRA131097 QAW131097 QKS131097 QUO131097 REK131097 ROG131097 RYC131097 SHY131097 SRU131097 TBQ131097 TLM131097 TVI131097 UFE131097 UPA131097 UYW131097 VIS131097 VSO131097 WCK131097 WMG131097 WWC131097 U196633 JQ196633 TM196633 ADI196633 ANE196633 AXA196633 BGW196633 BQS196633 CAO196633 CKK196633 CUG196633 DEC196633 DNY196633 DXU196633 EHQ196633 ERM196633 FBI196633 FLE196633 FVA196633 GEW196633 GOS196633 GYO196633 HIK196633 HSG196633 ICC196633 ILY196633 IVU196633 JFQ196633 JPM196633 JZI196633 KJE196633 KTA196633 LCW196633 LMS196633 LWO196633 MGK196633 MQG196633 NAC196633 NJY196633 NTU196633 ODQ196633 ONM196633 OXI196633 PHE196633 PRA196633 QAW196633 QKS196633 QUO196633 REK196633 ROG196633 RYC196633 SHY196633 SRU196633 TBQ196633 TLM196633 TVI196633 UFE196633 UPA196633 UYW196633 VIS196633 VSO196633 WCK196633 WMG196633 WWC196633 U262169 JQ262169 TM262169 ADI262169 ANE262169 AXA262169 BGW262169 BQS262169 CAO262169 CKK262169 CUG262169 DEC262169 DNY262169 DXU262169 EHQ262169 ERM262169 FBI262169 FLE262169 FVA262169 GEW262169 GOS262169 GYO262169 HIK262169 HSG262169 ICC262169 ILY262169 IVU262169 JFQ262169 JPM262169 JZI262169 KJE262169 KTA262169 LCW262169 LMS262169 LWO262169 MGK262169 MQG262169 NAC262169 NJY262169 NTU262169 ODQ262169 ONM262169 OXI262169 PHE262169 PRA262169 QAW262169 QKS262169 QUO262169 REK262169 ROG262169 RYC262169 SHY262169 SRU262169 TBQ262169 TLM262169 TVI262169 UFE262169 UPA262169 UYW262169 VIS262169 VSO262169 WCK262169 WMG262169 WWC262169 U327705 JQ327705 TM327705 ADI327705 ANE327705 AXA327705 BGW327705 BQS327705 CAO327705 CKK327705 CUG327705 DEC327705 DNY327705 DXU327705 EHQ327705 ERM327705 FBI327705 FLE327705 FVA327705 GEW327705 GOS327705 GYO327705 HIK327705 HSG327705 ICC327705 ILY327705 IVU327705 JFQ327705 JPM327705 JZI327705 KJE327705 KTA327705 LCW327705 LMS327705 LWO327705 MGK327705 MQG327705 NAC327705 NJY327705 NTU327705 ODQ327705 ONM327705 OXI327705 PHE327705 PRA327705 QAW327705 QKS327705 QUO327705 REK327705 ROG327705 RYC327705 SHY327705 SRU327705 TBQ327705 TLM327705 TVI327705 UFE327705 UPA327705 UYW327705 VIS327705 VSO327705 WCK327705 WMG327705 WWC327705 U393241 JQ393241 TM393241 ADI393241 ANE393241 AXA393241 BGW393241 BQS393241 CAO393241 CKK393241 CUG393241 DEC393241 DNY393241 DXU393241 EHQ393241 ERM393241 FBI393241 FLE393241 FVA393241 GEW393241 GOS393241 GYO393241 HIK393241 HSG393241 ICC393241 ILY393241 IVU393241 JFQ393241 JPM393241 JZI393241 KJE393241 KTA393241 LCW393241 LMS393241 LWO393241 MGK393241 MQG393241 NAC393241 NJY393241 NTU393241 ODQ393241 ONM393241 OXI393241 PHE393241 PRA393241 QAW393241 QKS393241 QUO393241 REK393241 ROG393241 RYC393241 SHY393241 SRU393241 TBQ393241 TLM393241 TVI393241 UFE393241 UPA393241 UYW393241 VIS393241 VSO393241 WCK393241 WMG393241 WWC393241 U458777 JQ458777 TM458777 ADI458777 ANE458777 AXA458777 BGW458777 BQS458777 CAO458777 CKK458777 CUG458777 DEC458777 DNY458777 DXU458777 EHQ458777 ERM458777 FBI458777 FLE458777 FVA458777 GEW458777 GOS458777 GYO458777 HIK458777 HSG458777 ICC458777 ILY458777 IVU458777 JFQ458777 JPM458777 JZI458777 KJE458777 KTA458777 LCW458777 LMS458777 LWO458777 MGK458777 MQG458777 NAC458777 NJY458777 NTU458777 ODQ458777 ONM458777 OXI458777 PHE458777 PRA458777 QAW458777 QKS458777 QUO458777 REK458777 ROG458777 RYC458777 SHY458777 SRU458777 TBQ458777 TLM458777 TVI458777 UFE458777 UPA458777 UYW458777 VIS458777 VSO458777 WCK458777 WMG458777 WWC458777 U524313 JQ524313 TM524313 ADI524313 ANE524313 AXA524313 BGW524313 BQS524313 CAO524313 CKK524313 CUG524313 DEC524313 DNY524313 DXU524313 EHQ524313 ERM524313 FBI524313 FLE524313 FVA524313 GEW524313 GOS524313 GYO524313 HIK524313 HSG524313 ICC524313 ILY524313 IVU524313 JFQ524313 JPM524313 JZI524313 KJE524313 KTA524313 LCW524313 LMS524313 LWO524313 MGK524313 MQG524313 NAC524313 NJY524313 NTU524313 ODQ524313 ONM524313 OXI524313 PHE524313 PRA524313 QAW524313 QKS524313 QUO524313 REK524313 ROG524313 RYC524313 SHY524313 SRU524313 TBQ524313 TLM524313 TVI524313 UFE524313 UPA524313 UYW524313 VIS524313 VSO524313 WCK524313 WMG524313 WWC524313 U589849 JQ589849 TM589849 ADI589849 ANE589849 AXA589849 BGW589849 BQS589849 CAO589849 CKK589849 CUG589849 DEC589849 DNY589849 DXU589849 EHQ589849 ERM589849 FBI589849 FLE589849 FVA589849 GEW589849 GOS589849 GYO589849 HIK589849 HSG589849 ICC589849 ILY589849 IVU589849 JFQ589849 JPM589849 JZI589849 KJE589849 KTA589849 LCW589849 LMS589849 LWO589849 MGK589849 MQG589849 NAC589849 NJY589849 NTU589849 ODQ589849 ONM589849 OXI589849 PHE589849 PRA589849 QAW589849 QKS589849 QUO589849 REK589849 ROG589849 RYC589849 SHY589849 SRU589849 TBQ589849 TLM589849 TVI589849 UFE589849 UPA589849 UYW589849 VIS589849 VSO589849 WCK589849 WMG589849 WWC589849 U655385 JQ655385 TM655385 ADI655385 ANE655385 AXA655385 BGW655385 BQS655385 CAO655385 CKK655385 CUG655385 DEC655385 DNY655385 DXU655385 EHQ655385 ERM655385 FBI655385 FLE655385 FVA655385 GEW655385 GOS655385 GYO655385 HIK655385 HSG655385 ICC655385 ILY655385 IVU655385 JFQ655385 JPM655385 JZI655385 KJE655385 KTA655385 LCW655385 LMS655385 LWO655385 MGK655385 MQG655385 NAC655385 NJY655385 NTU655385 ODQ655385 ONM655385 OXI655385 PHE655385 PRA655385 QAW655385 QKS655385 QUO655385 REK655385 ROG655385 RYC655385 SHY655385 SRU655385 TBQ655385 TLM655385 TVI655385 UFE655385 UPA655385 UYW655385 VIS655385 VSO655385 WCK655385 WMG655385 WWC655385 U720921 JQ720921 TM720921 ADI720921 ANE720921 AXA720921 BGW720921 BQS720921 CAO720921 CKK720921 CUG720921 DEC720921 DNY720921 DXU720921 EHQ720921 ERM720921 FBI720921 FLE720921 FVA720921 GEW720921 GOS720921 GYO720921 HIK720921 HSG720921 ICC720921 ILY720921 IVU720921 JFQ720921 JPM720921 JZI720921 KJE720921 KTA720921 LCW720921 LMS720921 LWO720921 MGK720921 MQG720921 NAC720921 NJY720921 NTU720921 ODQ720921 ONM720921 OXI720921 PHE720921 PRA720921 QAW720921 QKS720921 QUO720921 REK720921 ROG720921 RYC720921 SHY720921 SRU720921 TBQ720921 TLM720921 TVI720921 UFE720921 UPA720921 UYW720921 VIS720921 VSO720921 WCK720921 WMG720921 WWC720921 U786457 JQ786457 TM786457 ADI786457 ANE786457 AXA786457 BGW786457 BQS786457 CAO786457 CKK786457 CUG786457 DEC786457 DNY786457 DXU786457 EHQ786457 ERM786457 FBI786457 FLE786457 FVA786457 GEW786457 GOS786457 GYO786457 HIK786457 HSG786457 ICC786457 ILY786457 IVU786457 JFQ786457 JPM786457 JZI786457 KJE786457 KTA786457 LCW786457 LMS786457 LWO786457 MGK786457 MQG786457 NAC786457 NJY786457 NTU786457 ODQ786457 ONM786457 OXI786457 PHE786457 PRA786457 QAW786457 QKS786457 QUO786457 REK786457 ROG786457 RYC786457 SHY786457 SRU786457 TBQ786457 TLM786457 TVI786457 UFE786457 UPA786457 UYW786457 VIS786457 VSO786457 WCK786457 WMG786457 WWC786457 U851993 JQ851993 TM851993 ADI851993 ANE851993 AXA851993 BGW851993 BQS851993 CAO851993 CKK851993 CUG851993 DEC851993 DNY851993 DXU851993 EHQ851993 ERM851993 FBI851993 FLE851993 FVA851993 GEW851993 GOS851993 GYO851993 HIK851993 HSG851993 ICC851993 ILY851993 IVU851993 JFQ851993 JPM851993 JZI851993 KJE851993 KTA851993 LCW851993 LMS851993 LWO851993 MGK851993 MQG851993 NAC851993 NJY851993 NTU851993 ODQ851993 ONM851993 OXI851993 PHE851993 PRA851993 QAW851993 QKS851993 QUO851993 REK851993 ROG851993 RYC851993 SHY851993 SRU851993 TBQ851993 TLM851993 TVI851993 UFE851993 UPA851993 UYW851993 VIS851993 VSO851993 WCK851993 WMG851993 WWC851993 U917529 JQ917529 TM917529 ADI917529 ANE917529 AXA917529 BGW917529 BQS917529 CAO917529 CKK917529 CUG917529 DEC917529 DNY917529 DXU917529 EHQ917529 ERM917529 FBI917529 FLE917529 FVA917529 GEW917529 GOS917529 GYO917529 HIK917529 HSG917529 ICC917529 ILY917529 IVU917529 JFQ917529 JPM917529 JZI917529 KJE917529 KTA917529 LCW917529 LMS917529 LWO917529 MGK917529 MQG917529 NAC917529 NJY917529 NTU917529 ODQ917529 ONM917529 OXI917529 PHE917529 PRA917529 QAW917529 QKS917529 QUO917529 REK917529 ROG917529 RYC917529 SHY917529 SRU917529 TBQ917529 TLM917529 TVI917529 UFE917529 UPA917529 UYW917529 VIS917529 VSO917529 WCK917529 WMG917529 WWC917529 U983065 JQ983065 TM983065 ADI983065 ANE983065 AXA983065 BGW983065 BQS983065 CAO983065 CKK983065 CUG983065 DEC983065 DNY983065 DXU983065 EHQ983065 ERM983065 FBI983065 FLE983065 FVA983065 GEW983065 GOS983065 GYO983065 HIK983065 HSG983065 ICC983065 ILY983065 IVU983065 JFQ983065 JPM983065 JZI983065 KJE983065 KTA983065 LCW983065 LMS983065 LWO983065 MGK983065 MQG983065 NAC983065 NJY983065 NTU983065 ODQ983065 ONM983065 OXI983065 PHE983065 PRA983065 QAW983065 QKS983065 QUO983065 REK983065 ROG983065 RYC983065 SHY983065 SRU983065 TBQ983065 TLM983065 TVI983065 UFE983065 UPA983065 UYW983065 VIS983065 VSO983065 WCK983065 WMG983065 WWC983065" xr:uid="{F51A4964-F1B2-43B9-8C51-B5CDFF3FE6B6}">
      <formula1>"□,■"</formula1>
    </dataValidation>
    <dataValidation type="list" allowBlank="1" showInputMessage="1" showErrorMessage="1" sqref="N43:O43" xr:uid="{F55A347E-3A36-4E5B-BDF4-8793516D78FC}">
      <formula1>"5,6,7,8,9,10,11,12"</formula1>
    </dataValidation>
  </dataValidations>
  <printOptions horizontalCentered="1" verticalCentered="1"/>
  <pageMargins left="1.1811023622047245" right="0.78740157480314965" top="0.78740157480314965" bottom="0.59055118110236227" header="0.31496062992125984" footer="0.31496062992125984"/>
  <pageSetup paperSize="9" scale="99" orientation="portrait" blackAndWhite="1" verticalDpi="300"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2E43D-3553-49BA-8C8B-ECEDC71E6B67}">
  <sheetPr>
    <pageSetUpPr fitToPage="1"/>
  </sheetPr>
  <dimension ref="A1:AE52"/>
  <sheetViews>
    <sheetView view="pageBreakPreview" zoomScale="70" zoomScaleNormal="70" zoomScaleSheetLayoutView="70" workbookViewId="0">
      <selection activeCell="AA2" sqref="AA2:AB2"/>
    </sheetView>
  </sheetViews>
  <sheetFormatPr defaultRowHeight="13.5"/>
  <cols>
    <col min="1" max="2" width="14.625" style="594" customWidth="1"/>
    <col min="3" max="25" width="6.625" style="594" customWidth="1"/>
    <col min="26" max="256" width="9" style="594"/>
    <col min="257" max="258" width="14.625" style="594" customWidth="1"/>
    <col min="259" max="281" width="6.625" style="594" customWidth="1"/>
    <col min="282" max="512" width="9" style="594"/>
    <col min="513" max="514" width="14.625" style="594" customWidth="1"/>
    <col min="515" max="537" width="6.625" style="594" customWidth="1"/>
    <col min="538" max="768" width="9" style="594"/>
    <col min="769" max="770" width="14.625" style="594" customWidth="1"/>
    <col min="771" max="793" width="6.625" style="594" customWidth="1"/>
    <col min="794" max="1024" width="9" style="594"/>
    <col min="1025" max="1026" width="14.625" style="594" customWidth="1"/>
    <col min="1027" max="1049" width="6.625" style="594" customWidth="1"/>
    <col min="1050" max="1280" width="9" style="594"/>
    <col min="1281" max="1282" width="14.625" style="594" customWidth="1"/>
    <col min="1283" max="1305" width="6.625" style="594" customWidth="1"/>
    <col min="1306" max="1536" width="9" style="594"/>
    <col min="1537" max="1538" width="14.625" style="594" customWidth="1"/>
    <col min="1539" max="1561" width="6.625" style="594" customWidth="1"/>
    <col min="1562" max="1792" width="9" style="594"/>
    <col min="1793" max="1794" width="14.625" style="594" customWidth="1"/>
    <col min="1795" max="1817" width="6.625" style="594" customWidth="1"/>
    <col min="1818" max="2048" width="9" style="594"/>
    <col min="2049" max="2050" width="14.625" style="594" customWidth="1"/>
    <col min="2051" max="2073" width="6.625" style="594" customWidth="1"/>
    <col min="2074" max="2304" width="9" style="594"/>
    <col min="2305" max="2306" width="14.625" style="594" customWidth="1"/>
    <col min="2307" max="2329" width="6.625" style="594" customWidth="1"/>
    <col min="2330" max="2560" width="9" style="594"/>
    <col min="2561" max="2562" width="14.625" style="594" customWidth="1"/>
    <col min="2563" max="2585" width="6.625" style="594" customWidth="1"/>
    <col min="2586" max="2816" width="9" style="594"/>
    <col min="2817" max="2818" width="14.625" style="594" customWidth="1"/>
    <col min="2819" max="2841" width="6.625" style="594" customWidth="1"/>
    <col min="2842" max="3072" width="9" style="594"/>
    <col min="3073" max="3074" width="14.625" style="594" customWidth="1"/>
    <col min="3075" max="3097" width="6.625" style="594" customWidth="1"/>
    <col min="3098" max="3328" width="9" style="594"/>
    <col min="3329" max="3330" width="14.625" style="594" customWidth="1"/>
    <col min="3331" max="3353" width="6.625" style="594" customWidth="1"/>
    <col min="3354" max="3584" width="9" style="594"/>
    <col min="3585" max="3586" width="14.625" style="594" customWidth="1"/>
    <col min="3587" max="3609" width="6.625" style="594" customWidth="1"/>
    <col min="3610" max="3840" width="9" style="594"/>
    <col min="3841" max="3842" width="14.625" style="594" customWidth="1"/>
    <col min="3843" max="3865" width="6.625" style="594" customWidth="1"/>
    <col min="3866" max="4096" width="9" style="594"/>
    <col min="4097" max="4098" width="14.625" style="594" customWidth="1"/>
    <col min="4099" max="4121" width="6.625" style="594" customWidth="1"/>
    <col min="4122" max="4352" width="9" style="594"/>
    <col min="4353" max="4354" width="14.625" style="594" customWidth="1"/>
    <col min="4355" max="4377" width="6.625" style="594" customWidth="1"/>
    <col min="4378" max="4608" width="9" style="594"/>
    <col min="4609" max="4610" width="14.625" style="594" customWidth="1"/>
    <col min="4611" max="4633" width="6.625" style="594" customWidth="1"/>
    <col min="4634" max="4864" width="9" style="594"/>
    <col min="4865" max="4866" width="14.625" style="594" customWidth="1"/>
    <col min="4867" max="4889" width="6.625" style="594" customWidth="1"/>
    <col min="4890" max="5120" width="9" style="594"/>
    <col min="5121" max="5122" width="14.625" style="594" customWidth="1"/>
    <col min="5123" max="5145" width="6.625" style="594" customWidth="1"/>
    <col min="5146" max="5376" width="9" style="594"/>
    <col min="5377" max="5378" width="14.625" style="594" customWidth="1"/>
    <col min="5379" max="5401" width="6.625" style="594" customWidth="1"/>
    <col min="5402" max="5632" width="9" style="594"/>
    <col min="5633" max="5634" width="14.625" style="594" customWidth="1"/>
    <col min="5635" max="5657" width="6.625" style="594" customWidth="1"/>
    <col min="5658" max="5888" width="9" style="594"/>
    <col min="5889" max="5890" width="14.625" style="594" customWidth="1"/>
    <col min="5891" max="5913" width="6.625" style="594" customWidth="1"/>
    <col min="5914" max="6144" width="9" style="594"/>
    <col min="6145" max="6146" width="14.625" style="594" customWidth="1"/>
    <col min="6147" max="6169" width="6.625" style="594" customWidth="1"/>
    <col min="6170" max="6400" width="9" style="594"/>
    <col min="6401" max="6402" width="14.625" style="594" customWidth="1"/>
    <col min="6403" max="6425" width="6.625" style="594" customWidth="1"/>
    <col min="6426" max="6656" width="9" style="594"/>
    <col min="6657" max="6658" width="14.625" style="594" customWidth="1"/>
    <col min="6659" max="6681" width="6.625" style="594" customWidth="1"/>
    <col min="6682" max="6912" width="9" style="594"/>
    <col min="6913" max="6914" width="14.625" style="594" customWidth="1"/>
    <col min="6915" max="6937" width="6.625" style="594" customWidth="1"/>
    <col min="6938" max="7168" width="9" style="594"/>
    <col min="7169" max="7170" width="14.625" style="594" customWidth="1"/>
    <col min="7171" max="7193" width="6.625" style="594" customWidth="1"/>
    <col min="7194" max="7424" width="9" style="594"/>
    <col min="7425" max="7426" width="14.625" style="594" customWidth="1"/>
    <col min="7427" max="7449" width="6.625" style="594" customWidth="1"/>
    <col min="7450" max="7680" width="9" style="594"/>
    <col min="7681" max="7682" width="14.625" style="594" customWidth="1"/>
    <col min="7683" max="7705" width="6.625" style="594" customWidth="1"/>
    <col min="7706" max="7936" width="9" style="594"/>
    <col min="7937" max="7938" width="14.625" style="594" customWidth="1"/>
    <col min="7939" max="7961" width="6.625" style="594" customWidth="1"/>
    <col min="7962" max="8192" width="9" style="594"/>
    <col min="8193" max="8194" width="14.625" style="594" customWidth="1"/>
    <col min="8195" max="8217" width="6.625" style="594" customWidth="1"/>
    <col min="8218" max="8448" width="9" style="594"/>
    <col min="8449" max="8450" width="14.625" style="594" customWidth="1"/>
    <col min="8451" max="8473" width="6.625" style="594" customWidth="1"/>
    <col min="8474" max="8704" width="9" style="594"/>
    <col min="8705" max="8706" width="14.625" style="594" customWidth="1"/>
    <col min="8707" max="8729" width="6.625" style="594" customWidth="1"/>
    <col min="8730" max="8960" width="9" style="594"/>
    <col min="8961" max="8962" width="14.625" style="594" customWidth="1"/>
    <col min="8963" max="8985" width="6.625" style="594" customWidth="1"/>
    <col min="8986" max="9216" width="9" style="594"/>
    <col min="9217" max="9218" width="14.625" style="594" customWidth="1"/>
    <col min="9219" max="9241" width="6.625" style="594" customWidth="1"/>
    <col min="9242" max="9472" width="9" style="594"/>
    <col min="9473" max="9474" width="14.625" style="594" customWidth="1"/>
    <col min="9475" max="9497" width="6.625" style="594" customWidth="1"/>
    <col min="9498" max="9728" width="9" style="594"/>
    <col min="9729" max="9730" width="14.625" style="594" customWidth="1"/>
    <col min="9731" max="9753" width="6.625" style="594" customWidth="1"/>
    <col min="9754" max="9984" width="9" style="594"/>
    <col min="9985" max="9986" width="14.625" style="594" customWidth="1"/>
    <col min="9987" max="10009" width="6.625" style="594" customWidth="1"/>
    <col min="10010" max="10240" width="9" style="594"/>
    <col min="10241" max="10242" width="14.625" style="594" customWidth="1"/>
    <col min="10243" max="10265" width="6.625" style="594" customWidth="1"/>
    <col min="10266" max="10496" width="9" style="594"/>
    <col min="10497" max="10498" width="14.625" style="594" customWidth="1"/>
    <col min="10499" max="10521" width="6.625" style="594" customWidth="1"/>
    <col min="10522" max="10752" width="9" style="594"/>
    <col min="10753" max="10754" width="14.625" style="594" customWidth="1"/>
    <col min="10755" max="10777" width="6.625" style="594" customWidth="1"/>
    <col min="10778" max="11008" width="9" style="594"/>
    <col min="11009" max="11010" width="14.625" style="594" customWidth="1"/>
    <col min="11011" max="11033" width="6.625" style="594" customWidth="1"/>
    <col min="11034" max="11264" width="9" style="594"/>
    <col min="11265" max="11266" width="14.625" style="594" customWidth="1"/>
    <col min="11267" max="11289" width="6.625" style="594" customWidth="1"/>
    <col min="11290" max="11520" width="9" style="594"/>
    <col min="11521" max="11522" width="14.625" style="594" customWidth="1"/>
    <col min="11523" max="11545" width="6.625" style="594" customWidth="1"/>
    <col min="11546" max="11776" width="9" style="594"/>
    <col min="11777" max="11778" width="14.625" style="594" customWidth="1"/>
    <col min="11779" max="11801" width="6.625" style="594" customWidth="1"/>
    <col min="11802" max="12032" width="9" style="594"/>
    <col min="12033" max="12034" width="14.625" style="594" customWidth="1"/>
    <col min="12035" max="12057" width="6.625" style="594" customWidth="1"/>
    <col min="12058" max="12288" width="9" style="594"/>
    <col min="12289" max="12290" width="14.625" style="594" customWidth="1"/>
    <col min="12291" max="12313" width="6.625" style="594" customWidth="1"/>
    <col min="12314" max="12544" width="9" style="594"/>
    <col min="12545" max="12546" width="14.625" style="594" customWidth="1"/>
    <col min="12547" max="12569" width="6.625" style="594" customWidth="1"/>
    <col min="12570" max="12800" width="9" style="594"/>
    <col min="12801" max="12802" width="14.625" style="594" customWidth="1"/>
    <col min="12803" max="12825" width="6.625" style="594" customWidth="1"/>
    <col min="12826" max="13056" width="9" style="594"/>
    <col min="13057" max="13058" width="14.625" style="594" customWidth="1"/>
    <col min="13059" max="13081" width="6.625" style="594" customWidth="1"/>
    <col min="13082" max="13312" width="9" style="594"/>
    <col min="13313" max="13314" width="14.625" style="594" customWidth="1"/>
    <col min="13315" max="13337" width="6.625" style="594" customWidth="1"/>
    <col min="13338" max="13568" width="9" style="594"/>
    <col min="13569" max="13570" width="14.625" style="594" customWidth="1"/>
    <col min="13571" max="13593" width="6.625" style="594" customWidth="1"/>
    <col min="13594" max="13824" width="9" style="594"/>
    <col min="13825" max="13826" width="14.625" style="594" customWidth="1"/>
    <col min="13827" max="13849" width="6.625" style="594" customWidth="1"/>
    <col min="13850" max="14080" width="9" style="594"/>
    <col min="14081" max="14082" width="14.625" style="594" customWidth="1"/>
    <col min="14083" max="14105" width="6.625" style="594" customWidth="1"/>
    <col min="14106" max="14336" width="9" style="594"/>
    <col min="14337" max="14338" width="14.625" style="594" customWidth="1"/>
    <col min="14339" max="14361" width="6.625" style="594" customWidth="1"/>
    <col min="14362" max="14592" width="9" style="594"/>
    <col min="14593" max="14594" width="14.625" style="594" customWidth="1"/>
    <col min="14595" max="14617" width="6.625" style="594" customWidth="1"/>
    <col min="14618" max="14848" width="9" style="594"/>
    <col min="14849" max="14850" width="14.625" style="594" customWidth="1"/>
    <col min="14851" max="14873" width="6.625" style="594" customWidth="1"/>
    <col min="14874" max="15104" width="9" style="594"/>
    <col min="15105" max="15106" width="14.625" style="594" customWidth="1"/>
    <col min="15107" max="15129" width="6.625" style="594" customWidth="1"/>
    <col min="15130" max="15360" width="9" style="594"/>
    <col min="15361" max="15362" width="14.625" style="594" customWidth="1"/>
    <col min="15363" max="15385" width="6.625" style="594" customWidth="1"/>
    <col min="15386" max="15616" width="9" style="594"/>
    <col min="15617" max="15618" width="14.625" style="594" customWidth="1"/>
    <col min="15619" max="15641" width="6.625" style="594" customWidth="1"/>
    <col min="15642" max="15872" width="9" style="594"/>
    <col min="15873" max="15874" width="14.625" style="594" customWidth="1"/>
    <col min="15875" max="15897" width="6.625" style="594" customWidth="1"/>
    <col min="15898" max="16128" width="9" style="594"/>
    <col min="16129" max="16130" width="14.625" style="594" customWidth="1"/>
    <col min="16131" max="16153" width="6.625" style="594" customWidth="1"/>
    <col min="16154" max="16384" width="9" style="594"/>
  </cols>
  <sheetData>
    <row r="1" spans="1:31" ht="14.25" thickBot="1"/>
    <row r="2" spans="1:31" ht="35.1" customHeight="1" thickBot="1">
      <c r="A2" s="595" t="s">
        <v>3329</v>
      </c>
      <c r="B2" s="596"/>
      <c r="C2" s="596"/>
      <c r="D2" s="596"/>
      <c r="E2" s="596"/>
      <c r="F2" s="596"/>
      <c r="G2" s="596"/>
      <c r="H2" s="596"/>
      <c r="I2" s="596"/>
      <c r="J2" s="596"/>
      <c r="K2" s="596"/>
      <c r="L2" s="596"/>
      <c r="M2" s="596"/>
      <c r="N2" s="596"/>
      <c r="O2" s="596"/>
      <c r="P2" s="596"/>
      <c r="Q2" s="596"/>
      <c r="R2" s="596"/>
      <c r="S2" s="596"/>
      <c r="T2" s="1764" t="str">
        <f>IF(AA2="","",IF(AA2&lt;43586,TEXT(AA2,"ggge年m月d日"),IF(AA2&lt;43831,TEXT(AA2,"令和元年m月d日"),("令和"&amp;(YEAR(AA2)-2018)&amp;"年")&amp;TEXT(AA2,"m月d日"))))</f>
        <v/>
      </c>
      <c r="U2" s="1764"/>
      <c r="V2" s="1764"/>
      <c r="W2" s="1764"/>
      <c r="X2" s="1764"/>
      <c r="Y2" s="1765"/>
      <c r="Z2" s="597"/>
      <c r="AA2" s="1739"/>
      <c r="AB2" s="1740"/>
      <c r="AC2" s="598"/>
      <c r="AD2" s="599"/>
      <c r="AE2" s="599"/>
    </row>
    <row r="3" spans="1:31" ht="35.1" customHeight="1">
      <c r="A3" s="1741" t="s">
        <v>3330</v>
      </c>
      <c r="B3" s="1742"/>
      <c r="C3" s="1742"/>
      <c r="D3" s="1742"/>
      <c r="E3" s="1742"/>
      <c r="F3" s="1742"/>
      <c r="G3" s="1742"/>
      <c r="H3" s="1742"/>
      <c r="I3" s="1742"/>
      <c r="J3" s="1742"/>
      <c r="K3" s="1742"/>
      <c r="L3" s="1742"/>
      <c r="M3" s="1742"/>
      <c r="N3" s="1742"/>
      <c r="O3" s="1742"/>
      <c r="P3" s="1742"/>
      <c r="Q3" s="1742"/>
      <c r="R3" s="1742"/>
      <c r="S3" s="1742"/>
      <c r="T3" s="1742"/>
      <c r="U3" s="1742"/>
      <c r="V3" s="1742"/>
      <c r="W3" s="1742"/>
      <c r="X3" s="1742"/>
      <c r="Y3" s="1743"/>
      <c r="Z3" s="597"/>
    </row>
    <row r="4" spans="1:31" ht="35.1" customHeight="1" thickBot="1">
      <c r="A4" s="600"/>
      <c r="B4" s="601"/>
      <c r="C4" s="601"/>
      <c r="D4" s="601"/>
      <c r="E4" s="601"/>
      <c r="F4" s="601"/>
      <c r="G4" s="601"/>
      <c r="H4" s="601"/>
      <c r="I4" s="601"/>
      <c r="J4" s="601"/>
      <c r="K4" s="601"/>
      <c r="L4" s="601"/>
      <c r="M4" s="1744" t="s">
        <v>3331</v>
      </c>
      <c r="N4" s="1744"/>
      <c r="O4" s="1744"/>
      <c r="P4" s="1744"/>
      <c r="Q4" s="1744"/>
      <c r="R4" s="1744"/>
      <c r="S4" s="1744"/>
      <c r="T4" s="1744"/>
      <c r="U4" s="1744"/>
      <c r="V4" s="1744"/>
      <c r="W4" s="1744"/>
      <c r="X4" s="1744"/>
      <c r="Y4" s="1745"/>
      <c r="Z4" s="597"/>
    </row>
    <row r="5" spans="1:31" ht="35.1" customHeight="1">
      <c r="A5" s="1632" t="s">
        <v>3332</v>
      </c>
      <c r="B5" s="1746"/>
      <c r="C5" s="1748" t="str">
        <f>IF('第二面-3'!A52&lt;&gt;"",'第二面-3'!A52,"")</f>
        <v/>
      </c>
      <c r="D5" s="1749"/>
      <c r="E5" s="1749"/>
      <c r="F5" s="1749"/>
      <c r="G5" s="1749"/>
      <c r="H5" s="1749"/>
      <c r="I5" s="1749"/>
      <c r="J5" s="1749"/>
      <c r="K5" s="1749"/>
      <c r="L5" s="1749"/>
      <c r="M5" s="1749"/>
      <c r="N5" s="1749"/>
      <c r="O5" s="1749"/>
      <c r="P5" s="1749"/>
      <c r="Q5" s="1749"/>
      <c r="R5" s="1749"/>
      <c r="S5" s="1749"/>
      <c r="T5" s="1749"/>
      <c r="U5" s="1749"/>
      <c r="V5" s="1749"/>
      <c r="W5" s="1749"/>
      <c r="X5" s="1749"/>
      <c r="Y5" s="1750"/>
      <c r="Z5" s="597"/>
    </row>
    <row r="6" spans="1:31" ht="35.1" customHeight="1" thickBot="1">
      <c r="A6" s="1650"/>
      <c r="B6" s="1747"/>
      <c r="C6" s="1751"/>
      <c r="D6" s="1752"/>
      <c r="E6" s="1752"/>
      <c r="F6" s="1752"/>
      <c r="G6" s="1752"/>
      <c r="H6" s="1752"/>
      <c r="I6" s="1752"/>
      <c r="J6" s="1752"/>
      <c r="K6" s="1752"/>
      <c r="L6" s="1752"/>
      <c r="M6" s="1752"/>
      <c r="N6" s="1752"/>
      <c r="O6" s="1752"/>
      <c r="P6" s="1752"/>
      <c r="Q6" s="1752"/>
      <c r="R6" s="1752"/>
      <c r="S6" s="1752"/>
      <c r="T6" s="1752"/>
      <c r="U6" s="1752"/>
      <c r="V6" s="1752"/>
      <c r="W6" s="1752"/>
      <c r="X6" s="1752"/>
      <c r="Y6" s="1753"/>
      <c r="Z6" s="597"/>
    </row>
    <row r="7" spans="1:31" ht="35.1" customHeight="1">
      <c r="A7" s="1766" t="s">
        <v>3333</v>
      </c>
      <c r="B7" s="1767"/>
      <c r="C7" s="1772" t="s">
        <v>3334</v>
      </c>
      <c r="D7" s="1773"/>
      <c r="E7" s="1773"/>
      <c r="F7" s="1773"/>
      <c r="G7" s="1774"/>
      <c r="H7" s="1780" t="s">
        <v>3335</v>
      </c>
      <c r="I7" s="1781"/>
      <c r="J7" s="1782"/>
      <c r="K7" s="1783"/>
      <c r="L7" s="1783"/>
      <c r="M7" s="1783"/>
      <c r="N7" s="1783"/>
      <c r="O7" s="1783"/>
      <c r="P7" s="1783"/>
      <c r="Q7" s="1783"/>
      <c r="R7" s="1783"/>
      <c r="S7" s="1783"/>
      <c r="T7" s="1783"/>
      <c r="U7" s="1783"/>
      <c r="V7" s="1783"/>
      <c r="W7" s="1783"/>
      <c r="X7" s="1783"/>
      <c r="Y7" s="1784"/>
      <c r="Z7" s="597"/>
    </row>
    <row r="8" spans="1:31" ht="35.1" customHeight="1">
      <c r="A8" s="1768"/>
      <c r="B8" s="1769"/>
      <c r="C8" s="1775"/>
      <c r="D8" s="1682"/>
      <c r="E8" s="1682"/>
      <c r="F8" s="1682"/>
      <c r="G8" s="1776"/>
      <c r="H8" s="1785" t="s">
        <v>3336</v>
      </c>
      <c r="I8" s="1693"/>
      <c r="J8" s="1694"/>
      <c r="K8" s="1695"/>
      <c r="L8" s="1695"/>
      <c r="M8" s="1695"/>
      <c r="N8" s="1695"/>
      <c r="O8" s="1695"/>
      <c r="P8" s="1695"/>
      <c r="Q8" s="1696"/>
      <c r="R8" s="1695"/>
      <c r="S8" s="1695"/>
      <c r="T8" s="1695"/>
      <c r="U8" s="1695"/>
      <c r="V8" s="1695"/>
      <c r="W8" s="1695"/>
      <c r="X8" s="1695"/>
      <c r="Y8" s="1697"/>
      <c r="Z8" s="597"/>
    </row>
    <row r="9" spans="1:31" ht="35.1" customHeight="1">
      <c r="A9" s="1768"/>
      <c r="B9" s="1769"/>
      <c r="C9" s="1775"/>
      <c r="D9" s="1682"/>
      <c r="E9" s="1682"/>
      <c r="F9" s="1682"/>
      <c r="G9" s="1776"/>
      <c r="H9" s="1785" t="s">
        <v>3337</v>
      </c>
      <c r="I9" s="1693"/>
      <c r="J9" s="1694"/>
      <c r="K9" s="1695"/>
      <c r="L9" s="1695"/>
      <c r="M9" s="1695"/>
      <c r="N9" s="1695"/>
      <c r="O9" s="1695"/>
      <c r="P9" s="1715"/>
      <c r="Q9" s="1692" t="s">
        <v>3338</v>
      </c>
      <c r="R9" s="1693"/>
      <c r="S9" s="1694"/>
      <c r="T9" s="1695"/>
      <c r="U9" s="1695"/>
      <c r="V9" s="1695"/>
      <c r="W9" s="1695"/>
      <c r="X9" s="1695"/>
      <c r="Y9" s="1697"/>
      <c r="Z9" s="597"/>
    </row>
    <row r="10" spans="1:31" ht="35.1" customHeight="1" thickBot="1">
      <c r="A10" s="1768"/>
      <c r="B10" s="1769"/>
      <c r="C10" s="1777"/>
      <c r="D10" s="1778"/>
      <c r="E10" s="1778"/>
      <c r="F10" s="1778"/>
      <c r="G10" s="1779"/>
      <c r="H10" s="1722" t="s">
        <v>3339</v>
      </c>
      <c r="I10" s="1723"/>
      <c r="J10" s="1724"/>
      <c r="K10" s="1725"/>
      <c r="L10" s="1725"/>
      <c r="M10" s="1725"/>
      <c r="N10" s="1725"/>
      <c r="O10" s="1725"/>
      <c r="P10" s="1725"/>
      <c r="Q10" s="1726"/>
      <c r="R10" s="1725"/>
      <c r="S10" s="1725"/>
      <c r="T10" s="1725"/>
      <c r="U10" s="1725"/>
      <c r="V10" s="1725"/>
      <c r="W10" s="1725"/>
      <c r="X10" s="1725"/>
      <c r="Y10" s="1727"/>
      <c r="Z10" s="597"/>
      <c r="AA10" s="602"/>
    </row>
    <row r="11" spans="1:31" ht="35.1" customHeight="1" thickTop="1">
      <c r="A11" s="1768"/>
      <c r="B11" s="1769"/>
      <c r="C11" s="1728" t="s">
        <v>3340</v>
      </c>
      <c r="D11" s="1729"/>
      <c r="E11" s="1729"/>
      <c r="F11" s="1729"/>
      <c r="G11" s="1730"/>
      <c r="H11" s="1734" t="s">
        <v>3335</v>
      </c>
      <c r="I11" s="1735"/>
      <c r="J11" s="1736"/>
      <c r="K11" s="1737"/>
      <c r="L11" s="1737"/>
      <c r="M11" s="1737"/>
      <c r="N11" s="1737"/>
      <c r="O11" s="1737"/>
      <c r="P11" s="1737"/>
      <c r="Q11" s="1737"/>
      <c r="R11" s="1737"/>
      <c r="S11" s="1737"/>
      <c r="T11" s="1737"/>
      <c r="U11" s="1737"/>
      <c r="V11" s="1737"/>
      <c r="W11" s="1737"/>
      <c r="X11" s="1737"/>
      <c r="Y11" s="1738"/>
      <c r="Z11" s="597"/>
    </row>
    <row r="12" spans="1:31" ht="35.1" customHeight="1">
      <c r="A12" s="1768"/>
      <c r="B12" s="1769"/>
      <c r="C12" s="1681"/>
      <c r="D12" s="1682"/>
      <c r="E12" s="1682"/>
      <c r="F12" s="1682"/>
      <c r="G12" s="1683"/>
      <c r="H12" s="1692" t="s">
        <v>3336</v>
      </c>
      <c r="I12" s="1693"/>
      <c r="J12" s="1694"/>
      <c r="K12" s="1695"/>
      <c r="L12" s="1695"/>
      <c r="M12" s="1695"/>
      <c r="N12" s="1695"/>
      <c r="O12" s="1695"/>
      <c r="P12" s="1695"/>
      <c r="Q12" s="1696"/>
      <c r="R12" s="1695"/>
      <c r="S12" s="1695"/>
      <c r="T12" s="1695"/>
      <c r="U12" s="1695"/>
      <c r="V12" s="1695"/>
      <c r="W12" s="1695"/>
      <c r="X12" s="1695"/>
      <c r="Y12" s="1697"/>
      <c r="Z12" s="597"/>
    </row>
    <row r="13" spans="1:31" ht="35.1" customHeight="1">
      <c r="A13" s="1768"/>
      <c r="B13" s="1769"/>
      <c r="C13" s="1681"/>
      <c r="D13" s="1682"/>
      <c r="E13" s="1682"/>
      <c r="F13" s="1682"/>
      <c r="G13" s="1683"/>
      <c r="H13" s="1692" t="s">
        <v>3337</v>
      </c>
      <c r="I13" s="1693"/>
      <c r="J13" s="1694"/>
      <c r="K13" s="1695"/>
      <c r="L13" s="1695"/>
      <c r="M13" s="1695"/>
      <c r="N13" s="1695"/>
      <c r="O13" s="1695"/>
      <c r="P13" s="1715"/>
      <c r="Q13" s="1692" t="s">
        <v>3338</v>
      </c>
      <c r="R13" s="1693"/>
      <c r="S13" s="1694"/>
      <c r="T13" s="1695"/>
      <c r="U13" s="1695"/>
      <c r="V13" s="1695"/>
      <c r="W13" s="1695"/>
      <c r="X13" s="1695"/>
      <c r="Y13" s="1697"/>
      <c r="Z13" s="597"/>
    </row>
    <row r="14" spans="1:31" ht="35.1" customHeight="1" thickBot="1">
      <c r="A14" s="1768"/>
      <c r="B14" s="1769"/>
      <c r="C14" s="1731"/>
      <c r="D14" s="1732"/>
      <c r="E14" s="1732"/>
      <c r="F14" s="1732"/>
      <c r="G14" s="1733"/>
      <c r="H14" s="1716" t="s">
        <v>3339</v>
      </c>
      <c r="I14" s="1717"/>
      <c r="J14" s="1718"/>
      <c r="K14" s="1719"/>
      <c r="L14" s="1719"/>
      <c r="M14" s="1719"/>
      <c r="N14" s="1719"/>
      <c r="O14" s="1719"/>
      <c r="P14" s="1719"/>
      <c r="Q14" s="1720"/>
      <c r="R14" s="1719"/>
      <c r="S14" s="1719"/>
      <c r="T14" s="1719"/>
      <c r="U14" s="1719"/>
      <c r="V14" s="1719"/>
      <c r="W14" s="1719"/>
      <c r="X14" s="1719"/>
      <c r="Y14" s="1721"/>
      <c r="Z14" s="597"/>
    </row>
    <row r="15" spans="1:31" ht="35.1" customHeight="1" thickTop="1">
      <c r="A15" s="1768"/>
      <c r="B15" s="1769"/>
      <c r="C15" s="1681" t="s">
        <v>3341</v>
      </c>
      <c r="D15" s="1682"/>
      <c r="E15" s="1682"/>
      <c r="F15" s="1682"/>
      <c r="G15" s="1683"/>
      <c r="H15" s="1687" t="s">
        <v>3335</v>
      </c>
      <c r="I15" s="1688"/>
      <c r="J15" s="1689"/>
      <c r="K15" s="1690"/>
      <c r="L15" s="1690"/>
      <c r="M15" s="1690"/>
      <c r="N15" s="1690"/>
      <c r="O15" s="1690"/>
      <c r="P15" s="1690"/>
      <c r="Q15" s="1690"/>
      <c r="R15" s="1690"/>
      <c r="S15" s="1690"/>
      <c r="T15" s="1690"/>
      <c r="U15" s="1690"/>
      <c r="V15" s="1690"/>
      <c r="W15" s="1690"/>
      <c r="X15" s="1690"/>
      <c r="Y15" s="1691"/>
      <c r="Z15" s="597"/>
    </row>
    <row r="16" spans="1:31" ht="35.1" customHeight="1">
      <c r="A16" s="1768"/>
      <c r="B16" s="1769"/>
      <c r="C16" s="1681"/>
      <c r="D16" s="1682"/>
      <c r="E16" s="1682"/>
      <c r="F16" s="1682"/>
      <c r="G16" s="1683"/>
      <c r="H16" s="1692" t="s">
        <v>3336</v>
      </c>
      <c r="I16" s="1693"/>
      <c r="J16" s="1694"/>
      <c r="K16" s="1695"/>
      <c r="L16" s="1695"/>
      <c r="M16" s="1695"/>
      <c r="N16" s="1695"/>
      <c r="O16" s="1695"/>
      <c r="P16" s="1695"/>
      <c r="Q16" s="1696"/>
      <c r="R16" s="1695"/>
      <c r="S16" s="1695"/>
      <c r="T16" s="1695"/>
      <c r="U16" s="1695"/>
      <c r="V16" s="1695"/>
      <c r="W16" s="1695"/>
      <c r="X16" s="1695"/>
      <c r="Y16" s="1697"/>
      <c r="Z16" s="597"/>
    </row>
    <row r="17" spans="1:26" ht="35.1" customHeight="1">
      <c r="A17" s="1768"/>
      <c r="B17" s="1769"/>
      <c r="C17" s="1681"/>
      <c r="D17" s="1682"/>
      <c r="E17" s="1682"/>
      <c r="F17" s="1682"/>
      <c r="G17" s="1683"/>
      <c r="H17" s="1692" t="s">
        <v>3337</v>
      </c>
      <c r="I17" s="1693"/>
      <c r="J17" s="1694"/>
      <c r="K17" s="1695"/>
      <c r="L17" s="1695"/>
      <c r="M17" s="1695"/>
      <c r="N17" s="1695"/>
      <c r="O17" s="1695"/>
      <c r="P17" s="1715"/>
      <c r="Q17" s="1692" t="s">
        <v>3338</v>
      </c>
      <c r="R17" s="1693"/>
      <c r="S17" s="1694"/>
      <c r="T17" s="1695"/>
      <c r="U17" s="1695"/>
      <c r="V17" s="1695"/>
      <c r="W17" s="1695"/>
      <c r="X17" s="1695"/>
      <c r="Y17" s="1697"/>
      <c r="Z17" s="597"/>
    </row>
    <row r="18" spans="1:26" ht="35.1" customHeight="1" thickBot="1">
      <c r="A18" s="1770"/>
      <c r="B18" s="1771"/>
      <c r="C18" s="1684"/>
      <c r="D18" s="1685"/>
      <c r="E18" s="1685"/>
      <c r="F18" s="1685"/>
      <c r="G18" s="1686"/>
      <c r="H18" s="1700" t="s">
        <v>3339</v>
      </c>
      <c r="I18" s="1701"/>
      <c r="J18" s="1702"/>
      <c r="K18" s="1703"/>
      <c r="L18" s="1703"/>
      <c r="M18" s="1703"/>
      <c r="N18" s="1703"/>
      <c r="O18" s="1703"/>
      <c r="P18" s="1703"/>
      <c r="Q18" s="1704"/>
      <c r="R18" s="1703"/>
      <c r="S18" s="1703"/>
      <c r="T18" s="1703"/>
      <c r="U18" s="1703"/>
      <c r="V18" s="1703"/>
      <c r="W18" s="1703"/>
      <c r="X18" s="1703"/>
      <c r="Y18" s="1705"/>
      <c r="Z18" s="597"/>
    </row>
    <row r="19" spans="1:26" ht="35.1" customHeight="1">
      <c r="A19" s="1706" t="s">
        <v>3342</v>
      </c>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597"/>
    </row>
    <row r="20" spans="1:26" ht="35.1" customHeight="1">
      <c r="A20" s="1754" t="s">
        <v>3343</v>
      </c>
      <c r="B20" s="1755"/>
      <c r="C20" s="1709" t="s">
        <v>3344</v>
      </c>
      <c r="D20" s="1710"/>
      <c r="E20" s="1710"/>
      <c r="F20" s="1710"/>
      <c r="G20" s="1711"/>
      <c r="H20" s="1712"/>
      <c r="I20" s="1713"/>
      <c r="J20" s="1713"/>
      <c r="K20" s="1713"/>
      <c r="L20" s="1713"/>
      <c r="M20" s="1713"/>
      <c r="N20" s="1713"/>
      <c r="O20" s="1713"/>
      <c r="P20" s="1713"/>
      <c r="Q20" s="1713"/>
      <c r="R20" s="1713"/>
      <c r="S20" s="1713"/>
      <c r="T20" s="1713"/>
      <c r="U20" s="1713"/>
      <c r="V20" s="1713"/>
      <c r="W20" s="1713"/>
      <c r="X20" s="1713"/>
      <c r="Y20" s="1714"/>
      <c r="Z20" s="597"/>
    </row>
    <row r="21" spans="1:26" ht="35.1" customHeight="1" thickBot="1">
      <c r="A21" s="1634"/>
      <c r="B21" s="1649"/>
      <c r="C21" s="1672" t="s">
        <v>3345</v>
      </c>
      <c r="D21" s="1673"/>
      <c r="E21" s="1673"/>
      <c r="F21" s="1673"/>
      <c r="G21" s="1674"/>
      <c r="H21" s="1675"/>
      <c r="I21" s="1676"/>
      <c r="J21" s="1676"/>
      <c r="K21" s="1676"/>
      <c r="L21" s="1676"/>
      <c r="M21" s="1676"/>
      <c r="N21" s="1676"/>
      <c r="O21" s="1676"/>
      <c r="P21" s="1676"/>
      <c r="Q21" s="1676"/>
      <c r="R21" s="1676"/>
      <c r="S21" s="1676"/>
      <c r="T21" s="1676"/>
      <c r="U21" s="1676"/>
      <c r="V21" s="1676"/>
      <c r="W21" s="1676"/>
      <c r="X21" s="1676"/>
      <c r="Y21" s="1677"/>
      <c r="Z21" s="597"/>
    </row>
    <row r="22" spans="1:26" ht="35.1" customHeight="1" thickTop="1">
      <c r="A22" s="1634"/>
      <c r="B22" s="1649"/>
      <c r="C22" s="1678" t="s">
        <v>3346</v>
      </c>
      <c r="D22" s="1679"/>
      <c r="E22" s="1679"/>
      <c r="F22" s="1679"/>
      <c r="G22" s="1680"/>
      <c r="H22" s="1698"/>
      <c r="I22" s="1698"/>
      <c r="J22" s="1698"/>
      <c r="K22" s="1698"/>
      <c r="L22" s="1698"/>
      <c r="M22" s="1698"/>
      <c r="N22" s="1698"/>
      <c r="O22" s="1698"/>
      <c r="P22" s="1698"/>
      <c r="Q22" s="1698"/>
      <c r="R22" s="1698"/>
      <c r="S22" s="1698"/>
      <c r="T22" s="1698"/>
      <c r="U22" s="1698"/>
      <c r="V22" s="1698"/>
      <c r="W22" s="1698"/>
      <c r="X22" s="1698"/>
      <c r="Y22" s="1699"/>
      <c r="Z22" s="597"/>
    </row>
    <row r="23" spans="1:26" ht="35.1" customHeight="1">
      <c r="A23" s="1634"/>
      <c r="B23" s="1649"/>
      <c r="C23" s="1660" t="s">
        <v>2561</v>
      </c>
      <c r="D23" s="1661"/>
      <c r="E23" s="1661"/>
      <c r="F23" s="1661"/>
      <c r="G23" s="1662"/>
      <c r="H23" s="1663"/>
      <c r="I23" s="1663"/>
      <c r="J23" s="1663"/>
      <c r="K23" s="1663"/>
      <c r="L23" s="1663"/>
      <c r="M23" s="1663"/>
      <c r="N23" s="1663"/>
      <c r="O23" s="1663"/>
      <c r="P23" s="1663"/>
      <c r="Q23" s="1663"/>
      <c r="R23" s="1663"/>
      <c r="S23" s="1663"/>
      <c r="T23" s="1663"/>
      <c r="U23" s="1663"/>
      <c r="V23" s="1663"/>
      <c r="W23" s="1663"/>
      <c r="X23" s="1663"/>
      <c r="Y23" s="1664"/>
      <c r="Z23" s="597"/>
    </row>
    <row r="24" spans="1:26" ht="35.1" customHeight="1">
      <c r="A24" s="1634"/>
      <c r="B24" s="1649"/>
      <c r="C24" s="1660" t="s">
        <v>11</v>
      </c>
      <c r="D24" s="1661"/>
      <c r="E24" s="1661"/>
      <c r="F24" s="1661"/>
      <c r="G24" s="1662"/>
      <c r="H24" s="1665"/>
      <c r="I24" s="1665"/>
      <c r="J24" s="1665"/>
      <c r="K24" s="1665"/>
      <c r="L24" s="1665"/>
      <c r="M24" s="1665"/>
      <c r="N24" s="1665"/>
      <c r="O24" s="1665"/>
      <c r="P24" s="1666"/>
      <c r="Q24" s="1667" t="s">
        <v>9</v>
      </c>
      <c r="R24" s="1668"/>
      <c r="S24" s="1669"/>
      <c r="T24" s="1670"/>
      <c r="U24" s="1670"/>
      <c r="V24" s="1670"/>
      <c r="W24" s="1670"/>
      <c r="X24" s="1670"/>
      <c r="Y24" s="1671"/>
      <c r="Z24" s="603"/>
    </row>
    <row r="25" spans="1:26" ht="35.1" customHeight="1" thickBot="1">
      <c r="A25" s="1650"/>
      <c r="B25" s="1651"/>
      <c r="C25" s="1756" t="s">
        <v>4188</v>
      </c>
      <c r="D25" s="1757"/>
      <c r="E25" s="1757"/>
      <c r="F25" s="1757"/>
      <c r="G25" s="1758"/>
      <c r="H25" s="1759"/>
      <c r="I25" s="1759"/>
      <c r="J25" s="1759"/>
      <c r="K25" s="1759"/>
      <c r="L25" s="1759"/>
      <c r="M25" s="1759"/>
      <c r="N25" s="1759"/>
      <c r="O25" s="1759"/>
      <c r="P25" s="1759"/>
      <c r="Q25" s="1759"/>
      <c r="R25" s="1759"/>
      <c r="S25" s="1759"/>
      <c r="T25" s="1759"/>
      <c r="U25" s="1759"/>
      <c r="V25" s="1759"/>
      <c r="W25" s="1759"/>
      <c r="X25" s="1759"/>
      <c r="Y25" s="1760"/>
      <c r="Z25" s="603"/>
    </row>
    <row r="26" spans="1:26" ht="35.1" customHeight="1">
      <c r="A26" s="1632" t="s">
        <v>3347</v>
      </c>
      <c r="B26" s="1648"/>
      <c r="C26" s="1636" t="s">
        <v>3348</v>
      </c>
      <c r="D26" s="1637"/>
      <c r="E26" s="1637"/>
      <c r="F26" s="1637"/>
      <c r="G26" s="1637"/>
      <c r="H26" s="1637"/>
      <c r="I26" s="1637"/>
      <c r="J26" s="1637"/>
      <c r="K26" s="1637"/>
      <c r="L26" s="1637"/>
      <c r="M26" s="1637"/>
      <c r="N26" s="1637"/>
      <c r="O26" s="1637"/>
      <c r="P26" s="1637"/>
      <c r="Q26" s="1637"/>
      <c r="R26" s="1637"/>
      <c r="S26" s="1637"/>
      <c r="T26" s="1637"/>
      <c r="U26" s="1637"/>
      <c r="V26" s="1637"/>
      <c r="W26" s="1637"/>
      <c r="X26" s="1637"/>
      <c r="Y26" s="1639"/>
    </row>
    <row r="27" spans="1:26" ht="35.1" customHeight="1" thickBot="1">
      <c r="A27" s="1634"/>
      <c r="B27" s="1649"/>
      <c r="C27" s="604" t="s">
        <v>3349</v>
      </c>
      <c r="D27" s="605" t="s">
        <v>3350</v>
      </c>
      <c r="E27" s="1640" t="s">
        <v>3351</v>
      </c>
      <c r="F27" s="1641"/>
      <c r="G27" s="1641"/>
      <c r="H27" s="1641"/>
      <c r="I27" s="1641"/>
      <c r="J27" s="1641"/>
      <c r="K27" s="1641"/>
      <c r="L27" s="1641"/>
      <c r="M27" s="1641"/>
      <c r="N27" s="1642"/>
      <c r="O27" s="606" t="s">
        <v>3352</v>
      </c>
      <c r="P27" s="607"/>
      <c r="Q27" s="607"/>
      <c r="R27" s="607"/>
      <c r="S27" s="607"/>
      <c r="T27" s="607"/>
      <c r="U27" s="607"/>
      <c r="V27" s="607"/>
      <c r="W27" s="607"/>
      <c r="X27" s="607"/>
      <c r="Y27" s="608"/>
    </row>
    <row r="28" spans="1:26" ht="35.1" customHeight="1" thickTop="1">
      <c r="A28" s="1634"/>
      <c r="B28" s="1649"/>
      <c r="C28" s="609" t="s">
        <v>2820</v>
      </c>
      <c r="D28" s="609" t="s">
        <v>2820</v>
      </c>
      <c r="E28" s="610" t="s">
        <v>3353</v>
      </c>
      <c r="F28" s="610"/>
      <c r="G28" s="611"/>
      <c r="H28" s="611"/>
      <c r="I28" s="611"/>
      <c r="J28" s="612"/>
      <c r="K28" s="612"/>
      <c r="L28" s="612"/>
      <c r="M28" s="612"/>
      <c r="N28" s="612"/>
      <c r="O28" s="613"/>
      <c r="P28" s="614"/>
      <c r="Q28" s="614"/>
      <c r="R28" s="614"/>
      <c r="S28" s="614"/>
      <c r="T28" s="614"/>
      <c r="U28" s="614"/>
      <c r="V28" s="614"/>
      <c r="W28" s="614"/>
      <c r="X28" s="614"/>
      <c r="Y28" s="615"/>
    </row>
    <row r="29" spans="1:26" ht="35.1" customHeight="1">
      <c r="A29" s="1634"/>
      <c r="B29" s="1649"/>
      <c r="C29" s="609" t="s">
        <v>2820</v>
      </c>
      <c r="D29" s="609" t="s">
        <v>2820</v>
      </c>
      <c r="E29" s="610" t="s">
        <v>3354</v>
      </c>
      <c r="F29" s="610"/>
      <c r="G29" s="611"/>
      <c r="H29" s="611"/>
      <c r="I29" s="611"/>
      <c r="J29" s="611"/>
      <c r="K29" s="611"/>
      <c r="L29" s="616"/>
      <c r="M29" s="616"/>
      <c r="N29" s="616"/>
      <c r="O29" s="617"/>
      <c r="P29" s="618"/>
      <c r="Q29" s="618"/>
      <c r="R29" s="618"/>
      <c r="S29" s="618"/>
      <c r="T29" s="614"/>
      <c r="U29" s="614"/>
      <c r="V29" s="614"/>
      <c r="W29" s="614"/>
      <c r="X29" s="614"/>
      <c r="Y29" s="619"/>
    </row>
    <row r="30" spans="1:26" ht="35.1" customHeight="1">
      <c r="A30" s="1634"/>
      <c r="B30" s="1649"/>
      <c r="C30" s="609" t="s">
        <v>2820</v>
      </c>
      <c r="D30" s="609" t="s">
        <v>2820</v>
      </c>
      <c r="E30" s="610" t="s">
        <v>3355</v>
      </c>
      <c r="F30" s="610"/>
      <c r="G30" s="611"/>
      <c r="H30" s="611"/>
      <c r="I30" s="611"/>
      <c r="J30" s="611"/>
      <c r="K30" s="611"/>
      <c r="L30" s="611"/>
      <c r="M30" s="616"/>
      <c r="N30" s="616"/>
      <c r="O30" s="617"/>
      <c r="P30" s="618"/>
      <c r="Q30" s="618"/>
      <c r="R30" s="618"/>
      <c r="S30" s="618"/>
      <c r="T30" s="614"/>
      <c r="U30" s="614"/>
      <c r="V30" s="614"/>
      <c r="W30" s="614"/>
      <c r="X30" s="614"/>
      <c r="Y30" s="619"/>
    </row>
    <row r="31" spans="1:26" ht="35.1" customHeight="1">
      <c r="A31" s="1634"/>
      <c r="B31" s="1649"/>
      <c r="C31" s="609" t="s">
        <v>2820</v>
      </c>
      <c r="D31" s="609" t="s">
        <v>2820</v>
      </c>
      <c r="E31" s="610" t="s">
        <v>3356</v>
      </c>
      <c r="F31" s="610"/>
      <c r="G31" s="611"/>
      <c r="H31" s="611"/>
      <c r="I31" s="611"/>
      <c r="J31" s="611"/>
      <c r="K31" s="611"/>
      <c r="L31" s="616"/>
      <c r="M31" s="616"/>
      <c r="N31" s="616"/>
      <c r="O31" s="617"/>
      <c r="P31" s="618"/>
      <c r="Q31" s="618"/>
      <c r="R31" s="618"/>
      <c r="S31" s="618"/>
      <c r="T31" s="614"/>
      <c r="U31" s="614"/>
      <c r="V31" s="614"/>
      <c r="W31" s="614"/>
      <c r="X31" s="614"/>
      <c r="Y31" s="619"/>
    </row>
    <row r="32" spans="1:26" ht="35.1" customHeight="1" thickBot="1">
      <c r="A32" s="1650"/>
      <c r="B32" s="1651"/>
      <c r="C32" s="620" t="s">
        <v>2820</v>
      </c>
      <c r="D32" s="620" t="s">
        <v>2820</v>
      </c>
      <c r="E32" s="621"/>
      <c r="F32" s="621"/>
      <c r="G32" s="622"/>
      <c r="H32" s="622"/>
      <c r="I32" s="622"/>
      <c r="J32" s="622"/>
      <c r="K32" s="622"/>
      <c r="L32" s="623"/>
      <c r="M32" s="623"/>
      <c r="N32" s="623"/>
      <c r="O32" s="624"/>
      <c r="P32" s="625"/>
      <c r="Q32" s="625"/>
      <c r="R32" s="625"/>
      <c r="S32" s="625"/>
      <c r="T32" s="625"/>
      <c r="U32" s="625"/>
      <c r="V32" s="625"/>
      <c r="W32" s="625"/>
      <c r="X32" s="625"/>
      <c r="Y32" s="626"/>
    </row>
    <row r="33" spans="1:26" ht="35.1" customHeight="1" thickBot="1">
      <c r="A33" s="1632" t="s">
        <v>3357</v>
      </c>
      <c r="B33" s="1648"/>
      <c r="C33" s="1652" t="s">
        <v>3040</v>
      </c>
      <c r="D33" s="1653"/>
      <c r="E33" s="1654" t="s">
        <v>3358</v>
      </c>
      <c r="F33" s="1655"/>
      <c r="G33" s="1655"/>
      <c r="H33" s="1655"/>
      <c r="I33" s="1655"/>
      <c r="J33" s="1655"/>
      <c r="K33" s="1655"/>
      <c r="L33" s="1655"/>
      <c r="M33" s="1655"/>
      <c r="N33" s="1656"/>
      <c r="O33" s="1654" t="s">
        <v>3359</v>
      </c>
      <c r="P33" s="1655"/>
      <c r="Q33" s="1655"/>
      <c r="R33" s="1655"/>
      <c r="S33" s="1655"/>
      <c r="T33" s="1655"/>
      <c r="U33" s="1655"/>
      <c r="V33" s="1655"/>
      <c r="W33" s="1655"/>
      <c r="X33" s="1655"/>
      <c r="Y33" s="1657"/>
    </row>
    <row r="34" spans="1:26" ht="35.1" customHeight="1" thickTop="1">
      <c r="A34" s="1634"/>
      <c r="B34" s="1649"/>
      <c r="C34" s="1658" t="s">
        <v>2820</v>
      </c>
      <c r="D34" s="1659"/>
      <c r="E34" s="627" t="s">
        <v>3360</v>
      </c>
      <c r="F34" s="611"/>
      <c r="G34" s="611"/>
      <c r="H34" s="611"/>
      <c r="I34" s="611"/>
      <c r="J34" s="611"/>
      <c r="K34" s="611"/>
      <c r="L34" s="612"/>
      <c r="M34" s="612"/>
      <c r="N34" s="612"/>
      <c r="O34" s="628"/>
      <c r="P34" s="629"/>
      <c r="Q34" s="629"/>
      <c r="R34" s="629"/>
      <c r="S34" s="629"/>
      <c r="T34" s="629"/>
      <c r="U34" s="629"/>
      <c r="V34" s="629"/>
      <c r="W34" s="629"/>
      <c r="X34" s="629"/>
      <c r="Y34" s="630"/>
    </row>
    <row r="35" spans="1:26" ht="35.1" customHeight="1">
      <c r="A35" s="1634"/>
      <c r="B35" s="1649"/>
      <c r="C35" s="1658" t="s">
        <v>2820</v>
      </c>
      <c r="D35" s="1659"/>
      <c r="E35" s="627" t="s">
        <v>3361</v>
      </c>
      <c r="F35" s="627"/>
      <c r="G35" s="627"/>
      <c r="H35" s="627"/>
      <c r="I35" s="627"/>
      <c r="J35" s="627"/>
      <c r="K35" s="627"/>
      <c r="L35" s="627"/>
      <c r="M35" s="627"/>
      <c r="N35" s="627"/>
      <c r="O35" s="631"/>
      <c r="P35" s="632"/>
      <c r="Q35" s="632"/>
      <c r="R35" s="632"/>
      <c r="S35" s="632"/>
      <c r="Y35" s="633"/>
      <c r="Z35" s="634"/>
    </row>
    <row r="36" spans="1:26" ht="35.1" customHeight="1">
      <c r="A36" s="1634"/>
      <c r="B36" s="1649"/>
      <c r="C36" s="1658" t="s">
        <v>2820</v>
      </c>
      <c r="D36" s="1659"/>
      <c r="E36" s="627" t="s">
        <v>3362</v>
      </c>
      <c r="F36" s="627"/>
      <c r="G36" s="627"/>
      <c r="H36" s="627"/>
      <c r="I36" s="627"/>
      <c r="J36" s="627"/>
      <c r="K36" s="627"/>
      <c r="L36" s="627"/>
      <c r="M36" s="627"/>
      <c r="N36" s="627"/>
      <c r="O36" s="631"/>
      <c r="P36" s="632"/>
      <c r="Q36" s="632"/>
      <c r="R36" s="632"/>
      <c r="S36" s="632"/>
      <c r="U36" s="597"/>
      <c r="Y36" s="633"/>
    </row>
    <row r="37" spans="1:26" ht="35.1" customHeight="1" thickBot="1">
      <c r="A37" s="1650"/>
      <c r="B37" s="1651"/>
      <c r="C37" s="1630" t="s">
        <v>2820</v>
      </c>
      <c r="D37" s="1631"/>
      <c r="E37" s="1761"/>
      <c r="F37" s="1762"/>
      <c r="G37" s="1762"/>
      <c r="H37" s="1762"/>
      <c r="I37" s="1762"/>
      <c r="J37" s="1762"/>
      <c r="K37" s="1762"/>
      <c r="L37" s="1762"/>
      <c r="M37" s="1762"/>
      <c r="N37" s="1763"/>
      <c r="O37" s="635"/>
      <c r="P37" s="632"/>
      <c r="Q37" s="632"/>
      <c r="R37" s="632"/>
      <c r="S37" s="632"/>
      <c r="U37" s="597"/>
      <c r="Y37" s="633"/>
    </row>
    <row r="38" spans="1:26" ht="35.1" customHeight="1">
      <c r="A38" s="1632" t="s">
        <v>3363</v>
      </c>
      <c r="B38" s="1633"/>
      <c r="C38" s="1636" t="s">
        <v>3364</v>
      </c>
      <c r="D38" s="1637"/>
      <c r="E38" s="1637"/>
      <c r="F38" s="1637"/>
      <c r="G38" s="1637"/>
      <c r="H38" s="1637"/>
      <c r="I38" s="1637"/>
      <c r="J38" s="1637"/>
      <c r="K38" s="1637"/>
      <c r="L38" s="1637"/>
      <c r="M38" s="1637"/>
      <c r="N38" s="1637"/>
      <c r="O38" s="1638"/>
      <c r="P38" s="1637"/>
      <c r="Q38" s="1637"/>
      <c r="R38" s="1637"/>
      <c r="S38" s="1637"/>
      <c r="T38" s="1637"/>
      <c r="U38" s="1637"/>
      <c r="V38" s="1637"/>
      <c r="W38" s="1637"/>
      <c r="X38" s="1637"/>
      <c r="Y38" s="1639"/>
    </row>
    <row r="39" spans="1:26" ht="35.1" customHeight="1" thickBot="1">
      <c r="A39" s="1634"/>
      <c r="B39" s="1635"/>
      <c r="C39" s="636" t="s">
        <v>3365</v>
      </c>
      <c r="D39" s="637" t="s">
        <v>3366</v>
      </c>
      <c r="E39" s="1640" t="s">
        <v>3367</v>
      </c>
      <c r="F39" s="1641"/>
      <c r="G39" s="1641"/>
      <c r="H39" s="1641"/>
      <c r="I39" s="1641"/>
      <c r="J39" s="1641"/>
      <c r="K39" s="1641"/>
      <c r="L39" s="1641"/>
      <c r="M39" s="1641"/>
      <c r="N39" s="1642"/>
      <c r="O39" s="1640" t="s">
        <v>3368</v>
      </c>
      <c r="P39" s="1641"/>
      <c r="Q39" s="1641"/>
      <c r="R39" s="1641"/>
      <c r="S39" s="1641"/>
      <c r="T39" s="1641"/>
      <c r="U39" s="1641"/>
      <c r="V39" s="1641"/>
      <c r="W39" s="1641"/>
      <c r="X39" s="1641"/>
      <c r="Y39" s="1643"/>
    </row>
    <row r="40" spans="1:26" ht="35.1" customHeight="1" thickTop="1">
      <c r="A40" s="1634"/>
      <c r="B40" s="1635"/>
      <c r="C40" s="609" t="s">
        <v>2820</v>
      </c>
      <c r="D40" s="609" t="s">
        <v>2820</v>
      </c>
      <c r="E40" s="627" t="s">
        <v>3369</v>
      </c>
      <c r="F40" s="611"/>
      <c r="G40" s="611"/>
      <c r="H40" s="611"/>
      <c r="I40" s="611"/>
      <c r="J40" s="612"/>
      <c r="K40" s="612"/>
      <c r="L40" s="612"/>
      <c r="M40" s="612"/>
      <c r="N40" s="612"/>
      <c r="O40" s="638" t="s">
        <v>3370</v>
      </c>
      <c r="P40" s="612"/>
      <c r="Q40" s="612"/>
      <c r="R40" s="612"/>
      <c r="S40" s="612"/>
      <c r="T40" s="612"/>
      <c r="U40" s="612"/>
      <c r="V40" s="612"/>
      <c r="W40" s="612"/>
      <c r="X40" s="612"/>
      <c r="Y40" s="639"/>
    </row>
    <row r="41" spans="1:26" ht="35.1" customHeight="1">
      <c r="A41" s="1634"/>
      <c r="B41" s="1635"/>
      <c r="C41" s="609" t="s">
        <v>2820</v>
      </c>
      <c r="D41" s="609" t="s">
        <v>2820</v>
      </c>
      <c r="E41" s="627" t="s">
        <v>4189</v>
      </c>
      <c r="F41" s="611"/>
      <c r="G41" s="611"/>
      <c r="H41" s="611"/>
      <c r="I41" s="611"/>
      <c r="J41" s="611"/>
      <c r="K41" s="611"/>
      <c r="L41" s="616"/>
      <c r="M41" s="616"/>
      <c r="N41" s="616"/>
      <c r="O41" s="638"/>
      <c r="P41" s="616"/>
      <c r="Q41" s="616"/>
      <c r="R41" s="616"/>
      <c r="S41" s="616"/>
      <c r="T41" s="612"/>
      <c r="U41" s="612"/>
      <c r="V41" s="612"/>
      <c r="W41" s="612"/>
      <c r="X41" s="612"/>
      <c r="Y41" s="640"/>
    </row>
    <row r="42" spans="1:26" ht="35.1" customHeight="1">
      <c r="A42" s="1634"/>
      <c r="B42" s="1635"/>
      <c r="C42" s="609" t="s">
        <v>2820</v>
      </c>
      <c r="D42" s="609" t="s">
        <v>2820</v>
      </c>
      <c r="E42" s="627" t="s">
        <v>3371</v>
      </c>
      <c r="F42" s="611"/>
      <c r="G42" s="611"/>
      <c r="H42" s="611"/>
      <c r="I42" s="611"/>
      <c r="J42" s="611"/>
      <c r="K42" s="611"/>
      <c r="L42" s="611"/>
      <c r="M42" s="616"/>
      <c r="N42" s="616"/>
      <c r="O42" s="638" t="s">
        <v>3372</v>
      </c>
      <c r="P42" s="616"/>
      <c r="Q42" s="616"/>
      <c r="R42" s="616"/>
      <c r="S42" s="616"/>
      <c r="T42" s="612"/>
      <c r="U42" s="612"/>
      <c r="V42" s="612"/>
      <c r="W42" s="612"/>
      <c r="X42" s="612"/>
      <c r="Y42" s="640"/>
    </row>
    <row r="43" spans="1:26" ht="35.1" customHeight="1">
      <c r="A43" s="1634"/>
      <c r="B43" s="1635"/>
      <c r="C43" s="609" t="s">
        <v>2820</v>
      </c>
      <c r="D43" s="609" t="s">
        <v>2820</v>
      </c>
      <c r="E43" s="627" t="s">
        <v>3373</v>
      </c>
      <c r="F43" s="611"/>
      <c r="G43" s="611"/>
      <c r="H43" s="611"/>
      <c r="I43" s="611"/>
      <c r="J43" s="611"/>
      <c r="K43" s="611"/>
      <c r="L43" s="616"/>
      <c r="M43" s="616"/>
      <c r="N43" s="616"/>
      <c r="O43" s="638" t="s">
        <v>3374</v>
      </c>
      <c r="P43" s="616"/>
      <c r="Q43" s="616"/>
      <c r="R43" s="616"/>
      <c r="S43" s="616"/>
      <c r="T43" s="612"/>
      <c r="U43" s="612"/>
      <c r="V43" s="612"/>
      <c r="W43" s="612"/>
      <c r="X43" s="612"/>
      <c r="Y43" s="640"/>
    </row>
    <row r="44" spans="1:26" ht="35.1" customHeight="1">
      <c r="A44" s="1634"/>
      <c r="B44" s="1635"/>
      <c r="C44" s="609" t="s">
        <v>2820</v>
      </c>
      <c r="D44" s="609" t="s">
        <v>2820</v>
      </c>
      <c r="E44" s="627" t="s">
        <v>3375</v>
      </c>
      <c r="F44" s="611"/>
      <c r="G44" s="611"/>
      <c r="H44" s="611"/>
      <c r="I44" s="611"/>
      <c r="J44" s="611"/>
      <c r="K44" s="611"/>
      <c r="L44" s="612"/>
      <c r="M44" s="641"/>
      <c r="N44" s="641"/>
      <c r="O44" s="638" t="s">
        <v>3376</v>
      </c>
      <c r="P44" s="641"/>
      <c r="Q44" s="641"/>
      <c r="R44" s="641"/>
      <c r="S44" s="641"/>
      <c r="T44" s="612"/>
      <c r="U44" s="612"/>
      <c r="V44" s="612"/>
      <c r="W44" s="612"/>
      <c r="X44" s="612"/>
      <c r="Y44" s="642"/>
    </row>
    <row r="45" spans="1:26" ht="35.1" customHeight="1">
      <c r="A45" s="1634"/>
      <c r="B45" s="1635"/>
      <c r="C45" s="609" t="s">
        <v>2820</v>
      </c>
      <c r="D45" s="609" t="s">
        <v>2820</v>
      </c>
      <c r="E45" s="627" t="s">
        <v>4190</v>
      </c>
      <c r="F45" s="611"/>
      <c r="G45" s="611"/>
      <c r="H45" s="611"/>
      <c r="I45" s="611"/>
      <c r="J45" s="611"/>
      <c r="K45" s="611"/>
      <c r="L45" s="616"/>
      <c r="M45" s="616"/>
      <c r="N45" s="616"/>
      <c r="O45" s="638"/>
      <c r="P45" s="616"/>
      <c r="Q45" s="616"/>
      <c r="R45" s="616"/>
      <c r="S45" s="616"/>
      <c r="T45" s="612"/>
      <c r="U45" s="612"/>
      <c r="V45" s="612"/>
      <c r="W45" s="612"/>
      <c r="X45" s="612"/>
      <c r="Y45" s="640"/>
    </row>
    <row r="46" spans="1:26" ht="35.1" customHeight="1">
      <c r="A46" s="1634"/>
      <c r="B46" s="1635"/>
      <c r="C46" s="609" t="s">
        <v>2820</v>
      </c>
      <c r="D46" s="609" t="s">
        <v>2820</v>
      </c>
      <c r="E46" s="627" t="s">
        <v>3377</v>
      </c>
      <c r="F46" s="611"/>
      <c r="G46" s="611"/>
      <c r="H46" s="611"/>
      <c r="I46" s="611"/>
      <c r="J46" s="611"/>
      <c r="K46" s="611"/>
      <c r="L46" s="616"/>
      <c r="M46" s="616"/>
      <c r="N46" s="616"/>
      <c r="O46" s="638" t="s">
        <v>3378</v>
      </c>
      <c r="P46" s="616"/>
      <c r="Q46" s="616"/>
      <c r="R46" s="616"/>
      <c r="S46" s="616"/>
      <c r="T46" s="612"/>
      <c r="U46" s="612"/>
      <c r="V46" s="612"/>
      <c r="W46" s="612"/>
      <c r="X46" s="612"/>
      <c r="Y46" s="640"/>
    </row>
    <row r="47" spans="1:26" ht="35.1" customHeight="1">
      <c r="A47" s="1634"/>
      <c r="B47" s="1635"/>
      <c r="C47" s="609" t="s">
        <v>2820</v>
      </c>
      <c r="D47" s="609" t="s">
        <v>2820</v>
      </c>
      <c r="E47" s="627" t="s">
        <v>3379</v>
      </c>
      <c r="F47" s="611"/>
      <c r="G47" s="611"/>
      <c r="H47" s="611"/>
      <c r="I47" s="611"/>
      <c r="J47" s="611"/>
      <c r="K47" s="611"/>
      <c r="L47" s="612"/>
      <c r="M47" s="612"/>
      <c r="N47" s="612"/>
      <c r="O47" s="638" t="s">
        <v>3380</v>
      </c>
      <c r="P47" s="612"/>
      <c r="Q47" s="612"/>
      <c r="R47" s="612"/>
      <c r="S47" s="612"/>
      <c r="T47" s="612"/>
      <c r="U47" s="612"/>
      <c r="V47" s="612"/>
      <c r="W47" s="612"/>
      <c r="X47" s="612"/>
      <c r="Y47" s="639"/>
    </row>
    <row r="48" spans="1:26" ht="35.1" customHeight="1" thickBot="1">
      <c r="A48" s="1634"/>
      <c r="B48" s="1635"/>
      <c r="C48" s="609" t="s">
        <v>2820</v>
      </c>
      <c r="D48" s="609" t="s">
        <v>2820</v>
      </c>
      <c r="E48" s="1644"/>
      <c r="F48" s="1645"/>
      <c r="G48" s="1645"/>
      <c r="H48" s="1645"/>
      <c r="I48" s="1645"/>
      <c r="J48" s="1645"/>
      <c r="K48" s="1645"/>
      <c r="L48" s="1645"/>
      <c r="M48" s="1645"/>
      <c r="N48" s="1646"/>
      <c r="O48" s="1644"/>
      <c r="P48" s="1645"/>
      <c r="Q48" s="1645"/>
      <c r="R48" s="1645"/>
      <c r="S48" s="1645"/>
      <c r="T48" s="1645"/>
      <c r="U48" s="1645"/>
      <c r="V48" s="1645"/>
      <c r="W48" s="1645"/>
      <c r="X48" s="1645"/>
      <c r="Y48" s="1647"/>
    </row>
    <row r="49" spans="1:26" ht="35.1" customHeight="1">
      <c r="A49" s="1618" t="s">
        <v>3381</v>
      </c>
      <c r="B49" s="1619"/>
      <c r="C49" s="1619"/>
      <c r="D49" s="1619"/>
      <c r="E49" s="1619"/>
      <c r="F49" s="1619"/>
      <c r="G49" s="1619"/>
      <c r="H49" s="1619"/>
      <c r="I49" s="1619"/>
      <c r="J49" s="1619"/>
      <c r="K49" s="1619"/>
      <c r="L49" s="1619"/>
      <c r="M49" s="1619"/>
      <c r="N49" s="1619"/>
      <c r="O49" s="1619"/>
      <c r="P49" s="1619"/>
      <c r="Q49" s="1619"/>
      <c r="R49" s="1619"/>
      <c r="S49" s="1619"/>
      <c r="T49" s="1619"/>
      <c r="U49" s="1619"/>
      <c r="V49" s="1619"/>
      <c r="W49" s="1619"/>
      <c r="X49" s="1619"/>
      <c r="Y49" s="1620"/>
      <c r="Z49" s="597"/>
    </row>
    <row r="50" spans="1:26" ht="35.1" customHeight="1">
      <c r="A50" s="1621"/>
      <c r="B50" s="1622"/>
      <c r="C50" s="1622"/>
      <c r="D50" s="1622"/>
      <c r="E50" s="1622"/>
      <c r="F50" s="1622"/>
      <c r="G50" s="1622"/>
      <c r="H50" s="1622"/>
      <c r="I50" s="1622"/>
      <c r="J50" s="1622"/>
      <c r="K50" s="1622"/>
      <c r="L50" s="1622"/>
      <c r="M50" s="1622"/>
      <c r="N50" s="1622"/>
      <c r="O50" s="1622"/>
      <c r="P50" s="1622"/>
      <c r="Q50" s="1622"/>
      <c r="R50" s="1622"/>
      <c r="S50" s="1622"/>
      <c r="T50" s="1622"/>
      <c r="U50" s="1622"/>
      <c r="V50" s="1622"/>
      <c r="W50" s="1622"/>
      <c r="X50" s="1622"/>
      <c r="Y50" s="1623"/>
    </row>
    <row r="51" spans="1:26" ht="35.1" customHeight="1">
      <c r="A51" s="1624"/>
      <c r="B51" s="1625"/>
      <c r="C51" s="1625"/>
      <c r="D51" s="1625"/>
      <c r="E51" s="1625"/>
      <c r="F51" s="1625"/>
      <c r="G51" s="1625"/>
      <c r="H51" s="1625"/>
      <c r="I51" s="1625"/>
      <c r="J51" s="1625"/>
      <c r="K51" s="1625"/>
      <c r="L51" s="1625"/>
      <c r="M51" s="1625"/>
      <c r="N51" s="1625"/>
      <c r="O51" s="1625"/>
      <c r="P51" s="1625"/>
      <c r="Q51" s="1625"/>
      <c r="R51" s="1625"/>
      <c r="S51" s="1625"/>
      <c r="T51" s="1625"/>
      <c r="U51" s="1625"/>
      <c r="V51" s="1625"/>
      <c r="W51" s="1625"/>
      <c r="X51" s="1625"/>
      <c r="Y51" s="1626"/>
    </row>
    <row r="52" spans="1:26" ht="35.1" customHeight="1" thickBot="1">
      <c r="A52" s="1627"/>
      <c r="B52" s="1628"/>
      <c r="C52" s="1628"/>
      <c r="D52" s="1628"/>
      <c r="E52" s="1628"/>
      <c r="F52" s="1628"/>
      <c r="G52" s="1628"/>
      <c r="H52" s="1628"/>
      <c r="I52" s="1628"/>
      <c r="J52" s="1628"/>
      <c r="K52" s="1628"/>
      <c r="L52" s="1628"/>
      <c r="M52" s="1628"/>
      <c r="N52" s="1628"/>
      <c r="O52" s="1628"/>
      <c r="P52" s="1628"/>
      <c r="Q52" s="1628"/>
      <c r="R52" s="1628"/>
      <c r="S52" s="1628"/>
      <c r="T52" s="1628"/>
      <c r="U52" s="1628"/>
      <c r="V52" s="1628"/>
      <c r="W52" s="1628"/>
      <c r="X52" s="1628"/>
      <c r="Y52" s="1629"/>
    </row>
  </sheetData>
  <mergeCells count="84">
    <mergeCell ref="A20:B25"/>
    <mergeCell ref="C25:G25"/>
    <mergeCell ref="H25:Y25"/>
    <mergeCell ref="E37:N37"/>
    <mergeCell ref="T2:Y2"/>
    <mergeCell ref="A7:B18"/>
    <mergeCell ref="C7:G10"/>
    <mergeCell ref="H7:I7"/>
    <mergeCell ref="J7:Y7"/>
    <mergeCell ref="H8:I8"/>
    <mergeCell ref="J8:P8"/>
    <mergeCell ref="Q8:Y8"/>
    <mergeCell ref="H9:I9"/>
    <mergeCell ref="J9:P9"/>
    <mergeCell ref="Q9:R9"/>
    <mergeCell ref="S9:Y9"/>
    <mergeCell ref="AA2:AB2"/>
    <mergeCell ref="A3:Y3"/>
    <mergeCell ref="M4:Y4"/>
    <mergeCell ref="A5:B6"/>
    <mergeCell ref="C5:Y6"/>
    <mergeCell ref="H10:I10"/>
    <mergeCell ref="J10:P10"/>
    <mergeCell ref="Q10:Y10"/>
    <mergeCell ref="C11:G14"/>
    <mergeCell ref="H11:I11"/>
    <mergeCell ref="J11:Y11"/>
    <mergeCell ref="H12:I12"/>
    <mergeCell ref="J12:P12"/>
    <mergeCell ref="Q12:Y12"/>
    <mergeCell ref="H17:I17"/>
    <mergeCell ref="J17:P17"/>
    <mergeCell ref="Q17:R17"/>
    <mergeCell ref="S17:Y17"/>
    <mergeCell ref="H13:I13"/>
    <mergeCell ref="J13:P13"/>
    <mergeCell ref="Q13:R13"/>
    <mergeCell ref="S13:Y13"/>
    <mergeCell ref="H14:I14"/>
    <mergeCell ref="J14:P14"/>
    <mergeCell ref="Q14:Y14"/>
    <mergeCell ref="C21:G21"/>
    <mergeCell ref="H21:Y21"/>
    <mergeCell ref="C22:G22"/>
    <mergeCell ref="C15:G18"/>
    <mergeCell ref="H15:I15"/>
    <mergeCell ref="J15:Y15"/>
    <mergeCell ref="H16:I16"/>
    <mergeCell ref="J16:P16"/>
    <mergeCell ref="Q16:Y16"/>
    <mergeCell ref="H22:Y22"/>
    <mergeCell ref="H18:I18"/>
    <mergeCell ref="J18:P18"/>
    <mergeCell ref="Q18:Y18"/>
    <mergeCell ref="A19:Y19"/>
    <mergeCell ref="C20:G20"/>
    <mergeCell ref="H20:Y20"/>
    <mergeCell ref="C23:G23"/>
    <mergeCell ref="H23:Y23"/>
    <mergeCell ref="C24:G24"/>
    <mergeCell ref="H24:P24"/>
    <mergeCell ref="Q24:R24"/>
    <mergeCell ref="S24:Y24"/>
    <mergeCell ref="A26:B32"/>
    <mergeCell ref="C26:Y26"/>
    <mergeCell ref="E27:N27"/>
    <mergeCell ref="A33:B37"/>
    <mergeCell ref="C33:D33"/>
    <mergeCell ref="E33:N33"/>
    <mergeCell ref="O33:Y33"/>
    <mergeCell ref="C34:D34"/>
    <mergeCell ref="C35:D35"/>
    <mergeCell ref="C36:D36"/>
    <mergeCell ref="A49:Y49"/>
    <mergeCell ref="A50:Y50"/>
    <mergeCell ref="A51:Y51"/>
    <mergeCell ref="A52:Y52"/>
    <mergeCell ref="C37:D37"/>
    <mergeCell ref="A38:B48"/>
    <mergeCell ref="C38:Y38"/>
    <mergeCell ref="E39:N39"/>
    <mergeCell ref="O39:Y39"/>
    <mergeCell ref="E48:N48"/>
    <mergeCell ref="O48:Y48"/>
  </mergeCells>
  <phoneticPr fontId="1"/>
  <dataValidations count="1">
    <dataValidation type="list" allowBlank="1" showInputMessage="1" showErrorMessage="1" sqref="C40:D48 IY40:IZ48 SU40:SV48 ACQ40:ACR48 AMM40:AMN48 AWI40:AWJ48 BGE40:BGF48 BQA40:BQB48 BZW40:BZX48 CJS40:CJT48 CTO40:CTP48 DDK40:DDL48 DNG40:DNH48 DXC40:DXD48 EGY40:EGZ48 EQU40:EQV48 FAQ40:FAR48 FKM40:FKN48 FUI40:FUJ48 GEE40:GEF48 GOA40:GOB48 GXW40:GXX48 HHS40:HHT48 HRO40:HRP48 IBK40:IBL48 ILG40:ILH48 IVC40:IVD48 JEY40:JEZ48 JOU40:JOV48 JYQ40:JYR48 KIM40:KIN48 KSI40:KSJ48 LCE40:LCF48 LMA40:LMB48 LVW40:LVX48 MFS40:MFT48 MPO40:MPP48 MZK40:MZL48 NJG40:NJH48 NTC40:NTD48 OCY40:OCZ48 OMU40:OMV48 OWQ40:OWR48 PGM40:PGN48 PQI40:PQJ48 QAE40:QAF48 QKA40:QKB48 QTW40:QTX48 RDS40:RDT48 RNO40:RNP48 RXK40:RXL48 SHG40:SHH48 SRC40:SRD48 TAY40:TAZ48 TKU40:TKV48 TUQ40:TUR48 UEM40:UEN48 UOI40:UOJ48 UYE40:UYF48 VIA40:VIB48 VRW40:VRX48 WBS40:WBT48 WLO40:WLP48 WVK40:WVL48 C65576:D65584 IY65576:IZ65584 SU65576:SV65584 ACQ65576:ACR65584 AMM65576:AMN65584 AWI65576:AWJ65584 BGE65576:BGF65584 BQA65576:BQB65584 BZW65576:BZX65584 CJS65576:CJT65584 CTO65576:CTP65584 DDK65576:DDL65584 DNG65576:DNH65584 DXC65576:DXD65584 EGY65576:EGZ65584 EQU65576:EQV65584 FAQ65576:FAR65584 FKM65576:FKN65584 FUI65576:FUJ65584 GEE65576:GEF65584 GOA65576:GOB65584 GXW65576:GXX65584 HHS65576:HHT65584 HRO65576:HRP65584 IBK65576:IBL65584 ILG65576:ILH65584 IVC65576:IVD65584 JEY65576:JEZ65584 JOU65576:JOV65584 JYQ65576:JYR65584 KIM65576:KIN65584 KSI65576:KSJ65584 LCE65576:LCF65584 LMA65576:LMB65584 LVW65576:LVX65584 MFS65576:MFT65584 MPO65576:MPP65584 MZK65576:MZL65584 NJG65576:NJH65584 NTC65576:NTD65584 OCY65576:OCZ65584 OMU65576:OMV65584 OWQ65576:OWR65584 PGM65576:PGN65584 PQI65576:PQJ65584 QAE65576:QAF65584 QKA65576:QKB65584 QTW65576:QTX65584 RDS65576:RDT65584 RNO65576:RNP65584 RXK65576:RXL65584 SHG65576:SHH65584 SRC65576:SRD65584 TAY65576:TAZ65584 TKU65576:TKV65584 TUQ65576:TUR65584 UEM65576:UEN65584 UOI65576:UOJ65584 UYE65576:UYF65584 VIA65576:VIB65584 VRW65576:VRX65584 WBS65576:WBT65584 WLO65576:WLP65584 WVK65576:WVL65584 C131112:D131120 IY131112:IZ131120 SU131112:SV131120 ACQ131112:ACR131120 AMM131112:AMN131120 AWI131112:AWJ131120 BGE131112:BGF131120 BQA131112:BQB131120 BZW131112:BZX131120 CJS131112:CJT131120 CTO131112:CTP131120 DDK131112:DDL131120 DNG131112:DNH131120 DXC131112:DXD131120 EGY131112:EGZ131120 EQU131112:EQV131120 FAQ131112:FAR131120 FKM131112:FKN131120 FUI131112:FUJ131120 GEE131112:GEF131120 GOA131112:GOB131120 GXW131112:GXX131120 HHS131112:HHT131120 HRO131112:HRP131120 IBK131112:IBL131120 ILG131112:ILH131120 IVC131112:IVD131120 JEY131112:JEZ131120 JOU131112:JOV131120 JYQ131112:JYR131120 KIM131112:KIN131120 KSI131112:KSJ131120 LCE131112:LCF131120 LMA131112:LMB131120 LVW131112:LVX131120 MFS131112:MFT131120 MPO131112:MPP131120 MZK131112:MZL131120 NJG131112:NJH131120 NTC131112:NTD131120 OCY131112:OCZ131120 OMU131112:OMV131120 OWQ131112:OWR131120 PGM131112:PGN131120 PQI131112:PQJ131120 QAE131112:QAF131120 QKA131112:QKB131120 QTW131112:QTX131120 RDS131112:RDT131120 RNO131112:RNP131120 RXK131112:RXL131120 SHG131112:SHH131120 SRC131112:SRD131120 TAY131112:TAZ131120 TKU131112:TKV131120 TUQ131112:TUR131120 UEM131112:UEN131120 UOI131112:UOJ131120 UYE131112:UYF131120 VIA131112:VIB131120 VRW131112:VRX131120 WBS131112:WBT131120 WLO131112:WLP131120 WVK131112:WVL131120 C196648:D196656 IY196648:IZ196656 SU196648:SV196656 ACQ196648:ACR196656 AMM196648:AMN196656 AWI196648:AWJ196656 BGE196648:BGF196656 BQA196648:BQB196656 BZW196648:BZX196656 CJS196648:CJT196656 CTO196648:CTP196656 DDK196648:DDL196656 DNG196648:DNH196656 DXC196648:DXD196656 EGY196648:EGZ196656 EQU196648:EQV196656 FAQ196648:FAR196656 FKM196648:FKN196656 FUI196648:FUJ196656 GEE196648:GEF196656 GOA196648:GOB196656 GXW196648:GXX196656 HHS196648:HHT196656 HRO196648:HRP196656 IBK196648:IBL196656 ILG196648:ILH196656 IVC196648:IVD196656 JEY196648:JEZ196656 JOU196648:JOV196656 JYQ196648:JYR196656 KIM196648:KIN196656 KSI196648:KSJ196656 LCE196648:LCF196656 LMA196648:LMB196656 LVW196648:LVX196656 MFS196648:MFT196656 MPO196648:MPP196656 MZK196648:MZL196656 NJG196648:NJH196656 NTC196648:NTD196656 OCY196648:OCZ196656 OMU196648:OMV196656 OWQ196648:OWR196656 PGM196648:PGN196656 PQI196648:PQJ196656 QAE196648:QAF196656 QKA196648:QKB196656 QTW196648:QTX196656 RDS196648:RDT196656 RNO196648:RNP196656 RXK196648:RXL196656 SHG196648:SHH196656 SRC196648:SRD196656 TAY196648:TAZ196656 TKU196648:TKV196656 TUQ196648:TUR196656 UEM196648:UEN196656 UOI196648:UOJ196656 UYE196648:UYF196656 VIA196648:VIB196656 VRW196648:VRX196656 WBS196648:WBT196656 WLO196648:WLP196656 WVK196648:WVL196656 C262184:D262192 IY262184:IZ262192 SU262184:SV262192 ACQ262184:ACR262192 AMM262184:AMN262192 AWI262184:AWJ262192 BGE262184:BGF262192 BQA262184:BQB262192 BZW262184:BZX262192 CJS262184:CJT262192 CTO262184:CTP262192 DDK262184:DDL262192 DNG262184:DNH262192 DXC262184:DXD262192 EGY262184:EGZ262192 EQU262184:EQV262192 FAQ262184:FAR262192 FKM262184:FKN262192 FUI262184:FUJ262192 GEE262184:GEF262192 GOA262184:GOB262192 GXW262184:GXX262192 HHS262184:HHT262192 HRO262184:HRP262192 IBK262184:IBL262192 ILG262184:ILH262192 IVC262184:IVD262192 JEY262184:JEZ262192 JOU262184:JOV262192 JYQ262184:JYR262192 KIM262184:KIN262192 KSI262184:KSJ262192 LCE262184:LCF262192 LMA262184:LMB262192 LVW262184:LVX262192 MFS262184:MFT262192 MPO262184:MPP262192 MZK262184:MZL262192 NJG262184:NJH262192 NTC262184:NTD262192 OCY262184:OCZ262192 OMU262184:OMV262192 OWQ262184:OWR262192 PGM262184:PGN262192 PQI262184:PQJ262192 QAE262184:QAF262192 QKA262184:QKB262192 QTW262184:QTX262192 RDS262184:RDT262192 RNO262184:RNP262192 RXK262184:RXL262192 SHG262184:SHH262192 SRC262184:SRD262192 TAY262184:TAZ262192 TKU262184:TKV262192 TUQ262184:TUR262192 UEM262184:UEN262192 UOI262184:UOJ262192 UYE262184:UYF262192 VIA262184:VIB262192 VRW262184:VRX262192 WBS262184:WBT262192 WLO262184:WLP262192 WVK262184:WVL262192 C327720:D327728 IY327720:IZ327728 SU327720:SV327728 ACQ327720:ACR327728 AMM327720:AMN327728 AWI327720:AWJ327728 BGE327720:BGF327728 BQA327720:BQB327728 BZW327720:BZX327728 CJS327720:CJT327728 CTO327720:CTP327728 DDK327720:DDL327728 DNG327720:DNH327728 DXC327720:DXD327728 EGY327720:EGZ327728 EQU327720:EQV327728 FAQ327720:FAR327728 FKM327720:FKN327728 FUI327720:FUJ327728 GEE327720:GEF327728 GOA327720:GOB327728 GXW327720:GXX327728 HHS327720:HHT327728 HRO327720:HRP327728 IBK327720:IBL327728 ILG327720:ILH327728 IVC327720:IVD327728 JEY327720:JEZ327728 JOU327720:JOV327728 JYQ327720:JYR327728 KIM327720:KIN327728 KSI327720:KSJ327728 LCE327720:LCF327728 LMA327720:LMB327728 LVW327720:LVX327728 MFS327720:MFT327728 MPO327720:MPP327728 MZK327720:MZL327728 NJG327720:NJH327728 NTC327720:NTD327728 OCY327720:OCZ327728 OMU327720:OMV327728 OWQ327720:OWR327728 PGM327720:PGN327728 PQI327720:PQJ327728 QAE327720:QAF327728 QKA327720:QKB327728 QTW327720:QTX327728 RDS327720:RDT327728 RNO327720:RNP327728 RXK327720:RXL327728 SHG327720:SHH327728 SRC327720:SRD327728 TAY327720:TAZ327728 TKU327720:TKV327728 TUQ327720:TUR327728 UEM327720:UEN327728 UOI327720:UOJ327728 UYE327720:UYF327728 VIA327720:VIB327728 VRW327720:VRX327728 WBS327720:WBT327728 WLO327720:WLP327728 WVK327720:WVL327728 C393256:D393264 IY393256:IZ393264 SU393256:SV393264 ACQ393256:ACR393264 AMM393256:AMN393264 AWI393256:AWJ393264 BGE393256:BGF393264 BQA393256:BQB393264 BZW393256:BZX393264 CJS393256:CJT393264 CTO393256:CTP393264 DDK393256:DDL393264 DNG393256:DNH393264 DXC393256:DXD393264 EGY393256:EGZ393264 EQU393256:EQV393264 FAQ393256:FAR393264 FKM393256:FKN393264 FUI393256:FUJ393264 GEE393256:GEF393264 GOA393256:GOB393264 GXW393256:GXX393264 HHS393256:HHT393264 HRO393256:HRP393264 IBK393256:IBL393264 ILG393256:ILH393264 IVC393256:IVD393264 JEY393256:JEZ393264 JOU393256:JOV393264 JYQ393256:JYR393264 KIM393256:KIN393264 KSI393256:KSJ393264 LCE393256:LCF393264 LMA393256:LMB393264 LVW393256:LVX393264 MFS393256:MFT393264 MPO393256:MPP393264 MZK393256:MZL393264 NJG393256:NJH393264 NTC393256:NTD393264 OCY393256:OCZ393264 OMU393256:OMV393264 OWQ393256:OWR393264 PGM393256:PGN393264 PQI393256:PQJ393264 QAE393256:QAF393264 QKA393256:QKB393264 QTW393256:QTX393264 RDS393256:RDT393264 RNO393256:RNP393264 RXK393256:RXL393264 SHG393256:SHH393264 SRC393256:SRD393264 TAY393256:TAZ393264 TKU393256:TKV393264 TUQ393256:TUR393264 UEM393256:UEN393264 UOI393256:UOJ393264 UYE393256:UYF393264 VIA393256:VIB393264 VRW393256:VRX393264 WBS393256:WBT393264 WLO393256:WLP393264 WVK393256:WVL393264 C458792:D458800 IY458792:IZ458800 SU458792:SV458800 ACQ458792:ACR458800 AMM458792:AMN458800 AWI458792:AWJ458800 BGE458792:BGF458800 BQA458792:BQB458800 BZW458792:BZX458800 CJS458792:CJT458800 CTO458792:CTP458800 DDK458792:DDL458800 DNG458792:DNH458800 DXC458792:DXD458800 EGY458792:EGZ458800 EQU458792:EQV458800 FAQ458792:FAR458800 FKM458792:FKN458800 FUI458792:FUJ458800 GEE458792:GEF458800 GOA458792:GOB458800 GXW458792:GXX458800 HHS458792:HHT458800 HRO458792:HRP458800 IBK458792:IBL458800 ILG458792:ILH458800 IVC458792:IVD458800 JEY458792:JEZ458800 JOU458792:JOV458800 JYQ458792:JYR458800 KIM458792:KIN458800 KSI458792:KSJ458800 LCE458792:LCF458800 LMA458792:LMB458800 LVW458792:LVX458800 MFS458792:MFT458800 MPO458792:MPP458800 MZK458792:MZL458800 NJG458792:NJH458800 NTC458792:NTD458800 OCY458792:OCZ458800 OMU458792:OMV458800 OWQ458792:OWR458800 PGM458792:PGN458800 PQI458792:PQJ458800 QAE458792:QAF458800 QKA458792:QKB458800 QTW458792:QTX458800 RDS458792:RDT458800 RNO458792:RNP458800 RXK458792:RXL458800 SHG458792:SHH458800 SRC458792:SRD458800 TAY458792:TAZ458800 TKU458792:TKV458800 TUQ458792:TUR458800 UEM458792:UEN458800 UOI458792:UOJ458800 UYE458792:UYF458800 VIA458792:VIB458800 VRW458792:VRX458800 WBS458792:WBT458800 WLO458792:WLP458800 WVK458792:WVL458800 C524328:D524336 IY524328:IZ524336 SU524328:SV524336 ACQ524328:ACR524336 AMM524328:AMN524336 AWI524328:AWJ524336 BGE524328:BGF524336 BQA524328:BQB524336 BZW524328:BZX524336 CJS524328:CJT524336 CTO524328:CTP524336 DDK524328:DDL524336 DNG524328:DNH524336 DXC524328:DXD524336 EGY524328:EGZ524336 EQU524328:EQV524336 FAQ524328:FAR524336 FKM524328:FKN524336 FUI524328:FUJ524336 GEE524328:GEF524336 GOA524328:GOB524336 GXW524328:GXX524336 HHS524328:HHT524336 HRO524328:HRP524336 IBK524328:IBL524336 ILG524328:ILH524336 IVC524328:IVD524336 JEY524328:JEZ524336 JOU524328:JOV524336 JYQ524328:JYR524336 KIM524328:KIN524336 KSI524328:KSJ524336 LCE524328:LCF524336 LMA524328:LMB524336 LVW524328:LVX524336 MFS524328:MFT524336 MPO524328:MPP524336 MZK524328:MZL524336 NJG524328:NJH524336 NTC524328:NTD524336 OCY524328:OCZ524336 OMU524328:OMV524336 OWQ524328:OWR524336 PGM524328:PGN524336 PQI524328:PQJ524336 QAE524328:QAF524336 QKA524328:QKB524336 QTW524328:QTX524336 RDS524328:RDT524336 RNO524328:RNP524336 RXK524328:RXL524336 SHG524328:SHH524336 SRC524328:SRD524336 TAY524328:TAZ524336 TKU524328:TKV524336 TUQ524328:TUR524336 UEM524328:UEN524336 UOI524328:UOJ524336 UYE524328:UYF524336 VIA524328:VIB524336 VRW524328:VRX524336 WBS524328:WBT524336 WLO524328:WLP524336 WVK524328:WVL524336 C589864:D589872 IY589864:IZ589872 SU589864:SV589872 ACQ589864:ACR589872 AMM589864:AMN589872 AWI589864:AWJ589872 BGE589864:BGF589872 BQA589864:BQB589872 BZW589864:BZX589872 CJS589864:CJT589872 CTO589864:CTP589872 DDK589864:DDL589872 DNG589864:DNH589872 DXC589864:DXD589872 EGY589864:EGZ589872 EQU589864:EQV589872 FAQ589864:FAR589872 FKM589864:FKN589872 FUI589864:FUJ589872 GEE589864:GEF589872 GOA589864:GOB589872 GXW589864:GXX589872 HHS589864:HHT589872 HRO589864:HRP589872 IBK589864:IBL589872 ILG589864:ILH589872 IVC589864:IVD589872 JEY589864:JEZ589872 JOU589864:JOV589872 JYQ589864:JYR589872 KIM589864:KIN589872 KSI589864:KSJ589872 LCE589864:LCF589872 LMA589864:LMB589872 LVW589864:LVX589872 MFS589864:MFT589872 MPO589864:MPP589872 MZK589864:MZL589872 NJG589864:NJH589872 NTC589864:NTD589872 OCY589864:OCZ589872 OMU589864:OMV589872 OWQ589864:OWR589872 PGM589864:PGN589872 PQI589864:PQJ589872 QAE589864:QAF589872 QKA589864:QKB589872 QTW589864:QTX589872 RDS589864:RDT589872 RNO589864:RNP589872 RXK589864:RXL589872 SHG589864:SHH589872 SRC589864:SRD589872 TAY589864:TAZ589872 TKU589864:TKV589872 TUQ589864:TUR589872 UEM589864:UEN589872 UOI589864:UOJ589872 UYE589864:UYF589872 VIA589864:VIB589872 VRW589864:VRX589872 WBS589864:WBT589872 WLO589864:WLP589872 WVK589864:WVL589872 C655400:D655408 IY655400:IZ655408 SU655400:SV655408 ACQ655400:ACR655408 AMM655400:AMN655408 AWI655400:AWJ655408 BGE655400:BGF655408 BQA655400:BQB655408 BZW655400:BZX655408 CJS655400:CJT655408 CTO655400:CTP655408 DDK655400:DDL655408 DNG655400:DNH655408 DXC655400:DXD655408 EGY655400:EGZ655408 EQU655400:EQV655408 FAQ655400:FAR655408 FKM655400:FKN655408 FUI655400:FUJ655408 GEE655400:GEF655408 GOA655400:GOB655408 GXW655400:GXX655408 HHS655400:HHT655408 HRO655400:HRP655408 IBK655400:IBL655408 ILG655400:ILH655408 IVC655400:IVD655408 JEY655400:JEZ655408 JOU655400:JOV655408 JYQ655400:JYR655408 KIM655400:KIN655408 KSI655400:KSJ655408 LCE655400:LCF655408 LMA655400:LMB655408 LVW655400:LVX655408 MFS655400:MFT655408 MPO655400:MPP655408 MZK655400:MZL655408 NJG655400:NJH655408 NTC655400:NTD655408 OCY655400:OCZ655408 OMU655400:OMV655408 OWQ655400:OWR655408 PGM655400:PGN655408 PQI655400:PQJ655408 QAE655400:QAF655408 QKA655400:QKB655408 QTW655400:QTX655408 RDS655400:RDT655408 RNO655400:RNP655408 RXK655400:RXL655408 SHG655400:SHH655408 SRC655400:SRD655408 TAY655400:TAZ655408 TKU655400:TKV655408 TUQ655400:TUR655408 UEM655400:UEN655408 UOI655400:UOJ655408 UYE655400:UYF655408 VIA655400:VIB655408 VRW655400:VRX655408 WBS655400:WBT655408 WLO655400:WLP655408 WVK655400:WVL655408 C720936:D720944 IY720936:IZ720944 SU720936:SV720944 ACQ720936:ACR720944 AMM720936:AMN720944 AWI720936:AWJ720944 BGE720936:BGF720944 BQA720936:BQB720944 BZW720936:BZX720944 CJS720936:CJT720944 CTO720936:CTP720944 DDK720936:DDL720944 DNG720936:DNH720944 DXC720936:DXD720944 EGY720936:EGZ720944 EQU720936:EQV720944 FAQ720936:FAR720944 FKM720936:FKN720944 FUI720936:FUJ720944 GEE720936:GEF720944 GOA720936:GOB720944 GXW720936:GXX720944 HHS720936:HHT720944 HRO720936:HRP720944 IBK720936:IBL720944 ILG720936:ILH720944 IVC720936:IVD720944 JEY720936:JEZ720944 JOU720936:JOV720944 JYQ720936:JYR720944 KIM720936:KIN720944 KSI720936:KSJ720944 LCE720936:LCF720944 LMA720936:LMB720944 LVW720936:LVX720944 MFS720936:MFT720944 MPO720936:MPP720944 MZK720936:MZL720944 NJG720936:NJH720944 NTC720936:NTD720944 OCY720936:OCZ720944 OMU720936:OMV720944 OWQ720936:OWR720944 PGM720936:PGN720944 PQI720936:PQJ720944 QAE720936:QAF720944 QKA720936:QKB720944 QTW720936:QTX720944 RDS720936:RDT720944 RNO720936:RNP720944 RXK720936:RXL720944 SHG720936:SHH720944 SRC720936:SRD720944 TAY720936:TAZ720944 TKU720936:TKV720944 TUQ720936:TUR720944 UEM720936:UEN720944 UOI720936:UOJ720944 UYE720936:UYF720944 VIA720936:VIB720944 VRW720936:VRX720944 WBS720936:WBT720944 WLO720936:WLP720944 WVK720936:WVL720944 C786472:D786480 IY786472:IZ786480 SU786472:SV786480 ACQ786472:ACR786480 AMM786472:AMN786480 AWI786472:AWJ786480 BGE786472:BGF786480 BQA786472:BQB786480 BZW786472:BZX786480 CJS786472:CJT786480 CTO786472:CTP786480 DDK786472:DDL786480 DNG786472:DNH786480 DXC786472:DXD786480 EGY786472:EGZ786480 EQU786472:EQV786480 FAQ786472:FAR786480 FKM786472:FKN786480 FUI786472:FUJ786480 GEE786472:GEF786480 GOA786472:GOB786480 GXW786472:GXX786480 HHS786472:HHT786480 HRO786472:HRP786480 IBK786472:IBL786480 ILG786472:ILH786480 IVC786472:IVD786480 JEY786472:JEZ786480 JOU786472:JOV786480 JYQ786472:JYR786480 KIM786472:KIN786480 KSI786472:KSJ786480 LCE786472:LCF786480 LMA786472:LMB786480 LVW786472:LVX786480 MFS786472:MFT786480 MPO786472:MPP786480 MZK786472:MZL786480 NJG786472:NJH786480 NTC786472:NTD786480 OCY786472:OCZ786480 OMU786472:OMV786480 OWQ786472:OWR786480 PGM786472:PGN786480 PQI786472:PQJ786480 QAE786472:QAF786480 QKA786472:QKB786480 QTW786472:QTX786480 RDS786472:RDT786480 RNO786472:RNP786480 RXK786472:RXL786480 SHG786472:SHH786480 SRC786472:SRD786480 TAY786472:TAZ786480 TKU786472:TKV786480 TUQ786472:TUR786480 UEM786472:UEN786480 UOI786472:UOJ786480 UYE786472:UYF786480 VIA786472:VIB786480 VRW786472:VRX786480 WBS786472:WBT786480 WLO786472:WLP786480 WVK786472:WVL786480 C852008:D852016 IY852008:IZ852016 SU852008:SV852016 ACQ852008:ACR852016 AMM852008:AMN852016 AWI852008:AWJ852016 BGE852008:BGF852016 BQA852008:BQB852016 BZW852008:BZX852016 CJS852008:CJT852016 CTO852008:CTP852016 DDK852008:DDL852016 DNG852008:DNH852016 DXC852008:DXD852016 EGY852008:EGZ852016 EQU852008:EQV852016 FAQ852008:FAR852016 FKM852008:FKN852016 FUI852008:FUJ852016 GEE852008:GEF852016 GOA852008:GOB852016 GXW852008:GXX852016 HHS852008:HHT852016 HRO852008:HRP852016 IBK852008:IBL852016 ILG852008:ILH852016 IVC852008:IVD852016 JEY852008:JEZ852016 JOU852008:JOV852016 JYQ852008:JYR852016 KIM852008:KIN852016 KSI852008:KSJ852016 LCE852008:LCF852016 LMA852008:LMB852016 LVW852008:LVX852016 MFS852008:MFT852016 MPO852008:MPP852016 MZK852008:MZL852016 NJG852008:NJH852016 NTC852008:NTD852016 OCY852008:OCZ852016 OMU852008:OMV852016 OWQ852008:OWR852016 PGM852008:PGN852016 PQI852008:PQJ852016 QAE852008:QAF852016 QKA852008:QKB852016 QTW852008:QTX852016 RDS852008:RDT852016 RNO852008:RNP852016 RXK852008:RXL852016 SHG852008:SHH852016 SRC852008:SRD852016 TAY852008:TAZ852016 TKU852008:TKV852016 TUQ852008:TUR852016 UEM852008:UEN852016 UOI852008:UOJ852016 UYE852008:UYF852016 VIA852008:VIB852016 VRW852008:VRX852016 WBS852008:WBT852016 WLO852008:WLP852016 WVK852008:WVL852016 C917544:D917552 IY917544:IZ917552 SU917544:SV917552 ACQ917544:ACR917552 AMM917544:AMN917552 AWI917544:AWJ917552 BGE917544:BGF917552 BQA917544:BQB917552 BZW917544:BZX917552 CJS917544:CJT917552 CTO917544:CTP917552 DDK917544:DDL917552 DNG917544:DNH917552 DXC917544:DXD917552 EGY917544:EGZ917552 EQU917544:EQV917552 FAQ917544:FAR917552 FKM917544:FKN917552 FUI917544:FUJ917552 GEE917544:GEF917552 GOA917544:GOB917552 GXW917544:GXX917552 HHS917544:HHT917552 HRO917544:HRP917552 IBK917544:IBL917552 ILG917544:ILH917552 IVC917544:IVD917552 JEY917544:JEZ917552 JOU917544:JOV917552 JYQ917544:JYR917552 KIM917544:KIN917552 KSI917544:KSJ917552 LCE917544:LCF917552 LMA917544:LMB917552 LVW917544:LVX917552 MFS917544:MFT917552 MPO917544:MPP917552 MZK917544:MZL917552 NJG917544:NJH917552 NTC917544:NTD917552 OCY917544:OCZ917552 OMU917544:OMV917552 OWQ917544:OWR917552 PGM917544:PGN917552 PQI917544:PQJ917552 QAE917544:QAF917552 QKA917544:QKB917552 QTW917544:QTX917552 RDS917544:RDT917552 RNO917544:RNP917552 RXK917544:RXL917552 SHG917544:SHH917552 SRC917544:SRD917552 TAY917544:TAZ917552 TKU917544:TKV917552 TUQ917544:TUR917552 UEM917544:UEN917552 UOI917544:UOJ917552 UYE917544:UYF917552 VIA917544:VIB917552 VRW917544:VRX917552 WBS917544:WBT917552 WLO917544:WLP917552 WVK917544:WVL917552 C983080:D983088 IY983080:IZ983088 SU983080:SV983088 ACQ983080:ACR983088 AMM983080:AMN983088 AWI983080:AWJ983088 BGE983080:BGF983088 BQA983080:BQB983088 BZW983080:BZX983088 CJS983080:CJT983088 CTO983080:CTP983088 DDK983080:DDL983088 DNG983080:DNH983088 DXC983080:DXD983088 EGY983080:EGZ983088 EQU983080:EQV983088 FAQ983080:FAR983088 FKM983080:FKN983088 FUI983080:FUJ983088 GEE983080:GEF983088 GOA983080:GOB983088 GXW983080:GXX983088 HHS983080:HHT983088 HRO983080:HRP983088 IBK983080:IBL983088 ILG983080:ILH983088 IVC983080:IVD983088 JEY983080:JEZ983088 JOU983080:JOV983088 JYQ983080:JYR983088 KIM983080:KIN983088 KSI983080:KSJ983088 LCE983080:LCF983088 LMA983080:LMB983088 LVW983080:LVX983088 MFS983080:MFT983088 MPO983080:MPP983088 MZK983080:MZL983088 NJG983080:NJH983088 NTC983080:NTD983088 OCY983080:OCZ983088 OMU983080:OMV983088 OWQ983080:OWR983088 PGM983080:PGN983088 PQI983080:PQJ983088 QAE983080:QAF983088 QKA983080:QKB983088 QTW983080:QTX983088 RDS983080:RDT983088 RNO983080:RNP983088 RXK983080:RXL983088 SHG983080:SHH983088 SRC983080:SRD983088 TAY983080:TAZ983088 TKU983080:TKV983088 TUQ983080:TUR983088 UEM983080:UEN983088 UOI983080:UOJ983088 UYE983080:UYF983088 VIA983080:VIB983088 VRW983080:VRX983088 WBS983080:WBT983088 WLO983080:WLP983088 WVK983080:WVL983088 IT26:IT28 SP26:SP28 ACL26:ACL28 AMH26:AMH28 AWD26:AWD28 BFZ26:BFZ28 BPV26:BPV28 BZR26:BZR28 CJN26:CJN28 CTJ26:CTJ28 DDF26:DDF28 DNB26:DNB28 DWX26:DWX28 EGT26:EGT28 EQP26:EQP28 FAL26:FAL28 FKH26:FKH28 FUD26:FUD28 GDZ26:GDZ28 GNV26:GNV28 GXR26:GXR28 HHN26:HHN28 HRJ26:HRJ28 IBF26:IBF28 ILB26:ILB28 IUX26:IUX28 JET26:JET28 JOP26:JOP28 JYL26:JYL28 KIH26:KIH28 KSD26:KSD28 LBZ26:LBZ28 LLV26:LLV28 LVR26:LVR28 MFN26:MFN28 MPJ26:MPJ28 MZF26:MZF28 NJB26:NJB28 NSX26:NSX28 OCT26:OCT28 OMP26:OMP28 OWL26:OWL28 PGH26:PGH28 PQD26:PQD28 PZZ26:PZZ28 QJV26:QJV28 QTR26:QTR28 RDN26:RDN28 RNJ26:RNJ28 RXF26:RXF28 SHB26:SHB28 SQX26:SQX28 TAT26:TAT28 TKP26:TKP28 TUL26:TUL28 UEH26:UEH28 UOD26:UOD28 UXZ26:UXZ28 VHV26:VHV28 VRR26:VRR28 WBN26:WBN28 WLJ26:WLJ28 WVF26:WVF28 XFB26:XFB28 IT65562:IT65564 SP65562:SP65564 ACL65562:ACL65564 AMH65562:AMH65564 AWD65562:AWD65564 BFZ65562:BFZ65564 BPV65562:BPV65564 BZR65562:BZR65564 CJN65562:CJN65564 CTJ65562:CTJ65564 DDF65562:DDF65564 DNB65562:DNB65564 DWX65562:DWX65564 EGT65562:EGT65564 EQP65562:EQP65564 FAL65562:FAL65564 FKH65562:FKH65564 FUD65562:FUD65564 GDZ65562:GDZ65564 GNV65562:GNV65564 GXR65562:GXR65564 HHN65562:HHN65564 HRJ65562:HRJ65564 IBF65562:IBF65564 ILB65562:ILB65564 IUX65562:IUX65564 JET65562:JET65564 JOP65562:JOP65564 JYL65562:JYL65564 KIH65562:KIH65564 KSD65562:KSD65564 LBZ65562:LBZ65564 LLV65562:LLV65564 LVR65562:LVR65564 MFN65562:MFN65564 MPJ65562:MPJ65564 MZF65562:MZF65564 NJB65562:NJB65564 NSX65562:NSX65564 OCT65562:OCT65564 OMP65562:OMP65564 OWL65562:OWL65564 PGH65562:PGH65564 PQD65562:PQD65564 PZZ65562:PZZ65564 QJV65562:QJV65564 QTR65562:QTR65564 RDN65562:RDN65564 RNJ65562:RNJ65564 RXF65562:RXF65564 SHB65562:SHB65564 SQX65562:SQX65564 TAT65562:TAT65564 TKP65562:TKP65564 TUL65562:TUL65564 UEH65562:UEH65564 UOD65562:UOD65564 UXZ65562:UXZ65564 VHV65562:VHV65564 VRR65562:VRR65564 WBN65562:WBN65564 WLJ65562:WLJ65564 WVF65562:WVF65564 XFB65562:XFB65564 IT131098:IT131100 SP131098:SP131100 ACL131098:ACL131100 AMH131098:AMH131100 AWD131098:AWD131100 BFZ131098:BFZ131100 BPV131098:BPV131100 BZR131098:BZR131100 CJN131098:CJN131100 CTJ131098:CTJ131100 DDF131098:DDF131100 DNB131098:DNB131100 DWX131098:DWX131100 EGT131098:EGT131100 EQP131098:EQP131100 FAL131098:FAL131100 FKH131098:FKH131100 FUD131098:FUD131100 GDZ131098:GDZ131100 GNV131098:GNV131100 GXR131098:GXR131100 HHN131098:HHN131100 HRJ131098:HRJ131100 IBF131098:IBF131100 ILB131098:ILB131100 IUX131098:IUX131100 JET131098:JET131100 JOP131098:JOP131100 JYL131098:JYL131100 KIH131098:KIH131100 KSD131098:KSD131100 LBZ131098:LBZ131100 LLV131098:LLV131100 LVR131098:LVR131100 MFN131098:MFN131100 MPJ131098:MPJ131100 MZF131098:MZF131100 NJB131098:NJB131100 NSX131098:NSX131100 OCT131098:OCT131100 OMP131098:OMP131100 OWL131098:OWL131100 PGH131098:PGH131100 PQD131098:PQD131100 PZZ131098:PZZ131100 QJV131098:QJV131100 QTR131098:QTR131100 RDN131098:RDN131100 RNJ131098:RNJ131100 RXF131098:RXF131100 SHB131098:SHB131100 SQX131098:SQX131100 TAT131098:TAT131100 TKP131098:TKP131100 TUL131098:TUL131100 UEH131098:UEH131100 UOD131098:UOD131100 UXZ131098:UXZ131100 VHV131098:VHV131100 VRR131098:VRR131100 WBN131098:WBN131100 WLJ131098:WLJ131100 WVF131098:WVF131100 XFB131098:XFB131100 IT196634:IT196636 SP196634:SP196636 ACL196634:ACL196636 AMH196634:AMH196636 AWD196634:AWD196636 BFZ196634:BFZ196636 BPV196634:BPV196636 BZR196634:BZR196636 CJN196634:CJN196636 CTJ196634:CTJ196636 DDF196634:DDF196636 DNB196634:DNB196636 DWX196634:DWX196636 EGT196634:EGT196636 EQP196634:EQP196636 FAL196634:FAL196636 FKH196634:FKH196636 FUD196634:FUD196636 GDZ196634:GDZ196636 GNV196634:GNV196636 GXR196634:GXR196636 HHN196634:HHN196636 HRJ196634:HRJ196636 IBF196634:IBF196636 ILB196634:ILB196636 IUX196634:IUX196636 JET196634:JET196636 JOP196634:JOP196636 JYL196634:JYL196636 KIH196634:KIH196636 KSD196634:KSD196636 LBZ196634:LBZ196636 LLV196634:LLV196636 LVR196634:LVR196636 MFN196634:MFN196636 MPJ196634:MPJ196636 MZF196634:MZF196636 NJB196634:NJB196636 NSX196634:NSX196636 OCT196634:OCT196636 OMP196634:OMP196636 OWL196634:OWL196636 PGH196634:PGH196636 PQD196634:PQD196636 PZZ196634:PZZ196636 QJV196634:QJV196636 QTR196634:QTR196636 RDN196634:RDN196636 RNJ196634:RNJ196636 RXF196634:RXF196636 SHB196634:SHB196636 SQX196634:SQX196636 TAT196634:TAT196636 TKP196634:TKP196636 TUL196634:TUL196636 UEH196634:UEH196636 UOD196634:UOD196636 UXZ196634:UXZ196636 VHV196634:VHV196636 VRR196634:VRR196636 WBN196634:WBN196636 WLJ196634:WLJ196636 WVF196634:WVF196636 XFB196634:XFB196636 IT262170:IT262172 SP262170:SP262172 ACL262170:ACL262172 AMH262170:AMH262172 AWD262170:AWD262172 BFZ262170:BFZ262172 BPV262170:BPV262172 BZR262170:BZR262172 CJN262170:CJN262172 CTJ262170:CTJ262172 DDF262170:DDF262172 DNB262170:DNB262172 DWX262170:DWX262172 EGT262170:EGT262172 EQP262170:EQP262172 FAL262170:FAL262172 FKH262170:FKH262172 FUD262170:FUD262172 GDZ262170:GDZ262172 GNV262170:GNV262172 GXR262170:GXR262172 HHN262170:HHN262172 HRJ262170:HRJ262172 IBF262170:IBF262172 ILB262170:ILB262172 IUX262170:IUX262172 JET262170:JET262172 JOP262170:JOP262172 JYL262170:JYL262172 KIH262170:KIH262172 KSD262170:KSD262172 LBZ262170:LBZ262172 LLV262170:LLV262172 LVR262170:LVR262172 MFN262170:MFN262172 MPJ262170:MPJ262172 MZF262170:MZF262172 NJB262170:NJB262172 NSX262170:NSX262172 OCT262170:OCT262172 OMP262170:OMP262172 OWL262170:OWL262172 PGH262170:PGH262172 PQD262170:PQD262172 PZZ262170:PZZ262172 QJV262170:QJV262172 QTR262170:QTR262172 RDN262170:RDN262172 RNJ262170:RNJ262172 RXF262170:RXF262172 SHB262170:SHB262172 SQX262170:SQX262172 TAT262170:TAT262172 TKP262170:TKP262172 TUL262170:TUL262172 UEH262170:UEH262172 UOD262170:UOD262172 UXZ262170:UXZ262172 VHV262170:VHV262172 VRR262170:VRR262172 WBN262170:WBN262172 WLJ262170:WLJ262172 WVF262170:WVF262172 XFB262170:XFB262172 IT327706:IT327708 SP327706:SP327708 ACL327706:ACL327708 AMH327706:AMH327708 AWD327706:AWD327708 BFZ327706:BFZ327708 BPV327706:BPV327708 BZR327706:BZR327708 CJN327706:CJN327708 CTJ327706:CTJ327708 DDF327706:DDF327708 DNB327706:DNB327708 DWX327706:DWX327708 EGT327706:EGT327708 EQP327706:EQP327708 FAL327706:FAL327708 FKH327706:FKH327708 FUD327706:FUD327708 GDZ327706:GDZ327708 GNV327706:GNV327708 GXR327706:GXR327708 HHN327706:HHN327708 HRJ327706:HRJ327708 IBF327706:IBF327708 ILB327706:ILB327708 IUX327706:IUX327708 JET327706:JET327708 JOP327706:JOP327708 JYL327706:JYL327708 KIH327706:KIH327708 KSD327706:KSD327708 LBZ327706:LBZ327708 LLV327706:LLV327708 LVR327706:LVR327708 MFN327706:MFN327708 MPJ327706:MPJ327708 MZF327706:MZF327708 NJB327706:NJB327708 NSX327706:NSX327708 OCT327706:OCT327708 OMP327706:OMP327708 OWL327706:OWL327708 PGH327706:PGH327708 PQD327706:PQD327708 PZZ327706:PZZ327708 QJV327706:QJV327708 QTR327706:QTR327708 RDN327706:RDN327708 RNJ327706:RNJ327708 RXF327706:RXF327708 SHB327706:SHB327708 SQX327706:SQX327708 TAT327706:TAT327708 TKP327706:TKP327708 TUL327706:TUL327708 UEH327706:UEH327708 UOD327706:UOD327708 UXZ327706:UXZ327708 VHV327706:VHV327708 VRR327706:VRR327708 WBN327706:WBN327708 WLJ327706:WLJ327708 WVF327706:WVF327708 XFB327706:XFB327708 IT393242:IT393244 SP393242:SP393244 ACL393242:ACL393244 AMH393242:AMH393244 AWD393242:AWD393244 BFZ393242:BFZ393244 BPV393242:BPV393244 BZR393242:BZR393244 CJN393242:CJN393244 CTJ393242:CTJ393244 DDF393242:DDF393244 DNB393242:DNB393244 DWX393242:DWX393244 EGT393242:EGT393244 EQP393242:EQP393244 FAL393242:FAL393244 FKH393242:FKH393244 FUD393242:FUD393244 GDZ393242:GDZ393244 GNV393242:GNV393244 GXR393242:GXR393244 HHN393242:HHN393244 HRJ393242:HRJ393244 IBF393242:IBF393244 ILB393242:ILB393244 IUX393242:IUX393244 JET393242:JET393244 JOP393242:JOP393244 JYL393242:JYL393244 KIH393242:KIH393244 KSD393242:KSD393244 LBZ393242:LBZ393244 LLV393242:LLV393244 LVR393242:LVR393244 MFN393242:MFN393244 MPJ393242:MPJ393244 MZF393242:MZF393244 NJB393242:NJB393244 NSX393242:NSX393244 OCT393242:OCT393244 OMP393242:OMP393244 OWL393242:OWL393244 PGH393242:PGH393244 PQD393242:PQD393244 PZZ393242:PZZ393244 QJV393242:QJV393244 QTR393242:QTR393244 RDN393242:RDN393244 RNJ393242:RNJ393244 RXF393242:RXF393244 SHB393242:SHB393244 SQX393242:SQX393244 TAT393242:TAT393244 TKP393242:TKP393244 TUL393242:TUL393244 UEH393242:UEH393244 UOD393242:UOD393244 UXZ393242:UXZ393244 VHV393242:VHV393244 VRR393242:VRR393244 WBN393242:WBN393244 WLJ393242:WLJ393244 WVF393242:WVF393244 XFB393242:XFB393244 IT458778:IT458780 SP458778:SP458780 ACL458778:ACL458780 AMH458778:AMH458780 AWD458778:AWD458780 BFZ458778:BFZ458780 BPV458778:BPV458780 BZR458778:BZR458780 CJN458778:CJN458780 CTJ458778:CTJ458780 DDF458778:DDF458780 DNB458778:DNB458780 DWX458778:DWX458780 EGT458778:EGT458780 EQP458778:EQP458780 FAL458778:FAL458780 FKH458778:FKH458780 FUD458778:FUD458780 GDZ458778:GDZ458780 GNV458778:GNV458780 GXR458778:GXR458780 HHN458778:HHN458780 HRJ458778:HRJ458780 IBF458778:IBF458780 ILB458778:ILB458780 IUX458778:IUX458780 JET458778:JET458780 JOP458778:JOP458780 JYL458778:JYL458780 KIH458778:KIH458780 KSD458778:KSD458780 LBZ458778:LBZ458780 LLV458778:LLV458780 LVR458778:LVR458780 MFN458778:MFN458780 MPJ458778:MPJ458780 MZF458778:MZF458780 NJB458778:NJB458780 NSX458778:NSX458780 OCT458778:OCT458780 OMP458778:OMP458780 OWL458778:OWL458780 PGH458778:PGH458780 PQD458778:PQD458780 PZZ458778:PZZ458780 QJV458778:QJV458780 QTR458778:QTR458780 RDN458778:RDN458780 RNJ458778:RNJ458780 RXF458778:RXF458780 SHB458778:SHB458780 SQX458778:SQX458780 TAT458778:TAT458780 TKP458778:TKP458780 TUL458778:TUL458780 UEH458778:UEH458780 UOD458778:UOD458780 UXZ458778:UXZ458780 VHV458778:VHV458780 VRR458778:VRR458780 WBN458778:WBN458780 WLJ458778:WLJ458780 WVF458778:WVF458780 XFB458778:XFB458780 IT524314:IT524316 SP524314:SP524316 ACL524314:ACL524316 AMH524314:AMH524316 AWD524314:AWD524316 BFZ524314:BFZ524316 BPV524314:BPV524316 BZR524314:BZR524316 CJN524314:CJN524316 CTJ524314:CTJ524316 DDF524314:DDF524316 DNB524314:DNB524316 DWX524314:DWX524316 EGT524314:EGT524316 EQP524314:EQP524316 FAL524314:FAL524316 FKH524314:FKH524316 FUD524314:FUD524316 GDZ524314:GDZ524316 GNV524314:GNV524316 GXR524314:GXR524316 HHN524314:HHN524316 HRJ524314:HRJ524316 IBF524314:IBF524316 ILB524314:ILB524316 IUX524314:IUX524316 JET524314:JET524316 JOP524314:JOP524316 JYL524314:JYL524316 KIH524314:KIH524316 KSD524314:KSD524316 LBZ524314:LBZ524316 LLV524314:LLV524316 LVR524314:LVR524316 MFN524314:MFN524316 MPJ524314:MPJ524316 MZF524314:MZF524316 NJB524314:NJB524316 NSX524314:NSX524316 OCT524314:OCT524316 OMP524314:OMP524316 OWL524314:OWL524316 PGH524314:PGH524316 PQD524314:PQD524316 PZZ524314:PZZ524316 QJV524314:QJV524316 QTR524314:QTR524316 RDN524314:RDN524316 RNJ524314:RNJ524316 RXF524314:RXF524316 SHB524314:SHB524316 SQX524314:SQX524316 TAT524314:TAT524316 TKP524314:TKP524316 TUL524314:TUL524316 UEH524314:UEH524316 UOD524314:UOD524316 UXZ524314:UXZ524316 VHV524314:VHV524316 VRR524314:VRR524316 WBN524314:WBN524316 WLJ524314:WLJ524316 WVF524314:WVF524316 XFB524314:XFB524316 IT589850:IT589852 SP589850:SP589852 ACL589850:ACL589852 AMH589850:AMH589852 AWD589850:AWD589852 BFZ589850:BFZ589852 BPV589850:BPV589852 BZR589850:BZR589852 CJN589850:CJN589852 CTJ589850:CTJ589852 DDF589850:DDF589852 DNB589850:DNB589852 DWX589850:DWX589852 EGT589850:EGT589852 EQP589850:EQP589852 FAL589850:FAL589852 FKH589850:FKH589852 FUD589850:FUD589852 GDZ589850:GDZ589852 GNV589850:GNV589852 GXR589850:GXR589852 HHN589850:HHN589852 HRJ589850:HRJ589852 IBF589850:IBF589852 ILB589850:ILB589852 IUX589850:IUX589852 JET589850:JET589852 JOP589850:JOP589852 JYL589850:JYL589852 KIH589850:KIH589852 KSD589850:KSD589852 LBZ589850:LBZ589852 LLV589850:LLV589852 LVR589850:LVR589852 MFN589850:MFN589852 MPJ589850:MPJ589852 MZF589850:MZF589852 NJB589850:NJB589852 NSX589850:NSX589852 OCT589850:OCT589852 OMP589850:OMP589852 OWL589850:OWL589852 PGH589850:PGH589852 PQD589850:PQD589852 PZZ589850:PZZ589852 QJV589850:QJV589852 QTR589850:QTR589852 RDN589850:RDN589852 RNJ589850:RNJ589852 RXF589850:RXF589852 SHB589850:SHB589852 SQX589850:SQX589852 TAT589850:TAT589852 TKP589850:TKP589852 TUL589850:TUL589852 UEH589850:UEH589852 UOD589850:UOD589852 UXZ589850:UXZ589852 VHV589850:VHV589852 VRR589850:VRR589852 WBN589850:WBN589852 WLJ589850:WLJ589852 WVF589850:WVF589852 XFB589850:XFB589852 IT655386:IT655388 SP655386:SP655388 ACL655386:ACL655388 AMH655386:AMH655388 AWD655386:AWD655388 BFZ655386:BFZ655388 BPV655386:BPV655388 BZR655386:BZR655388 CJN655386:CJN655388 CTJ655386:CTJ655388 DDF655386:DDF655388 DNB655386:DNB655388 DWX655386:DWX655388 EGT655386:EGT655388 EQP655386:EQP655388 FAL655386:FAL655388 FKH655386:FKH655388 FUD655386:FUD655388 GDZ655386:GDZ655388 GNV655386:GNV655388 GXR655386:GXR655388 HHN655386:HHN655388 HRJ655386:HRJ655388 IBF655386:IBF655388 ILB655386:ILB655388 IUX655386:IUX655388 JET655386:JET655388 JOP655386:JOP655388 JYL655386:JYL655388 KIH655386:KIH655388 KSD655386:KSD655388 LBZ655386:LBZ655388 LLV655386:LLV655388 LVR655386:LVR655388 MFN655386:MFN655388 MPJ655386:MPJ655388 MZF655386:MZF655388 NJB655386:NJB655388 NSX655386:NSX655388 OCT655386:OCT655388 OMP655386:OMP655388 OWL655386:OWL655388 PGH655386:PGH655388 PQD655386:PQD655388 PZZ655386:PZZ655388 QJV655386:QJV655388 QTR655386:QTR655388 RDN655386:RDN655388 RNJ655386:RNJ655388 RXF655386:RXF655388 SHB655386:SHB655388 SQX655386:SQX655388 TAT655386:TAT655388 TKP655386:TKP655388 TUL655386:TUL655388 UEH655386:UEH655388 UOD655386:UOD655388 UXZ655386:UXZ655388 VHV655386:VHV655388 VRR655386:VRR655388 WBN655386:WBN655388 WLJ655386:WLJ655388 WVF655386:WVF655388 XFB655386:XFB655388 IT720922:IT720924 SP720922:SP720924 ACL720922:ACL720924 AMH720922:AMH720924 AWD720922:AWD720924 BFZ720922:BFZ720924 BPV720922:BPV720924 BZR720922:BZR720924 CJN720922:CJN720924 CTJ720922:CTJ720924 DDF720922:DDF720924 DNB720922:DNB720924 DWX720922:DWX720924 EGT720922:EGT720924 EQP720922:EQP720924 FAL720922:FAL720924 FKH720922:FKH720924 FUD720922:FUD720924 GDZ720922:GDZ720924 GNV720922:GNV720924 GXR720922:GXR720924 HHN720922:HHN720924 HRJ720922:HRJ720924 IBF720922:IBF720924 ILB720922:ILB720924 IUX720922:IUX720924 JET720922:JET720924 JOP720922:JOP720924 JYL720922:JYL720924 KIH720922:KIH720924 KSD720922:KSD720924 LBZ720922:LBZ720924 LLV720922:LLV720924 LVR720922:LVR720924 MFN720922:MFN720924 MPJ720922:MPJ720924 MZF720922:MZF720924 NJB720922:NJB720924 NSX720922:NSX720924 OCT720922:OCT720924 OMP720922:OMP720924 OWL720922:OWL720924 PGH720922:PGH720924 PQD720922:PQD720924 PZZ720922:PZZ720924 QJV720922:QJV720924 QTR720922:QTR720924 RDN720922:RDN720924 RNJ720922:RNJ720924 RXF720922:RXF720924 SHB720922:SHB720924 SQX720922:SQX720924 TAT720922:TAT720924 TKP720922:TKP720924 TUL720922:TUL720924 UEH720922:UEH720924 UOD720922:UOD720924 UXZ720922:UXZ720924 VHV720922:VHV720924 VRR720922:VRR720924 WBN720922:WBN720924 WLJ720922:WLJ720924 WVF720922:WVF720924 XFB720922:XFB720924 IT786458:IT786460 SP786458:SP786460 ACL786458:ACL786460 AMH786458:AMH786460 AWD786458:AWD786460 BFZ786458:BFZ786460 BPV786458:BPV786460 BZR786458:BZR786460 CJN786458:CJN786460 CTJ786458:CTJ786460 DDF786458:DDF786460 DNB786458:DNB786460 DWX786458:DWX786460 EGT786458:EGT786460 EQP786458:EQP786460 FAL786458:FAL786460 FKH786458:FKH786460 FUD786458:FUD786460 GDZ786458:GDZ786460 GNV786458:GNV786460 GXR786458:GXR786460 HHN786458:HHN786460 HRJ786458:HRJ786460 IBF786458:IBF786460 ILB786458:ILB786460 IUX786458:IUX786460 JET786458:JET786460 JOP786458:JOP786460 JYL786458:JYL786460 KIH786458:KIH786460 KSD786458:KSD786460 LBZ786458:LBZ786460 LLV786458:LLV786460 LVR786458:LVR786460 MFN786458:MFN786460 MPJ786458:MPJ786460 MZF786458:MZF786460 NJB786458:NJB786460 NSX786458:NSX786460 OCT786458:OCT786460 OMP786458:OMP786460 OWL786458:OWL786460 PGH786458:PGH786460 PQD786458:PQD786460 PZZ786458:PZZ786460 QJV786458:QJV786460 QTR786458:QTR786460 RDN786458:RDN786460 RNJ786458:RNJ786460 RXF786458:RXF786460 SHB786458:SHB786460 SQX786458:SQX786460 TAT786458:TAT786460 TKP786458:TKP786460 TUL786458:TUL786460 UEH786458:UEH786460 UOD786458:UOD786460 UXZ786458:UXZ786460 VHV786458:VHV786460 VRR786458:VRR786460 WBN786458:WBN786460 WLJ786458:WLJ786460 WVF786458:WVF786460 XFB786458:XFB786460 IT851994:IT851996 SP851994:SP851996 ACL851994:ACL851996 AMH851994:AMH851996 AWD851994:AWD851996 BFZ851994:BFZ851996 BPV851994:BPV851996 BZR851994:BZR851996 CJN851994:CJN851996 CTJ851994:CTJ851996 DDF851994:DDF851996 DNB851994:DNB851996 DWX851994:DWX851996 EGT851994:EGT851996 EQP851994:EQP851996 FAL851994:FAL851996 FKH851994:FKH851996 FUD851994:FUD851996 GDZ851994:GDZ851996 GNV851994:GNV851996 GXR851994:GXR851996 HHN851994:HHN851996 HRJ851994:HRJ851996 IBF851994:IBF851996 ILB851994:ILB851996 IUX851994:IUX851996 JET851994:JET851996 JOP851994:JOP851996 JYL851994:JYL851996 KIH851994:KIH851996 KSD851994:KSD851996 LBZ851994:LBZ851996 LLV851994:LLV851996 LVR851994:LVR851996 MFN851994:MFN851996 MPJ851994:MPJ851996 MZF851994:MZF851996 NJB851994:NJB851996 NSX851994:NSX851996 OCT851994:OCT851996 OMP851994:OMP851996 OWL851994:OWL851996 PGH851994:PGH851996 PQD851994:PQD851996 PZZ851994:PZZ851996 QJV851994:QJV851996 QTR851994:QTR851996 RDN851994:RDN851996 RNJ851994:RNJ851996 RXF851994:RXF851996 SHB851994:SHB851996 SQX851994:SQX851996 TAT851994:TAT851996 TKP851994:TKP851996 TUL851994:TUL851996 UEH851994:UEH851996 UOD851994:UOD851996 UXZ851994:UXZ851996 VHV851994:VHV851996 VRR851994:VRR851996 WBN851994:WBN851996 WLJ851994:WLJ851996 WVF851994:WVF851996 XFB851994:XFB851996 IT917530:IT917532 SP917530:SP917532 ACL917530:ACL917532 AMH917530:AMH917532 AWD917530:AWD917532 BFZ917530:BFZ917532 BPV917530:BPV917532 BZR917530:BZR917532 CJN917530:CJN917532 CTJ917530:CTJ917532 DDF917530:DDF917532 DNB917530:DNB917532 DWX917530:DWX917532 EGT917530:EGT917532 EQP917530:EQP917532 FAL917530:FAL917532 FKH917530:FKH917532 FUD917530:FUD917532 GDZ917530:GDZ917532 GNV917530:GNV917532 GXR917530:GXR917532 HHN917530:HHN917532 HRJ917530:HRJ917532 IBF917530:IBF917532 ILB917530:ILB917532 IUX917530:IUX917532 JET917530:JET917532 JOP917530:JOP917532 JYL917530:JYL917532 KIH917530:KIH917532 KSD917530:KSD917532 LBZ917530:LBZ917532 LLV917530:LLV917532 LVR917530:LVR917532 MFN917530:MFN917532 MPJ917530:MPJ917532 MZF917530:MZF917532 NJB917530:NJB917532 NSX917530:NSX917532 OCT917530:OCT917532 OMP917530:OMP917532 OWL917530:OWL917532 PGH917530:PGH917532 PQD917530:PQD917532 PZZ917530:PZZ917532 QJV917530:QJV917532 QTR917530:QTR917532 RDN917530:RDN917532 RNJ917530:RNJ917532 RXF917530:RXF917532 SHB917530:SHB917532 SQX917530:SQX917532 TAT917530:TAT917532 TKP917530:TKP917532 TUL917530:TUL917532 UEH917530:UEH917532 UOD917530:UOD917532 UXZ917530:UXZ917532 VHV917530:VHV917532 VRR917530:VRR917532 WBN917530:WBN917532 WLJ917530:WLJ917532 WVF917530:WVF917532 XFB917530:XFB917532 IT983066:IT983068 SP983066:SP983068 ACL983066:ACL983068 AMH983066:AMH983068 AWD983066:AWD983068 BFZ983066:BFZ983068 BPV983066:BPV983068 BZR983066:BZR983068 CJN983066:CJN983068 CTJ983066:CTJ983068 DDF983066:DDF983068 DNB983066:DNB983068 DWX983066:DWX983068 EGT983066:EGT983068 EQP983066:EQP983068 FAL983066:FAL983068 FKH983066:FKH983068 FUD983066:FUD983068 GDZ983066:GDZ983068 GNV983066:GNV983068 GXR983066:GXR983068 HHN983066:HHN983068 HRJ983066:HRJ983068 IBF983066:IBF983068 ILB983066:ILB983068 IUX983066:IUX983068 JET983066:JET983068 JOP983066:JOP983068 JYL983066:JYL983068 KIH983066:KIH983068 KSD983066:KSD983068 LBZ983066:LBZ983068 LLV983066:LLV983068 LVR983066:LVR983068 MFN983066:MFN983068 MPJ983066:MPJ983068 MZF983066:MZF983068 NJB983066:NJB983068 NSX983066:NSX983068 OCT983066:OCT983068 OMP983066:OMP983068 OWL983066:OWL983068 PGH983066:PGH983068 PQD983066:PQD983068 PZZ983066:PZZ983068 QJV983066:QJV983068 QTR983066:QTR983068 RDN983066:RDN983068 RNJ983066:RNJ983068 RXF983066:RXF983068 SHB983066:SHB983068 SQX983066:SQX983068 TAT983066:TAT983068 TKP983066:TKP983068 TUL983066:TUL983068 UEH983066:UEH983068 UOD983066:UOD983068 UXZ983066:UXZ983068 VHV983066:VHV983068 VRR983066:VRR983068 WBN983066:WBN983068 WLJ983066:WLJ983068 WVF983066:WVF983068 XFB983066:XFB983068 IT38:IT40 SP38:SP40 ACL38:ACL40 AMH38:AMH40 AWD38:AWD40 BFZ38:BFZ40 BPV38:BPV40 BZR38:BZR40 CJN38:CJN40 CTJ38:CTJ40 DDF38:DDF40 DNB38:DNB40 DWX38:DWX40 EGT38:EGT40 EQP38:EQP40 FAL38:FAL40 FKH38:FKH40 FUD38:FUD40 GDZ38:GDZ40 GNV38:GNV40 GXR38:GXR40 HHN38:HHN40 HRJ38:HRJ40 IBF38:IBF40 ILB38:ILB40 IUX38:IUX40 JET38:JET40 JOP38:JOP40 JYL38:JYL40 KIH38:KIH40 KSD38:KSD40 LBZ38:LBZ40 LLV38:LLV40 LVR38:LVR40 MFN38:MFN40 MPJ38:MPJ40 MZF38:MZF40 NJB38:NJB40 NSX38:NSX40 OCT38:OCT40 OMP38:OMP40 OWL38:OWL40 PGH38:PGH40 PQD38:PQD40 PZZ38:PZZ40 QJV38:QJV40 QTR38:QTR40 RDN38:RDN40 RNJ38:RNJ40 RXF38:RXF40 SHB38:SHB40 SQX38:SQX40 TAT38:TAT40 TKP38:TKP40 TUL38:TUL40 UEH38:UEH40 UOD38:UOD40 UXZ38:UXZ40 VHV38:VHV40 VRR38:VRR40 WBN38:WBN40 WLJ38:WLJ40 WVF38:WVF40 XFB38:XFB40 IT65574:IT65576 SP65574:SP65576 ACL65574:ACL65576 AMH65574:AMH65576 AWD65574:AWD65576 BFZ65574:BFZ65576 BPV65574:BPV65576 BZR65574:BZR65576 CJN65574:CJN65576 CTJ65574:CTJ65576 DDF65574:DDF65576 DNB65574:DNB65576 DWX65574:DWX65576 EGT65574:EGT65576 EQP65574:EQP65576 FAL65574:FAL65576 FKH65574:FKH65576 FUD65574:FUD65576 GDZ65574:GDZ65576 GNV65574:GNV65576 GXR65574:GXR65576 HHN65574:HHN65576 HRJ65574:HRJ65576 IBF65574:IBF65576 ILB65574:ILB65576 IUX65574:IUX65576 JET65574:JET65576 JOP65574:JOP65576 JYL65574:JYL65576 KIH65574:KIH65576 KSD65574:KSD65576 LBZ65574:LBZ65576 LLV65574:LLV65576 LVR65574:LVR65576 MFN65574:MFN65576 MPJ65574:MPJ65576 MZF65574:MZF65576 NJB65574:NJB65576 NSX65574:NSX65576 OCT65574:OCT65576 OMP65574:OMP65576 OWL65574:OWL65576 PGH65574:PGH65576 PQD65574:PQD65576 PZZ65574:PZZ65576 QJV65574:QJV65576 QTR65574:QTR65576 RDN65574:RDN65576 RNJ65574:RNJ65576 RXF65574:RXF65576 SHB65574:SHB65576 SQX65574:SQX65576 TAT65574:TAT65576 TKP65574:TKP65576 TUL65574:TUL65576 UEH65574:UEH65576 UOD65574:UOD65576 UXZ65574:UXZ65576 VHV65574:VHV65576 VRR65574:VRR65576 WBN65574:WBN65576 WLJ65574:WLJ65576 WVF65574:WVF65576 XFB65574:XFB65576 IT131110:IT131112 SP131110:SP131112 ACL131110:ACL131112 AMH131110:AMH131112 AWD131110:AWD131112 BFZ131110:BFZ131112 BPV131110:BPV131112 BZR131110:BZR131112 CJN131110:CJN131112 CTJ131110:CTJ131112 DDF131110:DDF131112 DNB131110:DNB131112 DWX131110:DWX131112 EGT131110:EGT131112 EQP131110:EQP131112 FAL131110:FAL131112 FKH131110:FKH131112 FUD131110:FUD131112 GDZ131110:GDZ131112 GNV131110:GNV131112 GXR131110:GXR131112 HHN131110:HHN131112 HRJ131110:HRJ131112 IBF131110:IBF131112 ILB131110:ILB131112 IUX131110:IUX131112 JET131110:JET131112 JOP131110:JOP131112 JYL131110:JYL131112 KIH131110:KIH131112 KSD131110:KSD131112 LBZ131110:LBZ131112 LLV131110:LLV131112 LVR131110:LVR131112 MFN131110:MFN131112 MPJ131110:MPJ131112 MZF131110:MZF131112 NJB131110:NJB131112 NSX131110:NSX131112 OCT131110:OCT131112 OMP131110:OMP131112 OWL131110:OWL131112 PGH131110:PGH131112 PQD131110:PQD131112 PZZ131110:PZZ131112 QJV131110:QJV131112 QTR131110:QTR131112 RDN131110:RDN131112 RNJ131110:RNJ131112 RXF131110:RXF131112 SHB131110:SHB131112 SQX131110:SQX131112 TAT131110:TAT131112 TKP131110:TKP131112 TUL131110:TUL131112 UEH131110:UEH131112 UOD131110:UOD131112 UXZ131110:UXZ131112 VHV131110:VHV131112 VRR131110:VRR131112 WBN131110:WBN131112 WLJ131110:WLJ131112 WVF131110:WVF131112 XFB131110:XFB131112 IT196646:IT196648 SP196646:SP196648 ACL196646:ACL196648 AMH196646:AMH196648 AWD196646:AWD196648 BFZ196646:BFZ196648 BPV196646:BPV196648 BZR196646:BZR196648 CJN196646:CJN196648 CTJ196646:CTJ196648 DDF196646:DDF196648 DNB196646:DNB196648 DWX196646:DWX196648 EGT196646:EGT196648 EQP196646:EQP196648 FAL196646:FAL196648 FKH196646:FKH196648 FUD196646:FUD196648 GDZ196646:GDZ196648 GNV196646:GNV196648 GXR196646:GXR196648 HHN196646:HHN196648 HRJ196646:HRJ196648 IBF196646:IBF196648 ILB196646:ILB196648 IUX196646:IUX196648 JET196646:JET196648 JOP196646:JOP196648 JYL196646:JYL196648 KIH196646:KIH196648 KSD196646:KSD196648 LBZ196646:LBZ196648 LLV196646:LLV196648 LVR196646:LVR196648 MFN196646:MFN196648 MPJ196646:MPJ196648 MZF196646:MZF196648 NJB196646:NJB196648 NSX196646:NSX196648 OCT196646:OCT196648 OMP196646:OMP196648 OWL196646:OWL196648 PGH196646:PGH196648 PQD196646:PQD196648 PZZ196646:PZZ196648 QJV196646:QJV196648 QTR196646:QTR196648 RDN196646:RDN196648 RNJ196646:RNJ196648 RXF196646:RXF196648 SHB196646:SHB196648 SQX196646:SQX196648 TAT196646:TAT196648 TKP196646:TKP196648 TUL196646:TUL196648 UEH196646:UEH196648 UOD196646:UOD196648 UXZ196646:UXZ196648 VHV196646:VHV196648 VRR196646:VRR196648 WBN196646:WBN196648 WLJ196646:WLJ196648 WVF196646:WVF196648 XFB196646:XFB196648 IT262182:IT262184 SP262182:SP262184 ACL262182:ACL262184 AMH262182:AMH262184 AWD262182:AWD262184 BFZ262182:BFZ262184 BPV262182:BPV262184 BZR262182:BZR262184 CJN262182:CJN262184 CTJ262182:CTJ262184 DDF262182:DDF262184 DNB262182:DNB262184 DWX262182:DWX262184 EGT262182:EGT262184 EQP262182:EQP262184 FAL262182:FAL262184 FKH262182:FKH262184 FUD262182:FUD262184 GDZ262182:GDZ262184 GNV262182:GNV262184 GXR262182:GXR262184 HHN262182:HHN262184 HRJ262182:HRJ262184 IBF262182:IBF262184 ILB262182:ILB262184 IUX262182:IUX262184 JET262182:JET262184 JOP262182:JOP262184 JYL262182:JYL262184 KIH262182:KIH262184 KSD262182:KSD262184 LBZ262182:LBZ262184 LLV262182:LLV262184 LVR262182:LVR262184 MFN262182:MFN262184 MPJ262182:MPJ262184 MZF262182:MZF262184 NJB262182:NJB262184 NSX262182:NSX262184 OCT262182:OCT262184 OMP262182:OMP262184 OWL262182:OWL262184 PGH262182:PGH262184 PQD262182:PQD262184 PZZ262182:PZZ262184 QJV262182:QJV262184 QTR262182:QTR262184 RDN262182:RDN262184 RNJ262182:RNJ262184 RXF262182:RXF262184 SHB262182:SHB262184 SQX262182:SQX262184 TAT262182:TAT262184 TKP262182:TKP262184 TUL262182:TUL262184 UEH262182:UEH262184 UOD262182:UOD262184 UXZ262182:UXZ262184 VHV262182:VHV262184 VRR262182:VRR262184 WBN262182:WBN262184 WLJ262182:WLJ262184 WVF262182:WVF262184 XFB262182:XFB262184 IT327718:IT327720 SP327718:SP327720 ACL327718:ACL327720 AMH327718:AMH327720 AWD327718:AWD327720 BFZ327718:BFZ327720 BPV327718:BPV327720 BZR327718:BZR327720 CJN327718:CJN327720 CTJ327718:CTJ327720 DDF327718:DDF327720 DNB327718:DNB327720 DWX327718:DWX327720 EGT327718:EGT327720 EQP327718:EQP327720 FAL327718:FAL327720 FKH327718:FKH327720 FUD327718:FUD327720 GDZ327718:GDZ327720 GNV327718:GNV327720 GXR327718:GXR327720 HHN327718:HHN327720 HRJ327718:HRJ327720 IBF327718:IBF327720 ILB327718:ILB327720 IUX327718:IUX327720 JET327718:JET327720 JOP327718:JOP327720 JYL327718:JYL327720 KIH327718:KIH327720 KSD327718:KSD327720 LBZ327718:LBZ327720 LLV327718:LLV327720 LVR327718:LVR327720 MFN327718:MFN327720 MPJ327718:MPJ327720 MZF327718:MZF327720 NJB327718:NJB327720 NSX327718:NSX327720 OCT327718:OCT327720 OMP327718:OMP327720 OWL327718:OWL327720 PGH327718:PGH327720 PQD327718:PQD327720 PZZ327718:PZZ327720 QJV327718:QJV327720 QTR327718:QTR327720 RDN327718:RDN327720 RNJ327718:RNJ327720 RXF327718:RXF327720 SHB327718:SHB327720 SQX327718:SQX327720 TAT327718:TAT327720 TKP327718:TKP327720 TUL327718:TUL327720 UEH327718:UEH327720 UOD327718:UOD327720 UXZ327718:UXZ327720 VHV327718:VHV327720 VRR327718:VRR327720 WBN327718:WBN327720 WLJ327718:WLJ327720 WVF327718:WVF327720 XFB327718:XFB327720 IT393254:IT393256 SP393254:SP393256 ACL393254:ACL393256 AMH393254:AMH393256 AWD393254:AWD393256 BFZ393254:BFZ393256 BPV393254:BPV393256 BZR393254:BZR393256 CJN393254:CJN393256 CTJ393254:CTJ393256 DDF393254:DDF393256 DNB393254:DNB393256 DWX393254:DWX393256 EGT393254:EGT393256 EQP393254:EQP393256 FAL393254:FAL393256 FKH393254:FKH393256 FUD393254:FUD393256 GDZ393254:GDZ393256 GNV393254:GNV393256 GXR393254:GXR393256 HHN393254:HHN393256 HRJ393254:HRJ393256 IBF393254:IBF393256 ILB393254:ILB393256 IUX393254:IUX393256 JET393254:JET393256 JOP393254:JOP393256 JYL393254:JYL393256 KIH393254:KIH393256 KSD393254:KSD393256 LBZ393254:LBZ393256 LLV393254:LLV393256 LVR393254:LVR393256 MFN393254:MFN393256 MPJ393254:MPJ393256 MZF393254:MZF393256 NJB393254:NJB393256 NSX393254:NSX393256 OCT393254:OCT393256 OMP393254:OMP393256 OWL393254:OWL393256 PGH393254:PGH393256 PQD393254:PQD393256 PZZ393254:PZZ393256 QJV393254:QJV393256 QTR393254:QTR393256 RDN393254:RDN393256 RNJ393254:RNJ393256 RXF393254:RXF393256 SHB393254:SHB393256 SQX393254:SQX393256 TAT393254:TAT393256 TKP393254:TKP393256 TUL393254:TUL393256 UEH393254:UEH393256 UOD393254:UOD393256 UXZ393254:UXZ393256 VHV393254:VHV393256 VRR393254:VRR393256 WBN393254:WBN393256 WLJ393254:WLJ393256 WVF393254:WVF393256 XFB393254:XFB393256 IT458790:IT458792 SP458790:SP458792 ACL458790:ACL458792 AMH458790:AMH458792 AWD458790:AWD458792 BFZ458790:BFZ458792 BPV458790:BPV458792 BZR458790:BZR458792 CJN458790:CJN458792 CTJ458790:CTJ458792 DDF458790:DDF458792 DNB458790:DNB458792 DWX458790:DWX458792 EGT458790:EGT458792 EQP458790:EQP458792 FAL458790:FAL458792 FKH458790:FKH458792 FUD458790:FUD458792 GDZ458790:GDZ458792 GNV458790:GNV458792 GXR458790:GXR458792 HHN458790:HHN458792 HRJ458790:HRJ458792 IBF458790:IBF458792 ILB458790:ILB458792 IUX458790:IUX458792 JET458790:JET458792 JOP458790:JOP458792 JYL458790:JYL458792 KIH458790:KIH458792 KSD458790:KSD458792 LBZ458790:LBZ458792 LLV458790:LLV458792 LVR458790:LVR458792 MFN458790:MFN458792 MPJ458790:MPJ458792 MZF458790:MZF458792 NJB458790:NJB458792 NSX458790:NSX458792 OCT458790:OCT458792 OMP458790:OMP458792 OWL458790:OWL458792 PGH458790:PGH458792 PQD458790:PQD458792 PZZ458790:PZZ458792 QJV458790:QJV458792 QTR458790:QTR458792 RDN458790:RDN458792 RNJ458790:RNJ458792 RXF458790:RXF458792 SHB458790:SHB458792 SQX458790:SQX458792 TAT458790:TAT458792 TKP458790:TKP458792 TUL458790:TUL458792 UEH458790:UEH458792 UOD458790:UOD458792 UXZ458790:UXZ458792 VHV458790:VHV458792 VRR458790:VRR458792 WBN458790:WBN458792 WLJ458790:WLJ458792 WVF458790:WVF458792 XFB458790:XFB458792 IT524326:IT524328 SP524326:SP524328 ACL524326:ACL524328 AMH524326:AMH524328 AWD524326:AWD524328 BFZ524326:BFZ524328 BPV524326:BPV524328 BZR524326:BZR524328 CJN524326:CJN524328 CTJ524326:CTJ524328 DDF524326:DDF524328 DNB524326:DNB524328 DWX524326:DWX524328 EGT524326:EGT524328 EQP524326:EQP524328 FAL524326:FAL524328 FKH524326:FKH524328 FUD524326:FUD524328 GDZ524326:GDZ524328 GNV524326:GNV524328 GXR524326:GXR524328 HHN524326:HHN524328 HRJ524326:HRJ524328 IBF524326:IBF524328 ILB524326:ILB524328 IUX524326:IUX524328 JET524326:JET524328 JOP524326:JOP524328 JYL524326:JYL524328 KIH524326:KIH524328 KSD524326:KSD524328 LBZ524326:LBZ524328 LLV524326:LLV524328 LVR524326:LVR524328 MFN524326:MFN524328 MPJ524326:MPJ524328 MZF524326:MZF524328 NJB524326:NJB524328 NSX524326:NSX524328 OCT524326:OCT524328 OMP524326:OMP524328 OWL524326:OWL524328 PGH524326:PGH524328 PQD524326:PQD524328 PZZ524326:PZZ524328 QJV524326:QJV524328 QTR524326:QTR524328 RDN524326:RDN524328 RNJ524326:RNJ524328 RXF524326:RXF524328 SHB524326:SHB524328 SQX524326:SQX524328 TAT524326:TAT524328 TKP524326:TKP524328 TUL524326:TUL524328 UEH524326:UEH524328 UOD524326:UOD524328 UXZ524326:UXZ524328 VHV524326:VHV524328 VRR524326:VRR524328 WBN524326:WBN524328 WLJ524326:WLJ524328 WVF524326:WVF524328 XFB524326:XFB524328 IT589862:IT589864 SP589862:SP589864 ACL589862:ACL589864 AMH589862:AMH589864 AWD589862:AWD589864 BFZ589862:BFZ589864 BPV589862:BPV589864 BZR589862:BZR589864 CJN589862:CJN589864 CTJ589862:CTJ589864 DDF589862:DDF589864 DNB589862:DNB589864 DWX589862:DWX589864 EGT589862:EGT589864 EQP589862:EQP589864 FAL589862:FAL589864 FKH589862:FKH589864 FUD589862:FUD589864 GDZ589862:GDZ589864 GNV589862:GNV589864 GXR589862:GXR589864 HHN589862:HHN589864 HRJ589862:HRJ589864 IBF589862:IBF589864 ILB589862:ILB589864 IUX589862:IUX589864 JET589862:JET589864 JOP589862:JOP589864 JYL589862:JYL589864 KIH589862:KIH589864 KSD589862:KSD589864 LBZ589862:LBZ589864 LLV589862:LLV589864 LVR589862:LVR589864 MFN589862:MFN589864 MPJ589862:MPJ589864 MZF589862:MZF589864 NJB589862:NJB589864 NSX589862:NSX589864 OCT589862:OCT589864 OMP589862:OMP589864 OWL589862:OWL589864 PGH589862:PGH589864 PQD589862:PQD589864 PZZ589862:PZZ589864 QJV589862:QJV589864 QTR589862:QTR589864 RDN589862:RDN589864 RNJ589862:RNJ589864 RXF589862:RXF589864 SHB589862:SHB589864 SQX589862:SQX589864 TAT589862:TAT589864 TKP589862:TKP589864 TUL589862:TUL589864 UEH589862:UEH589864 UOD589862:UOD589864 UXZ589862:UXZ589864 VHV589862:VHV589864 VRR589862:VRR589864 WBN589862:WBN589864 WLJ589862:WLJ589864 WVF589862:WVF589864 XFB589862:XFB589864 IT655398:IT655400 SP655398:SP655400 ACL655398:ACL655400 AMH655398:AMH655400 AWD655398:AWD655400 BFZ655398:BFZ655400 BPV655398:BPV655400 BZR655398:BZR655400 CJN655398:CJN655400 CTJ655398:CTJ655400 DDF655398:DDF655400 DNB655398:DNB655400 DWX655398:DWX655400 EGT655398:EGT655400 EQP655398:EQP655400 FAL655398:FAL655400 FKH655398:FKH655400 FUD655398:FUD655400 GDZ655398:GDZ655400 GNV655398:GNV655400 GXR655398:GXR655400 HHN655398:HHN655400 HRJ655398:HRJ655400 IBF655398:IBF655400 ILB655398:ILB655400 IUX655398:IUX655400 JET655398:JET655400 JOP655398:JOP655400 JYL655398:JYL655400 KIH655398:KIH655400 KSD655398:KSD655400 LBZ655398:LBZ655400 LLV655398:LLV655400 LVR655398:LVR655400 MFN655398:MFN655400 MPJ655398:MPJ655400 MZF655398:MZF655400 NJB655398:NJB655400 NSX655398:NSX655400 OCT655398:OCT655400 OMP655398:OMP655400 OWL655398:OWL655400 PGH655398:PGH655400 PQD655398:PQD655400 PZZ655398:PZZ655400 QJV655398:QJV655400 QTR655398:QTR655400 RDN655398:RDN655400 RNJ655398:RNJ655400 RXF655398:RXF655400 SHB655398:SHB655400 SQX655398:SQX655400 TAT655398:TAT655400 TKP655398:TKP655400 TUL655398:TUL655400 UEH655398:UEH655400 UOD655398:UOD655400 UXZ655398:UXZ655400 VHV655398:VHV655400 VRR655398:VRR655400 WBN655398:WBN655400 WLJ655398:WLJ655400 WVF655398:WVF655400 XFB655398:XFB655400 IT720934:IT720936 SP720934:SP720936 ACL720934:ACL720936 AMH720934:AMH720936 AWD720934:AWD720936 BFZ720934:BFZ720936 BPV720934:BPV720936 BZR720934:BZR720936 CJN720934:CJN720936 CTJ720934:CTJ720936 DDF720934:DDF720936 DNB720934:DNB720936 DWX720934:DWX720936 EGT720934:EGT720936 EQP720934:EQP720936 FAL720934:FAL720936 FKH720934:FKH720936 FUD720934:FUD720936 GDZ720934:GDZ720936 GNV720934:GNV720936 GXR720934:GXR720936 HHN720934:HHN720936 HRJ720934:HRJ720936 IBF720934:IBF720936 ILB720934:ILB720936 IUX720934:IUX720936 JET720934:JET720936 JOP720934:JOP720936 JYL720934:JYL720936 KIH720934:KIH720936 KSD720934:KSD720936 LBZ720934:LBZ720936 LLV720934:LLV720936 LVR720934:LVR720936 MFN720934:MFN720936 MPJ720934:MPJ720936 MZF720934:MZF720936 NJB720934:NJB720936 NSX720934:NSX720936 OCT720934:OCT720936 OMP720934:OMP720936 OWL720934:OWL720936 PGH720934:PGH720936 PQD720934:PQD720936 PZZ720934:PZZ720936 QJV720934:QJV720936 QTR720934:QTR720936 RDN720934:RDN720936 RNJ720934:RNJ720936 RXF720934:RXF720936 SHB720934:SHB720936 SQX720934:SQX720936 TAT720934:TAT720936 TKP720934:TKP720936 TUL720934:TUL720936 UEH720934:UEH720936 UOD720934:UOD720936 UXZ720934:UXZ720936 VHV720934:VHV720936 VRR720934:VRR720936 WBN720934:WBN720936 WLJ720934:WLJ720936 WVF720934:WVF720936 XFB720934:XFB720936 IT786470:IT786472 SP786470:SP786472 ACL786470:ACL786472 AMH786470:AMH786472 AWD786470:AWD786472 BFZ786470:BFZ786472 BPV786470:BPV786472 BZR786470:BZR786472 CJN786470:CJN786472 CTJ786470:CTJ786472 DDF786470:DDF786472 DNB786470:DNB786472 DWX786470:DWX786472 EGT786470:EGT786472 EQP786470:EQP786472 FAL786470:FAL786472 FKH786470:FKH786472 FUD786470:FUD786472 GDZ786470:GDZ786472 GNV786470:GNV786472 GXR786470:GXR786472 HHN786470:HHN786472 HRJ786470:HRJ786472 IBF786470:IBF786472 ILB786470:ILB786472 IUX786470:IUX786472 JET786470:JET786472 JOP786470:JOP786472 JYL786470:JYL786472 KIH786470:KIH786472 KSD786470:KSD786472 LBZ786470:LBZ786472 LLV786470:LLV786472 LVR786470:LVR786472 MFN786470:MFN786472 MPJ786470:MPJ786472 MZF786470:MZF786472 NJB786470:NJB786472 NSX786470:NSX786472 OCT786470:OCT786472 OMP786470:OMP786472 OWL786470:OWL786472 PGH786470:PGH786472 PQD786470:PQD786472 PZZ786470:PZZ786472 QJV786470:QJV786472 QTR786470:QTR786472 RDN786470:RDN786472 RNJ786470:RNJ786472 RXF786470:RXF786472 SHB786470:SHB786472 SQX786470:SQX786472 TAT786470:TAT786472 TKP786470:TKP786472 TUL786470:TUL786472 UEH786470:UEH786472 UOD786470:UOD786472 UXZ786470:UXZ786472 VHV786470:VHV786472 VRR786470:VRR786472 WBN786470:WBN786472 WLJ786470:WLJ786472 WVF786470:WVF786472 XFB786470:XFB786472 IT852006:IT852008 SP852006:SP852008 ACL852006:ACL852008 AMH852006:AMH852008 AWD852006:AWD852008 BFZ852006:BFZ852008 BPV852006:BPV852008 BZR852006:BZR852008 CJN852006:CJN852008 CTJ852006:CTJ852008 DDF852006:DDF852008 DNB852006:DNB852008 DWX852006:DWX852008 EGT852006:EGT852008 EQP852006:EQP852008 FAL852006:FAL852008 FKH852006:FKH852008 FUD852006:FUD852008 GDZ852006:GDZ852008 GNV852006:GNV852008 GXR852006:GXR852008 HHN852006:HHN852008 HRJ852006:HRJ852008 IBF852006:IBF852008 ILB852006:ILB852008 IUX852006:IUX852008 JET852006:JET852008 JOP852006:JOP852008 JYL852006:JYL852008 KIH852006:KIH852008 KSD852006:KSD852008 LBZ852006:LBZ852008 LLV852006:LLV852008 LVR852006:LVR852008 MFN852006:MFN852008 MPJ852006:MPJ852008 MZF852006:MZF852008 NJB852006:NJB852008 NSX852006:NSX852008 OCT852006:OCT852008 OMP852006:OMP852008 OWL852006:OWL852008 PGH852006:PGH852008 PQD852006:PQD852008 PZZ852006:PZZ852008 QJV852006:QJV852008 QTR852006:QTR852008 RDN852006:RDN852008 RNJ852006:RNJ852008 RXF852006:RXF852008 SHB852006:SHB852008 SQX852006:SQX852008 TAT852006:TAT852008 TKP852006:TKP852008 TUL852006:TUL852008 UEH852006:UEH852008 UOD852006:UOD852008 UXZ852006:UXZ852008 VHV852006:VHV852008 VRR852006:VRR852008 WBN852006:WBN852008 WLJ852006:WLJ852008 WVF852006:WVF852008 XFB852006:XFB852008 IT917542:IT917544 SP917542:SP917544 ACL917542:ACL917544 AMH917542:AMH917544 AWD917542:AWD917544 BFZ917542:BFZ917544 BPV917542:BPV917544 BZR917542:BZR917544 CJN917542:CJN917544 CTJ917542:CTJ917544 DDF917542:DDF917544 DNB917542:DNB917544 DWX917542:DWX917544 EGT917542:EGT917544 EQP917542:EQP917544 FAL917542:FAL917544 FKH917542:FKH917544 FUD917542:FUD917544 GDZ917542:GDZ917544 GNV917542:GNV917544 GXR917542:GXR917544 HHN917542:HHN917544 HRJ917542:HRJ917544 IBF917542:IBF917544 ILB917542:ILB917544 IUX917542:IUX917544 JET917542:JET917544 JOP917542:JOP917544 JYL917542:JYL917544 KIH917542:KIH917544 KSD917542:KSD917544 LBZ917542:LBZ917544 LLV917542:LLV917544 LVR917542:LVR917544 MFN917542:MFN917544 MPJ917542:MPJ917544 MZF917542:MZF917544 NJB917542:NJB917544 NSX917542:NSX917544 OCT917542:OCT917544 OMP917542:OMP917544 OWL917542:OWL917544 PGH917542:PGH917544 PQD917542:PQD917544 PZZ917542:PZZ917544 QJV917542:QJV917544 QTR917542:QTR917544 RDN917542:RDN917544 RNJ917542:RNJ917544 RXF917542:RXF917544 SHB917542:SHB917544 SQX917542:SQX917544 TAT917542:TAT917544 TKP917542:TKP917544 TUL917542:TUL917544 UEH917542:UEH917544 UOD917542:UOD917544 UXZ917542:UXZ917544 VHV917542:VHV917544 VRR917542:VRR917544 WBN917542:WBN917544 WLJ917542:WLJ917544 WVF917542:WVF917544 XFB917542:XFB917544 IT983078:IT983080 SP983078:SP983080 ACL983078:ACL983080 AMH983078:AMH983080 AWD983078:AWD983080 BFZ983078:BFZ983080 BPV983078:BPV983080 BZR983078:BZR983080 CJN983078:CJN983080 CTJ983078:CTJ983080 DDF983078:DDF983080 DNB983078:DNB983080 DWX983078:DWX983080 EGT983078:EGT983080 EQP983078:EQP983080 FAL983078:FAL983080 FKH983078:FKH983080 FUD983078:FUD983080 GDZ983078:GDZ983080 GNV983078:GNV983080 GXR983078:GXR983080 HHN983078:HHN983080 HRJ983078:HRJ983080 IBF983078:IBF983080 ILB983078:ILB983080 IUX983078:IUX983080 JET983078:JET983080 JOP983078:JOP983080 JYL983078:JYL983080 KIH983078:KIH983080 KSD983078:KSD983080 LBZ983078:LBZ983080 LLV983078:LLV983080 LVR983078:LVR983080 MFN983078:MFN983080 MPJ983078:MPJ983080 MZF983078:MZF983080 NJB983078:NJB983080 NSX983078:NSX983080 OCT983078:OCT983080 OMP983078:OMP983080 OWL983078:OWL983080 PGH983078:PGH983080 PQD983078:PQD983080 PZZ983078:PZZ983080 QJV983078:QJV983080 QTR983078:QTR983080 RDN983078:RDN983080 RNJ983078:RNJ983080 RXF983078:RXF983080 SHB983078:SHB983080 SQX983078:SQX983080 TAT983078:TAT983080 TKP983078:TKP983080 TUL983078:TUL983080 UEH983078:UEH983080 UOD983078:UOD983080 UXZ983078:UXZ983080 VHV983078:VHV983080 VRR983078:VRR983080 WBN983078:WBN983080 WLJ983078:WLJ983080 WVF983078:WVF983080 XFB983078:XFB983080 C34:C37 IY34:IY37 SU34:SU37 ACQ34:ACQ37 AMM34:AMM37 AWI34:AWI37 BGE34:BGE37 BQA34:BQA37 BZW34:BZW37 CJS34:CJS37 CTO34:CTO37 DDK34:DDK37 DNG34:DNG37 DXC34:DXC37 EGY34:EGY37 EQU34:EQU37 FAQ34:FAQ37 FKM34:FKM37 FUI34:FUI37 GEE34:GEE37 GOA34:GOA37 GXW34:GXW37 HHS34:HHS37 HRO34:HRO37 IBK34:IBK37 ILG34:ILG37 IVC34:IVC37 JEY34:JEY37 JOU34:JOU37 JYQ34:JYQ37 KIM34:KIM37 KSI34:KSI37 LCE34:LCE37 LMA34:LMA37 LVW34:LVW37 MFS34:MFS37 MPO34:MPO37 MZK34:MZK37 NJG34:NJG37 NTC34:NTC37 OCY34:OCY37 OMU34:OMU37 OWQ34:OWQ37 PGM34:PGM37 PQI34:PQI37 QAE34:QAE37 QKA34:QKA37 QTW34:QTW37 RDS34:RDS37 RNO34:RNO37 RXK34:RXK37 SHG34:SHG37 SRC34:SRC37 TAY34:TAY37 TKU34:TKU37 TUQ34:TUQ37 UEM34:UEM37 UOI34:UOI37 UYE34:UYE37 VIA34:VIA37 VRW34:VRW37 WBS34:WBS37 WLO34:WLO37 WVK34:WVK37 C65570:C65573 IY65570:IY65573 SU65570:SU65573 ACQ65570:ACQ65573 AMM65570:AMM65573 AWI65570:AWI65573 BGE65570:BGE65573 BQA65570:BQA65573 BZW65570:BZW65573 CJS65570:CJS65573 CTO65570:CTO65573 DDK65570:DDK65573 DNG65570:DNG65573 DXC65570:DXC65573 EGY65570:EGY65573 EQU65570:EQU65573 FAQ65570:FAQ65573 FKM65570:FKM65573 FUI65570:FUI65573 GEE65570:GEE65573 GOA65570:GOA65573 GXW65570:GXW65573 HHS65570:HHS65573 HRO65570:HRO65573 IBK65570:IBK65573 ILG65570:ILG65573 IVC65570:IVC65573 JEY65570:JEY65573 JOU65570:JOU65573 JYQ65570:JYQ65573 KIM65570:KIM65573 KSI65570:KSI65573 LCE65570:LCE65573 LMA65570:LMA65573 LVW65570:LVW65573 MFS65570:MFS65573 MPO65570:MPO65573 MZK65570:MZK65573 NJG65570:NJG65573 NTC65570:NTC65573 OCY65570:OCY65573 OMU65570:OMU65573 OWQ65570:OWQ65573 PGM65570:PGM65573 PQI65570:PQI65573 QAE65570:QAE65573 QKA65570:QKA65573 QTW65570:QTW65573 RDS65570:RDS65573 RNO65570:RNO65573 RXK65570:RXK65573 SHG65570:SHG65573 SRC65570:SRC65573 TAY65570:TAY65573 TKU65570:TKU65573 TUQ65570:TUQ65573 UEM65570:UEM65573 UOI65570:UOI65573 UYE65570:UYE65573 VIA65570:VIA65573 VRW65570:VRW65573 WBS65570:WBS65573 WLO65570:WLO65573 WVK65570:WVK65573 C131106:C131109 IY131106:IY131109 SU131106:SU131109 ACQ131106:ACQ131109 AMM131106:AMM131109 AWI131106:AWI131109 BGE131106:BGE131109 BQA131106:BQA131109 BZW131106:BZW131109 CJS131106:CJS131109 CTO131106:CTO131109 DDK131106:DDK131109 DNG131106:DNG131109 DXC131106:DXC131109 EGY131106:EGY131109 EQU131106:EQU131109 FAQ131106:FAQ131109 FKM131106:FKM131109 FUI131106:FUI131109 GEE131106:GEE131109 GOA131106:GOA131109 GXW131106:GXW131109 HHS131106:HHS131109 HRO131106:HRO131109 IBK131106:IBK131109 ILG131106:ILG131109 IVC131106:IVC131109 JEY131106:JEY131109 JOU131106:JOU131109 JYQ131106:JYQ131109 KIM131106:KIM131109 KSI131106:KSI131109 LCE131106:LCE131109 LMA131106:LMA131109 LVW131106:LVW131109 MFS131106:MFS131109 MPO131106:MPO131109 MZK131106:MZK131109 NJG131106:NJG131109 NTC131106:NTC131109 OCY131106:OCY131109 OMU131106:OMU131109 OWQ131106:OWQ131109 PGM131106:PGM131109 PQI131106:PQI131109 QAE131106:QAE131109 QKA131106:QKA131109 QTW131106:QTW131109 RDS131106:RDS131109 RNO131106:RNO131109 RXK131106:RXK131109 SHG131106:SHG131109 SRC131106:SRC131109 TAY131106:TAY131109 TKU131106:TKU131109 TUQ131106:TUQ131109 UEM131106:UEM131109 UOI131106:UOI131109 UYE131106:UYE131109 VIA131106:VIA131109 VRW131106:VRW131109 WBS131106:WBS131109 WLO131106:WLO131109 WVK131106:WVK131109 C196642:C196645 IY196642:IY196645 SU196642:SU196645 ACQ196642:ACQ196645 AMM196642:AMM196645 AWI196642:AWI196645 BGE196642:BGE196645 BQA196642:BQA196645 BZW196642:BZW196645 CJS196642:CJS196645 CTO196642:CTO196645 DDK196642:DDK196645 DNG196642:DNG196645 DXC196642:DXC196645 EGY196642:EGY196645 EQU196642:EQU196645 FAQ196642:FAQ196645 FKM196642:FKM196645 FUI196642:FUI196645 GEE196642:GEE196645 GOA196642:GOA196645 GXW196642:GXW196645 HHS196642:HHS196645 HRO196642:HRO196645 IBK196642:IBK196645 ILG196642:ILG196645 IVC196642:IVC196645 JEY196642:JEY196645 JOU196642:JOU196645 JYQ196642:JYQ196645 KIM196642:KIM196645 KSI196642:KSI196645 LCE196642:LCE196645 LMA196642:LMA196645 LVW196642:LVW196645 MFS196642:MFS196645 MPO196642:MPO196645 MZK196642:MZK196645 NJG196642:NJG196645 NTC196642:NTC196645 OCY196642:OCY196645 OMU196642:OMU196645 OWQ196642:OWQ196645 PGM196642:PGM196645 PQI196642:PQI196645 QAE196642:QAE196645 QKA196642:QKA196645 QTW196642:QTW196645 RDS196642:RDS196645 RNO196642:RNO196645 RXK196642:RXK196645 SHG196642:SHG196645 SRC196642:SRC196645 TAY196642:TAY196645 TKU196642:TKU196645 TUQ196642:TUQ196645 UEM196642:UEM196645 UOI196642:UOI196645 UYE196642:UYE196645 VIA196642:VIA196645 VRW196642:VRW196645 WBS196642:WBS196645 WLO196642:WLO196645 WVK196642:WVK196645 C262178:C262181 IY262178:IY262181 SU262178:SU262181 ACQ262178:ACQ262181 AMM262178:AMM262181 AWI262178:AWI262181 BGE262178:BGE262181 BQA262178:BQA262181 BZW262178:BZW262181 CJS262178:CJS262181 CTO262178:CTO262181 DDK262178:DDK262181 DNG262178:DNG262181 DXC262178:DXC262181 EGY262178:EGY262181 EQU262178:EQU262181 FAQ262178:FAQ262181 FKM262178:FKM262181 FUI262178:FUI262181 GEE262178:GEE262181 GOA262178:GOA262181 GXW262178:GXW262181 HHS262178:HHS262181 HRO262178:HRO262181 IBK262178:IBK262181 ILG262178:ILG262181 IVC262178:IVC262181 JEY262178:JEY262181 JOU262178:JOU262181 JYQ262178:JYQ262181 KIM262178:KIM262181 KSI262178:KSI262181 LCE262178:LCE262181 LMA262178:LMA262181 LVW262178:LVW262181 MFS262178:MFS262181 MPO262178:MPO262181 MZK262178:MZK262181 NJG262178:NJG262181 NTC262178:NTC262181 OCY262178:OCY262181 OMU262178:OMU262181 OWQ262178:OWQ262181 PGM262178:PGM262181 PQI262178:PQI262181 QAE262178:QAE262181 QKA262178:QKA262181 QTW262178:QTW262181 RDS262178:RDS262181 RNO262178:RNO262181 RXK262178:RXK262181 SHG262178:SHG262181 SRC262178:SRC262181 TAY262178:TAY262181 TKU262178:TKU262181 TUQ262178:TUQ262181 UEM262178:UEM262181 UOI262178:UOI262181 UYE262178:UYE262181 VIA262178:VIA262181 VRW262178:VRW262181 WBS262178:WBS262181 WLO262178:WLO262181 WVK262178:WVK262181 C327714:C327717 IY327714:IY327717 SU327714:SU327717 ACQ327714:ACQ327717 AMM327714:AMM327717 AWI327714:AWI327717 BGE327714:BGE327717 BQA327714:BQA327717 BZW327714:BZW327717 CJS327714:CJS327717 CTO327714:CTO327717 DDK327714:DDK327717 DNG327714:DNG327717 DXC327714:DXC327717 EGY327714:EGY327717 EQU327714:EQU327717 FAQ327714:FAQ327717 FKM327714:FKM327717 FUI327714:FUI327717 GEE327714:GEE327717 GOA327714:GOA327717 GXW327714:GXW327717 HHS327714:HHS327717 HRO327714:HRO327717 IBK327714:IBK327717 ILG327714:ILG327717 IVC327714:IVC327717 JEY327714:JEY327717 JOU327714:JOU327717 JYQ327714:JYQ327717 KIM327714:KIM327717 KSI327714:KSI327717 LCE327714:LCE327717 LMA327714:LMA327717 LVW327714:LVW327717 MFS327714:MFS327717 MPO327714:MPO327717 MZK327714:MZK327717 NJG327714:NJG327717 NTC327714:NTC327717 OCY327714:OCY327717 OMU327714:OMU327717 OWQ327714:OWQ327717 PGM327714:PGM327717 PQI327714:PQI327717 QAE327714:QAE327717 QKA327714:QKA327717 QTW327714:QTW327717 RDS327714:RDS327717 RNO327714:RNO327717 RXK327714:RXK327717 SHG327714:SHG327717 SRC327714:SRC327717 TAY327714:TAY327717 TKU327714:TKU327717 TUQ327714:TUQ327717 UEM327714:UEM327717 UOI327714:UOI327717 UYE327714:UYE327717 VIA327714:VIA327717 VRW327714:VRW327717 WBS327714:WBS327717 WLO327714:WLO327717 WVK327714:WVK327717 C393250:C393253 IY393250:IY393253 SU393250:SU393253 ACQ393250:ACQ393253 AMM393250:AMM393253 AWI393250:AWI393253 BGE393250:BGE393253 BQA393250:BQA393253 BZW393250:BZW393253 CJS393250:CJS393253 CTO393250:CTO393253 DDK393250:DDK393253 DNG393250:DNG393253 DXC393250:DXC393253 EGY393250:EGY393253 EQU393250:EQU393253 FAQ393250:FAQ393253 FKM393250:FKM393253 FUI393250:FUI393253 GEE393250:GEE393253 GOA393250:GOA393253 GXW393250:GXW393253 HHS393250:HHS393253 HRO393250:HRO393253 IBK393250:IBK393253 ILG393250:ILG393253 IVC393250:IVC393253 JEY393250:JEY393253 JOU393250:JOU393253 JYQ393250:JYQ393253 KIM393250:KIM393253 KSI393250:KSI393253 LCE393250:LCE393253 LMA393250:LMA393253 LVW393250:LVW393253 MFS393250:MFS393253 MPO393250:MPO393253 MZK393250:MZK393253 NJG393250:NJG393253 NTC393250:NTC393253 OCY393250:OCY393253 OMU393250:OMU393253 OWQ393250:OWQ393253 PGM393250:PGM393253 PQI393250:PQI393253 QAE393250:QAE393253 QKA393250:QKA393253 QTW393250:QTW393253 RDS393250:RDS393253 RNO393250:RNO393253 RXK393250:RXK393253 SHG393250:SHG393253 SRC393250:SRC393253 TAY393250:TAY393253 TKU393250:TKU393253 TUQ393250:TUQ393253 UEM393250:UEM393253 UOI393250:UOI393253 UYE393250:UYE393253 VIA393250:VIA393253 VRW393250:VRW393253 WBS393250:WBS393253 WLO393250:WLO393253 WVK393250:WVK393253 C458786:C458789 IY458786:IY458789 SU458786:SU458789 ACQ458786:ACQ458789 AMM458786:AMM458789 AWI458786:AWI458789 BGE458786:BGE458789 BQA458786:BQA458789 BZW458786:BZW458789 CJS458786:CJS458789 CTO458786:CTO458789 DDK458786:DDK458789 DNG458786:DNG458789 DXC458786:DXC458789 EGY458786:EGY458789 EQU458786:EQU458789 FAQ458786:FAQ458789 FKM458786:FKM458789 FUI458786:FUI458789 GEE458786:GEE458789 GOA458786:GOA458789 GXW458786:GXW458789 HHS458786:HHS458789 HRO458786:HRO458789 IBK458786:IBK458789 ILG458786:ILG458789 IVC458786:IVC458789 JEY458786:JEY458789 JOU458786:JOU458789 JYQ458786:JYQ458789 KIM458786:KIM458789 KSI458786:KSI458789 LCE458786:LCE458789 LMA458786:LMA458789 LVW458786:LVW458789 MFS458786:MFS458789 MPO458786:MPO458789 MZK458786:MZK458789 NJG458786:NJG458789 NTC458786:NTC458789 OCY458786:OCY458789 OMU458786:OMU458789 OWQ458786:OWQ458789 PGM458786:PGM458789 PQI458786:PQI458789 QAE458786:QAE458789 QKA458786:QKA458789 QTW458786:QTW458789 RDS458786:RDS458789 RNO458786:RNO458789 RXK458786:RXK458789 SHG458786:SHG458789 SRC458786:SRC458789 TAY458786:TAY458789 TKU458786:TKU458789 TUQ458786:TUQ458789 UEM458786:UEM458789 UOI458786:UOI458789 UYE458786:UYE458789 VIA458786:VIA458789 VRW458786:VRW458789 WBS458786:WBS458789 WLO458786:WLO458789 WVK458786:WVK458789 C524322:C524325 IY524322:IY524325 SU524322:SU524325 ACQ524322:ACQ524325 AMM524322:AMM524325 AWI524322:AWI524325 BGE524322:BGE524325 BQA524322:BQA524325 BZW524322:BZW524325 CJS524322:CJS524325 CTO524322:CTO524325 DDK524322:DDK524325 DNG524322:DNG524325 DXC524322:DXC524325 EGY524322:EGY524325 EQU524322:EQU524325 FAQ524322:FAQ524325 FKM524322:FKM524325 FUI524322:FUI524325 GEE524322:GEE524325 GOA524322:GOA524325 GXW524322:GXW524325 HHS524322:HHS524325 HRO524322:HRO524325 IBK524322:IBK524325 ILG524322:ILG524325 IVC524322:IVC524325 JEY524322:JEY524325 JOU524322:JOU524325 JYQ524322:JYQ524325 KIM524322:KIM524325 KSI524322:KSI524325 LCE524322:LCE524325 LMA524322:LMA524325 LVW524322:LVW524325 MFS524322:MFS524325 MPO524322:MPO524325 MZK524322:MZK524325 NJG524322:NJG524325 NTC524322:NTC524325 OCY524322:OCY524325 OMU524322:OMU524325 OWQ524322:OWQ524325 PGM524322:PGM524325 PQI524322:PQI524325 QAE524322:QAE524325 QKA524322:QKA524325 QTW524322:QTW524325 RDS524322:RDS524325 RNO524322:RNO524325 RXK524322:RXK524325 SHG524322:SHG524325 SRC524322:SRC524325 TAY524322:TAY524325 TKU524322:TKU524325 TUQ524322:TUQ524325 UEM524322:UEM524325 UOI524322:UOI524325 UYE524322:UYE524325 VIA524322:VIA524325 VRW524322:VRW524325 WBS524322:WBS524325 WLO524322:WLO524325 WVK524322:WVK524325 C589858:C589861 IY589858:IY589861 SU589858:SU589861 ACQ589858:ACQ589861 AMM589858:AMM589861 AWI589858:AWI589861 BGE589858:BGE589861 BQA589858:BQA589861 BZW589858:BZW589861 CJS589858:CJS589861 CTO589858:CTO589861 DDK589858:DDK589861 DNG589858:DNG589861 DXC589858:DXC589861 EGY589858:EGY589861 EQU589858:EQU589861 FAQ589858:FAQ589861 FKM589858:FKM589861 FUI589858:FUI589861 GEE589858:GEE589861 GOA589858:GOA589861 GXW589858:GXW589861 HHS589858:HHS589861 HRO589858:HRO589861 IBK589858:IBK589861 ILG589858:ILG589861 IVC589858:IVC589861 JEY589858:JEY589861 JOU589858:JOU589861 JYQ589858:JYQ589861 KIM589858:KIM589861 KSI589858:KSI589861 LCE589858:LCE589861 LMA589858:LMA589861 LVW589858:LVW589861 MFS589858:MFS589861 MPO589858:MPO589861 MZK589858:MZK589861 NJG589858:NJG589861 NTC589858:NTC589861 OCY589858:OCY589861 OMU589858:OMU589861 OWQ589858:OWQ589861 PGM589858:PGM589861 PQI589858:PQI589861 QAE589858:QAE589861 QKA589858:QKA589861 QTW589858:QTW589861 RDS589858:RDS589861 RNO589858:RNO589861 RXK589858:RXK589861 SHG589858:SHG589861 SRC589858:SRC589861 TAY589858:TAY589861 TKU589858:TKU589861 TUQ589858:TUQ589861 UEM589858:UEM589861 UOI589858:UOI589861 UYE589858:UYE589861 VIA589858:VIA589861 VRW589858:VRW589861 WBS589858:WBS589861 WLO589858:WLO589861 WVK589858:WVK589861 C655394:C655397 IY655394:IY655397 SU655394:SU655397 ACQ655394:ACQ655397 AMM655394:AMM655397 AWI655394:AWI655397 BGE655394:BGE655397 BQA655394:BQA655397 BZW655394:BZW655397 CJS655394:CJS655397 CTO655394:CTO655397 DDK655394:DDK655397 DNG655394:DNG655397 DXC655394:DXC655397 EGY655394:EGY655397 EQU655394:EQU655397 FAQ655394:FAQ655397 FKM655394:FKM655397 FUI655394:FUI655397 GEE655394:GEE655397 GOA655394:GOA655397 GXW655394:GXW655397 HHS655394:HHS655397 HRO655394:HRO655397 IBK655394:IBK655397 ILG655394:ILG655397 IVC655394:IVC655397 JEY655394:JEY655397 JOU655394:JOU655397 JYQ655394:JYQ655397 KIM655394:KIM655397 KSI655394:KSI655397 LCE655394:LCE655397 LMA655394:LMA655397 LVW655394:LVW655397 MFS655394:MFS655397 MPO655394:MPO655397 MZK655394:MZK655397 NJG655394:NJG655397 NTC655394:NTC655397 OCY655394:OCY655397 OMU655394:OMU655397 OWQ655394:OWQ655397 PGM655394:PGM655397 PQI655394:PQI655397 QAE655394:QAE655397 QKA655394:QKA655397 QTW655394:QTW655397 RDS655394:RDS655397 RNO655394:RNO655397 RXK655394:RXK655397 SHG655394:SHG655397 SRC655394:SRC655397 TAY655394:TAY655397 TKU655394:TKU655397 TUQ655394:TUQ655397 UEM655394:UEM655397 UOI655394:UOI655397 UYE655394:UYE655397 VIA655394:VIA655397 VRW655394:VRW655397 WBS655394:WBS655397 WLO655394:WLO655397 WVK655394:WVK655397 C720930:C720933 IY720930:IY720933 SU720930:SU720933 ACQ720930:ACQ720933 AMM720930:AMM720933 AWI720930:AWI720933 BGE720930:BGE720933 BQA720930:BQA720933 BZW720930:BZW720933 CJS720930:CJS720933 CTO720930:CTO720933 DDK720930:DDK720933 DNG720930:DNG720933 DXC720930:DXC720933 EGY720930:EGY720933 EQU720930:EQU720933 FAQ720930:FAQ720933 FKM720930:FKM720933 FUI720930:FUI720933 GEE720930:GEE720933 GOA720930:GOA720933 GXW720930:GXW720933 HHS720930:HHS720933 HRO720930:HRO720933 IBK720930:IBK720933 ILG720930:ILG720933 IVC720930:IVC720933 JEY720930:JEY720933 JOU720930:JOU720933 JYQ720930:JYQ720933 KIM720930:KIM720933 KSI720930:KSI720933 LCE720930:LCE720933 LMA720930:LMA720933 LVW720930:LVW720933 MFS720930:MFS720933 MPO720930:MPO720933 MZK720930:MZK720933 NJG720930:NJG720933 NTC720930:NTC720933 OCY720930:OCY720933 OMU720930:OMU720933 OWQ720930:OWQ720933 PGM720930:PGM720933 PQI720930:PQI720933 QAE720930:QAE720933 QKA720930:QKA720933 QTW720930:QTW720933 RDS720930:RDS720933 RNO720930:RNO720933 RXK720930:RXK720933 SHG720930:SHG720933 SRC720930:SRC720933 TAY720930:TAY720933 TKU720930:TKU720933 TUQ720930:TUQ720933 UEM720930:UEM720933 UOI720930:UOI720933 UYE720930:UYE720933 VIA720930:VIA720933 VRW720930:VRW720933 WBS720930:WBS720933 WLO720930:WLO720933 WVK720930:WVK720933 C786466:C786469 IY786466:IY786469 SU786466:SU786469 ACQ786466:ACQ786469 AMM786466:AMM786469 AWI786466:AWI786469 BGE786466:BGE786469 BQA786466:BQA786469 BZW786466:BZW786469 CJS786466:CJS786469 CTO786466:CTO786469 DDK786466:DDK786469 DNG786466:DNG786469 DXC786466:DXC786469 EGY786466:EGY786469 EQU786466:EQU786469 FAQ786466:FAQ786469 FKM786466:FKM786469 FUI786466:FUI786469 GEE786466:GEE786469 GOA786466:GOA786469 GXW786466:GXW786469 HHS786466:HHS786469 HRO786466:HRO786469 IBK786466:IBK786469 ILG786466:ILG786469 IVC786466:IVC786469 JEY786466:JEY786469 JOU786466:JOU786469 JYQ786466:JYQ786469 KIM786466:KIM786469 KSI786466:KSI786469 LCE786466:LCE786469 LMA786466:LMA786469 LVW786466:LVW786469 MFS786466:MFS786469 MPO786466:MPO786469 MZK786466:MZK786469 NJG786466:NJG786469 NTC786466:NTC786469 OCY786466:OCY786469 OMU786466:OMU786469 OWQ786466:OWQ786469 PGM786466:PGM786469 PQI786466:PQI786469 QAE786466:QAE786469 QKA786466:QKA786469 QTW786466:QTW786469 RDS786466:RDS786469 RNO786466:RNO786469 RXK786466:RXK786469 SHG786466:SHG786469 SRC786466:SRC786469 TAY786466:TAY786469 TKU786466:TKU786469 TUQ786466:TUQ786469 UEM786466:UEM786469 UOI786466:UOI786469 UYE786466:UYE786469 VIA786466:VIA786469 VRW786466:VRW786469 WBS786466:WBS786469 WLO786466:WLO786469 WVK786466:WVK786469 C852002:C852005 IY852002:IY852005 SU852002:SU852005 ACQ852002:ACQ852005 AMM852002:AMM852005 AWI852002:AWI852005 BGE852002:BGE852005 BQA852002:BQA852005 BZW852002:BZW852005 CJS852002:CJS852005 CTO852002:CTO852005 DDK852002:DDK852005 DNG852002:DNG852005 DXC852002:DXC852005 EGY852002:EGY852005 EQU852002:EQU852005 FAQ852002:FAQ852005 FKM852002:FKM852005 FUI852002:FUI852005 GEE852002:GEE852005 GOA852002:GOA852005 GXW852002:GXW852005 HHS852002:HHS852005 HRO852002:HRO852005 IBK852002:IBK852005 ILG852002:ILG852005 IVC852002:IVC852005 JEY852002:JEY852005 JOU852002:JOU852005 JYQ852002:JYQ852005 KIM852002:KIM852005 KSI852002:KSI852005 LCE852002:LCE852005 LMA852002:LMA852005 LVW852002:LVW852005 MFS852002:MFS852005 MPO852002:MPO852005 MZK852002:MZK852005 NJG852002:NJG852005 NTC852002:NTC852005 OCY852002:OCY852005 OMU852002:OMU852005 OWQ852002:OWQ852005 PGM852002:PGM852005 PQI852002:PQI852005 QAE852002:QAE852005 QKA852002:QKA852005 QTW852002:QTW852005 RDS852002:RDS852005 RNO852002:RNO852005 RXK852002:RXK852005 SHG852002:SHG852005 SRC852002:SRC852005 TAY852002:TAY852005 TKU852002:TKU852005 TUQ852002:TUQ852005 UEM852002:UEM852005 UOI852002:UOI852005 UYE852002:UYE852005 VIA852002:VIA852005 VRW852002:VRW852005 WBS852002:WBS852005 WLO852002:WLO852005 WVK852002:WVK852005 C917538:C917541 IY917538:IY917541 SU917538:SU917541 ACQ917538:ACQ917541 AMM917538:AMM917541 AWI917538:AWI917541 BGE917538:BGE917541 BQA917538:BQA917541 BZW917538:BZW917541 CJS917538:CJS917541 CTO917538:CTO917541 DDK917538:DDK917541 DNG917538:DNG917541 DXC917538:DXC917541 EGY917538:EGY917541 EQU917538:EQU917541 FAQ917538:FAQ917541 FKM917538:FKM917541 FUI917538:FUI917541 GEE917538:GEE917541 GOA917538:GOA917541 GXW917538:GXW917541 HHS917538:HHS917541 HRO917538:HRO917541 IBK917538:IBK917541 ILG917538:ILG917541 IVC917538:IVC917541 JEY917538:JEY917541 JOU917538:JOU917541 JYQ917538:JYQ917541 KIM917538:KIM917541 KSI917538:KSI917541 LCE917538:LCE917541 LMA917538:LMA917541 LVW917538:LVW917541 MFS917538:MFS917541 MPO917538:MPO917541 MZK917538:MZK917541 NJG917538:NJG917541 NTC917538:NTC917541 OCY917538:OCY917541 OMU917538:OMU917541 OWQ917538:OWQ917541 PGM917538:PGM917541 PQI917538:PQI917541 QAE917538:QAE917541 QKA917538:QKA917541 QTW917538:QTW917541 RDS917538:RDS917541 RNO917538:RNO917541 RXK917538:RXK917541 SHG917538:SHG917541 SRC917538:SRC917541 TAY917538:TAY917541 TKU917538:TKU917541 TUQ917538:TUQ917541 UEM917538:UEM917541 UOI917538:UOI917541 UYE917538:UYE917541 VIA917538:VIA917541 VRW917538:VRW917541 WBS917538:WBS917541 WLO917538:WLO917541 WVK917538:WVK917541 C983074:C983077 IY983074:IY983077 SU983074:SU983077 ACQ983074:ACQ983077 AMM983074:AMM983077 AWI983074:AWI983077 BGE983074:BGE983077 BQA983074:BQA983077 BZW983074:BZW983077 CJS983074:CJS983077 CTO983074:CTO983077 DDK983074:DDK983077 DNG983074:DNG983077 DXC983074:DXC983077 EGY983074:EGY983077 EQU983074:EQU983077 FAQ983074:FAQ983077 FKM983074:FKM983077 FUI983074:FUI983077 GEE983074:GEE983077 GOA983074:GOA983077 GXW983074:GXW983077 HHS983074:HHS983077 HRO983074:HRO983077 IBK983074:IBK983077 ILG983074:ILG983077 IVC983074:IVC983077 JEY983074:JEY983077 JOU983074:JOU983077 JYQ983074:JYQ983077 KIM983074:KIM983077 KSI983074:KSI983077 LCE983074:LCE983077 LMA983074:LMA983077 LVW983074:LVW983077 MFS983074:MFS983077 MPO983074:MPO983077 MZK983074:MZK983077 NJG983074:NJG983077 NTC983074:NTC983077 OCY983074:OCY983077 OMU983074:OMU983077 OWQ983074:OWQ983077 PGM983074:PGM983077 PQI983074:PQI983077 QAE983074:QAE983077 QKA983074:QKA983077 QTW983074:QTW983077 RDS983074:RDS983077 RNO983074:RNO983077 RXK983074:RXK983077 SHG983074:SHG983077 SRC983074:SRC983077 TAY983074:TAY983077 TKU983074:TKU983077 TUQ983074:TUQ983077 UEM983074:UEM983077 UOI983074:UOI983077 UYE983074:UYE983077 VIA983074:VIA983077 VRW983074:VRW983077 WBS983074:WBS983077 WLO983074:WLO983077 WVK983074:WVK983077 C28:D32 IY28:IZ32 SU28:SV32 ACQ28:ACR32 AMM28:AMN32 AWI28:AWJ32 BGE28:BGF32 BQA28:BQB32 BZW28:BZX32 CJS28:CJT32 CTO28:CTP32 DDK28:DDL32 DNG28:DNH32 DXC28:DXD32 EGY28:EGZ32 EQU28:EQV32 FAQ28:FAR32 FKM28:FKN32 FUI28:FUJ32 GEE28:GEF32 GOA28:GOB32 GXW28:GXX32 HHS28:HHT32 HRO28:HRP32 IBK28:IBL32 ILG28:ILH32 IVC28:IVD32 JEY28:JEZ32 JOU28:JOV32 JYQ28:JYR32 KIM28:KIN32 KSI28:KSJ32 LCE28:LCF32 LMA28:LMB32 LVW28:LVX32 MFS28:MFT32 MPO28:MPP32 MZK28:MZL32 NJG28:NJH32 NTC28:NTD32 OCY28:OCZ32 OMU28:OMV32 OWQ28:OWR32 PGM28:PGN32 PQI28:PQJ32 QAE28:QAF32 QKA28:QKB32 QTW28:QTX32 RDS28:RDT32 RNO28:RNP32 RXK28:RXL32 SHG28:SHH32 SRC28:SRD32 TAY28:TAZ32 TKU28:TKV32 TUQ28:TUR32 UEM28:UEN32 UOI28:UOJ32 UYE28:UYF32 VIA28:VIB32 VRW28:VRX32 WBS28:WBT32 WLO28:WLP32 WVK28:WVL32 C65564:D65568 IY65564:IZ65568 SU65564:SV65568 ACQ65564:ACR65568 AMM65564:AMN65568 AWI65564:AWJ65568 BGE65564:BGF65568 BQA65564:BQB65568 BZW65564:BZX65568 CJS65564:CJT65568 CTO65564:CTP65568 DDK65564:DDL65568 DNG65564:DNH65568 DXC65564:DXD65568 EGY65564:EGZ65568 EQU65564:EQV65568 FAQ65564:FAR65568 FKM65564:FKN65568 FUI65564:FUJ65568 GEE65564:GEF65568 GOA65564:GOB65568 GXW65564:GXX65568 HHS65564:HHT65568 HRO65564:HRP65568 IBK65564:IBL65568 ILG65564:ILH65568 IVC65564:IVD65568 JEY65564:JEZ65568 JOU65564:JOV65568 JYQ65564:JYR65568 KIM65564:KIN65568 KSI65564:KSJ65568 LCE65564:LCF65568 LMA65564:LMB65568 LVW65564:LVX65568 MFS65564:MFT65568 MPO65564:MPP65568 MZK65564:MZL65568 NJG65564:NJH65568 NTC65564:NTD65568 OCY65564:OCZ65568 OMU65564:OMV65568 OWQ65564:OWR65568 PGM65564:PGN65568 PQI65564:PQJ65568 QAE65564:QAF65568 QKA65564:QKB65568 QTW65564:QTX65568 RDS65564:RDT65568 RNO65564:RNP65568 RXK65564:RXL65568 SHG65564:SHH65568 SRC65564:SRD65568 TAY65564:TAZ65568 TKU65564:TKV65568 TUQ65564:TUR65568 UEM65564:UEN65568 UOI65564:UOJ65568 UYE65564:UYF65568 VIA65564:VIB65568 VRW65564:VRX65568 WBS65564:WBT65568 WLO65564:WLP65568 WVK65564:WVL65568 C131100:D131104 IY131100:IZ131104 SU131100:SV131104 ACQ131100:ACR131104 AMM131100:AMN131104 AWI131100:AWJ131104 BGE131100:BGF131104 BQA131100:BQB131104 BZW131100:BZX131104 CJS131100:CJT131104 CTO131100:CTP131104 DDK131100:DDL131104 DNG131100:DNH131104 DXC131100:DXD131104 EGY131100:EGZ131104 EQU131100:EQV131104 FAQ131100:FAR131104 FKM131100:FKN131104 FUI131100:FUJ131104 GEE131100:GEF131104 GOA131100:GOB131104 GXW131100:GXX131104 HHS131100:HHT131104 HRO131100:HRP131104 IBK131100:IBL131104 ILG131100:ILH131104 IVC131100:IVD131104 JEY131100:JEZ131104 JOU131100:JOV131104 JYQ131100:JYR131104 KIM131100:KIN131104 KSI131100:KSJ131104 LCE131100:LCF131104 LMA131100:LMB131104 LVW131100:LVX131104 MFS131100:MFT131104 MPO131100:MPP131104 MZK131100:MZL131104 NJG131100:NJH131104 NTC131100:NTD131104 OCY131100:OCZ131104 OMU131100:OMV131104 OWQ131100:OWR131104 PGM131100:PGN131104 PQI131100:PQJ131104 QAE131100:QAF131104 QKA131100:QKB131104 QTW131100:QTX131104 RDS131100:RDT131104 RNO131100:RNP131104 RXK131100:RXL131104 SHG131100:SHH131104 SRC131100:SRD131104 TAY131100:TAZ131104 TKU131100:TKV131104 TUQ131100:TUR131104 UEM131100:UEN131104 UOI131100:UOJ131104 UYE131100:UYF131104 VIA131100:VIB131104 VRW131100:VRX131104 WBS131100:WBT131104 WLO131100:WLP131104 WVK131100:WVL131104 C196636:D196640 IY196636:IZ196640 SU196636:SV196640 ACQ196636:ACR196640 AMM196636:AMN196640 AWI196636:AWJ196640 BGE196636:BGF196640 BQA196636:BQB196640 BZW196636:BZX196640 CJS196636:CJT196640 CTO196636:CTP196640 DDK196636:DDL196640 DNG196636:DNH196640 DXC196636:DXD196640 EGY196636:EGZ196640 EQU196636:EQV196640 FAQ196636:FAR196640 FKM196636:FKN196640 FUI196636:FUJ196640 GEE196636:GEF196640 GOA196636:GOB196640 GXW196636:GXX196640 HHS196636:HHT196640 HRO196636:HRP196640 IBK196636:IBL196640 ILG196636:ILH196640 IVC196636:IVD196640 JEY196636:JEZ196640 JOU196636:JOV196640 JYQ196636:JYR196640 KIM196636:KIN196640 KSI196636:KSJ196640 LCE196636:LCF196640 LMA196636:LMB196640 LVW196636:LVX196640 MFS196636:MFT196640 MPO196636:MPP196640 MZK196636:MZL196640 NJG196636:NJH196640 NTC196636:NTD196640 OCY196636:OCZ196640 OMU196636:OMV196640 OWQ196636:OWR196640 PGM196636:PGN196640 PQI196636:PQJ196640 QAE196636:QAF196640 QKA196636:QKB196640 QTW196636:QTX196640 RDS196636:RDT196640 RNO196636:RNP196640 RXK196636:RXL196640 SHG196636:SHH196640 SRC196636:SRD196640 TAY196636:TAZ196640 TKU196636:TKV196640 TUQ196636:TUR196640 UEM196636:UEN196640 UOI196636:UOJ196640 UYE196636:UYF196640 VIA196636:VIB196640 VRW196636:VRX196640 WBS196636:WBT196640 WLO196636:WLP196640 WVK196636:WVL196640 C262172:D262176 IY262172:IZ262176 SU262172:SV262176 ACQ262172:ACR262176 AMM262172:AMN262176 AWI262172:AWJ262176 BGE262172:BGF262176 BQA262172:BQB262176 BZW262172:BZX262176 CJS262172:CJT262176 CTO262172:CTP262176 DDK262172:DDL262176 DNG262172:DNH262176 DXC262172:DXD262176 EGY262172:EGZ262176 EQU262172:EQV262176 FAQ262172:FAR262176 FKM262172:FKN262176 FUI262172:FUJ262176 GEE262172:GEF262176 GOA262172:GOB262176 GXW262172:GXX262176 HHS262172:HHT262176 HRO262172:HRP262176 IBK262172:IBL262176 ILG262172:ILH262176 IVC262172:IVD262176 JEY262172:JEZ262176 JOU262172:JOV262176 JYQ262172:JYR262176 KIM262172:KIN262176 KSI262172:KSJ262176 LCE262172:LCF262176 LMA262172:LMB262176 LVW262172:LVX262176 MFS262172:MFT262176 MPO262172:MPP262176 MZK262172:MZL262176 NJG262172:NJH262176 NTC262172:NTD262176 OCY262172:OCZ262176 OMU262172:OMV262176 OWQ262172:OWR262176 PGM262172:PGN262176 PQI262172:PQJ262176 QAE262172:QAF262176 QKA262172:QKB262176 QTW262172:QTX262176 RDS262172:RDT262176 RNO262172:RNP262176 RXK262172:RXL262176 SHG262172:SHH262176 SRC262172:SRD262176 TAY262172:TAZ262176 TKU262172:TKV262176 TUQ262172:TUR262176 UEM262172:UEN262176 UOI262172:UOJ262176 UYE262172:UYF262176 VIA262172:VIB262176 VRW262172:VRX262176 WBS262172:WBT262176 WLO262172:WLP262176 WVK262172:WVL262176 C327708:D327712 IY327708:IZ327712 SU327708:SV327712 ACQ327708:ACR327712 AMM327708:AMN327712 AWI327708:AWJ327712 BGE327708:BGF327712 BQA327708:BQB327712 BZW327708:BZX327712 CJS327708:CJT327712 CTO327708:CTP327712 DDK327708:DDL327712 DNG327708:DNH327712 DXC327708:DXD327712 EGY327708:EGZ327712 EQU327708:EQV327712 FAQ327708:FAR327712 FKM327708:FKN327712 FUI327708:FUJ327712 GEE327708:GEF327712 GOA327708:GOB327712 GXW327708:GXX327712 HHS327708:HHT327712 HRO327708:HRP327712 IBK327708:IBL327712 ILG327708:ILH327712 IVC327708:IVD327712 JEY327708:JEZ327712 JOU327708:JOV327712 JYQ327708:JYR327712 KIM327708:KIN327712 KSI327708:KSJ327712 LCE327708:LCF327712 LMA327708:LMB327712 LVW327708:LVX327712 MFS327708:MFT327712 MPO327708:MPP327712 MZK327708:MZL327712 NJG327708:NJH327712 NTC327708:NTD327712 OCY327708:OCZ327712 OMU327708:OMV327712 OWQ327708:OWR327712 PGM327708:PGN327712 PQI327708:PQJ327712 QAE327708:QAF327712 QKA327708:QKB327712 QTW327708:QTX327712 RDS327708:RDT327712 RNO327708:RNP327712 RXK327708:RXL327712 SHG327708:SHH327712 SRC327708:SRD327712 TAY327708:TAZ327712 TKU327708:TKV327712 TUQ327708:TUR327712 UEM327708:UEN327712 UOI327708:UOJ327712 UYE327708:UYF327712 VIA327708:VIB327712 VRW327708:VRX327712 WBS327708:WBT327712 WLO327708:WLP327712 WVK327708:WVL327712 C393244:D393248 IY393244:IZ393248 SU393244:SV393248 ACQ393244:ACR393248 AMM393244:AMN393248 AWI393244:AWJ393248 BGE393244:BGF393248 BQA393244:BQB393248 BZW393244:BZX393248 CJS393244:CJT393248 CTO393244:CTP393248 DDK393244:DDL393248 DNG393244:DNH393248 DXC393244:DXD393248 EGY393244:EGZ393248 EQU393244:EQV393248 FAQ393244:FAR393248 FKM393244:FKN393248 FUI393244:FUJ393248 GEE393244:GEF393248 GOA393244:GOB393248 GXW393244:GXX393248 HHS393244:HHT393248 HRO393244:HRP393248 IBK393244:IBL393248 ILG393244:ILH393248 IVC393244:IVD393248 JEY393244:JEZ393248 JOU393244:JOV393248 JYQ393244:JYR393248 KIM393244:KIN393248 KSI393244:KSJ393248 LCE393244:LCF393248 LMA393244:LMB393248 LVW393244:LVX393248 MFS393244:MFT393248 MPO393244:MPP393248 MZK393244:MZL393248 NJG393244:NJH393248 NTC393244:NTD393248 OCY393244:OCZ393248 OMU393244:OMV393248 OWQ393244:OWR393248 PGM393244:PGN393248 PQI393244:PQJ393248 QAE393244:QAF393248 QKA393244:QKB393248 QTW393244:QTX393248 RDS393244:RDT393248 RNO393244:RNP393248 RXK393244:RXL393248 SHG393244:SHH393248 SRC393244:SRD393248 TAY393244:TAZ393248 TKU393244:TKV393248 TUQ393244:TUR393248 UEM393244:UEN393248 UOI393244:UOJ393248 UYE393244:UYF393248 VIA393244:VIB393248 VRW393244:VRX393248 WBS393244:WBT393248 WLO393244:WLP393248 WVK393244:WVL393248 C458780:D458784 IY458780:IZ458784 SU458780:SV458784 ACQ458780:ACR458784 AMM458780:AMN458784 AWI458780:AWJ458784 BGE458780:BGF458784 BQA458780:BQB458784 BZW458780:BZX458784 CJS458780:CJT458784 CTO458780:CTP458784 DDK458780:DDL458784 DNG458780:DNH458784 DXC458780:DXD458784 EGY458780:EGZ458784 EQU458780:EQV458784 FAQ458780:FAR458784 FKM458780:FKN458784 FUI458780:FUJ458784 GEE458780:GEF458784 GOA458780:GOB458784 GXW458780:GXX458784 HHS458780:HHT458784 HRO458780:HRP458784 IBK458780:IBL458784 ILG458780:ILH458784 IVC458780:IVD458784 JEY458780:JEZ458784 JOU458780:JOV458784 JYQ458780:JYR458784 KIM458780:KIN458784 KSI458780:KSJ458784 LCE458780:LCF458784 LMA458780:LMB458784 LVW458780:LVX458784 MFS458780:MFT458784 MPO458780:MPP458784 MZK458780:MZL458784 NJG458780:NJH458784 NTC458780:NTD458784 OCY458780:OCZ458784 OMU458780:OMV458784 OWQ458780:OWR458784 PGM458780:PGN458784 PQI458780:PQJ458784 QAE458780:QAF458784 QKA458780:QKB458784 QTW458780:QTX458784 RDS458780:RDT458784 RNO458780:RNP458784 RXK458780:RXL458784 SHG458780:SHH458784 SRC458780:SRD458784 TAY458780:TAZ458784 TKU458780:TKV458784 TUQ458780:TUR458784 UEM458780:UEN458784 UOI458780:UOJ458784 UYE458780:UYF458784 VIA458780:VIB458784 VRW458780:VRX458784 WBS458780:WBT458784 WLO458780:WLP458784 WVK458780:WVL458784 C524316:D524320 IY524316:IZ524320 SU524316:SV524320 ACQ524316:ACR524320 AMM524316:AMN524320 AWI524316:AWJ524320 BGE524316:BGF524320 BQA524316:BQB524320 BZW524316:BZX524320 CJS524316:CJT524320 CTO524316:CTP524320 DDK524316:DDL524320 DNG524316:DNH524320 DXC524316:DXD524320 EGY524316:EGZ524320 EQU524316:EQV524320 FAQ524316:FAR524320 FKM524316:FKN524320 FUI524316:FUJ524320 GEE524316:GEF524320 GOA524316:GOB524320 GXW524316:GXX524320 HHS524316:HHT524320 HRO524316:HRP524320 IBK524316:IBL524320 ILG524316:ILH524320 IVC524316:IVD524320 JEY524316:JEZ524320 JOU524316:JOV524320 JYQ524316:JYR524320 KIM524316:KIN524320 KSI524316:KSJ524320 LCE524316:LCF524320 LMA524316:LMB524320 LVW524316:LVX524320 MFS524316:MFT524320 MPO524316:MPP524320 MZK524316:MZL524320 NJG524316:NJH524320 NTC524316:NTD524320 OCY524316:OCZ524320 OMU524316:OMV524320 OWQ524316:OWR524320 PGM524316:PGN524320 PQI524316:PQJ524320 QAE524316:QAF524320 QKA524316:QKB524320 QTW524316:QTX524320 RDS524316:RDT524320 RNO524316:RNP524320 RXK524316:RXL524320 SHG524316:SHH524320 SRC524316:SRD524320 TAY524316:TAZ524320 TKU524316:TKV524320 TUQ524316:TUR524320 UEM524316:UEN524320 UOI524316:UOJ524320 UYE524316:UYF524320 VIA524316:VIB524320 VRW524316:VRX524320 WBS524316:WBT524320 WLO524316:WLP524320 WVK524316:WVL524320 C589852:D589856 IY589852:IZ589856 SU589852:SV589856 ACQ589852:ACR589856 AMM589852:AMN589856 AWI589852:AWJ589856 BGE589852:BGF589856 BQA589852:BQB589856 BZW589852:BZX589856 CJS589852:CJT589856 CTO589852:CTP589856 DDK589852:DDL589856 DNG589852:DNH589856 DXC589852:DXD589856 EGY589852:EGZ589856 EQU589852:EQV589856 FAQ589852:FAR589856 FKM589852:FKN589856 FUI589852:FUJ589856 GEE589852:GEF589856 GOA589852:GOB589856 GXW589852:GXX589856 HHS589852:HHT589856 HRO589852:HRP589856 IBK589852:IBL589856 ILG589852:ILH589856 IVC589852:IVD589856 JEY589852:JEZ589856 JOU589852:JOV589856 JYQ589852:JYR589856 KIM589852:KIN589856 KSI589852:KSJ589856 LCE589852:LCF589856 LMA589852:LMB589856 LVW589852:LVX589856 MFS589852:MFT589856 MPO589852:MPP589856 MZK589852:MZL589856 NJG589852:NJH589856 NTC589852:NTD589856 OCY589852:OCZ589856 OMU589852:OMV589856 OWQ589852:OWR589856 PGM589852:PGN589856 PQI589852:PQJ589856 QAE589852:QAF589856 QKA589852:QKB589856 QTW589852:QTX589856 RDS589852:RDT589856 RNO589852:RNP589856 RXK589852:RXL589856 SHG589852:SHH589856 SRC589852:SRD589856 TAY589852:TAZ589856 TKU589852:TKV589856 TUQ589852:TUR589856 UEM589852:UEN589856 UOI589852:UOJ589856 UYE589852:UYF589856 VIA589852:VIB589856 VRW589852:VRX589856 WBS589852:WBT589856 WLO589852:WLP589856 WVK589852:WVL589856 C655388:D655392 IY655388:IZ655392 SU655388:SV655392 ACQ655388:ACR655392 AMM655388:AMN655392 AWI655388:AWJ655392 BGE655388:BGF655392 BQA655388:BQB655392 BZW655388:BZX655392 CJS655388:CJT655392 CTO655388:CTP655392 DDK655388:DDL655392 DNG655388:DNH655392 DXC655388:DXD655392 EGY655388:EGZ655392 EQU655388:EQV655392 FAQ655388:FAR655392 FKM655388:FKN655392 FUI655388:FUJ655392 GEE655388:GEF655392 GOA655388:GOB655392 GXW655388:GXX655392 HHS655388:HHT655392 HRO655388:HRP655392 IBK655388:IBL655392 ILG655388:ILH655392 IVC655388:IVD655392 JEY655388:JEZ655392 JOU655388:JOV655392 JYQ655388:JYR655392 KIM655388:KIN655392 KSI655388:KSJ655392 LCE655388:LCF655392 LMA655388:LMB655392 LVW655388:LVX655392 MFS655388:MFT655392 MPO655388:MPP655392 MZK655388:MZL655392 NJG655388:NJH655392 NTC655388:NTD655392 OCY655388:OCZ655392 OMU655388:OMV655392 OWQ655388:OWR655392 PGM655388:PGN655392 PQI655388:PQJ655392 QAE655388:QAF655392 QKA655388:QKB655392 QTW655388:QTX655392 RDS655388:RDT655392 RNO655388:RNP655392 RXK655388:RXL655392 SHG655388:SHH655392 SRC655388:SRD655392 TAY655388:TAZ655392 TKU655388:TKV655392 TUQ655388:TUR655392 UEM655388:UEN655392 UOI655388:UOJ655392 UYE655388:UYF655392 VIA655388:VIB655392 VRW655388:VRX655392 WBS655388:WBT655392 WLO655388:WLP655392 WVK655388:WVL655392 C720924:D720928 IY720924:IZ720928 SU720924:SV720928 ACQ720924:ACR720928 AMM720924:AMN720928 AWI720924:AWJ720928 BGE720924:BGF720928 BQA720924:BQB720928 BZW720924:BZX720928 CJS720924:CJT720928 CTO720924:CTP720928 DDK720924:DDL720928 DNG720924:DNH720928 DXC720924:DXD720928 EGY720924:EGZ720928 EQU720924:EQV720928 FAQ720924:FAR720928 FKM720924:FKN720928 FUI720924:FUJ720928 GEE720924:GEF720928 GOA720924:GOB720928 GXW720924:GXX720928 HHS720924:HHT720928 HRO720924:HRP720928 IBK720924:IBL720928 ILG720924:ILH720928 IVC720924:IVD720928 JEY720924:JEZ720928 JOU720924:JOV720928 JYQ720924:JYR720928 KIM720924:KIN720928 KSI720924:KSJ720928 LCE720924:LCF720928 LMA720924:LMB720928 LVW720924:LVX720928 MFS720924:MFT720928 MPO720924:MPP720928 MZK720924:MZL720928 NJG720924:NJH720928 NTC720924:NTD720928 OCY720924:OCZ720928 OMU720924:OMV720928 OWQ720924:OWR720928 PGM720924:PGN720928 PQI720924:PQJ720928 QAE720924:QAF720928 QKA720924:QKB720928 QTW720924:QTX720928 RDS720924:RDT720928 RNO720924:RNP720928 RXK720924:RXL720928 SHG720924:SHH720928 SRC720924:SRD720928 TAY720924:TAZ720928 TKU720924:TKV720928 TUQ720924:TUR720928 UEM720924:UEN720928 UOI720924:UOJ720928 UYE720924:UYF720928 VIA720924:VIB720928 VRW720924:VRX720928 WBS720924:WBT720928 WLO720924:WLP720928 WVK720924:WVL720928 C786460:D786464 IY786460:IZ786464 SU786460:SV786464 ACQ786460:ACR786464 AMM786460:AMN786464 AWI786460:AWJ786464 BGE786460:BGF786464 BQA786460:BQB786464 BZW786460:BZX786464 CJS786460:CJT786464 CTO786460:CTP786464 DDK786460:DDL786464 DNG786460:DNH786464 DXC786460:DXD786464 EGY786460:EGZ786464 EQU786460:EQV786464 FAQ786460:FAR786464 FKM786460:FKN786464 FUI786460:FUJ786464 GEE786460:GEF786464 GOA786460:GOB786464 GXW786460:GXX786464 HHS786460:HHT786464 HRO786460:HRP786464 IBK786460:IBL786464 ILG786460:ILH786464 IVC786460:IVD786464 JEY786460:JEZ786464 JOU786460:JOV786464 JYQ786460:JYR786464 KIM786460:KIN786464 KSI786460:KSJ786464 LCE786460:LCF786464 LMA786460:LMB786464 LVW786460:LVX786464 MFS786460:MFT786464 MPO786460:MPP786464 MZK786460:MZL786464 NJG786460:NJH786464 NTC786460:NTD786464 OCY786460:OCZ786464 OMU786460:OMV786464 OWQ786460:OWR786464 PGM786460:PGN786464 PQI786460:PQJ786464 QAE786460:QAF786464 QKA786460:QKB786464 QTW786460:QTX786464 RDS786460:RDT786464 RNO786460:RNP786464 RXK786460:RXL786464 SHG786460:SHH786464 SRC786460:SRD786464 TAY786460:TAZ786464 TKU786460:TKV786464 TUQ786460:TUR786464 UEM786460:UEN786464 UOI786460:UOJ786464 UYE786460:UYF786464 VIA786460:VIB786464 VRW786460:VRX786464 WBS786460:WBT786464 WLO786460:WLP786464 WVK786460:WVL786464 C851996:D852000 IY851996:IZ852000 SU851996:SV852000 ACQ851996:ACR852000 AMM851996:AMN852000 AWI851996:AWJ852000 BGE851996:BGF852000 BQA851996:BQB852000 BZW851996:BZX852000 CJS851996:CJT852000 CTO851996:CTP852000 DDK851996:DDL852000 DNG851996:DNH852000 DXC851996:DXD852000 EGY851996:EGZ852000 EQU851996:EQV852000 FAQ851996:FAR852000 FKM851996:FKN852000 FUI851996:FUJ852000 GEE851996:GEF852000 GOA851996:GOB852000 GXW851996:GXX852000 HHS851996:HHT852000 HRO851996:HRP852000 IBK851996:IBL852000 ILG851996:ILH852000 IVC851996:IVD852000 JEY851996:JEZ852000 JOU851996:JOV852000 JYQ851996:JYR852000 KIM851996:KIN852000 KSI851996:KSJ852000 LCE851996:LCF852000 LMA851996:LMB852000 LVW851996:LVX852000 MFS851996:MFT852000 MPO851996:MPP852000 MZK851996:MZL852000 NJG851996:NJH852000 NTC851996:NTD852000 OCY851996:OCZ852000 OMU851996:OMV852000 OWQ851996:OWR852000 PGM851996:PGN852000 PQI851996:PQJ852000 QAE851996:QAF852000 QKA851996:QKB852000 QTW851996:QTX852000 RDS851996:RDT852000 RNO851996:RNP852000 RXK851996:RXL852000 SHG851996:SHH852000 SRC851996:SRD852000 TAY851996:TAZ852000 TKU851996:TKV852000 TUQ851996:TUR852000 UEM851996:UEN852000 UOI851996:UOJ852000 UYE851996:UYF852000 VIA851996:VIB852000 VRW851996:VRX852000 WBS851996:WBT852000 WLO851996:WLP852000 WVK851996:WVL852000 C917532:D917536 IY917532:IZ917536 SU917532:SV917536 ACQ917532:ACR917536 AMM917532:AMN917536 AWI917532:AWJ917536 BGE917532:BGF917536 BQA917532:BQB917536 BZW917532:BZX917536 CJS917532:CJT917536 CTO917532:CTP917536 DDK917532:DDL917536 DNG917532:DNH917536 DXC917532:DXD917536 EGY917532:EGZ917536 EQU917532:EQV917536 FAQ917532:FAR917536 FKM917532:FKN917536 FUI917532:FUJ917536 GEE917532:GEF917536 GOA917532:GOB917536 GXW917532:GXX917536 HHS917532:HHT917536 HRO917532:HRP917536 IBK917532:IBL917536 ILG917532:ILH917536 IVC917532:IVD917536 JEY917532:JEZ917536 JOU917532:JOV917536 JYQ917532:JYR917536 KIM917532:KIN917536 KSI917532:KSJ917536 LCE917532:LCF917536 LMA917532:LMB917536 LVW917532:LVX917536 MFS917532:MFT917536 MPO917532:MPP917536 MZK917532:MZL917536 NJG917532:NJH917536 NTC917532:NTD917536 OCY917532:OCZ917536 OMU917532:OMV917536 OWQ917532:OWR917536 PGM917532:PGN917536 PQI917532:PQJ917536 QAE917532:QAF917536 QKA917532:QKB917536 QTW917532:QTX917536 RDS917532:RDT917536 RNO917532:RNP917536 RXK917532:RXL917536 SHG917532:SHH917536 SRC917532:SRD917536 TAY917532:TAZ917536 TKU917532:TKV917536 TUQ917532:TUR917536 UEM917532:UEN917536 UOI917532:UOJ917536 UYE917532:UYF917536 VIA917532:VIB917536 VRW917532:VRX917536 WBS917532:WBT917536 WLO917532:WLP917536 WVK917532:WVL917536 C983068:D983072 IY983068:IZ983072 SU983068:SV983072 ACQ983068:ACR983072 AMM983068:AMN983072 AWI983068:AWJ983072 BGE983068:BGF983072 BQA983068:BQB983072 BZW983068:BZX983072 CJS983068:CJT983072 CTO983068:CTP983072 DDK983068:DDL983072 DNG983068:DNH983072 DXC983068:DXD983072 EGY983068:EGZ983072 EQU983068:EQV983072 FAQ983068:FAR983072 FKM983068:FKN983072 FUI983068:FUJ983072 GEE983068:GEF983072 GOA983068:GOB983072 GXW983068:GXX983072 HHS983068:HHT983072 HRO983068:HRP983072 IBK983068:IBL983072 ILG983068:ILH983072 IVC983068:IVD983072 JEY983068:JEZ983072 JOU983068:JOV983072 JYQ983068:JYR983072 KIM983068:KIN983072 KSI983068:KSJ983072 LCE983068:LCF983072 LMA983068:LMB983072 LVW983068:LVX983072 MFS983068:MFT983072 MPO983068:MPP983072 MZK983068:MZL983072 NJG983068:NJH983072 NTC983068:NTD983072 OCY983068:OCZ983072 OMU983068:OMV983072 OWQ983068:OWR983072 PGM983068:PGN983072 PQI983068:PQJ983072 QAE983068:QAF983072 QKA983068:QKB983072 QTW983068:QTX983072 RDS983068:RDT983072 RNO983068:RNP983072 RXK983068:RXL983072 SHG983068:SHH983072 SRC983068:SRD983072 TAY983068:TAZ983072 TKU983068:TKV983072 TUQ983068:TUR983072 UEM983068:UEN983072 UOI983068:UOJ983072 UYE983068:UYF983072 VIA983068:VIB983072 VRW983068:VRX983072 WBS983068:WBT983072 WLO983068:WLP983072 WVK983068:WVL983072" xr:uid="{25D9F32B-C3E5-41A7-999B-69ABF675B121}">
      <formula1>"■,□"</formula1>
    </dataValidation>
  </dataValidations>
  <printOptions horizontalCentered="1"/>
  <pageMargins left="0.16" right="0.16" top="0.17" bottom="0.16" header="0.3" footer="0.3"/>
  <pageSetup paperSize="9" scale="4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imeMode="off" allowBlank="1" showInputMessage="1" showErrorMessage="1" xr:uid="{94A0513D-B840-4BC4-8AF1-7E7C4101CBB2}">
          <xm:sqref>Q14 JM14 TI14 ADE14 ANA14 AWW14 BGS14 BQO14 CAK14 CKG14 CUC14 DDY14 DNU14 DXQ14 EHM14 ERI14 FBE14 FLA14 FUW14 GES14 GOO14 GYK14 HIG14 HSC14 IBY14 ILU14 IVQ14 JFM14 JPI14 JZE14 KJA14 KSW14 LCS14 LMO14 LWK14 MGG14 MQC14 MZY14 NJU14 NTQ14 ODM14 ONI14 OXE14 PHA14 PQW14 QAS14 QKO14 QUK14 REG14 ROC14 RXY14 SHU14 SRQ14 TBM14 TLI14 TVE14 UFA14 UOW14 UYS14 VIO14 VSK14 WCG14 WMC14 WVY14 Q65551 JM65551 TI65551 ADE65551 ANA65551 AWW65551 BGS65551 BQO65551 CAK65551 CKG65551 CUC65551 DDY65551 DNU65551 DXQ65551 EHM65551 ERI65551 FBE65551 FLA65551 FUW65551 GES65551 GOO65551 GYK65551 HIG65551 HSC65551 IBY65551 ILU65551 IVQ65551 JFM65551 JPI65551 JZE65551 KJA65551 KSW65551 LCS65551 LMO65551 LWK65551 MGG65551 MQC65551 MZY65551 NJU65551 NTQ65551 ODM65551 ONI65551 OXE65551 PHA65551 PQW65551 QAS65551 QKO65551 QUK65551 REG65551 ROC65551 RXY65551 SHU65551 SRQ65551 TBM65551 TLI65551 TVE65551 UFA65551 UOW65551 UYS65551 VIO65551 VSK65551 WCG65551 WMC65551 WVY65551 Q131087 JM131087 TI131087 ADE131087 ANA131087 AWW131087 BGS131087 BQO131087 CAK131087 CKG131087 CUC131087 DDY131087 DNU131087 DXQ131087 EHM131087 ERI131087 FBE131087 FLA131087 FUW131087 GES131087 GOO131087 GYK131087 HIG131087 HSC131087 IBY131087 ILU131087 IVQ131087 JFM131087 JPI131087 JZE131087 KJA131087 KSW131087 LCS131087 LMO131087 LWK131087 MGG131087 MQC131087 MZY131087 NJU131087 NTQ131087 ODM131087 ONI131087 OXE131087 PHA131087 PQW131087 QAS131087 QKO131087 QUK131087 REG131087 ROC131087 RXY131087 SHU131087 SRQ131087 TBM131087 TLI131087 TVE131087 UFA131087 UOW131087 UYS131087 VIO131087 VSK131087 WCG131087 WMC131087 WVY131087 Q196623 JM196623 TI196623 ADE196623 ANA196623 AWW196623 BGS196623 BQO196623 CAK196623 CKG196623 CUC196623 DDY196623 DNU196623 DXQ196623 EHM196623 ERI196623 FBE196623 FLA196623 FUW196623 GES196623 GOO196623 GYK196623 HIG196623 HSC196623 IBY196623 ILU196623 IVQ196623 JFM196623 JPI196623 JZE196623 KJA196623 KSW196623 LCS196623 LMO196623 LWK196623 MGG196623 MQC196623 MZY196623 NJU196623 NTQ196623 ODM196623 ONI196623 OXE196623 PHA196623 PQW196623 QAS196623 QKO196623 QUK196623 REG196623 ROC196623 RXY196623 SHU196623 SRQ196623 TBM196623 TLI196623 TVE196623 UFA196623 UOW196623 UYS196623 VIO196623 VSK196623 WCG196623 WMC196623 WVY196623 Q262159 JM262159 TI262159 ADE262159 ANA262159 AWW262159 BGS262159 BQO262159 CAK262159 CKG262159 CUC262159 DDY262159 DNU262159 DXQ262159 EHM262159 ERI262159 FBE262159 FLA262159 FUW262159 GES262159 GOO262159 GYK262159 HIG262159 HSC262159 IBY262159 ILU262159 IVQ262159 JFM262159 JPI262159 JZE262159 KJA262159 KSW262159 LCS262159 LMO262159 LWK262159 MGG262159 MQC262159 MZY262159 NJU262159 NTQ262159 ODM262159 ONI262159 OXE262159 PHA262159 PQW262159 QAS262159 QKO262159 QUK262159 REG262159 ROC262159 RXY262159 SHU262159 SRQ262159 TBM262159 TLI262159 TVE262159 UFA262159 UOW262159 UYS262159 VIO262159 VSK262159 WCG262159 WMC262159 WVY262159 Q327695 JM327695 TI327695 ADE327695 ANA327695 AWW327695 BGS327695 BQO327695 CAK327695 CKG327695 CUC327695 DDY327695 DNU327695 DXQ327695 EHM327695 ERI327695 FBE327695 FLA327695 FUW327695 GES327695 GOO327695 GYK327695 HIG327695 HSC327695 IBY327695 ILU327695 IVQ327695 JFM327695 JPI327695 JZE327695 KJA327695 KSW327695 LCS327695 LMO327695 LWK327695 MGG327695 MQC327695 MZY327695 NJU327695 NTQ327695 ODM327695 ONI327695 OXE327695 PHA327695 PQW327695 QAS327695 QKO327695 QUK327695 REG327695 ROC327695 RXY327695 SHU327695 SRQ327695 TBM327695 TLI327695 TVE327695 UFA327695 UOW327695 UYS327695 VIO327695 VSK327695 WCG327695 WMC327695 WVY327695 Q393231 JM393231 TI393231 ADE393231 ANA393231 AWW393231 BGS393231 BQO393231 CAK393231 CKG393231 CUC393231 DDY393231 DNU393231 DXQ393231 EHM393231 ERI393231 FBE393231 FLA393231 FUW393231 GES393231 GOO393231 GYK393231 HIG393231 HSC393231 IBY393231 ILU393231 IVQ393231 JFM393231 JPI393231 JZE393231 KJA393231 KSW393231 LCS393231 LMO393231 LWK393231 MGG393231 MQC393231 MZY393231 NJU393231 NTQ393231 ODM393231 ONI393231 OXE393231 PHA393231 PQW393231 QAS393231 QKO393231 QUK393231 REG393231 ROC393231 RXY393231 SHU393231 SRQ393231 TBM393231 TLI393231 TVE393231 UFA393231 UOW393231 UYS393231 VIO393231 VSK393231 WCG393231 WMC393231 WVY393231 Q458767 JM458767 TI458767 ADE458767 ANA458767 AWW458767 BGS458767 BQO458767 CAK458767 CKG458767 CUC458767 DDY458767 DNU458767 DXQ458767 EHM458767 ERI458767 FBE458767 FLA458767 FUW458767 GES458767 GOO458767 GYK458767 HIG458767 HSC458767 IBY458767 ILU458767 IVQ458767 JFM458767 JPI458767 JZE458767 KJA458767 KSW458767 LCS458767 LMO458767 LWK458767 MGG458767 MQC458767 MZY458767 NJU458767 NTQ458767 ODM458767 ONI458767 OXE458767 PHA458767 PQW458767 QAS458767 QKO458767 QUK458767 REG458767 ROC458767 RXY458767 SHU458767 SRQ458767 TBM458767 TLI458767 TVE458767 UFA458767 UOW458767 UYS458767 VIO458767 VSK458767 WCG458767 WMC458767 WVY458767 Q524303 JM524303 TI524303 ADE524303 ANA524303 AWW524303 BGS524303 BQO524303 CAK524303 CKG524303 CUC524303 DDY524303 DNU524303 DXQ524303 EHM524303 ERI524303 FBE524303 FLA524303 FUW524303 GES524303 GOO524303 GYK524303 HIG524303 HSC524303 IBY524303 ILU524303 IVQ524303 JFM524303 JPI524303 JZE524303 KJA524303 KSW524303 LCS524303 LMO524303 LWK524303 MGG524303 MQC524303 MZY524303 NJU524303 NTQ524303 ODM524303 ONI524303 OXE524303 PHA524303 PQW524303 QAS524303 QKO524303 QUK524303 REG524303 ROC524303 RXY524303 SHU524303 SRQ524303 TBM524303 TLI524303 TVE524303 UFA524303 UOW524303 UYS524303 VIO524303 VSK524303 WCG524303 WMC524303 WVY524303 Q589839 JM589839 TI589839 ADE589839 ANA589839 AWW589839 BGS589839 BQO589839 CAK589839 CKG589839 CUC589839 DDY589839 DNU589839 DXQ589839 EHM589839 ERI589839 FBE589839 FLA589839 FUW589839 GES589839 GOO589839 GYK589839 HIG589839 HSC589839 IBY589839 ILU589839 IVQ589839 JFM589839 JPI589839 JZE589839 KJA589839 KSW589839 LCS589839 LMO589839 LWK589839 MGG589839 MQC589839 MZY589839 NJU589839 NTQ589839 ODM589839 ONI589839 OXE589839 PHA589839 PQW589839 QAS589839 QKO589839 QUK589839 REG589839 ROC589839 RXY589839 SHU589839 SRQ589839 TBM589839 TLI589839 TVE589839 UFA589839 UOW589839 UYS589839 VIO589839 VSK589839 WCG589839 WMC589839 WVY589839 Q655375 JM655375 TI655375 ADE655375 ANA655375 AWW655375 BGS655375 BQO655375 CAK655375 CKG655375 CUC655375 DDY655375 DNU655375 DXQ655375 EHM655375 ERI655375 FBE655375 FLA655375 FUW655375 GES655375 GOO655375 GYK655375 HIG655375 HSC655375 IBY655375 ILU655375 IVQ655375 JFM655375 JPI655375 JZE655375 KJA655375 KSW655375 LCS655375 LMO655375 LWK655375 MGG655375 MQC655375 MZY655375 NJU655375 NTQ655375 ODM655375 ONI655375 OXE655375 PHA655375 PQW655375 QAS655375 QKO655375 QUK655375 REG655375 ROC655375 RXY655375 SHU655375 SRQ655375 TBM655375 TLI655375 TVE655375 UFA655375 UOW655375 UYS655375 VIO655375 VSK655375 WCG655375 WMC655375 WVY655375 Q720911 JM720911 TI720911 ADE720911 ANA720911 AWW720911 BGS720911 BQO720911 CAK720911 CKG720911 CUC720911 DDY720911 DNU720911 DXQ720911 EHM720911 ERI720911 FBE720911 FLA720911 FUW720911 GES720911 GOO720911 GYK720911 HIG720911 HSC720911 IBY720911 ILU720911 IVQ720911 JFM720911 JPI720911 JZE720911 KJA720911 KSW720911 LCS720911 LMO720911 LWK720911 MGG720911 MQC720911 MZY720911 NJU720911 NTQ720911 ODM720911 ONI720911 OXE720911 PHA720911 PQW720911 QAS720911 QKO720911 QUK720911 REG720911 ROC720911 RXY720911 SHU720911 SRQ720911 TBM720911 TLI720911 TVE720911 UFA720911 UOW720911 UYS720911 VIO720911 VSK720911 WCG720911 WMC720911 WVY720911 Q786447 JM786447 TI786447 ADE786447 ANA786447 AWW786447 BGS786447 BQO786447 CAK786447 CKG786447 CUC786447 DDY786447 DNU786447 DXQ786447 EHM786447 ERI786447 FBE786447 FLA786447 FUW786447 GES786447 GOO786447 GYK786447 HIG786447 HSC786447 IBY786447 ILU786447 IVQ786447 JFM786447 JPI786447 JZE786447 KJA786447 KSW786447 LCS786447 LMO786447 LWK786447 MGG786447 MQC786447 MZY786447 NJU786447 NTQ786447 ODM786447 ONI786447 OXE786447 PHA786447 PQW786447 QAS786447 QKO786447 QUK786447 REG786447 ROC786447 RXY786447 SHU786447 SRQ786447 TBM786447 TLI786447 TVE786447 UFA786447 UOW786447 UYS786447 VIO786447 VSK786447 WCG786447 WMC786447 WVY786447 Q851983 JM851983 TI851983 ADE851983 ANA851983 AWW851983 BGS851983 BQO851983 CAK851983 CKG851983 CUC851983 DDY851983 DNU851983 DXQ851983 EHM851983 ERI851983 FBE851983 FLA851983 FUW851983 GES851983 GOO851983 GYK851983 HIG851983 HSC851983 IBY851983 ILU851983 IVQ851983 JFM851983 JPI851983 JZE851983 KJA851983 KSW851983 LCS851983 LMO851983 LWK851983 MGG851983 MQC851983 MZY851983 NJU851983 NTQ851983 ODM851983 ONI851983 OXE851983 PHA851983 PQW851983 QAS851983 QKO851983 QUK851983 REG851983 ROC851983 RXY851983 SHU851983 SRQ851983 TBM851983 TLI851983 TVE851983 UFA851983 UOW851983 UYS851983 VIO851983 VSK851983 WCG851983 WMC851983 WVY851983 Q917519 JM917519 TI917519 ADE917519 ANA917519 AWW917519 BGS917519 BQO917519 CAK917519 CKG917519 CUC917519 DDY917519 DNU917519 DXQ917519 EHM917519 ERI917519 FBE917519 FLA917519 FUW917519 GES917519 GOO917519 GYK917519 HIG917519 HSC917519 IBY917519 ILU917519 IVQ917519 JFM917519 JPI917519 JZE917519 KJA917519 KSW917519 LCS917519 LMO917519 LWK917519 MGG917519 MQC917519 MZY917519 NJU917519 NTQ917519 ODM917519 ONI917519 OXE917519 PHA917519 PQW917519 QAS917519 QKO917519 QUK917519 REG917519 ROC917519 RXY917519 SHU917519 SRQ917519 TBM917519 TLI917519 TVE917519 UFA917519 UOW917519 UYS917519 VIO917519 VSK917519 WCG917519 WMC917519 WVY917519 Q983055 JM983055 TI983055 ADE983055 ANA983055 AWW983055 BGS983055 BQO983055 CAK983055 CKG983055 CUC983055 DDY983055 DNU983055 DXQ983055 EHM983055 ERI983055 FBE983055 FLA983055 FUW983055 GES983055 GOO983055 GYK983055 HIG983055 HSC983055 IBY983055 ILU983055 IVQ983055 JFM983055 JPI983055 JZE983055 KJA983055 KSW983055 LCS983055 LMO983055 LWK983055 MGG983055 MQC983055 MZY983055 NJU983055 NTQ983055 ODM983055 ONI983055 OXE983055 PHA983055 PQW983055 QAS983055 QKO983055 QUK983055 REG983055 ROC983055 RXY983055 SHU983055 SRQ983055 TBM983055 TLI983055 TVE983055 UFA983055 UOW983055 UYS983055 VIO983055 VSK983055 WCG983055 WMC983055 WVY983055 Q10 JM10 TI10 ADE10 ANA10 AWW10 BGS10 BQO10 CAK10 CKG10 CUC10 DDY10 DNU10 DXQ10 EHM10 ERI10 FBE10 FLA10 FUW10 GES10 GOO10 GYK10 HIG10 HSC10 IBY10 ILU10 IVQ10 JFM10 JPI10 JZE10 KJA10 KSW10 LCS10 LMO10 LWK10 MGG10 MQC10 MZY10 NJU10 NTQ10 ODM10 ONI10 OXE10 PHA10 PQW10 QAS10 QKO10 QUK10 REG10 ROC10 RXY10 SHU10 SRQ10 TBM10 TLI10 TVE10 UFA10 UOW10 UYS10 VIO10 VSK10 WCG10 WMC10 WVY10 Q65547 JM65547 TI65547 ADE65547 ANA65547 AWW65547 BGS65547 BQO65547 CAK65547 CKG65547 CUC65547 DDY65547 DNU65547 DXQ65547 EHM65547 ERI65547 FBE65547 FLA65547 FUW65547 GES65547 GOO65547 GYK65547 HIG65547 HSC65547 IBY65547 ILU65547 IVQ65547 JFM65547 JPI65547 JZE65547 KJA65547 KSW65547 LCS65547 LMO65547 LWK65547 MGG65547 MQC65547 MZY65547 NJU65547 NTQ65547 ODM65547 ONI65547 OXE65547 PHA65547 PQW65547 QAS65547 QKO65547 QUK65547 REG65547 ROC65547 RXY65547 SHU65547 SRQ65547 TBM65547 TLI65547 TVE65547 UFA65547 UOW65547 UYS65547 VIO65547 VSK65547 WCG65547 WMC65547 WVY65547 Q131083 JM131083 TI131083 ADE131083 ANA131083 AWW131083 BGS131083 BQO131083 CAK131083 CKG131083 CUC131083 DDY131083 DNU131083 DXQ131083 EHM131083 ERI131083 FBE131083 FLA131083 FUW131083 GES131083 GOO131083 GYK131083 HIG131083 HSC131083 IBY131083 ILU131083 IVQ131083 JFM131083 JPI131083 JZE131083 KJA131083 KSW131083 LCS131083 LMO131083 LWK131083 MGG131083 MQC131083 MZY131083 NJU131083 NTQ131083 ODM131083 ONI131083 OXE131083 PHA131083 PQW131083 QAS131083 QKO131083 QUK131083 REG131083 ROC131083 RXY131083 SHU131083 SRQ131083 TBM131083 TLI131083 TVE131083 UFA131083 UOW131083 UYS131083 VIO131083 VSK131083 WCG131083 WMC131083 WVY131083 Q196619 JM196619 TI196619 ADE196619 ANA196619 AWW196619 BGS196619 BQO196619 CAK196619 CKG196619 CUC196619 DDY196619 DNU196619 DXQ196619 EHM196619 ERI196619 FBE196619 FLA196619 FUW196619 GES196619 GOO196619 GYK196619 HIG196619 HSC196619 IBY196619 ILU196619 IVQ196619 JFM196619 JPI196619 JZE196619 KJA196619 KSW196619 LCS196619 LMO196619 LWK196619 MGG196619 MQC196619 MZY196619 NJU196619 NTQ196619 ODM196619 ONI196619 OXE196619 PHA196619 PQW196619 QAS196619 QKO196619 QUK196619 REG196619 ROC196619 RXY196619 SHU196619 SRQ196619 TBM196619 TLI196619 TVE196619 UFA196619 UOW196619 UYS196619 VIO196619 VSK196619 WCG196619 WMC196619 WVY196619 Q262155 JM262155 TI262155 ADE262155 ANA262155 AWW262155 BGS262155 BQO262155 CAK262155 CKG262155 CUC262155 DDY262155 DNU262155 DXQ262155 EHM262155 ERI262155 FBE262155 FLA262155 FUW262155 GES262155 GOO262155 GYK262155 HIG262155 HSC262155 IBY262155 ILU262155 IVQ262155 JFM262155 JPI262155 JZE262155 KJA262155 KSW262155 LCS262155 LMO262155 LWK262155 MGG262155 MQC262155 MZY262155 NJU262155 NTQ262155 ODM262155 ONI262155 OXE262155 PHA262155 PQW262155 QAS262155 QKO262155 QUK262155 REG262155 ROC262155 RXY262155 SHU262155 SRQ262155 TBM262155 TLI262155 TVE262155 UFA262155 UOW262155 UYS262155 VIO262155 VSK262155 WCG262155 WMC262155 WVY262155 Q327691 JM327691 TI327691 ADE327691 ANA327691 AWW327691 BGS327691 BQO327691 CAK327691 CKG327691 CUC327691 DDY327691 DNU327691 DXQ327691 EHM327691 ERI327691 FBE327691 FLA327691 FUW327691 GES327691 GOO327691 GYK327691 HIG327691 HSC327691 IBY327691 ILU327691 IVQ327691 JFM327691 JPI327691 JZE327691 KJA327691 KSW327691 LCS327691 LMO327691 LWK327691 MGG327691 MQC327691 MZY327691 NJU327691 NTQ327691 ODM327691 ONI327691 OXE327691 PHA327691 PQW327691 QAS327691 QKO327691 QUK327691 REG327691 ROC327691 RXY327691 SHU327691 SRQ327691 TBM327691 TLI327691 TVE327691 UFA327691 UOW327691 UYS327691 VIO327691 VSK327691 WCG327691 WMC327691 WVY327691 Q393227 JM393227 TI393227 ADE393227 ANA393227 AWW393227 BGS393227 BQO393227 CAK393227 CKG393227 CUC393227 DDY393227 DNU393227 DXQ393227 EHM393227 ERI393227 FBE393227 FLA393227 FUW393227 GES393227 GOO393227 GYK393227 HIG393227 HSC393227 IBY393227 ILU393227 IVQ393227 JFM393227 JPI393227 JZE393227 KJA393227 KSW393227 LCS393227 LMO393227 LWK393227 MGG393227 MQC393227 MZY393227 NJU393227 NTQ393227 ODM393227 ONI393227 OXE393227 PHA393227 PQW393227 QAS393227 QKO393227 QUK393227 REG393227 ROC393227 RXY393227 SHU393227 SRQ393227 TBM393227 TLI393227 TVE393227 UFA393227 UOW393227 UYS393227 VIO393227 VSK393227 WCG393227 WMC393227 WVY393227 Q458763 JM458763 TI458763 ADE458763 ANA458763 AWW458763 BGS458763 BQO458763 CAK458763 CKG458763 CUC458763 DDY458763 DNU458763 DXQ458763 EHM458763 ERI458763 FBE458763 FLA458763 FUW458763 GES458763 GOO458763 GYK458763 HIG458763 HSC458763 IBY458763 ILU458763 IVQ458763 JFM458763 JPI458763 JZE458763 KJA458763 KSW458763 LCS458763 LMO458763 LWK458763 MGG458763 MQC458763 MZY458763 NJU458763 NTQ458763 ODM458763 ONI458763 OXE458763 PHA458763 PQW458763 QAS458763 QKO458763 QUK458763 REG458763 ROC458763 RXY458763 SHU458763 SRQ458763 TBM458763 TLI458763 TVE458763 UFA458763 UOW458763 UYS458763 VIO458763 VSK458763 WCG458763 WMC458763 WVY458763 Q524299 JM524299 TI524299 ADE524299 ANA524299 AWW524299 BGS524299 BQO524299 CAK524299 CKG524299 CUC524299 DDY524299 DNU524299 DXQ524299 EHM524299 ERI524299 FBE524299 FLA524299 FUW524299 GES524299 GOO524299 GYK524299 HIG524299 HSC524299 IBY524299 ILU524299 IVQ524299 JFM524299 JPI524299 JZE524299 KJA524299 KSW524299 LCS524299 LMO524299 LWK524299 MGG524299 MQC524299 MZY524299 NJU524299 NTQ524299 ODM524299 ONI524299 OXE524299 PHA524299 PQW524299 QAS524299 QKO524299 QUK524299 REG524299 ROC524299 RXY524299 SHU524299 SRQ524299 TBM524299 TLI524299 TVE524299 UFA524299 UOW524299 UYS524299 VIO524299 VSK524299 WCG524299 WMC524299 WVY524299 Q589835 JM589835 TI589835 ADE589835 ANA589835 AWW589835 BGS589835 BQO589835 CAK589835 CKG589835 CUC589835 DDY589835 DNU589835 DXQ589835 EHM589835 ERI589835 FBE589835 FLA589835 FUW589835 GES589835 GOO589835 GYK589835 HIG589835 HSC589835 IBY589835 ILU589835 IVQ589835 JFM589835 JPI589835 JZE589835 KJA589835 KSW589835 LCS589835 LMO589835 LWK589835 MGG589835 MQC589835 MZY589835 NJU589835 NTQ589835 ODM589835 ONI589835 OXE589835 PHA589835 PQW589835 QAS589835 QKO589835 QUK589835 REG589835 ROC589835 RXY589835 SHU589835 SRQ589835 TBM589835 TLI589835 TVE589835 UFA589835 UOW589835 UYS589835 VIO589835 VSK589835 WCG589835 WMC589835 WVY589835 Q655371 JM655371 TI655371 ADE655371 ANA655371 AWW655371 BGS655371 BQO655371 CAK655371 CKG655371 CUC655371 DDY655371 DNU655371 DXQ655371 EHM655371 ERI655371 FBE655371 FLA655371 FUW655371 GES655371 GOO655371 GYK655371 HIG655371 HSC655371 IBY655371 ILU655371 IVQ655371 JFM655371 JPI655371 JZE655371 KJA655371 KSW655371 LCS655371 LMO655371 LWK655371 MGG655371 MQC655371 MZY655371 NJU655371 NTQ655371 ODM655371 ONI655371 OXE655371 PHA655371 PQW655371 QAS655371 QKO655371 QUK655371 REG655371 ROC655371 RXY655371 SHU655371 SRQ655371 TBM655371 TLI655371 TVE655371 UFA655371 UOW655371 UYS655371 VIO655371 VSK655371 WCG655371 WMC655371 WVY655371 Q720907 JM720907 TI720907 ADE720907 ANA720907 AWW720907 BGS720907 BQO720907 CAK720907 CKG720907 CUC720907 DDY720907 DNU720907 DXQ720907 EHM720907 ERI720907 FBE720907 FLA720907 FUW720907 GES720907 GOO720907 GYK720907 HIG720907 HSC720907 IBY720907 ILU720907 IVQ720907 JFM720907 JPI720907 JZE720907 KJA720907 KSW720907 LCS720907 LMO720907 LWK720907 MGG720907 MQC720907 MZY720907 NJU720907 NTQ720907 ODM720907 ONI720907 OXE720907 PHA720907 PQW720907 QAS720907 QKO720907 QUK720907 REG720907 ROC720907 RXY720907 SHU720907 SRQ720907 TBM720907 TLI720907 TVE720907 UFA720907 UOW720907 UYS720907 VIO720907 VSK720907 WCG720907 WMC720907 WVY720907 Q786443 JM786443 TI786443 ADE786443 ANA786443 AWW786443 BGS786443 BQO786443 CAK786443 CKG786443 CUC786443 DDY786443 DNU786443 DXQ786443 EHM786443 ERI786443 FBE786443 FLA786443 FUW786443 GES786443 GOO786443 GYK786443 HIG786443 HSC786443 IBY786443 ILU786443 IVQ786443 JFM786443 JPI786443 JZE786443 KJA786443 KSW786443 LCS786443 LMO786443 LWK786443 MGG786443 MQC786443 MZY786443 NJU786443 NTQ786443 ODM786443 ONI786443 OXE786443 PHA786443 PQW786443 QAS786443 QKO786443 QUK786443 REG786443 ROC786443 RXY786443 SHU786443 SRQ786443 TBM786443 TLI786443 TVE786443 UFA786443 UOW786443 UYS786443 VIO786443 VSK786443 WCG786443 WMC786443 WVY786443 Q851979 JM851979 TI851979 ADE851979 ANA851979 AWW851979 BGS851979 BQO851979 CAK851979 CKG851979 CUC851979 DDY851979 DNU851979 DXQ851979 EHM851979 ERI851979 FBE851979 FLA851979 FUW851979 GES851979 GOO851979 GYK851979 HIG851979 HSC851979 IBY851979 ILU851979 IVQ851979 JFM851979 JPI851979 JZE851979 KJA851979 KSW851979 LCS851979 LMO851979 LWK851979 MGG851979 MQC851979 MZY851979 NJU851979 NTQ851979 ODM851979 ONI851979 OXE851979 PHA851979 PQW851979 QAS851979 QKO851979 QUK851979 REG851979 ROC851979 RXY851979 SHU851979 SRQ851979 TBM851979 TLI851979 TVE851979 UFA851979 UOW851979 UYS851979 VIO851979 VSK851979 WCG851979 WMC851979 WVY851979 Q917515 JM917515 TI917515 ADE917515 ANA917515 AWW917515 BGS917515 BQO917515 CAK917515 CKG917515 CUC917515 DDY917515 DNU917515 DXQ917515 EHM917515 ERI917515 FBE917515 FLA917515 FUW917515 GES917515 GOO917515 GYK917515 HIG917515 HSC917515 IBY917515 ILU917515 IVQ917515 JFM917515 JPI917515 JZE917515 KJA917515 KSW917515 LCS917515 LMO917515 LWK917515 MGG917515 MQC917515 MZY917515 NJU917515 NTQ917515 ODM917515 ONI917515 OXE917515 PHA917515 PQW917515 QAS917515 QKO917515 QUK917515 REG917515 ROC917515 RXY917515 SHU917515 SRQ917515 TBM917515 TLI917515 TVE917515 UFA917515 UOW917515 UYS917515 VIO917515 VSK917515 WCG917515 WMC917515 WVY917515 Q983051 JM983051 TI983051 ADE983051 ANA983051 AWW983051 BGS983051 BQO983051 CAK983051 CKG983051 CUC983051 DDY983051 DNU983051 DXQ983051 EHM983051 ERI983051 FBE983051 FLA983051 FUW983051 GES983051 GOO983051 GYK983051 HIG983051 HSC983051 IBY983051 ILU983051 IVQ983051 JFM983051 JPI983051 JZE983051 KJA983051 KSW983051 LCS983051 LMO983051 LWK983051 MGG983051 MQC983051 MZY983051 NJU983051 NTQ983051 ODM983051 ONI983051 OXE983051 PHA983051 PQW983051 QAS983051 QKO983051 QUK983051 REG983051 ROC983051 RXY983051 SHU983051 SRQ983051 TBM983051 TLI983051 TVE983051 UFA983051 UOW983051 UYS983051 VIO983051 VSK983051 WCG983051 WMC983051 WVY983051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J65551 JF65551 TB65551 ACX65551 AMT65551 AWP65551 BGL65551 BQH65551 CAD65551 CJZ65551 CTV65551 DDR65551 DNN65551 DXJ65551 EHF65551 ERB65551 FAX65551 FKT65551 FUP65551 GEL65551 GOH65551 GYD65551 HHZ65551 HRV65551 IBR65551 ILN65551 IVJ65551 JFF65551 JPB65551 JYX65551 KIT65551 KSP65551 LCL65551 LMH65551 LWD65551 MFZ65551 MPV65551 MZR65551 NJN65551 NTJ65551 ODF65551 ONB65551 OWX65551 PGT65551 PQP65551 QAL65551 QKH65551 QUD65551 RDZ65551 RNV65551 RXR65551 SHN65551 SRJ65551 TBF65551 TLB65551 TUX65551 UET65551 UOP65551 UYL65551 VIH65551 VSD65551 WBZ65551 WLV65551 WVR65551 J131087 JF131087 TB131087 ACX131087 AMT131087 AWP131087 BGL131087 BQH131087 CAD131087 CJZ131087 CTV131087 DDR131087 DNN131087 DXJ131087 EHF131087 ERB131087 FAX131087 FKT131087 FUP131087 GEL131087 GOH131087 GYD131087 HHZ131087 HRV131087 IBR131087 ILN131087 IVJ131087 JFF131087 JPB131087 JYX131087 KIT131087 KSP131087 LCL131087 LMH131087 LWD131087 MFZ131087 MPV131087 MZR131087 NJN131087 NTJ131087 ODF131087 ONB131087 OWX131087 PGT131087 PQP131087 QAL131087 QKH131087 QUD131087 RDZ131087 RNV131087 RXR131087 SHN131087 SRJ131087 TBF131087 TLB131087 TUX131087 UET131087 UOP131087 UYL131087 VIH131087 VSD131087 WBZ131087 WLV131087 WVR131087 J196623 JF196623 TB196623 ACX196623 AMT196623 AWP196623 BGL196623 BQH196623 CAD196623 CJZ196623 CTV196623 DDR196623 DNN196623 DXJ196623 EHF196623 ERB196623 FAX196623 FKT196623 FUP196623 GEL196623 GOH196623 GYD196623 HHZ196623 HRV196623 IBR196623 ILN196623 IVJ196623 JFF196623 JPB196623 JYX196623 KIT196623 KSP196623 LCL196623 LMH196623 LWD196623 MFZ196623 MPV196623 MZR196623 NJN196623 NTJ196623 ODF196623 ONB196623 OWX196623 PGT196623 PQP196623 QAL196623 QKH196623 QUD196623 RDZ196623 RNV196623 RXR196623 SHN196623 SRJ196623 TBF196623 TLB196623 TUX196623 UET196623 UOP196623 UYL196623 VIH196623 VSD196623 WBZ196623 WLV196623 WVR196623 J262159 JF262159 TB262159 ACX262159 AMT262159 AWP262159 BGL262159 BQH262159 CAD262159 CJZ262159 CTV262159 DDR262159 DNN262159 DXJ262159 EHF262159 ERB262159 FAX262159 FKT262159 FUP262159 GEL262159 GOH262159 GYD262159 HHZ262159 HRV262159 IBR262159 ILN262159 IVJ262159 JFF262159 JPB262159 JYX262159 KIT262159 KSP262159 LCL262159 LMH262159 LWD262159 MFZ262159 MPV262159 MZR262159 NJN262159 NTJ262159 ODF262159 ONB262159 OWX262159 PGT262159 PQP262159 QAL262159 QKH262159 QUD262159 RDZ262159 RNV262159 RXR262159 SHN262159 SRJ262159 TBF262159 TLB262159 TUX262159 UET262159 UOP262159 UYL262159 VIH262159 VSD262159 WBZ262159 WLV262159 WVR262159 J327695 JF327695 TB327695 ACX327695 AMT327695 AWP327695 BGL327695 BQH327695 CAD327695 CJZ327695 CTV327695 DDR327695 DNN327695 DXJ327695 EHF327695 ERB327695 FAX327695 FKT327695 FUP327695 GEL327695 GOH327695 GYD327695 HHZ327695 HRV327695 IBR327695 ILN327695 IVJ327695 JFF327695 JPB327695 JYX327695 KIT327695 KSP327695 LCL327695 LMH327695 LWD327695 MFZ327695 MPV327695 MZR327695 NJN327695 NTJ327695 ODF327695 ONB327695 OWX327695 PGT327695 PQP327695 QAL327695 QKH327695 QUD327695 RDZ327695 RNV327695 RXR327695 SHN327695 SRJ327695 TBF327695 TLB327695 TUX327695 UET327695 UOP327695 UYL327695 VIH327695 VSD327695 WBZ327695 WLV327695 WVR327695 J393231 JF393231 TB393231 ACX393231 AMT393231 AWP393231 BGL393231 BQH393231 CAD393231 CJZ393231 CTV393231 DDR393231 DNN393231 DXJ393231 EHF393231 ERB393231 FAX393231 FKT393231 FUP393231 GEL393231 GOH393231 GYD393231 HHZ393231 HRV393231 IBR393231 ILN393231 IVJ393231 JFF393231 JPB393231 JYX393231 KIT393231 KSP393231 LCL393231 LMH393231 LWD393231 MFZ393231 MPV393231 MZR393231 NJN393231 NTJ393231 ODF393231 ONB393231 OWX393231 PGT393231 PQP393231 QAL393231 QKH393231 QUD393231 RDZ393231 RNV393231 RXR393231 SHN393231 SRJ393231 TBF393231 TLB393231 TUX393231 UET393231 UOP393231 UYL393231 VIH393231 VSD393231 WBZ393231 WLV393231 WVR393231 J458767 JF458767 TB458767 ACX458767 AMT458767 AWP458767 BGL458767 BQH458767 CAD458767 CJZ458767 CTV458767 DDR458767 DNN458767 DXJ458767 EHF458767 ERB458767 FAX458767 FKT458767 FUP458767 GEL458767 GOH458767 GYD458767 HHZ458767 HRV458767 IBR458767 ILN458767 IVJ458767 JFF458767 JPB458767 JYX458767 KIT458767 KSP458767 LCL458767 LMH458767 LWD458767 MFZ458767 MPV458767 MZR458767 NJN458767 NTJ458767 ODF458767 ONB458767 OWX458767 PGT458767 PQP458767 QAL458767 QKH458767 QUD458767 RDZ458767 RNV458767 RXR458767 SHN458767 SRJ458767 TBF458767 TLB458767 TUX458767 UET458767 UOP458767 UYL458767 VIH458767 VSD458767 WBZ458767 WLV458767 WVR458767 J524303 JF524303 TB524303 ACX524303 AMT524303 AWP524303 BGL524303 BQH524303 CAD524303 CJZ524303 CTV524303 DDR524303 DNN524303 DXJ524303 EHF524303 ERB524303 FAX524303 FKT524303 FUP524303 GEL524303 GOH524303 GYD524303 HHZ524303 HRV524303 IBR524303 ILN524303 IVJ524303 JFF524303 JPB524303 JYX524303 KIT524303 KSP524303 LCL524303 LMH524303 LWD524303 MFZ524303 MPV524303 MZR524303 NJN524303 NTJ524303 ODF524303 ONB524303 OWX524303 PGT524303 PQP524303 QAL524303 QKH524303 QUD524303 RDZ524303 RNV524303 RXR524303 SHN524303 SRJ524303 TBF524303 TLB524303 TUX524303 UET524303 UOP524303 UYL524303 VIH524303 VSD524303 WBZ524303 WLV524303 WVR524303 J589839 JF589839 TB589839 ACX589839 AMT589839 AWP589839 BGL589839 BQH589839 CAD589839 CJZ589839 CTV589839 DDR589839 DNN589839 DXJ589839 EHF589839 ERB589839 FAX589839 FKT589839 FUP589839 GEL589839 GOH589839 GYD589839 HHZ589839 HRV589839 IBR589839 ILN589839 IVJ589839 JFF589839 JPB589839 JYX589839 KIT589839 KSP589839 LCL589839 LMH589839 LWD589839 MFZ589839 MPV589839 MZR589839 NJN589839 NTJ589839 ODF589839 ONB589839 OWX589839 PGT589839 PQP589839 QAL589839 QKH589839 QUD589839 RDZ589839 RNV589839 RXR589839 SHN589839 SRJ589839 TBF589839 TLB589839 TUX589839 UET589839 UOP589839 UYL589839 VIH589839 VSD589839 WBZ589839 WLV589839 WVR589839 J655375 JF655375 TB655375 ACX655375 AMT655375 AWP655375 BGL655375 BQH655375 CAD655375 CJZ655375 CTV655375 DDR655375 DNN655375 DXJ655375 EHF655375 ERB655375 FAX655375 FKT655375 FUP655375 GEL655375 GOH655375 GYD655375 HHZ655375 HRV655375 IBR655375 ILN655375 IVJ655375 JFF655375 JPB655375 JYX655375 KIT655375 KSP655375 LCL655375 LMH655375 LWD655375 MFZ655375 MPV655375 MZR655375 NJN655375 NTJ655375 ODF655375 ONB655375 OWX655375 PGT655375 PQP655375 QAL655375 QKH655375 QUD655375 RDZ655375 RNV655375 RXR655375 SHN655375 SRJ655375 TBF655375 TLB655375 TUX655375 UET655375 UOP655375 UYL655375 VIH655375 VSD655375 WBZ655375 WLV655375 WVR655375 J720911 JF720911 TB720911 ACX720911 AMT720911 AWP720911 BGL720911 BQH720911 CAD720911 CJZ720911 CTV720911 DDR720911 DNN720911 DXJ720911 EHF720911 ERB720911 FAX720911 FKT720911 FUP720911 GEL720911 GOH720911 GYD720911 HHZ720911 HRV720911 IBR720911 ILN720911 IVJ720911 JFF720911 JPB720911 JYX720911 KIT720911 KSP720911 LCL720911 LMH720911 LWD720911 MFZ720911 MPV720911 MZR720911 NJN720911 NTJ720911 ODF720911 ONB720911 OWX720911 PGT720911 PQP720911 QAL720911 QKH720911 QUD720911 RDZ720911 RNV720911 RXR720911 SHN720911 SRJ720911 TBF720911 TLB720911 TUX720911 UET720911 UOP720911 UYL720911 VIH720911 VSD720911 WBZ720911 WLV720911 WVR720911 J786447 JF786447 TB786447 ACX786447 AMT786447 AWP786447 BGL786447 BQH786447 CAD786447 CJZ786447 CTV786447 DDR786447 DNN786447 DXJ786447 EHF786447 ERB786447 FAX786447 FKT786447 FUP786447 GEL786447 GOH786447 GYD786447 HHZ786447 HRV786447 IBR786447 ILN786447 IVJ786447 JFF786447 JPB786447 JYX786447 KIT786447 KSP786447 LCL786447 LMH786447 LWD786447 MFZ786447 MPV786447 MZR786447 NJN786447 NTJ786447 ODF786447 ONB786447 OWX786447 PGT786447 PQP786447 QAL786447 QKH786447 QUD786447 RDZ786447 RNV786447 RXR786447 SHN786447 SRJ786447 TBF786447 TLB786447 TUX786447 UET786447 UOP786447 UYL786447 VIH786447 VSD786447 WBZ786447 WLV786447 WVR786447 J851983 JF851983 TB851983 ACX851983 AMT851983 AWP851983 BGL851983 BQH851983 CAD851983 CJZ851983 CTV851983 DDR851983 DNN851983 DXJ851983 EHF851983 ERB851983 FAX851983 FKT851983 FUP851983 GEL851983 GOH851983 GYD851983 HHZ851983 HRV851983 IBR851983 ILN851983 IVJ851983 JFF851983 JPB851983 JYX851983 KIT851983 KSP851983 LCL851983 LMH851983 LWD851983 MFZ851983 MPV851983 MZR851983 NJN851983 NTJ851983 ODF851983 ONB851983 OWX851983 PGT851983 PQP851983 QAL851983 QKH851983 QUD851983 RDZ851983 RNV851983 RXR851983 SHN851983 SRJ851983 TBF851983 TLB851983 TUX851983 UET851983 UOP851983 UYL851983 VIH851983 VSD851983 WBZ851983 WLV851983 WVR851983 J917519 JF917519 TB917519 ACX917519 AMT917519 AWP917519 BGL917519 BQH917519 CAD917519 CJZ917519 CTV917519 DDR917519 DNN917519 DXJ917519 EHF917519 ERB917519 FAX917519 FKT917519 FUP917519 GEL917519 GOH917519 GYD917519 HHZ917519 HRV917519 IBR917519 ILN917519 IVJ917519 JFF917519 JPB917519 JYX917519 KIT917519 KSP917519 LCL917519 LMH917519 LWD917519 MFZ917519 MPV917519 MZR917519 NJN917519 NTJ917519 ODF917519 ONB917519 OWX917519 PGT917519 PQP917519 QAL917519 QKH917519 QUD917519 RDZ917519 RNV917519 RXR917519 SHN917519 SRJ917519 TBF917519 TLB917519 TUX917519 UET917519 UOP917519 UYL917519 VIH917519 VSD917519 WBZ917519 WLV917519 WVR917519 J983055 JF983055 TB983055 ACX983055 AMT983055 AWP983055 BGL983055 BQH983055 CAD983055 CJZ983055 CTV983055 DDR983055 DNN983055 DXJ983055 EHF983055 ERB983055 FAX983055 FKT983055 FUP983055 GEL983055 GOH983055 GYD983055 HHZ983055 HRV983055 IBR983055 ILN983055 IVJ983055 JFF983055 JPB983055 JYX983055 KIT983055 KSP983055 LCL983055 LMH983055 LWD983055 MFZ983055 MPV983055 MZR983055 NJN983055 NTJ983055 ODF983055 ONB983055 OWX983055 PGT983055 PQP983055 QAL983055 QKH983055 QUD983055 RDZ983055 RNV983055 RXR983055 SHN983055 SRJ983055 TBF983055 TLB983055 TUX983055 UET983055 UOP983055 UYL983055 VIH983055 VSD983055 WBZ983055 WLV983055 WVR983055 J18:J19 JF18:JF19 TB18:TB19 ACX18:ACX19 AMT18:AMT19 AWP18:AWP19 BGL18:BGL19 BQH18:BQH19 CAD18:CAD19 CJZ18:CJZ19 CTV18:CTV19 DDR18:DDR19 DNN18:DNN19 DXJ18:DXJ19 EHF18:EHF19 ERB18:ERB19 FAX18:FAX19 FKT18:FKT19 FUP18:FUP19 GEL18:GEL19 GOH18:GOH19 GYD18:GYD19 HHZ18:HHZ19 HRV18:HRV19 IBR18:IBR19 ILN18:ILN19 IVJ18:IVJ19 JFF18:JFF19 JPB18:JPB19 JYX18:JYX19 KIT18:KIT19 KSP18:KSP19 LCL18:LCL19 LMH18:LMH19 LWD18:LWD19 MFZ18:MFZ19 MPV18:MPV19 MZR18:MZR19 NJN18:NJN19 NTJ18:NTJ19 ODF18:ODF19 ONB18:ONB19 OWX18:OWX19 PGT18:PGT19 PQP18:PQP19 QAL18:QAL19 QKH18:QKH19 QUD18:QUD19 RDZ18:RDZ19 RNV18:RNV19 RXR18:RXR19 SHN18:SHN19 SRJ18:SRJ19 TBF18:TBF19 TLB18:TLB19 TUX18:TUX19 UET18:UET19 UOP18:UOP19 UYL18:UYL19 VIH18:VIH19 VSD18:VSD19 WBZ18:WBZ19 WLV18:WLV19 WVR18:WVR19 J65555:J65556 JF65555:JF65556 TB65555:TB65556 ACX65555:ACX65556 AMT65555:AMT65556 AWP65555:AWP65556 BGL65555:BGL65556 BQH65555:BQH65556 CAD65555:CAD65556 CJZ65555:CJZ65556 CTV65555:CTV65556 DDR65555:DDR65556 DNN65555:DNN65556 DXJ65555:DXJ65556 EHF65555:EHF65556 ERB65555:ERB65556 FAX65555:FAX65556 FKT65555:FKT65556 FUP65555:FUP65556 GEL65555:GEL65556 GOH65555:GOH65556 GYD65555:GYD65556 HHZ65555:HHZ65556 HRV65555:HRV65556 IBR65555:IBR65556 ILN65555:ILN65556 IVJ65555:IVJ65556 JFF65555:JFF65556 JPB65555:JPB65556 JYX65555:JYX65556 KIT65555:KIT65556 KSP65555:KSP65556 LCL65555:LCL65556 LMH65555:LMH65556 LWD65555:LWD65556 MFZ65555:MFZ65556 MPV65555:MPV65556 MZR65555:MZR65556 NJN65555:NJN65556 NTJ65555:NTJ65556 ODF65555:ODF65556 ONB65555:ONB65556 OWX65555:OWX65556 PGT65555:PGT65556 PQP65555:PQP65556 QAL65555:QAL65556 QKH65555:QKH65556 QUD65555:QUD65556 RDZ65555:RDZ65556 RNV65555:RNV65556 RXR65555:RXR65556 SHN65555:SHN65556 SRJ65555:SRJ65556 TBF65555:TBF65556 TLB65555:TLB65556 TUX65555:TUX65556 UET65555:UET65556 UOP65555:UOP65556 UYL65555:UYL65556 VIH65555:VIH65556 VSD65555:VSD65556 WBZ65555:WBZ65556 WLV65555:WLV65556 WVR65555:WVR65556 J131091:J131092 JF131091:JF131092 TB131091:TB131092 ACX131091:ACX131092 AMT131091:AMT131092 AWP131091:AWP131092 BGL131091:BGL131092 BQH131091:BQH131092 CAD131091:CAD131092 CJZ131091:CJZ131092 CTV131091:CTV131092 DDR131091:DDR131092 DNN131091:DNN131092 DXJ131091:DXJ131092 EHF131091:EHF131092 ERB131091:ERB131092 FAX131091:FAX131092 FKT131091:FKT131092 FUP131091:FUP131092 GEL131091:GEL131092 GOH131091:GOH131092 GYD131091:GYD131092 HHZ131091:HHZ131092 HRV131091:HRV131092 IBR131091:IBR131092 ILN131091:ILN131092 IVJ131091:IVJ131092 JFF131091:JFF131092 JPB131091:JPB131092 JYX131091:JYX131092 KIT131091:KIT131092 KSP131091:KSP131092 LCL131091:LCL131092 LMH131091:LMH131092 LWD131091:LWD131092 MFZ131091:MFZ131092 MPV131091:MPV131092 MZR131091:MZR131092 NJN131091:NJN131092 NTJ131091:NTJ131092 ODF131091:ODF131092 ONB131091:ONB131092 OWX131091:OWX131092 PGT131091:PGT131092 PQP131091:PQP131092 QAL131091:QAL131092 QKH131091:QKH131092 QUD131091:QUD131092 RDZ131091:RDZ131092 RNV131091:RNV131092 RXR131091:RXR131092 SHN131091:SHN131092 SRJ131091:SRJ131092 TBF131091:TBF131092 TLB131091:TLB131092 TUX131091:TUX131092 UET131091:UET131092 UOP131091:UOP131092 UYL131091:UYL131092 VIH131091:VIH131092 VSD131091:VSD131092 WBZ131091:WBZ131092 WLV131091:WLV131092 WVR131091:WVR131092 J196627:J196628 JF196627:JF196628 TB196627:TB196628 ACX196627:ACX196628 AMT196627:AMT196628 AWP196627:AWP196628 BGL196627:BGL196628 BQH196627:BQH196628 CAD196627:CAD196628 CJZ196627:CJZ196628 CTV196627:CTV196628 DDR196627:DDR196628 DNN196627:DNN196628 DXJ196627:DXJ196628 EHF196627:EHF196628 ERB196627:ERB196628 FAX196627:FAX196628 FKT196627:FKT196628 FUP196627:FUP196628 GEL196627:GEL196628 GOH196627:GOH196628 GYD196627:GYD196628 HHZ196627:HHZ196628 HRV196627:HRV196628 IBR196627:IBR196628 ILN196627:ILN196628 IVJ196627:IVJ196628 JFF196627:JFF196628 JPB196627:JPB196628 JYX196627:JYX196628 KIT196627:KIT196628 KSP196627:KSP196628 LCL196627:LCL196628 LMH196627:LMH196628 LWD196627:LWD196628 MFZ196627:MFZ196628 MPV196627:MPV196628 MZR196627:MZR196628 NJN196627:NJN196628 NTJ196627:NTJ196628 ODF196627:ODF196628 ONB196627:ONB196628 OWX196627:OWX196628 PGT196627:PGT196628 PQP196627:PQP196628 QAL196627:QAL196628 QKH196627:QKH196628 QUD196627:QUD196628 RDZ196627:RDZ196628 RNV196627:RNV196628 RXR196627:RXR196628 SHN196627:SHN196628 SRJ196627:SRJ196628 TBF196627:TBF196628 TLB196627:TLB196628 TUX196627:TUX196628 UET196627:UET196628 UOP196627:UOP196628 UYL196627:UYL196628 VIH196627:VIH196628 VSD196627:VSD196628 WBZ196627:WBZ196628 WLV196627:WLV196628 WVR196627:WVR196628 J262163:J262164 JF262163:JF262164 TB262163:TB262164 ACX262163:ACX262164 AMT262163:AMT262164 AWP262163:AWP262164 BGL262163:BGL262164 BQH262163:BQH262164 CAD262163:CAD262164 CJZ262163:CJZ262164 CTV262163:CTV262164 DDR262163:DDR262164 DNN262163:DNN262164 DXJ262163:DXJ262164 EHF262163:EHF262164 ERB262163:ERB262164 FAX262163:FAX262164 FKT262163:FKT262164 FUP262163:FUP262164 GEL262163:GEL262164 GOH262163:GOH262164 GYD262163:GYD262164 HHZ262163:HHZ262164 HRV262163:HRV262164 IBR262163:IBR262164 ILN262163:ILN262164 IVJ262163:IVJ262164 JFF262163:JFF262164 JPB262163:JPB262164 JYX262163:JYX262164 KIT262163:KIT262164 KSP262163:KSP262164 LCL262163:LCL262164 LMH262163:LMH262164 LWD262163:LWD262164 MFZ262163:MFZ262164 MPV262163:MPV262164 MZR262163:MZR262164 NJN262163:NJN262164 NTJ262163:NTJ262164 ODF262163:ODF262164 ONB262163:ONB262164 OWX262163:OWX262164 PGT262163:PGT262164 PQP262163:PQP262164 QAL262163:QAL262164 QKH262163:QKH262164 QUD262163:QUD262164 RDZ262163:RDZ262164 RNV262163:RNV262164 RXR262163:RXR262164 SHN262163:SHN262164 SRJ262163:SRJ262164 TBF262163:TBF262164 TLB262163:TLB262164 TUX262163:TUX262164 UET262163:UET262164 UOP262163:UOP262164 UYL262163:UYL262164 VIH262163:VIH262164 VSD262163:VSD262164 WBZ262163:WBZ262164 WLV262163:WLV262164 WVR262163:WVR262164 J327699:J327700 JF327699:JF327700 TB327699:TB327700 ACX327699:ACX327700 AMT327699:AMT327700 AWP327699:AWP327700 BGL327699:BGL327700 BQH327699:BQH327700 CAD327699:CAD327700 CJZ327699:CJZ327700 CTV327699:CTV327700 DDR327699:DDR327700 DNN327699:DNN327700 DXJ327699:DXJ327700 EHF327699:EHF327700 ERB327699:ERB327700 FAX327699:FAX327700 FKT327699:FKT327700 FUP327699:FUP327700 GEL327699:GEL327700 GOH327699:GOH327700 GYD327699:GYD327700 HHZ327699:HHZ327700 HRV327699:HRV327700 IBR327699:IBR327700 ILN327699:ILN327700 IVJ327699:IVJ327700 JFF327699:JFF327700 JPB327699:JPB327700 JYX327699:JYX327700 KIT327699:KIT327700 KSP327699:KSP327700 LCL327699:LCL327700 LMH327699:LMH327700 LWD327699:LWD327700 MFZ327699:MFZ327700 MPV327699:MPV327700 MZR327699:MZR327700 NJN327699:NJN327700 NTJ327699:NTJ327700 ODF327699:ODF327700 ONB327699:ONB327700 OWX327699:OWX327700 PGT327699:PGT327700 PQP327699:PQP327700 QAL327699:QAL327700 QKH327699:QKH327700 QUD327699:QUD327700 RDZ327699:RDZ327700 RNV327699:RNV327700 RXR327699:RXR327700 SHN327699:SHN327700 SRJ327699:SRJ327700 TBF327699:TBF327700 TLB327699:TLB327700 TUX327699:TUX327700 UET327699:UET327700 UOP327699:UOP327700 UYL327699:UYL327700 VIH327699:VIH327700 VSD327699:VSD327700 WBZ327699:WBZ327700 WLV327699:WLV327700 WVR327699:WVR327700 J393235:J393236 JF393235:JF393236 TB393235:TB393236 ACX393235:ACX393236 AMT393235:AMT393236 AWP393235:AWP393236 BGL393235:BGL393236 BQH393235:BQH393236 CAD393235:CAD393236 CJZ393235:CJZ393236 CTV393235:CTV393236 DDR393235:DDR393236 DNN393235:DNN393236 DXJ393235:DXJ393236 EHF393235:EHF393236 ERB393235:ERB393236 FAX393235:FAX393236 FKT393235:FKT393236 FUP393235:FUP393236 GEL393235:GEL393236 GOH393235:GOH393236 GYD393235:GYD393236 HHZ393235:HHZ393236 HRV393235:HRV393236 IBR393235:IBR393236 ILN393235:ILN393236 IVJ393235:IVJ393236 JFF393235:JFF393236 JPB393235:JPB393236 JYX393235:JYX393236 KIT393235:KIT393236 KSP393235:KSP393236 LCL393235:LCL393236 LMH393235:LMH393236 LWD393235:LWD393236 MFZ393235:MFZ393236 MPV393235:MPV393236 MZR393235:MZR393236 NJN393235:NJN393236 NTJ393235:NTJ393236 ODF393235:ODF393236 ONB393235:ONB393236 OWX393235:OWX393236 PGT393235:PGT393236 PQP393235:PQP393236 QAL393235:QAL393236 QKH393235:QKH393236 QUD393235:QUD393236 RDZ393235:RDZ393236 RNV393235:RNV393236 RXR393235:RXR393236 SHN393235:SHN393236 SRJ393235:SRJ393236 TBF393235:TBF393236 TLB393235:TLB393236 TUX393235:TUX393236 UET393235:UET393236 UOP393235:UOP393236 UYL393235:UYL393236 VIH393235:VIH393236 VSD393235:VSD393236 WBZ393235:WBZ393236 WLV393235:WLV393236 WVR393235:WVR393236 J458771:J458772 JF458771:JF458772 TB458771:TB458772 ACX458771:ACX458772 AMT458771:AMT458772 AWP458771:AWP458772 BGL458771:BGL458772 BQH458771:BQH458772 CAD458771:CAD458772 CJZ458771:CJZ458772 CTV458771:CTV458772 DDR458771:DDR458772 DNN458771:DNN458772 DXJ458771:DXJ458772 EHF458771:EHF458772 ERB458771:ERB458772 FAX458771:FAX458772 FKT458771:FKT458772 FUP458771:FUP458772 GEL458771:GEL458772 GOH458771:GOH458772 GYD458771:GYD458772 HHZ458771:HHZ458772 HRV458771:HRV458772 IBR458771:IBR458772 ILN458771:ILN458772 IVJ458771:IVJ458772 JFF458771:JFF458772 JPB458771:JPB458772 JYX458771:JYX458772 KIT458771:KIT458772 KSP458771:KSP458772 LCL458771:LCL458772 LMH458771:LMH458772 LWD458771:LWD458772 MFZ458771:MFZ458772 MPV458771:MPV458772 MZR458771:MZR458772 NJN458771:NJN458772 NTJ458771:NTJ458772 ODF458771:ODF458772 ONB458771:ONB458772 OWX458771:OWX458772 PGT458771:PGT458772 PQP458771:PQP458772 QAL458771:QAL458772 QKH458771:QKH458772 QUD458771:QUD458772 RDZ458771:RDZ458772 RNV458771:RNV458772 RXR458771:RXR458772 SHN458771:SHN458772 SRJ458771:SRJ458772 TBF458771:TBF458772 TLB458771:TLB458772 TUX458771:TUX458772 UET458771:UET458772 UOP458771:UOP458772 UYL458771:UYL458772 VIH458771:VIH458772 VSD458771:VSD458772 WBZ458771:WBZ458772 WLV458771:WLV458772 WVR458771:WVR458772 J524307:J524308 JF524307:JF524308 TB524307:TB524308 ACX524307:ACX524308 AMT524307:AMT524308 AWP524307:AWP524308 BGL524307:BGL524308 BQH524307:BQH524308 CAD524307:CAD524308 CJZ524307:CJZ524308 CTV524307:CTV524308 DDR524307:DDR524308 DNN524307:DNN524308 DXJ524307:DXJ524308 EHF524307:EHF524308 ERB524307:ERB524308 FAX524307:FAX524308 FKT524307:FKT524308 FUP524307:FUP524308 GEL524307:GEL524308 GOH524307:GOH524308 GYD524307:GYD524308 HHZ524307:HHZ524308 HRV524307:HRV524308 IBR524307:IBR524308 ILN524307:ILN524308 IVJ524307:IVJ524308 JFF524307:JFF524308 JPB524307:JPB524308 JYX524307:JYX524308 KIT524307:KIT524308 KSP524307:KSP524308 LCL524307:LCL524308 LMH524307:LMH524308 LWD524307:LWD524308 MFZ524307:MFZ524308 MPV524307:MPV524308 MZR524307:MZR524308 NJN524307:NJN524308 NTJ524307:NTJ524308 ODF524307:ODF524308 ONB524307:ONB524308 OWX524307:OWX524308 PGT524307:PGT524308 PQP524307:PQP524308 QAL524307:QAL524308 QKH524307:QKH524308 QUD524307:QUD524308 RDZ524307:RDZ524308 RNV524307:RNV524308 RXR524307:RXR524308 SHN524307:SHN524308 SRJ524307:SRJ524308 TBF524307:TBF524308 TLB524307:TLB524308 TUX524307:TUX524308 UET524307:UET524308 UOP524307:UOP524308 UYL524307:UYL524308 VIH524307:VIH524308 VSD524307:VSD524308 WBZ524307:WBZ524308 WLV524307:WLV524308 WVR524307:WVR524308 J589843:J589844 JF589843:JF589844 TB589843:TB589844 ACX589843:ACX589844 AMT589843:AMT589844 AWP589843:AWP589844 BGL589843:BGL589844 BQH589843:BQH589844 CAD589843:CAD589844 CJZ589843:CJZ589844 CTV589843:CTV589844 DDR589843:DDR589844 DNN589843:DNN589844 DXJ589843:DXJ589844 EHF589843:EHF589844 ERB589843:ERB589844 FAX589843:FAX589844 FKT589843:FKT589844 FUP589843:FUP589844 GEL589843:GEL589844 GOH589843:GOH589844 GYD589843:GYD589844 HHZ589843:HHZ589844 HRV589843:HRV589844 IBR589843:IBR589844 ILN589843:ILN589844 IVJ589843:IVJ589844 JFF589843:JFF589844 JPB589843:JPB589844 JYX589843:JYX589844 KIT589843:KIT589844 KSP589843:KSP589844 LCL589843:LCL589844 LMH589843:LMH589844 LWD589843:LWD589844 MFZ589843:MFZ589844 MPV589843:MPV589844 MZR589843:MZR589844 NJN589843:NJN589844 NTJ589843:NTJ589844 ODF589843:ODF589844 ONB589843:ONB589844 OWX589843:OWX589844 PGT589843:PGT589844 PQP589843:PQP589844 QAL589843:QAL589844 QKH589843:QKH589844 QUD589843:QUD589844 RDZ589843:RDZ589844 RNV589843:RNV589844 RXR589843:RXR589844 SHN589843:SHN589844 SRJ589843:SRJ589844 TBF589843:TBF589844 TLB589843:TLB589844 TUX589843:TUX589844 UET589843:UET589844 UOP589843:UOP589844 UYL589843:UYL589844 VIH589843:VIH589844 VSD589843:VSD589844 WBZ589843:WBZ589844 WLV589843:WLV589844 WVR589843:WVR589844 J655379:J655380 JF655379:JF655380 TB655379:TB655380 ACX655379:ACX655380 AMT655379:AMT655380 AWP655379:AWP655380 BGL655379:BGL655380 BQH655379:BQH655380 CAD655379:CAD655380 CJZ655379:CJZ655380 CTV655379:CTV655380 DDR655379:DDR655380 DNN655379:DNN655380 DXJ655379:DXJ655380 EHF655379:EHF655380 ERB655379:ERB655380 FAX655379:FAX655380 FKT655379:FKT655380 FUP655379:FUP655380 GEL655379:GEL655380 GOH655379:GOH655380 GYD655379:GYD655380 HHZ655379:HHZ655380 HRV655379:HRV655380 IBR655379:IBR655380 ILN655379:ILN655380 IVJ655379:IVJ655380 JFF655379:JFF655380 JPB655379:JPB655380 JYX655379:JYX655380 KIT655379:KIT655380 KSP655379:KSP655380 LCL655379:LCL655380 LMH655379:LMH655380 LWD655379:LWD655380 MFZ655379:MFZ655380 MPV655379:MPV655380 MZR655379:MZR655380 NJN655379:NJN655380 NTJ655379:NTJ655380 ODF655379:ODF655380 ONB655379:ONB655380 OWX655379:OWX655380 PGT655379:PGT655380 PQP655379:PQP655380 QAL655379:QAL655380 QKH655379:QKH655380 QUD655379:QUD655380 RDZ655379:RDZ655380 RNV655379:RNV655380 RXR655379:RXR655380 SHN655379:SHN655380 SRJ655379:SRJ655380 TBF655379:TBF655380 TLB655379:TLB655380 TUX655379:TUX655380 UET655379:UET655380 UOP655379:UOP655380 UYL655379:UYL655380 VIH655379:VIH655380 VSD655379:VSD655380 WBZ655379:WBZ655380 WLV655379:WLV655380 WVR655379:WVR655380 J720915:J720916 JF720915:JF720916 TB720915:TB720916 ACX720915:ACX720916 AMT720915:AMT720916 AWP720915:AWP720916 BGL720915:BGL720916 BQH720915:BQH720916 CAD720915:CAD720916 CJZ720915:CJZ720916 CTV720915:CTV720916 DDR720915:DDR720916 DNN720915:DNN720916 DXJ720915:DXJ720916 EHF720915:EHF720916 ERB720915:ERB720916 FAX720915:FAX720916 FKT720915:FKT720916 FUP720915:FUP720916 GEL720915:GEL720916 GOH720915:GOH720916 GYD720915:GYD720916 HHZ720915:HHZ720916 HRV720915:HRV720916 IBR720915:IBR720916 ILN720915:ILN720916 IVJ720915:IVJ720916 JFF720915:JFF720916 JPB720915:JPB720916 JYX720915:JYX720916 KIT720915:KIT720916 KSP720915:KSP720916 LCL720915:LCL720916 LMH720915:LMH720916 LWD720915:LWD720916 MFZ720915:MFZ720916 MPV720915:MPV720916 MZR720915:MZR720916 NJN720915:NJN720916 NTJ720915:NTJ720916 ODF720915:ODF720916 ONB720915:ONB720916 OWX720915:OWX720916 PGT720915:PGT720916 PQP720915:PQP720916 QAL720915:QAL720916 QKH720915:QKH720916 QUD720915:QUD720916 RDZ720915:RDZ720916 RNV720915:RNV720916 RXR720915:RXR720916 SHN720915:SHN720916 SRJ720915:SRJ720916 TBF720915:TBF720916 TLB720915:TLB720916 TUX720915:TUX720916 UET720915:UET720916 UOP720915:UOP720916 UYL720915:UYL720916 VIH720915:VIH720916 VSD720915:VSD720916 WBZ720915:WBZ720916 WLV720915:WLV720916 WVR720915:WVR720916 J786451:J786452 JF786451:JF786452 TB786451:TB786452 ACX786451:ACX786452 AMT786451:AMT786452 AWP786451:AWP786452 BGL786451:BGL786452 BQH786451:BQH786452 CAD786451:CAD786452 CJZ786451:CJZ786452 CTV786451:CTV786452 DDR786451:DDR786452 DNN786451:DNN786452 DXJ786451:DXJ786452 EHF786451:EHF786452 ERB786451:ERB786452 FAX786451:FAX786452 FKT786451:FKT786452 FUP786451:FUP786452 GEL786451:GEL786452 GOH786451:GOH786452 GYD786451:GYD786452 HHZ786451:HHZ786452 HRV786451:HRV786452 IBR786451:IBR786452 ILN786451:ILN786452 IVJ786451:IVJ786452 JFF786451:JFF786452 JPB786451:JPB786452 JYX786451:JYX786452 KIT786451:KIT786452 KSP786451:KSP786452 LCL786451:LCL786452 LMH786451:LMH786452 LWD786451:LWD786452 MFZ786451:MFZ786452 MPV786451:MPV786452 MZR786451:MZR786452 NJN786451:NJN786452 NTJ786451:NTJ786452 ODF786451:ODF786452 ONB786451:ONB786452 OWX786451:OWX786452 PGT786451:PGT786452 PQP786451:PQP786452 QAL786451:QAL786452 QKH786451:QKH786452 QUD786451:QUD786452 RDZ786451:RDZ786452 RNV786451:RNV786452 RXR786451:RXR786452 SHN786451:SHN786452 SRJ786451:SRJ786452 TBF786451:TBF786452 TLB786451:TLB786452 TUX786451:TUX786452 UET786451:UET786452 UOP786451:UOP786452 UYL786451:UYL786452 VIH786451:VIH786452 VSD786451:VSD786452 WBZ786451:WBZ786452 WLV786451:WLV786452 WVR786451:WVR786452 J851987:J851988 JF851987:JF851988 TB851987:TB851988 ACX851987:ACX851988 AMT851987:AMT851988 AWP851987:AWP851988 BGL851987:BGL851988 BQH851987:BQH851988 CAD851987:CAD851988 CJZ851987:CJZ851988 CTV851987:CTV851988 DDR851987:DDR851988 DNN851987:DNN851988 DXJ851987:DXJ851988 EHF851987:EHF851988 ERB851987:ERB851988 FAX851987:FAX851988 FKT851987:FKT851988 FUP851987:FUP851988 GEL851987:GEL851988 GOH851987:GOH851988 GYD851987:GYD851988 HHZ851987:HHZ851988 HRV851987:HRV851988 IBR851987:IBR851988 ILN851987:ILN851988 IVJ851987:IVJ851988 JFF851987:JFF851988 JPB851987:JPB851988 JYX851987:JYX851988 KIT851987:KIT851988 KSP851987:KSP851988 LCL851987:LCL851988 LMH851987:LMH851988 LWD851987:LWD851988 MFZ851987:MFZ851988 MPV851987:MPV851988 MZR851987:MZR851988 NJN851987:NJN851988 NTJ851987:NTJ851988 ODF851987:ODF851988 ONB851987:ONB851988 OWX851987:OWX851988 PGT851987:PGT851988 PQP851987:PQP851988 QAL851987:QAL851988 QKH851987:QKH851988 QUD851987:QUD851988 RDZ851987:RDZ851988 RNV851987:RNV851988 RXR851987:RXR851988 SHN851987:SHN851988 SRJ851987:SRJ851988 TBF851987:TBF851988 TLB851987:TLB851988 TUX851987:TUX851988 UET851987:UET851988 UOP851987:UOP851988 UYL851987:UYL851988 VIH851987:VIH851988 VSD851987:VSD851988 WBZ851987:WBZ851988 WLV851987:WLV851988 WVR851987:WVR851988 J917523:J917524 JF917523:JF917524 TB917523:TB917524 ACX917523:ACX917524 AMT917523:AMT917524 AWP917523:AWP917524 BGL917523:BGL917524 BQH917523:BQH917524 CAD917523:CAD917524 CJZ917523:CJZ917524 CTV917523:CTV917524 DDR917523:DDR917524 DNN917523:DNN917524 DXJ917523:DXJ917524 EHF917523:EHF917524 ERB917523:ERB917524 FAX917523:FAX917524 FKT917523:FKT917524 FUP917523:FUP917524 GEL917523:GEL917524 GOH917523:GOH917524 GYD917523:GYD917524 HHZ917523:HHZ917524 HRV917523:HRV917524 IBR917523:IBR917524 ILN917523:ILN917524 IVJ917523:IVJ917524 JFF917523:JFF917524 JPB917523:JPB917524 JYX917523:JYX917524 KIT917523:KIT917524 KSP917523:KSP917524 LCL917523:LCL917524 LMH917523:LMH917524 LWD917523:LWD917524 MFZ917523:MFZ917524 MPV917523:MPV917524 MZR917523:MZR917524 NJN917523:NJN917524 NTJ917523:NTJ917524 ODF917523:ODF917524 ONB917523:ONB917524 OWX917523:OWX917524 PGT917523:PGT917524 PQP917523:PQP917524 QAL917523:QAL917524 QKH917523:QKH917524 QUD917523:QUD917524 RDZ917523:RDZ917524 RNV917523:RNV917524 RXR917523:RXR917524 SHN917523:SHN917524 SRJ917523:SRJ917524 TBF917523:TBF917524 TLB917523:TLB917524 TUX917523:TUX917524 UET917523:UET917524 UOP917523:UOP917524 UYL917523:UYL917524 VIH917523:VIH917524 VSD917523:VSD917524 WBZ917523:WBZ917524 WLV917523:WLV917524 WVR917523:WVR917524 J983059:J983060 JF983059:JF983060 TB983059:TB983060 ACX983059:ACX983060 AMT983059:AMT983060 AWP983059:AWP983060 BGL983059:BGL983060 BQH983059:BQH983060 CAD983059:CAD983060 CJZ983059:CJZ983060 CTV983059:CTV983060 DDR983059:DDR983060 DNN983059:DNN983060 DXJ983059:DXJ983060 EHF983059:EHF983060 ERB983059:ERB983060 FAX983059:FAX983060 FKT983059:FKT983060 FUP983059:FUP983060 GEL983059:GEL983060 GOH983059:GOH983060 GYD983059:GYD983060 HHZ983059:HHZ983060 HRV983059:HRV983060 IBR983059:IBR983060 ILN983059:ILN983060 IVJ983059:IVJ983060 JFF983059:JFF983060 JPB983059:JPB983060 JYX983059:JYX983060 KIT983059:KIT983060 KSP983059:KSP983060 LCL983059:LCL983060 LMH983059:LMH983060 LWD983059:LWD983060 MFZ983059:MFZ983060 MPV983059:MPV983060 MZR983059:MZR983060 NJN983059:NJN983060 NTJ983059:NTJ983060 ODF983059:ODF983060 ONB983059:ONB983060 OWX983059:OWX983060 PGT983059:PGT983060 PQP983059:PQP983060 QAL983059:QAL983060 QKH983059:QKH983060 QUD983059:QUD983060 RDZ983059:RDZ983060 RNV983059:RNV983060 RXR983059:RXR983060 SHN983059:SHN983060 SRJ983059:SRJ983060 TBF983059:TBF983060 TLB983059:TLB983060 TUX983059:TUX983060 UET983059:UET983060 UOP983059:UOP983060 UYL983059:UYL983060 VIH983059:VIH983060 VSD983059:VSD983060 WBZ983059:WBZ983060 WLV983059:WLV983060 WVR983059:WVR983060 K19:P19 JG19:JL19 TC19:TH19 ACY19:ADD19 AMU19:AMZ19 AWQ19:AWV19 BGM19:BGR19 BQI19:BQN19 CAE19:CAJ19 CKA19:CKF19 CTW19:CUB19 DDS19:DDX19 DNO19:DNT19 DXK19:DXP19 EHG19:EHL19 ERC19:ERH19 FAY19:FBD19 FKU19:FKZ19 FUQ19:FUV19 GEM19:GER19 GOI19:GON19 GYE19:GYJ19 HIA19:HIF19 HRW19:HSB19 IBS19:IBX19 ILO19:ILT19 IVK19:IVP19 JFG19:JFL19 JPC19:JPH19 JYY19:JZD19 KIU19:KIZ19 KSQ19:KSV19 LCM19:LCR19 LMI19:LMN19 LWE19:LWJ19 MGA19:MGF19 MPW19:MQB19 MZS19:MZX19 NJO19:NJT19 NTK19:NTP19 ODG19:ODL19 ONC19:ONH19 OWY19:OXD19 PGU19:PGZ19 PQQ19:PQV19 QAM19:QAR19 QKI19:QKN19 QUE19:QUJ19 REA19:REF19 RNW19:ROB19 RXS19:RXX19 SHO19:SHT19 SRK19:SRP19 TBG19:TBL19 TLC19:TLH19 TUY19:TVD19 UEU19:UEZ19 UOQ19:UOV19 UYM19:UYR19 VII19:VIN19 VSE19:VSJ19 WCA19:WCF19 WLW19:WMB19 WVS19:WVX19 K65556:P65556 JG65556:JL65556 TC65556:TH65556 ACY65556:ADD65556 AMU65556:AMZ65556 AWQ65556:AWV65556 BGM65556:BGR65556 BQI65556:BQN65556 CAE65556:CAJ65556 CKA65556:CKF65556 CTW65556:CUB65556 DDS65556:DDX65556 DNO65556:DNT65556 DXK65556:DXP65556 EHG65556:EHL65556 ERC65556:ERH65556 FAY65556:FBD65556 FKU65556:FKZ65556 FUQ65556:FUV65556 GEM65556:GER65556 GOI65556:GON65556 GYE65556:GYJ65556 HIA65556:HIF65556 HRW65556:HSB65556 IBS65556:IBX65556 ILO65556:ILT65556 IVK65556:IVP65556 JFG65556:JFL65556 JPC65556:JPH65556 JYY65556:JZD65556 KIU65556:KIZ65556 KSQ65556:KSV65556 LCM65556:LCR65556 LMI65556:LMN65556 LWE65556:LWJ65556 MGA65556:MGF65556 MPW65556:MQB65556 MZS65556:MZX65556 NJO65556:NJT65556 NTK65556:NTP65556 ODG65556:ODL65556 ONC65556:ONH65556 OWY65556:OXD65556 PGU65556:PGZ65556 PQQ65556:PQV65556 QAM65556:QAR65556 QKI65556:QKN65556 QUE65556:QUJ65556 REA65556:REF65556 RNW65556:ROB65556 RXS65556:RXX65556 SHO65556:SHT65556 SRK65556:SRP65556 TBG65556:TBL65556 TLC65556:TLH65556 TUY65556:TVD65556 UEU65556:UEZ65556 UOQ65556:UOV65556 UYM65556:UYR65556 VII65556:VIN65556 VSE65556:VSJ65556 WCA65556:WCF65556 WLW65556:WMB65556 WVS65556:WVX65556 K131092:P131092 JG131092:JL131092 TC131092:TH131092 ACY131092:ADD131092 AMU131092:AMZ131092 AWQ131092:AWV131092 BGM131092:BGR131092 BQI131092:BQN131092 CAE131092:CAJ131092 CKA131092:CKF131092 CTW131092:CUB131092 DDS131092:DDX131092 DNO131092:DNT131092 DXK131092:DXP131092 EHG131092:EHL131092 ERC131092:ERH131092 FAY131092:FBD131092 FKU131092:FKZ131092 FUQ131092:FUV131092 GEM131092:GER131092 GOI131092:GON131092 GYE131092:GYJ131092 HIA131092:HIF131092 HRW131092:HSB131092 IBS131092:IBX131092 ILO131092:ILT131092 IVK131092:IVP131092 JFG131092:JFL131092 JPC131092:JPH131092 JYY131092:JZD131092 KIU131092:KIZ131092 KSQ131092:KSV131092 LCM131092:LCR131092 LMI131092:LMN131092 LWE131092:LWJ131092 MGA131092:MGF131092 MPW131092:MQB131092 MZS131092:MZX131092 NJO131092:NJT131092 NTK131092:NTP131092 ODG131092:ODL131092 ONC131092:ONH131092 OWY131092:OXD131092 PGU131092:PGZ131092 PQQ131092:PQV131092 QAM131092:QAR131092 QKI131092:QKN131092 QUE131092:QUJ131092 REA131092:REF131092 RNW131092:ROB131092 RXS131092:RXX131092 SHO131092:SHT131092 SRK131092:SRP131092 TBG131092:TBL131092 TLC131092:TLH131092 TUY131092:TVD131092 UEU131092:UEZ131092 UOQ131092:UOV131092 UYM131092:UYR131092 VII131092:VIN131092 VSE131092:VSJ131092 WCA131092:WCF131092 WLW131092:WMB131092 WVS131092:WVX131092 K196628:P196628 JG196628:JL196628 TC196628:TH196628 ACY196628:ADD196628 AMU196628:AMZ196628 AWQ196628:AWV196628 BGM196628:BGR196628 BQI196628:BQN196628 CAE196628:CAJ196628 CKA196628:CKF196628 CTW196628:CUB196628 DDS196628:DDX196628 DNO196628:DNT196628 DXK196628:DXP196628 EHG196628:EHL196628 ERC196628:ERH196628 FAY196628:FBD196628 FKU196628:FKZ196628 FUQ196628:FUV196628 GEM196628:GER196628 GOI196628:GON196628 GYE196628:GYJ196628 HIA196628:HIF196628 HRW196628:HSB196628 IBS196628:IBX196628 ILO196628:ILT196628 IVK196628:IVP196628 JFG196628:JFL196628 JPC196628:JPH196628 JYY196628:JZD196628 KIU196628:KIZ196628 KSQ196628:KSV196628 LCM196628:LCR196628 LMI196628:LMN196628 LWE196628:LWJ196628 MGA196628:MGF196628 MPW196628:MQB196628 MZS196628:MZX196628 NJO196628:NJT196628 NTK196628:NTP196628 ODG196628:ODL196628 ONC196628:ONH196628 OWY196628:OXD196628 PGU196628:PGZ196628 PQQ196628:PQV196628 QAM196628:QAR196628 QKI196628:QKN196628 QUE196628:QUJ196628 REA196628:REF196628 RNW196628:ROB196628 RXS196628:RXX196628 SHO196628:SHT196628 SRK196628:SRP196628 TBG196628:TBL196628 TLC196628:TLH196628 TUY196628:TVD196628 UEU196628:UEZ196628 UOQ196628:UOV196628 UYM196628:UYR196628 VII196628:VIN196628 VSE196628:VSJ196628 WCA196628:WCF196628 WLW196628:WMB196628 WVS196628:WVX196628 K262164:P262164 JG262164:JL262164 TC262164:TH262164 ACY262164:ADD262164 AMU262164:AMZ262164 AWQ262164:AWV262164 BGM262164:BGR262164 BQI262164:BQN262164 CAE262164:CAJ262164 CKA262164:CKF262164 CTW262164:CUB262164 DDS262164:DDX262164 DNO262164:DNT262164 DXK262164:DXP262164 EHG262164:EHL262164 ERC262164:ERH262164 FAY262164:FBD262164 FKU262164:FKZ262164 FUQ262164:FUV262164 GEM262164:GER262164 GOI262164:GON262164 GYE262164:GYJ262164 HIA262164:HIF262164 HRW262164:HSB262164 IBS262164:IBX262164 ILO262164:ILT262164 IVK262164:IVP262164 JFG262164:JFL262164 JPC262164:JPH262164 JYY262164:JZD262164 KIU262164:KIZ262164 KSQ262164:KSV262164 LCM262164:LCR262164 LMI262164:LMN262164 LWE262164:LWJ262164 MGA262164:MGF262164 MPW262164:MQB262164 MZS262164:MZX262164 NJO262164:NJT262164 NTK262164:NTP262164 ODG262164:ODL262164 ONC262164:ONH262164 OWY262164:OXD262164 PGU262164:PGZ262164 PQQ262164:PQV262164 QAM262164:QAR262164 QKI262164:QKN262164 QUE262164:QUJ262164 REA262164:REF262164 RNW262164:ROB262164 RXS262164:RXX262164 SHO262164:SHT262164 SRK262164:SRP262164 TBG262164:TBL262164 TLC262164:TLH262164 TUY262164:TVD262164 UEU262164:UEZ262164 UOQ262164:UOV262164 UYM262164:UYR262164 VII262164:VIN262164 VSE262164:VSJ262164 WCA262164:WCF262164 WLW262164:WMB262164 WVS262164:WVX262164 K327700:P327700 JG327700:JL327700 TC327700:TH327700 ACY327700:ADD327700 AMU327700:AMZ327700 AWQ327700:AWV327700 BGM327700:BGR327700 BQI327700:BQN327700 CAE327700:CAJ327700 CKA327700:CKF327700 CTW327700:CUB327700 DDS327700:DDX327700 DNO327700:DNT327700 DXK327700:DXP327700 EHG327700:EHL327700 ERC327700:ERH327700 FAY327700:FBD327700 FKU327700:FKZ327700 FUQ327700:FUV327700 GEM327700:GER327700 GOI327700:GON327700 GYE327700:GYJ327700 HIA327700:HIF327700 HRW327700:HSB327700 IBS327700:IBX327700 ILO327700:ILT327700 IVK327700:IVP327700 JFG327700:JFL327700 JPC327700:JPH327700 JYY327700:JZD327700 KIU327700:KIZ327700 KSQ327700:KSV327700 LCM327700:LCR327700 LMI327700:LMN327700 LWE327700:LWJ327700 MGA327700:MGF327700 MPW327700:MQB327700 MZS327700:MZX327700 NJO327700:NJT327700 NTK327700:NTP327700 ODG327700:ODL327700 ONC327700:ONH327700 OWY327700:OXD327700 PGU327700:PGZ327700 PQQ327700:PQV327700 QAM327700:QAR327700 QKI327700:QKN327700 QUE327700:QUJ327700 REA327700:REF327700 RNW327700:ROB327700 RXS327700:RXX327700 SHO327700:SHT327700 SRK327700:SRP327700 TBG327700:TBL327700 TLC327700:TLH327700 TUY327700:TVD327700 UEU327700:UEZ327700 UOQ327700:UOV327700 UYM327700:UYR327700 VII327700:VIN327700 VSE327700:VSJ327700 WCA327700:WCF327700 WLW327700:WMB327700 WVS327700:WVX327700 K393236:P393236 JG393236:JL393236 TC393236:TH393236 ACY393236:ADD393236 AMU393236:AMZ393236 AWQ393236:AWV393236 BGM393236:BGR393236 BQI393236:BQN393236 CAE393236:CAJ393236 CKA393236:CKF393236 CTW393236:CUB393236 DDS393236:DDX393236 DNO393236:DNT393236 DXK393236:DXP393236 EHG393236:EHL393236 ERC393236:ERH393236 FAY393236:FBD393236 FKU393236:FKZ393236 FUQ393236:FUV393236 GEM393236:GER393236 GOI393236:GON393236 GYE393236:GYJ393236 HIA393236:HIF393236 HRW393236:HSB393236 IBS393236:IBX393236 ILO393236:ILT393236 IVK393236:IVP393236 JFG393236:JFL393236 JPC393236:JPH393236 JYY393236:JZD393236 KIU393236:KIZ393236 KSQ393236:KSV393236 LCM393236:LCR393236 LMI393236:LMN393236 LWE393236:LWJ393236 MGA393236:MGF393236 MPW393236:MQB393236 MZS393236:MZX393236 NJO393236:NJT393236 NTK393236:NTP393236 ODG393236:ODL393236 ONC393236:ONH393236 OWY393236:OXD393236 PGU393236:PGZ393236 PQQ393236:PQV393236 QAM393236:QAR393236 QKI393236:QKN393236 QUE393236:QUJ393236 REA393236:REF393236 RNW393236:ROB393236 RXS393236:RXX393236 SHO393236:SHT393236 SRK393236:SRP393236 TBG393236:TBL393236 TLC393236:TLH393236 TUY393236:TVD393236 UEU393236:UEZ393236 UOQ393236:UOV393236 UYM393236:UYR393236 VII393236:VIN393236 VSE393236:VSJ393236 WCA393236:WCF393236 WLW393236:WMB393236 WVS393236:WVX393236 K458772:P458772 JG458772:JL458772 TC458772:TH458772 ACY458772:ADD458772 AMU458772:AMZ458772 AWQ458772:AWV458772 BGM458772:BGR458772 BQI458772:BQN458772 CAE458772:CAJ458772 CKA458772:CKF458772 CTW458772:CUB458772 DDS458772:DDX458772 DNO458772:DNT458772 DXK458772:DXP458772 EHG458772:EHL458772 ERC458772:ERH458772 FAY458772:FBD458772 FKU458772:FKZ458772 FUQ458772:FUV458772 GEM458772:GER458772 GOI458772:GON458772 GYE458772:GYJ458772 HIA458772:HIF458772 HRW458772:HSB458772 IBS458772:IBX458772 ILO458772:ILT458772 IVK458772:IVP458772 JFG458772:JFL458772 JPC458772:JPH458772 JYY458772:JZD458772 KIU458772:KIZ458772 KSQ458772:KSV458772 LCM458772:LCR458772 LMI458772:LMN458772 LWE458772:LWJ458772 MGA458772:MGF458772 MPW458772:MQB458772 MZS458772:MZX458772 NJO458772:NJT458772 NTK458772:NTP458772 ODG458772:ODL458772 ONC458772:ONH458772 OWY458772:OXD458772 PGU458772:PGZ458772 PQQ458772:PQV458772 QAM458772:QAR458772 QKI458772:QKN458772 QUE458772:QUJ458772 REA458772:REF458772 RNW458772:ROB458772 RXS458772:RXX458772 SHO458772:SHT458772 SRK458772:SRP458772 TBG458772:TBL458772 TLC458772:TLH458772 TUY458772:TVD458772 UEU458772:UEZ458772 UOQ458772:UOV458772 UYM458772:UYR458772 VII458772:VIN458772 VSE458772:VSJ458772 WCA458772:WCF458772 WLW458772:WMB458772 WVS458772:WVX458772 K524308:P524308 JG524308:JL524308 TC524308:TH524308 ACY524308:ADD524308 AMU524308:AMZ524308 AWQ524308:AWV524308 BGM524308:BGR524308 BQI524308:BQN524308 CAE524308:CAJ524308 CKA524308:CKF524308 CTW524308:CUB524308 DDS524308:DDX524308 DNO524308:DNT524308 DXK524308:DXP524308 EHG524308:EHL524308 ERC524308:ERH524308 FAY524308:FBD524308 FKU524308:FKZ524308 FUQ524308:FUV524308 GEM524308:GER524308 GOI524308:GON524308 GYE524308:GYJ524308 HIA524308:HIF524308 HRW524308:HSB524308 IBS524308:IBX524308 ILO524308:ILT524308 IVK524308:IVP524308 JFG524308:JFL524308 JPC524308:JPH524308 JYY524308:JZD524308 KIU524308:KIZ524308 KSQ524308:KSV524308 LCM524308:LCR524308 LMI524308:LMN524308 LWE524308:LWJ524308 MGA524308:MGF524308 MPW524308:MQB524308 MZS524308:MZX524308 NJO524308:NJT524308 NTK524308:NTP524308 ODG524308:ODL524308 ONC524308:ONH524308 OWY524308:OXD524308 PGU524308:PGZ524308 PQQ524308:PQV524308 QAM524308:QAR524308 QKI524308:QKN524308 QUE524308:QUJ524308 REA524308:REF524308 RNW524308:ROB524308 RXS524308:RXX524308 SHO524308:SHT524308 SRK524308:SRP524308 TBG524308:TBL524308 TLC524308:TLH524308 TUY524308:TVD524308 UEU524308:UEZ524308 UOQ524308:UOV524308 UYM524308:UYR524308 VII524308:VIN524308 VSE524308:VSJ524308 WCA524308:WCF524308 WLW524308:WMB524308 WVS524308:WVX524308 K589844:P589844 JG589844:JL589844 TC589844:TH589844 ACY589844:ADD589844 AMU589844:AMZ589844 AWQ589844:AWV589844 BGM589844:BGR589844 BQI589844:BQN589844 CAE589844:CAJ589844 CKA589844:CKF589844 CTW589844:CUB589844 DDS589844:DDX589844 DNO589844:DNT589844 DXK589844:DXP589844 EHG589844:EHL589844 ERC589844:ERH589844 FAY589844:FBD589844 FKU589844:FKZ589844 FUQ589844:FUV589844 GEM589844:GER589844 GOI589844:GON589844 GYE589844:GYJ589844 HIA589844:HIF589844 HRW589844:HSB589844 IBS589844:IBX589844 ILO589844:ILT589844 IVK589844:IVP589844 JFG589844:JFL589844 JPC589844:JPH589844 JYY589844:JZD589844 KIU589844:KIZ589844 KSQ589844:KSV589844 LCM589844:LCR589844 LMI589844:LMN589844 LWE589844:LWJ589844 MGA589844:MGF589844 MPW589844:MQB589844 MZS589844:MZX589844 NJO589844:NJT589844 NTK589844:NTP589844 ODG589844:ODL589844 ONC589844:ONH589844 OWY589844:OXD589844 PGU589844:PGZ589844 PQQ589844:PQV589844 QAM589844:QAR589844 QKI589844:QKN589844 QUE589844:QUJ589844 REA589844:REF589844 RNW589844:ROB589844 RXS589844:RXX589844 SHO589844:SHT589844 SRK589844:SRP589844 TBG589844:TBL589844 TLC589844:TLH589844 TUY589844:TVD589844 UEU589844:UEZ589844 UOQ589844:UOV589844 UYM589844:UYR589844 VII589844:VIN589844 VSE589844:VSJ589844 WCA589844:WCF589844 WLW589844:WMB589844 WVS589844:WVX589844 K655380:P655380 JG655380:JL655380 TC655380:TH655380 ACY655380:ADD655380 AMU655380:AMZ655380 AWQ655380:AWV655380 BGM655380:BGR655380 BQI655380:BQN655380 CAE655380:CAJ655380 CKA655380:CKF655380 CTW655380:CUB655380 DDS655380:DDX655380 DNO655380:DNT655380 DXK655380:DXP655380 EHG655380:EHL655380 ERC655380:ERH655380 FAY655380:FBD655380 FKU655380:FKZ655380 FUQ655380:FUV655380 GEM655380:GER655380 GOI655380:GON655380 GYE655380:GYJ655380 HIA655380:HIF655380 HRW655380:HSB655380 IBS655380:IBX655380 ILO655380:ILT655380 IVK655380:IVP655380 JFG655380:JFL655380 JPC655380:JPH655380 JYY655380:JZD655380 KIU655380:KIZ655380 KSQ655380:KSV655380 LCM655380:LCR655380 LMI655380:LMN655380 LWE655380:LWJ655380 MGA655380:MGF655380 MPW655380:MQB655380 MZS655380:MZX655380 NJO655380:NJT655380 NTK655380:NTP655380 ODG655380:ODL655380 ONC655380:ONH655380 OWY655380:OXD655380 PGU655380:PGZ655380 PQQ655380:PQV655380 QAM655380:QAR655380 QKI655380:QKN655380 QUE655380:QUJ655380 REA655380:REF655380 RNW655380:ROB655380 RXS655380:RXX655380 SHO655380:SHT655380 SRK655380:SRP655380 TBG655380:TBL655380 TLC655380:TLH655380 TUY655380:TVD655380 UEU655380:UEZ655380 UOQ655380:UOV655380 UYM655380:UYR655380 VII655380:VIN655380 VSE655380:VSJ655380 WCA655380:WCF655380 WLW655380:WMB655380 WVS655380:WVX655380 K720916:P720916 JG720916:JL720916 TC720916:TH720916 ACY720916:ADD720916 AMU720916:AMZ720916 AWQ720916:AWV720916 BGM720916:BGR720916 BQI720916:BQN720916 CAE720916:CAJ720916 CKA720916:CKF720916 CTW720916:CUB720916 DDS720916:DDX720916 DNO720916:DNT720916 DXK720916:DXP720916 EHG720916:EHL720916 ERC720916:ERH720916 FAY720916:FBD720916 FKU720916:FKZ720916 FUQ720916:FUV720916 GEM720916:GER720916 GOI720916:GON720916 GYE720916:GYJ720916 HIA720916:HIF720916 HRW720916:HSB720916 IBS720916:IBX720916 ILO720916:ILT720916 IVK720916:IVP720916 JFG720916:JFL720916 JPC720916:JPH720916 JYY720916:JZD720916 KIU720916:KIZ720916 KSQ720916:KSV720916 LCM720916:LCR720916 LMI720916:LMN720916 LWE720916:LWJ720916 MGA720916:MGF720916 MPW720916:MQB720916 MZS720916:MZX720916 NJO720916:NJT720916 NTK720916:NTP720916 ODG720916:ODL720916 ONC720916:ONH720916 OWY720916:OXD720916 PGU720916:PGZ720916 PQQ720916:PQV720916 QAM720916:QAR720916 QKI720916:QKN720916 QUE720916:QUJ720916 REA720916:REF720916 RNW720916:ROB720916 RXS720916:RXX720916 SHO720916:SHT720916 SRK720916:SRP720916 TBG720916:TBL720916 TLC720916:TLH720916 TUY720916:TVD720916 UEU720916:UEZ720916 UOQ720916:UOV720916 UYM720916:UYR720916 VII720916:VIN720916 VSE720916:VSJ720916 WCA720916:WCF720916 WLW720916:WMB720916 WVS720916:WVX720916 K786452:P786452 JG786452:JL786452 TC786452:TH786452 ACY786452:ADD786452 AMU786452:AMZ786452 AWQ786452:AWV786452 BGM786452:BGR786452 BQI786452:BQN786452 CAE786452:CAJ786452 CKA786452:CKF786452 CTW786452:CUB786452 DDS786452:DDX786452 DNO786452:DNT786452 DXK786452:DXP786452 EHG786452:EHL786452 ERC786452:ERH786452 FAY786452:FBD786452 FKU786452:FKZ786452 FUQ786452:FUV786452 GEM786452:GER786452 GOI786452:GON786452 GYE786452:GYJ786452 HIA786452:HIF786452 HRW786452:HSB786452 IBS786452:IBX786452 ILO786452:ILT786452 IVK786452:IVP786452 JFG786452:JFL786452 JPC786452:JPH786452 JYY786452:JZD786452 KIU786452:KIZ786452 KSQ786452:KSV786452 LCM786452:LCR786452 LMI786452:LMN786452 LWE786452:LWJ786452 MGA786452:MGF786452 MPW786452:MQB786452 MZS786452:MZX786452 NJO786452:NJT786452 NTK786452:NTP786452 ODG786452:ODL786452 ONC786452:ONH786452 OWY786452:OXD786452 PGU786452:PGZ786452 PQQ786452:PQV786452 QAM786452:QAR786452 QKI786452:QKN786452 QUE786452:QUJ786452 REA786452:REF786452 RNW786452:ROB786452 RXS786452:RXX786452 SHO786452:SHT786452 SRK786452:SRP786452 TBG786452:TBL786452 TLC786452:TLH786452 TUY786452:TVD786452 UEU786452:UEZ786452 UOQ786452:UOV786452 UYM786452:UYR786452 VII786452:VIN786452 VSE786452:VSJ786452 WCA786452:WCF786452 WLW786452:WMB786452 WVS786452:WVX786452 K851988:P851988 JG851988:JL851988 TC851988:TH851988 ACY851988:ADD851988 AMU851988:AMZ851988 AWQ851988:AWV851988 BGM851988:BGR851988 BQI851988:BQN851988 CAE851988:CAJ851988 CKA851988:CKF851988 CTW851988:CUB851988 DDS851988:DDX851988 DNO851988:DNT851988 DXK851988:DXP851988 EHG851988:EHL851988 ERC851988:ERH851988 FAY851988:FBD851988 FKU851988:FKZ851988 FUQ851988:FUV851988 GEM851988:GER851988 GOI851988:GON851988 GYE851988:GYJ851988 HIA851988:HIF851988 HRW851988:HSB851988 IBS851988:IBX851988 ILO851988:ILT851988 IVK851988:IVP851988 JFG851988:JFL851988 JPC851988:JPH851988 JYY851988:JZD851988 KIU851988:KIZ851988 KSQ851988:KSV851988 LCM851988:LCR851988 LMI851988:LMN851988 LWE851988:LWJ851988 MGA851988:MGF851988 MPW851988:MQB851988 MZS851988:MZX851988 NJO851988:NJT851988 NTK851988:NTP851988 ODG851988:ODL851988 ONC851988:ONH851988 OWY851988:OXD851988 PGU851988:PGZ851988 PQQ851988:PQV851988 QAM851988:QAR851988 QKI851988:QKN851988 QUE851988:QUJ851988 REA851988:REF851988 RNW851988:ROB851988 RXS851988:RXX851988 SHO851988:SHT851988 SRK851988:SRP851988 TBG851988:TBL851988 TLC851988:TLH851988 TUY851988:TVD851988 UEU851988:UEZ851988 UOQ851988:UOV851988 UYM851988:UYR851988 VII851988:VIN851988 VSE851988:VSJ851988 WCA851988:WCF851988 WLW851988:WMB851988 WVS851988:WVX851988 K917524:P917524 JG917524:JL917524 TC917524:TH917524 ACY917524:ADD917524 AMU917524:AMZ917524 AWQ917524:AWV917524 BGM917524:BGR917524 BQI917524:BQN917524 CAE917524:CAJ917524 CKA917524:CKF917524 CTW917524:CUB917524 DDS917524:DDX917524 DNO917524:DNT917524 DXK917524:DXP917524 EHG917524:EHL917524 ERC917524:ERH917524 FAY917524:FBD917524 FKU917524:FKZ917524 FUQ917524:FUV917524 GEM917524:GER917524 GOI917524:GON917524 GYE917524:GYJ917524 HIA917524:HIF917524 HRW917524:HSB917524 IBS917524:IBX917524 ILO917524:ILT917524 IVK917524:IVP917524 JFG917524:JFL917524 JPC917524:JPH917524 JYY917524:JZD917524 KIU917524:KIZ917524 KSQ917524:KSV917524 LCM917524:LCR917524 LMI917524:LMN917524 LWE917524:LWJ917524 MGA917524:MGF917524 MPW917524:MQB917524 MZS917524:MZX917524 NJO917524:NJT917524 NTK917524:NTP917524 ODG917524:ODL917524 ONC917524:ONH917524 OWY917524:OXD917524 PGU917524:PGZ917524 PQQ917524:PQV917524 QAM917524:QAR917524 QKI917524:QKN917524 QUE917524:QUJ917524 REA917524:REF917524 RNW917524:ROB917524 RXS917524:RXX917524 SHO917524:SHT917524 SRK917524:SRP917524 TBG917524:TBL917524 TLC917524:TLH917524 TUY917524:TVD917524 UEU917524:UEZ917524 UOQ917524:UOV917524 UYM917524:UYR917524 VII917524:VIN917524 VSE917524:VSJ917524 WCA917524:WCF917524 WLW917524:WMB917524 WVS917524:WVX917524 K983060:P983060 JG983060:JL983060 TC983060:TH983060 ACY983060:ADD983060 AMU983060:AMZ983060 AWQ983060:AWV983060 BGM983060:BGR983060 BQI983060:BQN983060 CAE983060:CAJ983060 CKA983060:CKF983060 CTW983060:CUB983060 DDS983060:DDX983060 DNO983060:DNT983060 DXK983060:DXP983060 EHG983060:EHL983060 ERC983060:ERH983060 FAY983060:FBD983060 FKU983060:FKZ983060 FUQ983060:FUV983060 GEM983060:GER983060 GOI983060:GON983060 GYE983060:GYJ983060 HIA983060:HIF983060 HRW983060:HSB983060 IBS983060:IBX983060 ILO983060:ILT983060 IVK983060:IVP983060 JFG983060:JFL983060 JPC983060:JPH983060 JYY983060:JZD983060 KIU983060:KIZ983060 KSQ983060:KSV983060 LCM983060:LCR983060 LMI983060:LMN983060 LWE983060:LWJ983060 MGA983060:MGF983060 MPW983060:MQB983060 MZS983060:MZX983060 NJO983060:NJT983060 NTK983060:NTP983060 ODG983060:ODL983060 ONC983060:ONH983060 OWY983060:OXD983060 PGU983060:PGZ983060 PQQ983060:PQV983060 QAM983060:QAR983060 QKI983060:QKN983060 QUE983060:QUJ983060 REA983060:REF983060 RNW983060:ROB983060 RXS983060:RXX983060 SHO983060:SHT983060 SRK983060:SRP983060 TBG983060:TBL983060 TLC983060:TLH983060 TUY983060:TVD983060 UEU983060:UEZ983060 UOQ983060:UOV983060 UYM983060:UYR983060 VII983060:VIN983060 VSE983060:VSJ983060 WCA983060:WCF983060 WLW983060:WMB983060 WVS983060:WVX983060 Q18:Q19 JM18:JM19 TI18:TI19 ADE18:ADE19 ANA18:ANA19 AWW18:AWW19 BGS18:BGS19 BQO18:BQO19 CAK18:CAK19 CKG18:CKG19 CUC18:CUC19 DDY18:DDY19 DNU18:DNU19 DXQ18:DXQ19 EHM18:EHM19 ERI18:ERI19 FBE18:FBE19 FLA18:FLA19 FUW18:FUW19 GES18:GES19 GOO18:GOO19 GYK18:GYK19 HIG18:HIG19 HSC18:HSC19 IBY18:IBY19 ILU18:ILU19 IVQ18:IVQ19 JFM18:JFM19 JPI18:JPI19 JZE18:JZE19 KJA18:KJA19 KSW18:KSW19 LCS18:LCS19 LMO18:LMO19 LWK18:LWK19 MGG18:MGG19 MQC18:MQC19 MZY18:MZY19 NJU18:NJU19 NTQ18:NTQ19 ODM18:ODM19 ONI18:ONI19 OXE18:OXE19 PHA18:PHA19 PQW18:PQW19 QAS18:QAS19 QKO18:QKO19 QUK18:QUK19 REG18:REG19 ROC18:ROC19 RXY18:RXY19 SHU18:SHU19 SRQ18:SRQ19 TBM18:TBM19 TLI18:TLI19 TVE18:TVE19 UFA18:UFA19 UOW18:UOW19 UYS18:UYS19 VIO18:VIO19 VSK18:VSK19 WCG18:WCG19 WMC18:WMC19 WVY18:WVY19 Q65555:Q65556 JM65555:JM65556 TI65555:TI65556 ADE65555:ADE65556 ANA65555:ANA65556 AWW65555:AWW65556 BGS65555:BGS65556 BQO65555:BQO65556 CAK65555:CAK65556 CKG65555:CKG65556 CUC65555:CUC65556 DDY65555:DDY65556 DNU65555:DNU65556 DXQ65555:DXQ65556 EHM65555:EHM65556 ERI65555:ERI65556 FBE65555:FBE65556 FLA65555:FLA65556 FUW65555:FUW65556 GES65555:GES65556 GOO65555:GOO65556 GYK65555:GYK65556 HIG65555:HIG65556 HSC65555:HSC65556 IBY65555:IBY65556 ILU65555:ILU65556 IVQ65555:IVQ65556 JFM65555:JFM65556 JPI65555:JPI65556 JZE65555:JZE65556 KJA65555:KJA65556 KSW65555:KSW65556 LCS65555:LCS65556 LMO65555:LMO65556 LWK65555:LWK65556 MGG65555:MGG65556 MQC65555:MQC65556 MZY65555:MZY65556 NJU65555:NJU65556 NTQ65555:NTQ65556 ODM65555:ODM65556 ONI65555:ONI65556 OXE65555:OXE65556 PHA65555:PHA65556 PQW65555:PQW65556 QAS65555:QAS65556 QKO65555:QKO65556 QUK65555:QUK65556 REG65555:REG65556 ROC65555:ROC65556 RXY65555:RXY65556 SHU65555:SHU65556 SRQ65555:SRQ65556 TBM65555:TBM65556 TLI65555:TLI65556 TVE65555:TVE65556 UFA65555:UFA65556 UOW65555:UOW65556 UYS65555:UYS65556 VIO65555:VIO65556 VSK65555:VSK65556 WCG65555:WCG65556 WMC65555:WMC65556 WVY65555:WVY65556 Q131091:Q131092 JM131091:JM131092 TI131091:TI131092 ADE131091:ADE131092 ANA131091:ANA131092 AWW131091:AWW131092 BGS131091:BGS131092 BQO131091:BQO131092 CAK131091:CAK131092 CKG131091:CKG131092 CUC131091:CUC131092 DDY131091:DDY131092 DNU131091:DNU131092 DXQ131091:DXQ131092 EHM131091:EHM131092 ERI131091:ERI131092 FBE131091:FBE131092 FLA131091:FLA131092 FUW131091:FUW131092 GES131091:GES131092 GOO131091:GOO131092 GYK131091:GYK131092 HIG131091:HIG131092 HSC131091:HSC131092 IBY131091:IBY131092 ILU131091:ILU131092 IVQ131091:IVQ131092 JFM131091:JFM131092 JPI131091:JPI131092 JZE131091:JZE131092 KJA131091:KJA131092 KSW131091:KSW131092 LCS131091:LCS131092 LMO131091:LMO131092 LWK131091:LWK131092 MGG131091:MGG131092 MQC131091:MQC131092 MZY131091:MZY131092 NJU131091:NJU131092 NTQ131091:NTQ131092 ODM131091:ODM131092 ONI131091:ONI131092 OXE131091:OXE131092 PHA131091:PHA131092 PQW131091:PQW131092 QAS131091:QAS131092 QKO131091:QKO131092 QUK131091:QUK131092 REG131091:REG131092 ROC131091:ROC131092 RXY131091:RXY131092 SHU131091:SHU131092 SRQ131091:SRQ131092 TBM131091:TBM131092 TLI131091:TLI131092 TVE131091:TVE131092 UFA131091:UFA131092 UOW131091:UOW131092 UYS131091:UYS131092 VIO131091:VIO131092 VSK131091:VSK131092 WCG131091:WCG131092 WMC131091:WMC131092 WVY131091:WVY131092 Q196627:Q196628 JM196627:JM196628 TI196627:TI196628 ADE196627:ADE196628 ANA196627:ANA196628 AWW196627:AWW196628 BGS196627:BGS196628 BQO196627:BQO196628 CAK196627:CAK196628 CKG196627:CKG196628 CUC196627:CUC196628 DDY196627:DDY196628 DNU196627:DNU196628 DXQ196627:DXQ196628 EHM196627:EHM196628 ERI196627:ERI196628 FBE196627:FBE196628 FLA196627:FLA196628 FUW196627:FUW196628 GES196627:GES196628 GOO196627:GOO196628 GYK196627:GYK196628 HIG196627:HIG196628 HSC196627:HSC196628 IBY196627:IBY196628 ILU196627:ILU196628 IVQ196627:IVQ196628 JFM196627:JFM196628 JPI196627:JPI196628 JZE196627:JZE196628 KJA196627:KJA196628 KSW196627:KSW196628 LCS196627:LCS196628 LMO196627:LMO196628 LWK196627:LWK196628 MGG196627:MGG196628 MQC196627:MQC196628 MZY196627:MZY196628 NJU196627:NJU196628 NTQ196627:NTQ196628 ODM196627:ODM196628 ONI196627:ONI196628 OXE196627:OXE196628 PHA196627:PHA196628 PQW196627:PQW196628 QAS196627:QAS196628 QKO196627:QKO196628 QUK196627:QUK196628 REG196627:REG196628 ROC196627:ROC196628 RXY196627:RXY196628 SHU196627:SHU196628 SRQ196627:SRQ196628 TBM196627:TBM196628 TLI196627:TLI196628 TVE196627:TVE196628 UFA196627:UFA196628 UOW196627:UOW196628 UYS196627:UYS196628 VIO196627:VIO196628 VSK196627:VSK196628 WCG196627:WCG196628 WMC196627:WMC196628 WVY196627:WVY196628 Q262163:Q262164 JM262163:JM262164 TI262163:TI262164 ADE262163:ADE262164 ANA262163:ANA262164 AWW262163:AWW262164 BGS262163:BGS262164 BQO262163:BQO262164 CAK262163:CAK262164 CKG262163:CKG262164 CUC262163:CUC262164 DDY262163:DDY262164 DNU262163:DNU262164 DXQ262163:DXQ262164 EHM262163:EHM262164 ERI262163:ERI262164 FBE262163:FBE262164 FLA262163:FLA262164 FUW262163:FUW262164 GES262163:GES262164 GOO262163:GOO262164 GYK262163:GYK262164 HIG262163:HIG262164 HSC262163:HSC262164 IBY262163:IBY262164 ILU262163:ILU262164 IVQ262163:IVQ262164 JFM262163:JFM262164 JPI262163:JPI262164 JZE262163:JZE262164 KJA262163:KJA262164 KSW262163:KSW262164 LCS262163:LCS262164 LMO262163:LMO262164 LWK262163:LWK262164 MGG262163:MGG262164 MQC262163:MQC262164 MZY262163:MZY262164 NJU262163:NJU262164 NTQ262163:NTQ262164 ODM262163:ODM262164 ONI262163:ONI262164 OXE262163:OXE262164 PHA262163:PHA262164 PQW262163:PQW262164 QAS262163:QAS262164 QKO262163:QKO262164 QUK262163:QUK262164 REG262163:REG262164 ROC262163:ROC262164 RXY262163:RXY262164 SHU262163:SHU262164 SRQ262163:SRQ262164 TBM262163:TBM262164 TLI262163:TLI262164 TVE262163:TVE262164 UFA262163:UFA262164 UOW262163:UOW262164 UYS262163:UYS262164 VIO262163:VIO262164 VSK262163:VSK262164 WCG262163:WCG262164 WMC262163:WMC262164 WVY262163:WVY262164 Q327699:Q327700 JM327699:JM327700 TI327699:TI327700 ADE327699:ADE327700 ANA327699:ANA327700 AWW327699:AWW327700 BGS327699:BGS327700 BQO327699:BQO327700 CAK327699:CAK327700 CKG327699:CKG327700 CUC327699:CUC327700 DDY327699:DDY327700 DNU327699:DNU327700 DXQ327699:DXQ327700 EHM327699:EHM327700 ERI327699:ERI327700 FBE327699:FBE327700 FLA327699:FLA327700 FUW327699:FUW327700 GES327699:GES327700 GOO327699:GOO327700 GYK327699:GYK327700 HIG327699:HIG327700 HSC327699:HSC327700 IBY327699:IBY327700 ILU327699:ILU327700 IVQ327699:IVQ327700 JFM327699:JFM327700 JPI327699:JPI327700 JZE327699:JZE327700 KJA327699:KJA327700 KSW327699:KSW327700 LCS327699:LCS327700 LMO327699:LMO327700 LWK327699:LWK327700 MGG327699:MGG327700 MQC327699:MQC327700 MZY327699:MZY327700 NJU327699:NJU327700 NTQ327699:NTQ327700 ODM327699:ODM327700 ONI327699:ONI327700 OXE327699:OXE327700 PHA327699:PHA327700 PQW327699:PQW327700 QAS327699:QAS327700 QKO327699:QKO327700 QUK327699:QUK327700 REG327699:REG327700 ROC327699:ROC327700 RXY327699:RXY327700 SHU327699:SHU327700 SRQ327699:SRQ327700 TBM327699:TBM327700 TLI327699:TLI327700 TVE327699:TVE327700 UFA327699:UFA327700 UOW327699:UOW327700 UYS327699:UYS327700 VIO327699:VIO327700 VSK327699:VSK327700 WCG327699:WCG327700 WMC327699:WMC327700 WVY327699:WVY327700 Q393235:Q393236 JM393235:JM393236 TI393235:TI393236 ADE393235:ADE393236 ANA393235:ANA393236 AWW393235:AWW393236 BGS393235:BGS393236 BQO393235:BQO393236 CAK393235:CAK393236 CKG393235:CKG393236 CUC393235:CUC393236 DDY393235:DDY393236 DNU393235:DNU393236 DXQ393235:DXQ393236 EHM393235:EHM393236 ERI393235:ERI393236 FBE393235:FBE393236 FLA393235:FLA393236 FUW393235:FUW393236 GES393235:GES393236 GOO393235:GOO393236 GYK393235:GYK393236 HIG393235:HIG393236 HSC393235:HSC393236 IBY393235:IBY393236 ILU393235:ILU393236 IVQ393235:IVQ393236 JFM393235:JFM393236 JPI393235:JPI393236 JZE393235:JZE393236 KJA393235:KJA393236 KSW393235:KSW393236 LCS393235:LCS393236 LMO393235:LMO393236 LWK393235:LWK393236 MGG393235:MGG393236 MQC393235:MQC393236 MZY393235:MZY393236 NJU393235:NJU393236 NTQ393235:NTQ393236 ODM393235:ODM393236 ONI393235:ONI393236 OXE393235:OXE393236 PHA393235:PHA393236 PQW393235:PQW393236 QAS393235:QAS393236 QKO393235:QKO393236 QUK393235:QUK393236 REG393235:REG393236 ROC393235:ROC393236 RXY393235:RXY393236 SHU393235:SHU393236 SRQ393235:SRQ393236 TBM393235:TBM393236 TLI393235:TLI393236 TVE393235:TVE393236 UFA393235:UFA393236 UOW393235:UOW393236 UYS393235:UYS393236 VIO393235:VIO393236 VSK393235:VSK393236 WCG393235:WCG393236 WMC393235:WMC393236 WVY393235:WVY393236 Q458771:Q458772 JM458771:JM458772 TI458771:TI458772 ADE458771:ADE458772 ANA458771:ANA458772 AWW458771:AWW458772 BGS458771:BGS458772 BQO458771:BQO458772 CAK458771:CAK458772 CKG458771:CKG458772 CUC458771:CUC458772 DDY458771:DDY458772 DNU458771:DNU458772 DXQ458771:DXQ458772 EHM458771:EHM458772 ERI458771:ERI458772 FBE458771:FBE458772 FLA458771:FLA458772 FUW458771:FUW458772 GES458771:GES458772 GOO458771:GOO458772 GYK458771:GYK458772 HIG458771:HIG458772 HSC458771:HSC458772 IBY458771:IBY458772 ILU458771:ILU458772 IVQ458771:IVQ458772 JFM458771:JFM458772 JPI458771:JPI458772 JZE458771:JZE458772 KJA458771:KJA458772 KSW458771:KSW458772 LCS458771:LCS458772 LMO458771:LMO458772 LWK458771:LWK458772 MGG458771:MGG458772 MQC458771:MQC458772 MZY458771:MZY458772 NJU458771:NJU458772 NTQ458771:NTQ458772 ODM458771:ODM458772 ONI458771:ONI458772 OXE458771:OXE458772 PHA458771:PHA458772 PQW458771:PQW458772 QAS458771:QAS458772 QKO458771:QKO458772 QUK458771:QUK458772 REG458771:REG458772 ROC458771:ROC458772 RXY458771:RXY458772 SHU458771:SHU458772 SRQ458771:SRQ458772 TBM458771:TBM458772 TLI458771:TLI458772 TVE458771:TVE458772 UFA458771:UFA458772 UOW458771:UOW458772 UYS458771:UYS458772 VIO458771:VIO458772 VSK458771:VSK458772 WCG458771:WCG458772 WMC458771:WMC458772 WVY458771:WVY458772 Q524307:Q524308 JM524307:JM524308 TI524307:TI524308 ADE524307:ADE524308 ANA524307:ANA524308 AWW524307:AWW524308 BGS524307:BGS524308 BQO524307:BQO524308 CAK524307:CAK524308 CKG524307:CKG524308 CUC524307:CUC524308 DDY524307:DDY524308 DNU524307:DNU524308 DXQ524307:DXQ524308 EHM524307:EHM524308 ERI524307:ERI524308 FBE524307:FBE524308 FLA524307:FLA524308 FUW524307:FUW524308 GES524307:GES524308 GOO524307:GOO524308 GYK524307:GYK524308 HIG524307:HIG524308 HSC524307:HSC524308 IBY524307:IBY524308 ILU524307:ILU524308 IVQ524307:IVQ524308 JFM524307:JFM524308 JPI524307:JPI524308 JZE524307:JZE524308 KJA524307:KJA524308 KSW524307:KSW524308 LCS524307:LCS524308 LMO524307:LMO524308 LWK524307:LWK524308 MGG524307:MGG524308 MQC524307:MQC524308 MZY524307:MZY524308 NJU524307:NJU524308 NTQ524307:NTQ524308 ODM524307:ODM524308 ONI524307:ONI524308 OXE524307:OXE524308 PHA524307:PHA524308 PQW524307:PQW524308 QAS524307:QAS524308 QKO524307:QKO524308 QUK524307:QUK524308 REG524307:REG524308 ROC524307:ROC524308 RXY524307:RXY524308 SHU524307:SHU524308 SRQ524307:SRQ524308 TBM524307:TBM524308 TLI524307:TLI524308 TVE524307:TVE524308 UFA524307:UFA524308 UOW524307:UOW524308 UYS524307:UYS524308 VIO524307:VIO524308 VSK524307:VSK524308 WCG524307:WCG524308 WMC524307:WMC524308 WVY524307:WVY524308 Q589843:Q589844 JM589843:JM589844 TI589843:TI589844 ADE589843:ADE589844 ANA589843:ANA589844 AWW589843:AWW589844 BGS589843:BGS589844 BQO589843:BQO589844 CAK589843:CAK589844 CKG589843:CKG589844 CUC589843:CUC589844 DDY589843:DDY589844 DNU589843:DNU589844 DXQ589843:DXQ589844 EHM589843:EHM589844 ERI589843:ERI589844 FBE589843:FBE589844 FLA589843:FLA589844 FUW589843:FUW589844 GES589843:GES589844 GOO589843:GOO589844 GYK589843:GYK589844 HIG589843:HIG589844 HSC589843:HSC589844 IBY589843:IBY589844 ILU589843:ILU589844 IVQ589843:IVQ589844 JFM589843:JFM589844 JPI589843:JPI589844 JZE589843:JZE589844 KJA589843:KJA589844 KSW589843:KSW589844 LCS589843:LCS589844 LMO589843:LMO589844 LWK589843:LWK589844 MGG589843:MGG589844 MQC589843:MQC589844 MZY589843:MZY589844 NJU589843:NJU589844 NTQ589843:NTQ589844 ODM589843:ODM589844 ONI589843:ONI589844 OXE589843:OXE589844 PHA589843:PHA589844 PQW589843:PQW589844 QAS589843:QAS589844 QKO589843:QKO589844 QUK589843:QUK589844 REG589843:REG589844 ROC589843:ROC589844 RXY589843:RXY589844 SHU589843:SHU589844 SRQ589843:SRQ589844 TBM589843:TBM589844 TLI589843:TLI589844 TVE589843:TVE589844 UFA589843:UFA589844 UOW589843:UOW589844 UYS589843:UYS589844 VIO589843:VIO589844 VSK589843:VSK589844 WCG589843:WCG589844 WMC589843:WMC589844 WVY589843:WVY589844 Q655379:Q655380 JM655379:JM655380 TI655379:TI655380 ADE655379:ADE655380 ANA655379:ANA655380 AWW655379:AWW655380 BGS655379:BGS655380 BQO655379:BQO655380 CAK655379:CAK655380 CKG655379:CKG655380 CUC655379:CUC655380 DDY655379:DDY655380 DNU655379:DNU655380 DXQ655379:DXQ655380 EHM655379:EHM655380 ERI655379:ERI655380 FBE655379:FBE655380 FLA655379:FLA655380 FUW655379:FUW655380 GES655379:GES655380 GOO655379:GOO655380 GYK655379:GYK655380 HIG655379:HIG655380 HSC655379:HSC655380 IBY655379:IBY655380 ILU655379:ILU655380 IVQ655379:IVQ655380 JFM655379:JFM655380 JPI655379:JPI655380 JZE655379:JZE655380 KJA655379:KJA655380 KSW655379:KSW655380 LCS655379:LCS655380 LMO655379:LMO655380 LWK655379:LWK655380 MGG655379:MGG655380 MQC655379:MQC655380 MZY655379:MZY655380 NJU655379:NJU655380 NTQ655379:NTQ655380 ODM655379:ODM655380 ONI655379:ONI655380 OXE655379:OXE655380 PHA655379:PHA655380 PQW655379:PQW655380 QAS655379:QAS655380 QKO655379:QKO655380 QUK655379:QUK655380 REG655379:REG655380 ROC655379:ROC655380 RXY655379:RXY655380 SHU655379:SHU655380 SRQ655379:SRQ655380 TBM655379:TBM655380 TLI655379:TLI655380 TVE655379:TVE655380 UFA655379:UFA655380 UOW655379:UOW655380 UYS655379:UYS655380 VIO655379:VIO655380 VSK655379:VSK655380 WCG655379:WCG655380 WMC655379:WMC655380 WVY655379:WVY655380 Q720915:Q720916 JM720915:JM720916 TI720915:TI720916 ADE720915:ADE720916 ANA720915:ANA720916 AWW720915:AWW720916 BGS720915:BGS720916 BQO720915:BQO720916 CAK720915:CAK720916 CKG720915:CKG720916 CUC720915:CUC720916 DDY720915:DDY720916 DNU720915:DNU720916 DXQ720915:DXQ720916 EHM720915:EHM720916 ERI720915:ERI720916 FBE720915:FBE720916 FLA720915:FLA720916 FUW720915:FUW720916 GES720915:GES720916 GOO720915:GOO720916 GYK720915:GYK720916 HIG720915:HIG720916 HSC720915:HSC720916 IBY720915:IBY720916 ILU720915:ILU720916 IVQ720915:IVQ720916 JFM720915:JFM720916 JPI720915:JPI720916 JZE720915:JZE720916 KJA720915:KJA720916 KSW720915:KSW720916 LCS720915:LCS720916 LMO720915:LMO720916 LWK720915:LWK720916 MGG720915:MGG720916 MQC720915:MQC720916 MZY720915:MZY720916 NJU720915:NJU720916 NTQ720915:NTQ720916 ODM720915:ODM720916 ONI720915:ONI720916 OXE720915:OXE720916 PHA720915:PHA720916 PQW720915:PQW720916 QAS720915:QAS720916 QKO720915:QKO720916 QUK720915:QUK720916 REG720915:REG720916 ROC720915:ROC720916 RXY720915:RXY720916 SHU720915:SHU720916 SRQ720915:SRQ720916 TBM720915:TBM720916 TLI720915:TLI720916 TVE720915:TVE720916 UFA720915:UFA720916 UOW720915:UOW720916 UYS720915:UYS720916 VIO720915:VIO720916 VSK720915:VSK720916 WCG720915:WCG720916 WMC720915:WMC720916 WVY720915:WVY720916 Q786451:Q786452 JM786451:JM786452 TI786451:TI786452 ADE786451:ADE786452 ANA786451:ANA786452 AWW786451:AWW786452 BGS786451:BGS786452 BQO786451:BQO786452 CAK786451:CAK786452 CKG786451:CKG786452 CUC786451:CUC786452 DDY786451:DDY786452 DNU786451:DNU786452 DXQ786451:DXQ786452 EHM786451:EHM786452 ERI786451:ERI786452 FBE786451:FBE786452 FLA786451:FLA786452 FUW786451:FUW786452 GES786451:GES786452 GOO786451:GOO786452 GYK786451:GYK786452 HIG786451:HIG786452 HSC786451:HSC786452 IBY786451:IBY786452 ILU786451:ILU786452 IVQ786451:IVQ786452 JFM786451:JFM786452 JPI786451:JPI786452 JZE786451:JZE786452 KJA786451:KJA786452 KSW786451:KSW786452 LCS786451:LCS786452 LMO786451:LMO786452 LWK786451:LWK786452 MGG786451:MGG786452 MQC786451:MQC786452 MZY786451:MZY786452 NJU786451:NJU786452 NTQ786451:NTQ786452 ODM786451:ODM786452 ONI786451:ONI786452 OXE786451:OXE786452 PHA786451:PHA786452 PQW786451:PQW786452 QAS786451:QAS786452 QKO786451:QKO786452 QUK786451:QUK786452 REG786451:REG786452 ROC786451:ROC786452 RXY786451:RXY786452 SHU786451:SHU786452 SRQ786451:SRQ786452 TBM786451:TBM786452 TLI786451:TLI786452 TVE786451:TVE786452 UFA786451:UFA786452 UOW786451:UOW786452 UYS786451:UYS786452 VIO786451:VIO786452 VSK786451:VSK786452 WCG786451:WCG786452 WMC786451:WMC786452 WVY786451:WVY786452 Q851987:Q851988 JM851987:JM851988 TI851987:TI851988 ADE851987:ADE851988 ANA851987:ANA851988 AWW851987:AWW851988 BGS851987:BGS851988 BQO851987:BQO851988 CAK851987:CAK851988 CKG851987:CKG851988 CUC851987:CUC851988 DDY851987:DDY851988 DNU851987:DNU851988 DXQ851987:DXQ851988 EHM851987:EHM851988 ERI851987:ERI851988 FBE851987:FBE851988 FLA851987:FLA851988 FUW851987:FUW851988 GES851987:GES851988 GOO851987:GOO851988 GYK851987:GYK851988 HIG851987:HIG851988 HSC851987:HSC851988 IBY851987:IBY851988 ILU851987:ILU851988 IVQ851987:IVQ851988 JFM851987:JFM851988 JPI851987:JPI851988 JZE851987:JZE851988 KJA851987:KJA851988 KSW851987:KSW851988 LCS851987:LCS851988 LMO851987:LMO851988 LWK851987:LWK851988 MGG851987:MGG851988 MQC851987:MQC851988 MZY851987:MZY851988 NJU851987:NJU851988 NTQ851987:NTQ851988 ODM851987:ODM851988 ONI851987:ONI851988 OXE851987:OXE851988 PHA851987:PHA851988 PQW851987:PQW851988 QAS851987:QAS851988 QKO851987:QKO851988 QUK851987:QUK851988 REG851987:REG851988 ROC851987:ROC851988 RXY851987:RXY851988 SHU851987:SHU851988 SRQ851987:SRQ851988 TBM851987:TBM851988 TLI851987:TLI851988 TVE851987:TVE851988 UFA851987:UFA851988 UOW851987:UOW851988 UYS851987:UYS851988 VIO851987:VIO851988 VSK851987:VSK851988 WCG851987:WCG851988 WMC851987:WMC851988 WVY851987:WVY851988 Q917523:Q917524 JM917523:JM917524 TI917523:TI917524 ADE917523:ADE917524 ANA917523:ANA917524 AWW917523:AWW917524 BGS917523:BGS917524 BQO917523:BQO917524 CAK917523:CAK917524 CKG917523:CKG917524 CUC917523:CUC917524 DDY917523:DDY917524 DNU917523:DNU917524 DXQ917523:DXQ917524 EHM917523:EHM917524 ERI917523:ERI917524 FBE917523:FBE917524 FLA917523:FLA917524 FUW917523:FUW917524 GES917523:GES917524 GOO917523:GOO917524 GYK917523:GYK917524 HIG917523:HIG917524 HSC917523:HSC917524 IBY917523:IBY917524 ILU917523:ILU917524 IVQ917523:IVQ917524 JFM917523:JFM917524 JPI917523:JPI917524 JZE917523:JZE917524 KJA917523:KJA917524 KSW917523:KSW917524 LCS917523:LCS917524 LMO917523:LMO917524 LWK917523:LWK917524 MGG917523:MGG917524 MQC917523:MQC917524 MZY917523:MZY917524 NJU917523:NJU917524 NTQ917523:NTQ917524 ODM917523:ODM917524 ONI917523:ONI917524 OXE917523:OXE917524 PHA917523:PHA917524 PQW917523:PQW917524 QAS917523:QAS917524 QKO917523:QKO917524 QUK917523:QUK917524 REG917523:REG917524 ROC917523:ROC917524 RXY917523:RXY917524 SHU917523:SHU917524 SRQ917523:SRQ917524 TBM917523:TBM917524 TLI917523:TLI917524 TVE917523:TVE917524 UFA917523:UFA917524 UOW917523:UOW917524 UYS917523:UYS917524 VIO917523:VIO917524 VSK917523:VSK917524 WCG917523:WCG917524 WMC917523:WMC917524 WVY917523:WVY917524 Q983059:Q983060 JM983059:JM983060 TI983059:TI983060 ADE983059:ADE983060 ANA983059:ANA983060 AWW983059:AWW983060 BGS983059:BGS983060 BQO983059:BQO983060 CAK983059:CAK983060 CKG983059:CKG983060 CUC983059:CUC983060 DDY983059:DDY983060 DNU983059:DNU983060 DXQ983059:DXQ983060 EHM983059:EHM983060 ERI983059:ERI983060 FBE983059:FBE983060 FLA983059:FLA983060 FUW983059:FUW983060 GES983059:GES983060 GOO983059:GOO983060 GYK983059:GYK983060 HIG983059:HIG983060 HSC983059:HSC983060 IBY983059:IBY983060 ILU983059:ILU983060 IVQ983059:IVQ983060 JFM983059:JFM983060 JPI983059:JPI983060 JZE983059:JZE983060 KJA983059:KJA983060 KSW983059:KSW983060 LCS983059:LCS983060 LMO983059:LMO983060 LWK983059:LWK983060 MGG983059:MGG983060 MQC983059:MQC983060 MZY983059:MZY983060 NJU983059:NJU983060 NTQ983059:NTQ983060 ODM983059:ODM983060 ONI983059:ONI983060 OXE983059:OXE983060 PHA983059:PHA983060 PQW983059:PQW983060 QAS983059:QAS983060 QKO983059:QKO983060 QUK983059:QUK983060 REG983059:REG983060 ROC983059:ROC983060 RXY983059:RXY983060 SHU983059:SHU983060 SRQ983059:SRQ983060 TBM983059:TBM983060 TLI983059:TLI983060 TVE983059:TVE983060 UFA983059:UFA983060 UOW983059:UOW983060 UYS983059:UYS983060 VIO983059:VIO983060 VSK983059:VSK983060 WCG983059:WCG983060 WMC983059:WMC983060 WVY983059:WVY983060 R19:Y19 JN19:JU19 TJ19:TQ19 ADF19:ADM19 ANB19:ANI19 AWX19:AXE19 BGT19:BHA19 BQP19:BQW19 CAL19:CAS19 CKH19:CKO19 CUD19:CUK19 DDZ19:DEG19 DNV19:DOC19 DXR19:DXY19 EHN19:EHU19 ERJ19:ERQ19 FBF19:FBM19 FLB19:FLI19 FUX19:FVE19 GET19:GFA19 GOP19:GOW19 GYL19:GYS19 HIH19:HIO19 HSD19:HSK19 IBZ19:ICG19 ILV19:IMC19 IVR19:IVY19 JFN19:JFU19 JPJ19:JPQ19 JZF19:JZM19 KJB19:KJI19 KSX19:KTE19 LCT19:LDA19 LMP19:LMW19 LWL19:LWS19 MGH19:MGO19 MQD19:MQK19 MZZ19:NAG19 NJV19:NKC19 NTR19:NTY19 ODN19:ODU19 ONJ19:ONQ19 OXF19:OXM19 PHB19:PHI19 PQX19:PRE19 QAT19:QBA19 QKP19:QKW19 QUL19:QUS19 REH19:REO19 ROD19:ROK19 RXZ19:RYG19 SHV19:SIC19 SRR19:SRY19 TBN19:TBU19 TLJ19:TLQ19 TVF19:TVM19 UFB19:UFI19 UOX19:UPE19 UYT19:UZA19 VIP19:VIW19 VSL19:VSS19 WCH19:WCO19 WMD19:WMK19 WVZ19:WWG19 R65556:Y65556 JN65556:JU65556 TJ65556:TQ65556 ADF65556:ADM65556 ANB65556:ANI65556 AWX65556:AXE65556 BGT65556:BHA65556 BQP65556:BQW65556 CAL65556:CAS65556 CKH65556:CKO65556 CUD65556:CUK65556 DDZ65556:DEG65556 DNV65556:DOC65556 DXR65556:DXY65556 EHN65556:EHU65556 ERJ65556:ERQ65556 FBF65556:FBM65556 FLB65556:FLI65556 FUX65556:FVE65556 GET65556:GFA65556 GOP65556:GOW65556 GYL65556:GYS65556 HIH65556:HIO65556 HSD65556:HSK65556 IBZ65556:ICG65556 ILV65556:IMC65556 IVR65556:IVY65556 JFN65556:JFU65556 JPJ65556:JPQ65556 JZF65556:JZM65556 KJB65556:KJI65556 KSX65556:KTE65556 LCT65556:LDA65556 LMP65556:LMW65556 LWL65556:LWS65556 MGH65556:MGO65556 MQD65556:MQK65556 MZZ65556:NAG65556 NJV65556:NKC65556 NTR65556:NTY65556 ODN65556:ODU65556 ONJ65556:ONQ65556 OXF65556:OXM65556 PHB65556:PHI65556 PQX65556:PRE65556 QAT65556:QBA65556 QKP65556:QKW65556 QUL65556:QUS65556 REH65556:REO65556 ROD65556:ROK65556 RXZ65556:RYG65556 SHV65556:SIC65556 SRR65556:SRY65556 TBN65556:TBU65556 TLJ65556:TLQ65556 TVF65556:TVM65556 UFB65556:UFI65556 UOX65556:UPE65556 UYT65556:UZA65556 VIP65556:VIW65556 VSL65556:VSS65556 WCH65556:WCO65556 WMD65556:WMK65556 WVZ65556:WWG65556 R131092:Y131092 JN131092:JU131092 TJ131092:TQ131092 ADF131092:ADM131092 ANB131092:ANI131092 AWX131092:AXE131092 BGT131092:BHA131092 BQP131092:BQW131092 CAL131092:CAS131092 CKH131092:CKO131092 CUD131092:CUK131092 DDZ131092:DEG131092 DNV131092:DOC131092 DXR131092:DXY131092 EHN131092:EHU131092 ERJ131092:ERQ131092 FBF131092:FBM131092 FLB131092:FLI131092 FUX131092:FVE131092 GET131092:GFA131092 GOP131092:GOW131092 GYL131092:GYS131092 HIH131092:HIO131092 HSD131092:HSK131092 IBZ131092:ICG131092 ILV131092:IMC131092 IVR131092:IVY131092 JFN131092:JFU131092 JPJ131092:JPQ131092 JZF131092:JZM131092 KJB131092:KJI131092 KSX131092:KTE131092 LCT131092:LDA131092 LMP131092:LMW131092 LWL131092:LWS131092 MGH131092:MGO131092 MQD131092:MQK131092 MZZ131092:NAG131092 NJV131092:NKC131092 NTR131092:NTY131092 ODN131092:ODU131092 ONJ131092:ONQ131092 OXF131092:OXM131092 PHB131092:PHI131092 PQX131092:PRE131092 QAT131092:QBA131092 QKP131092:QKW131092 QUL131092:QUS131092 REH131092:REO131092 ROD131092:ROK131092 RXZ131092:RYG131092 SHV131092:SIC131092 SRR131092:SRY131092 TBN131092:TBU131092 TLJ131092:TLQ131092 TVF131092:TVM131092 UFB131092:UFI131092 UOX131092:UPE131092 UYT131092:UZA131092 VIP131092:VIW131092 VSL131092:VSS131092 WCH131092:WCO131092 WMD131092:WMK131092 WVZ131092:WWG131092 R196628:Y196628 JN196628:JU196628 TJ196628:TQ196628 ADF196628:ADM196628 ANB196628:ANI196628 AWX196628:AXE196628 BGT196628:BHA196628 BQP196628:BQW196628 CAL196628:CAS196628 CKH196628:CKO196628 CUD196628:CUK196628 DDZ196628:DEG196628 DNV196628:DOC196628 DXR196628:DXY196628 EHN196628:EHU196628 ERJ196628:ERQ196628 FBF196628:FBM196628 FLB196628:FLI196628 FUX196628:FVE196628 GET196628:GFA196628 GOP196628:GOW196628 GYL196628:GYS196628 HIH196628:HIO196628 HSD196628:HSK196628 IBZ196628:ICG196628 ILV196628:IMC196628 IVR196628:IVY196628 JFN196628:JFU196628 JPJ196628:JPQ196628 JZF196628:JZM196628 KJB196628:KJI196628 KSX196628:KTE196628 LCT196628:LDA196628 LMP196628:LMW196628 LWL196628:LWS196628 MGH196628:MGO196628 MQD196628:MQK196628 MZZ196628:NAG196628 NJV196628:NKC196628 NTR196628:NTY196628 ODN196628:ODU196628 ONJ196628:ONQ196628 OXF196628:OXM196628 PHB196628:PHI196628 PQX196628:PRE196628 QAT196628:QBA196628 QKP196628:QKW196628 QUL196628:QUS196628 REH196628:REO196628 ROD196628:ROK196628 RXZ196628:RYG196628 SHV196628:SIC196628 SRR196628:SRY196628 TBN196628:TBU196628 TLJ196628:TLQ196628 TVF196628:TVM196628 UFB196628:UFI196628 UOX196628:UPE196628 UYT196628:UZA196628 VIP196628:VIW196628 VSL196628:VSS196628 WCH196628:WCO196628 WMD196628:WMK196628 WVZ196628:WWG196628 R262164:Y262164 JN262164:JU262164 TJ262164:TQ262164 ADF262164:ADM262164 ANB262164:ANI262164 AWX262164:AXE262164 BGT262164:BHA262164 BQP262164:BQW262164 CAL262164:CAS262164 CKH262164:CKO262164 CUD262164:CUK262164 DDZ262164:DEG262164 DNV262164:DOC262164 DXR262164:DXY262164 EHN262164:EHU262164 ERJ262164:ERQ262164 FBF262164:FBM262164 FLB262164:FLI262164 FUX262164:FVE262164 GET262164:GFA262164 GOP262164:GOW262164 GYL262164:GYS262164 HIH262164:HIO262164 HSD262164:HSK262164 IBZ262164:ICG262164 ILV262164:IMC262164 IVR262164:IVY262164 JFN262164:JFU262164 JPJ262164:JPQ262164 JZF262164:JZM262164 KJB262164:KJI262164 KSX262164:KTE262164 LCT262164:LDA262164 LMP262164:LMW262164 LWL262164:LWS262164 MGH262164:MGO262164 MQD262164:MQK262164 MZZ262164:NAG262164 NJV262164:NKC262164 NTR262164:NTY262164 ODN262164:ODU262164 ONJ262164:ONQ262164 OXF262164:OXM262164 PHB262164:PHI262164 PQX262164:PRE262164 QAT262164:QBA262164 QKP262164:QKW262164 QUL262164:QUS262164 REH262164:REO262164 ROD262164:ROK262164 RXZ262164:RYG262164 SHV262164:SIC262164 SRR262164:SRY262164 TBN262164:TBU262164 TLJ262164:TLQ262164 TVF262164:TVM262164 UFB262164:UFI262164 UOX262164:UPE262164 UYT262164:UZA262164 VIP262164:VIW262164 VSL262164:VSS262164 WCH262164:WCO262164 WMD262164:WMK262164 WVZ262164:WWG262164 R327700:Y327700 JN327700:JU327700 TJ327700:TQ327700 ADF327700:ADM327700 ANB327700:ANI327700 AWX327700:AXE327700 BGT327700:BHA327700 BQP327700:BQW327700 CAL327700:CAS327700 CKH327700:CKO327700 CUD327700:CUK327700 DDZ327700:DEG327700 DNV327700:DOC327700 DXR327700:DXY327700 EHN327700:EHU327700 ERJ327700:ERQ327700 FBF327700:FBM327700 FLB327700:FLI327700 FUX327700:FVE327700 GET327700:GFA327700 GOP327700:GOW327700 GYL327700:GYS327700 HIH327700:HIO327700 HSD327700:HSK327700 IBZ327700:ICG327700 ILV327700:IMC327700 IVR327700:IVY327700 JFN327700:JFU327700 JPJ327700:JPQ327700 JZF327700:JZM327700 KJB327700:KJI327700 KSX327700:KTE327700 LCT327700:LDA327700 LMP327700:LMW327700 LWL327700:LWS327700 MGH327700:MGO327700 MQD327700:MQK327700 MZZ327700:NAG327700 NJV327700:NKC327700 NTR327700:NTY327700 ODN327700:ODU327700 ONJ327700:ONQ327700 OXF327700:OXM327700 PHB327700:PHI327700 PQX327700:PRE327700 QAT327700:QBA327700 QKP327700:QKW327700 QUL327700:QUS327700 REH327700:REO327700 ROD327700:ROK327700 RXZ327700:RYG327700 SHV327700:SIC327700 SRR327700:SRY327700 TBN327700:TBU327700 TLJ327700:TLQ327700 TVF327700:TVM327700 UFB327700:UFI327700 UOX327700:UPE327700 UYT327700:UZA327700 VIP327700:VIW327700 VSL327700:VSS327700 WCH327700:WCO327700 WMD327700:WMK327700 WVZ327700:WWG327700 R393236:Y393236 JN393236:JU393236 TJ393236:TQ393236 ADF393236:ADM393236 ANB393236:ANI393236 AWX393236:AXE393236 BGT393236:BHA393236 BQP393236:BQW393236 CAL393236:CAS393236 CKH393236:CKO393236 CUD393236:CUK393236 DDZ393236:DEG393236 DNV393236:DOC393236 DXR393236:DXY393236 EHN393236:EHU393236 ERJ393236:ERQ393236 FBF393236:FBM393236 FLB393236:FLI393236 FUX393236:FVE393236 GET393236:GFA393236 GOP393236:GOW393236 GYL393236:GYS393236 HIH393236:HIO393236 HSD393236:HSK393236 IBZ393236:ICG393236 ILV393236:IMC393236 IVR393236:IVY393236 JFN393236:JFU393236 JPJ393236:JPQ393236 JZF393236:JZM393236 KJB393236:KJI393236 KSX393236:KTE393236 LCT393236:LDA393236 LMP393236:LMW393236 LWL393236:LWS393236 MGH393236:MGO393236 MQD393236:MQK393236 MZZ393236:NAG393236 NJV393236:NKC393236 NTR393236:NTY393236 ODN393236:ODU393236 ONJ393236:ONQ393236 OXF393236:OXM393236 PHB393236:PHI393236 PQX393236:PRE393236 QAT393236:QBA393236 QKP393236:QKW393236 QUL393236:QUS393236 REH393236:REO393236 ROD393236:ROK393236 RXZ393236:RYG393236 SHV393236:SIC393236 SRR393236:SRY393236 TBN393236:TBU393236 TLJ393236:TLQ393236 TVF393236:TVM393236 UFB393236:UFI393236 UOX393236:UPE393236 UYT393236:UZA393236 VIP393236:VIW393236 VSL393236:VSS393236 WCH393236:WCO393236 WMD393236:WMK393236 WVZ393236:WWG393236 R458772:Y458772 JN458772:JU458772 TJ458772:TQ458772 ADF458772:ADM458772 ANB458772:ANI458772 AWX458772:AXE458772 BGT458772:BHA458772 BQP458772:BQW458772 CAL458772:CAS458772 CKH458772:CKO458772 CUD458772:CUK458772 DDZ458772:DEG458772 DNV458772:DOC458772 DXR458772:DXY458772 EHN458772:EHU458772 ERJ458772:ERQ458772 FBF458772:FBM458772 FLB458772:FLI458772 FUX458772:FVE458772 GET458772:GFA458772 GOP458772:GOW458772 GYL458772:GYS458772 HIH458772:HIO458772 HSD458772:HSK458772 IBZ458772:ICG458772 ILV458772:IMC458772 IVR458772:IVY458772 JFN458772:JFU458772 JPJ458772:JPQ458772 JZF458772:JZM458772 KJB458772:KJI458772 KSX458772:KTE458772 LCT458772:LDA458772 LMP458772:LMW458772 LWL458772:LWS458772 MGH458772:MGO458772 MQD458772:MQK458772 MZZ458772:NAG458772 NJV458772:NKC458772 NTR458772:NTY458772 ODN458772:ODU458772 ONJ458772:ONQ458772 OXF458772:OXM458772 PHB458772:PHI458772 PQX458772:PRE458772 QAT458772:QBA458772 QKP458772:QKW458772 QUL458772:QUS458772 REH458772:REO458772 ROD458772:ROK458772 RXZ458772:RYG458772 SHV458772:SIC458772 SRR458772:SRY458772 TBN458772:TBU458772 TLJ458772:TLQ458772 TVF458772:TVM458772 UFB458772:UFI458772 UOX458772:UPE458772 UYT458772:UZA458772 VIP458772:VIW458772 VSL458772:VSS458772 WCH458772:WCO458772 WMD458772:WMK458772 WVZ458772:WWG458772 R524308:Y524308 JN524308:JU524308 TJ524308:TQ524308 ADF524308:ADM524308 ANB524308:ANI524308 AWX524308:AXE524308 BGT524308:BHA524308 BQP524308:BQW524308 CAL524308:CAS524308 CKH524308:CKO524308 CUD524308:CUK524308 DDZ524308:DEG524308 DNV524308:DOC524308 DXR524308:DXY524308 EHN524308:EHU524308 ERJ524308:ERQ524308 FBF524308:FBM524308 FLB524308:FLI524308 FUX524308:FVE524308 GET524308:GFA524308 GOP524308:GOW524308 GYL524308:GYS524308 HIH524308:HIO524308 HSD524308:HSK524308 IBZ524308:ICG524308 ILV524308:IMC524308 IVR524308:IVY524308 JFN524308:JFU524308 JPJ524308:JPQ524308 JZF524308:JZM524308 KJB524308:KJI524308 KSX524308:KTE524308 LCT524308:LDA524308 LMP524308:LMW524308 LWL524308:LWS524308 MGH524308:MGO524308 MQD524308:MQK524308 MZZ524308:NAG524308 NJV524308:NKC524308 NTR524308:NTY524308 ODN524308:ODU524308 ONJ524308:ONQ524308 OXF524308:OXM524308 PHB524308:PHI524308 PQX524308:PRE524308 QAT524308:QBA524308 QKP524308:QKW524308 QUL524308:QUS524308 REH524308:REO524308 ROD524308:ROK524308 RXZ524308:RYG524308 SHV524308:SIC524308 SRR524308:SRY524308 TBN524308:TBU524308 TLJ524308:TLQ524308 TVF524308:TVM524308 UFB524308:UFI524308 UOX524308:UPE524308 UYT524308:UZA524308 VIP524308:VIW524308 VSL524308:VSS524308 WCH524308:WCO524308 WMD524308:WMK524308 WVZ524308:WWG524308 R589844:Y589844 JN589844:JU589844 TJ589844:TQ589844 ADF589844:ADM589844 ANB589844:ANI589844 AWX589844:AXE589844 BGT589844:BHA589844 BQP589844:BQW589844 CAL589844:CAS589844 CKH589844:CKO589844 CUD589844:CUK589844 DDZ589844:DEG589844 DNV589844:DOC589844 DXR589844:DXY589844 EHN589844:EHU589844 ERJ589844:ERQ589844 FBF589844:FBM589844 FLB589844:FLI589844 FUX589844:FVE589844 GET589844:GFA589844 GOP589844:GOW589844 GYL589844:GYS589844 HIH589844:HIO589844 HSD589844:HSK589844 IBZ589844:ICG589844 ILV589844:IMC589844 IVR589844:IVY589844 JFN589844:JFU589844 JPJ589844:JPQ589844 JZF589844:JZM589844 KJB589844:KJI589844 KSX589844:KTE589844 LCT589844:LDA589844 LMP589844:LMW589844 LWL589844:LWS589844 MGH589844:MGO589844 MQD589844:MQK589844 MZZ589844:NAG589844 NJV589844:NKC589844 NTR589844:NTY589844 ODN589844:ODU589844 ONJ589844:ONQ589844 OXF589844:OXM589844 PHB589844:PHI589844 PQX589844:PRE589844 QAT589844:QBA589844 QKP589844:QKW589844 QUL589844:QUS589844 REH589844:REO589844 ROD589844:ROK589844 RXZ589844:RYG589844 SHV589844:SIC589844 SRR589844:SRY589844 TBN589844:TBU589844 TLJ589844:TLQ589844 TVF589844:TVM589844 UFB589844:UFI589844 UOX589844:UPE589844 UYT589844:UZA589844 VIP589844:VIW589844 VSL589844:VSS589844 WCH589844:WCO589844 WMD589844:WMK589844 WVZ589844:WWG589844 R655380:Y655380 JN655380:JU655380 TJ655380:TQ655380 ADF655380:ADM655380 ANB655380:ANI655380 AWX655380:AXE655380 BGT655380:BHA655380 BQP655380:BQW655380 CAL655380:CAS655380 CKH655380:CKO655380 CUD655380:CUK655380 DDZ655380:DEG655380 DNV655380:DOC655380 DXR655380:DXY655380 EHN655380:EHU655380 ERJ655380:ERQ655380 FBF655380:FBM655380 FLB655380:FLI655380 FUX655380:FVE655380 GET655380:GFA655380 GOP655380:GOW655380 GYL655380:GYS655380 HIH655380:HIO655380 HSD655380:HSK655380 IBZ655380:ICG655380 ILV655380:IMC655380 IVR655380:IVY655380 JFN655380:JFU655380 JPJ655380:JPQ655380 JZF655380:JZM655380 KJB655380:KJI655380 KSX655380:KTE655380 LCT655380:LDA655380 LMP655380:LMW655380 LWL655380:LWS655380 MGH655380:MGO655380 MQD655380:MQK655380 MZZ655380:NAG655380 NJV655380:NKC655380 NTR655380:NTY655380 ODN655380:ODU655380 ONJ655380:ONQ655380 OXF655380:OXM655380 PHB655380:PHI655380 PQX655380:PRE655380 QAT655380:QBA655380 QKP655380:QKW655380 QUL655380:QUS655380 REH655380:REO655380 ROD655380:ROK655380 RXZ655380:RYG655380 SHV655380:SIC655380 SRR655380:SRY655380 TBN655380:TBU655380 TLJ655380:TLQ655380 TVF655380:TVM655380 UFB655380:UFI655380 UOX655380:UPE655380 UYT655380:UZA655380 VIP655380:VIW655380 VSL655380:VSS655380 WCH655380:WCO655380 WMD655380:WMK655380 WVZ655380:WWG655380 R720916:Y720916 JN720916:JU720916 TJ720916:TQ720916 ADF720916:ADM720916 ANB720916:ANI720916 AWX720916:AXE720916 BGT720916:BHA720916 BQP720916:BQW720916 CAL720916:CAS720916 CKH720916:CKO720916 CUD720916:CUK720916 DDZ720916:DEG720916 DNV720916:DOC720916 DXR720916:DXY720916 EHN720916:EHU720916 ERJ720916:ERQ720916 FBF720916:FBM720916 FLB720916:FLI720916 FUX720916:FVE720916 GET720916:GFA720916 GOP720916:GOW720916 GYL720916:GYS720916 HIH720916:HIO720916 HSD720916:HSK720916 IBZ720916:ICG720916 ILV720916:IMC720916 IVR720916:IVY720916 JFN720916:JFU720916 JPJ720916:JPQ720916 JZF720916:JZM720916 KJB720916:KJI720916 KSX720916:KTE720916 LCT720916:LDA720916 LMP720916:LMW720916 LWL720916:LWS720916 MGH720916:MGO720916 MQD720916:MQK720916 MZZ720916:NAG720916 NJV720916:NKC720916 NTR720916:NTY720916 ODN720916:ODU720916 ONJ720916:ONQ720916 OXF720916:OXM720916 PHB720916:PHI720916 PQX720916:PRE720916 QAT720916:QBA720916 QKP720916:QKW720916 QUL720916:QUS720916 REH720916:REO720916 ROD720916:ROK720916 RXZ720916:RYG720916 SHV720916:SIC720916 SRR720916:SRY720916 TBN720916:TBU720916 TLJ720916:TLQ720916 TVF720916:TVM720916 UFB720916:UFI720916 UOX720916:UPE720916 UYT720916:UZA720916 VIP720916:VIW720916 VSL720916:VSS720916 WCH720916:WCO720916 WMD720916:WMK720916 WVZ720916:WWG720916 R786452:Y786452 JN786452:JU786452 TJ786452:TQ786452 ADF786452:ADM786452 ANB786452:ANI786452 AWX786452:AXE786452 BGT786452:BHA786452 BQP786452:BQW786452 CAL786452:CAS786452 CKH786452:CKO786452 CUD786452:CUK786452 DDZ786452:DEG786452 DNV786452:DOC786452 DXR786452:DXY786452 EHN786452:EHU786452 ERJ786452:ERQ786452 FBF786452:FBM786452 FLB786452:FLI786452 FUX786452:FVE786452 GET786452:GFA786452 GOP786452:GOW786452 GYL786452:GYS786452 HIH786452:HIO786452 HSD786452:HSK786452 IBZ786452:ICG786452 ILV786452:IMC786452 IVR786452:IVY786452 JFN786452:JFU786452 JPJ786452:JPQ786452 JZF786452:JZM786452 KJB786452:KJI786452 KSX786452:KTE786452 LCT786452:LDA786452 LMP786452:LMW786452 LWL786452:LWS786452 MGH786452:MGO786452 MQD786452:MQK786452 MZZ786452:NAG786452 NJV786452:NKC786452 NTR786452:NTY786452 ODN786452:ODU786452 ONJ786452:ONQ786452 OXF786452:OXM786452 PHB786452:PHI786452 PQX786452:PRE786452 QAT786452:QBA786452 QKP786452:QKW786452 QUL786452:QUS786452 REH786452:REO786452 ROD786452:ROK786452 RXZ786452:RYG786452 SHV786452:SIC786452 SRR786452:SRY786452 TBN786452:TBU786452 TLJ786452:TLQ786452 TVF786452:TVM786452 UFB786452:UFI786452 UOX786452:UPE786452 UYT786452:UZA786452 VIP786452:VIW786452 VSL786452:VSS786452 WCH786452:WCO786452 WMD786452:WMK786452 WVZ786452:WWG786452 R851988:Y851988 JN851988:JU851988 TJ851988:TQ851988 ADF851988:ADM851988 ANB851988:ANI851988 AWX851988:AXE851988 BGT851988:BHA851988 BQP851988:BQW851988 CAL851988:CAS851988 CKH851988:CKO851988 CUD851988:CUK851988 DDZ851988:DEG851988 DNV851988:DOC851988 DXR851988:DXY851988 EHN851988:EHU851988 ERJ851988:ERQ851988 FBF851988:FBM851988 FLB851988:FLI851988 FUX851988:FVE851988 GET851988:GFA851988 GOP851988:GOW851988 GYL851988:GYS851988 HIH851988:HIO851988 HSD851988:HSK851988 IBZ851988:ICG851988 ILV851988:IMC851988 IVR851988:IVY851988 JFN851988:JFU851988 JPJ851988:JPQ851988 JZF851988:JZM851988 KJB851988:KJI851988 KSX851988:KTE851988 LCT851988:LDA851988 LMP851988:LMW851988 LWL851988:LWS851988 MGH851988:MGO851988 MQD851988:MQK851988 MZZ851988:NAG851988 NJV851988:NKC851988 NTR851988:NTY851988 ODN851988:ODU851988 ONJ851988:ONQ851988 OXF851988:OXM851988 PHB851988:PHI851988 PQX851988:PRE851988 QAT851988:QBA851988 QKP851988:QKW851988 QUL851988:QUS851988 REH851988:REO851988 ROD851988:ROK851988 RXZ851988:RYG851988 SHV851988:SIC851988 SRR851988:SRY851988 TBN851988:TBU851988 TLJ851988:TLQ851988 TVF851988:TVM851988 UFB851988:UFI851988 UOX851988:UPE851988 UYT851988:UZA851988 VIP851988:VIW851988 VSL851988:VSS851988 WCH851988:WCO851988 WMD851988:WMK851988 WVZ851988:WWG851988 R917524:Y917524 JN917524:JU917524 TJ917524:TQ917524 ADF917524:ADM917524 ANB917524:ANI917524 AWX917524:AXE917524 BGT917524:BHA917524 BQP917524:BQW917524 CAL917524:CAS917524 CKH917524:CKO917524 CUD917524:CUK917524 DDZ917524:DEG917524 DNV917524:DOC917524 DXR917524:DXY917524 EHN917524:EHU917524 ERJ917524:ERQ917524 FBF917524:FBM917524 FLB917524:FLI917524 FUX917524:FVE917524 GET917524:GFA917524 GOP917524:GOW917524 GYL917524:GYS917524 HIH917524:HIO917524 HSD917524:HSK917524 IBZ917524:ICG917524 ILV917524:IMC917524 IVR917524:IVY917524 JFN917524:JFU917524 JPJ917524:JPQ917524 JZF917524:JZM917524 KJB917524:KJI917524 KSX917524:KTE917524 LCT917524:LDA917524 LMP917524:LMW917524 LWL917524:LWS917524 MGH917524:MGO917524 MQD917524:MQK917524 MZZ917524:NAG917524 NJV917524:NKC917524 NTR917524:NTY917524 ODN917524:ODU917524 ONJ917524:ONQ917524 OXF917524:OXM917524 PHB917524:PHI917524 PQX917524:PRE917524 QAT917524:QBA917524 QKP917524:QKW917524 QUL917524:QUS917524 REH917524:REO917524 ROD917524:ROK917524 RXZ917524:RYG917524 SHV917524:SIC917524 SRR917524:SRY917524 TBN917524:TBU917524 TLJ917524:TLQ917524 TVF917524:TVM917524 UFB917524:UFI917524 UOX917524:UPE917524 UYT917524:UZA917524 VIP917524:VIW917524 VSL917524:VSS917524 WCH917524:WCO917524 WMD917524:WMK917524 WVZ917524:WWG917524 R983060:Y983060 JN983060:JU983060 TJ983060:TQ983060 ADF983060:ADM983060 ANB983060:ANI983060 AWX983060:AXE983060 BGT983060:BHA983060 BQP983060:BQW983060 CAL983060:CAS983060 CKH983060:CKO983060 CUD983060:CUK983060 DDZ983060:DEG983060 DNV983060:DOC983060 DXR983060:DXY983060 EHN983060:EHU983060 ERJ983060:ERQ983060 FBF983060:FBM983060 FLB983060:FLI983060 FUX983060:FVE983060 GET983060:GFA983060 GOP983060:GOW983060 GYL983060:GYS983060 HIH983060:HIO983060 HSD983060:HSK983060 IBZ983060:ICG983060 ILV983060:IMC983060 IVR983060:IVY983060 JFN983060:JFU983060 JPJ983060:JPQ983060 JZF983060:JZM983060 KJB983060:KJI983060 KSX983060:KTE983060 LCT983060:LDA983060 LMP983060:LMW983060 LWL983060:LWS983060 MGH983060:MGO983060 MQD983060:MQK983060 MZZ983060:NAG983060 NJV983060:NKC983060 NTR983060:NTY983060 ODN983060:ODU983060 ONJ983060:ONQ983060 OXF983060:OXM983060 PHB983060:PHI983060 PQX983060:PRE983060 QAT983060:QBA983060 QKP983060:QKW983060 QUL983060:QUS983060 REH983060:REO983060 ROD983060:ROK983060 RXZ983060:RYG983060 SHV983060:SIC983060 SRR983060:SRY983060 TBN983060:TBU983060 TLJ983060:TLQ983060 TVF983060:TVM983060 UFB983060:UFI983060 UOX983060:UPE983060 UYT983060:UZA983060 VIP983060:VIW983060 VSL983060:VSS983060 WCH983060:WCO983060 WMD983060:WMK983060 WVZ983060:WWG983060</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1ADA-55F6-43F2-ABE6-D0BB36028431}">
  <dimension ref="A1:AH116"/>
  <sheetViews>
    <sheetView view="pageBreakPreview" zoomScale="115" zoomScaleNormal="100" zoomScaleSheetLayoutView="115" workbookViewId="0">
      <selection activeCell="W6" sqref="W6:AD6"/>
    </sheetView>
  </sheetViews>
  <sheetFormatPr defaultRowHeight="13.5"/>
  <cols>
    <col min="1" max="30" width="3.875" style="594" customWidth="1"/>
    <col min="31" max="33" width="3.375" style="594" customWidth="1"/>
    <col min="34" max="256" width="9" style="594"/>
    <col min="257" max="286" width="3.875" style="594" customWidth="1"/>
    <col min="287" max="289" width="3.375" style="594" customWidth="1"/>
    <col min="290" max="512" width="9" style="594"/>
    <col min="513" max="542" width="3.875" style="594" customWidth="1"/>
    <col min="543" max="545" width="3.375" style="594" customWidth="1"/>
    <col min="546" max="768" width="9" style="594"/>
    <col min="769" max="798" width="3.875" style="594" customWidth="1"/>
    <col min="799" max="801" width="3.375" style="594" customWidth="1"/>
    <col min="802" max="1024" width="9" style="594"/>
    <col min="1025" max="1054" width="3.875" style="594" customWidth="1"/>
    <col min="1055" max="1057" width="3.375" style="594" customWidth="1"/>
    <col min="1058" max="1280" width="9" style="594"/>
    <col min="1281" max="1310" width="3.875" style="594" customWidth="1"/>
    <col min="1311" max="1313" width="3.375" style="594" customWidth="1"/>
    <col min="1314" max="1536" width="9" style="594"/>
    <col min="1537" max="1566" width="3.875" style="594" customWidth="1"/>
    <col min="1567" max="1569" width="3.375" style="594" customWidth="1"/>
    <col min="1570" max="1792" width="9" style="594"/>
    <col min="1793" max="1822" width="3.875" style="594" customWidth="1"/>
    <col min="1823" max="1825" width="3.375" style="594" customWidth="1"/>
    <col min="1826" max="2048" width="9" style="594"/>
    <col min="2049" max="2078" width="3.875" style="594" customWidth="1"/>
    <col min="2079" max="2081" width="3.375" style="594" customWidth="1"/>
    <col min="2082" max="2304" width="9" style="594"/>
    <col min="2305" max="2334" width="3.875" style="594" customWidth="1"/>
    <col min="2335" max="2337" width="3.375" style="594" customWidth="1"/>
    <col min="2338" max="2560" width="9" style="594"/>
    <col min="2561" max="2590" width="3.875" style="594" customWidth="1"/>
    <col min="2591" max="2593" width="3.375" style="594" customWidth="1"/>
    <col min="2594" max="2816" width="9" style="594"/>
    <col min="2817" max="2846" width="3.875" style="594" customWidth="1"/>
    <col min="2847" max="2849" width="3.375" style="594" customWidth="1"/>
    <col min="2850" max="3072" width="9" style="594"/>
    <col min="3073" max="3102" width="3.875" style="594" customWidth="1"/>
    <col min="3103" max="3105" width="3.375" style="594" customWidth="1"/>
    <col min="3106" max="3328" width="9" style="594"/>
    <col min="3329" max="3358" width="3.875" style="594" customWidth="1"/>
    <col min="3359" max="3361" width="3.375" style="594" customWidth="1"/>
    <col min="3362" max="3584" width="9" style="594"/>
    <col min="3585" max="3614" width="3.875" style="594" customWidth="1"/>
    <col min="3615" max="3617" width="3.375" style="594" customWidth="1"/>
    <col min="3618" max="3840" width="9" style="594"/>
    <col min="3841" max="3870" width="3.875" style="594" customWidth="1"/>
    <col min="3871" max="3873" width="3.375" style="594" customWidth="1"/>
    <col min="3874" max="4096" width="9" style="594"/>
    <col min="4097" max="4126" width="3.875" style="594" customWidth="1"/>
    <col min="4127" max="4129" width="3.375" style="594" customWidth="1"/>
    <col min="4130" max="4352" width="9" style="594"/>
    <col min="4353" max="4382" width="3.875" style="594" customWidth="1"/>
    <col min="4383" max="4385" width="3.375" style="594" customWidth="1"/>
    <col min="4386" max="4608" width="9" style="594"/>
    <col min="4609" max="4638" width="3.875" style="594" customWidth="1"/>
    <col min="4639" max="4641" width="3.375" style="594" customWidth="1"/>
    <col min="4642" max="4864" width="9" style="594"/>
    <col min="4865" max="4894" width="3.875" style="594" customWidth="1"/>
    <col min="4895" max="4897" width="3.375" style="594" customWidth="1"/>
    <col min="4898" max="5120" width="9" style="594"/>
    <col min="5121" max="5150" width="3.875" style="594" customWidth="1"/>
    <col min="5151" max="5153" width="3.375" style="594" customWidth="1"/>
    <col min="5154" max="5376" width="9" style="594"/>
    <col min="5377" max="5406" width="3.875" style="594" customWidth="1"/>
    <col min="5407" max="5409" width="3.375" style="594" customWidth="1"/>
    <col min="5410" max="5632" width="9" style="594"/>
    <col min="5633" max="5662" width="3.875" style="594" customWidth="1"/>
    <col min="5663" max="5665" width="3.375" style="594" customWidth="1"/>
    <col min="5666" max="5888" width="9" style="594"/>
    <col min="5889" max="5918" width="3.875" style="594" customWidth="1"/>
    <col min="5919" max="5921" width="3.375" style="594" customWidth="1"/>
    <col min="5922" max="6144" width="9" style="594"/>
    <col min="6145" max="6174" width="3.875" style="594" customWidth="1"/>
    <col min="6175" max="6177" width="3.375" style="594" customWidth="1"/>
    <col min="6178" max="6400" width="9" style="594"/>
    <col min="6401" max="6430" width="3.875" style="594" customWidth="1"/>
    <col min="6431" max="6433" width="3.375" style="594" customWidth="1"/>
    <col min="6434" max="6656" width="9" style="594"/>
    <col min="6657" max="6686" width="3.875" style="594" customWidth="1"/>
    <col min="6687" max="6689" width="3.375" style="594" customWidth="1"/>
    <col min="6690" max="6912" width="9" style="594"/>
    <col min="6913" max="6942" width="3.875" style="594" customWidth="1"/>
    <col min="6943" max="6945" width="3.375" style="594" customWidth="1"/>
    <col min="6946" max="7168" width="9" style="594"/>
    <col min="7169" max="7198" width="3.875" style="594" customWidth="1"/>
    <col min="7199" max="7201" width="3.375" style="594" customWidth="1"/>
    <col min="7202" max="7424" width="9" style="594"/>
    <col min="7425" max="7454" width="3.875" style="594" customWidth="1"/>
    <col min="7455" max="7457" width="3.375" style="594" customWidth="1"/>
    <col min="7458" max="7680" width="9" style="594"/>
    <col min="7681" max="7710" width="3.875" style="594" customWidth="1"/>
    <col min="7711" max="7713" width="3.375" style="594" customWidth="1"/>
    <col min="7714" max="7936" width="9" style="594"/>
    <col min="7937" max="7966" width="3.875" style="594" customWidth="1"/>
    <col min="7967" max="7969" width="3.375" style="594" customWidth="1"/>
    <col min="7970" max="8192" width="9" style="594"/>
    <col min="8193" max="8222" width="3.875" style="594" customWidth="1"/>
    <col min="8223" max="8225" width="3.375" style="594" customWidth="1"/>
    <col min="8226" max="8448" width="9" style="594"/>
    <col min="8449" max="8478" width="3.875" style="594" customWidth="1"/>
    <col min="8479" max="8481" width="3.375" style="594" customWidth="1"/>
    <col min="8482" max="8704" width="9" style="594"/>
    <col min="8705" max="8734" width="3.875" style="594" customWidth="1"/>
    <col min="8735" max="8737" width="3.375" style="594" customWidth="1"/>
    <col min="8738" max="8960" width="9" style="594"/>
    <col min="8961" max="8990" width="3.875" style="594" customWidth="1"/>
    <col min="8991" max="8993" width="3.375" style="594" customWidth="1"/>
    <col min="8994" max="9216" width="9" style="594"/>
    <col min="9217" max="9246" width="3.875" style="594" customWidth="1"/>
    <col min="9247" max="9249" width="3.375" style="594" customWidth="1"/>
    <col min="9250" max="9472" width="9" style="594"/>
    <col min="9473" max="9502" width="3.875" style="594" customWidth="1"/>
    <col min="9503" max="9505" width="3.375" style="594" customWidth="1"/>
    <col min="9506" max="9728" width="9" style="594"/>
    <col min="9729" max="9758" width="3.875" style="594" customWidth="1"/>
    <col min="9759" max="9761" width="3.375" style="594" customWidth="1"/>
    <col min="9762" max="9984" width="9" style="594"/>
    <col min="9985" max="10014" width="3.875" style="594" customWidth="1"/>
    <col min="10015" max="10017" width="3.375" style="594" customWidth="1"/>
    <col min="10018" max="10240" width="9" style="594"/>
    <col min="10241" max="10270" width="3.875" style="594" customWidth="1"/>
    <col min="10271" max="10273" width="3.375" style="594" customWidth="1"/>
    <col min="10274" max="10496" width="9" style="594"/>
    <col min="10497" max="10526" width="3.875" style="594" customWidth="1"/>
    <col min="10527" max="10529" width="3.375" style="594" customWidth="1"/>
    <col min="10530" max="10752" width="9" style="594"/>
    <col min="10753" max="10782" width="3.875" style="594" customWidth="1"/>
    <col min="10783" max="10785" width="3.375" style="594" customWidth="1"/>
    <col min="10786" max="11008" width="9" style="594"/>
    <col min="11009" max="11038" width="3.875" style="594" customWidth="1"/>
    <col min="11039" max="11041" width="3.375" style="594" customWidth="1"/>
    <col min="11042" max="11264" width="9" style="594"/>
    <col min="11265" max="11294" width="3.875" style="594" customWidth="1"/>
    <col min="11295" max="11297" width="3.375" style="594" customWidth="1"/>
    <col min="11298" max="11520" width="9" style="594"/>
    <col min="11521" max="11550" width="3.875" style="594" customWidth="1"/>
    <col min="11551" max="11553" width="3.375" style="594" customWidth="1"/>
    <col min="11554" max="11776" width="9" style="594"/>
    <col min="11777" max="11806" width="3.875" style="594" customWidth="1"/>
    <col min="11807" max="11809" width="3.375" style="594" customWidth="1"/>
    <col min="11810" max="12032" width="9" style="594"/>
    <col min="12033" max="12062" width="3.875" style="594" customWidth="1"/>
    <col min="12063" max="12065" width="3.375" style="594" customWidth="1"/>
    <col min="12066" max="12288" width="9" style="594"/>
    <col min="12289" max="12318" width="3.875" style="594" customWidth="1"/>
    <col min="12319" max="12321" width="3.375" style="594" customWidth="1"/>
    <col min="12322" max="12544" width="9" style="594"/>
    <col min="12545" max="12574" width="3.875" style="594" customWidth="1"/>
    <col min="12575" max="12577" width="3.375" style="594" customWidth="1"/>
    <col min="12578" max="12800" width="9" style="594"/>
    <col min="12801" max="12830" width="3.875" style="594" customWidth="1"/>
    <col min="12831" max="12833" width="3.375" style="594" customWidth="1"/>
    <col min="12834" max="13056" width="9" style="594"/>
    <col min="13057" max="13086" width="3.875" style="594" customWidth="1"/>
    <col min="13087" max="13089" width="3.375" style="594" customWidth="1"/>
    <col min="13090" max="13312" width="9" style="594"/>
    <col min="13313" max="13342" width="3.875" style="594" customWidth="1"/>
    <col min="13343" max="13345" width="3.375" style="594" customWidth="1"/>
    <col min="13346" max="13568" width="9" style="594"/>
    <col min="13569" max="13598" width="3.875" style="594" customWidth="1"/>
    <col min="13599" max="13601" width="3.375" style="594" customWidth="1"/>
    <col min="13602" max="13824" width="9" style="594"/>
    <col min="13825" max="13854" width="3.875" style="594" customWidth="1"/>
    <col min="13855" max="13857" width="3.375" style="594" customWidth="1"/>
    <col min="13858" max="14080" width="9" style="594"/>
    <col min="14081" max="14110" width="3.875" style="594" customWidth="1"/>
    <col min="14111" max="14113" width="3.375" style="594" customWidth="1"/>
    <col min="14114" max="14336" width="9" style="594"/>
    <col min="14337" max="14366" width="3.875" style="594" customWidth="1"/>
    <col min="14367" max="14369" width="3.375" style="594" customWidth="1"/>
    <col min="14370" max="14592" width="9" style="594"/>
    <col min="14593" max="14622" width="3.875" style="594" customWidth="1"/>
    <col min="14623" max="14625" width="3.375" style="594" customWidth="1"/>
    <col min="14626" max="14848" width="9" style="594"/>
    <col min="14849" max="14878" width="3.875" style="594" customWidth="1"/>
    <col min="14879" max="14881" width="3.375" style="594" customWidth="1"/>
    <col min="14882" max="15104" width="9" style="594"/>
    <col min="15105" max="15134" width="3.875" style="594" customWidth="1"/>
    <col min="15135" max="15137" width="3.375" style="594" customWidth="1"/>
    <col min="15138" max="15360" width="9" style="594"/>
    <col min="15361" max="15390" width="3.875" style="594" customWidth="1"/>
    <col min="15391" max="15393" width="3.375" style="594" customWidth="1"/>
    <col min="15394" max="15616" width="9" style="594"/>
    <col min="15617" max="15646" width="3.875" style="594" customWidth="1"/>
    <col min="15647" max="15649" width="3.375" style="594" customWidth="1"/>
    <col min="15650" max="15872" width="9" style="594"/>
    <col min="15873" max="15902" width="3.875" style="594" customWidth="1"/>
    <col min="15903" max="15905" width="3.375" style="594" customWidth="1"/>
    <col min="15906" max="16128" width="9" style="594"/>
    <col min="16129" max="16158" width="3.875" style="594" customWidth="1"/>
    <col min="16159" max="16161" width="3.375" style="594" customWidth="1"/>
    <col min="16162" max="16384" width="9" style="594"/>
  </cols>
  <sheetData>
    <row r="1" spans="1:33" ht="18" customHeight="1">
      <c r="A1" s="589" t="s">
        <v>3382</v>
      </c>
      <c r="B1" s="643"/>
      <c r="C1" s="643"/>
      <c r="D1" s="643"/>
      <c r="E1" s="644"/>
      <c r="F1" s="644"/>
      <c r="G1" s="644"/>
      <c r="H1" s="644"/>
      <c r="I1" s="644"/>
      <c r="J1" s="644"/>
      <c r="K1" s="644"/>
      <c r="L1" s="644"/>
      <c r="M1" s="644"/>
      <c r="N1" s="644"/>
      <c r="O1" s="644"/>
      <c r="P1" s="644"/>
      <c r="Q1" s="644"/>
      <c r="R1" s="644"/>
      <c r="S1" s="644"/>
      <c r="T1" s="644"/>
      <c r="U1" s="644"/>
      <c r="V1" s="644"/>
      <c r="W1" s="644"/>
      <c r="X1" s="644"/>
      <c r="Y1" s="644"/>
      <c r="Z1" s="644"/>
      <c r="AA1" s="644"/>
      <c r="AB1" s="1915" t="s">
        <v>3383</v>
      </c>
      <c r="AC1" s="1915"/>
      <c r="AD1" s="1915"/>
      <c r="AE1" s="646"/>
    </row>
    <row r="2" spans="1:33" ht="30" customHeight="1">
      <c r="A2" s="1969" t="s">
        <v>3384</v>
      </c>
      <c r="B2" s="1970"/>
      <c r="C2" s="1970"/>
      <c r="D2" s="1970"/>
      <c r="E2" s="1970"/>
      <c r="F2" s="1970"/>
      <c r="G2" s="1970"/>
      <c r="H2" s="1970"/>
      <c r="I2" s="1970"/>
      <c r="J2" s="1970"/>
      <c r="K2" s="1970"/>
      <c r="L2" s="1970"/>
      <c r="M2" s="1970"/>
      <c r="N2" s="1970"/>
      <c r="O2" s="1970"/>
      <c r="P2" s="1970"/>
      <c r="Q2" s="1970"/>
      <c r="R2" s="1970"/>
      <c r="S2" s="1970"/>
      <c r="T2" s="1970"/>
      <c r="U2" s="1970"/>
      <c r="V2" s="1970"/>
      <c r="W2" s="1970"/>
      <c r="X2" s="1970"/>
      <c r="Y2" s="1970"/>
      <c r="Z2" s="1970"/>
      <c r="AA2" s="1970"/>
      <c r="AB2" s="1970"/>
      <c r="AC2" s="1970"/>
      <c r="AD2" s="1970"/>
    </row>
    <row r="3" spans="1:33" ht="20.100000000000001" customHeight="1">
      <c r="A3" s="647"/>
      <c r="B3" s="647"/>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row>
    <row r="4" spans="1:33" ht="21" customHeight="1">
      <c r="A4" s="1962" t="s">
        <v>3385</v>
      </c>
      <c r="B4" s="1962"/>
      <c r="C4" s="1962"/>
      <c r="D4" s="1963" t="str">
        <f>IF('第二面-3'!A52&lt;&gt;"",'第二面-3'!A52,"")</f>
        <v/>
      </c>
      <c r="E4" s="1963"/>
      <c r="F4" s="1963"/>
      <c r="G4" s="1963"/>
      <c r="H4" s="1963"/>
      <c r="I4" s="1963"/>
      <c r="J4" s="1963"/>
      <c r="K4" s="1963"/>
      <c r="L4" s="1963"/>
      <c r="M4" s="1963"/>
      <c r="N4" s="1963"/>
      <c r="O4" s="1963"/>
      <c r="P4" s="1963"/>
      <c r="Q4" s="1963"/>
      <c r="R4" s="1963"/>
      <c r="S4" s="644"/>
      <c r="T4" s="644"/>
      <c r="U4" s="644"/>
      <c r="V4" s="644"/>
      <c r="W4" s="644"/>
      <c r="X4" s="644"/>
      <c r="Y4" s="644"/>
      <c r="Z4" s="644"/>
      <c r="AA4" s="644"/>
      <c r="AB4" s="644"/>
      <c r="AC4" s="644"/>
      <c r="AD4" s="644"/>
    </row>
    <row r="5" spans="1:33" s="644" customFormat="1" ht="5.0999999999999996" customHeight="1">
      <c r="A5" s="649"/>
      <c r="B5" s="649"/>
      <c r="C5" s="649"/>
    </row>
    <row r="6" spans="1:33" ht="21" customHeight="1">
      <c r="A6" s="1962" t="s">
        <v>3386</v>
      </c>
      <c r="B6" s="1962"/>
      <c r="C6" s="1962"/>
      <c r="D6" s="1963" t="str">
        <f>IF(第三面!F4="","",第三面!F4)</f>
        <v/>
      </c>
      <c r="E6" s="1963"/>
      <c r="F6" s="1963"/>
      <c r="G6" s="1963"/>
      <c r="H6" s="1963"/>
      <c r="I6" s="1963"/>
      <c r="J6" s="1963"/>
      <c r="K6" s="1963"/>
      <c r="L6" s="1963"/>
      <c r="M6" s="1963"/>
      <c r="N6" s="1963"/>
      <c r="O6" s="1963"/>
      <c r="P6" s="1963"/>
      <c r="Q6" s="1963"/>
      <c r="R6" s="1963"/>
      <c r="S6" s="644"/>
      <c r="T6" s="1964" t="s">
        <v>3387</v>
      </c>
      <c r="U6" s="1964"/>
      <c r="V6" s="1964"/>
      <c r="W6" s="1971"/>
      <c r="X6" s="1971"/>
      <c r="Y6" s="1971"/>
      <c r="Z6" s="1971"/>
      <c r="AA6" s="1971"/>
      <c r="AB6" s="1971"/>
      <c r="AC6" s="1971"/>
      <c r="AD6" s="1971"/>
    </row>
    <row r="7" spans="1:33" ht="5.0999999999999996" customHeight="1">
      <c r="A7" s="649"/>
      <c r="B7" s="649"/>
      <c r="C7" s="649"/>
      <c r="D7" s="644"/>
      <c r="E7" s="644"/>
      <c r="F7" s="644"/>
      <c r="G7" s="644"/>
      <c r="H7" s="644"/>
      <c r="I7" s="644"/>
      <c r="J7" s="644"/>
      <c r="K7" s="644"/>
      <c r="L7" s="644"/>
      <c r="M7" s="644"/>
      <c r="N7" s="644"/>
      <c r="O7" s="644"/>
      <c r="P7" s="644"/>
      <c r="Q7" s="644"/>
      <c r="R7" s="644"/>
      <c r="S7" s="644"/>
      <c r="T7" s="650"/>
      <c r="U7" s="650"/>
      <c r="V7" s="650"/>
      <c r="W7" s="644"/>
      <c r="X7" s="644"/>
      <c r="Y7" s="644"/>
      <c r="Z7" s="644"/>
      <c r="AA7" s="644"/>
      <c r="AB7" s="644"/>
      <c r="AC7" s="644"/>
      <c r="AD7" s="644"/>
    </row>
    <row r="8" spans="1:33" ht="21" customHeight="1">
      <c r="A8" s="1962" t="s">
        <v>3388</v>
      </c>
      <c r="B8" s="1962"/>
      <c r="C8" s="1962"/>
      <c r="D8" s="1963" t="str">
        <f>IF(第二面!K5="","",第二面!K5)</f>
        <v/>
      </c>
      <c r="E8" s="1963"/>
      <c r="F8" s="1963"/>
      <c r="G8" s="1963"/>
      <c r="H8" s="1963"/>
      <c r="I8" s="1963"/>
      <c r="J8" s="1963"/>
      <c r="K8" s="1963"/>
      <c r="L8" s="1963"/>
      <c r="M8" s="1963"/>
      <c r="N8" s="1963"/>
      <c r="O8" s="1963"/>
      <c r="P8" s="1963"/>
      <c r="Q8" s="1963"/>
      <c r="R8" s="1963"/>
      <c r="S8" s="644"/>
      <c r="T8" s="1964" t="s">
        <v>3389</v>
      </c>
      <c r="U8" s="1964"/>
      <c r="V8" s="1964"/>
      <c r="W8" s="1965"/>
      <c r="X8" s="1965"/>
      <c r="Y8" s="1965"/>
      <c r="Z8" s="1965"/>
      <c r="AA8" s="1965"/>
      <c r="AB8" s="1965"/>
      <c r="AC8" s="1965"/>
      <c r="AD8" s="1965"/>
    </row>
    <row r="9" spans="1:33" ht="5.0999999999999996" customHeight="1" thickBot="1">
      <c r="A9" s="650"/>
      <c r="B9" s="650"/>
      <c r="C9" s="650"/>
      <c r="D9" s="644"/>
      <c r="E9" s="644"/>
      <c r="F9" s="644"/>
      <c r="G9" s="644"/>
      <c r="H9" s="644"/>
      <c r="I9" s="644"/>
      <c r="J9" s="644"/>
      <c r="K9" s="644"/>
      <c r="L9" s="644"/>
      <c r="M9" s="644"/>
      <c r="N9" s="644"/>
      <c r="O9" s="644"/>
      <c r="P9" s="644"/>
      <c r="Q9" s="644"/>
      <c r="R9" s="644"/>
      <c r="S9" s="644"/>
      <c r="T9" s="650"/>
      <c r="U9" s="650"/>
      <c r="V9" s="650"/>
      <c r="W9" s="643"/>
      <c r="X9" s="643"/>
      <c r="Y9" s="643"/>
      <c r="Z9" s="643"/>
      <c r="AA9" s="643"/>
      <c r="AB9" s="643"/>
      <c r="AC9" s="643"/>
      <c r="AD9" s="643"/>
    </row>
    <row r="10" spans="1:33" ht="23.1" customHeight="1" thickBot="1">
      <c r="A10" s="1966" t="s">
        <v>3390</v>
      </c>
      <c r="B10" s="1870"/>
      <c r="C10" s="1870"/>
      <c r="D10" s="1870"/>
      <c r="E10" s="1967"/>
      <c r="F10" s="1870" t="s">
        <v>3391</v>
      </c>
      <c r="G10" s="1870"/>
      <c r="H10" s="1870"/>
      <c r="I10" s="1870"/>
      <c r="J10" s="1870"/>
      <c r="K10" s="1870"/>
      <c r="L10" s="1870"/>
      <c r="M10" s="1870"/>
      <c r="N10" s="1870"/>
      <c r="O10" s="1870"/>
      <c r="P10" s="1870"/>
      <c r="Q10" s="1870"/>
      <c r="R10" s="1870"/>
      <c r="S10" s="1870"/>
      <c r="T10" s="1870"/>
      <c r="U10" s="1870"/>
      <c r="V10" s="1870"/>
      <c r="W10" s="1870"/>
      <c r="X10" s="1968"/>
      <c r="Y10" s="1921" t="s">
        <v>3392</v>
      </c>
      <c r="Z10" s="1922"/>
      <c r="AA10" s="1923"/>
      <c r="AB10" s="1924" t="s">
        <v>3393</v>
      </c>
      <c r="AC10" s="1870"/>
      <c r="AD10" s="1871"/>
      <c r="AE10" s="652"/>
      <c r="AF10" s="652"/>
      <c r="AG10" s="652"/>
    </row>
    <row r="11" spans="1:33" ht="23.1" customHeight="1" thickTop="1">
      <c r="A11" s="1905" t="s">
        <v>3394</v>
      </c>
      <c r="B11" s="1906"/>
      <c r="C11" s="1906"/>
      <c r="D11" s="1906"/>
      <c r="E11" s="1907"/>
      <c r="F11" s="653" t="str">
        <f>第三面!D7</f>
        <v>□</v>
      </c>
      <c r="G11" s="611" t="s">
        <v>3395</v>
      </c>
      <c r="H11" s="654"/>
      <c r="I11" s="654"/>
      <c r="J11" s="654"/>
      <c r="K11" s="654"/>
      <c r="L11" s="654"/>
      <c r="M11" s="654"/>
      <c r="N11" s="654"/>
      <c r="O11" s="654"/>
      <c r="P11" s="653" t="str">
        <f>第三面!K8</f>
        <v>□</v>
      </c>
      <c r="Q11" s="611" t="s">
        <v>3396</v>
      </c>
      <c r="R11" s="654"/>
      <c r="S11" s="654"/>
      <c r="T11" s="654"/>
      <c r="U11" s="654"/>
      <c r="V11" s="654"/>
      <c r="W11" s="654"/>
      <c r="X11" s="655"/>
      <c r="Y11" s="1911"/>
      <c r="Z11" s="1912"/>
      <c r="AA11" s="1913"/>
      <c r="AB11" s="1914"/>
      <c r="AC11" s="1806"/>
      <c r="AD11" s="1807"/>
      <c r="AE11" s="656"/>
      <c r="AF11" s="656"/>
      <c r="AG11" s="656"/>
    </row>
    <row r="12" spans="1:33" ht="23.1" customHeight="1">
      <c r="A12" s="1905"/>
      <c r="B12" s="1906"/>
      <c r="C12" s="1906"/>
      <c r="D12" s="1906"/>
      <c r="E12" s="1907"/>
      <c r="F12" s="657" t="s">
        <v>2565</v>
      </c>
      <c r="G12" s="653" t="str">
        <f>第三面!K7</f>
        <v>□</v>
      </c>
      <c r="H12" s="658" t="s">
        <v>3397</v>
      </c>
      <c r="I12" s="659"/>
      <c r="J12" s="660"/>
      <c r="K12" s="660"/>
      <c r="L12" s="653" t="str">
        <f>第三面!P7</f>
        <v>□</v>
      </c>
      <c r="M12" s="658" t="s">
        <v>3398</v>
      </c>
      <c r="N12" s="660"/>
      <c r="O12" s="659"/>
      <c r="P12" s="660"/>
      <c r="Q12" s="660"/>
      <c r="R12" s="653" t="str">
        <f>第三面!V7</f>
        <v>□</v>
      </c>
      <c r="S12" s="658" t="s">
        <v>3399</v>
      </c>
      <c r="T12" s="659"/>
      <c r="U12" s="660"/>
      <c r="V12" s="660"/>
      <c r="W12" s="660"/>
      <c r="X12" s="661"/>
      <c r="Y12" s="1911"/>
      <c r="Z12" s="1912"/>
      <c r="AA12" s="1913"/>
      <c r="AB12" s="1914"/>
      <c r="AC12" s="1806"/>
      <c r="AD12" s="1807"/>
      <c r="AE12" s="656"/>
      <c r="AF12" s="656"/>
      <c r="AG12" s="656"/>
    </row>
    <row r="13" spans="1:33" ht="23.1" customHeight="1">
      <c r="A13" s="1908"/>
      <c r="B13" s="1909"/>
      <c r="C13" s="1909"/>
      <c r="D13" s="1909"/>
      <c r="E13" s="1910"/>
      <c r="F13" s="648" t="s">
        <v>3400</v>
      </c>
      <c r="G13" s="662"/>
      <c r="H13" s="662"/>
      <c r="I13" s="662"/>
      <c r="J13" s="663"/>
      <c r="K13" s="662"/>
      <c r="L13" s="664" t="s">
        <v>2820</v>
      </c>
      <c r="M13" s="665" t="s">
        <v>3040</v>
      </c>
      <c r="N13" s="662"/>
      <c r="O13" s="662"/>
      <c r="P13" s="666" t="str">
        <f>IF(P11="□","□",IF(AND(L13="■"),"□","■"))</f>
        <v>□</v>
      </c>
      <c r="Q13" s="665" t="s">
        <v>2940</v>
      </c>
      <c r="R13" s="662"/>
      <c r="S13" s="662"/>
      <c r="T13" s="662"/>
      <c r="U13" s="662"/>
      <c r="V13" s="662"/>
      <c r="W13" s="662"/>
      <c r="X13" s="667"/>
      <c r="Y13" s="1895"/>
      <c r="Z13" s="1896"/>
      <c r="AA13" s="1897"/>
      <c r="AB13" s="1899"/>
      <c r="AC13" s="1847"/>
      <c r="AD13" s="1848"/>
      <c r="AE13" s="656"/>
      <c r="AF13" s="656"/>
      <c r="AG13" s="656"/>
    </row>
    <row r="14" spans="1:33" ht="23.1" customHeight="1">
      <c r="A14" s="1902" t="s">
        <v>3401</v>
      </c>
      <c r="B14" s="1903"/>
      <c r="C14" s="1903"/>
      <c r="D14" s="1903"/>
      <c r="E14" s="1904"/>
      <c r="F14" s="666" t="str">
        <f>IF(OR(ISNUMBER(SEARCH("第１種低層",第三面!J18)),ISNUMBER(SEARCH("第１種低層",第三面!O18)),ISNUMBER(SEARCH("第１種低層",第三面!T18)),ISNUMBER(SEARCH("第１種低層",第三面!Y18))),"■","□")</f>
        <v>□</v>
      </c>
      <c r="G14" s="668" t="s">
        <v>3402</v>
      </c>
      <c r="H14" s="669"/>
      <c r="I14" s="669"/>
      <c r="J14" s="669"/>
      <c r="K14" s="669"/>
      <c r="L14" s="669"/>
      <c r="M14" s="669"/>
      <c r="N14" s="669"/>
      <c r="O14" s="666" t="str">
        <f>IF(OR(ISNUMBER(SEARCH("第２種低層",第三面!J18)),ISNUMBER(SEARCH("第２種低層",第三面!O18)),ISNUMBER(SEARCH("第２種低層",第三面!T18)),ISNUMBER(SEARCH("第２種低層",第三面!Y18))),"■","□")</f>
        <v>□</v>
      </c>
      <c r="P14" s="668" t="s">
        <v>3403</v>
      </c>
      <c r="Q14" s="669"/>
      <c r="R14" s="669"/>
      <c r="S14" s="669"/>
      <c r="T14" s="669"/>
      <c r="U14" s="669"/>
      <c r="V14" s="669"/>
      <c r="W14" s="669"/>
      <c r="X14" s="670"/>
      <c r="Y14" s="1959"/>
      <c r="Z14" s="1893"/>
      <c r="AA14" s="1894"/>
      <c r="AB14" s="1898"/>
      <c r="AC14" s="1824"/>
      <c r="AD14" s="1825"/>
      <c r="AE14" s="656"/>
      <c r="AF14" s="656"/>
      <c r="AG14" s="656"/>
    </row>
    <row r="15" spans="1:33" ht="23.1" customHeight="1">
      <c r="A15" s="1905"/>
      <c r="B15" s="1906"/>
      <c r="C15" s="1906"/>
      <c r="D15" s="1906"/>
      <c r="E15" s="1907"/>
      <c r="F15" s="666" t="str">
        <f>IF(OR(ISNUMBER(SEARCH("第１種中高層",第三面!J18)),ISNUMBER(SEARCH("第１種中高層",第三面!O18)),ISNUMBER(SEARCH("第１種中高層",第三面!T18)),ISNUMBER(SEARCH("第１種中高層",第三面!Y18))),"■","□")</f>
        <v>□</v>
      </c>
      <c r="G15" s="671" t="s">
        <v>3404</v>
      </c>
      <c r="H15" s="672"/>
      <c r="I15" s="672"/>
      <c r="J15" s="672"/>
      <c r="K15" s="672"/>
      <c r="L15" s="672"/>
      <c r="M15" s="672"/>
      <c r="N15" s="672"/>
      <c r="O15" s="666" t="str">
        <f>IF(OR(ISNUMBER(SEARCH("第２種中高層",第三面!J18)),ISNUMBER(SEARCH("第２種中高層",第三面!O18)),ISNUMBER(SEARCH("第２種中高層",第三面!T18)),ISNUMBER(SEARCH("第２種中高層",第三面!Y18))),"■","□")</f>
        <v>□</v>
      </c>
      <c r="P15" s="671" t="s">
        <v>3405</v>
      </c>
      <c r="Q15" s="672"/>
      <c r="R15" s="672"/>
      <c r="S15" s="672"/>
      <c r="T15" s="672"/>
      <c r="U15" s="672"/>
      <c r="V15" s="672"/>
      <c r="W15" s="672"/>
      <c r="X15" s="673"/>
      <c r="Y15" s="1960"/>
      <c r="Z15" s="1912"/>
      <c r="AA15" s="1913"/>
      <c r="AB15" s="1914"/>
      <c r="AC15" s="1806"/>
      <c r="AD15" s="1807"/>
      <c r="AE15" s="656"/>
      <c r="AF15" s="656"/>
      <c r="AG15" s="656"/>
    </row>
    <row r="16" spans="1:33" ht="23.1" customHeight="1">
      <c r="A16" s="1905"/>
      <c r="B16" s="1906"/>
      <c r="C16" s="1906"/>
      <c r="D16" s="1906"/>
      <c r="E16" s="1907"/>
      <c r="F16" s="666" t="str">
        <f>IF(OR(ISNUMBER(SEARCH("第１種住居",第三面!J18)),ISNUMBER(SEARCH("第１種住居",第三面!O18)),ISNUMBER(SEARCH("第１種住居",第三面!T18)),ISNUMBER(SEARCH("第１種住居",第三面!Y18))),"■","□")</f>
        <v>□</v>
      </c>
      <c r="G16" s="671" t="s">
        <v>3406</v>
      </c>
      <c r="H16" s="672"/>
      <c r="I16" s="672"/>
      <c r="J16" s="672"/>
      <c r="K16" s="672"/>
      <c r="L16" s="666" t="str">
        <f>IF(OR(ISNUMBER(SEARCH("第２種住居",第三面!J18)),ISNUMBER(SEARCH("第２種住居",第三面!O18)),ISNUMBER(SEARCH("第２種住居",第三面!T18)),ISNUMBER(SEARCH("第２種住居",第三面!Y18))),"■","□")</f>
        <v>□</v>
      </c>
      <c r="M16" s="671" t="s">
        <v>3407</v>
      </c>
      <c r="N16" s="672"/>
      <c r="O16" s="672"/>
      <c r="P16" s="672"/>
      <c r="Q16" s="672"/>
      <c r="R16" s="672"/>
      <c r="S16" s="666" t="str">
        <f>IF(OR(第三面!J18="準住居地域",第三面!O18="準住居地域",第三面!T18="準住居地域",第三面!Y18="準住居地域"),"■","□")</f>
        <v>□</v>
      </c>
      <c r="T16" s="671" t="s">
        <v>3408</v>
      </c>
      <c r="U16" s="672"/>
      <c r="V16" s="672"/>
      <c r="W16" s="672"/>
      <c r="X16" s="673"/>
      <c r="Y16" s="1960"/>
      <c r="Z16" s="1912"/>
      <c r="AA16" s="1913"/>
      <c r="AB16" s="1914"/>
      <c r="AC16" s="1806"/>
      <c r="AD16" s="1807"/>
      <c r="AE16" s="656"/>
      <c r="AF16" s="656"/>
      <c r="AG16" s="656"/>
    </row>
    <row r="17" spans="1:34" ht="23.1" customHeight="1">
      <c r="A17" s="1905"/>
      <c r="B17" s="1906"/>
      <c r="C17" s="1906"/>
      <c r="D17" s="1906"/>
      <c r="E17" s="1907"/>
      <c r="F17" s="666" t="str">
        <f>IF(OR(第三面!J18="近隣商業地域",第三面!O18="近隣商業地域",第三面!T18="近隣商業地域",第三面!Y18="近隣商業地域"),"■","□")</f>
        <v>□</v>
      </c>
      <c r="G17" s="671" t="s">
        <v>3409</v>
      </c>
      <c r="H17" s="672"/>
      <c r="I17" s="672"/>
      <c r="J17" s="672"/>
      <c r="K17" s="672"/>
      <c r="L17" s="666" t="str">
        <f>IF(OR(第三面!J18="商業地域",第三面!O18="商業地域",第三面!T18="商業地域",第三面!Y18="商業地域"),"■","□")</f>
        <v>□</v>
      </c>
      <c r="M17" s="671" t="s">
        <v>3410</v>
      </c>
      <c r="N17" s="672"/>
      <c r="O17" s="672"/>
      <c r="P17" s="672"/>
      <c r="Q17" s="672"/>
      <c r="R17" s="672"/>
      <c r="S17" s="672"/>
      <c r="T17" s="672"/>
      <c r="U17" s="672"/>
      <c r="V17" s="672"/>
      <c r="W17" s="672"/>
      <c r="X17" s="673"/>
      <c r="Y17" s="1960"/>
      <c r="Z17" s="1912"/>
      <c r="AA17" s="1913"/>
      <c r="AB17" s="1914"/>
      <c r="AC17" s="1806"/>
      <c r="AD17" s="1807"/>
      <c r="AE17" s="656"/>
      <c r="AF17" s="656"/>
      <c r="AG17" s="656"/>
    </row>
    <row r="18" spans="1:34" ht="23.1" customHeight="1">
      <c r="A18" s="1905"/>
      <c r="B18" s="1906"/>
      <c r="C18" s="1906"/>
      <c r="D18" s="1906"/>
      <c r="E18" s="1907"/>
      <c r="F18" s="666" t="str">
        <f>IF(OR(第三面!J18="準工業地域",第三面!O18="準工業地域",第三面!T18="準工業地域",第三面!Y18="準工業地域"),"■","□")</f>
        <v>□</v>
      </c>
      <c r="G18" s="671" t="s">
        <v>3411</v>
      </c>
      <c r="H18" s="672"/>
      <c r="I18" s="672"/>
      <c r="J18" s="672"/>
      <c r="K18" s="666" t="str">
        <f>IF(OR(第三面!J18="工業地域",第三面!O18="工業地域",第三面!T18="工業地域",第三面!Y18="工業地域"),"■","□")</f>
        <v>□</v>
      </c>
      <c r="L18" s="671" t="s">
        <v>3412</v>
      </c>
      <c r="M18" s="671"/>
      <c r="N18" s="672"/>
      <c r="O18" s="672"/>
      <c r="P18" s="666" t="str">
        <f>IF(OR(第三面!J18="工業専用地域",第三面!O18="工業専用地域",第三面!T18="工業専用地域",第三面!Y18="工業専用地域"),"■","□")</f>
        <v>□</v>
      </c>
      <c r="Q18" s="671" t="s">
        <v>3413</v>
      </c>
      <c r="R18" s="672"/>
      <c r="S18" s="672"/>
      <c r="T18" s="672"/>
      <c r="U18" s="672"/>
      <c r="V18" s="672"/>
      <c r="W18" s="672"/>
      <c r="X18" s="673"/>
      <c r="Y18" s="1960"/>
      <c r="Z18" s="1912"/>
      <c r="AA18" s="1913"/>
      <c r="AB18" s="1914"/>
      <c r="AC18" s="1806"/>
      <c r="AD18" s="1807"/>
      <c r="AE18" s="656"/>
      <c r="AF18" s="656"/>
      <c r="AG18" s="656"/>
    </row>
    <row r="19" spans="1:34" ht="23.1" customHeight="1">
      <c r="A19" s="1908"/>
      <c r="B19" s="1909"/>
      <c r="C19" s="1909"/>
      <c r="D19" s="1909"/>
      <c r="E19" s="1910"/>
      <c r="F19" s="666" t="str">
        <f>IF(OR(第三面!J18="指定なし",第三面!O18="指定なし",第三面!T18="指定なし",第三面!Y18="指定なし"),"■","□")</f>
        <v>□</v>
      </c>
      <c r="G19" s="671" t="s">
        <v>3414</v>
      </c>
      <c r="H19" s="672"/>
      <c r="I19" s="672"/>
      <c r="J19" s="672"/>
      <c r="K19" s="672"/>
      <c r="L19" s="672"/>
      <c r="M19" s="672"/>
      <c r="N19" s="672"/>
      <c r="O19" s="672"/>
      <c r="P19" s="672"/>
      <c r="Q19" s="672"/>
      <c r="R19" s="672"/>
      <c r="S19" s="672"/>
      <c r="T19" s="672"/>
      <c r="U19" s="672"/>
      <c r="V19" s="672"/>
      <c r="W19" s="672"/>
      <c r="X19" s="673"/>
      <c r="Y19" s="1961"/>
      <c r="Z19" s="1896"/>
      <c r="AA19" s="1897"/>
      <c r="AB19" s="1899"/>
      <c r="AC19" s="1847"/>
      <c r="AD19" s="1848"/>
      <c r="AE19" s="656"/>
      <c r="AF19" s="656"/>
      <c r="AG19" s="656"/>
    </row>
    <row r="20" spans="1:34" ht="23.1" customHeight="1">
      <c r="A20" s="1952" t="s">
        <v>3415</v>
      </c>
      <c r="B20" s="1953"/>
      <c r="C20" s="1953"/>
      <c r="D20" s="1953"/>
      <c r="E20" s="1954"/>
      <c r="F20" s="674" t="s">
        <v>2565</v>
      </c>
      <c r="G20" s="675">
        <f>第三面!J20</f>
        <v>0</v>
      </c>
      <c r="H20" s="675" t="s">
        <v>3416</v>
      </c>
      <c r="I20" s="675">
        <f>第三面!J22</f>
        <v>0</v>
      </c>
      <c r="J20" s="675" t="s">
        <v>2839</v>
      </c>
      <c r="K20" s="675" t="str">
        <f>IF(第三面!O20="","",第三面!O20)</f>
        <v/>
      </c>
      <c r="L20" s="675" t="s">
        <v>3417</v>
      </c>
      <c r="M20" s="675" t="str">
        <f>IF(第三面!O22="","",第三面!O22)</f>
        <v/>
      </c>
      <c r="N20" s="675" t="s">
        <v>3418</v>
      </c>
      <c r="O20" s="675" t="str">
        <f>IF(第三面!T20="","",第三面!T20)</f>
        <v/>
      </c>
      <c r="P20" s="675" t="s">
        <v>3417</v>
      </c>
      <c r="Q20" s="675" t="str">
        <f>IF(第三面!T22="","",第三面!T22)</f>
        <v/>
      </c>
      <c r="R20" s="675" t="s">
        <v>3418</v>
      </c>
      <c r="S20" s="675" t="str">
        <f>IF(第三面!Y20="","",第三面!Y20)</f>
        <v/>
      </c>
      <c r="T20" s="675" t="s">
        <v>3417</v>
      </c>
      <c r="U20" s="675" t="str">
        <f>IF(第三面!Y22="","",第三面!Y22)</f>
        <v/>
      </c>
      <c r="V20" s="675" t="s">
        <v>3219</v>
      </c>
      <c r="W20" s="676"/>
      <c r="X20" s="677"/>
      <c r="Y20" s="1876"/>
      <c r="Z20" s="1877"/>
      <c r="AA20" s="1878"/>
      <c r="AB20" s="1879"/>
      <c r="AC20" s="1880"/>
      <c r="AD20" s="1881"/>
      <c r="AE20" s="656"/>
      <c r="AF20" s="656"/>
      <c r="AG20" s="656"/>
    </row>
    <row r="21" spans="1:34" ht="23.1" customHeight="1">
      <c r="A21" s="1902" t="s">
        <v>2828</v>
      </c>
      <c r="B21" s="1903"/>
      <c r="C21" s="1903"/>
      <c r="D21" s="1903"/>
      <c r="E21" s="1904"/>
      <c r="F21" s="678" t="str">
        <f>第三面!K9</f>
        <v>□</v>
      </c>
      <c r="G21" s="679" t="s">
        <v>3419</v>
      </c>
      <c r="H21" s="680"/>
      <c r="I21" s="680"/>
      <c r="J21" s="678" t="str">
        <f>第三面!P9</f>
        <v>□</v>
      </c>
      <c r="K21" s="679" t="s">
        <v>3420</v>
      </c>
      <c r="L21" s="680"/>
      <c r="M21" s="680"/>
      <c r="N21" s="680"/>
      <c r="O21" s="678" t="str">
        <f>第三面!V9</f>
        <v>□</v>
      </c>
      <c r="P21" s="679" t="s">
        <v>3414</v>
      </c>
      <c r="Q21" s="680"/>
      <c r="R21" s="680"/>
      <c r="S21" s="680"/>
      <c r="T21" s="680"/>
      <c r="U21" s="680"/>
      <c r="V21" s="680"/>
      <c r="W21" s="680"/>
      <c r="X21" s="681"/>
      <c r="Y21" s="1893"/>
      <c r="Z21" s="1893"/>
      <c r="AA21" s="1894"/>
      <c r="AB21" s="1898"/>
      <c r="AC21" s="1824"/>
      <c r="AD21" s="1825"/>
      <c r="AE21" s="656"/>
      <c r="AF21" s="656"/>
      <c r="AG21" s="656"/>
      <c r="AH21" s="682"/>
    </row>
    <row r="22" spans="1:34" ht="23.1" customHeight="1">
      <c r="A22" s="1908"/>
      <c r="B22" s="1909"/>
      <c r="C22" s="1909"/>
      <c r="D22" s="1909"/>
      <c r="E22" s="1910"/>
      <c r="F22" s="683" t="s">
        <v>2820</v>
      </c>
      <c r="G22" s="658" t="s">
        <v>3421</v>
      </c>
      <c r="H22" s="644"/>
      <c r="I22" s="644"/>
      <c r="J22" s="644"/>
      <c r="K22" s="644"/>
      <c r="L22" s="683" t="s">
        <v>2820</v>
      </c>
      <c r="M22" s="658" t="s">
        <v>3422</v>
      </c>
      <c r="N22" s="644"/>
      <c r="O22" s="644"/>
      <c r="P22" s="644"/>
      <c r="Q22" s="644"/>
      <c r="R22" s="644"/>
      <c r="S22" s="644"/>
      <c r="T22" s="644"/>
      <c r="U22" s="644"/>
      <c r="V22" s="644"/>
      <c r="W22" s="644"/>
      <c r="X22" s="684"/>
      <c r="Y22" s="1896"/>
      <c r="Z22" s="1896"/>
      <c r="AA22" s="1897"/>
      <c r="AB22" s="1899"/>
      <c r="AC22" s="1847"/>
      <c r="AD22" s="1848"/>
      <c r="AE22" s="656"/>
      <c r="AF22" s="656"/>
      <c r="AG22" s="656"/>
    </row>
    <row r="23" spans="1:34" ht="23.1" customHeight="1">
      <c r="A23" s="1902" t="s">
        <v>3423</v>
      </c>
      <c r="B23" s="1903"/>
      <c r="C23" s="1903"/>
      <c r="D23" s="1903"/>
      <c r="E23" s="1904"/>
      <c r="F23" s="685" t="s">
        <v>2820</v>
      </c>
      <c r="G23" s="1957"/>
      <c r="H23" s="1957"/>
      <c r="I23" s="687" t="s">
        <v>3424</v>
      </c>
      <c r="J23" s="688"/>
      <c r="K23" s="679" t="s">
        <v>3425</v>
      </c>
      <c r="L23" s="679"/>
      <c r="M23" s="679"/>
      <c r="N23" s="679"/>
      <c r="O23" s="679"/>
      <c r="P23" s="685" t="s">
        <v>2820</v>
      </c>
      <c r="Q23" s="679" t="s">
        <v>3426</v>
      </c>
      <c r="R23" s="679"/>
      <c r="S23" s="1950"/>
      <c r="T23" s="1950"/>
      <c r="U23" s="1950"/>
      <c r="V23" s="1950"/>
      <c r="W23" s="679" t="s">
        <v>2804</v>
      </c>
      <c r="X23" s="689"/>
      <c r="Y23" s="1893"/>
      <c r="Z23" s="1893"/>
      <c r="AA23" s="1894"/>
      <c r="AB23" s="1898"/>
      <c r="AC23" s="1824"/>
      <c r="AD23" s="1825"/>
      <c r="AE23" s="656"/>
      <c r="AF23" s="656"/>
      <c r="AG23" s="656"/>
    </row>
    <row r="24" spans="1:34" ht="23.1" customHeight="1">
      <c r="A24" s="1908"/>
      <c r="B24" s="1909"/>
      <c r="C24" s="1909"/>
      <c r="D24" s="1909"/>
      <c r="E24" s="1910"/>
      <c r="F24" s="664" t="s">
        <v>2820</v>
      </c>
      <c r="G24" s="648" t="s">
        <v>3427</v>
      </c>
      <c r="H24" s="648"/>
      <c r="I24" s="648"/>
      <c r="J24" s="648"/>
      <c r="K24" s="690"/>
      <c r="L24" s="648" t="s">
        <v>3428</v>
      </c>
      <c r="M24" s="664" t="s">
        <v>2820</v>
      </c>
      <c r="N24" s="648" t="s">
        <v>3429</v>
      </c>
      <c r="O24" s="648"/>
      <c r="P24" s="648"/>
      <c r="Q24" s="648"/>
      <c r="R24" s="690" t="s">
        <v>3241</v>
      </c>
      <c r="S24" s="648" t="s">
        <v>3425</v>
      </c>
      <c r="T24" s="691"/>
      <c r="U24" s="691"/>
      <c r="V24" s="666" t="str">
        <f>IF(OR(F23="■",P23="■",F24="■",M24="■"),"□","■")</f>
        <v>■</v>
      </c>
      <c r="W24" s="691" t="s">
        <v>3430</v>
      </c>
      <c r="X24" s="692"/>
      <c r="Y24" s="1896"/>
      <c r="Z24" s="1896"/>
      <c r="AA24" s="1897"/>
      <c r="AB24" s="1899"/>
      <c r="AC24" s="1847"/>
      <c r="AD24" s="1848"/>
      <c r="AE24" s="656"/>
      <c r="AF24" s="656"/>
      <c r="AG24" s="656"/>
    </row>
    <row r="25" spans="1:34" ht="23.1" customHeight="1">
      <c r="A25" s="1902" t="s">
        <v>3431</v>
      </c>
      <c r="B25" s="1903"/>
      <c r="C25" s="1903"/>
      <c r="D25" s="1903"/>
      <c r="E25" s="1903"/>
      <c r="F25" s="693" t="s">
        <v>2820</v>
      </c>
      <c r="G25" s="679" t="s">
        <v>3432</v>
      </c>
      <c r="H25" s="679"/>
      <c r="I25" s="679"/>
      <c r="J25" s="694">
        <v>5</v>
      </c>
      <c r="K25" s="695" t="s">
        <v>3433</v>
      </c>
      <c r="L25" s="694">
        <v>3</v>
      </c>
      <c r="M25" s="679" t="s">
        <v>3434</v>
      </c>
      <c r="N25" s="679" t="s">
        <v>3435</v>
      </c>
      <c r="O25" s="679"/>
      <c r="P25" s="694">
        <v>4</v>
      </c>
      <c r="Q25" s="679" t="s">
        <v>3436</v>
      </c>
      <c r="R25" s="696"/>
      <c r="S25" s="696"/>
      <c r="T25" s="679"/>
      <c r="U25" s="696"/>
      <c r="V25" s="697" t="str">
        <f>IF(F25="■","□","■")</f>
        <v>■</v>
      </c>
      <c r="W25" s="679" t="s">
        <v>3430</v>
      </c>
      <c r="X25" s="689"/>
      <c r="Y25" s="1893"/>
      <c r="Z25" s="1893"/>
      <c r="AA25" s="1894"/>
      <c r="AB25" s="1898"/>
      <c r="AC25" s="1824"/>
      <c r="AD25" s="1825"/>
      <c r="AE25" s="656"/>
      <c r="AF25" s="656"/>
      <c r="AG25" s="656"/>
    </row>
    <row r="26" spans="1:34" ht="23.1" customHeight="1">
      <c r="A26" s="1908"/>
      <c r="B26" s="1909"/>
      <c r="C26" s="1909"/>
      <c r="D26" s="1909"/>
      <c r="E26" s="1909"/>
      <c r="F26" s="698" t="s">
        <v>2820</v>
      </c>
      <c r="G26" s="648" t="s">
        <v>3437</v>
      </c>
      <c r="H26" s="648"/>
      <c r="I26" s="664" t="s">
        <v>2820</v>
      </c>
      <c r="J26" s="648" t="s">
        <v>3438</v>
      </c>
      <c r="K26" s="648"/>
      <c r="L26" s="648"/>
      <c r="M26" s="648"/>
      <c r="N26" s="1958" t="str">
        <f>IF(I26="■",#REF!,"")</f>
        <v/>
      </c>
      <c r="O26" s="1958"/>
      <c r="P26" s="648" t="s">
        <v>3439</v>
      </c>
      <c r="Q26" s="664" t="s">
        <v>2820</v>
      </c>
      <c r="R26" s="648" t="s">
        <v>3440</v>
      </c>
      <c r="S26" s="648"/>
      <c r="T26" s="648"/>
      <c r="U26" s="648"/>
      <c r="V26" s="1958" t="str">
        <f>IF(Q26="■",#REF!,"")</f>
        <v/>
      </c>
      <c r="W26" s="1958"/>
      <c r="X26" s="699" t="s">
        <v>3439</v>
      </c>
      <c r="Y26" s="1896"/>
      <c r="Z26" s="1896"/>
      <c r="AA26" s="1897"/>
      <c r="AB26" s="1899"/>
      <c r="AC26" s="1847"/>
      <c r="AD26" s="1848"/>
      <c r="AE26" s="656"/>
      <c r="AF26" s="656"/>
      <c r="AG26" s="656"/>
    </row>
    <row r="27" spans="1:34" ht="23.1" customHeight="1">
      <c r="A27" s="1952" t="s">
        <v>3441</v>
      </c>
      <c r="B27" s="1953"/>
      <c r="C27" s="1953"/>
      <c r="D27" s="1953"/>
      <c r="E27" s="1954"/>
      <c r="F27" s="685" t="s">
        <v>2820</v>
      </c>
      <c r="G27" s="679" t="s">
        <v>3442</v>
      </c>
      <c r="H27" s="679"/>
      <c r="I27" s="679"/>
      <c r="J27" s="685" t="s">
        <v>2820</v>
      </c>
      <c r="K27" s="679" t="s">
        <v>3443</v>
      </c>
      <c r="L27" s="679"/>
      <c r="M27" s="679"/>
      <c r="N27" s="685" t="s">
        <v>2820</v>
      </c>
      <c r="O27" s="679" t="s">
        <v>3444</v>
      </c>
      <c r="P27" s="679"/>
      <c r="Q27" s="679"/>
      <c r="R27" s="679"/>
      <c r="S27" s="685" t="s">
        <v>2820</v>
      </c>
      <c r="T27" s="679" t="s">
        <v>3445</v>
      </c>
      <c r="U27" s="679"/>
      <c r="V27" s="697" t="str">
        <f>IF(OR(F27="■",J27="■",N27="■",S27="■"),"□","■")</f>
        <v>■</v>
      </c>
      <c r="W27" s="679" t="s">
        <v>3430</v>
      </c>
      <c r="X27" s="689"/>
      <c r="Y27" s="1877"/>
      <c r="Z27" s="1877"/>
      <c r="AA27" s="1878"/>
      <c r="AB27" s="1879"/>
      <c r="AC27" s="1880"/>
      <c r="AD27" s="1881"/>
      <c r="AE27" s="656"/>
      <c r="AF27" s="656"/>
      <c r="AG27" s="656"/>
    </row>
    <row r="28" spans="1:34" ht="23.1" customHeight="1">
      <c r="A28" s="1902" t="s">
        <v>3446</v>
      </c>
      <c r="B28" s="1903"/>
      <c r="C28" s="1903"/>
      <c r="D28" s="1903"/>
      <c r="E28" s="1904"/>
      <c r="F28" s="685" t="s">
        <v>2820</v>
      </c>
      <c r="G28" s="700" t="s">
        <v>3447</v>
      </c>
      <c r="H28" s="700"/>
      <c r="I28" s="685" t="s">
        <v>2820</v>
      </c>
      <c r="J28" s="700" t="s">
        <v>3448</v>
      </c>
      <c r="K28" s="700"/>
      <c r="L28" s="685" t="s">
        <v>2820</v>
      </c>
      <c r="M28" s="701" t="s">
        <v>3449</v>
      </c>
      <c r="N28" s="700"/>
      <c r="O28" s="1955"/>
      <c r="P28" s="1955"/>
      <c r="Q28" s="1955"/>
      <c r="R28" s="1955"/>
      <c r="S28" s="701" t="s">
        <v>2804</v>
      </c>
      <c r="T28" s="700"/>
      <c r="U28" s="700"/>
      <c r="V28" s="697" t="str">
        <f>IF(OR(F28="■",I28="■",L28="■"),"□","■")</f>
        <v>■</v>
      </c>
      <c r="W28" s="701" t="s">
        <v>3430</v>
      </c>
      <c r="X28" s="702"/>
      <c r="Y28" s="1893"/>
      <c r="Z28" s="1893"/>
      <c r="AA28" s="1894"/>
      <c r="AB28" s="1898"/>
      <c r="AC28" s="1824"/>
      <c r="AD28" s="1825"/>
      <c r="AE28" s="656"/>
      <c r="AF28" s="656"/>
      <c r="AG28" s="656"/>
    </row>
    <row r="29" spans="1:34" ht="23.1" customHeight="1">
      <c r="A29" s="1908"/>
      <c r="B29" s="1909"/>
      <c r="C29" s="1909"/>
      <c r="D29" s="1909"/>
      <c r="E29" s="1910"/>
      <c r="F29" s="1956" t="s">
        <v>3450</v>
      </c>
      <c r="G29" s="1956"/>
      <c r="H29" s="664" t="s">
        <v>2820</v>
      </c>
      <c r="I29" s="704" t="s">
        <v>3451</v>
      </c>
      <c r="J29" s="666" t="str">
        <f>IF(V28="■","□",IF(AND(H29="■"),"□","■"))</f>
        <v>□</v>
      </c>
      <c r="K29" s="703" t="s">
        <v>3430</v>
      </c>
      <c r="L29" s="705"/>
      <c r="M29" s="705"/>
      <c r="N29" s="705"/>
      <c r="O29" s="705"/>
      <c r="P29" s="705"/>
      <c r="Q29" s="705"/>
      <c r="R29" s="705"/>
      <c r="S29" s="705"/>
      <c r="T29" s="705"/>
      <c r="U29" s="705"/>
      <c r="V29" s="705"/>
      <c r="W29" s="705"/>
      <c r="X29" s="706"/>
      <c r="Y29" s="1896"/>
      <c r="Z29" s="1896"/>
      <c r="AA29" s="1897"/>
      <c r="AB29" s="1899"/>
      <c r="AC29" s="1847"/>
      <c r="AD29" s="1848"/>
      <c r="AE29" s="656"/>
      <c r="AF29" s="656"/>
      <c r="AG29" s="656"/>
    </row>
    <row r="30" spans="1:34" ht="23.1" customHeight="1">
      <c r="A30" s="1902" t="s">
        <v>3452</v>
      </c>
      <c r="B30" s="1903"/>
      <c r="C30" s="1903"/>
      <c r="D30" s="1903"/>
      <c r="E30" s="1904"/>
      <c r="F30" s="685" t="s">
        <v>2820</v>
      </c>
      <c r="G30" s="679" t="s">
        <v>3040</v>
      </c>
      <c r="H30" s="707" t="s">
        <v>2803</v>
      </c>
      <c r="I30" s="1950"/>
      <c r="J30" s="1950"/>
      <c r="K30" s="679" t="s">
        <v>3453</v>
      </c>
      <c r="L30" s="679"/>
      <c r="M30" s="679"/>
      <c r="N30" s="679"/>
      <c r="O30" s="679"/>
      <c r="P30" s="679"/>
      <c r="Q30" s="679"/>
      <c r="R30" s="679"/>
      <c r="S30" s="696"/>
      <c r="T30" s="696"/>
      <c r="U30" s="696"/>
      <c r="V30" s="697" t="str">
        <f>IF(F30="■","□","■")</f>
        <v>■</v>
      </c>
      <c r="W30" s="679" t="s">
        <v>2940</v>
      </c>
      <c r="X30" s="689"/>
      <c r="Y30" s="1893"/>
      <c r="Z30" s="1893"/>
      <c r="AA30" s="1894"/>
      <c r="AB30" s="1898"/>
      <c r="AC30" s="1824"/>
      <c r="AD30" s="1825"/>
      <c r="AE30" s="656"/>
      <c r="AF30" s="656"/>
      <c r="AG30" s="656"/>
    </row>
    <row r="31" spans="1:34" ht="23.1" customHeight="1">
      <c r="A31" s="1908"/>
      <c r="B31" s="1909"/>
      <c r="C31" s="1909"/>
      <c r="D31" s="1909"/>
      <c r="E31" s="1910"/>
      <c r="F31" s="1951" t="s">
        <v>3454</v>
      </c>
      <c r="G31" s="1951"/>
      <c r="H31" s="664" t="s">
        <v>2820</v>
      </c>
      <c r="I31" s="648" t="s">
        <v>3455</v>
      </c>
      <c r="J31" s="708"/>
      <c r="K31" s="666" t="str">
        <f>IF(V30="■","□",IF(AND(H31="■"),"□","■"))</f>
        <v>□</v>
      </c>
      <c r="L31" s="648" t="s">
        <v>3456</v>
      </c>
      <c r="M31" s="708"/>
      <c r="N31" s="708"/>
      <c r="O31" s="1951" t="s">
        <v>3457</v>
      </c>
      <c r="P31" s="1951"/>
      <c r="Q31" s="664" t="s">
        <v>2820</v>
      </c>
      <c r="R31" s="648" t="s">
        <v>3040</v>
      </c>
      <c r="S31" s="708"/>
      <c r="T31" s="666" t="str">
        <f>IF(V30="■","□",IF(AND(Q31="■"),"□","■"))</f>
        <v>□</v>
      </c>
      <c r="U31" s="648" t="s">
        <v>3041</v>
      </c>
      <c r="V31" s="648"/>
      <c r="W31" s="648"/>
      <c r="X31" s="692"/>
      <c r="Y31" s="1896"/>
      <c r="Z31" s="1896"/>
      <c r="AA31" s="1897"/>
      <c r="AB31" s="1899"/>
      <c r="AC31" s="1847"/>
      <c r="AD31" s="1848"/>
      <c r="AE31" s="656"/>
      <c r="AF31" s="656"/>
      <c r="AG31" s="656"/>
    </row>
    <row r="32" spans="1:34" ht="23.1" customHeight="1">
      <c r="A32" s="1902" t="s">
        <v>3458</v>
      </c>
      <c r="B32" s="1903"/>
      <c r="C32" s="1903"/>
      <c r="D32" s="1903"/>
      <c r="E32" s="1904"/>
      <c r="F32" s="679" t="s">
        <v>3459</v>
      </c>
      <c r="G32" s="709"/>
      <c r="H32" s="709"/>
      <c r="I32" s="709"/>
      <c r="J32" s="685" t="s">
        <v>2820</v>
      </c>
      <c r="K32" s="679" t="s">
        <v>3460</v>
      </c>
      <c r="L32" s="688"/>
      <c r="M32" s="679" t="s">
        <v>3461</v>
      </c>
      <c r="N32" s="709"/>
      <c r="O32" s="696"/>
      <c r="P32" s="696"/>
      <c r="Q32" s="644"/>
      <c r="R32" s="644"/>
      <c r="S32" s="709"/>
      <c r="T32" s="709"/>
      <c r="U32" s="709"/>
      <c r="V32" s="697" t="str">
        <f>IF(J32="■","□","■")</f>
        <v>■</v>
      </c>
      <c r="W32" s="679" t="s">
        <v>3430</v>
      </c>
      <c r="X32" s="710"/>
      <c r="Y32" s="1893"/>
      <c r="Z32" s="1893"/>
      <c r="AA32" s="1894"/>
      <c r="AB32" s="1898"/>
      <c r="AC32" s="1824"/>
      <c r="AD32" s="1825"/>
      <c r="AE32" s="656"/>
      <c r="AF32" s="656"/>
      <c r="AG32" s="656"/>
    </row>
    <row r="33" spans="1:33" ht="23.1" customHeight="1">
      <c r="A33" s="1908"/>
      <c r="B33" s="1909"/>
      <c r="C33" s="1909"/>
      <c r="D33" s="1909"/>
      <c r="E33" s="1910"/>
      <c r="F33" s="1915" t="s">
        <v>3462</v>
      </c>
      <c r="G33" s="1915"/>
      <c r="H33" s="1915"/>
      <c r="I33" s="683" t="s">
        <v>2820</v>
      </c>
      <c r="J33" s="658" t="s">
        <v>3463</v>
      </c>
      <c r="K33" s="658"/>
      <c r="L33" s="711"/>
      <c r="M33" s="658" t="s">
        <v>3464</v>
      </c>
      <c r="N33" s="658"/>
      <c r="O33" s="658"/>
      <c r="P33" s="712"/>
      <c r="Q33" s="658" t="s">
        <v>3465</v>
      </c>
      <c r="R33" s="658"/>
      <c r="S33" s="658"/>
      <c r="T33" s="644"/>
      <c r="U33" s="644"/>
      <c r="V33" s="713" t="str">
        <f>IF(I33="■","□","■")</f>
        <v>■</v>
      </c>
      <c r="W33" s="658" t="s">
        <v>3430</v>
      </c>
      <c r="X33" s="714"/>
      <c r="Y33" s="1896"/>
      <c r="Z33" s="1896"/>
      <c r="AA33" s="1897"/>
      <c r="AB33" s="1899"/>
      <c r="AC33" s="1847"/>
      <c r="AD33" s="1848"/>
      <c r="AE33" s="656"/>
      <c r="AF33" s="656"/>
      <c r="AG33" s="656"/>
    </row>
    <row r="34" spans="1:33" ht="23.1" customHeight="1">
      <c r="A34" s="1902" t="s">
        <v>3466</v>
      </c>
      <c r="B34" s="1903"/>
      <c r="C34" s="1903"/>
      <c r="D34" s="1903"/>
      <c r="E34" s="1904"/>
      <c r="F34" s="685" t="s">
        <v>2820</v>
      </c>
      <c r="G34" s="679" t="s">
        <v>3467</v>
      </c>
      <c r="H34" s="679"/>
      <c r="I34" s="679"/>
      <c r="J34" s="686"/>
      <c r="K34" s="695" t="s">
        <v>3468</v>
      </c>
      <c r="L34" s="679"/>
      <c r="M34" s="679"/>
      <c r="N34" s="687" t="s">
        <v>3469</v>
      </c>
      <c r="O34" s="696"/>
      <c r="P34" s="1948"/>
      <c r="Q34" s="1948"/>
      <c r="R34" s="679" t="s">
        <v>2834</v>
      </c>
      <c r="S34" s="695" t="s">
        <v>3470</v>
      </c>
      <c r="T34" s="1948"/>
      <c r="U34" s="1948"/>
      <c r="V34" s="679" t="s">
        <v>3439</v>
      </c>
      <c r="W34" s="679"/>
      <c r="X34" s="689"/>
      <c r="Y34" s="1893"/>
      <c r="Z34" s="1893"/>
      <c r="AA34" s="1894"/>
      <c r="AB34" s="1898"/>
      <c r="AC34" s="1824"/>
      <c r="AD34" s="1825"/>
      <c r="AE34" s="656"/>
      <c r="AF34" s="656"/>
      <c r="AG34" s="656"/>
    </row>
    <row r="35" spans="1:33" ht="23.1" customHeight="1">
      <c r="A35" s="1905"/>
      <c r="B35" s="1906"/>
      <c r="C35" s="1906"/>
      <c r="D35" s="1906"/>
      <c r="E35" s="1907"/>
      <c r="F35" s="683" t="s">
        <v>2820</v>
      </c>
      <c r="G35" s="611" t="s">
        <v>3467</v>
      </c>
      <c r="H35" s="611"/>
      <c r="I35" s="611"/>
      <c r="J35" s="715"/>
      <c r="K35" s="645" t="s">
        <v>3468</v>
      </c>
      <c r="L35" s="611"/>
      <c r="M35" s="611"/>
      <c r="N35" s="658" t="s">
        <v>3469</v>
      </c>
      <c r="O35" s="644"/>
      <c r="P35" s="1943"/>
      <c r="Q35" s="1943"/>
      <c r="R35" s="611" t="s">
        <v>2834</v>
      </c>
      <c r="S35" s="645" t="s">
        <v>3470</v>
      </c>
      <c r="T35" s="1943"/>
      <c r="U35" s="1943"/>
      <c r="V35" s="611" t="s">
        <v>3439</v>
      </c>
      <c r="W35" s="611"/>
      <c r="X35" s="716"/>
      <c r="Y35" s="1912"/>
      <c r="Z35" s="1912"/>
      <c r="AA35" s="1913"/>
      <c r="AB35" s="1914"/>
      <c r="AC35" s="1806"/>
      <c r="AD35" s="1807"/>
      <c r="AE35" s="656"/>
      <c r="AF35" s="656"/>
      <c r="AG35" s="656"/>
    </row>
    <row r="36" spans="1:33" ht="23.1" customHeight="1">
      <c r="A36" s="1905"/>
      <c r="B36" s="1906"/>
      <c r="C36" s="1906"/>
      <c r="D36" s="1906"/>
      <c r="E36" s="1907"/>
      <c r="F36" s="683" t="s">
        <v>2820</v>
      </c>
      <c r="G36" s="611" t="s">
        <v>3467</v>
      </c>
      <c r="H36" s="611"/>
      <c r="I36" s="611"/>
      <c r="J36" s="715"/>
      <c r="K36" s="645" t="s">
        <v>3468</v>
      </c>
      <c r="L36" s="611"/>
      <c r="M36" s="611"/>
      <c r="N36" s="658" t="s">
        <v>3469</v>
      </c>
      <c r="O36" s="644"/>
      <c r="P36" s="1943"/>
      <c r="Q36" s="1943"/>
      <c r="R36" s="611" t="s">
        <v>2834</v>
      </c>
      <c r="S36" s="645" t="s">
        <v>3470</v>
      </c>
      <c r="T36" s="1943"/>
      <c r="U36" s="1943"/>
      <c r="V36" s="611" t="s">
        <v>3439</v>
      </c>
      <c r="W36" s="611"/>
      <c r="X36" s="716"/>
      <c r="Y36" s="1912"/>
      <c r="Z36" s="1912"/>
      <c r="AA36" s="1913"/>
      <c r="AB36" s="1914"/>
      <c r="AC36" s="1806"/>
      <c r="AD36" s="1807"/>
      <c r="AE36" s="656"/>
      <c r="AF36" s="656"/>
      <c r="AG36" s="656"/>
    </row>
    <row r="37" spans="1:33" ht="23.1" customHeight="1">
      <c r="A37" s="1905"/>
      <c r="B37" s="1906"/>
      <c r="C37" s="1906"/>
      <c r="D37" s="1906"/>
      <c r="E37" s="1907"/>
      <c r="F37" s="683" t="s">
        <v>2820</v>
      </c>
      <c r="G37" s="658" t="s">
        <v>3471</v>
      </c>
      <c r="H37" s="658"/>
      <c r="I37" s="658"/>
      <c r="J37" s="658"/>
      <c r="K37" s="658"/>
      <c r="L37" s="658"/>
      <c r="M37" s="658"/>
      <c r="N37" s="658" t="s">
        <v>3469</v>
      </c>
      <c r="O37" s="644"/>
      <c r="P37" s="1943"/>
      <c r="Q37" s="1943"/>
      <c r="R37" s="611" t="s">
        <v>2834</v>
      </c>
      <c r="S37" s="645" t="s">
        <v>3470</v>
      </c>
      <c r="T37" s="1943"/>
      <c r="U37" s="1943"/>
      <c r="V37" s="611" t="s">
        <v>3439</v>
      </c>
      <c r="W37" s="658"/>
      <c r="X37" s="714"/>
      <c r="Y37" s="1912"/>
      <c r="Z37" s="1912"/>
      <c r="AA37" s="1913"/>
      <c r="AB37" s="1914"/>
      <c r="AC37" s="1806"/>
      <c r="AD37" s="1807"/>
      <c r="AE37" s="656"/>
      <c r="AF37" s="656"/>
      <c r="AG37" s="656"/>
    </row>
    <row r="38" spans="1:33" ht="23.1" customHeight="1">
      <c r="A38" s="1905"/>
      <c r="B38" s="1906"/>
      <c r="C38" s="1906"/>
      <c r="D38" s="1906"/>
      <c r="E38" s="1907"/>
      <c r="F38" s="1942" t="s">
        <v>3472</v>
      </c>
      <c r="G38" s="1942"/>
      <c r="H38" s="1944"/>
      <c r="I38" s="1944"/>
      <c r="J38" s="645" t="s">
        <v>5</v>
      </c>
      <c r="K38" s="712"/>
      <c r="L38" s="645" t="s">
        <v>2710</v>
      </c>
      <c r="M38" s="712"/>
      <c r="N38" s="645" t="s">
        <v>3</v>
      </c>
      <c r="O38" s="658"/>
      <c r="P38" s="645" t="s">
        <v>16</v>
      </c>
      <c r="Q38" s="1944"/>
      <c r="R38" s="1944"/>
      <c r="S38" s="1944"/>
      <c r="T38" s="1944"/>
      <c r="U38" s="1944"/>
      <c r="V38" s="1944"/>
      <c r="W38" s="658" t="s">
        <v>3473</v>
      </c>
      <c r="X38" s="714"/>
      <c r="Y38" s="1912"/>
      <c r="Z38" s="1912"/>
      <c r="AA38" s="1913"/>
      <c r="AB38" s="1914"/>
      <c r="AC38" s="1806"/>
      <c r="AD38" s="1807"/>
      <c r="AE38" s="656"/>
      <c r="AF38" s="656"/>
      <c r="AG38" s="656"/>
    </row>
    <row r="39" spans="1:33" ht="23.1" customHeight="1">
      <c r="A39" s="1905"/>
      <c r="B39" s="1906"/>
      <c r="C39" s="1906"/>
      <c r="D39" s="1906"/>
      <c r="E39" s="1907"/>
      <c r="F39" s="683" t="s">
        <v>2820</v>
      </c>
      <c r="G39" s="658" t="s">
        <v>3474</v>
      </c>
      <c r="H39" s="658"/>
      <c r="I39" s="658"/>
      <c r="J39" s="1941"/>
      <c r="K39" s="1941"/>
      <c r="L39" s="1942" t="s">
        <v>3469</v>
      </c>
      <c r="M39" s="1942"/>
      <c r="N39" s="1943"/>
      <c r="O39" s="1943"/>
      <c r="P39" s="658" t="s">
        <v>3439</v>
      </c>
      <c r="Q39" s="1942" t="s">
        <v>3475</v>
      </c>
      <c r="R39" s="1942"/>
      <c r="S39" s="1942"/>
      <c r="T39" s="1943"/>
      <c r="U39" s="1943"/>
      <c r="V39" s="658" t="s">
        <v>3439</v>
      </c>
      <c r="W39" s="658"/>
      <c r="X39" s="714"/>
      <c r="Y39" s="1912"/>
      <c r="Z39" s="1912"/>
      <c r="AA39" s="1913"/>
      <c r="AB39" s="1914"/>
      <c r="AC39" s="1806"/>
      <c r="AD39" s="1807"/>
      <c r="AE39" s="656"/>
      <c r="AF39" s="656"/>
      <c r="AG39" s="656"/>
    </row>
    <row r="40" spans="1:33" ht="23.1" customHeight="1">
      <c r="A40" s="1905"/>
      <c r="B40" s="1906"/>
      <c r="C40" s="1906"/>
      <c r="D40" s="1906"/>
      <c r="E40" s="1907"/>
      <c r="F40" s="1942" t="s">
        <v>3476</v>
      </c>
      <c r="G40" s="1942"/>
      <c r="H40" s="1942"/>
      <c r="I40" s="1942"/>
      <c r="J40" s="683" t="s">
        <v>2820</v>
      </c>
      <c r="K40" s="658" t="s">
        <v>3477</v>
      </c>
      <c r="L40" s="1944"/>
      <c r="M40" s="1944"/>
      <c r="N40" s="658" t="s">
        <v>5</v>
      </c>
      <c r="O40" s="712"/>
      <c r="P40" s="658" t="s">
        <v>2710</v>
      </c>
      <c r="Q40" s="712"/>
      <c r="R40" s="658" t="s">
        <v>3</v>
      </c>
      <c r="S40" s="658" t="s">
        <v>16</v>
      </c>
      <c r="T40" s="1944"/>
      <c r="U40" s="1944"/>
      <c r="V40" s="1944"/>
      <c r="W40" s="1944"/>
      <c r="X40" s="714" t="s">
        <v>3473</v>
      </c>
      <c r="Y40" s="1912"/>
      <c r="Z40" s="1912"/>
      <c r="AA40" s="1913"/>
      <c r="AB40" s="1914"/>
      <c r="AC40" s="1806"/>
      <c r="AD40" s="1807"/>
      <c r="AE40" s="656"/>
      <c r="AF40" s="656"/>
      <c r="AG40" s="656"/>
    </row>
    <row r="41" spans="1:33" ht="23.1" customHeight="1">
      <c r="A41" s="1945"/>
      <c r="B41" s="1946"/>
      <c r="C41" s="1946"/>
      <c r="D41" s="1946"/>
      <c r="E41" s="1947"/>
      <c r="F41" s="664" t="s">
        <v>2820</v>
      </c>
      <c r="G41" s="648" t="s">
        <v>3478</v>
      </c>
      <c r="H41" s="648"/>
      <c r="I41" s="648"/>
      <c r="J41" s="648"/>
      <c r="K41" s="717" t="s">
        <v>3479</v>
      </c>
      <c r="L41" s="1949"/>
      <c r="M41" s="1949"/>
      <c r="N41" s="648" t="s">
        <v>5</v>
      </c>
      <c r="O41" s="651"/>
      <c r="P41" s="648" t="s">
        <v>2710</v>
      </c>
      <c r="Q41" s="651"/>
      <c r="R41" s="648" t="s">
        <v>3</v>
      </c>
      <c r="S41" s="648" t="s">
        <v>16</v>
      </c>
      <c r="T41" s="1949"/>
      <c r="U41" s="1949"/>
      <c r="V41" s="1949"/>
      <c r="W41" s="1949"/>
      <c r="X41" s="692" t="s">
        <v>3473</v>
      </c>
      <c r="Y41" s="1912"/>
      <c r="Z41" s="1912"/>
      <c r="AA41" s="1913"/>
      <c r="AB41" s="1914"/>
      <c r="AC41" s="1806"/>
      <c r="AD41" s="1807"/>
      <c r="AE41" s="656"/>
      <c r="AF41" s="656"/>
      <c r="AG41" s="656"/>
    </row>
    <row r="42" spans="1:33" ht="23.1" customHeight="1">
      <c r="A42" s="1929" t="s">
        <v>3480</v>
      </c>
      <c r="B42" s="1930"/>
      <c r="C42" s="1930"/>
      <c r="D42" s="1930"/>
      <c r="E42" s="1931"/>
      <c r="F42" s="1932"/>
      <c r="G42" s="1932"/>
      <c r="H42" s="1932"/>
      <c r="I42" s="1932"/>
      <c r="J42" s="1932"/>
      <c r="K42" s="1932"/>
      <c r="L42" s="1932"/>
      <c r="M42" s="1932"/>
      <c r="N42" s="1932"/>
      <c r="O42" s="1932"/>
      <c r="P42" s="1932"/>
      <c r="Q42" s="1932"/>
      <c r="R42" s="1932"/>
      <c r="S42" s="1932"/>
      <c r="T42" s="1932"/>
      <c r="U42" s="1932"/>
      <c r="V42" s="1932"/>
      <c r="W42" s="1932"/>
      <c r="X42" s="1933"/>
      <c r="Y42" s="1936"/>
      <c r="Z42" s="1936"/>
      <c r="AA42" s="1937"/>
      <c r="AB42" s="1938"/>
      <c r="AC42" s="1939"/>
      <c r="AD42" s="1940"/>
      <c r="AE42" s="656"/>
      <c r="AF42" s="656"/>
      <c r="AG42" s="656"/>
    </row>
    <row r="43" spans="1:33" ht="23.1" customHeight="1">
      <c r="A43" s="1832"/>
      <c r="B43" s="1833"/>
      <c r="C43" s="1833"/>
      <c r="D43" s="1833"/>
      <c r="E43" s="1834"/>
      <c r="F43" s="1932"/>
      <c r="G43" s="1932"/>
      <c r="H43" s="1932"/>
      <c r="I43" s="1932"/>
      <c r="J43" s="1932"/>
      <c r="K43" s="1932"/>
      <c r="L43" s="1932"/>
      <c r="M43" s="1932"/>
      <c r="N43" s="1932"/>
      <c r="O43" s="1932"/>
      <c r="P43" s="1932"/>
      <c r="Q43" s="1932"/>
      <c r="R43" s="1932"/>
      <c r="S43" s="1932"/>
      <c r="T43" s="1932"/>
      <c r="U43" s="1932"/>
      <c r="V43" s="1932"/>
      <c r="W43" s="1932"/>
      <c r="X43" s="1933"/>
      <c r="Y43" s="1803"/>
      <c r="Z43" s="1803"/>
      <c r="AA43" s="1804"/>
      <c r="AB43" s="1805"/>
      <c r="AC43" s="1806"/>
      <c r="AD43" s="1807"/>
      <c r="AE43" s="656"/>
      <c r="AF43" s="656"/>
      <c r="AG43" s="656"/>
    </row>
    <row r="44" spans="1:33" ht="23.1" customHeight="1" thickBot="1">
      <c r="A44" s="1835"/>
      <c r="B44" s="1836"/>
      <c r="C44" s="1836"/>
      <c r="D44" s="1836"/>
      <c r="E44" s="1837"/>
      <c r="F44" s="1934"/>
      <c r="G44" s="1934"/>
      <c r="H44" s="1934"/>
      <c r="I44" s="1934"/>
      <c r="J44" s="1934"/>
      <c r="K44" s="1934"/>
      <c r="L44" s="1934"/>
      <c r="M44" s="1934"/>
      <c r="N44" s="1934"/>
      <c r="O44" s="1934"/>
      <c r="P44" s="1934"/>
      <c r="Q44" s="1934"/>
      <c r="R44" s="1934"/>
      <c r="S44" s="1934"/>
      <c r="T44" s="1934"/>
      <c r="U44" s="1934"/>
      <c r="V44" s="1934"/>
      <c r="W44" s="1934"/>
      <c r="X44" s="1935"/>
      <c r="Y44" s="1815"/>
      <c r="Z44" s="1815"/>
      <c r="AA44" s="1816"/>
      <c r="AB44" s="1808"/>
      <c r="AC44" s="1809"/>
      <c r="AD44" s="1810"/>
      <c r="AE44" s="656"/>
      <c r="AF44" s="656"/>
      <c r="AG44" s="656"/>
    </row>
    <row r="45" spans="1:33" ht="23.1" customHeight="1">
      <c r="A45" s="718" t="s">
        <v>3481</v>
      </c>
      <c r="B45" s="719"/>
      <c r="C45" s="719"/>
      <c r="D45" s="719"/>
      <c r="E45" s="720"/>
      <c r="F45" s="712" t="s">
        <v>3482</v>
      </c>
      <c r="G45" s="712"/>
      <c r="H45" s="712"/>
      <c r="I45" s="712"/>
      <c r="J45" s="712"/>
      <c r="K45" s="712"/>
      <c r="L45" s="712"/>
      <c r="M45" s="712"/>
      <c r="N45" s="712"/>
      <c r="O45" s="712"/>
      <c r="P45" s="712"/>
      <c r="Q45" s="712"/>
      <c r="R45" s="712"/>
      <c r="S45" s="712"/>
      <c r="T45" s="712"/>
      <c r="U45" s="712"/>
      <c r="V45" s="712"/>
      <c r="W45" s="712"/>
      <c r="X45" s="712"/>
    </row>
    <row r="46" spans="1:33" ht="23.1" customHeight="1">
      <c r="A46" s="721"/>
      <c r="B46" s="721"/>
      <c r="C46" s="721"/>
      <c r="D46" s="721"/>
      <c r="E46" s="720"/>
      <c r="F46" s="712" t="s">
        <v>3483</v>
      </c>
      <c r="G46" s="712"/>
      <c r="H46" s="712"/>
      <c r="I46" s="712"/>
      <c r="J46" s="712"/>
      <c r="K46" s="712"/>
      <c r="L46" s="712"/>
      <c r="M46" s="712"/>
      <c r="N46" s="712"/>
      <c r="O46" s="712"/>
      <c r="P46" s="712"/>
      <c r="Q46" s="712"/>
      <c r="R46" s="712"/>
      <c r="S46" s="712"/>
      <c r="T46" s="712"/>
      <c r="U46" s="712"/>
      <c r="V46" s="712"/>
      <c r="W46" s="712"/>
      <c r="X46" s="712"/>
    </row>
    <row r="47" spans="1:33" ht="23.1" customHeight="1">
      <c r="A47" s="721"/>
      <c r="B47" s="721"/>
      <c r="C47" s="721"/>
      <c r="D47" s="721"/>
      <c r="E47" s="720"/>
      <c r="F47" s="712" t="s">
        <v>3484</v>
      </c>
      <c r="G47" s="712"/>
      <c r="H47" s="712"/>
      <c r="I47" s="712"/>
      <c r="J47" s="712"/>
      <c r="K47" s="712"/>
      <c r="L47" s="712"/>
      <c r="M47" s="712"/>
      <c r="N47" s="712"/>
      <c r="O47" s="712"/>
      <c r="P47" s="712"/>
      <c r="Q47" s="712"/>
      <c r="R47" s="712"/>
      <c r="S47" s="712"/>
      <c r="T47" s="712"/>
      <c r="U47" s="712"/>
      <c r="V47" s="712"/>
      <c r="W47" s="712"/>
      <c r="X47" s="712"/>
    </row>
    <row r="48" spans="1:33" ht="23.1" customHeight="1" thickBot="1">
      <c r="A48" s="722"/>
      <c r="B48" s="722"/>
      <c r="C48" s="722"/>
      <c r="D48" s="722"/>
      <c r="E48" s="644"/>
      <c r="F48" s="658"/>
      <c r="G48" s="658"/>
      <c r="H48" s="658"/>
      <c r="I48" s="658"/>
      <c r="J48" s="658"/>
      <c r="K48" s="658"/>
      <c r="L48" s="658"/>
      <c r="M48" s="658"/>
      <c r="N48" s="658"/>
      <c r="O48" s="658"/>
      <c r="P48" s="658"/>
      <c r="Q48" s="658"/>
      <c r="R48" s="658"/>
      <c r="S48" s="658"/>
      <c r="T48" s="658"/>
      <c r="U48" s="658"/>
      <c r="V48" s="658"/>
      <c r="W48" s="658"/>
      <c r="X48" s="658"/>
      <c r="Y48" s="644"/>
      <c r="Z48" s="644"/>
      <c r="AA48" s="644"/>
      <c r="AB48" s="1915" t="s">
        <v>3485</v>
      </c>
      <c r="AC48" s="1915"/>
      <c r="AD48" s="1915"/>
    </row>
    <row r="49" spans="1:33" ht="21" customHeight="1" thickBot="1">
      <c r="A49" s="1916" t="s">
        <v>3390</v>
      </c>
      <c r="B49" s="1917"/>
      <c r="C49" s="1917"/>
      <c r="D49" s="1917"/>
      <c r="E49" s="1918"/>
      <c r="F49" s="1919" t="s">
        <v>3391</v>
      </c>
      <c r="G49" s="1919"/>
      <c r="H49" s="1919"/>
      <c r="I49" s="1919"/>
      <c r="J49" s="1919"/>
      <c r="K49" s="1919"/>
      <c r="L49" s="1919"/>
      <c r="M49" s="1919"/>
      <c r="N49" s="1919"/>
      <c r="O49" s="1919"/>
      <c r="P49" s="1919"/>
      <c r="Q49" s="1919"/>
      <c r="R49" s="1919"/>
      <c r="S49" s="1919"/>
      <c r="T49" s="1919"/>
      <c r="U49" s="1919"/>
      <c r="V49" s="1919"/>
      <c r="W49" s="1919"/>
      <c r="X49" s="1920"/>
      <c r="Y49" s="1921" t="s">
        <v>3392</v>
      </c>
      <c r="Z49" s="1922"/>
      <c r="AA49" s="1923"/>
      <c r="AB49" s="1924" t="s">
        <v>3393</v>
      </c>
      <c r="AC49" s="1870"/>
      <c r="AD49" s="1871"/>
      <c r="AE49" s="652"/>
      <c r="AF49" s="652"/>
      <c r="AG49" s="652"/>
    </row>
    <row r="50" spans="1:33" ht="21" customHeight="1" thickTop="1">
      <c r="A50" s="1925" t="s">
        <v>3486</v>
      </c>
      <c r="B50" s="1926"/>
      <c r="C50" s="1926"/>
      <c r="D50" s="1926"/>
      <c r="E50" s="1927"/>
      <c r="F50" s="723" t="s">
        <v>3487</v>
      </c>
      <c r="G50" s="724" t="s">
        <v>3488</v>
      </c>
      <c r="H50" s="724"/>
      <c r="I50" s="1928"/>
      <c r="J50" s="1928"/>
      <c r="K50" s="1928"/>
      <c r="L50" s="1928"/>
      <c r="M50" s="1928"/>
      <c r="N50" s="1928"/>
      <c r="O50" s="1928"/>
      <c r="P50" s="1928"/>
      <c r="Q50" s="1928"/>
      <c r="R50" s="725" t="s">
        <v>2804</v>
      </c>
      <c r="S50" s="726" t="str">
        <f>IF(F50="■","□","■")</f>
        <v>■</v>
      </c>
      <c r="T50" s="727" t="s">
        <v>3430</v>
      </c>
      <c r="U50" s="724"/>
      <c r="V50" s="724"/>
      <c r="W50" s="724"/>
      <c r="X50" s="728"/>
      <c r="Y50" s="1895"/>
      <c r="Z50" s="1896"/>
      <c r="AA50" s="1897"/>
      <c r="AB50" s="1899"/>
      <c r="AC50" s="1847"/>
      <c r="AD50" s="1848"/>
      <c r="AE50" s="656"/>
      <c r="AF50" s="656"/>
      <c r="AG50" s="656"/>
    </row>
    <row r="51" spans="1:33" ht="21" customHeight="1">
      <c r="A51" s="1872" t="s">
        <v>3489</v>
      </c>
      <c r="B51" s="1873"/>
      <c r="C51" s="1873"/>
      <c r="D51" s="1873"/>
      <c r="E51" s="1874"/>
      <c r="F51" s="664" t="s">
        <v>2820</v>
      </c>
      <c r="G51" s="729" t="s">
        <v>3490</v>
      </c>
      <c r="H51" s="729"/>
      <c r="I51" s="729"/>
      <c r="J51" s="1901"/>
      <c r="K51" s="1901"/>
      <c r="L51" s="1901"/>
      <c r="M51" s="1901"/>
      <c r="N51" s="1901"/>
      <c r="O51" s="1901"/>
      <c r="P51" s="1901"/>
      <c r="Q51" s="1901"/>
      <c r="R51" s="703" t="s">
        <v>2804</v>
      </c>
      <c r="S51" s="666" t="str">
        <f>IF(F51="■","□","■")</f>
        <v>■</v>
      </c>
      <c r="T51" s="730" t="s">
        <v>3491</v>
      </c>
      <c r="U51" s="729"/>
      <c r="V51" s="729"/>
      <c r="W51" s="729"/>
      <c r="X51" s="731"/>
      <c r="Y51" s="1884"/>
      <c r="Z51" s="1877"/>
      <c r="AA51" s="1878"/>
      <c r="AB51" s="1879"/>
      <c r="AC51" s="1880"/>
      <c r="AD51" s="1881"/>
      <c r="AE51" s="656"/>
      <c r="AF51" s="656"/>
      <c r="AG51" s="656"/>
    </row>
    <row r="52" spans="1:33" ht="21" customHeight="1">
      <c r="A52" s="1902" t="s">
        <v>3492</v>
      </c>
      <c r="B52" s="1903"/>
      <c r="C52" s="1903"/>
      <c r="D52" s="1903"/>
      <c r="E52" s="1904"/>
      <c r="F52" s="732" t="s">
        <v>3493</v>
      </c>
      <c r="G52" s="700"/>
      <c r="H52" s="700"/>
      <c r="I52" s="700"/>
      <c r="J52" s="700"/>
      <c r="K52" s="685" t="s">
        <v>2820</v>
      </c>
      <c r="L52" s="700" t="s">
        <v>3494</v>
      </c>
      <c r="M52" s="700"/>
      <c r="N52" s="700"/>
      <c r="O52" s="685" t="s">
        <v>2820</v>
      </c>
      <c r="P52" s="733" t="s">
        <v>3495</v>
      </c>
      <c r="Q52" s="700"/>
      <c r="R52" s="700"/>
      <c r="S52" s="697" t="str">
        <f>IF(OR(K52="■",O52="■"),"□","■")</f>
        <v>■</v>
      </c>
      <c r="T52" s="734" t="s">
        <v>3414</v>
      </c>
      <c r="U52" s="700"/>
      <c r="V52" s="700"/>
      <c r="W52" s="700"/>
      <c r="X52" s="702"/>
      <c r="Y52" s="1892"/>
      <c r="Z52" s="1893"/>
      <c r="AA52" s="1894"/>
      <c r="AB52" s="1898"/>
      <c r="AC52" s="1824"/>
      <c r="AD52" s="1825"/>
      <c r="AE52" s="656"/>
      <c r="AF52" s="656"/>
      <c r="AG52" s="656"/>
    </row>
    <row r="53" spans="1:33" ht="21" customHeight="1">
      <c r="A53" s="1905"/>
      <c r="B53" s="1906"/>
      <c r="C53" s="1906"/>
      <c r="D53" s="1906"/>
      <c r="E53" s="1907"/>
      <c r="F53" s="735" t="s">
        <v>3496</v>
      </c>
      <c r="G53" s="735"/>
      <c r="H53" s="735"/>
      <c r="I53" s="735"/>
      <c r="J53" s="735"/>
      <c r="K53" s="683" t="s">
        <v>2820</v>
      </c>
      <c r="L53" s="735" t="s">
        <v>3494</v>
      </c>
      <c r="M53" s="735"/>
      <c r="N53" s="735"/>
      <c r="O53" s="683" t="s">
        <v>2820</v>
      </c>
      <c r="P53" s="735" t="s">
        <v>3497</v>
      </c>
      <c r="Q53" s="735"/>
      <c r="R53" s="735"/>
      <c r="S53" s="713" t="str">
        <f>IF(OR(K53="■",O53="■"),"□","■")</f>
        <v>■</v>
      </c>
      <c r="T53" s="736" t="s">
        <v>3414</v>
      </c>
      <c r="U53" s="735"/>
      <c r="V53" s="735"/>
      <c r="W53" s="735"/>
      <c r="X53" s="737"/>
      <c r="Y53" s="1911"/>
      <c r="Z53" s="1912"/>
      <c r="AA53" s="1913"/>
      <c r="AB53" s="1914"/>
      <c r="AC53" s="1806"/>
      <c r="AD53" s="1807"/>
      <c r="AE53" s="656"/>
      <c r="AF53" s="656"/>
      <c r="AG53" s="656"/>
    </row>
    <row r="54" spans="1:33" ht="21" customHeight="1">
      <c r="A54" s="1908"/>
      <c r="B54" s="1909"/>
      <c r="C54" s="1909"/>
      <c r="D54" s="1909"/>
      <c r="E54" s="1910"/>
      <c r="F54" s="735" t="s">
        <v>3498</v>
      </c>
      <c r="G54" s="735"/>
      <c r="H54" s="735"/>
      <c r="I54" s="735"/>
      <c r="J54" s="735"/>
      <c r="K54" s="683" t="s">
        <v>2820</v>
      </c>
      <c r="L54" s="738" t="s">
        <v>3499</v>
      </c>
      <c r="M54" s="735"/>
      <c r="N54" s="735"/>
      <c r="O54" s="683" t="s">
        <v>2820</v>
      </c>
      <c r="P54" s="735" t="s">
        <v>3500</v>
      </c>
      <c r="Q54" s="735"/>
      <c r="R54" s="735"/>
      <c r="S54" s="713" t="str">
        <f>IF(OR(K54="■",O54="■"),"□","■")</f>
        <v>■</v>
      </c>
      <c r="T54" s="735" t="s">
        <v>3501</v>
      </c>
      <c r="U54" s="735"/>
      <c r="V54" s="735"/>
      <c r="W54" s="735"/>
      <c r="X54" s="737"/>
      <c r="Y54" s="1895"/>
      <c r="Z54" s="1896"/>
      <c r="AA54" s="1897"/>
      <c r="AB54" s="1899"/>
      <c r="AC54" s="1847"/>
      <c r="AD54" s="1848"/>
      <c r="AE54" s="656"/>
      <c r="AF54" s="656"/>
      <c r="AG54" s="656"/>
    </row>
    <row r="55" spans="1:33" ht="21" customHeight="1">
      <c r="A55" s="1886" t="s">
        <v>3502</v>
      </c>
      <c r="B55" s="1887"/>
      <c r="C55" s="1887"/>
      <c r="D55" s="1887"/>
      <c r="E55" s="1888"/>
      <c r="F55" s="732" t="s">
        <v>3503</v>
      </c>
      <c r="G55" s="679"/>
      <c r="H55" s="679"/>
      <c r="I55" s="685" t="s">
        <v>2820</v>
      </c>
      <c r="J55" s="679" t="s">
        <v>3504</v>
      </c>
      <c r="K55" s="697" t="str">
        <f>IF(V56="■","□",IF(AND(I55="■"),"□","■"))</f>
        <v>□</v>
      </c>
      <c r="L55" s="679" t="s">
        <v>3505</v>
      </c>
      <c r="M55" s="679"/>
      <c r="N55" s="685" t="s">
        <v>2820</v>
      </c>
      <c r="O55" s="679" t="s">
        <v>3506</v>
      </c>
      <c r="P55" s="679"/>
      <c r="Q55" s="679"/>
      <c r="R55" s="679"/>
      <c r="S55" s="679"/>
      <c r="T55" s="685" t="s">
        <v>2820</v>
      </c>
      <c r="U55" s="679" t="s">
        <v>3507</v>
      </c>
      <c r="V55" s="679"/>
      <c r="W55" s="679"/>
      <c r="X55" s="689"/>
      <c r="Y55" s="1892"/>
      <c r="Z55" s="1893"/>
      <c r="AA55" s="1894"/>
      <c r="AB55" s="1898"/>
      <c r="AC55" s="1824"/>
      <c r="AD55" s="1825"/>
      <c r="AE55" s="656"/>
      <c r="AF55" s="656"/>
      <c r="AG55" s="656"/>
    </row>
    <row r="56" spans="1:33" ht="21" customHeight="1">
      <c r="A56" s="1889"/>
      <c r="B56" s="1890"/>
      <c r="C56" s="1890"/>
      <c r="D56" s="1890"/>
      <c r="E56" s="1891"/>
      <c r="F56" s="664" t="s">
        <v>2820</v>
      </c>
      <c r="G56" s="648" t="s">
        <v>3508</v>
      </c>
      <c r="H56" s="648"/>
      <c r="I56" s="648"/>
      <c r="J56" s="648"/>
      <c r="K56" s="648"/>
      <c r="L56" s="648"/>
      <c r="M56" s="664" t="s">
        <v>2820</v>
      </c>
      <c r="N56" s="648" t="s">
        <v>3509</v>
      </c>
      <c r="O56" s="648"/>
      <c r="P56" s="648"/>
      <c r="Q56" s="648"/>
      <c r="R56" s="648"/>
      <c r="S56" s="648"/>
      <c r="T56" s="644"/>
      <c r="U56" s="644"/>
      <c r="V56" s="666" t="str">
        <f>IF(OR(N55="■",T55="■",F56="■",M56="■"),"□","■")</f>
        <v>■</v>
      </c>
      <c r="W56" s="648" t="s">
        <v>3430</v>
      </c>
      <c r="X56" s="692"/>
      <c r="Y56" s="1895"/>
      <c r="Z56" s="1896"/>
      <c r="AA56" s="1897"/>
      <c r="AB56" s="1899"/>
      <c r="AC56" s="1847"/>
      <c r="AD56" s="1848"/>
      <c r="AE56" s="656"/>
      <c r="AF56" s="656"/>
      <c r="AG56" s="656"/>
    </row>
    <row r="57" spans="1:33" ht="21" customHeight="1">
      <c r="A57" s="1872" t="s">
        <v>3510</v>
      </c>
      <c r="B57" s="1873"/>
      <c r="C57" s="1873"/>
      <c r="D57" s="1873"/>
      <c r="E57" s="1873"/>
      <c r="F57" s="739" t="s">
        <v>2820</v>
      </c>
      <c r="G57" s="724" t="s">
        <v>3511</v>
      </c>
      <c r="H57" s="724"/>
      <c r="I57" s="1900"/>
      <c r="J57" s="1900"/>
      <c r="K57" s="725" t="s">
        <v>5</v>
      </c>
      <c r="L57" s="740"/>
      <c r="M57" s="725" t="s">
        <v>2710</v>
      </c>
      <c r="N57" s="740"/>
      <c r="O57" s="725" t="s">
        <v>3512</v>
      </c>
      <c r="P57" s="741"/>
      <c r="Q57" s="741"/>
      <c r="R57" s="724"/>
      <c r="S57" s="726" t="str">
        <f>IF(F57="■","□","■")</f>
        <v>■</v>
      </c>
      <c r="T57" s="727" t="s">
        <v>3430</v>
      </c>
      <c r="U57" s="724"/>
      <c r="V57" s="724"/>
      <c r="W57" s="724"/>
      <c r="X57" s="728"/>
      <c r="Y57" s="1877"/>
      <c r="Z57" s="1877"/>
      <c r="AA57" s="1878"/>
      <c r="AB57" s="1879"/>
      <c r="AC57" s="1880"/>
      <c r="AD57" s="1881"/>
      <c r="AE57" s="656"/>
      <c r="AF57" s="656"/>
      <c r="AG57" s="656"/>
    </row>
    <row r="58" spans="1:33" ht="21" customHeight="1">
      <c r="A58" s="1872" t="s">
        <v>3513</v>
      </c>
      <c r="B58" s="1873"/>
      <c r="C58" s="1873"/>
      <c r="D58" s="1873"/>
      <c r="E58" s="1874"/>
      <c r="F58" s="664" t="s">
        <v>2820</v>
      </c>
      <c r="G58" s="742" t="s">
        <v>3514</v>
      </c>
      <c r="H58" s="742" t="s">
        <v>3515</v>
      </c>
      <c r="I58" s="743"/>
      <c r="J58" s="1885"/>
      <c r="K58" s="1885"/>
      <c r="L58" s="1885"/>
      <c r="M58" s="1885"/>
      <c r="N58" s="1885"/>
      <c r="O58" s="1885"/>
      <c r="P58" s="1885"/>
      <c r="Q58" s="1885"/>
      <c r="R58" s="742" t="s">
        <v>2804</v>
      </c>
      <c r="S58" s="666" t="str">
        <f>IF(F58="■","□","■")</f>
        <v>■</v>
      </c>
      <c r="T58" s="742" t="s">
        <v>3491</v>
      </c>
      <c r="U58" s="743"/>
      <c r="V58" s="743"/>
      <c r="W58" s="743"/>
      <c r="X58" s="744"/>
      <c r="Y58" s="1876"/>
      <c r="Z58" s="1877"/>
      <c r="AA58" s="1878"/>
      <c r="AB58" s="1879"/>
      <c r="AC58" s="1880"/>
      <c r="AD58" s="1881"/>
      <c r="AE58" s="656"/>
      <c r="AF58" s="656"/>
      <c r="AG58" s="656"/>
    </row>
    <row r="59" spans="1:33" ht="21" customHeight="1">
      <c r="A59" s="1872" t="s">
        <v>3516</v>
      </c>
      <c r="B59" s="1873"/>
      <c r="C59" s="1873"/>
      <c r="D59" s="1873"/>
      <c r="E59" s="1874"/>
      <c r="F59" s="745" t="s">
        <v>3517</v>
      </c>
      <c r="G59" s="746"/>
      <c r="H59" s="746"/>
      <c r="I59" s="746"/>
      <c r="J59" s="685" t="s">
        <v>2820</v>
      </c>
      <c r="K59" s="746" t="s">
        <v>3518</v>
      </c>
      <c r="L59" s="746"/>
      <c r="M59" s="746"/>
      <c r="N59" s="697" t="str">
        <f>IF(J59="■","□","■")</f>
        <v>■</v>
      </c>
      <c r="O59" s="747" t="s">
        <v>3491</v>
      </c>
      <c r="P59" s="746"/>
      <c r="Q59" s="746"/>
      <c r="R59" s="746"/>
      <c r="S59" s="746"/>
      <c r="T59" s="746"/>
      <c r="U59" s="746"/>
      <c r="V59" s="746"/>
      <c r="W59" s="746"/>
      <c r="X59" s="748"/>
      <c r="Y59" s="1876"/>
      <c r="Z59" s="1877"/>
      <c r="AA59" s="1878"/>
      <c r="AB59" s="1879"/>
      <c r="AC59" s="1880"/>
      <c r="AD59" s="1881"/>
      <c r="AE59" s="656"/>
      <c r="AF59" s="656"/>
      <c r="AG59" s="656"/>
    </row>
    <row r="60" spans="1:33" ht="21" customHeight="1">
      <c r="A60" s="1872" t="s">
        <v>3519</v>
      </c>
      <c r="B60" s="1873"/>
      <c r="C60" s="1873"/>
      <c r="D60" s="1873"/>
      <c r="E60" s="1874"/>
      <c r="F60" s="723" t="s">
        <v>2820</v>
      </c>
      <c r="G60" s="724" t="s">
        <v>3520</v>
      </c>
      <c r="H60" s="724"/>
      <c r="I60" s="724"/>
      <c r="J60" s="724"/>
      <c r="K60" s="723" t="s">
        <v>2820</v>
      </c>
      <c r="L60" s="724" t="s">
        <v>3521</v>
      </c>
      <c r="M60" s="724"/>
      <c r="N60" s="724"/>
      <c r="O60" s="724"/>
      <c r="P60" s="724"/>
      <c r="Q60" s="727" t="s">
        <v>3522</v>
      </c>
      <c r="R60" s="724"/>
      <c r="S60" s="724"/>
      <c r="T60" s="723" t="s">
        <v>2820</v>
      </c>
      <c r="U60" s="727" t="s">
        <v>3040</v>
      </c>
      <c r="V60" s="726" t="str">
        <f>IF(T60="■","□","■")</f>
        <v>■</v>
      </c>
      <c r="W60" s="727" t="s">
        <v>2940</v>
      </c>
      <c r="X60" s="728"/>
      <c r="Y60" s="1884"/>
      <c r="Z60" s="1877"/>
      <c r="AA60" s="1878"/>
      <c r="AB60" s="1879"/>
      <c r="AC60" s="1880"/>
      <c r="AD60" s="1881"/>
      <c r="AE60" s="656"/>
      <c r="AF60" s="656"/>
      <c r="AG60" s="656"/>
    </row>
    <row r="61" spans="1:33" ht="21" customHeight="1">
      <c r="A61" s="1872" t="s">
        <v>3523</v>
      </c>
      <c r="B61" s="1873"/>
      <c r="C61" s="1873"/>
      <c r="D61" s="1873"/>
      <c r="E61" s="1874"/>
      <c r="F61" s="723" t="s">
        <v>2820</v>
      </c>
      <c r="G61" s="749" t="s">
        <v>3524</v>
      </c>
      <c r="H61" s="749"/>
      <c r="I61" s="749"/>
      <c r="J61" s="749"/>
      <c r="K61" s="723" t="s">
        <v>2820</v>
      </c>
      <c r="L61" s="749" t="s">
        <v>3525</v>
      </c>
      <c r="M61" s="749"/>
      <c r="N61" s="749"/>
      <c r="O61" s="749"/>
      <c r="P61" s="726" t="str">
        <f>IF(OR(F61="■",K61="■"),"□","■")</f>
        <v>■</v>
      </c>
      <c r="Q61" s="749" t="s">
        <v>3430</v>
      </c>
      <c r="R61" s="749"/>
      <c r="S61" s="749"/>
      <c r="T61" s="749"/>
      <c r="U61" s="749"/>
      <c r="V61" s="749"/>
      <c r="W61" s="749"/>
      <c r="X61" s="750"/>
      <c r="Y61" s="1876"/>
      <c r="Z61" s="1877"/>
      <c r="AA61" s="1878"/>
      <c r="AB61" s="1879"/>
      <c r="AC61" s="1880"/>
      <c r="AD61" s="1881"/>
      <c r="AE61" s="656"/>
      <c r="AF61" s="656"/>
      <c r="AG61" s="656"/>
    </row>
    <row r="62" spans="1:33" ht="21" customHeight="1">
      <c r="A62" s="1872" t="s">
        <v>3526</v>
      </c>
      <c r="B62" s="1873"/>
      <c r="C62" s="1873"/>
      <c r="D62" s="1873"/>
      <c r="E62" s="1874"/>
      <c r="F62" s="723" t="s">
        <v>2820</v>
      </c>
      <c r="G62" s="1882" t="s">
        <v>3527</v>
      </c>
      <c r="H62" s="1882"/>
      <c r="I62" s="723" t="s">
        <v>2820</v>
      </c>
      <c r="J62" s="751" t="s">
        <v>3528</v>
      </c>
      <c r="K62" s="751"/>
      <c r="L62" s="723" t="s">
        <v>2820</v>
      </c>
      <c r="M62" s="1883" t="s">
        <v>3529</v>
      </c>
      <c r="N62" s="1883"/>
      <c r="O62" s="644"/>
      <c r="P62" s="751"/>
      <c r="Q62" s="726" t="str">
        <f>IF(F62="■","□","■")</f>
        <v>■</v>
      </c>
      <c r="R62" s="753" t="s">
        <v>3491</v>
      </c>
      <c r="S62" s="751"/>
      <c r="T62" s="751"/>
      <c r="U62" s="751"/>
      <c r="V62" s="751"/>
      <c r="W62" s="751"/>
      <c r="X62" s="754"/>
      <c r="Y62" s="1876"/>
      <c r="Z62" s="1877"/>
      <c r="AA62" s="1878"/>
      <c r="AB62" s="1879"/>
      <c r="AC62" s="1880"/>
      <c r="AD62" s="1881"/>
      <c r="AE62" s="656"/>
      <c r="AF62" s="656"/>
      <c r="AG62" s="656"/>
    </row>
    <row r="63" spans="1:33" ht="21" customHeight="1">
      <c r="A63" s="1872" t="s">
        <v>3530</v>
      </c>
      <c r="B63" s="1873"/>
      <c r="C63" s="1873"/>
      <c r="D63" s="1873"/>
      <c r="E63" s="1874"/>
      <c r="F63" s="685" t="s">
        <v>3531</v>
      </c>
      <c r="G63" s="746" t="s">
        <v>3532</v>
      </c>
      <c r="H63" s="746"/>
      <c r="I63" s="746"/>
      <c r="J63" s="746"/>
      <c r="K63" s="697" t="str">
        <f>IF(F63="■","□","■")</f>
        <v>□</v>
      </c>
      <c r="L63" s="747" t="s">
        <v>3533</v>
      </c>
      <c r="M63" s="746"/>
      <c r="N63" s="746"/>
      <c r="O63" s="746"/>
      <c r="P63" s="746"/>
      <c r="Q63" s="746"/>
      <c r="R63" s="746"/>
      <c r="S63" s="746"/>
      <c r="T63" s="746"/>
      <c r="U63" s="746"/>
      <c r="V63" s="746"/>
      <c r="W63" s="746"/>
      <c r="X63" s="748"/>
      <c r="Y63" s="1876"/>
      <c r="Z63" s="1877"/>
      <c r="AA63" s="1878"/>
      <c r="AB63" s="1879"/>
      <c r="AC63" s="1880"/>
      <c r="AD63" s="1881"/>
      <c r="AE63" s="656"/>
      <c r="AF63" s="656"/>
      <c r="AG63" s="656"/>
    </row>
    <row r="64" spans="1:33" ht="21" customHeight="1">
      <c r="A64" s="1872" t="s">
        <v>3534</v>
      </c>
      <c r="B64" s="1873"/>
      <c r="C64" s="1873"/>
      <c r="D64" s="1873"/>
      <c r="E64" s="1873"/>
      <c r="F64" s="739" t="s">
        <v>2820</v>
      </c>
      <c r="G64" s="724" t="s">
        <v>3535</v>
      </c>
      <c r="H64" s="724"/>
      <c r="I64" s="723" t="s">
        <v>2820</v>
      </c>
      <c r="J64" s="724" t="s">
        <v>3536</v>
      </c>
      <c r="K64" s="724"/>
      <c r="L64" s="723" t="s">
        <v>2820</v>
      </c>
      <c r="M64" s="724" t="s">
        <v>3537</v>
      </c>
      <c r="N64" s="726" t="str">
        <f>IF(I64="□","□",IF(L64="■","□","■"))</f>
        <v>□</v>
      </c>
      <c r="O64" s="724" t="s">
        <v>3538</v>
      </c>
      <c r="P64" s="724"/>
      <c r="Q64" s="724"/>
      <c r="R64" s="726" t="str">
        <f>IF(F64="■","□","■")</f>
        <v>■</v>
      </c>
      <c r="S64" s="724" t="s">
        <v>3539</v>
      </c>
      <c r="T64" s="724"/>
      <c r="U64" s="724"/>
      <c r="V64" s="724"/>
      <c r="W64" s="724"/>
      <c r="X64" s="728"/>
      <c r="Y64" s="1877"/>
      <c r="Z64" s="1877"/>
      <c r="AA64" s="1878"/>
      <c r="AB64" s="1879"/>
      <c r="AC64" s="1880"/>
      <c r="AD64" s="1881"/>
      <c r="AE64" s="656"/>
      <c r="AF64" s="656"/>
      <c r="AG64" s="656"/>
    </row>
    <row r="65" spans="1:33" ht="21" customHeight="1">
      <c r="A65" s="1872" t="s">
        <v>3540</v>
      </c>
      <c r="B65" s="1873"/>
      <c r="C65" s="1873"/>
      <c r="D65" s="1873"/>
      <c r="E65" s="1874"/>
      <c r="F65" s="664" t="s">
        <v>2820</v>
      </c>
      <c r="G65" s="743" t="s">
        <v>3541</v>
      </c>
      <c r="H65" s="743"/>
      <c r="I65" s="743"/>
      <c r="J65" s="666" t="str">
        <f>IF(F65="■","□","■")</f>
        <v>■</v>
      </c>
      <c r="K65" s="742" t="s">
        <v>3430</v>
      </c>
      <c r="L65" s="743"/>
      <c r="M65" s="743"/>
      <c r="N65" s="743"/>
      <c r="O65" s="743"/>
      <c r="P65" s="743"/>
      <c r="Q65" s="743"/>
      <c r="R65" s="743"/>
      <c r="S65" s="743"/>
      <c r="T65" s="743"/>
      <c r="U65" s="743"/>
      <c r="V65" s="743"/>
      <c r="W65" s="743"/>
      <c r="X65" s="744"/>
      <c r="Y65" s="1876"/>
      <c r="Z65" s="1877"/>
      <c r="AA65" s="1878"/>
      <c r="AB65" s="1879"/>
      <c r="AC65" s="1880"/>
      <c r="AD65" s="1881"/>
      <c r="AE65" s="656"/>
      <c r="AF65" s="656"/>
      <c r="AG65" s="656"/>
    </row>
    <row r="66" spans="1:33" ht="21" customHeight="1">
      <c r="A66" s="1872" t="s">
        <v>3542</v>
      </c>
      <c r="B66" s="1873"/>
      <c r="C66" s="1873"/>
      <c r="D66" s="1873"/>
      <c r="E66" s="1874"/>
      <c r="F66" s="723" t="s">
        <v>2820</v>
      </c>
      <c r="G66" s="751" t="s">
        <v>3543</v>
      </c>
      <c r="H66" s="751"/>
      <c r="I66" s="726" t="str">
        <f>IF(F66="■","□","■")</f>
        <v>■</v>
      </c>
      <c r="J66" s="751" t="s">
        <v>3544</v>
      </c>
      <c r="K66" s="751"/>
      <c r="L66" s="751"/>
      <c r="M66" s="751"/>
      <c r="N66" s="1875" t="s">
        <v>3545</v>
      </c>
      <c r="O66" s="1875"/>
      <c r="P66" s="723" t="s">
        <v>2820</v>
      </c>
      <c r="Q66" s="755" t="s">
        <v>3451</v>
      </c>
      <c r="R66" s="726" t="str">
        <f>IF(F66="□","□",IF(AND(P66="■"),"□","■"))</f>
        <v>□</v>
      </c>
      <c r="S66" s="752" t="s">
        <v>2940</v>
      </c>
      <c r="T66" s="751"/>
      <c r="U66" s="751"/>
      <c r="V66" s="751"/>
      <c r="W66" s="751"/>
      <c r="X66" s="754"/>
      <c r="Y66" s="1876"/>
      <c r="Z66" s="1877"/>
      <c r="AA66" s="1878"/>
      <c r="AB66" s="1879"/>
      <c r="AC66" s="1880"/>
      <c r="AD66" s="1881"/>
      <c r="AE66" s="656"/>
      <c r="AF66" s="656"/>
      <c r="AG66" s="656"/>
    </row>
    <row r="67" spans="1:33" ht="21" customHeight="1">
      <c r="A67" s="1872" t="s">
        <v>3546</v>
      </c>
      <c r="B67" s="1873"/>
      <c r="C67" s="1873"/>
      <c r="D67" s="1873"/>
      <c r="E67" s="1874"/>
      <c r="F67" s="723" t="s">
        <v>2820</v>
      </c>
      <c r="G67" s="753" t="s">
        <v>3547</v>
      </c>
      <c r="H67" s="751"/>
      <c r="I67" s="726" t="str">
        <f>IF(F67="■","□","■")</f>
        <v>■</v>
      </c>
      <c r="J67" s="751" t="s">
        <v>3544</v>
      </c>
      <c r="K67" s="751"/>
      <c r="L67" s="751"/>
      <c r="M67" s="751"/>
      <c r="N67" s="1875" t="s">
        <v>3545</v>
      </c>
      <c r="O67" s="1875"/>
      <c r="P67" s="723" t="s">
        <v>2820</v>
      </c>
      <c r="Q67" s="755" t="s">
        <v>3451</v>
      </c>
      <c r="R67" s="726" t="str">
        <f>IF(F67="□","□",IF(AND(P67="■"),"□","■"))</f>
        <v>□</v>
      </c>
      <c r="S67" s="752" t="s">
        <v>2940</v>
      </c>
      <c r="T67" s="751"/>
      <c r="U67" s="751"/>
      <c r="V67" s="751"/>
      <c r="W67" s="751"/>
      <c r="X67" s="754"/>
      <c r="Y67" s="1876"/>
      <c r="Z67" s="1877"/>
      <c r="AA67" s="1878"/>
      <c r="AB67" s="1879"/>
      <c r="AC67" s="1880"/>
      <c r="AD67" s="1881"/>
      <c r="AE67" s="656"/>
      <c r="AF67" s="656"/>
      <c r="AG67" s="656"/>
    </row>
    <row r="68" spans="1:33" ht="21" customHeight="1" thickBot="1">
      <c r="A68" s="1854" t="s">
        <v>3548</v>
      </c>
      <c r="B68" s="1855"/>
      <c r="C68" s="1855"/>
      <c r="D68" s="1855"/>
      <c r="E68" s="1856"/>
      <c r="F68" s="756" t="s">
        <v>2820</v>
      </c>
      <c r="G68" s="757" t="s">
        <v>3455</v>
      </c>
      <c r="H68" s="757" t="s">
        <v>3549</v>
      </c>
      <c r="I68" s="758"/>
      <c r="J68" s="1857"/>
      <c r="K68" s="1857"/>
      <c r="L68" s="1857"/>
      <c r="M68" s="1857"/>
      <c r="N68" s="1857"/>
      <c r="O68" s="1857"/>
      <c r="P68" s="1857"/>
      <c r="Q68" s="757" t="s">
        <v>2804</v>
      </c>
      <c r="R68" s="759" t="str">
        <f>IF(F68="■","□","■")</f>
        <v>■</v>
      </c>
      <c r="S68" s="760" t="s">
        <v>2940</v>
      </c>
      <c r="T68" s="758"/>
      <c r="U68" s="758"/>
      <c r="V68" s="758"/>
      <c r="W68" s="758"/>
      <c r="X68" s="761"/>
      <c r="Y68" s="1858"/>
      <c r="Z68" s="1859"/>
      <c r="AA68" s="1860"/>
      <c r="AB68" s="1861"/>
      <c r="AC68" s="1862"/>
      <c r="AD68" s="1863"/>
      <c r="AE68" s="656"/>
      <c r="AF68" s="656"/>
      <c r="AG68" s="656"/>
    </row>
    <row r="69" spans="1:33" ht="14.25" customHeight="1" thickBot="1">
      <c r="A69" s="762"/>
      <c r="B69" s="763"/>
      <c r="C69" s="763"/>
      <c r="D69" s="763"/>
      <c r="E69" s="763"/>
      <c r="F69" s="764"/>
      <c r="G69" s="764"/>
      <c r="H69" s="764"/>
      <c r="I69" s="764"/>
      <c r="J69" s="764"/>
      <c r="K69" s="764"/>
      <c r="L69" s="764"/>
      <c r="M69" s="764"/>
      <c r="N69" s="764"/>
      <c r="O69" s="764"/>
      <c r="P69" s="764"/>
      <c r="Q69" s="764"/>
      <c r="R69" s="764"/>
      <c r="S69" s="764"/>
      <c r="T69" s="764"/>
      <c r="U69" s="764"/>
      <c r="V69" s="764"/>
      <c r="W69" s="764"/>
      <c r="X69" s="764"/>
      <c r="Y69" s="660"/>
      <c r="Z69" s="660"/>
      <c r="AA69" s="660"/>
      <c r="AB69" s="660"/>
      <c r="AC69" s="660"/>
      <c r="AD69" s="765"/>
      <c r="AE69" s="656"/>
      <c r="AF69" s="656"/>
      <c r="AG69" s="656"/>
    </row>
    <row r="70" spans="1:33" ht="41.25" customHeight="1" thickBot="1">
      <c r="A70" s="1864" t="s">
        <v>3550</v>
      </c>
      <c r="B70" s="1865"/>
      <c r="C70" s="1865"/>
      <c r="D70" s="1865"/>
      <c r="E70" s="1865"/>
      <c r="F70" s="1865"/>
      <c r="G70" s="1865"/>
      <c r="H70" s="1865"/>
      <c r="I70" s="1865"/>
      <c r="J70" s="1865"/>
      <c r="K70" s="1865"/>
      <c r="L70" s="1865"/>
      <c r="M70" s="1865"/>
      <c r="N70" s="1865"/>
      <c r="O70" s="1865"/>
      <c r="P70" s="1865"/>
      <c r="Q70" s="1865"/>
      <c r="R70" s="1865"/>
      <c r="S70" s="1865"/>
      <c r="T70" s="1865"/>
      <c r="U70" s="1865"/>
      <c r="V70" s="1865"/>
      <c r="W70" s="1865"/>
      <c r="X70" s="1865"/>
      <c r="Y70" s="1865"/>
      <c r="Z70" s="1865"/>
      <c r="AA70" s="1865"/>
      <c r="AB70" s="1865"/>
      <c r="AC70" s="1865"/>
      <c r="AD70" s="1866"/>
      <c r="AE70" s="766"/>
      <c r="AF70" s="766"/>
      <c r="AG70" s="766"/>
    </row>
    <row r="71" spans="1:33" ht="20.100000000000001" customHeight="1" thickBot="1">
      <c r="A71" s="1796" t="s">
        <v>3551</v>
      </c>
      <c r="B71" s="1797"/>
      <c r="C71" s="1797"/>
      <c r="D71" s="1867"/>
      <c r="E71" s="1797" t="s">
        <v>3552</v>
      </c>
      <c r="F71" s="1797"/>
      <c r="G71" s="1797"/>
      <c r="H71" s="1797"/>
      <c r="I71" s="1798"/>
      <c r="J71" s="1868" t="s">
        <v>3553</v>
      </c>
      <c r="K71" s="1797"/>
      <c r="L71" s="1797"/>
      <c r="M71" s="1798"/>
      <c r="N71" s="1868" t="s">
        <v>3554</v>
      </c>
      <c r="O71" s="1797"/>
      <c r="P71" s="1797"/>
      <c r="Q71" s="1798"/>
      <c r="R71" s="1868" t="s">
        <v>3555</v>
      </c>
      <c r="S71" s="1797"/>
      <c r="T71" s="1797"/>
      <c r="U71" s="1797"/>
      <c r="V71" s="1797"/>
      <c r="W71" s="1797"/>
      <c r="X71" s="1797"/>
      <c r="Y71" s="1797"/>
      <c r="Z71" s="1797"/>
      <c r="AA71" s="1798"/>
      <c r="AB71" s="1869" t="s">
        <v>3556</v>
      </c>
      <c r="AC71" s="1870"/>
      <c r="AD71" s="1871"/>
      <c r="AE71" s="767"/>
      <c r="AF71" s="767"/>
      <c r="AG71" s="767"/>
    </row>
    <row r="72" spans="1:33" ht="20.100000000000001" customHeight="1" thickTop="1">
      <c r="A72" s="1832" t="s">
        <v>3557</v>
      </c>
      <c r="B72" s="1833"/>
      <c r="C72" s="1833"/>
      <c r="D72" s="1834"/>
      <c r="E72" s="1849"/>
      <c r="F72" s="1849"/>
      <c r="G72" s="1849"/>
      <c r="H72" s="1849"/>
      <c r="I72" s="1850"/>
      <c r="J72" s="1851"/>
      <c r="K72" s="1849"/>
      <c r="L72" s="1849"/>
      <c r="M72" s="1850"/>
      <c r="N72" s="1851"/>
      <c r="O72" s="1849"/>
      <c r="P72" s="1849"/>
      <c r="Q72" s="1849"/>
      <c r="R72" s="1852"/>
      <c r="S72" s="1826"/>
      <c r="T72" s="1826"/>
      <c r="U72" s="1826"/>
      <c r="V72" s="1826"/>
      <c r="W72" s="1826"/>
      <c r="X72" s="1826"/>
      <c r="Y72" s="1826"/>
      <c r="Z72" s="1826"/>
      <c r="AA72" s="1853"/>
      <c r="AB72" s="1806"/>
      <c r="AC72" s="1806"/>
      <c r="AD72" s="1807"/>
      <c r="AE72" s="656"/>
      <c r="AF72" s="656"/>
      <c r="AG72" s="656"/>
    </row>
    <row r="73" spans="1:33" ht="20.100000000000001" customHeight="1">
      <c r="A73" s="1832"/>
      <c r="B73" s="1833"/>
      <c r="C73" s="1833"/>
      <c r="D73" s="1834"/>
      <c r="E73" s="1826"/>
      <c r="F73" s="1826"/>
      <c r="G73" s="1826"/>
      <c r="H73" s="1826"/>
      <c r="I73" s="1827"/>
      <c r="J73" s="1828"/>
      <c r="K73" s="1826"/>
      <c r="L73" s="1826"/>
      <c r="M73" s="1827"/>
      <c r="N73" s="1828"/>
      <c r="O73" s="1826"/>
      <c r="P73" s="1826"/>
      <c r="Q73" s="1826"/>
      <c r="R73" s="1786"/>
      <c r="S73" s="1787"/>
      <c r="T73" s="1787"/>
      <c r="U73" s="1787"/>
      <c r="V73" s="1787"/>
      <c r="W73" s="1787"/>
      <c r="X73" s="1787"/>
      <c r="Y73" s="1787"/>
      <c r="Z73" s="1787"/>
      <c r="AA73" s="1788"/>
      <c r="AB73" s="1806"/>
      <c r="AC73" s="1806"/>
      <c r="AD73" s="1807"/>
      <c r="AE73" s="656"/>
      <c r="AF73" s="656"/>
      <c r="AG73" s="656"/>
    </row>
    <row r="74" spans="1:33" ht="20.100000000000001" customHeight="1">
      <c r="A74" s="1832"/>
      <c r="B74" s="1833"/>
      <c r="C74" s="1833"/>
      <c r="D74" s="1834"/>
      <c r="E74" s="1787"/>
      <c r="F74" s="1787"/>
      <c r="G74" s="1787"/>
      <c r="H74" s="1787"/>
      <c r="I74" s="1789"/>
      <c r="J74" s="1817"/>
      <c r="K74" s="1787"/>
      <c r="L74" s="1787"/>
      <c r="M74" s="1789"/>
      <c r="N74" s="1817"/>
      <c r="O74" s="1787"/>
      <c r="P74" s="1787"/>
      <c r="Q74" s="1787"/>
      <c r="R74" s="1786"/>
      <c r="S74" s="1787"/>
      <c r="T74" s="1787"/>
      <c r="U74" s="1787"/>
      <c r="V74" s="1787"/>
      <c r="W74" s="1787"/>
      <c r="X74" s="1787"/>
      <c r="Y74" s="1787"/>
      <c r="Z74" s="1787"/>
      <c r="AA74" s="1788"/>
      <c r="AB74" s="1806"/>
      <c r="AC74" s="1806"/>
      <c r="AD74" s="1807"/>
      <c r="AE74" s="656"/>
      <c r="AF74" s="656"/>
      <c r="AG74" s="656"/>
    </row>
    <row r="75" spans="1:33" ht="20.100000000000001" customHeight="1">
      <c r="A75" s="1832"/>
      <c r="B75" s="1833"/>
      <c r="C75" s="1833"/>
      <c r="D75" s="1834"/>
      <c r="E75" s="1787"/>
      <c r="F75" s="1787"/>
      <c r="G75" s="1787"/>
      <c r="H75" s="1787"/>
      <c r="I75" s="1789"/>
      <c r="J75" s="1817"/>
      <c r="K75" s="1787"/>
      <c r="L75" s="1787"/>
      <c r="M75" s="1789"/>
      <c r="N75" s="1817"/>
      <c r="O75" s="1787"/>
      <c r="P75" s="1787"/>
      <c r="Q75" s="1787"/>
      <c r="R75" s="1786"/>
      <c r="S75" s="1787"/>
      <c r="T75" s="1787"/>
      <c r="U75" s="1787"/>
      <c r="V75" s="1787"/>
      <c r="W75" s="1787"/>
      <c r="X75" s="1787"/>
      <c r="Y75" s="1787"/>
      <c r="Z75" s="1787"/>
      <c r="AA75" s="1788"/>
      <c r="AB75" s="1806"/>
      <c r="AC75" s="1806"/>
      <c r="AD75" s="1807"/>
      <c r="AE75" s="656"/>
      <c r="AF75" s="656"/>
      <c r="AG75" s="656"/>
    </row>
    <row r="76" spans="1:33" ht="20.100000000000001" customHeight="1">
      <c r="A76" s="1844"/>
      <c r="B76" s="1845"/>
      <c r="C76" s="1845"/>
      <c r="D76" s="1846"/>
      <c r="E76" s="1791"/>
      <c r="F76" s="1791"/>
      <c r="G76" s="1791"/>
      <c r="H76" s="1791"/>
      <c r="I76" s="1792"/>
      <c r="J76" s="1790"/>
      <c r="K76" s="1791"/>
      <c r="L76" s="1791"/>
      <c r="M76" s="1792"/>
      <c r="N76" s="1790"/>
      <c r="O76" s="1791"/>
      <c r="P76" s="1791"/>
      <c r="Q76" s="1791"/>
      <c r="R76" s="1793"/>
      <c r="S76" s="1794"/>
      <c r="T76" s="1794"/>
      <c r="U76" s="1794"/>
      <c r="V76" s="1794"/>
      <c r="W76" s="1794"/>
      <c r="X76" s="1794"/>
      <c r="Y76" s="1794"/>
      <c r="Z76" s="1794"/>
      <c r="AA76" s="1795"/>
      <c r="AB76" s="1847"/>
      <c r="AC76" s="1847"/>
      <c r="AD76" s="1848"/>
      <c r="AE76" s="656"/>
      <c r="AF76" s="656"/>
      <c r="AG76" s="656"/>
    </row>
    <row r="77" spans="1:33" ht="20.100000000000001" customHeight="1">
      <c r="A77" s="1829" t="s">
        <v>3558</v>
      </c>
      <c r="B77" s="1830"/>
      <c r="C77" s="1830"/>
      <c r="D77" s="1831"/>
      <c r="E77" s="1838"/>
      <c r="F77" s="1838"/>
      <c r="G77" s="1838"/>
      <c r="H77" s="1838"/>
      <c r="I77" s="1839"/>
      <c r="J77" s="1840"/>
      <c r="K77" s="1838"/>
      <c r="L77" s="1838"/>
      <c r="M77" s="1839"/>
      <c r="N77" s="1840"/>
      <c r="O77" s="1838"/>
      <c r="P77" s="1838"/>
      <c r="Q77" s="1839"/>
      <c r="R77" s="1841"/>
      <c r="S77" s="1842"/>
      <c r="T77" s="1842"/>
      <c r="U77" s="1842"/>
      <c r="V77" s="1842"/>
      <c r="W77" s="1842"/>
      <c r="X77" s="1842"/>
      <c r="Y77" s="1842"/>
      <c r="Z77" s="1842"/>
      <c r="AA77" s="1843"/>
      <c r="AB77" s="1806"/>
      <c r="AC77" s="1806"/>
      <c r="AD77" s="1807"/>
      <c r="AE77" s="656"/>
      <c r="AF77" s="656"/>
      <c r="AG77" s="656"/>
    </row>
    <row r="78" spans="1:33" ht="20.100000000000001" customHeight="1">
      <c r="A78" s="1832"/>
      <c r="B78" s="1833"/>
      <c r="C78" s="1833"/>
      <c r="D78" s="1834"/>
      <c r="E78" s="1826"/>
      <c r="F78" s="1826"/>
      <c r="G78" s="1826"/>
      <c r="H78" s="1826"/>
      <c r="I78" s="1827"/>
      <c r="J78" s="1828"/>
      <c r="K78" s="1826"/>
      <c r="L78" s="1826"/>
      <c r="M78" s="1827"/>
      <c r="N78" s="1828"/>
      <c r="O78" s="1826"/>
      <c r="P78" s="1826"/>
      <c r="Q78" s="1827"/>
      <c r="R78" s="1786"/>
      <c r="S78" s="1787"/>
      <c r="T78" s="1787"/>
      <c r="U78" s="1787"/>
      <c r="V78" s="1787"/>
      <c r="W78" s="1787"/>
      <c r="X78" s="1787"/>
      <c r="Y78" s="1787"/>
      <c r="Z78" s="1787"/>
      <c r="AA78" s="1788"/>
      <c r="AB78" s="1806"/>
      <c r="AC78" s="1806"/>
      <c r="AD78" s="1807"/>
      <c r="AE78" s="656"/>
      <c r="AF78" s="656"/>
      <c r="AG78" s="656"/>
    </row>
    <row r="79" spans="1:33" ht="20.100000000000001" customHeight="1">
      <c r="A79" s="1832"/>
      <c r="B79" s="1833"/>
      <c r="C79" s="1833"/>
      <c r="D79" s="1834"/>
      <c r="E79" s="1787"/>
      <c r="F79" s="1787"/>
      <c r="G79" s="1787"/>
      <c r="H79" s="1787"/>
      <c r="I79" s="1789"/>
      <c r="J79" s="1817"/>
      <c r="K79" s="1787"/>
      <c r="L79" s="1787"/>
      <c r="M79" s="1789"/>
      <c r="N79" s="1817"/>
      <c r="O79" s="1787"/>
      <c r="P79" s="1787"/>
      <c r="Q79" s="1789"/>
      <c r="R79" s="1786"/>
      <c r="S79" s="1787"/>
      <c r="T79" s="1787"/>
      <c r="U79" s="1787"/>
      <c r="V79" s="1787"/>
      <c r="W79" s="1787"/>
      <c r="X79" s="1787"/>
      <c r="Y79" s="1787"/>
      <c r="Z79" s="1787"/>
      <c r="AA79" s="1788"/>
      <c r="AB79" s="1806"/>
      <c r="AC79" s="1806"/>
      <c r="AD79" s="1807"/>
      <c r="AE79" s="656"/>
      <c r="AF79" s="656"/>
      <c r="AG79" s="656"/>
    </row>
    <row r="80" spans="1:33" ht="20.100000000000001" customHeight="1">
      <c r="A80" s="1832"/>
      <c r="B80" s="1833"/>
      <c r="C80" s="1833"/>
      <c r="D80" s="1834"/>
      <c r="E80" s="1787"/>
      <c r="F80" s="1787"/>
      <c r="G80" s="1787"/>
      <c r="H80" s="1787"/>
      <c r="I80" s="1789"/>
      <c r="J80" s="1817"/>
      <c r="K80" s="1787"/>
      <c r="L80" s="1787"/>
      <c r="M80" s="1789"/>
      <c r="N80" s="1817"/>
      <c r="O80" s="1787"/>
      <c r="P80" s="1787"/>
      <c r="Q80" s="1789"/>
      <c r="R80" s="1786"/>
      <c r="S80" s="1787"/>
      <c r="T80" s="1787"/>
      <c r="U80" s="1787"/>
      <c r="V80" s="1787"/>
      <c r="W80" s="1787"/>
      <c r="X80" s="1787"/>
      <c r="Y80" s="1787"/>
      <c r="Z80" s="1787"/>
      <c r="AA80" s="1788"/>
      <c r="AB80" s="1806"/>
      <c r="AC80" s="1806"/>
      <c r="AD80" s="1807"/>
      <c r="AE80" s="656"/>
      <c r="AF80" s="656"/>
      <c r="AG80" s="656"/>
    </row>
    <row r="81" spans="1:33" ht="20.100000000000001" customHeight="1">
      <c r="A81" s="1844"/>
      <c r="B81" s="1845"/>
      <c r="C81" s="1845"/>
      <c r="D81" s="1846"/>
      <c r="E81" s="1791"/>
      <c r="F81" s="1791"/>
      <c r="G81" s="1791"/>
      <c r="H81" s="1791"/>
      <c r="I81" s="1792"/>
      <c r="J81" s="1790"/>
      <c r="K81" s="1791"/>
      <c r="L81" s="1791"/>
      <c r="M81" s="1792"/>
      <c r="N81" s="1790"/>
      <c r="O81" s="1791"/>
      <c r="P81" s="1791"/>
      <c r="Q81" s="1792"/>
      <c r="R81" s="1793"/>
      <c r="S81" s="1794"/>
      <c r="T81" s="1794"/>
      <c r="U81" s="1794"/>
      <c r="V81" s="1794"/>
      <c r="W81" s="1794"/>
      <c r="X81" s="1794"/>
      <c r="Y81" s="1794"/>
      <c r="Z81" s="1794"/>
      <c r="AA81" s="1795"/>
      <c r="AB81" s="1847"/>
      <c r="AC81" s="1847"/>
      <c r="AD81" s="1848"/>
      <c r="AE81" s="656"/>
      <c r="AF81" s="656"/>
      <c r="AG81" s="656"/>
    </row>
    <row r="82" spans="1:33" ht="20.100000000000001" customHeight="1">
      <c r="A82" s="1829" t="s">
        <v>3559</v>
      </c>
      <c r="B82" s="1830"/>
      <c r="C82" s="1830"/>
      <c r="D82" s="1831"/>
      <c r="E82" s="1838"/>
      <c r="F82" s="1838"/>
      <c r="G82" s="1838"/>
      <c r="H82" s="1838"/>
      <c r="I82" s="1839"/>
      <c r="J82" s="1840"/>
      <c r="K82" s="1838"/>
      <c r="L82" s="1838"/>
      <c r="M82" s="1839"/>
      <c r="N82" s="1840"/>
      <c r="O82" s="1838"/>
      <c r="P82" s="1838"/>
      <c r="Q82" s="1839"/>
      <c r="R82" s="1841"/>
      <c r="S82" s="1842"/>
      <c r="T82" s="1842"/>
      <c r="U82" s="1842"/>
      <c r="V82" s="1842"/>
      <c r="W82" s="1842"/>
      <c r="X82" s="1842"/>
      <c r="Y82" s="1842"/>
      <c r="Z82" s="1842"/>
      <c r="AA82" s="1843"/>
      <c r="AB82" s="1806"/>
      <c r="AC82" s="1806"/>
      <c r="AD82" s="1807"/>
      <c r="AE82" s="656"/>
      <c r="AF82" s="656"/>
      <c r="AG82" s="656"/>
    </row>
    <row r="83" spans="1:33" ht="20.100000000000001" customHeight="1">
      <c r="A83" s="1832"/>
      <c r="B83" s="1833"/>
      <c r="C83" s="1833"/>
      <c r="D83" s="1834"/>
      <c r="E83" s="1826"/>
      <c r="F83" s="1826"/>
      <c r="G83" s="1826"/>
      <c r="H83" s="1826"/>
      <c r="I83" s="1827"/>
      <c r="J83" s="1828"/>
      <c r="K83" s="1826"/>
      <c r="L83" s="1826"/>
      <c r="M83" s="1827"/>
      <c r="N83" s="1828"/>
      <c r="O83" s="1826"/>
      <c r="P83" s="1826"/>
      <c r="Q83" s="1827"/>
      <c r="R83" s="1786"/>
      <c r="S83" s="1787"/>
      <c r="T83" s="1787"/>
      <c r="U83" s="1787"/>
      <c r="V83" s="1787"/>
      <c r="W83" s="1787"/>
      <c r="X83" s="1787"/>
      <c r="Y83" s="1787"/>
      <c r="Z83" s="1787"/>
      <c r="AA83" s="1788"/>
      <c r="AB83" s="1806"/>
      <c r="AC83" s="1806"/>
      <c r="AD83" s="1807"/>
      <c r="AE83" s="656"/>
      <c r="AF83" s="656"/>
      <c r="AG83" s="656"/>
    </row>
    <row r="84" spans="1:33" ht="20.100000000000001" customHeight="1">
      <c r="A84" s="1832"/>
      <c r="B84" s="1833"/>
      <c r="C84" s="1833"/>
      <c r="D84" s="1834"/>
      <c r="E84" s="1787"/>
      <c r="F84" s="1787"/>
      <c r="G84" s="1787"/>
      <c r="H84" s="1787"/>
      <c r="I84" s="1789"/>
      <c r="J84" s="1817"/>
      <c r="K84" s="1787"/>
      <c r="L84" s="1787"/>
      <c r="M84" s="1789"/>
      <c r="N84" s="1817"/>
      <c r="O84" s="1787"/>
      <c r="P84" s="1787"/>
      <c r="Q84" s="1789"/>
      <c r="R84" s="1786"/>
      <c r="S84" s="1787"/>
      <c r="T84" s="1787"/>
      <c r="U84" s="1787"/>
      <c r="V84" s="1787"/>
      <c r="W84" s="1787"/>
      <c r="X84" s="1787"/>
      <c r="Y84" s="1787"/>
      <c r="Z84" s="1787"/>
      <c r="AA84" s="1788"/>
      <c r="AB84" s="1806"/>
      <c r="AC84" s="1806"/>
      <c r="AD84" s="1807"/>
      <c r="AE84" s="656"/>
      <c r="AF84" s="656"/>
      <c r="AG84" s="656"/>
    </row>
    <row r="85" spans="1:33" ht="20.100000000000001" customHeight="1">
      <c r="A85" s="1832"/>
      <c r="B85" s="1833"/>
      <c r="C85" s="1833"/>
      <c r="D85" s="1834"/>
      <c r="E85" s="1787"/>
      <c r="F85" s="1787"/>
      <c r="G85" s="1787"/>
      <c r="H85" s="1787"/>
      <c r="I85" s="1789"/>
      <c r="J85" s="1817"/>
      <c r="K85" s="1787"/>
      <c r="L85" s="1787"/>
      <c r="M85" s="1789"/>
      <c r="N85" s="1817"/>
      <c r="O85" s="1787"/>
      <c r="P85" s="1787"/>
      <c r="Q85" s="1789"/>
      <c r="R85" s="1786"/>
      <c r="S85" s="1787"/>
      <c r="T85" s="1787"/>
      <c r="U85" s="1787"/>
      <c r="V85" s="1787"/>
      <c r="W85" s="1787"/>
      <c r="X85" s="1787"/>
      <c r="Y85" s="1787"/>
      <c r="Z85" s="1787"/>
      <c r="AA85" s="1788"/>
      <c r="AB85" s="1806"/>
      <c r="AC85" s="1806"/>
      <c r="AD85" s="1807"/>
      <c r="AE85" s="656"/>
      <c r="AF85" s="656"/>
      <c r="AG85" s="656"/>
    </row>
    <row r="86" spans="1:33" ht="20.100000000000001" customHeight="1">
      <c r="A86" s="1844"/>
      <c r="B86" s="1845"/>
      <c r="C86" s="1845"/>
      <c r="D86" s="1846"/>
      <c r="E86" s="1791"/>
      <c r="F86" s="1791"/>
      <c r="G86" s="1791"/>
      <c r="H86" s="1791"/>
      <c r="I86" s="1792"/>
      <c r="J86" s="1790"/>
      <c r="K86" s="1791"/>
      <c r="L86" s="1791"/>
      <c r="M86" s="1792"/>
      <c r="N86" s="1790"/>
      <c r="O86" s="1791"/>
      <c r="P86" s="1791"/>
      <c r="Q86" s="1792"/>
      <c r="R86" s="1793"/>
      <c r="S86" s="1794"/>
      <c r="T86" s="1794"/>
      <c r="U86" s="1794"/>
      <c r="V86" s="1794"/>
      <c r="W86" s="1794"/>
      <c r="X86" s="1794"/>
      <c r="Y86" s="1794"/>
      <c r="Z86" s="1794"/>
      <c r="AA86" s="1795"/>
      <c r="AB86" s="1847"/>
      <c r="AC86" s="1847"/>
      <c r="AD86" s="1848"/>
      <c r="AE86" s="656"/>
      <c r="AF86" s="656"/>
      <c r="AG86" s="656"/>
    </row>
    <row r="87" spans="1:33" ht="20.100000000000001" customHeight="1">
      <c r="A87" s="1829" t="s">
        <v>3560</v>
      </c>
      <c r="B87" s="1830"/>
      <c r="C87" s="1830"/>
      <c r="D87" s="1831"/>
      <c r="E87" s="1838"/>
      <c r="F87" s="1838"/>
      <c r="G87" s="1838"/>
      <c r="H87" s="1838"/>
      <c r="I87" s="1839"/>
      <c r="J87" s="1840"/>
      <c r="K87" s="1838"/>
      <c r="L87" s="1838"/>
      <c r="M87" s="1839"/>
      <c r="N87" s="1840"/>
      <c r="O87" s="1838"/>
      <c r="P87" s="1838"/>
      <c r="Q87" s="1839"/>
      <c r="R87" s="1841"/>
      <c r="S87" s="1842"/>
      <c r="T87" s="1842"/>
      <c r="U87" s="1842"/>
      <c r="V87" s="1842"/>
      <c r="W87" s="1842"/>
      <c r="X87" s="1842"/>
      <c r="Y87" s="1842"/>
      <c r="Z87" s="1842"/>
      <c r="AA87" s="1843"/>
      <c r="AB87" s="1823"/>
      <c r="AC87" s="1824"/>
      <c r="AD87" s="1825"/>
      <c r="AE87" s="656"/>
      <c r="AF87" s="656"/>
      <c r="AG87" s="656"/>
    </row>
    <row r="88" spans="1:33" ht="20.100000000000001" customHeight="1">
      <c r="A88" s="1832"/>
      <c r="B88" s="1833"/>
      <c r="C88" s="1833"/>
      <c r="D88" s="1834"/>
      <c r="E88" s="1826"/>
      <c r="F88" s="1826"/>
      <c r="G88" s="1826"/>
      <c r="H88" s="1826"/>
      <c r="I88" s="1827"/>
      <c r="J88" s="1828"/>
      <c r="K88" s="1826"/>
      <c r="L88" s="1826"/>
      <c r="M88" s="1827"/>
      <c r="N88" s="1828"/>
      <c r="O88" s="1826"/>
      <c r="P88" s="1826"/>
      <c r="Q88" s="1827"/>
      <c r="R88" s="1786"/>
      <c r="S88" s="1787"/>
      <c r="T88" s="1787"/>
      <c r="U88" s="1787"/>
      <c r="V88" s="1787"/>
      <c r="W88" s="1787"/>
      <c r="X88" s="1787"/>
      <c r="Y88" s="1787"/>
      <c r="Z88" s="1787"/>
      <c r="AA88" s="1788"/>
      <c r="AB88" s="1805"/>
      <c r="AC88" s="1806"/>
      <c r="AD88" s="1807"/>
      <c r="AE88" s="656"/>
      <c r="AF88" s="656"/>
      <c r="AG88" s="656"/>
    </row>
    <row r="89" spans="1:33" ht="20.100000000000001" customHeight="1">
      <c r="A89" s="1832"/>
      <c r="B89" s="1833"/>
      <c r="C89" s="1833"/>
      <c r="D89" s="1834"/>
      <c r="E89" s="1787"/>
      <c r="F89" s="1787"/>
      <c r="G89" s="1787"/>
      <c r="H89" s="1787"/>
      <c r="I89" s="1789"/>
      <c r="J89" s="1817"/>
      <c r="K89" s="1787"/>
      <c r="L89" s="1787"/>
      <c r="M89" s="1789"/>
      <c r="N89" s="1817"/>
      <c r="O89" s="1787"/>
      <c r="P89" s="1787"/>
      <c r="Q89" s="1789"/>
      <c r="R89" s="1786"/>
      <c r="S89" s="1787"/>
      <c r="T89" s="1787"/>
      <c r="U89" s="1787"/>
      <c r="V89" s="1787"/>
      <c r="W89" s="1787"/>
      <c r="X89" s="1787"/>
      <c r="Y89" s="1787"/>
      <c r="Z89" s="1787"/>
      <c r="AA89" s="1788"/>
      <c r="AB89" s="1805"/>
      <c r="AC89" s="1806"/>
      <c r="AD89" s="1807"/>
      <c r="AE89" s="656"/>
      <c r="AF89" s="656"/>
      <c r="AG89" s="656"/>
    </row>
    <row r="90" spans="1:33" ht="20.100000000000001" customHeight="1">
      <c r="A90" s="1832"/>
      <c r="B90" s="1833"/>
      <c r="C90" s="1833"/>
      <c r="D90" s="1834"/>
      <c r="E90" s="1787"/>
      <c r="F90" s="1787"/>
      <c r="G90" s="1787"/>
      <c r="H90" s="1787"/>
      <c r="I90" s="1789"/>
      <c r="J90" s="1817"/>
      <c r="K90" s="1787"/>
      <c r="L90" s="1787"/>
      <c r="M90" s="1789"/>
      <c r="N90" s="1817"/>
      <c r="O90" s="1787"/>
      <c r="P90" s="1787"/>
      <c r="Q90" s="1789"/>
      <c r="R90" s="1786"/>
      <c r="S90" s="1787"/>
      <c r="T90" s="1787"/>
      <c r="U90" s="1787"/>
      <c r="V90" s="1787"/>
      <c r="W90" s="1787"/>
      <c r="X90" s="1787"/>
      <c r="Y90" s="1787"/>
      <c r="Z90" s="1787"/>
      <c r="AA90" s="1788"/>
      <c r="AB90" s="1805"/>
      <c r="AC90" s="1806"/>
      <c r="AD90" s="1807"/>
      <c r="AE90" s="656"/>
      <c r="AF90" s="656"/>
      <c r="AG90" s="656"/>
    </row>
    <row r="91" spans="1:33" ht="20.100000000000001" customHeight="1" thickBot="1">
      <c r="A91" s="1835"/>
      <c r="B91" s="1836"/>
      <c r="C91" s="1836"/>
      <c r="D91" s="1837"/>
      <c r="E91" s="1818"/>
      <c r="F91" s="1818"/>
      <c r="G91" s="1818"/>
      <c r="H91" s="1818"/>
      <c r="I91" s="1819"/>
      <c r="J91" s="1820"/>
      <c r="K91" s="1818"/>
      <c r="L91" s="1818"/>
      <c r="M91" s="1819"/>
      <c r="N91" s="1820"/>
      <c r="O91" s="1818"/>
      <c r="P91" s="1818"/>
      <c r="Q91" s="1819"/>
      <c r="R91" s="1821"/>
      <c r="S91" s="1818"/>
      <c r="T91" s="1818"/>
      <c r="U91" s="1818"/>
      <c r="V91" s="1818"/>
      <c r="W91" s="1818"/>
      <c r="X91" s="1818"/>
      <c r="Y91" s="1818"/>
      <c r="Z91" s="1818"/>
      <c r="AA91" s="1822"/>
      <c r="AB91" s="1808"/>
      <c r="AC91" s="1809"/>
      <c r="AD91" s="1810"/>
      <c r="AE91" s="656"/>
      <c r="AF91" s="656"/>
      <c r="AG91" s="656"/>
    </row>
    <row r="92" spans="1:33" ht="20.100000000000001" customHeight="1" thickBot="1">
      <c r="A92" s="1796" t="s">
        <v>3561</v>
      </c>
      <c r="B92" s="1797"/>
      <c r="C92" s="1797"/>
      <c r="D92" s="1797"/>
      <c r="E92" s="1797"/>
      <c r="F92" s="1797"/>
      <c r="G92" s="1797"/>
      <c r="H92" s="1797"/>
      <c r="I92" s="1797"/>
      <c r="J92" s="1797"/>
      <c r="K92" s="1797"/>
      <c r="L92" s="1797"/>
      <c r="M92" s="1797"/>
      <c r="N92" s="1797"/>
      <c r="O92" s="1797"/>
      <c r="P92" s="1797"/>
      <c r="Q92" s="1797"/>
      <c r="R92" s="1797"/>
      <c r="S92" s="1797"/>
      <c r="T92" s="1797"/>
      <c r="U92" s="1797"/>
      <c r="V92" s="1797"/>
      <c r="W92" s="1797"/>
      <c r="X92" s="1797"/>
      <c r="Y92" s="1797"/>
      <c r="Z92" s="1797"/>
      <c r="AA92" s="1798"/>
      <c r="AB92" s="1799" t="s">
        <v>3562</v>
      </c>
      <c r="AC92" s="1800"/>
      <c r="AD92" s="1801"/>
      <c r="AE92" s="767"/>
      <c r="AF92" s="767"/>
      <c r="AG92" s="767"/>
    </row>
    <row r="93" spans="1:33" ht="20.100000000000001" customHeight="1" thickTop="1">
      <c r="A93" s="1802"/>
      <c r="B93" s="1803"/>
      <c r="C93" s="1803"/>
      <c r="D93" s="1803"/>
      <c r="E93" s="1803"/>
      <c r="F93" s="1803"/>
      <c r="G93" s="1803"/>
      <c r="H93" s="1803"/>
      <c r="I93" s="1803"/>
      <c r="J93" s="1803"/>
      <c r="K93" s="1803"/>
      <c r="L93" s="1803"/>
      <c r="M93" s="1803"/>
      <c r="N93" s="1803"/>
      <c r="O93" s="1803"/>
      <c r="P93" s="1803"/>
      <c r="Q93" s="1803"/>
      <c r="R93" s="1803"/>
      <c r="S93" s="1803"/>
      <c r="T93" s="1803"/>
      <c r="U93" s="1803"/>
      <c r="V93" s="1803"/>
      <c r="W93" s="1803"/>
      <c r="X93" s="1803"/>
      <c r="Y93" s="1803"/>
      <c r="Z93" s="1803"/>
      <c r="AA93" s="1804"/>
      <c r="AB93" s="1805"/>
      <c r="AC93" s="1806"/>
      <c r="AD93" s="1807"/>
      <c r="AE93" s="656"/>
      <c r="AF93" s="656"/>
      <c r="AG93" s="656"/>
    </row>
    <row r="94" spans="1:33" ht="20.100000000000001" customHeight="1">
      <c r="A94" s="1811"/>
      <c r="B94" s="1812"/>
      <c r="C94" s="1812"/>
      <c r="D94" s="1812"/>
      <c r="E94" s="1812"/>
      <c r="F94" s="1812"/>
      <c r="G94" s="1812"/>
      <c r="H94" s="1812"/>
      <c r="I94" s="1812"/>
      <c r="J94" s="1812"/>
      <c r="K94" s="1812"/>
      <c r="L94" s="1812"/>
      <c r="M94" s="1812"/>
      <c r="N94" s="1812"/>
      <c r="O94" s="1812"/>
      <c r="P94" s="1812"/>
      <c r="Q94" s="1812"/>
      <c r="R94" s="1812"/>
      <c r="S94" s="1812"/>
      <c r="T94" s="1812"/>
      <c r="U94" s="1812"/>
      <c r="V94" s="1812"/>
      <c r="W94" s="1812"/>
      <c r="X94" s="1812"/>
      <c r="Y94" s="1812"/>
      <c r="Z94" s="1812"/>
      <c r="AA94" s="1813"/>
      <c r="AB94" s="1805"/>
      <c r="AC94" s="1806"/>
      <c r="AD94" s="1807"/>
      <c r="AE94" s="656"/>
      <c r="AF94" s="656"/>
      <c r="AG94" s="656"/>
    </row>
    <row r="95" spans="1:33" ht="20.100000000000001" customHeight="1">
      <c r="A95" s="1811"/>
      <c r="B95" s="1812"/>
      <c r="C95" s="1812"/>
      <c r="D95" s="1812"/>
      <c r="E95" s="1812"/>
      <c r="F95" s="1812"/>
      <c r="G95" s="1812"/>
      <c r="H95" s="1812"/>
      <c r="I95" s="1812"/>
      <c r="J95" s="1812"/>
      <c r="K95" s="1812"/>
      <c r="L95" s="1812"/>
      <c r="M95" s="1812"/>
      <c r="N95" s="1812"/>
      <c r="O95" s="1812"/>
      <c r="P95" s="1812"/>
      <c r="Q95" s="1812"/>
      <c r="R95" s="1812"/>
      <c r="S95" s="1812"/>
      <c r="T95" s="1812"/>
      <c r="U95" s="1812"/>
      <c r="V95" s="1812"/>
      <c r="W95" s="1812"/>
      <c r="X95" s="1812"/>
      <c r="Y95" s="1812"/>
      <c r="Z95" s="1812"/>
      <c r="AA95" s="1813"/>
      <c r="AB95" s="1805"/>
      <c r="AC95" s="1806"/>
      <c r="AD95" s="1807"/>
      <c r="AE95" s="656"/>
      <c r="AF95" s="656"/>
      <c r="AG95" s="656"/>
    </row>
    <row r="96" spans="1:33" ht="20.100000000000001" customHeight="1">
      <c r="A96" s="1811"/>
      <c r="B96" s="1812"/>
      <c r="C96" s="1812"/>
      <c r="D96" s="1812"/>
      <c r="E96" s="1812"/>
      <c r="F96" s="1812"/>
      <c r="G96" s="1812"/>
      <c r="H96" s="1812"/>
      <c r="I96" s="1812"/>
      <c r="J96" s="1812"/>
      <c r="K96" s="1812"/>
      <c r="L96" s="1812"/>
      <c r="M96" s="1812"/>
      <c r="N96" s="1812"/>
      <c r="O96" s="1812"/>
      <c r="P96" s="1812"/>
      <c r="Q96" s="1812"/>
      <c r="R96" s="1812"/>
      <c r="S96" s="1812"/>
      <c r="T96" s="1812"/>
      <c r="U96" s="1812"/>
      <c r="V96" s="1812"/>
      <c r="W96" s="1812"/>
      <c r="X96" s="1812"/>
      <c r="Y96" s="1812"/>
      <c r="Z96" s="1812"/>
      <c r="AA96" s="1813"/>
      <c r="AB96" s="1805"/>
      <c r="AC96" s="1806"/>
      <c r="AD96" s="1807"/>
      <c r="AE96" s="656"/>
      <c r="AF96" s="656"/>
      <c r="AG96" s="656"/>
    </row>
    <row r="97" spans="1:33" ht="20.100000000000001" customHeight="1" thickBot="1">
      <c r="A97" s="1814"/>
      <c r="B97" s="1815"/>
      <c r="C97" s="1815"/>
      <c r="D97" s="1815"/>
      <c r="E97" s="1815"/>
      <c r="F97" s="1815"/>
      <c r="G97" s="1815"/>
      <c r="H97" s="1815"/>
      <c r="I97" s="1815"/>
      <c r="J97" s="1815"/>
      <c r="K97" s="1815"/>
      <c r="L97" s="1815"/>
      <c r="M97" s="1815"/>
      <c r="N97" s="1815"/>
      <c r="O97" s="1815"/>
      <c r="P97" s="1815"/>
      <c r="Q97" s="1815"/>
      <c r="R97" s="1815"/>
      <c r="S97" s="1815"/>
      <c r="T97" s="1815"/>
      <c r="U97" s="1815"/>
      <c r="V97" s="1815"/>
      <c r="W97" s="1815"/>
      <c r="X97" s="1815"/>
      <c r="Y97" s="1815"/>
      <c r="Z97" s="1815"/>
      <c r="AA97" s="1816"/>
      <c r="AB97" s="1808"/>
      <c r="AC97" s="1809"/>
      <c r="AD97" s="1810"/>
      <c r="AE97" s="656"/>
      <c r="AF97" s="656"/>
      <c r="AG97" s="656"/>
    </row>
    <row r="110" spans="1:33">
      <c r="A110" s="594" t="s">
        <v>3563</v>
      </c>
    </row>
    <row r="111" spans="1:33">
      <c r="A111" s="594" t="s">
        <v>3564</v>
      </c>
    </row>
    <row r="112" spans="1:33">
      <c r="A112" s="594" t="s">
        <v>3565</v>
      </c>
    </row>
    <row r="113" spans="1:1">
      <c r="A113" s="594" t="s">
        <v>3566</v>
      </c>
    </row>
    <row r="114" spans="1:1">
      <c r="A114" s="594" t="s">
        <v>3567</v>
      </c>
    </row>
    <row r="115" spans="1:1">
      <c r="A115" s="594" t="s">
        <v>3568</v>
      </c>
    </row>
    <row r="116" spans="1:1">
      <c r="A116" s="594" t="s">
        <v>3569</v>
      </c>
    </row>
  </sheetData>
  <mergeCells count="249">
    <mergeCell ref="A8:C8"/>
    <mergeCell ref="D8:R8"/>
    <mergeCell ref="T8:V8"/>
    <mergeCell ref="W8:AD8"/>
    <mergeCell ref="A10:E10"/>
    <mergeCell ref="F10:X10"/>
    <mergeCell ref="Y10:AA10"/>
    <mergeCell ref="AB10:AD10"/>
    <mergeCell ref="AB1:AD1"/>
    <mergeCell ref="A2:AD2"/>
    <mergeCell ref="A4:C4"/>
    <mergeCell ref="D4:R4"/>
    <mergeCell ref="A6:C6"/>
    <mergeCell ref="D6:R6"/>
    <mergeCell ref="T6:V6"/>
    <mergeCell ref="W6:AD6"/>
    <mergeCell ref="A20:E20"/>
    <mergeCell ref="Y20:AA20"/>
    <mergeCell ref="AB20:AD20"/>
    <mergeCell ref="A21:E22"/>
    <mergeCell ref="Y21:AA22"/>
    <mergeCell ref="AB21:AD22"/>
    <mergeCell ref="A11:E13"/>
    <mergeCell ref="Y11:AA13"/>
    <mergeCell ref="AB11:AD13"/>
    <mergeCell ref="A14:E19"/>
    <mergeCell ref="Y14:AA19"/>
    <mergeCell ref="AB14:AD19"/>
    <mergeCell ref="A23:E24"/>
    <mergeCell ref="G23:H23"/>
    <mergeCell ref="S23:V23"/>
    <mergeCell ref="Y23:AA24"/>
    <mergeCell ref="AB23:AD24"/>
    <mergeCell ref="A25:E26"/>
    <mergeCell ref="Y25:AA26"/>
    <mergeCell ref="AB25:AD26"/>
    <mergeCell ref="N26:O26"/>
    <mergeCell ref="V26:W26"/>
    <mergeCell ref="A30:E31"/>
    <mergeCell ref="I30:J30"/>
    <mergeCell ref="Y30:AA31"/>
    <mergeCell ref="AB30:AD31"/>
    <mergeCell ref="F31:G31"/>
    <mergeCell ref="O31:P31"/>
    <mergeCell ref="A27:E27"/>
    <mergeCell ref="Y27:AA27"/>
    <mergeCell ref="AB27:AD27"/>
    <mergeCell ref="A28:E29"/>
    <mergeCell ref="O28:R28"/>
    <mergeCell ref="Y28:AA29"/>
    <mergeCell ref="AB28:AD29"/>
    <mergeCell ref="F29:G29"/>
    <mergeCell ref="Y32:AA33"/>
    <mergeCell ref="AB32:AD33"/>
    <mergeCell ref="F33:H33"/>
    <mergeCell ref="A34:E41"/>
    <mergeCell ref="P34:Q34"/>
    <mergeCell ref="T34:U34"/>
    <mergeCell ref="Y34:AA41"/>
    <mergeCell ref="AB34:AD41"/>
    <mergeCell ref="P35:Q35"/>
    <mergeCell ref="T35:U35"/>
    <mergeCell ref="P36:Q36"/>
    <mergeCell ref="T36:U36"/>
    <mergeCell ref="P37:Q37"/>
    <mergeCell ref="T37:U37"/>
    <mergeCell ref="F38:G38"/>
    <mergeCell ref="H38:I38"/>
    <mergeCell ref="Q38:V38"/>
    <mergeCell ref="A32:E33"/>
    <mergeCell ref="L41:M41"/>
    <mergeCell ref="T41:W41"/>
    <mergeCell ref="A42:E44"/>
    <mergeCell ref="F42:X44"/>
    <mergeCell ref="Y42:AA44"/>
    <mergeCell ref="AB42:AD44"/>
    <mergeCell ref="J39:K39"/>
    <mergeCell ref="L39:M39"/>
    <mergeCell ref="N39:O39"/>
    <mergeCell ref="Q39:S39"/>
    <mergeCell ref="T39:U39"/>
    <mergeCell ref="F40:I40"/>
    <mergeCell ref="L40:M40"/>
    <mergeCell ref="T40:W40"/>
    <mergeCell ref="A51:E51"/>
    <mergeCell ref="J51:Q51"/>
    <mergeCell ref="Y51:AA51"/>
    <mergeCell ref="AB51:AD51"/>
    <mergeCell ref="A52:E54"/>
    <mergeCell ref="Y52:AA54"/>
    <mergeCell ref="AB52:AD54"/>
    <mergeCell ref="AB48:AD48"/>
    <mergeCell ref="A49:E49"/>
    <mergeCell ref="F49:X49"/>
    <mergeCell ref="Y49:AA49"/>
    <mergeCell ref="AB49:AD49"/>
    <mergeCell ref="A50:E50"/>
    <mergeCell ref="I50:Q50"/>
    <mergeCell ref="Y50:AA50"/>
    <mergeCell ref="AB50:AD50"/>
    <mergeCell ref="A58:E58"/>
    <mergeCell ref="J58:Q58"/>
    <mergeCell ref="Y58:AA58"/>
    <mergeCell ref="AB58:AD58"/>
    <mergeCell ref="A59:E59"/>
    <mergeCell ref="Y59:AA59"/>
    <mergeCell ref="AB59:AD59"/>
    <mergeCell ref="A55:E56"/>
    <mergeCell ref="Y55:AA56"/>
    <mergeCell ref="AB55:AD56"/>
    <mergeCell ref="A57:E57"/>
    <mergeCell ref="I57:J57"/>
    <mergeCell ref="Y57:AA57"/>
    <mergeCell ref="AB57:AD57"/>
    <mergeCell ref="A62:E62"/>
    <mergeCell ref="G62:H62"/>
    <mergeCell ref="M62:N62"/>
    <mergeCell ref="Y62:AA62"/>
    <mergeCell ref="AB62:AD62"/>
    <mergeCell ref="A63:E63"/>
    <mergeCell ref="Y63:AA63"/>
    <mergeCell ref="AB63:AD63"/>
    <mergeCell ref="A60:E60"/>
    <mergeCell ref="Y60:AA60"/>
    <mergeCell ref="AB60:AD60"/>
    <mergeCell ref="A61:E61"/>
    <mergeCell ref="Y61:AA61"/>
    <mergeCell ref="AB61:AD61"/>
    <mergeCell ref="A66:E66"/>
    <mergeCell ref="N66:O66"/>
    <mergeCell ref="Y66:AA66"/>
    <mergeCell ref="AB66:AD66"/>
    <mergeCell ref="A67:E67"/>
    <mergeCell ref="N67:O67"/>
    <mergeCell ref="Y67:AA67"/>
    <mergeCell ref="AB67:AD67"/>
    <mergeCell ref="A64:E64"/>
    <mergeCell ref="Y64:AA64"/>
    <mergeCell ref="AB64:AD64"/>
    <mergeCell ref="A65:E65"/>
    <mergeCell ref="Y65:AA65"/>
    <mergeCell ref="AB65:AD65"/>
    <mergeCell ref="A68:E68"/>
    <mergeCell ref="J68:P68"/>
    <mergeCell ref="Y68:AA68"/>
    <mergeCell ref="AB68:AD68"/>
    <mergeCell ref="A70:AD70"/>
    <mergeCell ref="A71:D71"/>
    <mergeCell ref="E71:I71"/>
    <mergeCell ref="J71:M71"/>
    <mergeCell ref="N71:Q71"/>
    <mergeCell ref="R71:AA71"/>
    <mergeCell ref="AB71:AD71"/>
    <mergeCell ref="E86:I86"/>
    <mergeCell ref="J86:M86"/>
    <mergeCell ref="A72:D76"/>
    <mergeCell ref="E72:I72"/>
    <mergeCell ref="J72:M72"/>
    <mergeCell ref="N72:Q72"/>
    <mergeCell ref="R72:AA72"/>
    <mergeCell ref="AB72:AD76"/>
    <mergeCell ref="E73:I73"/>
    <mergeCell ref="J73:M73"/>
    <mergeCell ref="N73:Q73"/>
    <mergeCell ref="R73:AA73"/>
    <mergeCell ref="E74:I74"/>
    <mergeCell ref="J74:M74"/>
    <mergeCell ref="N74:Q74"/>
    <mergeCell ref="R74:AA74"/>
    <mergeCell ref="E75:I75"/>
    <mergeCell ref="J75:M75"/>
    <mergeCell ref="N75:Q75"/>
    <mergeCell ref="R75:AA75"/>
    <mergeCell ref="E76:I76"/>
    <mergeCell ref="J76:M76"/>
    <mergeCell ref="N76:Q76"/>
    <mergeCell ref="R76:AA76"/>
    <mergeCell ref="J80:M80"/>
    <mergeCell ref="A82:D86"/>
    <mergeCell ref="AB82:AD86"/>
    <mergeCell ref="E83:I83"/>
    <mergeCell ref="J83:M83"/>
    <mergeCell ref="N83:Q83"/>
    <mergeCell ref="R83:AA83"/>
    <mergeCell ref="N80:Q80"/>
    <mergeCell ref="R80:AA80"/>
    <mergeCell ref="E81:I81"/>
    <mergeCell ref="J81:M81"/>
    <mergeCell ref="N81:Q81"/>
    <mergeCell ref="R81:AA81"/>
    <mergeCell ref="AB77:AD81"/>
    <mergeCell ref="E78:I78"/>
    <mergeCell ref="J78:M78"/>
    <mergeCell ref="N78:Q78"/>
    <mergeCell ref="R78:AA78"/>
    <mergeCell ref="E79:I79"/>
    <mergeCell ref="J79:M79"/>
    <mergeCell ref="E82:I82"/>
    <mergeCell ref="J82:M82"/>
    <mergeCell ref="N82:Q82"/>
    <mergeCell ref="R82:AA82"/>
    <mergeCell ref="J89:M89"/>
    <mergeCell ref="N89:Q89"/>
    <mergeCell ref="A87:D91"/>
    <mergeCell ref="E87:I87"/>
    <mergeCell ref="J87:M87"/>
    <mergeCell ref="N87:Q87"/>
    <mergeCell ref="R87:AA87"/>
    <mergeCell ref="J90:M90"/>
    <mergeCell ref="N79:Q79"/>
    <mergeCell ref="R79:AA79"/>
    <mergeCell ref="E80:I80"/>
    <mergeCell ref="E84:I84"/>
    <mergeCell ref="J84:M84"/>
    <mergeCell ref="N84:Q84"/>
    <mergeCell ref="R84:AA84"/>
    <mergeCell ref="E85:I85"/>
    <mergeCell ref="J85:M85"/>
    <mergeCell ref="N85:Q85"/>
    <mergeCell ref="R85:AA85"/>
    <mergeCell ref="A77:D81"/>
    <mergeCell ref="E77:I77"/>
    <mergeCell ref="J77:M77"/>
    <mergeCell ref="N77:Q77"/>
    <mergeCell ref="R77:AA77"/>
    <mergeCell ref="R89:AA89"/>
    <mergeCell ref="E90:I90"/>
    <mergeCell ref="N86:Q86"/>
    <mergeCell ref="R86:AA86"/>
    <mergeCell ref="A92:AA92"/>
    <mergeCell ref="AB92:AD92"/>
    <mergeCell ref="A93:AA93"/>
    <mergeCell ref="AB93:AD97"/>
    <mergeCell ref="A94:AA94"/>
    <mergeCell ref="A95:AA95"/>
    <mergeCell ref="A96:AA96"/>
    <mergeCell ref="A97:AA97"/>
    <mergeCell ref="N90:Q90"/>
    <mergeCell ref="R90:AA90"/>
    <mergeCell ref="E91:I91"/>
    <mergeCell ref="J91:M91"/>
    <mergeCell ref="N91:Q91"/>
    <mergeCell ref="R91:AA91"/>
    <mergeCell ref="AB87:AD91"/>
    <mergeCell ref="E88:I88"/>
    <mergeCell ref="J88:M88"/>
    <mergeCell ref="N88:Q88"/>
    <mergeCell ref="R88:AA88"/>
    <mergeCell ref="E89:I89"/>
  </mergeCells>
  <phoneticPr fontId="1"/>
  <dataValidations count="7">
    <dataValidation type="list" allowBlank="1" showInputMessage="1" showErrorMessage="1" sqref="J39:K39 JF39:JG39 TB39:TC39 ACX39:ACY39 AMT39:AMU39 AWP39:AWQ39 BGL39:BGM39 BQH39:BQI39 CAD39:CAE39 CJZ39:CKA39 CTV39:CTW39 DDR39:DDS39 DNN39:DNO39 DXJ39:DXK39 EHF39:EHG39 ERB39:ERC39 FAX39:FAY39 FKT39:FKU39 FUP39:FUQ39 GEL39:GEM39 GOH39:GOI39 GYD39:GYE39 HHZ39:HIA39 HRV39:HRW39 IBR39:IBS39 ILN39:ILO39 IVJ39:IVK39 JFF39:JFG39 JPB39:JPC39 JYX39:JYY39 KIT39:KIU39 KSP39:KSQ39 LCL39:LCM39 LMH39:LMI39 LWD39:LWE39 MFZ39:MGA39 MPV39:MPW39 MZR39:MZS39 NJN39:NJO39 NTJ39:NTK39 ODF39:ODG39 ONB39:ONC39 OWX39:OWY39 PGT39:PGU39 PQP39:PQQ39 QAL39:QAM39 QKH39:QKI39 QUD39:QUE39 RDZ39:REA39 RNV39:RNW39 RXR39:RXS39 SHN39:SHO39 SRJ39:SRK39 TBF39:TBG39 TLB39:TLC39 TUX39:TUY39 UET39:UEU39 UOP39:UOQ39 UYL39:UYM39 VIH39:VII39 VSD39:VSE39 WBZ39:WCA39 WLV39:WLW39 WVR39:WVS39 J65575:K65575 JF65575:JG65575 TB65575:TC65575 ACX65575:ACY65575 AMT65575:AMU65575 AWP65575:AWQ65575 BGL65575:BGM65575 BQH65575:BQI65575 CAD65575:CAE65575 CJZ65575:CKA65575 CTV65575:CTW65575 DDR65575:DDS65575 DNN65575:DNO65575 DXJ65575:DXK65575 EHF65575:EHG65575 ERB65575:ERC65575 FAX65575:FAY65575 FKT65575:FKU65575 FUP65575:FUQ65575 GEL65575:GEM65575 GOH65575:GOI65575 GYD65575:GYE65575 HHZ65575:HIA65575 HRV65575:HRW65575 IBR65575:IBS65575 ILN65575:ILO65575 IVJ65575:IVK65575 JFF65575:JFG65575 JPB65575:JPC65575 JYX65575:JYY65575 KIT65575:KIU65575 KSP65575:KSQ65575 LCL65575:LCM65575 LMH65575:LMI65575 LWD65575:LWE65575 MFZ65575:MGA65575 MPV65575:MPW65575 MZR65575:MZS65575 NJN65575:NJO65575 NTJ65575:NTK65575 ODF65575:ODG65575 ONB65575:ONC65575 OWX65575:OWY65575 PGT65575:PGU65575 PQP65575:PQQ65575 QAL65575:QAM65575 QKH65575:QKI65575 QUD65575:QUE65575 RDZ65575:REA65575 RNV65575:RNW65575 RXR65575:RXS65575 SHN65575:SHO65575 SRJ65575:SRK65575 TBF65575:TBG65575 TLB65575:TLC65575 TUX65575:TUY65575 UET65575:UEU65575 UOP65575:UOQ65575 UYL65575:UYM65575 VIH65575:VII65575 VSD65575:VSE65575 WBZ65575:WCA65575 WLV65575:WLW65575 WVR65575:WVS65575 J131111:K131111 JF131111:JG131111 TB131111:TC131111 ACX131111:ACY131111 AMT131111:AMU131111 AWP131111:AWQ131111 BGL131111:BGM131111 BQH131111:BQI131111 CAD131111:CAE131111 CJZ131111:CKA131111 CTV131111:CTW131111 DDR131111:DDS131111 DNN131111:DNO131111 DXJ131111:DXK131111 EHF131111:EHG131111 ERB131111:ERC131111 FAX131111:FAY131111 FKT131111:FKU131111 FUP131111:FUQ131111 GEL131111:GEM131111 GOH131111:GOI131111 GYD131111:GYE131111 HHZ131111:HIA131111 HRV131111:HRW131111 IBR131111:IBS131111 ILN131111:ILO131111 IVJ131111:IVK131111 JFF131111:JFG131111 JPB131111:JPC131111 JYX131111:JYY131111 KIT131111:KIU131111 KSP131111:KSQ131111 LCL131111:LCM131111 LMH131111:LMI131111 LWD131111:LWE131111 MFZ131111:MGA131111 MPV131111:MPW131111 MZR131111:MZS131111 NJN131111:NJO131111 NTJ131111:NTK131111 ODF131111:ODG131111 ONB131111:ONC131111 OWX131111:OWY131111 PGT131111:PGU131111 PQP131111:PQQ131111 QAL131111:QAM131111 QKH131111:QKI131111 QUD131111:QUE131111 RDZ131111:REA131111 RNV131111:RNW131111 RXR131111:RXS131111 SHN131111:SHO131111 SRJ131111:SRK131111 TBF131111:TBG131111 TLB131111:TLC131111 TUX131111:TUY131111 UET131111:UEU131111 UOP131111:UOQ131111 UYL131111:UYM131111 VIH131111:VII131111 VSD131111:VSE131111 WBZ131111:WCA131111 WLV131111:WLW131111 WVR131111:WVS131111 J196647:K196647 JF196647:JG196647 TB196647:TC196647 ACX196647:ACY196647 AMT196647:AMU196647 AWP196647:AWQ196647 BGL196647:BGM196647 BQH196647:BQI196647 CAD196647:CAE196647 CJZ196647:CKA196647 CTV196647:CTW196647 DDR196647:DDS196647 DNN196647:DNO196647 DXJ196647:DXK196647 EHF196647:EHG196647 ERB196647:ERC196647 FAX196647:FAY196647 FKT196647:FKU196647 FUP196647:FUQ196647 GEL196647:GEM196647 GOH196647:GOI196647 GYD196647:GYE196647 HHZ196647:HIA196647 HRV196647:HRW196647 IBR196647:IBS196647 ILN196647:ILO196647 IVJ196647:IVK196647 JFF196647:JFG196647 JPB196647:JPC196647 JYX196647:JYY196647 KIT196647:KIU196647 KSP196647:KSQ196647 LCL196647:LCM196647 LMH196647:LMI196647 LWD196647:LWE196647 MFZ196647:MGA196647 MPV196647:MPW196647 MZR196647:MZS196647 NJN196647:NJO196647 NTJ196647:NTK196647 ODF196647:ODG196647 ONB196647:ONC196647 OWX196647:OWY196647 PGT196647:PGU196647 PQP196647:PQQ196647 QAL196647:QAM196647 QKH196647:QKI196647 QUD196647:QUE196647 RDZ196647:REA196647 RNV196647:RNW196647 RXR196647:RXS196647 SHN196647:SHO196647 SRJ196647:SRK196647 TBF196647:TBG196647 TLB196647:TLC196647 TUX196647:TUY196647 UET196647:UEU196647 UOP196647:UOQ196647 UYL196647:UYM196647 VIH196647:VII196647 VSD196647:VSE196647 WBZ196647:WCA196647 WLV196647:WLW196647 WVR196647:WVS196647 J262183:K262183 JF262183:JG262183 TB262183:TC262183 ACX262183:ACY262183 AMT262183:AMU262183 AWP262183:AWQ262183 BGL262183:BGM262183 BQH262183:BQI262183 CAD262183:CAE262183 CJZ262183:CKA262183 CTV262183:CTW262183 DDR262183:DDS262183 DNN262183:DNO262183 DXJ262183:DXK262183 EHF262183:EHG262183 ERB262183:ERC262183 FAX262183:FAY262183 FKT262183:FKU262183 FUP262183:FUQ262183 GEL262183:GEM262183 GOH262183:GOI262183 GYD262183:GYE262183 HHZ262183:HIA262183 HRV262183:HRW262183 IBR262183:IBS262183 ILN262183:ILO262183 IVJ262183:IVK262183 JFF262183:JFG262183 JPB262183:JPC262183 JYX262183:JYY262183 KIT262183:KIU262183 KSP262183:KSQ262183 LCL262183:LCM262183 LMH262183:LMI262183 LWD262183:LWE262183 MFZ262183:MGA262183 MPV262183:MPW262183 MZR262183:MZS262183 NJN262183:NJO262183 NTJ262183:NTK262183 ODF262183:ODG262183 ONB262183:ONC262183 OWX262183:OWY262183 PGT262183:PGU262183 PQP262183:PQQ262183 QAL262183:QAM262183 QKH262183:QKI262183 QUD262183:QUE262183 RDZ262183:REA262183 RNV262183:RNW262183 RXR262183:RXS262183 SHN262183:SHO262183 SRJ262183:SRK262183 TBF262183:TBG262183 TLB262183:TLC262183 TUX262183:TUY262183 UET262183:UEU262183 UOP262183:UOQ262183 UYL262183:UYM262183 VIH262183:VII262183 VSD262183:VSE262183 WBZ262183:WCA262183 WLV262183:WLW262183 WVR262183:WVS262183 J327719:K327719 JF327719:JG327719 TB327719:TC327719 ACX327719:ACY327719 AMT327719:AMU327719 AWP327719:AWQ327719 BGL327719:BGM327719 BQH327719:BQI327719 CAD327719:CAE327719 CJZ327719:CKA327719 CTV327719:CTW327719 DDR327719:DDS327719 DNN327719:DNO327719 DXJ327719:DXK327719 EHF327719:EHG327719 ERB327719:ERC327719 FAX327719:FAY327719 FKT327719:FKU327719 FUP327719:FUQ327719 GEL327719:GEM327719 GOH327719:GOI327719 GYD327719:GYE327719 HHZ327719:HIA327719 HRV327719:HRW327719 IBR327719:IBS327719 ILN327719:ILO327719 IVJ327719:IVK327719 JFF327719:JFG327719 JPB327719:JPC327719 JYX327719:JYY327719 KIT327719:KIU327719 KSP327719:KSQ327719 LCL327719:LCM327719 LMH327719:LMI327719 LWD327719:LWE327719 MFZ327719:MGA327719 MPV327719:MPW327719 MZR327719:MZS327719 NJN327719:NJO327719 NTJ327719:NTK327719 ODF327719:ODG327719 ONB327719:ONC327719 OWX327719:OWY327719 PGT327719:PGU327719 PQP327719:PQQ327719 QAL327719:QAM327719 QKH327719:QKI327719 QUD327719:QUE327719 RDZ327719:REA327719 RNV327719:RNW327719 RXR327719:RXS327719 SHN327719:SHO327719 SRJ327719:SRK327719 TBF327719:TBG327719 TLB327719:TLC327719 TUX327719:TUY327719 UET327719:UEU327719 UOP327719:UOQ327719 UYL327719:UYM327719 VIH327719:VII327719 VSD327719:VSE327719 WBZ327719:WCA327719 WLV327719:WLW327719 WVR327719:WVS327719 J393255:K393255 JF393255:JG393255 TB393255:TC393255 ACX393255:ACY393255 AMT393255:AMU393255 AWP393255:AWQ393255 BGL393255:BGM393255 BQH393255:BQI393255 CAD393255:CAE393255 CJZ393255:CKA393255 CTV393255:CTW393255 DDR393255:DDS393255 DNN393255:DNO393255 DXJ393255:DXK393255 EHF393255:EHG393255 ERB393255:ERC393255 FAX393255:FAY393255 FKT393255:FKU393255 FUP393255:FUQ393255 GEL393255:GEM393255 GOH393255:GOI393255 GYD393255:GYE393255 HHZ393255:HIA393255 HRV393255:HRW393255 IBR393255:IBS393255 ILN393255:ILO393255 IVJ393255:IVK393255 JFF393255:JFG393255 JPB393255:JPC393255 JYX393255:JYY393255 KIT393255:KIU393255 KSP393255:KSQ393255 LCL393255:LCM393255 LMH393255:LMI393255 LWD393255:LWE393255 MFZ393255:MGA393255 MPV393255:MPW393255 MZR393255:MZS393255 NJN393255:NJO393255 NTJ393255:NTK393255 ODF393255:ODG393255 ONB393255:ONC393255 OWX393255:OWY393255 PGT393255:PGU393255 PQP393255:PQQ393255 QAL393255:QAM393255 QKH393255:QKI393255 QUD393255:QUE393255 RDZ393255:REA393255 RNV393255:RNW393255 RXR393255:RXS393255 SHN393255:SHO393255 SRJ393255:SRK393255 TBF393255:TBG393255 TLB393255:TLC393255 TUX393255:TUY393255 UET393255:UEU393255 UOP393255:UOQ393255 UYL393255:UYM393255 VIH393255:VII393255 VSD393255:VSE393255 WBZ393255:WCA393255 WLV393255:WLW393255 WVR393255:WVS393255 J458791:K458791 JF458791:JG458791 TB458791:TC458791 ACX458791:ACY458791 AMT458791:AMU458791 AWP458791:AWQ458791 BGL458791:BGM458791 BQH458791:BQI458791 CAD458791:CAE458791 CJZ458791:CKA458791 CTV458791:CTW458791 DDR458791:DDS458791 DNN458791:DNO458791 DXJ458791:DXK458791 EHF458791:EHG458791 ERB458791:ERC458791 FAX458791:FAY458791 FKT458791:FKU458791 FUP458791:FUQ458791 GEL458791:GEM458791 GOH458791:GOI458791 GYD458791:GYE458791 HHZ458791:HIA458791 HRV458791:HRW458791 IBR458791:IBS458791 ILN458791:ILO458791 IVJ458791:IVK458791 JFF458791:JFG458791 JPB458791:JPC458791 JYX458791:JYY458791 KIT458791:KIU458791 KSP458791:KSQ458791 LCL458791:LCM458791 LMH458791:LMI458791 LWD458791:LWE458791 MFZ458791:MGA458791 MPV458791:MPW458791 MZR458791:MZS458791 NJN458791:NJO458791 NTJ458791:NTK458791 ODF458791:ODG458791 ONB458791:ONC458791 OWX458791:OWY458791 PGT458791:PGU458791 PQP458791:PQQ458791 QAL458791:QAM458791 QKH458791:QKI458791 QUD458791:QUE458791 RDZ458791:REA458791 RNV458791:RNW458791 RXR458791:RXS458791 SHN458791:SHO458791 SRJ458791:SRK458791 TBF458791:TBG458791 TLB458791:TLC458791 TUX458791:TUY458791 UET458791:UEU458791 UOP458791:UOQ458791 UYL458791:UYM458791 VIH458791:VII458791 VSD458791:VSE458791 WBZ458791:WCA458791 WLV458791:WLW458791 WVR458791:WVS458791 J524327:K524327 JF524327:JG524327 TB524327:TC524327 ACX524327:ACY524327 AMT524327:AMU524327 AWP524327:AWQ524327 BGL524327:BGM524327 BQH524327:BQI524327 CAD524327:CAE524327 CJZ524327:CKA524327 CTV524327:CTW524327 DDR524327:DDS524327 DNN524327:DNO524327 DXJ524327:DXK524327 EHF524327:EHG524327 ERB524327:ERC524327 FAX524327:FAY524327 FKT524327:FKU524327 FUP524327:FUQ524327 GEL524327:GEM524327 GOH524327:GOI524327 GYD524327:GYE524327 HHZ524327:HIA524327 HRV524327:HRW524327 IBR524327:IBS524327 ILN524327:ILO524327 IVJ524327:IVK524327 JFF524327:JFG524327 JPB524327:JPC524327 JYX524327:JYY524327 KIT524327:KIU524327 KSP524327:KSQ524327 LCL524327:LCM524327 LMH524327:LMI524327 LWD524327:LWE524327 MFZ524327:MGA524327 MPV524327:MPW524327 MZR524327:MZS524327 NJN524327:NJO524327 NTJ524327:NTK524327 ODF524327:ODG524327 ONB524327:ONC524327 OWX524327:OWY524327 PGT524327:PGU524327 PQP524327:PQQ524327 QAL524327:QAM524327 QKH524327:QKI524327 QUD524327:QUE524327 RDZ524327:REA524327 RNV524327:RNW524327 RXR524327:RXS524327 SHN524327:SHO524327 SRJ524327:SRK524327 TBF524327:TBG524327 TLB524327:TLC524327 TUX524327:TUY524327 UET524327:UEU524327 UOP524327:UOQ524327 UYL524327:UYM524327 VIH524327:VII524327 VSD524327:VSE524327 WBZ524327:WCA524327 WLV524327:WLW524327 WVR524327:WVS524327 J589863:K589863 JF589863:JG589863 TB589863:TC589863 ACX589863:ACY589863 AMT589863:AMU589863 AWP589863:AWQ589863 BGL589863:BGM589863 BQH589863:BQI589863 CAD589863:CAE589863 CJZ589863:CKA589863 CTV589863:CTW589863 DDR589863:DDS589863 DNN589863:DNO589863 DXJ589863:DXK589863 EHF589863:EHG589863 ERB589863:ERC589863 FAX589863:FAY589863 FKT589863:FKU589863 FUP589863:FUQ589863 GEL589863:GEM589863 GOH589863:GOI589863 GYD589863:GYE589863 HHZ589863:HIA589863 HRV589863:HRW589863 IBR589863:IBS589863 ILN589863:ILO589863 IVJ589863:IVK589863 JFF589863:JFG589863 JPB589863:JPC589863 JYX589863:JYY589863 KIT589863:KIU589863 KSP589863:KSQ589863 LCL589863:LCM589863 LMH589863:LMI589863 LWD589863:LWE589863 MFZ589863:MGA589863 MPV589863:MPW589863 MZR589863:MZS589863 NJN589863:NJO589863 NTJ589863:NTK589863 ODF589863:ODG589863 ONB589863:ONC589863 OWX589863:OWY589863 PGT589863:PGU589863 PQP589863:PQQ589863 QAL589863:QAM589863 QKH589863:QKI589863 QUD589863:QUE589863 RDZ589863:REA589863 RNV589863:RNW589863 RXR589863:RXS589863 SHN589863:SHO589863 SRJ589863:SRK589863 TBF589863:TBG589863 TLB589863:TLC589863 TUX589863:TUY589863 UET589863:UEU589863 UOP589863:UOQ589863 UYL589863:UYM589863 VIH589863:VII589863 VSD589863:VSE589863 WBZ589863:WCA589863 WLV589863:WLW589863 WVR589863:WVS589863 J655399:K655399 JF655399:JG655399 TB655399:TC655399 ACX655399:ACY655399 AMT655399:AMU655399 AWP655399:AWQ655399 BGL655399:BGM655399 BQH655399:BQI655399 CAD655399:CAE655399 CJZ655399:CKA655399 CTV655399:CTW655399 DDR655399:DDS655399 DNN655399:DNO655399 DXJ655399:DXK655399 EHF655399:EHG655399 ERB655399:ERC655399 FAX655399:FAY655399 FKT655399:FKU655399 FUP655399:FUQ655399 GEL655399:GEM655399 GOH655399:GOI655399 GYD655399:GYE655399 HHZ655399:HIA655399 HRV655399:HRW655399 IBR655399:IBS655399 ILN655399:ILO655399 IVJ655399:IVK655399 JFF655399:JFG655399 JPB655399:JPC655399 JYX655399:JYY655399 KIT655399:KIU655399 KSP655399:KSQ655399 LCL655399:LCM655399 LMH655399:LMI655399 LWD655399:LWE655399 MFZ655399:MGA655399 MPV655399:MPW655399 MZR655399:MZS655399 NJN655399:NJO655399 NTJ655399:NTK655399 ODF655399:ODG655399 ONB655399:ONC655399 OWX655399:OWY655399 PGT655399:PGU655399 PQP655399:PQQ655399 QAL655399:QAM655399 QKH655399:QKI655399 QUD655399:QUE655399 RDZ655399:REA655399 RNV655399:RNW655399 RXR655399:RXS655399 SHN655399:SHO655399 SRJ655399:SRK655399 TBF655399:TBG655399 TLB655399:TLC655399 TUX655399:TUY655399 UET655399:UEU655399 UOP655399:UOQ655399 UYL655399:UYM655399 VIH655399:VII655399 VSD655399:VSE655399 WBZ655399:WCA655399 WLV655399:WLW655399 WVR655399:WVS655399 J720935:K720935 JF720935:JG720935 TB720935:TC720935 ACX720935:ACY720935 AMT720935:AMU720935 AWP720935:AWQ720935 BGL720935:BGM720935 BQH720935:BQI720935 CAD720935:CAE720935 CJZ720935:CKA720935 CTV720935:CTW720935 DDR720935:DDS720935 DNN720935:DNO720935 DXJ720935:DXK720935 EHF720935:EHG720935 ERB720935:ERC720935 FAX720935:FAY720935 FKT720935:FKU720935 FUP720935:FUQ720935 GEL720935:GEM720935 GOH720935:GOI720935 GYD720935:GYE720935 HHZ720935:HIA720935 HRV720935:HRW720935 IBR720935:IBS720935 ILN720935:ILO720935 IVJ720935:IVK720935 JFF720935:JFG720935 JPB720935:JPC720935 JYX720935:JYY720935 KIT720935:KIU720935 KSP720935:KSQ720935 LCL720935:LCM720935 LMH720935:LMI720935 LWD720935:LWE720935 MFZ720935:MGA720935 MPV720935:MPW720935 MZR720935:MZS720935 NJN720935:NJO720935 NTJ720935:NTK720935 ODF720935:ODG720935 ONB720935:ONC720935 OWX720935:OWY720935 PGT720935:PGU720935 PQP720935:PQQ720935 QAL720935:QAM720935 QKH720935:QKI720935 QUD720935:QUE720935 RDZ720935:REA720935 RNV720935:RNW720935 RXR720935:RXS720935 SHN720935:SHO720935 SRJ720935:SRK720935 TBF720935:TBG720935 TLB720935:TLC720935 TUX720935:TUY720935 UET720935:UEU720935 UOP720935:UOQ720935 UYL720935:UYM720935 VIH720935:VII720935 VSD720935:VSE720935 WBZ720935:WCA720935 WLV720935:WLW720935 WVR720935:WVS720935 J786471:K786471 JF786471:JG786471 TB786471:TC786471 ACX786471:ACY786471 AMT786471:AMU786471 AWP786471:AWQ786471 BGL786471:BGM786471 BQH786471:BQI786471 CAD786471:CAE786471 CJZ786471:CKA786471 CTV786471:CTW786471 DDR786471:DDS786471 DNN786471:DNO786471 DXJ786471:DXK786471 EHF786471:EHG786471 ERB786471:ERC786471 FAX786471:FAY786471 FKT786471:FKU786471 FUP786471:FUQ786471 GEL786471:GEM786471 GOH786471:GOI786471 GYD786471:GYE786471 HHZ786471:HIA786471 HRV786471:HRW786471 IBR786471:IBS786471 ILN786471:ILO786471 IVJ786471:IVK786471 JFF786471:JFG786471 JPB786471:JPC786471 JYX786471:JYY786471 KIT786471:KIU786471 KSP786471:KSQ786471 LCL786471:LCM786471 LMH786471:LMI786471 LWD786471:LWE786471 MFZ786471:MGA786471 MPV786471:MPW786471 MZR786471:MZS786471 NJN786471:NJO786471 NTJ786471:NTK786471 ODF786471:ODG786471 ONB786471:ONC786471 OWX786471:OWY786471 PGT786471:PGU786471 PQP786471:PQQ786471 QAL786471:QAM786471 QKH786471:QKI786471 QUD786471:QUE786471 RDZ786471:REA786471 RNV786471:RNW786471 RXR786471:RXS786471 SHN786471:SHO786471 SRJ786471:SRK786471 TBF786471:TBG786471 TLB786471:TLC786471 TUX786471:TUY786471 UET786471:UEU786471 UOP786471:UOQ786471 UYL786471:UYM786471 VIH786471:VII786471 VSD786471:VSE786471 WBZ786471:WCA786471 WLV786471:WLW786471 WVR786471:WVS786471 J852007:K852007 JF852007:JG852007 TB852007:TC852007 ACX852007:ACY852007 AMT852007:AMU852007 AWP852007:AWQ852007 BGL852007:BGM852007 BQH852007:BQI852007 CAD852007:CAE852007 CJZ852007:CKA852007 CTV852007:CTW852007 DDR852007:DDS852007 DNN852007:DNO852007 DXJ852007:DXK852007 EHF852007:EHG852007 ERB852007:ERC852007 FAX852007:FAY852007 FKT852007:FKU852007 FUP852007:FUQ852007 GEL852007:GEM852007 GOH852007:GOI852007 GYD852007:GYE852007 HHZ852007:HIA852007 HRV852007:HRW852007 IBR852007:IBS852007 ILN852007:ILO852007 IVJ852007:IVK852007 JFF852007:JFG852007 JPB852007:JPC852007 JYX852007:JYY852007 KIT852007:KIU852007 KSP852007:KSQ852007 LCL852007:LCM852007 LMH852007:LMI852007 LWD852007:LWE852007 MFZ852007:MGA852007 MPV852007:MPW852007 MZR852007:MZS852007 NJN852007:NJO852007 NTJ852007:NTK852007 ODF852007:ODG852007 ONB852007:ONC852007 OWX852007:OWY852007 PGT852007:PGU852007 PQP852007:PQQ852007 QAL852007:QAM852007 QKH852007:QKI852007 QUD852007:QUE852007 RDZ852007:REA852007 RNV852007:RNW852007 RXR852007:RXS852007 SHN852007:SHO852007 SRJ852007:SRK852007 TBF852007:TBG852007 TLB852007:TLC852007 TUX852007:TUY852007 UET852007:UEU852007 UOP852007:UOQ852007 UYL852007:UYM852007 VIH852007:VII852007 VSD852007:VSE852007 WBZ852007:WCA852007 WLV852007:WLW852007 WVR852007:WVS852007 J917543:K917543 JF917543:JG917543 TB917543:TC917543 ACX917543:ACY917543 AMT917543:AMU917543 AWP917543:AWQ917543 BGL917543:BGM917543 BQH917543:BQI917543 CAD917543:CAE917543 CJZ917543:CKA917543 CTV917543:CTW917543 DDR917543:DDS917543 DNN917543:DNO917543 DXJ917543:DXK917543 EHF917543:EHG917543 ERB917543:ERC917543 FAX917543:FAY917543 FKT917543:FKU917543 FUP917543:FUQ917543 GEL917543:GEM917543 GOH917543:GOI917543 GYD917543:GYE917543 HHZ917543:HIA917543 HRV917543:HRW917543 IBR917543:IBS917543 ILN917543:ILO917543 IVJ917543:IVK917543 JFF917543:JFG917543 JPB917543:JPC917543 JYX917543:JYY917543 KIT917543:KIU917543 KSP917543:KSQ917543 LCL917543:LCM917543 LMH917543:LMI917543 LWD917543:LWE917543 MFZ917543:MGA917543 MPV917543:MPW917543 MZR917543:MZS917543 NJN917543:NJO917543 NTJ917543:NTK917543 ODF917543:ODG917543 ONB917543:ONC917543 OWX917543:OWY917543 PGT917543:PGU917543 PQP917543:PQQ917543 QAL917543:QAM917543 QKH917543:QKI917543 QUD917543:QUE917543 RDZ917543:REA917543 RNV917543:RNW917543 RXR917543:RXS917543 SHN917543:SHO917543 SRJ917543:SRK917543 TBF917543:TBG917543 TLB917543:TLC917543 TUX917543:TUY917543 UET917543:UEU917543 UOP917543:UOQ917543 UYL917543:UYM917543 VIH917543:VII917543 VSD917543:VSE917543 WBZ917543:WCA917543 WLV917543:WLW917543 WVR917543:WVS917543 J983079:K983079 JF983079:JG983079 TB983079:TC983079 ACX983079:ACY983079 AMT983079:AMU983079 AWP983079:AWQ983079 BGL983079:BGM983079 BQH983079:BQI983079 CAD983079:CAE983079 CJZ983079:CKA983079 CTV983079:CTW983079 DDR983079:DDS983079 DNN983079:DNO983079 DXJ983079:DXK983079 EHF983079:EHG983079 ERB983079:ERC983079 FAX983079:FAY983079 FKT983079:FKU983079 FUP983079:FUQ983079 GEL983079:GEM983079 GOH983079:GOI983079 GYD983079:GYE983079 HHZ983079:HIA983079 HRV983079:HRW983079 IBR983079:IBS983079 ILN983079:ILO983079 IVJ983079:IVK983079 JFF983079:JFG983079 JPB983079:JPC983079 JYX983079:JYY983079 KIT983079:KIU983079 KSP983079:KSQ983079 LCL983079:LCM983079 LMH983079:LMI983079 LWD983079:LWE983079 MFZ983079:MGA983079 MPV983079:MPW983079 MZR983079:MZS983079 NJN983079:NJO983079 NTJ983079:NTK983079 ODF983079:ODG983079 ONB983079:ONC983079 OWX983079:OWY983079 PGT983079:PGU983079 PQP983079:PQQ983079 QAL983079:QAM983079 QKH983079:QKI983079 QUD983079:QUE983079 RDZ983079:REA983079 RNV983079:RNW983079 RXR983079:RXS983079 SHN983079:SHO983079 SRJ983079:SRK983079 TBF983079:TBG983079 TLB983079:TLC983079 TUX983079:TUY983079 UET983079:UEU983079 UOP983079:UOQ983079 UYL983079:UYM983079 VIH983079:VII983079 VSD983079:VSE983079 WBZ983079:WCA983079 WLV983079:WLW983079 WVR983079:WVS983079" xr:uid="{50808570-B14B-44ED-B66C-C28D3E9992D2}">
      <formula1>"公道,私道"</formula1>
    </dataValidation>
    <dataValidation type="list" allowBlank="1" showInputMessage="1" showErrorMessage="1" sqref="J34:J36 JF34:JF36 TB34:TB36 ACX34:ACX36 AMT34:AMT36 AWP34:AWP36 BGL34:BGL36 BQH34:BQH36 CAD34:CAD36 CJZ34:CJZ36 CTV34:CTV36 DDR34:DDR36 DNN34:DNN36 DXJ34:DXJ36 EHF34:EHF36 ERB34:ERB36 FAX34:FAX36 FKT34:FKT36 FUP34:FUP36 GEL34:GEL36 GOH34:GOH36 GYD34:GYD36 HHZ34:HHZ36 HRV34:HRV36 IBR34:IBR36 ILN34:ILN36 IVJ34:IVJ36 JFF34:JFF36 JPB34:JPB36 JYX34:JYX36 KIT34:KIT36 KSP34:KSP36 LCL34:LCL36 LMH34:LMH36 LWD34:LWD36 MFZ34:MFZ36 MPV34:MPV36 MZR34:MZR36 NJN34:NJN36 NTJ34:NTJ36 ODF34:ODF36 ONB34:ONB36 OWX34:OWX36 PGT34:PGT36 PQP34:PQP36 QAL34:QAL36 QKH34:QKH36 QUD34:QUD36 RDZ34:RDZ36 RNV34:RNV36 RXR34:RXR36 SHN34:SHN36 SRJ34:SRJ36 TBF34:TBF36 TLB34:TLB36 TUX34:TUX36 UET34:UET36 UOP34:UOP36 UYL34:UYL36 VIH34:VIH36 VSD34:VSD36 WBZ34:WBZ36 WLV34:WLV36 WVR34:WVR36 J65570:J65572 JF65570:JF65572 TB65570:TB65572 ACX65570:ACX65572 AMT65570:AMT65572 AWP65570:AWP65572 BGL65570:BGL65572 BQH65570:BQH65572 CAD65570:CAD65572 CJZ65570:CJZ65572 CTV65570:CTV65572 DDR65570:DDR65572 DNN65570:DNN65572 DXJ65570:DXJ65572 EHF65570:EHF65572 ERB65570:ERB65572 FAX65570:FAX65572 FKT65570:FKT65572 FUP65570:FUP65572 GEL65570:GEL65572 GOH65570:GOH65572 GYD65570:GYD65572 HHZ65570:HHZ65572 HRV65570:HRV65572 IBR65570:IBR65572 ILN65570:ILN65572 IVJ65570:IVJ65572 JFF65570:JFF65572 JPB65570:JPB65572 JYX65570:JYX65572 KIT65570:KIT65572 KSP65570:KSP65572 LCL65570:LCL65572 LMH65570:LMH65572 LWD65570:LWD65572 MFZ65570:MFZ65572 MPV65570:MPV65572 MZR65570:MZR65572 NJN65570:NJN65572 NTJ65570:NTJ65572 ODF65570:ODF65572 ONB65570:ONB65572 OWX65570:OWX65572 PGT65570:PGT65572 PQP65570:PQP65572 QAL65570:QAL65572 QKH65570:QKH65572 QUD65570:QUD65572 RDZ65570:RDZ65572 RNV65570:RNV65572 RXR65570:RXR65572 SHN65570:SHN65572 SRJ65570:SRJ65572 TBF65570:TBF65572 TLB65570:TLB65572 TUX65570:TUX65572 UET65570:UET65572 UOP65570:UOP65572 UYL65570:UYL65572 VIH65570:VIH65572 VSD65570:VSD65572 WBZ65570:WBZ65572 WLV65570:WLV65572 WVR65570:WVR65572 J131106:J131108 JF131106:JF131108 TB131106:TB131108 ACX131106:ACX131108 AMT131106:AMT131108 AWP131106:AWP131108 BGL131106:BGL131108 BQH131106:BQH131108 CAD131106:CAD131108 CJZ131106:CJZ131108 CTV131106:CTV131108 DDR131106:DDR131108 DNN131106:DNN131108 DXJ131106:DXJ131108 EHF131106:EHF131108 ERB131106:ERB131108 FAX131106:FAX131108 FKT131106:FKT131108 FUP131106:FUP131108 GEL131106:GEL131108 GOH131106:GOH131108 GYD131106:GYD131108 HHZ131106:HHZ131108 HRV131106:HRV131108 IBR131106:IBR131108 ILN131106:ILN131108 IVJ131106:IVJ131108 JFF131106:JFF131108 JPB131106:JPB131108 JYX131106:JYX131108 KIT131106:KIT131108 KSP131106:KSP131108 LCL131106:LCL131108 LMH131106:LMH131108 LWD131106:LWD131108 MFZ131106:MFZ131108 MPV131106:MPV131108 MZR131106:MZR131108 NJN131106:NJN131108 NTJ131106:NTJ131108 ODF131106:ODF131108 ONB131106:ONB131108 OWX131106:OWX131108 PGT131106:PGT131108 PQP131106:PQP131108 QAL131106:QAL131108 QKH131106:QKH131108 QUD131106:QUD131108 RDZ131106:RDZ131108 RNV131106:RNV131108 RXR131106:RXR131108 SHN131106:SHN131108 SRJ131106:SRJ131108 TBF131106:TBF131108 TLB131106:TLB131108 TUX131106:TUX131108 UET131106:UET131108 UOP131106:UOP131108 UYL131106:UYL131108 VIH131106:VIH131108 VSD131106:VSD131108 WBZ131106:WBZ131108 WLV131106:WLV131108 WVR131106:WVR131108 J196642:J196644 JF196642:JF196644 TB196642:TB196644 ACX196642:ACX196644 AMT196642:AMT196644 AWP196642:AWP196644 BGL196642:BGL196644 BQH196642:BQH196644 CAD196642:CAD196644 CJZ196642:CJZ196644 CTV196642:CTV196644 DDR196642:DDR196644 DNN196642:DNN196644 DXJ196642:DXJ196644 EHF196642:EHF196644 ERB196642:ERB196644 FAX196642:FAX196644 FKT196642:FKT196644 FUP196642:FUP196644 GEL196642:GEL196644 GOH196642:GOH196644 GYD196642:GYD196644 HHZ196642:HHZ196644 HRV196642:HRV196644 IBR196642:IBR196644 ILN196642:ILN196644 IVJ196642:IVJ196644 JFF196642:JFF196644 JPB196642:JPB196644 JYX196642:JYX196644 KIT196642:KIT196644 KSP196642:KSP196644 LCL196642:LCL196644 LMH196642:LMH196644 LWD196642:LWD196644 MFZ196642:MFZ196644 MPV196642:MPV196644 MZR196642:MZR196644 NJN196642:NJN196644 NTJ196642:NTJ196644 ODF196642:ODF196644 ONB196642:ONB196644 OWX196642:OWX196644 PGT196642:PGT196644 PQP196642:PQP196644 QAL196642:QAL196644 QKH196642:QKH196644 QUD196642:QUD196644 RDZ196642:RDZ196644 RNV196642:RNV196644 RXR196642:RXR196644 SHN196642:SHN196644 SRJ196642:SRJ196644 TBF196642:TBF196644 TLB196642:TLB196644 TUX196642:TUX196644 UET196642:UET196644 UOP196642:UOP196644 UYL196642:UYL196644 VIH196642:VIH196644 VSD196642:VSD196644 WBZ196642:WBZ196644 WLV196642:WLV196644 WVR196642:WVR196644 J262178:J262180 JF262178:JF262180 TB262178:TB262180 ACX262178:ACX262180 AMT262178:AMT262180 AWP262178:AWP262180 BGL262178:BGL262180 BQH262178:BQH262180 CAD262178:CAD262180 CJZ262178:CJZ262180 CTV262178:CTV262180 DDR262178:DDR262180 DNN262178:DNN262180 DXJ262178:DXJ262180 EHF262178:EHF262180 ERB262178:ERB262180 FAX262178:FAX262180 FKT262178:FKT262180 FUP262178:FUP262180 GEL262178:GEL262180 GOH262178:GOH262180 GYD262178:GYD262180 HHZ262178:HHZ262180 HRV262178:HRV262180 IBR262178:IBR262180 ILN262178:ILN262180 IVJ262178:IVJ262180 JFF262178:JFF262180 JPB262178:JPB262180 JYX262178:JYX262180 KIT262178:KIT262180 KSP262178:KSP262180 LCL262178:LCL262180 LMH262178:LMH262180 LWD262178:LWD262180 MFZ262178:MFZ262180 MPV262178:MPV262180 MZR262178:MZR262180 NJN262178:NJN262180 NTJ262178:NTJ262180 ODF262178:ODF262180 ONB262178:ONB262180 OWX262178:OWX262180 PGT262178:PGT262180 PQP262178:PQP262180 QAL262178:QAL262180 QKH262178:QKH262180 QUD262178:QUD262180 RDZ262178:RDZ262180 RNV262178:RNV262180 RXR262178:RXR262180 SHN262178:SHN262180 SRJ262178:SRJ262180 TBF262178:TBF262180 TLB262178:TLB262180 TUX262178:TUX262180 UET262178:UET262180 UOP262178:UOP262180 UYL262178:UYL262180 VIH262178:VIH262180 VSD262178:VSD262180 WBZ262178:WBZ262180 WLV262178:WLV262180 WVR262178:WVR262180 J327714:J327716 JF327714:JF327716 TB327714:TB327716 ACX327714:ACX327716 AMT327714:AMT327716 AWP327714:AWP327716 BGL327714:BGL327716 BQH327714:BQH327716 CAD327714:CAD327716 CJZ327714:CJZ327716 CTV327714:CTV327716 DDR327714:DDR327716 DNN327714:DNN327716 DXJ327714:DXJ327716 EHF327714:EHF327716 ERB327714:ERB327716 FAX327714:FAX327716 FKT327714:FKT327716 FUP327714:FUP327716 GEL327714:GEL327716 GOH327714:GOH327716 GYD327714:GYD327716 HHZ327714:HHZ327716 HRV327714:HRV327716 IBR327714:IBR327716 ILN327714:ILN327716 IVJ327714:IVJ327716 JFF327714:JFF327716 JPB327714:JPB327716 JYX327714:JYX327716 KIT327714:KIT327716 KSP327714:KSP327716 LCL327714:LCL327716 LMH327714:LMH327716 LWD327714:LWD327716 MFZ327714:MFZ327716 MPV327714:MPV327716 MZR327714:MZR327716 NJN327714:NJN327716 NTJ327714:NTJ327716 ODF327714:ODF327716 ONB327714:ONB327716 OWX327714:OWX327716 PGT327714:PGT327716 PQP327714:PQP327716 QAL327714:QAL327716 QKH327714:QKH327716 QUD327714:QUD327716 RDZ327714:RDZ327716 RNV327714:RNV327716 RXR327714:RXR327716 SHN327714:SHN327716 SRJ327714:SRJ327716 TBF327714:TBF327716 TLB327714:TLB327716 TUX327714:TUX327716 UET327714:UET327716 UOP327714:UOP327716 UYL327714:UYL327716 VIH327714:VIH327716 VSD327714:VSD327716 WBZ327714:WBZ327716 WLV327714:WLV327716 WVR327714:WVR327716 J393250:J393252 JF393250:JF393252 TB393250:TB393252 ACX393250:ACX393252 AMT393250:AMT393252 AWP393250:AWP393252 BGL393250:BGL393252 BQH393250:BQH393252 CAD393250:CAD393252 CJZ393250:CJZ393252 CTV393250:CTV393252 DDR393250:DDR393252 DNN393250:DNN393252 DXJ393250:DXJ393252 EHF393250:EHF393252 ERB393250:ERB393252 FAX393250:FAX393252 FKT393250:FKT393252 FUP393250:FUP393252 GEL393250:GEL393252 GOH393250:GOH393252 GYD393250:GYD393252 HHZ393250:HHZ393252 HRV393250:HRV393252 IBR393250:IBR393252 ILN393250:ILN393252 IVJ393250:IVJ393252 JFF393250:JFF393252 JPB393250:JPB393252 JYX393250:JYX393252 KIT393250:KIT393252 KSP393250:KSP393252 LCL393250:LCL393252 LMH393250:LMH393252 LWD393250:LWD393252 MFZ393250:MFZ393252 MPV393250:MPV393252 MZR393250:MZR393252 NJN393250:NJN393252 NTJ393250:NTJ393252 ODF393250:ODF393252 ONB393250:ONB393252 OWX393250:OWX393252 PGT393250:PGT393252 PQP393250:PQP393252 QAL393250:QAL393252 QKH393250:QKH393252 QUD393250:QUD393252 RDZ393250:RDZ393252 RNV393250:RNV393252 RXR393250:RXR393252 SHN393250:SHN393252 SRJ393250:SRJ393252 TBF393250:TBF393252 TLB393250:TLB393252 TUX393250:TUX393252 UET393250:UET393252 UOP393250:UOP393252 UYL393250:UYL393252 VIH393250:VIH393252 VSD393250:VSD393252 WBZ393250:WBZ393252 WLV393250:WLV393252 WVR393250:WVR393252 J458786:J458788 JF458786:JF458788 TB458786:TB458788 ACX458786:ACX458788 AMT458786:AMT458788 AWP458786:AWP458788 BGL458786:BGL458788 BQH458786:BQH458788 CAD458786:CAD458788 CJZ458786:CJZ458788 CTV458786:CTV458788 DDR458786:DDR458788 DNN458786:DNN458788 DXJ458786:DXJ458788 EHF458786:EHF458788 ERB458786:ERB458788 FAX458786:FAX458788 FKT458786:FKT458788 FUP458786:FUP458788 GEL458786:GEL458788 GOH458786:GOH458788 GYD458786:GYD458788 HHZ458786:HHZ458788 HRV458786:HRV458788 IBR458786:IBR458788 ILN458786:ILN458788 IVJ458786:IVJ458788 JFF458786:JFF458788 JPB458786:JPB458788 JYX458786:JYX458788 KIT458786:KIT458788 KSP458786:KSP458788 LCL458786:LCL458788 LMH458786:LMH458788 LWD458786:LWD458788 MFZ458786:MFZ458788 MPV458786:MPV458788 MZR458786:MZR458788 NJN458786:NJN458788 NTJ458786:NTJ458788 ODF458786:ODF458788 ONB458786:ONB458788 OWX458786:OWX458788 PGT458786:PGT458788 PQP458786:PQP458788 QAL458786:QAL458788 QKH458786:QKH458788 QUD458786:QUD458788 RDZ458786:RDZ458788 RNV458786:RNV458788 RXR458786:RXR458788 SHN458786:SHN458788 SRJ458786:SRJ458788 TBF458786:TBF458788 TLB458786:TLB458788 TUX458786:TUX458788 UET458786:UET458788 UOP458786:UOP458788 UYL458786:UYL458788 VIH458786:VIH458788 VSD458786:VSD458788 WBZ458786:WBZ458788 WLV458786:WLV458788 WVR458786:WVR458788 J524322:J524324 JF524322:JF524324 TB524322:TB524324 ACX524322:ACX524324 AMT524322:AMT524324 AWP524322:AWP524324 BGL524322:BGL524324 BQH524322:BQH524324 CAD524322:CAD524324 CJZ524322:CJZ524324 CTV524322:CTV524324 DDR524322:DDR524324 DNN524322:DNN524324 DXJ524322:DXJ524324 EHF524322:EHF524324 ERB524322:ERB524324 FAX524322:FAX524324 FKT524322:FKT524324 FUP524322:FUP524324 GEL524322:GEL524324 GOH524322:GOH524324 GYD524322:GYD524324 HHZ524322:HHZ524324 HRV524322:HRV524324 IBR524322:IBR524324 ILN524322:ILN524324 IVJ524322:IVJ524324 JFF524322:JFF524324 JPB524322:JPB524324 JYX524322:JYX524324 KIT524322:KIT524324 KSP524322:KSP524324 LCL524322:LCL524324 LMH524322:LMH524324 LWD524322:LWD524324 MFZ524322:MFZ524324 MPV524322:MPV524324 MZR524322:MZR524324 NJN524322:NJN524324 NTJ524322:NTJ524324 ODF524322:ODF524324 ONB524322:ONB524324 OWX524322:OWX524324 PGT524322:PGT524324 PQP524322:PQP524324 QAL524322:QAL524324 QKH524322:QKH524324 QUD524322:QUD524324 RDZ524322:RDZ524324 RNV524322:RNV524324 RXR524322:RXR524324 SHN524322:SHN524324 SRJ524322:SRJ524324 TBF524322:TBF524324 TLB524322:TLB524324 TUX524322:TUX524324 UET524322:UET524324 UOP524322:UOP524324 UYL524322:UYL524324 VIH524322:VIH524324 VSD524322:VSD524324 WBZ524322:WBZ524324 WLV524322:WLV524324 WVR524322:WVR524324 J589858:J589860 JF589858:JF589860 TB589858:TB589860 ACX589858:ACX589860 AMT589858:AMT589860 AWP589858:AWP589860 BGL589858:BGL589860 BQH589858:BQH589860 CAD589858:CAD589860 CJZ589858:CJZ589860 CTV589858:CTV589860 DDR589858:DDR589860 DNN589858:DNN589860 DXJ589858:DXJ589860 EHF589858:EHF589860 ERB589858:ERB589860 FAX589858:FAX589860 FKT589858:FKT589860 FUP589858:FUP589860 GEL589858:GEL589860 GOH589858:GOH589860 GYD589858:GYD589860 HHZ589858:HHZ589860 HRV589858:HRV589860 IBR589858:IBR589860 ILN589858:ILN589860 IVJ589858:IVJ589860 JFF589858:JFF589860 JPB589858:JPB589860 JYX589858:JYX589860 KIT589858:KIT589860 KSP589858:KSP589860 LCL589858:LCL589860 LMH589858:LMH589860 LWD589858:LWD589860 MFZ589858:MFZ589860 MPV589858:MPV589860 MZR589858:MZR589860 NJN589858:NJN589860 NTJ589858:NTJ589860 ODF589858:ODF589860 ONB589858:ONB589860 OWX589858:OWX589860 PGT589858:PGT589860 PQP589858:PQP589860 QAL589858:QAL589860 QKH589858:QKH589860 QUD589858:QUD589860 RDZ589858:RDZ589860 RNV589858:RNV589860 RXR589858:RXR589860 SHN589858:SHN589860 SRJ589858:SRJ589860 TBF589858:TBF589860 TLB589858:TLB589860 TUX589858:TUX589860 UET589858:UET589860 UOP589858:UOP589860 UYL589858:UYL589860 VIH589858:VIH589860 VSD589858:VSD589860 WBZ589858:WBZ589860 WLV589858:WLV589860 WVR589858:WVR589860 J655394:J655396 JF655394:JF655396 TB655394:TB655396 ACX655394:ACX655396 AMT655394:AMT655396 AWP655394:AWP655396 BGL655394:BGL655396 BQH655394:BQH655396 CAD655394:CAD655396 CJZ655394:CJZ655396 CTV655394:CTV655396 DDR655394:DDR655396 DNN655394:DNN655396 DXJ655394:DXJ655396 EHF655394:EHF655396 ERB655394:ERB655396 FAX655394:FAX655396 FKT655394:FKT655396 FUP655394:FUP655396 GEL655394:GEL655396 GOH655394:GOH655396 GYD655394:GYD655396 HHZ655394:HHZ655396 HRV655394:HRV655396 IBR655394:IBR655396 ILN655394:ILN655396 IVJ655394:IVJ655396 JFF655394:JFF655396 JPB655394:JPB655396 JYX655394:JYX655396 KIT655394:KIT655396 KSP655394:KSP655396 LCL655394:LCL655396 LMH655394:LMH655396 LWD655394:LWD655396 MFZ655394:MFZ655396 MPV655394:MPV655396 MZR655394:MZR655396 NJN655394:NJN655396 NTJ655394:NTJ655396 ODF655394:ODF655396 ONB655394:ONB655396 OWX655394:OWX655396 PGT655394:PGT655396 PQP655394:PQP655396 QAL655394:QAL655396 QKH655394:QKH655396 QUD655394:QUD655396 RDZ655394:RDZ655396 RNV655394:RNV655396 RXR655394:RXR655396 SHN655394:SHN655396 SRJ655394:SRJ655396 TBF655394:TBF655396 TLB655394:TLB655396 TUX655394:TUX655396 UET655394:UET655396 UOP655394:UOP655396 UYL655394:UYL655396 VIH655394:VIH655396 VSD655394:VSD655396 WBZ655394:WBZ655396 WLV655394:WLV655396 WVR655394:WVR655396 J720930:J720932 JF720930:JF720932 TB720930:TB720932 ACX720930:ACX720932 AMT720930:AMT720932 AWP720930:AWP720932 BGL720930:BGL720932 BQH720930:BQH720932 CAD720930:CAD720932 CJZ720930:CJZ720932 CTV720930:CTV720932 DDR720930:DDR720932 DNN720930:DNN720932 DXJ720930:DXJ720932 EHF720930:EHF720932 ERB720930:ERB720932 FAX720930:FAX720932 FKT720930:FKT720932 FUP720930:FUP720932 GEL720930:GEL720932 GOH720930:GOH720932 GYD720930:GYD720932 HHZ720930:HHZ720932 HRV720930:HRV720932 IBR720930:IBR720932 ILN720930:ILN720932 IVJ720930:IVJ720932 JFF720930:JFF720932 JPB720930:JPB720932 JYX720930:JYX720932 KIT720930:KIT720932 KSP720930:KSP720932 LCL720930:LCL720932 LMH720930:LMH720932 LWD720930:LWD720932 MFZ720930:MFZ720932 MPV720930:MPV720932 MZR720930:MZR720932 NJN720930:NJN720932 NTJ720930:NTJ720932 ODF720930:ODF720932 ONB720930:ONB720932 OWX720930:OWX720932 PGT720930:PGT720932 PQP720930:PQP720932 QAL720930:QAL720932 QKH720930:QKH720932 QUD720930:QUD720932 RDZ720930:RDZ720932 RNV720930:RNV720932 RXR720930:RXR720932 SHN720930:SHN720932 SRJ720930:SRJ720932 TBF720930:TBF720932 TLB720930:TLB720932 TUX720930:TUX720932 UET720930:UET720932 UOP720930:UOP720932 UYL720930:UYL720932 VIH720930:VIH720932 VSD720930:VSD720932 WBZ720930:WBZ720932 WLV720930:WLV720932 WVR720930:WVR720932 J786466:J786468 JF786466:JF786468 TB786466:TB786468 ACX786466:ACX786468 AMT786466:AMT786468 AWP786466:AWP786468 BGL786466:BGL786468 BQH786466:BQH786468 CAD786466:CAD786468 CJZ786466:CJZ786468 CTV786466:CTV786468 DDR786466:DDR786468 DNN786466:DNN786468 DXJ786466:DXJ786468 EHF786466:EHF786468 ERB786466:ERB786468 FAX786466:FAX786468 FKT786466:FKT786468 FUP786466:FUP786468 GEL786466:GEL786468 GOH786466:GOH786468 GYD786466:GYD786468 HHZ786466:HHZ786468 HRV786466:HRV786468 IBR786466:IBR786468 ILN786466:ILN786468 IVJ786466:IVJ786468 JFF786466:JFF786468 JPB786466:JPB786468 JYX786466:JYX786468 KIT786466:KIT786468 KSP786466:KSP786468 LCL786466:LCL786468 LMH786466:LMH786468 LWD786466:LWD786468 MFZ786466:MFZ786468 MPV786466:MPV786468 MZR786466:MZR786468 NJN786466:NJN786468 NTJ786466:NTJ786468 ODF786466:ODF786468 ONB786466:ONB786468 OWX786466:OWX786468 PGT786466:PGT786468 PQP786466:PQP786468 QAL786466:QAL786468 QKH786466:QKH786468 QUD786466:QUD786468 RDZ786466:RDZ786468 RNV786466:RNV786468 RXR786466:RXR786468 SHN786466:SHN786468 SRJ786466:SRJ786468 TBF786466:TBF786468 TLB786466:TLB786468 TUX786466:TUX786468 UET786466:UET786468 UOP786466:UOP786468 UYL786466:UYL786468 VIH786466:VIH786468 VSD786466:VSD786468 WBZ786466:WBZ786468 WLV786466:WLV786468 WVR786466:WVR786468 J852002:J852004 JF852002:JF852004 TB852002:TB852004 ACX852002:ACX852004 AMT852002:AMT852004 AWP852002:AWP852004 BGL852002:BGL852004 BQH852002:BQH852004 CAD852002:CAD852004 CJZ852002:CJZ852004 CTV852002:CTV852004 DDR852002:DDR852004 DNN852002:DNN852004 DXJ852002:DXJ852004 EHF852002:EHF852004 ERB852002:ERB852004 FAX852002:FAX852004 FKT852002:FKT852004 FUP852002:FUP852004 GEL852002:GEL852004 GOH852002:GOH852004 GYD852002:GYD852004 HHZ852002:HHZ852004 HRV852002:HRV852004 IBR852002:IBR852004 ILN852002:ILN852004 IVJ852002:IVJ852004 JFF852002:JFF852004 JPB852002:JPB852004 JYX852002:JYX852004 KIT852002:KIT852004 KSP852002:KSP852004 LCL852002:LCL852004 LMH852002:LMH852004 LWD852002:LWD852004 MFZ852002:MFZ852004 MPV852002:MPV852004 MZR852002:MZR852004 NJN852002:NJN852004 NTJ852002:NTJ852004 ODF852002:ODF852004 ONB852002:ONB852004 OWX852002:OWX852004 PGT852002:PGT852004 PQP852002:PQP852004 QAL852002:QAL852004 QKH852002:QKH852004 QUD852002:QUD852004 RDZ852002:RDZ852004 RNV852002:RNV852004 RXR852002:RXR852004 SHN852002:SHN852004 SRJ852002:SRJ852004 TBF852002:TBF852004 TLB852002:TLB852004 TUX852002:TUX852004 UET852002:UET852004 UOP852002:UOP852004 UYL852002:UYL852004 VIH852002:VIH852004 VSD852002:VSD852004 WBZ852002:WBZ852004 WLV852002:WLV852004 WVR852002:WVR852004 J917538:J917540 JF917538:JF917540 TB917538:TB917540 ACX917538:ACX917540 AMT917538:AMT917540 AWP917538:AWP917540 BGL917538:BGL917540 BQH917538:BQH917540 CAD917538:CAD917540 CJZ917538:CJZ917540 CTV917538:CTV917540 DDR917538:DDR917540 DNN917538:DNN917540 DXJ917538:DXJ917540 EHF917538:EHF917540 ERB917538:ERB917540 FAX917538:FAX917540 FKT917538:FKT917540 FUP917538:FUP917540 GEL917538:GEL917540 GOH917538:GOH917540 GYD917538:GYD917540 HHZ917538:HHZ917540 HRV917538:HRV917540 IBR917538:IBR917540 ILN917538:ILN917540 IVJ917538:IVJ917540 JFF917538:JFF917540 JPB917538:JPB917540 JYX917538:JYX917540 KIT917538:KIT917540 KSP917538:KSP917540 LCL917538:LCL917540 LMH917538:LMH917540 LWD917538:LWD917540 MFZ917538:MFZ917540 MPV917538:MPV917540 MZR917538:MZR917540 NJN917538:NJN917540 NTJ917538:NTJ917540 ODF917538:ODF917540 ONB917538:ONB917540 OWX917538:OWX917540 PGT917538:PGT917540 PQP917538:PQP917540 QAL917538:QAL917540 QKH917538:QKH917540 QUD917538:QUD917540 RDZ917538:RDZ917540 RNV917538:RNV917540 RXR917538:RXR917540 SHN917538:SHN917540 SRJ917538:SRJ917540 TBF917538:TBF917540 TLB917538:TLB917540 TUX917538:TUX917540 UET917538:UET917540 UOP917538:UOP917540 UYL917538:UYL917540 VIH917538:VIH917540 VSD917538:VSD917540 WBZ917538:WBZ917540 WLV917538:WLV917540 WVR917538:WVR917540 J983074:J983076 JF983074:JF983076 TB983074:TB983076 ACX983074:ACX983076 AMT983074:AMT983076 AWP983074:AWP983076 BGL983074:BGL983076 BQH983074:BQH983076 CAD983074:CAD983076 CJZ983074:CJZ983076 CTV983074:CTV983076 DDR983074:DDR983076 DNN983074:DNN983076 DXJ983074:DXJ983076 EHF983074:EHF983076 ERB983074:ERB983076 FAX983074:FAX983076 FKT983074:FKT983076 FUP983074:FUP983076 GEL983074:GEL983076 GOH983074:GOH983076 GYD983074:GYD983076 HHZ983074:HHZ983076 HRV983074:HRV983076 IBR983074:IBR983076 ILN983074:ILN983076 IVJ983074:IVJ983076 JFF983074:JFF983076 JPB983074:JPB983076 JYX983074:JYX983076 KIT983074:KIT983076 KSP983074:KSP983076 LCL983074:LCL983076 LMH983074:LMH983076 LWD983074:LWD983076 MFZ983074:MFZ983076 MPV983074:MPV983076 MZR983074:MZR983076 NJN983074:NJN983076 NTJ983074:NTJ983076 ODF983074:ODF983076 ONB983074:ONB983076 OWX983074:OWX983076 PGT983074:PGT983076 PQP983074:PQP983076 QAL983074:QAL983076 QKH983074:QKH983076 QUD983074:QUD983076 RDZ983074:RDZ983076 RNV983074:RNV983076 RXR983074:RXR983076 SHN983074:SHN983076 SRJ983074:SRJ983076 TBF983074:TBF983076 TLB983074:TLB983076 TUX983074:TUX983076 UET983074:UET983076 UOP983074:UOP983076 UYL983074:UYL983076 VIH983074:VIH983076 VSD983074:VSD983076 WBZ983074:WBZ983076 WLV983074:WLV983076 WVR983074:WVR983076" xr:uid="{D1E3B8A6-A034-4713-BE00-B688323D8784}">
      <formula1>"１,２,３,４,５"</formula1>
    </dataValidation>
    <dataValidation type="list" allowBlank="1" showInputMessage="1" showErrorMessage="1" sqref="L25 JH25 TD25 ACZ25 AMV25 AWR25 BGN25 BQJ25 CAF25 CKB25 CTX25 DDT25 DNP25 DXL25 EHH25 ERD25 FAZ25 FKV25 FUR25 GEN25 GOJ25 GYF25 HIB25 HRX25 IBT25 ILP25 IVL25 JFH25 JPD25 JYZ25 KIV25 KSR25 LCN25 LMJ25 LWF25 MGB25 MPX25 MZT25 NJP25 NTL25 ODH25 OND25 OWZ25 PGV25 PQR25 QAN25 QKJ25 QUF25 REB25 RNX25 RXT25 SHP25 SRL25 TBH25 TLD25 TUZ25 UEV25 UOR25 UYN25 VIJ25 VSF25 WCB25 WLX25 WVT25 L65561 JH65561 TD65561 ACZ65561 AMV65561 AWR65561 BGN65561 BQJ65561 CAF65561 CKB65561 CTX65561 DDT65561 DNP65561 DXL65561 EHH65561 ERD65561 FAZ65561 FKV65561 FUR65561 GEN65561 GOJ65561 GYF65561 HIB65561 HRX65561 IBT65561 ILP65561 IVL65561 JFH65561 JPD65561 JYZ65561 KIV65561 KSR65561 LCN65561 LMJ65561 LWF65561 MGB65561 MPX65561 MZT65561 NJP65561 NTL65561 ODH65561 OND65561 OWZ65561 PGV65561 PQR65561 QAN65561 QKJ65561 QUF65561 REB65561 RNX65561 RXT65561 SHP65561 SRL65561 TBH65561 TLD65561 TUZ65561 UEV65561 UOR65561 UYN65561 VIJ65561 VSF65561 WCB65561 WLX65561 WVT65561 L131097 JH131097 TD131097 ACZ131097 AMV131097 AWR131097 BGN131097 BQJ131097 CAF131097 CKB131097 CTX131097 DDT131097 DNP131097 DXL131097 EHH131097 ERD131097 FAZ131097 FKV131097 FUR131097 GEN131097 GOJ131097 GYF131097 HIB131097 HRX131097 IBT131097 ILP131097 IVL131097 JFH131097 JPD131097 JYZ131097 KIV131097 KSR131097 LCN131097 LMJ131097 LWF131097 MGB131097 MPX131097 MZT131097 NJP131097 NTL131097 ODH131097 OND131097 OWZ131097 PGV131097 PQR131097 QAN131097 QKJ131097 QUF131097 REB131097 RNX131097 RXT131097 SHP131097 SRL131097 TBH131097 TLD131097 TUZ131097 UEV131097 UOR131097 UYN131097 VIJ131097 VSF131097 WCB131097 WLX131097 WVT131097 L196633 JH196633 TD196633 ACZ196633 AMV196633 AWR196633 BGN196633 BQJ196633 CAF196633 CKB196633 CTX196633 DDT196633 DNP196633 DXL196633 EHH196633 ERD196633 FAZ196633 FKV196633 FUR196633 GEN196633 GOJ196633 GYF196633 HIB196633 HRX196633 IBT196633 ILP196633 IVL196633 JFH196633 JPD196633 JYZ196633 KIV196633 KSR196633 LCN196633 LMJ196633 LWF196633 MGB196633 MPX196633 MZT196633 NJP196633 NTL196633 ODH196633 OND196633 OWZ196633 PGV196633 PQR196633 QAN196633 QKJ196633 QUF196633 REB196633 RNX196633 RXT196633 SHP196633 SRL196633 TBH196633 TLD196633 TUZ196633 UEV196633 UOR196633 UYN196633 VIJ196633 VSF196633 WCB196633 WLX196633 WVT196633 L262169 JH262169 TD262169 ACZ262169 AMV262169 AWR262169 BGN262169 BQJ262169 CAF262169 CKB262169 CTX262169 DDT262169 DNP262169 DXL262169 EHH262169 ERD262169 FAZ262169 FKV262169 FUR262169 GEN262169 GOJ262169 GYF262169 HIB262169 HRX262169 IBT262169 ILP262169 IVL262169 JFH262169 JPD262169 JYZ262169 KIV262169 KSR262169 LCN262169 LMJ262169 LWF262169 MGB262169 MPX262169 MZT262169 NJP262169 NTL262169 ODH262169 OND262169 OWZ262169 PGV262169 PQR262169 QAN262169 QKJ262169 QUF262169 REB262169 RNX262169 RXT262169 SHP262169 SRL262169 TBH262169 TLD262169 TUZ262169 UEV262169 UOR262169 UYN262169 VIJ262169 VSF262169 WCB262169 WLX262169 WVT262169 L327705 JH327705 TD327705 ACZ327705 AMV327705 AWR327705 BGN327705 BQJ327705 CAF327705 CKB327705 CTX327705 DDT327705 DNP327705 DXL327705 EHH327705 ERD327705 FAZ327705 FKV327705 FUR327705 GEN327705 GOJ327705 GYF327705 HIB327705 HRX327705 IBT327705 ILP327705 IVL327705 JFH327705 JPD327705 JYZ327705 KIV327705 KSR327705 LCN327705 LMJ327705 LWF327705 MGB327705 MPX327705 MZT327705 NJP327705 NTL327705 ODH327705 OND327705 OWZ327705 PGV327705 PQR327705 QAN327705 QKJ327705 QUF327705 REB327705 RNX327705 RXT327705 SHP327705 SRL327705 TBH327705 TLD327705 TUZ327705 UEV327705 UOR327705 UYN327705 VIJ327705 VSF327705 WCB327705 WLX327705 WVT327705 L393241 JH393241 TD393241 ACZ393241 AMV393241 AWR393241 BGN393241 BQJ393241 CAF393241 CKB393241 CTX393241 DDT393241 DNP393241 DXL393241 EHH393241 ERD393241 FAZ393241 FKV393241 FUR393241 GEN393241 GOJ393241 GYF393241 HIB393241 HRX393241 IBT393241 ILP393241 IVL393241 JFH393241 JPD393241 JYZ393241 KIV393241 KSR393241 LCN393241 LMJ393241 LWF393241 MGB393241 MPX393241 MZT393241 NJP393241 NTL393241 ODH393241 OND393241 OWZ393241 PGV393241 PQR393241 QAN393241 QKJ393241 QUF393241 REB393241 RNX393241 RXT393241 SHP393241 SRL393241 TBH393241 TLD393241 TUZ393241 UEV393241 UOR393241 UYN393241 VIJ393241 VSF393241 WCB393241 WLX393241 WVT393241 L458777 JH458777 TD458777 ACZ458777 AMV458777 AWR458777 BGN458777 BQJ458777 CAF458777 CKB458777 CTX458777 DDT458777 DNP458777 DXL458777 EHH458777 ERD458777 FAZ458777 FKV458777 FUR458777 GEN458777 GOJ458777 GYF458777 HIB458777 HRX458777 IBT458777 ILP458777 IVL458777 JFH458777 JPD458777 JYZ458777 KIV458777 KSR458777 LCN458777 LMJ458777 LWF458777 MGB458777 MPX458777 MZT458777 NJP458777 NTL458777 ODH458777 OND458777 OWZ458777 PGV458777 PQR458777 QAN458777 QKJ458777 QUF458777 REB458777 RNX458777 RXT458777 SHP458777 SRL458777 TBH458777 TLD458777 TUZ458777 UEV458777 UOR458777 UYN458777 VIJ458777 VSF458777 WCB458777 WLX458777 WVT458777 L524313 JH524313 TD524313 ACZ524313 AMV524313 AWR524313 BGN524313 BQJ524313 CAF524313 CKB524313 CTX524313 DDT524313 DNP524313 DXL524313 EHH524313 ERD524313 FAZ524313 FKV524313 FUR524313 GEN524313 GOJ524313 GYF524313 HIB524313 HRX524313 IBT524313 ILP524313 IVL524313 JFH524313 JPD524313 JYZ524313 KIV524313 KSR524313 LCN524313 LMJ524313 LWF524313 MGB524313 MPX524313 MZT524313 NJP524313 NTL524313 ODH524313 OND524313 OWZ524313 PGV524313 PQR524313 QAN524313 QKJ524313 QUF524313 REB524313 RNX524313 RXT524313 SHP524313 SRL524313 TBH524313 TLD524313 TUZ524313 UEV524313 UOR524313 UYN524313 VIJ524313 VSF524313 WCB524313 WLX524313 WVT524313 L589849 JH589849 TD589849 ACZ589849 AMV589849 AWR589849 BGN589849 BQJ589849 CAF589849 CKB589849 CTX589849 DDT589849 DNP589849 DXL589849 EHH589849 ERD589849 FAZ589849 FKV589849 FUR589849 GEN589849 GOJ589849 GYF589849 HIB589849 HRX589849 IBT589849 ILP589849 IVL589849 JFH589849 JPD589849 JYZ589849 KIV589849 KSR589849 LCN589849 LMJ589849 LWF589849 MGB589849 MPX589849 MZT589849 NJP589849 NTL589849 ODH589849 OND589849 OWZ589849 PGV589849 PQR589849 QAN589849 QKJ589849 QUF589849 REB589849 RNX589849 RXT589849 SHP589849 SRL589849 TBH589849 TLD589849 TUZ589849 UEV589849 UOR589849 UYN589849 VIJ589849 VSF589849 WCB589849 WLX589849 WVT589849 L655385 JH655385 TD655385 ACZ655385 AMV655385 AWR655385 BGN655385 BQJ655385 CAF655385 CKB655385 CTX655385 DDT655385 DNP655385 DXL655385 EHH655385 ERD655385 FAZ655385 FKV655385 FUR655385 GEN655385 GOJ655385 GYF655385 HIB655385 HRX655385 IBT655385 ILP655385 IVL655385 JFH655385 JPD655385 JYZ655385 KIV655385 KSR655385 LCN655385 LMJ655385 LWF655385 MGB655385 MPX655385 MZT655385 NJP655385 NTL655385 ODH655385 OND655385 OWZ655385 PGV655385 PQR655385 QAN655385 QKJ655385 QUF655385 REB655385 RNX655385 RXT655385 SHP655385 SRL655385 TBH655385 TLD655385 TUZ655385 UEV655385 UOR655385 UYN655385 VIJ655385 VSF655385 WCB655385 WLX655385 WVT655385 L720921 JH720921 TD720921 ACZ720921 AMV720921 AWR720921 BGN720921 BQJ720921 CAF720921 CKB720921 CTX720921 DDT720921 DNP720921 DXL720921 EHH720921 ERD720921 FAZ720921 FKV720921 FUR720921 GEN720921 GOJ720921 GYF720921 HIB720921 HRX720921 IBT720921 ILP720921 IVL720921 JFH720921 JPD720921 JYZ720921 KIV720921 KSR720921 LCN720921 LMJ720921 LWF720921 MGB720921 MPX720921 MZT720921 NJP720921 NTL720921 ODH720921 OND720921 OWZ720921 PGV720921 PQR720921 QAN720921 QKJ720921 QUF720921 REB720921 RNX720921 RXT720921 SHP720921 SRL720921 TBH720921 TLD720921 TUZ720921 UEV720921 UOR720921 UYN720921 VIJ720921 VSF720921 WCB720921 WLX720921 WVT720921 L786457 JH786457 TD786457 ACZ786457 AMV786457 AWR786457 BGN786457 BQJ786457 CAF786457 CKB786457 CTX786457 DDT786457 DNP786457 DXL786457 EHH786457 ERD786457 FAZ786457 FKV786457 FUR786457 GEN786457 GOJ786457 GYF786457 HIB786457 HRX786457 IBT786457 ILP786457 IVL786457 JFH786457 JPD786457 JYZ786457 KIV786457 KSR786457 LCN786457 LMJ786457 LWF786457 MGB786457 MPX786457 MZT786457 NJP786457 NTL786457 ODH786457 OND786457 OWZ786457 PGV786457 PQR786457 QAN786457 QKJ786457 QUF786457 REB786457 RNX786457 RXT786457 SHP786457 SRL786457 TBH786457 TLD786457 TUZ786457 UEV786457 UOR786457 UYN786457 VIJ786457 VSF786457 WCB786457 WLX786457 WVT786457 L851993 JH851993 TD851993 ACZ851993 AMV851993 AWR851993 BGN851993 BQJ851993 CAF851993 CKB851993 CTX851993 DDT851993 DNP851993 DXL851993 EHH851993 ERD851993 FAZ851993 FKV851993 FUR851993 GEN851993 GOJ851993 GYF851993 HIB851993 HRX851993 IBT851993 ILP851993 IVL851993 JFH851993 JPD851993 JYZ851993 KIV851993 KSR851993 LCN851993 LMJ851993 LWF851993 MGB851993 MPX851993 MZT851993 NJP851993 NTL851993 ODH851993 OND851993 OWZ851993 PGV851993 PQR851993 QAN851993 QKJ851993 QUF851993 REB851993 RNX851993 RXT851993 SHP851993 SRL851993 TBH851993 TLD851993 TUZ851993 UEV851993 UOR851993 UYN851993 VIJ851993 VSF851993 WCB851993 WLX851993 WVT851993 L917529 JH917529 TD917529 ACZ917529 AMV917529 AWR917529 BGN917529 BQJ917529 CAF917529 CKB917529 CTX917529 DDT917529 DNP917529 DXL917529 EHH917529 ERD917529 FAZ917529 FKV917529 FUR917529 GEN917529 GOJ917529 GYF917529 HIB917529 HRX917529 IBT917529 ILP917529 IVL917529 JFH917529 JPD917529 JYZ917529 KIV917529 KSR917529 LCN917529 LMJ917529 LWF917529 MGB917529 MPX917529 MZT917529 NJP917529 NTL917529 ODH917529 OND917529 OWZ917529 PGV917529 PQR917529 QAN917529 QKJ917529 QUF917529 REB917529 RNX917529 RXT917529 SHP917529 SRL917529 TBH917529 TLD917529 TUZ917529 UEV917529 UOR917529 UYN917529 VIJ917529 VSF917529 WCB917529 WLX917529 WVT917529 L983065 JH983065 TD983065 ACZ983065 AMV983065 AWR983065 BGN983065 BQJ983065 CAF983065 CKB983065 CTX983065 DDT983065 DNP983065 DXL983065 EHH983065 ERD983065 FAZ983065 FKV983065 FUR983065 GEN983065 GOJ983065 GYF983065 HIB983065 HRX983065 IBT983065 ILP983065 IVL983065 JFH983065 JPD983065 JYZ983065 KIV983065 KSR983065 LCN983065 LMJ983065 LWF983065 MGB983065 MPX983065 MZT983065 NJP983065 NTL983065 ODH983065 OND983065 OWZ983065 PGV983065 PQR983065 QAN983065 QKJ983065 QUF983065 REB983065 RNX983065 RXT983065 SHP983065 SRL983065 TBH983065 TLD983065 TUZ983065 UEV983065 UOR983065 UYN983065 VIJ983065 VSF983065 WCB983065 WLX983065 WVT983065" xr:uid="{F36F01F2-0528-491B-9E54-D9763D59C08D}">
      <formula1>"2,2.5,3"</formula1>
    </dataValidation>
    <dataValidation type="list" allowBlank="1" showInputMessage="1" showErrorMessage="1"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xr:uid="{69CF9FF1-02C9-4D9F-AFD1-5C5976F4320C}">
      <formula1>"3,4,5"</formula1>
    </dataValidation>
    <dataValidation type="list" allowBlank="1" showInputMessage="1" showErrorMessage="1" sqref="P25 JL25 TH25 ADD25 AMZ25 AWV25 BGR25 BQN25 CAJ25 CKF25 CUB25 DDX25 DNT25 DXP25 EHL25 ERH25 FBD25 FKZ25 FUV25 GER25 GON25 GYJ25 HIF25 HSB25 IBX25 ILT25 IVP25 JFL25 JPH25 JZD25 KIZ25 KSV25 LCR25 LMN25 LWJ25 MGF25 MQB25 MZX25 NJT25 NTP25 ODL25 ONH25 OXD25 PGZ25 PQV25 QAR25 QKN25 QUJ25 REF25 ROB25 RXX25 SHT25 SRP25 TBL25 TLH25 TVD25 UEZ25 UOV25 UYR25 VIN25 VSJ25 WCF25 WMB25 WVX25 P65561 JL65561 TH65561 ADD65561 AMZ65561 AWV65561 BGR65561 BQN65561 CAJ65561 CKF65561 CUB65561 DDX65561 DNT65561 DXP65561 EHL65561 ERH65561 FBD65561 FKZ65561 FUV65561 GER65561 GON65561 GYJ65561 HIF65561 HSB65561 IBX65561 ILT65561 IVP65561 JFL65561 JPH65561 JZD65561 KIZ65561 KSV65561 LCR65561 LMN65561 LWJ65561 MGF65561 MQB65561 MZX65561 NJT65561 NTP65561 ODL65561 ONH65561 OXD65561 PGZ65561 PQV65561 QAR65561 QKN65561 QUJ65561 REF65561 ROB65561 RXX65561 SHT65561 SRP65561 TBL65561 TLH65561 TVD65561 UEZ65561 UOV65561 UYR65561 VIN65561 VSJ65561 WCF65561 WMB65561 WVX65561 P131097 JL131097 TH131097 ADD131097 AMZ131097 AWV131097 BGR131097 BQN131097 CAJ131097 CKF131097 CUB131097 DDX131097 DNT131097 DXP131097 EHL131097 ERH131097 FBD131097 FKZ131097 FUV131097 GER131097 GON131097 GYJ131097 HIF131097 HSB131097 IBX131097 ILT131097 IVP131097 JFL131097 JPH131097 JZD131097 KIZ131097 KSV131097 LCR131097 LMN131097 LWJ131097 MGF131097 MQB131097 MZX131097 NJT131097 NTP131097 ODL131097 ONH131097 OXD131097 PGZ131097 PQV131097 QAR131097 QKN131097 QUJ131097 REF131097 ROB131097 RXX131097 SHT131097 SRP131097 TBL131097 TLH131097 TVD131097 UEZ131097 UOV131097 UYR131097 VIN131097 VSJ131097 WCF131097 WMB131097 WVX131097 P196633 JL196633 TH196633 ADD196633 AMZ196633 AWV196633 BGR196633 BQN196633 CAJ196633 CKF196633 CUB196633 DDX196633 DNT196633 DXP196633 EHL196633 ERH196633 FBD196633 FKZ196633 FUV196633 GER196633 GON196633 GYJ196633 HIF196633 HSB196633 IBX196633 ILT196633 IVP196633 JFL196633 JPH196633 JZD196633 KIZ196633 KSV196633 LCR196633 LMN196633 LWJ196633 MGF196633 MQB196633 MZX196633 NJT196633 NTP196633 ODL196633 ONH196633 OXD196633 PGZ196633 PQV196633 QAR196633 QKN196633 QUJ196633 REF196633 ROB196633 RXX196633 SHT196633 SRP196633 TBL196633 TLH196633 TVD196633 UEZ196633 UOV196633 UYR196633 VIN196633 VSJ196633 WCF196633 WMB196633 WVX196633 P262169 JL262169 TH262169 ADD262169 AMZ262169 AWV262169 BGR262169 BQN262169 CAJ262169 CKF262169 CUB262169 DDX262169 DNT262169 DXP262169 EHL262169 ERH262169 FBD262169 FKZ262169 FUV262169 GER262169 GON262169 GYJ262169 HIF262169 HSB262169 IBX262169 ILT262169 IVP262169 JFL262169 JPH262169 JZD262169 KIZ262169 KSV262169 LCR262169 LMN262169 LWJ262169 MGF262169 MQB262169 MZX262169 NJT262169 NTP262169 ODL262169 ONH262169 OXD262169 PGZ262169 PQV262169 QAR262169 QKN262169 QUJ262169 REF262169 ROB262169 RXX262169 SHT262169 SRP262169 TBL262169 TLH262169 TVD262169 UEZ262169 UOV262169 UYR262169 VIN262169 VSJ262169 WCF262169 WMB262169 WVX262169 P327705 JL327705 TH327705 ADD327705 AMZ327705 AWV327705 BGR327705 BQN327705 CAJ327705 CKF327705 CUB327705 DDX327705 DNT327705 DXP327705 EHL327705 ERH327705 FBD327705 FKZ327705 FUV327705 GER327705 GON327705 GYJ327705 HIF327705 HSB327705 IBX327705 ILT327705 IVP327705 JFL327705 JPH327705 JZD327705 KIZ327705 KSV327705 LCR327705 LMN327705 LWJ327705 MGF327705 MQB327705 MZX327705 NJT327705 NTP327705 ODL327705 ONH327705 OXD327705 PGZ327705 PQV327705 QAR327705 QKN327705 QUJ327705 REF327705 ROB327705 RXX327705 SHT327705 SRP327705 TBL327705 TLH327705 TVD327705 UEZ327705 UOV327705 UYR327705 VIN327705 VSJ327705 WCF327705 WMB327705 WVX327705 P393241 JL393241 TH393241 ADD393241 AMZ393241 AWV393241 BGR393241 BQN393241 CAJ393241 CKF393241 CUB393241 DDX393241 DNT393241 DXP393241 EHL393241 ERH393241 FBD393241 FKZ393241 FUV393241 GER393241 GON393241 GYJ393241 HIF393241 HSB393241 IBX393241 ILT393241 IVP393241 JFL393241 JPH393241 JZD393241 KIZ393241 KSV393241 LCR393241 LMN393241 LWJ393241 MGF393241 MQB393241 MZX393241 NJT393241 NTP393241 ODL393241 ONH393241 OXD393241 PGZ393241 PQV393241 QAR393241 QKN393241 QUJ393241 REF393241 ROB393241 RXX393241 SHT393241 SRP393241 TBL393241 TLH393241 TVD393241 UEZ393241 UOV393241 UYR393241 VIN393241 VSJ393241 WCF393241 WMB393241 WVX393241 P458777 JL458777 TH458777 ADD458777 AMZ458777 AWV458777 BGR458777 BQN458777 CAJ458777 CKF458777 CUB458777 DDX458777 DNT458777 DXP458777 EHL458777 ERH458777 FBD458777 FKZ458777 FUV458777 GER458777 GON458777 GYJ458777 HIF458777 HSB458777 IBX458777 ILT458777 IVP458777 JFL458777 JPH458777 JZD458777 KIZ458777 KSV458777 LCR458777 LMN458777 LWJ458777 MGF458777 MQB458777 MZX458777 NJT458777 NTP458777 ODL458777 ONH458777 OXD458777 PGZ458777 PQV458777 QAR458777 QKN458777 QUJ458777 REF458777 ROB458777 RXX458777 SHT458777 SRP458777 TBL458777 TLH458777 TVD458777 UEZ458777 UOV458777 UYR458777 VIN458777 VSJ458777 WCF458777 WMB458777 WVX458777 P524313 JL524313 TH524313 ADD524313 AMZ524313 AWV524313 BGR524313 BQN524313 CAJ524313 CKF524313 CUB524313 DDX524313 DNT524313 DXP524313 EHL524313 ERH524313 FBD524313 FKZ524313 FUV524313 GER524313 GON524313 GYJ524313 HIF524313 HSB524313 IBX524313 ILT524313 IVP524313 JFL524313 JPH524313 JZD524313 KIZ524313 KSV524313 LCR524313 LMN524313 LWJ524313 MGF524313 MQB524313 MZX524313 NJT524313 NTP524313 ODL524313 ONH524313 OXD524313 PGZ524313 PQV524313 QAR524313 QKN524313 QUJ524313 REF524313 ROB524313 RXX524313 SHT524313 SRP524313 TBL524313 TLH524313 TVD524313 UEZ524313 UOV524313 UYR524313 VIN524313 VSJ524313 WCF524313 WMB524313 WVX524313 P589849 JL589849 TH589849 ADD589849 AMZ589849 AWV589849 BGR589849 BQN589849 CAJ589849 CKF589849 CUB589849 DDX589849 DNT589849 DXP589849 EHL589849 ERH589849 FBD589849 FKZ589849 FUV589849 GER589849 GON589849 GYJ589849 HIF589849 HSB589849 IBX589849 ILT589849 IVP589849 JFL589849 JPH589849 JZD589849 KIZ589849 KSV589849 LCR589849 LMN589849 LWJ589849 MGF589849 MQB589849 MZX589849 NJT589849 NTP589849 ODL589849 ONH589849 OXD589849 PGZ589849 PQV589849 QAR589849 QKN589849 QUJ589849 REF589849 ROB589849 RXX589849 SHT589849 SRP589849 TBL589849 TLH589849 TVD589849 UEZ589849 UOV589849 UYR589849 VIN589849 VSJ589849 WCF589849 WMB589849 WVX589849 P655385 JL655385 TH655385 ADD655385 AMZ655385 AWV655385 BGR655385 BQN655385 CAJ655385 CKF655385 CUB655385 DDX655385 DNT655385 DXP655385 EHL655385 ERH655385 FBD655385 FKZ655385 FUV655385 GER655385 GON655385 GYJ655385 HIF655385 HSB655385 IBX655385 ILT655385 IVP655385 JFL655385 JPH655385 JZD655385 KIZ655385 KSV655385 LCR655385 LMN655385 LWJ655385 MGF655385 MQB655385 MZX655385 NJT655385 NTP655385 ODL655385 ONH655385 OXD655385 PGZ655385 PQV655385 QAR655385 QKN655385 QUJ655385 REF655385 ROB655385 RXX655385 SHT655385 SRP655385 TBL655385 TLH655385 TVD655385 UEZ655385 UOV655385 UYR655385 VIN655385 VSJ655385 WCF655385 WMB655385 WVX655385 P720921 JL720921 TH720921 ADD720921 AMZ720921 AWV720921 BGR720921 BQN720921 CAJ720921 CKF720921 CUB720921 DDX720921 DNT720921 DXP720921 EHL720921 ERH720921 FBD720921 FKZ720921 FUV720921 GER720921 GON720921 GYJ720921 HIF720921 HSB720921 IBX720921 ILT720921 IVP720921 JFL720921 JPH720921 JZD720921 KIZ720921 KSV720921 LCR720921 LMN720921 LWJ720921 MGF720921 MQB720921 MZX720921 NJT720921 NTP720921 ODL720921 ONH720921 OXD720921 PGZ720921 PQV720921 QAR720921 QKN720921 QUJ720921 REF720921 ROB720921 RXX720921 SHT720921 SRP720921 TBL720921 TLH720921 TVD720921 UEZ720921 UOV720921 UYR720921 VIN720921 VSJ720921 WCF720921 WMB720921 WVX720921 P786457 JL786457 TH786457 ADD786457 AMZ786457 AWV786457 BGR786457 BQN786457 CAJ786457 CKF786457 CUB786457 DDX786457 DNT786457 DXP786457 EHL786457 ERH786457 FBD786457 FKZ786457 FUV786457 GER786457 GON786457 GYJ786457 HIF786457 HSB786457 IBX786457 ILT786457 IVP786457 JFL786457 JPH786457 JZD786457 KIZ786457 KSV786457 LCR786457 LMN786457 LWJ786457 MGF786457 MQB786457 MZX786457 NJT786457 NTP786457 ODL786457 ONH786457 OXD786457 PGZ786457 PQV786457 QAR786457 QKN786457 QUJ786457 REF786457 ROB786457 RXX786457 SHT786457 SRP786457 TBL786457 TLH786457 TVD786457 UEZ786457 UOV786457 UYR786457 VIN786457 VSJ786457 WCF786457 WMB786457 WVX786457 P851993 JL851993 TH851993 ADD851993 AMZ851993 AWV851993 BGR851993 BQN851993 CAJ851993 CKF851993 CUB851993 DDX851993 DNT851993 DXP851993 EHL851993 ERH851993 FBD851993 FKZ851993 FUV851993 GER851993 GON851993 GYJ851993 HIF851993 HSB851993 IBX851993 ILT851993 IVP851993 JFL851993 JPH851993 JZD851993 KIZ851993 KSV851993 LCR851993 LMN851993 LWJ851993 MGF851993 MQB851993 MZX851993 NJT851993 NTP851993 ODL851993 ONH851993 OXD851993 PGZ851993 PQV851993 QAR851993 QKN851993 QUJ851993 REF851993 ROB851993 RXX851993 SHT851993 SRP851993 TBL851993 TLH851993 TVD851993 UEZ851993 UOV851993 UYR851993 VIN851993 VSJ851993 WCF851993 WMB851993 WVX851993 P917529 JL917529 TH917529 ADD917529 AMZ917529 AWV917529 BGR917529 BQN917529 CAJ917529 CKF917529 CUB917529 DDX917529 DNT917529 DXP917529 EHL917529 ERH917529 FBD917529 FKZ917529 FUV917529 GER917529 GON917529 GYJ917529 HIF917529 HSB917529 IBX917529 ILT917529 IVP917529 JFL917529 JPH917529 JZD917529 KIZ917529 KSV917529 LCR917529 LMN917529 LWJ917529 MGF917529 MQB917529 MZX917529 NJT917529 NTP917529 ODL917529 ONH917529 OXD917529 PGZ917529 PQV917529 QAR917529 QKN917529 QUJ917529 REF917529 ROB917529 RXX917529 SHT917529 SRP917529 TBL917529 TLH917529 TVD917529 UEZ917529 UOV917529 UYR917529 VIN917529 VSJ917529 WCF917529 WMB917529 WVX917529 P983065 JL983065 TH983065 ADD983065 AMZ983065 AWV983065 BGR983065 BQN983065 CAJ983065 CKF983065 CUB983065 DDX983065 DNT983065 DXP983065 EHL983065 ERH983065 FBD983065 FKZ983065 FUV983065 GER983065 GON983065 GYJ983065 HIF983065 HSB983065 IBX983065 ILT983065 IVP983065 JFL983065 JPH983065 JZD983065 KIZ983065 KSV983065 LCR983065 LMN983065 LWJ983065 MGF983065 MQB983065 MZX983065 NJT983065 NTP983065 ODL983065 ONH983065 OXD983065 PGZ983065 PQV983065 QAR983065 QKN983065 QUJ983065 REF983065 ROB983065 RXX983065 SHT983065 SRP983065 TBL983065 TLH983065 TVD983065 UEZ983065 UOV983065 UYR983065 VIN983065 VSJ983065 WCF983065 WMB983065 WVX983065" xr:uid="{A8456860-A03B-4ABD-A0B0-31FA7FF159B9}">
      <formula1>"1.5,4,6.5"</formula1>
    </dataValidation>
    <dataValidation type="list" allowBlank="1" showInputMessage="1" showErrorMessage="1" sqref="Y11:AA41 JU11:JW41 TQ11:TS41 ADM11:ADO41 ANI11:ANK41 AXE11:AXG41 BHA11:BHC41 BQW11:BQY41 CAS11:CAU41 CKO11:CKQ41 CUK11:CUM41 DEG11:DEI41 DOC11:DOE41 DXY11:DYA41 EHU11:EHW41 ERQ11:ERS41 FBM11:FBO41 FLI11:FLK41 FVE11:FVG41 GFA11:GFC41 GOW11:GOY41 GYS11:GYU41 HIO11:HIQ41 HSK11:HSM41 ICG11:ICI41 IMC11:IME41 IVY11:IWA41 JFU11:JFW41 JPQ11:JPS41 JZM11:JZO41 KJI11:KJK41 KTE11:KTG41 LDA11:LDC41 LMW11:LMY41 LWS11:LWU41 MGO11:MGQ41 MQK11:MQM41 NAG11:NAI41 NKC11:NKE41 NTY11:NUA41 ODU11:ODW41 ONQ11:ONS41 OXM11:OXO41 PHI11:PHK41 PRE11:PRG41 QBA11:QBC41 QKW11:QKY41 QUS11:QUU41 REO11:REQ41 ROK11:ROM41 RYG11:RYI41 SIC11:SIE41 SRY11:SSA41 TBU11:TBW41 TLQ11:TLS41 TVM11:TVO41 UFI11:UFK41 UPE11:UPG41 UZA11:UZC41 VIW11:VIY41 VSS11:VSU41 WCO11:WCQ41 WMK11:WMM41 WWG11:WWI41 Y65547:AA65577 JU65547:JW65577 TQ65547:TS65577 ADM65547:ADO65577 ANI65547:ANK65577 AXE65547:AXG65577 BHA65547:BHC65577 BQW65547:BQY65577 CAS65547:CAU65577 CKO65547:CKQ65577 CUK65547:CUM65577 DEG65547:DEI65577 DOC65547:DOE65577 DXY65547:DYA65577 EHU65547:EHW65577 ERQ65547:ERS65577 FBM65547:FBO65577 FLI65547:FLK65577 FVE65547:FVG65577 GFA65547:GFC65577 GOW65547:GOY65577 GYS65547:GYU65577 HIO65547:HIQ65577 HSK65547:HSM65577 ICG65547:ICI65577 IMC65547:IME65577 IVY65547:IWA65577 JFU65547:JFW65577 JPQ65547:JPS65577 JZM65547:JZO65577 KJI65547:KJK65577 KTE65547:KTG65577 LDA65547:LDC65577 LMW65547:LMY65577 LWS65547:LWU65577 MGO65547:MGQ65577 MQK65547:MQM65577 NAG65547:NAI65577 NKC65547:NKE65577 NTY65547:NUA65577 ODU65547:ODW65577 ONQ65547:ONS65577 OXM65547:OXO65577 PHI65547:PHK65577 PRE65547:PRG65577 QBA65547:QBC65577 QKW65547:QKY65577 QUS65547:QUU65577 REO65547:REQ65577 ROK65547:ROM65577 RYG65547:RYI65577 SIC65547:SIE65577 SRY65547:SSA65577 TBU65547:TBW65577 TLQ65547:TLS65577 TVM65547:TVO65577 UFI65547:UFK65577 UPE65547:UPG65577 UZA65547:UZC65577 VIW65547:VIY65577 VSS65547:VSU65577 WCO65547:WCQ65577 WMK65547:WMM65577 WWG65547:WWI65577 Y131083:AA131113 JU131083:JW131113 TQ131083:TS131113 ADM131083:ADO131113 ANI131083:ANK131113 AXE131083:AXG131113 BHA131083:BHC131113 BQW131083:BQY131113 CAS131083:CAU131113 CKO131083:CKQ131113 CUK131083:CUM131113 DEG131083:DEI131113 DOC131083:DOE131113 DXY131083:DYA131113 EHU131083:EHW131113 ERQ131083:ERS131113 FBM131083:FBO131113 FLI131083:FLK131113 FVE131083:FVG131113 GFA131083:GFC131113 GOW131083:GOY131113 GYS131083:GYU131113 HIO131083:HIQ131113 HSK131083:HSM131113 ICG131083:ICI131113 IMC131083:IME131113 IVY131083:IWA131113 JFU131083:JFW131113 JPQ131083:JPS131113 JZM131083:JZO131113 KJI131083:KJK131113 KTE131083:KTG131113 LDA131083:LDC131113 LMW131083:LMY131113 LWS131083:LWU131113 MGO131083:MGQ131113 MQK131083:MQM131113 NAG131083:NAI131113 NKC131083:NKE131113 NTY131083:NUA131113 ODU131083:ODW131113 ONQ131083:ONS131113 OXM131083:OXO131113 PHI131083:PHK131113 PRE131083:PRG131113 QBA131083:QBC131113 QKW131083:QKY131113 QUS131083:QUU131113 REO131083:REQ131113 ROK131083:ROM131113 RYG131083:RYI131113 SIC131083:SIE131113 SRY131083:SSA131113 TBU131083:TBW131113 TLQ131083:TLS131113 TVM131083:TVO131113 UFI131083:UFK131113 UPE131083:UPG131113 UZA131083:UZC131113 VIW131083:VIY131113 VSS131083:VSU131113 WCO131083:WCQ131113 WMK131083:WMM131113 WWG131083:WWI131113 Y196619:AA196649 JU196619:JW196649 TQ196619:TS196649 ADM196619:ADO196649 ANI196619:ANK196649 AXE196619:AXG196649 BHA196619:BHC196649 BQW196619:BQY196649 CAS196619:CAU196649 CKO196619:CKQ196649 CUK196619:CUM196649 DEG196619:DEI196649 DOC196619:DOE196649 DXY196619:DYA196649 EHU196619:EHW196649 ERQ196619:ERS196649 FBM196619:FBO196649 FLI196619:FLK196649 FVE196619:FVG196649 GFA196619:GFC196649 GOW196619:GOY196649 GYS196619:GYU196649 HIO196619:HIQ196649 HSK196619:HSM196649 ICG196619:ICI196649 IMC196619:IME196649 IVY196619:IWA196649 JFU196619:JFW196649 JPQ196619:JPS196649 JZM196619:JZO196649 KJI196619:KJK196649 KTE196619:KTG196649 LDA196619:LDC196649 LMW196619:LMY196649 LWS196619:LWU196649 MGO196619:MGQ196649 MQK196619:MQM196649 NAG196619:NAI196649 NKC196619:NKE196649 NTY196619:NUA196649 ODU196619:ODW196649 ONQ196619:ONS196649 OXM196619:OXO196649 PHI196619:PHK196649 PRE196619:PRG196649 QBA196619:QBC196649 QKW196619:QKY196649 QUS196619:QUU196649 REO196619:REQ196649 ROK196619:ROM196649 RYG196619:RYI196649 SIC196619:SIE196649 SRY196619:SSA196649 TBU196619:TBW196649 TLQ196619:TLS196649 TVM196619:TVO196649 UFI196619:UFK196649 UPE196619:UPG196649 UZA196619:UZC196649 VIW196619:VIY196649 VSS196619:VSU196649 WCO196619:WCQ196649 WMK196619:WMM196649 WWG196619:WWI196649 Y262155:AA262185 JU262155:JW262185 TQ262155:TS262185 ADM262155:ADO262185 ANI262155:ANK262185 AXE262155:AXG262185 BHA262155:BHC262185 BQW262155:BQY262185 CAS262155:CAU262185 CKO262155:CKQ262185 CUK262155:CUM262185 DEG262155:DEI262185 DOC262155:DOE262185 DXY262155:DYA262185 EHU262155:EHW262185 ERQ262155:ERS262185 FBM262155:FBO262185 FLI262155:FLK262185 FVE262155:FVG262185 GFA262155:GFC262185 GOW262155:GOY262185 GYS262155:GYU262185 HIO262155:HIQ262185 HSK262155:HSM262185 ICG262155:ICI262185 IMC262155:IME262185 IVY262155:IWA262185 JFU262155:JFW262185 JPQ262155:JPS262185 JZM262155:JZO262185 KJI262155:KJK262185 KTE262155:KTG262185 LDA262155:LDC262185 LMW262155:LMY262185 LWS262155:LWU262185 MGO262155:MGQ262185 MQK262155:MQM262185 NAG262155:NAI262185 NKC262155:NKE262185 NTY262155:NUA262185 ODU262155:ODW262185 ONQ262155:ONS262185 OXM262155:OXO262185 PHI262155:PHK262185 PRE262155:PRG262185 QBA262155:QBC262185 QKW262155:QKY262185 QUS262155:QUU262185 REO262155:REQ262185 ROK262155:ROM262185 RYG262155:RYI262185 SIC262155:SIE262185 SRY262155:SSA262185 TBU262155:TBW262185 TLQ262155:TLS262185 TVM262155:TVO262185 UFI262155:UFK262185 UPE262155:UPG262185 UZA262155:UZC262185 VIW262155:VIY262185 VSS262155:VSU262185 WCO262155:WCQ262185 WMK262155:WMM262185 WWG262155:WWI262185 Y327691:AA327721 JU327691:JW327721 TQ327691:TS327721 ADM327691:ADO327721 ANI327691:ANK327721 AXE327691:AXG327721 BHA327691:BHC327721 BQW327691:BQY327721 CAS327691:CAU327721 CKO327691:CKQ327721 CUK327691:CUM327721 DEG327691:DEI327721 DOC327691:DOE327721 DXY327691:DYA327721 EHU327691:EHW327721 ERQ327691:ERS327721 FBM327691:FBO327721 FLI327691:FLK327721 FVE327691:FVG327721 GFA327691:GFC327721 GOW327691:GOY327721 GYS327691:GYU327721 HIO327691:HIQ327721 HSK327691:HSM327721 ICG327691:ICI327721 IMC327691:IME327721 IVY327691:IWA327721 JFU327691:JFW327721 JPQ327691:JPS327721 JZM327691:JZO327721 KJI327691:KJK327721 KTE327691:KTG327721 LDA327691:LDC327721 LMW327691:LMY327721 LWS327691:LWU327721 MGO327691:MGQ327721 MQK327691:MQM327721 NAG327691:NAI327721 NKC327691:NKE327721 NTY327691:NUA327721 ODU327691:ODW327721 ONQ327691:ONS327721 OXM327691:OXO327721 PHI327691:PHK327721 PRE327691:PRG327721 QBA327691:QBC327721 QKW327691:QKY327721 QUS327691:QUU327721 REO327691:REQ327721 ROK327691:ROM327721 RYG327691:RYI327721 SIC327691:SIE327721 SRY327691:SSA327721 TBU327691:TBW327721 TLQ327691:TLS327721 TVM327691:TVO327721 UFI327691:UFK327721 UPE327691:UPG327721 UZA327691:UZC327721 VIW327691:VIY327721 VSS327691:VSU327721 WCO327691:WCQ327721 WMK327691:WMM327721 WWG327691:WWI327721 Y393227:AA393257 JU393227:JW393257 TQ393227:TS393257 ADM393227:ADO393257 ANI393227:ANK393257 AXE393227:AXG393257 BHA393227:BHC393257 BQW393227:BQY393257 CAS393227:CAU393257 CKO393227:CKQ393257 CUK393227:CUM393257 DEG393227:DEI393257 DOC393227:DOE393257 DXY393227:DYA393257 EHU393227:EHW393257 ERQ393227:ERS393257 FBM393227:FBO393257 FLI393227:FLK393257 FVE393227:FVG393257 GFA393227:GFC393257 GOW393227:GOY393257 GYS393227:GYU393257 HIO393227:HIQ393257 HSK393227:HSM393257 ICG393227:ICI393257 IMC393227:IME393257 IVY393227:IWA393257 JFU393227:JFW393257 JPQ393227:JPS393257 JZM393227:JZO393257 KJI393227:KJK393257 KTE393227:KTG393257 LDA393227:LDC393257 LMW393227:LMY393257 LWS393227:LWU393257 MGO393227:MGQ393257 MQK393227:MQM393257 NAG393227:NAI393257 NKC393227:NKE393257 NTY393227:NUA393257 ODU393227:ODW393257 ONQ393227:ONS393257 OXM393227:OXO393257 PHI393227:PHK393257 PRE393227:PRG393257 QBA393227:QBC393257 QKW393227:QKY393257 QUS393227:QUU393257 REO393227:REQ393257 ROK393227:ROM393257 RYG393227:RYI393257 SIC393227:SIE393257 SRY393227:SSA393257 TBU393227:TBW393257 TLQ393227:TLS393257 TVM393227:TVO393257 UFI393227:UFK393257 UPE393227:UPG393257 UZA393227:UZC393257 VIW393227:VIY393257 VSS393227:VSU393257 WCO393227:WCQ393257 WMK393227:WMM393257 WWG393227:WWI393257 Y458763:AA458793 JU458763:JW458793 TQ458763:TS458793 ADM458763:ADO458793 ANI458763:ANK458793 AXE458763:AXG458793 BHA458763:BHC458793 BQW458763:BQY458793 CAS458763:CAU458793 CKO458763:CKQ458793 CUK458763:CUM458793 DEG458763:DEI458793 DOC458763:DOE458793 DXY458763:DYA458793 EHU458763:EHW458793 ERQ458763:ERS458793 FBM458763:FBO458793 FLI458763:FLK458793 FVE458763:FVG458793 GFA458763:GFC458793 GOW458763:GOY458793 GYS458763:GYU458793 HIO458763:HIQ458793 HSK458763:HSM458793 ICG458763:ICI458793 IMC458763:IME458793 IVY458763:IWA458793 JFU458763:JFW458793 JPQ458763:JPS458793 JZM458763:JZO458793 KJI458763:KJK458793 KTE458763:KTG458793 LDA458763:LDC458793 LMW458763:LMY458793 LWS458763:LWU458793 MGO458763:MGQ458793 MQK458763:MQM458793 NAG458763:NAI458793 NKC458763:NKE458793 NTY458763:NUA458793 ODU458763:ODW458793 ONQ458763:ONS458793 OXM458763:OXO458793 PHI458763:PHK458793 PRE458763:PRG458793 QBA458763:QBC458793 QKW458763:QKY458793 QUS458763:QUU458793 REO458763:REQ458793 ROK458763:ROM458793 RYG458763:RYI458793 SIC458763:SIE458793 SRY458763:SSA458793 TBU458763:TBW458793 TLQ458763:TLS458793 TVM458763:TVO458793 UFI458763:UFK458793 UPE458763:UPG458793 UZA458763:UZC458793 VIW458763:VIY458793 VSS458763:VSU458793 WCO458763:WCQ458793 WMK458763:WMM458793 WWG458763:WWI458793 Y524299:AA524329 JU524299:JW524329 TQ524299:TS524329 ADM524299:ADO524329 ANI524299:ANK524329 AXE524299:AXG524329 BHA524299:BHC524329 BQW524299:BQY524329 CAS524299:CAU524329 CKO524299:CKQ524329 CUK524299:CUM524329 DEG524299:DEI524329 DOC524299:DOE524329 DXY524299:DYA524329 EHU524299:EHW524329 ERQ524299:ERS524329 FBM524299:FBO524329 FLI524299:FLK524329 FVE524299:FVG524329 GFA524299:GFC524329 GOW524299:GOY524329 GYS524299:GYU524329 HIO524299:HIQ524329 HSK524299:HSM524329 ICG524299:ICI524329 IMC524299:IME524329 IVY524299:IWA524329 JFU524299:JFW524329 JPQ524299:JPS524329 JZM524299:JZO524329 KJI524299:KJK524329 KTE524299:KTG524329 LDA524299:LDC524329 LMW524299:LMY524329 LWS524299:LWU524329 MGO524299:MGQ524329 MQK524299:MQM524329 NAG524299:NAI524329 NKC524299:NKE524329 NTY524299:NUA524329 ODU524299:ODW524329 ONQ524299:ONS524329 OXM524299:OXO524329 PHI524299:PHK524329 PRE524299:PRG524329 QBA524299:QBC524329 QKW524299:QKY524329 QUS524299:QUU524329 REO524299:REQ524329 ROK524299:ROM524329 RYG524299:RYI524329 SIC524299:SIE524329 SRY524299:SSA524329 TBU524299:TBW524329 TLQ524299:TLS524329 TVM524299:TVO524329 UFI524299:UFK524329 UPE524299:UPG524329 UZA524299:UZC524329 VIW524299:VIY524329 VSS524299:VSU524329 WCO524299:WCQ524329 WMK524299:WMM524329 WWG524299:WWI524329 Y589835:AA589865 JU589835:JW589865 TQ589835:TS589865 ADM589835:ADO589865 ANI589835:ANK589865 AXE589835:AXG589865 BHA589835:BHC589865 BQW589835:BQY589865 CAS589835:CAU589865 CKO589835:CKQ589865 CUK589835:CUM589865 DEG589835:DEI589865 DOC589835:DOE589865 DXY589835:DYA589865 EHU589835:EHW589865 ERQ589835:ERS589865 FBM589835:FBO589865 FLI589835:FLK589865 FVE589835:FVG589865 GFA589835:GFC589865 GOW589835:GOY589865 GYS589835:GYU589865 HIO589835:HIQ589865 HSK589835:HSM589865 ICG589835:ICI589865 IMC589835:IME589865 IVY589835:IWA589865 JFU589835:JFW589865 JPQ589835:JPS589865 JZM589835:JZO589865 KJI589835:KJK589865 KTE589835:KTG589865 LDA589835:LDC589865 LMW589835:LMY589865 LWS589835:LWU589865 MGO589835:MGQ589865 MQK589835:MQM589865 NAG589835:NAI589865 NKC589835:NKE589865 NTY589835:NUA589865 ODU589835:ODW589865 ONQ589835:ONS589865 OXM589835:OXO589865 PHI589835:PHK589865 PRE589835:PRG589865 QBA589835:QBC589865 QKW589835:QKY589865 QUS589835:QUU589865 REO589835:REQ589865 ROK589835:ROM589865 RYG589835:RYI589865 SIC589835:SIE589865 SRY589835:SSA589865 TBU589835:TBW589865 TLQ589835:TLS589865 TVM589835:TVO589865 UFI589835:UFK589865 UPE589835:UPG589865 UZA589835:UZC589865 VIW589835:VIY589865 VSS589835:VSU589865 WCO589835:WCQ589865 WMK589835:WMM589865 WWG589835:WWI589865 Y655371:AA655401 JU655371:JW655401 TQ655371:TS655401 ADM655371:ADO655401 ANI655371:ANK655401 AXE655371:AXG655401 BHA655371:BHC655401 BQW655371:BQY655401 CAS655371:CAU655401 CKO655371:CKQ655401 CUK655371:CUM655401 DEG655371:DEI655401 DOC655371:DOE655401 DXY655371:DYA655401 EHU655371:EHW655401 ERQ655371:ERS655401 FBM655371:FBO655401 FLI655371:FLK655401 FVE655371:FVG655401 GFA655371:GFC655401 GOW655371:GOY655401 GYS655371:GYU655401 HIO655371:HIQ655401 HSK655371:HSM655401 ICG655371:ICI655401 IMC655371:IME655401 IVY655371:IWA655401 JFU655371:JFW655401 JPQ655371:JPS655401 JZM655371:JZO655401 KJI655371:KJK655401 KTE655371:KTG655401 LDA655371:LDC655401 LMW655371:LMY655401 LWS655371:LWU655401 MGO655371:MGQ655401 MQK655371:MQM655401 NAG655371:NAI655401 NKC655371:NKE655401 NTY655371:NUA655401 ODU655371:ODW655401 ONQ655371:ONS655401 OXM655371:OXO655401 PHI655371:PHK655401 PRE655371:PRG655401 QBA655371:QBC655401 QKW655371:QKY655401 QUS655371:QUU655401 REO655371:REQ655401 ROK655371:ROM655401 RYG655371:RYI655401 SIC655371:SIE655401 SRY655371:SSA655401 TBU655371:TBW655401 TLQ655371:TLS655401 TVM655371:TVO655401 UFI655371:UFK655401 UPE655371:UPG655401 UZA655371:UZC655401 VIW655371:VIY655401 VSS655371:VSU655401 WCO655371:WCQ655401 WMK655371:WMM655401 WWG655371:WWI655401 Y720907:AA720937 JU720907:JW720937 TQ720907:TS720937 ADM720907:ADO720937 ANI720907:ANK720937 AXE720907:AXG720937 BHA720907:BHC720937 BQW720907:BQY720937 CAS720907:CAU720937 CKO720907:CKQ720937 CUK720907:CUM720937 DEG720907:DEI720937 DOC720907:DOE720937 DXY720907:DYA720937 EHU720907:EHW720937 ERQ720907:ERS720937 FBM720907:FBO720937 FLI720907:FLK720937 FVE720907:FVG720937 GFA720907:GFC720937 GOW720907:GOY720937 GYS720907:GYU720937 HIO720907:HIQ720937 HSK720907:HSM720937 ICG720907:ICI720937 IMC720907:IME720937 IVY720907:IWA720937 JFU720907:JFW720937 JPQ720907:JPS720937 JZM720907:JZO720937 KJI720907:KJK720937 KTE720907:KTG720937 LDA720907:LDC720937 LMW720907:LMY720937 LWS720907:LWU720937 MGO720907:MGQ720937 MQK720907:MQM720937 NAG720907:NAI720937 NKC720907:NKE720937 NTY720907:NUA720937 ODU720907:ODW720937 ONQ720907:ONS720937 OXM720907:OXO720937 PHI720907:PHK720937 PRE720907:PRG720937 QBA720907:QBC720937 QKW720907:QKY720937 QUS720907:QUU720937 REO720907:REQ720937 ROK720907:ROM720937 RYG720907:RYI720937 SIC720907:SIE720937 SRY720907:SSA720937 TBU720907:TBW720937 TLQ720907:TLS720937 TVM720907:TVO720937 UFI720907:UFK720937 UPE720907:UPG720937 UZA720907:UZC720937 VIW720907:VIY720937 VSS720907:VSU720937 WCO720907:WCQ720937 WMK720907:WMM720937 WWG720907:WWI720937 Y786443:AA786473 JU786443:JW786473 TQ786443:TS786473 ADM786443:ADO786473 ANI786443:ANK786473 AXE786443:AXG786473 BHA786443:BHC786473 BQW786443:BQY786473 CAS786443:CAU786473 CKO786443:CKQ786473 CUK786443:CUM786473 DEG786443:DEI786473 DOC786443:DOE786473 DXY786443:DYA786473 EHU786443:EHW786473 ERQ786443:ERS786473 FBM786443:FBO786473 FLI786443:FLK786473 FVE786443:FVG786473 GFA786443:GFC786473 GOW786443:GOY786473 GYS786443:GYU786473 HIO786443:HIQ786473 HSK786443:HSM786473 ICG786443:ICI786473 IMC786443:IME786473 IVY786443:IWA786473 JFU786443:JFW786473 JPQ786443:JPS786473 JZM786443:JZO786473 KJI786443:KJK786473 KTE786443:KTG786473 LDA786443:LDC786473 LMW786443:LMY786473 LWS786443:LWU786473 MGO786443:MGQ786473 MQK786443:MQM786473 NAG786443:NAI786473 NKC786443:NKE786473 NTY786443:NUA786473 ODU786443:ODW786473 ONQ786443:ONS786473 OXM786443:OXO786473 PHI786443:PHK786473 PRE786443:PRG786473 QBA786443:QBC786473 QKW786443:QKY786473 QUS786443:QUU786473 REO786443:REQ786473 ROK786443:ROM786473 RYG786443:RYI786473 SIC786443:SIE786473 SRY786443:SSA786473 TBU786443:TBW786473 TLQ786443:TLS786473 TVM786443:TVO786473 UFI786443:UFK786473 UPE786443:UPG786473 UZA786443:UZC786473 VIW786443:VIY786473 VSS786443:VSU786473 WCO786443:WCQ786473 WMK786443:WMM786473 WWG786443:WWI786473 Y851979:AA852009 JU851979:JW852009 TQ851979:TS852009 ADM851979:ADO852009 ANI851979:ANK852009 AXE851979:AXG852009 BHA851979:BHC852009 BQW851979:BQY852009 CAS851979:CAU852009 CKO851979:CKQ852009 CUK851979:CUM852009 DEG851979:DEI852009 DOC851979:DOE852009 DXY851979:DYA852009 EHU851979:EHW852009 ERQ851979:ERS852009 FBM851979:FBO852009 FLI851979:FLK852009 FVE851979:FVG852009 GFA851979:GFC852009 GOW851979:GOY852009 GYS851979:GYU852009 HIO851979:HIQ852009 HSK851979:HSM852009 ICG851979:ICI852009 IMC851979:IME852009 IVY851979:IWA852009 JFU851979:JFW852009 JPQ851979:JPS852009 JZM851979:JZO852009 KJI851979:KJK852009 KTE851979:KTG852009 LDA851979:LDC852009 LMW851979:LMY852009 LWS851979:LWU852009 MGO851979:MGQ852009 MQK851979:MQM852009 NAG851979:NAI852009 NKC851979:NKE852009 NTY851979:NUA852009 ODU851979:ODW852009 ONQ851979:ONS852009 OXM851979:OXO852009 PHI851979:PHK852009 PRE851979:PRG852009 QBA851979:QBC852009 QKW851979:QKY852009 QUS851979:QUU852009 REO851979:REQ852009 ROK851979:ROM852009 RYG851979:RYI852009 SIC851979:SIE852009 SRY851979:SSA852009 TBU851979:TBW852009 TLQ851979:TLS852009 TVM851979:TVO852009 UFI851979:UFK852009 UPE851979:UPG852009 UZA851979:UZC852009 VIW851979:VIY852009 VSS851979:VSU852009 WCO851979:WCQ852009 WMK851979:WMM852009 WWG851979:WWI852009 Y917515:AA917545 JU917515:JW917545 TQ917515:TS917545 ADM917515:ADO917545 ANI917515:ANK917545 AXE917515:AXG917545 BHA917515:BHC917545 BQW917515:BQY917545 CAS917515:CAU917545 CKO917515:CKQ917545 CUK917515:CUM917545 DEG917515:DEI917545 DOC917515:DOE917545 DXY917515:DYA917545 EHU917515:EHW917545 ERQ917515:ERS917545 FBM917515:FBO917545 FLI917515:FLK917545 FVE917515:FVG917545 GFA917515:GFC917545 GOW917515:GOY917545 GYS917515:GYU917545 HIO917515:HIQ917545 HSK917515:HSM917545 ICG917515:ICI917545 IMC917515:IME917545 IVY917515:IWA917545 JFU917515:JFW917545 JPQ917515:JPS917545 JZM917515:JZO917545 KJI917515:KJK917545 KTE917515:KTG917545 LDA917515:LDC917545 LMW917515:LMY917545 LWS917515:LWU917545 MGO917515:MGQ917545 MQK917515:MQM917545 NAG917515:NAI917545 NKC917515:NKE917545 NTY917515:NUA917545 ODU917515:ODW917545 ONQ917515:ONS917545 OXM917515:OXO917545 PHI917515:PHK917545 PRE917515:PRG917545 QBA917515:QBC917545 QKW917515:QKY917545 QUS917515:QUU917545 REO917515:REQ917545 ROK917515:ROM917545 RYG917515:RYI917545 SIC917515:SIE917545 SRY917515:SSA917545 TBU917515:TBW917545 TLQ917515:TLS917545 TVM917515:TVO917545 UFI917515:UFK917545 UPE917515:UPG917545 UZA917515:UZC917545 VIW917515:VIY917545 VSS917515:VSU917545 WCO917515:WCQ917545 WMK917515:WMM917545 WWG917515:WWI917545 Y983051:AA983081 JU983051:JW983081 TQ983051:TS983081 ADM983051:ADO983081 ANI983051:ANK983081 AXE983051:AXG983081 BHA983051:BHC983081 BQW983051:BQY983081 CAS983051:CAU983081 CKO983051:CKQ983081 CUK983051:CUM983081 DEG983051:DEI983081 DOC983051:DOE983081 DXY983051:DYA983081 EHU983051:EHW983081 ERQ983051:ERS983081 FBM983051:FBO983081 FLI983051:FLK983081 FVE983051:FVG983081 GFA983051:GFC983081 GOW983051:GOY983081 GYS983051:GYU983081 HIO983051:HIQ983081 HSK983051:HSM983081 ICG983051:ICI983081 IMC983051:IME983081 IVY983051:IWA983081 JFU983051:JFW983081 JPQ983051:JPS983081 JZM983051:JZO983081 KJI983051:KJK983081 KTE983051:KTG983081 LDA983051:LDC983081 LMW983051:LMY983081 LWS983051:LWU983081 MGO983051:MGQ983081 MQK983051:MQM983081 NAG983051:NAI983081 NKC983051:NKE983081 NTY983051:NUA983081 ODU983051:ODW983081 ONQ983051:ONS983081 OXM983051:OXO983081 PHI983051:PHK983081 PRE983051:PRG983081 QBA983051:QBC983081 QKW983051:QKY983081 QUS983051:QUU983081 REO983051:REQ983081 ROK983051:ROM983081 RYG983051:RYI983081 SIC983051:SIE983081 SRY983051:SSA983081 TBU983051:TBW983081 TLQ983051:TLS983081 TVM983051:TVO983081 UFI983051:UFK983081 UPE983051:UPG983081 UZA983051:UZC983081 VIW983051:VIY983081 VSS983051:VSU983081 WCO983051:WCQ983081 WMK983051:WMM983081 WWG983051:WWI983081 Y50:AA68 JU50:JW68 TQ50:TS68 ADM50:ADO68 ANI50:ANK68 AXE50:AXG68 BHA50:BHC68 BQW50:BQY68 CAS50:CAU68 CKO50:CKQ68 CUK50:CUM68 DEG50:DEI68 DOC50:DOE68 DXY50:DYA68 EHU50:EHW68 ERQ50:ERS68 FBM50:FBO68 FLI50:FLK68 FVE50:FVG68 GFA50:GFC68 GOW50:GOY68 GYS50:GYU68 HIO50:HIQ68 HSK50:HSM68 ICG50:ICI68 IMC50:IME68 IVY50:IWA68 JFU50:JFW68 JPQ50:JPS68 JZM50:JZO68 KJI50:KJK68 KTE50:KTG68 LDA50:LDC68 LMW50:LMY68 LWS50:LWU68 MGO50:MGQ68 MQK50:MQM68 NAG50:NAI68 NKC50:NKE68 NTY50:NUA68 ODU50:ODW68 ONQ50:ONS68 OXM50:OXO68 PHI50:PHK68 PRE50:PRG68 QBA50:QBC68 QKW50:QKY68 QUS50:QUU68 REO50:REQ68 ROK50:ROM68 RYG50:RYI68 SIC50:SIE68 SRY50:SSA68 TBU50:TBW68 TLQ50:TLS68 TVM50:TVO68 UFI50:UFK68 UPE50:UPG68 UZA50:UZC68 VIW50:VIY68 VSS50:VSU68 WCO50:WCQ68 WMK50:WMM68 WWG50:WWI68 Y65586:AA65604 JU65586:JW65604 TQ65586:TS65604 ADM65586:ADO65604 ANI65586:ANK65604 AXE65586:AXG65604 BHA65586:BHC65604 BQW65586:BQY65604 CAS65586:CAU65604 CKO65586:CKQ65604 CUK65586:CUM65604 DEG65586:DEI65604 DOC65586:DOE65604 DXY65586:DYA65604 EHU65586:EHW65604 ERQ65586:ERS65604 FBM65586:FBO65604 FLI65586:FLK65604 FVE65586:FVG65604 GFA65586:GFC65604 GOW65586:GOY65604 GYS65586:GYU65604 HIO65586:HIQ65604 HSK65586:HSM65604 ICG65586:ICI65604 IMC65586:IME65604 IVY65586:IWA65604 JFU65586:JFW65604 JPQ65586:JPS65604 JZM65586:JZO65604 KJI65586:KJK65604 KTE65586:KTG65604 LDA65586:LDC65604 LMW65586:LMY65604 LWS65586:LWU65604 MGO65586:MGQ65604 MQK65586:MQM65604 NAG65586:NAI65604 NKC65586:NKE65604 NTY65586:NUA65604 ODU65586:ODW65604 ONQ65586:ONS65604 OXM65586:OXO65604 PHI65586:PHK65604 PRE65586:PRG65604 QBA65586:QBC65604 QKW65586:QKY65604 QUS65586:QUU65604 REO65586:REQ65604 ROK65586:ROM65604 RYG65586:RYI65604 SIC65586:SIE65604 SRY65586:SSA65604 TBU65586:TBW65604 TLQ65586:TLS65604 TVM65586:TVO65604 UFI65586:UFK65604 UPE65586:UPG65604 UZA65586:UZC65604 VIW65586:VIY65604 VSS65586:VSU65604 WCO65586:WCQ65604 WMK65586:WMM65604 WWG65586:WWI65604 Y131122:AA131140 JU131122:JW131140 TQ131122:TS131140 ADM131122:ADO131140 ANI131122:ANK131140 AXE131122:AXG131140 BHA131122:BHC131140 BQW131122:BQY131140 CAS131122:CAU131140 CKO131122:CKQ131140 CUK131122:CUM131140 DEG131122:DEI131140 DOC131122:DOE131140 DXY131122:DYA131140 EHU131122:EHW131140 ERQ131122:ERS131140 FBM131122:FBO131140 FLI131122:FLK131140 FVE131122:FVG131140 GFA131122:GFC131140 GOW131122:GOY131140 GYS131122:GYU131140 HIO131122:HIQ131140 HSK131122:HSM131140 ICG131122:ICI131140 IMC131122:IME131140 IVY131122:IWA131140 JFU131122:JFW131140 JPQ131122:JPS131140 JZM131122:JZO131140 KJI131122:KJK131140 KTE131122:KTG131140 LDA131122:LDC131140 LMW131122:LMY131140 LWS131122:LWU131140 MGO131122:MGQ131140 MQK131122:MQM131140 NAG131122:NAI131140 NKC131122:NKE131140 NTY131122:NUA131140 ODU131122:ODW131140 ONQ131122:ONS131140 OXM131122:OXO131140 PHI131122:PHK131140 PRE131122:PRG131140 QBA131122:QBC131140 QKW131122:QKY131140 QUS131122:QUU131140 REO131122:REQ131140 ROK131122:ROM131140 RYG131122:RYI131140 SIC131122:SIE131140 SRY131122:SSA131140 TBU131122:TBW131140 TLQ131122:TLS131140 TVM131122:TVO131140 UFI131122:UFK131140 UPE131122:UPG131140 UZA131122:UZC131140 VIW131122:VIY131140 VSS131122:VSU131140 WCO131122:WCQ131140 WMK131122:WMM131140 WWG131122:WWI131140 Y196658:AA196676 JU196658:JW196676 TQ196658:TS196676 ADM196658:ADO196676 ANI196658:ANK196676 AXE196658:AXG196676 BHA196658:BHC196676 BQW196658:BQY196676 CAS196658:CAU196676 CKO196658:CKQ196676 CUK196658:CUM196676 DEG196658:DEI196676 DOC196658:DOE196676 DXY196658:DYA196676 EHU196658:EHW196676 ERQ196658:ERS196676 FBM196658:FBO196676 FLI196658:FLK196676 FVE196658:FVG196676 GFA196658:GFC196676 GOW196658:GOY196676 GYS196658:GYU196676 HIO196658:HIQ196676 HSK196658:HSM196676 ICG196658:ICI196676 IMC196658:IME196676 IVY196658:IWA196676 JFU196658:JFW196676 JPQ196658:JPS196676 JZM196658:JZO196676 KJI196658:KJK196676 KTE196658:KTG196676 LDA196658:LDC196676 LMW196658:LMY196676 LWS196658:LWU196676 MGO196658:MGQ196676 MQK196658:MQM196676 NAG196658:NAI196676 NKC196658:NKE196676 NTY196658:NUA196676 ODU196658:ODW196676 ONQ196658:ONS196676 OXM196658:OXO196676 PHI196658:PHK196676 PRE196658:PRG196676 QBA196658:QBC196676 QKW196658:QKY196676 QUS196658:QUU196676 REO196658:REQ196676 ROK196658:ROM196676 RYG196658:RYI196676 SIC196658:SIE196676 SRY196658:SSA196676 TBU196658:TBW196676 TLQ196658:TLS196676 TVM196658:TVO196676 UFI196658:UFK196676 UPE196658:UPG196676 UZA196658:UZC196676 VIW196658:VIY196676 VSS196658:VSU196676 WCO196658:WCQ196676 WMK196658:WMM196676 WWG196658:WWI196676 Y262194:AA262212 JU262194:JW262212 TQ262194:TS262212 ADM262194:ADO262212 ANI262194:ANK262212 AXE262194:AXG262212 BHA262194:BHC262212 BQW262194:BQY262212 CAS262194:CAU262212 CKO262194:CKQ262212 CUK262194:CUM262212 DEG262194:DEI262212 DOC262194:DOE262212 DXY262194:DYA262212 EHU262194:EHW262212 ERQ262194:ERS262212 FBM262194:FBO262212 FLI262194:FLK262212 FVE262194:FVG262212 GFA262194:GFC262212 GOW262194:GOY262212 GYS262194:GYU262212 HIO262194:HIQ262212 HSK262194:HSM262212 ICG262194:ICI262212 IMC262194:IME262212 IVY262194:IWA262212 JFU262194:JFW262212 JPQ262194:JPS262212 JZM262194:JZO262212 KJI262194:KJK262212 KTE262194:KTG262212 LDA262194:LDC262212 LMW262194:LMY262212 LWS262194:LWU262212 MGO262194:MGQ262212 MQK262194:MQM262212 NAG262194:NAI262212 NKC262194:NKE262212 NTY262194:NUA262212 ODU262194:ODW262212 ONQ262194:ONS262212 OXM262194:OXO262212 PHI262194:PHK262212 PRE262194:PRG262212 QBA262194:QBC262212 QKW262194:QKY262212 QUS262194:QUU262212 REO262194:REQ262212 ROK262194:ROM262212 RYG262194:RYI262212 SIC262194:SIE262212 SRY262194:SSA262212 TBU262194:TBW262212 TLQ262194:TLS262212 TVM262194:TVO262212 UFI262194:UFK262212 UPE262194:UPG262212 UZA262194:UZC262212 VIW262194:VIY262212 VSS262194:VSU262212 WCO262194:WCQ262212 WMK262194:WMM262212 WWG262194:WWI262212 Y327730:AA327748 JU327730:JW327748 TQ327730:TS327748 ADM327730:ADO327748 ANI327730:ANK327748 AXE327730:AXG327748 BHA327730:BHC327748 BQW327730:BQY327748 CAS327730:CAU327748 CKO327730:CKQ327748 CUK327730:CUM327748 DEG327730:DEI327748 DOC327730:DOE327748 DXY327730:DYA327748 EHU327730:EHW327748 ERQ327730:ERS327748 FBM327730:FBO327748 FLI327730:FLK327748 FVE327730:FVG327748 GFA327730:GFC327748 GOW327730:GOY327748 GYS327730:GYU327748 HIO327730:HIQ327748 HSK327730:HSM327748 ICG327730:ICI327748 IMC327730:IME327748 IVY327730:IWA327748 JFU327730:JFW327748 JPQ327730:JPS327748 JZM327730:JZO327748 KJI327730:KJK327748 KTE327730:KTG327748 LDA327730:LDC327748 LMW327730:LMY327748 LWS327730:LWU327748 MGO327730:MGQ327748 MQK327730:MQM327748 NAG327730:NAI327748 NKC327730:NKE327748 NTY327730:NUA327748 ODU327730:ODW327748 ONQ327730:ONS327748 OXM327730:OXO327748 PHI327730:PHK327748 PRE327730:PRG327748 QBA327730:QBC327748 QKW327730:QKY327748 QUS327730:QUU327748 REO327730:REQ327748 ROK327730:ROM327748 RYG327730:RYI327748 SIC327730:SIE327748 SRY327730:SSA327748 TBU327730:TBW327748 TLQ327730:TLS327748 TVM327730:TVO327748 UFI327730:UFK327748 UPE327730:UPG327748 UZA327730:UZC327748 VIW327730:VIY327748 VSS327730:VSU327748 WCO327730:WCQ327748 WMK327730:WMM327748 WWG327730:WWI327748 Y393266:AA393284 JU393266:JW393284 TQ393266:TS393284 ADM393266:ADO393284 ANI393266:ANK393284 AXE393266:AXG393284 BHA393266:BHC393284 BQW393266:BQY393284 CAS393266:CAU393284 CKO393266:CKQ393284 CUK393266:CUM393284 DEG393266:DEI393284 DOC393266:DOE393284 DXY393266:DYA393284 EHU393266:EHW393284 ERQ393266:ERS393284 FBM393266:FBO393284 FLI393266:FLK393284 FVE393266:FVG393284 GFA393266:GFC393284 GOW393266:GOY393284 GYS393266:GYU393284 HIO393266:HIQ393284 HSK393266:HSM393284 ICG393266:ICI393284 IMC393266:IME393284 IVY393266:IWA393284 JFU393266:JFW393284 JPQ393266:JPS393284 JZM393266:JZO393284 KJI393266:KJK393284 KTE393266:KTG393284 LDA393266:LDC393284 LMW393266:LMY393284 LWS393266:LWU393284 MGO393266:MGQ393284 MQK393266:MQM393284 NAG393266:NAI393284 NKC393266:NKE393284 NTY393266:NUA393284 ODU393266:ODW393284 ONQ393266:ONS393284 OXM393266:OXO393284 PHI393266:PHK393284 PRE393266:PRG393284 QBA393266:QBC393284 QKW393266:QKY393284 QUS393266:QUU393284 REO393266:REQ393284 ROK393266:ROM393284 RYG393266:RYI393284 SIC393266:SIE393284 SRY393266:SSA393284 TBU393266:TBW393284 TLQ393266:TLS393284 TVM393266:TVO393284 UFI393266:UFK393284 UPE393266:UPG393284 UZA393266:UZC393284 VIW393266:VIY393284 VSS393266:VSU393284 WCO393266:WCQ393284 WMK393266:WMM393284 WWG393266:WWI393284 Y458802:AA458820 JU458802:JW458820 TQ458802:TS458820 ADM458802:ADO458820 ANI458802:ANK458820 AXE458802:AXG458820 BHA458802:BHC458820 BQW458802:BQY458820 CAS458802:CAU458820 CKO458802:CKQ458820 CUK458802:CUM458820 DEG458802:DEI458820 DOC458802:DOE458820 DXY458802:DYA458820 EHU458802:EHW458820 ERQ458802:ERS458820 FBM458802:FBO458820 FLI458802:FLK458820 FVE458802:FVG458820 GFA458802:GFC458820 GOW458802:GOY458820 GYS458802:GYU458820 HIO458802:HIQ458820 HSK458802:HSM458820 ICG458802:ICI458820 IMC458802:IME458820 IVY458802:IWA458820 JFU458802:JFW458820 JPQ458802:JPS458820 JZM458802:JZO458820 KJI458802:KJK458820 KTE458802:KTG458820 LDA458802:LDC458820 LMW458802:LMY458820 LWS458802:LWU458820 MGO458802:MGQ458820 MQK458802:MQM458820 NAG458802:NAI458820 NKC458802:NKE458820 NTY458802:NUA458820 ODU458802:ODW458820 ONQ458802:ONS458820 OXM458802:OXO458820 PHI458802:PHK458820 PRE458802:PRG458820 QBA458802:QBC458820 QKW458802:QKY458820 QUS458802:QUU458820 REO458802:REQ458820 ROK458802:ROM458820 RYG458802:RYI458820 SIC458802:SIE458820 SRY458802:SSA458820 TBU458802:TBW458820 TLQ458802:TLS458820 TVM458802:TVO458820 UFI458802:UFK458820 UPE458802:UPG458820 UZA458802:UZC458820 VIW458802:VIY458820 VSS458802:VSU458820 WCO458802:WCQ458820 WMK458802:WMM458820 WWG458802:WWI458820 Y524338:AA524356 JU524338:JW524356 TQ524338:TS524356 ADM524338:ADO524356 ANI524338:ANK524356 AXE524338:AXG524356 BHA524338:BHC524356 BQW524338:BQY524356 CAS524338:CAU524356 CKO524338:CKQ524356 CUK524338:CUM524356 DEG524338:DEI524356 DOC524338:DOE524356 DXY524338:DYA524356 EHU524338:EHW524356 ERQ524338:ERS524356 FBM524338:FBO524356 FLI524338:FLK524356 FVE524338:FVG524356 GFA524338:GFC524356 GOW524338:GOY524356 GYS524338:GYU524356 HIO524338:HIQ524356 HSK524338:HSM524356 ICG524338:ICI524356 IMC524338:IME524356 IVY524338:IWA524356 JFU524338:JFW524356 JPQ524338:JPS524356 JZM524338:JZO524356 KJI524338:KJK524356 KTE524338:KTG524356 LDA524338:LDC524356 LMW524338:LMY524356 LWS524338:LWU524356 MGO524338:MGQ524356 MQK524338:MQM524356 NAG524338:NAI524356 NKC524338:NKE524356 NTY524338:NUA524356 ODU524338:ODW524356 ONQ524338:ONS524356 OXM524338:OXO524356 PHI524338:PHK524356 PRE524338:PRG524356 QBA524338:QBC524356 QKW524338:QKY524356 QUS524338:QUU524356 REO524338:REQ524356 ROK524338:ROM524356 RYG524338:RYI524356 SIC524338:SIE524356 SRY524338:SSA524356 TBU524338:TBW524356 TLQ524338:TLS524356 TVM524338:TVO524356 UFI524338:UFK524356 UPE524338:UPG524356 UZA524338:UZC524356 VIW524338:VIY524356 VSS524338:VSU524356 WCO524338:WCQ524356 WMK524338:WMM524356 WWG524338:WWI524356 Y589874:AA589892 JU589874:JW589892 TQ589874:TS589892 ADM589874:ADO589892 ANI589874:ANK589892 AXE589874:AXG589892 BHA589874:BHC589892 BQW589874:BQY589892 CAS589874:CAU589892 CKO589874:CKQ589892 CUK589874:CUM589892 DEG589874:DEI589892 DOC589874:DOE589892 DXY589874:DYA589892 EHU589874:EHW589892 ERQ589874:ERS589892 FBM589874:FBO589892 FLI589874:FLK589892 FVE589874:FVG589892 GFA589874:GFC589892 GOW589874:GOY589892 GYS589874:GYU589892 HIO589874:HIQ589892 HSK589874:HSM589892 ICG589874:ICI589892 IMC589874:IME589892 IVY589874:IWA589892 JFU589874:JFW589892 JPQ589874:JPS589892 JZM589874:JZO589892 KJI589874:KJK589892 KTE589874:KTG589892 LDA589874:LDC589892 LMW589874:LMY589892 LWS589874:LWU589892 MGO589874:MGQ589892 MQK589874:MQM589892 NAG589874:NAI589892 NKC589874:NKE589892 NTY589874:NUA589892 ODU589874:ODW589892 ONQ589874:ONS589892 OXM589874:OXO589892 PHI589874:PHK589892 PRE589874:PRG589892 QBA589874:QBC589892 QKW589874:QKY589892 QUS589874:QUU589892 REO589874:REQ589892 ROK589874:ROM589892 RYG589874:RYI589892 SIC589874:SIE589892 SRY589874:SSA589892 TBU589874:TBW589892 TLQ589874:TLS589892 TVM589874:TVO589892 UFI589874:UFK589892 UPE589874:UPG589892 UZA589874:UZC589892 VIW589874:VIY589892 VSS589874:VSU589892 WCO589874:WCQ589892 WMK589874:WMM589892 WWG589874:WWI589892 Y655410:AA655428 JU655410:JW655428 TQ655410:TS655428 ADM655410:ADO655428 ANI655410:ANK655428 AXE655410:AXG655428 BHA655410:BHC655428 BQW655410:BQY655428 CAS655410:CAU655428 CKO655410:CKQ655428 CUK655410:CUM655428 DEG655410:DEI655428 DOC655410:DOE655428 DXY655410:DYA655428 EHU655410:EHW655428 ERQ655410:ERS655428 FBM655410:FBO655428 FLI655410:FLK655428 FVE655410:FVG655428 GFA655410:GFC655428 GOW655410:GOY655428 GYS655410:GYU655428 HIO655410:HIQ655428 HSK655410:HSM655428 ICG655410:ICI655428 IMC655410:IME655428 IVY655410:IWA655428 JFU655410:JFW655428 JPQ655410:JPS655428 JZM655410:JZO655428 KJI655410:KJK655428 KTE655410:KTG655428 LDA655410:LDC655428 LMW655410:LMY655428 LWS655410:LWU655428 MGO655410:MGQ655428 MQK655410:MQM655428 NAG655410:NAI655428 NKC655410:NKE655428 NTY655410:NUA655428 ODU655410:ODW655428 ONQ655410:ONS655428 OXM655410:OXO655428 PHI655410:PHK655428 PRE655410:PRG655428 QBA655410:QBC655428 QKW655410:QKY655428 QUS655410:QUU655428 REO655410:REQ655428 ROK655410:ROM655428 RYG655410:RYI655428 SIC655410:SIE655428 SRY655410:SSA655428 TBU655410:TBW655428 TLQ655410:TLS655428 TVM655410:TVO655428 UFI655410:UFK655428 UPE655410:UPG655428 UZA655410:UZC655428 VIW655410:VIY655428 VSS655410:VSU655428 WCO655410:WCQ655428 WMK655410:WMM655428 WWG655410:WWI655428 Y720946:AA720964 JU720946:JW720964 TQ720946:TS720964 ADM720946:ADO720964 ANI720946:ANK720964 AXE720946:AXG720964 BHA720946:BHC720964 BQW720946:BQY720964 CAS720946:CAU720964 CKO720946:CKQ720964 CUK720946:CUM720964 DEG720946:DEI720964 DOC720946:DOE720964 DXY720946:DYA720964 EHU720946:EHW720964 ERQ720946:ERS720964 FBM720946:FBO720964 FLI720946:FLK720964 FVE720946:FVG720964 GFA720946:GFC720964 GOW720946:GOY720964 GYS720946:GYU720964 HIO720946:HIQ720964 HSK720946:HSM720964 ICG720946:ICI720964 IMC720946:IME720964 IVY720946:IWA720964 JFU720946:JFW720964 JPQ720946:JPS720964 JZM720946:JZO720964 KJI720946:KJK720964 KTE720946:KTG720964 LDA720946:LDC720964 LMW720946:LMY720964 LWS720946:LWU720964 MGO720946:MGQ720964 MQK720946:MQM720964 NAG720946:NAI720964 NKC720946:NKE720964 NTY720946:NUA720964 ODU720946:ODW720964 ONQ720946:ONS720964 OXM720946:OXO720964 PHI720946:PHK720964 PRE720946:PRG720964 QBA720946:QBC720964 QKW720946:QKY720964 QUS720946:QUU720964 REO720946:REQ720964 ROK720946:ROM720964 RYG720946:RYI720964 SIC720946:SIE720964 SRY720946:SSA720964 TBU720946:TBW720964 TLQ720946:TLS720964 TVM720946:TVO720964 UFI720946:UFK720964 UPE720946:UPG720964 UZA720946:UZC720964 VIW720946:VIY720964 VSS720946:VSU720964 WCO720946:WCQ720964 WMK720946:WMM720964 WWG720946:WWI720964 Y786482:AA786500 JU786482:JW786500 TQ786482:TS786500 ADM786482:ADO786500 ANI786482:ANK786500 AXE786482:AXG786500 BHA786482:BHC786500 BQW786482:BQY786500 CAS786482:CAU786500 CKO786482:CKQ786500 CUK786482:CUM786500 DEG786482:DEI786500 DOC786482:DOE786500 DXY786482:DYA786500 EHU786482:EHW786500 ERQ786482:ERS786500 FBM786482:FBO786500 FLI786482:FLK786500 FVE786482:FVG786500 GFA786482:GFC786500 GOW786482:GOY786500 GYS786482:GYU786500 HIO786482:HIQ786500 HSK786482:HSM786500 ICG786482:ICI786500 IMC786482:IME786500 IVY786482:IWA786500 JFU786482:JFW786500 JPQ786482:JPS786500 JZM786482:JZO786500 KJI786482:KJK786500 KTE786482:KTG786500 LDA786482:LDC786500 LMW786482:LMY786500 LWS786482:LWU786500 MGO786482:MGQ786500 MQK786482:MQM786500 NAG786482:NAI786500 NKC786482:NKE786500 NTY786482:NUA786500 ODU786482:ODW786500 ONQ786482:ONS786500 OXM786482:OXO786500 PHI786482:PHK786500 PRE786482:PRG786500 QBA786482:QBC786500 QKW786482:QKY786500 QUS786482:QUU786500 REO786482:REQ786500 ROK786482:ROM786500 RYG786482:RYI786500 SIC786482:SIE786500 SRY786482:SSA786500 TBU786482:TBW786500 TLQ786482:TLS786500 TVM786482:TVO786500 UFI786482:UFK786500 UPE786482:UPG786500 UZA786482:UZC786500 VIW786482:VIY786500 VSS786482:VSU786500 WCO786482:WCQ786500 WMK786482:WMM786500 WWG786482:WWI786500 Y852018:AA852036 JU852018:JW852036 TQ852018:TS852036 ADM852018:ADO852036 ANI852018:ANK852036 AXE852018:AXG852036 BHA852018:BHC852036 BQW852018:BQY852036 CAS852018:CAU852036 CKO852018:CKQ852036 CUK852018:CUM852036 DEG852018:DEI852036 DOC852018:DOE852036 DXY852018:DYA852036 EHU852018:EHW852036 ERQ852018:ERS852036 FBM852018:FBO852036 FLI852018:FLK852036 FVE852018:FVG852036 GFA852018:GFC852036 GOW852018:GOY852036 GYS852018:GYU852036 HIO852018:HIQ852036 HSK852018:HSM852036 ICG852018:ICI852036 IMC852018:IME852036 IVY852018:IWA852036 JFU852018:JFW852036 JPQ852018:JPS852036 JZM852018:JZO852036 KJI852018:KJK852036 KTE852018:KTG852036 LDA852018:LDC852036 LMW852018:LMY852036 LWS852018:LWU852036 MGO852018:MGQ852036 MQK852018:MQM852036 NAG852018:NAI852036 NKC852018:NKE852036 NTY852018:NUA852036 ODU852018:ODW852036 ONQ852018:ONS852036 OXM852018:OXO852036 PHI852018:PHK852036 PRE852018:PRG852036 QBA852018:QBC852036 QKW852018:QKY852036 QUS852018:QUU852036 REO852018:REQ852036 ROK852018:ROM852036 RYG852018:RYI852036 SIC852018:SIE852036 SRY852018:SSA852036 TBU852018:TBW852036 TLQ852018:TLS852036 TVM852018:TVO852036 UFI852018:UFK852036 UPE852018:UPG852036 UZA852018:UZC852036 VIW852018:VIY852036 VSS852018:VSU852036 WCO852018:WCQ852036 WMK852018:WMM852036 WWG852018:WWI852036 Y917554:AA917572 JU917554:JW917572 TQ917554:TS917572 ADM917554:ADO917572 ANI917554:ANK917572 AXE917554:AXG917572 BHA917554:BHC917572 BQW917554:BQY917572 CAS917554:CAU917572 CKO917554:CKQ917572 CUK917554:CUM917572 DEG917554:DEI917572 DOC917554:DOE917572 DXY917554:DYA917572 EHU917554:EHW917572 ERQ917554:ERS917572 FBM917554:FBO917572 FLI917554:FLK917572 FVE917554:FVG917572 GFA917554:GFC917572 GOW917554:GOY917572 GYS917554:GYU917572 HIO917554:HIQ917572 HSK917554:HSM917572 ICG917554:ICI917572 IMC917554:IME917572 IVY917554:IWA917572 JFU917554:JFW917572 JPQ917554:JPS917572 JZM917554:JZO917572 KJI917554:KJK917572 KTE917554:KTG917572 LDA917554:LDC917572 LMW917554:LMY917572 LWS917554:LWU917572 MGO917554:MGQ917572 MQK917554:MQM917572 NAG917554:NAI917572 NKC917554:NKE917572 NTY917554:NUA917572 ODU917554:ODW917572 ONQ917554:ONS917572 OXM917554:OXO917572 PHI917554:PHK917572 PRE917554:PRG917572 QBA917554:QBC917572 QKW917554:QKY917572 QUS917554:QUU917572 REO917554:REQ917572 ROK917554:ROM917572 RYG917554:RYI917572 SIC917554:SIE917572 SRY917554:SSA917572 TBU917554:TBW917572 TLQ917554:TLS917572 TVM917554:TVO917572 UFI917554:UFK917572 UPE917554:UPG917572 UZA917554:UZC917572 VIW917554:VIY917572 VSS917554:VSU917572 WCO917554:WCQ917572 WMK917554:WMM917572 WWG917554:WWI917572 Y983090:AA983108 JU983090:JW983108 TQ983090:TS983108 ADM983090:ADO983108 ANI983090:ANK983108 AXE983090:AXG983108 BHA983090:BHC983108 BQW983090:BQY983108 CAS983090:CAU983108 CKO983090:CKQ983108 CUK983090:CUM983108 DEG983090:DEI983108 DOC983090:DOE983108 DXY983090:DYA983108 EHU983090:EHW983108 ERQ983090:ERS983108 FBM983090:FBO983108 FLI983090:FLK983108 FVE983090:FVG983108 GFA983090:GFC983108 GOW983090:GOY983108 GYS983090:GYU983108 HIO983090:HIQ983108 HSK983090:HSM983108 ICG983090:ICI983108 IMC983090:IME983108 IVY983090:IWA983108 JFU983090:JFW983108 JPQ983090:JPS983108 JZM983090:JZO983108 KJI983090:KJK983108 KTE983090:KTG983108 LDA983090:LDC983108 LMW983090:LMY983108 LWS983090:LWU983108 MGO983090:MGQ983108 MQK983090:MQM983108 NAG983090:NAI983108 NKC983090:NKE983108 NTY983090:NUA983108 ODU983090:ODW983108 ONQ983090:ONS983108 OXM983090:OXO983108 PHI983090:PHK983108 PRE983090:PRG983108 QBA983090:QBC983108 QKW983090:QKY983108 QUS983090:QUU983108 REO983090:REQ983108 ROK983090:ROM983108 RYG983090:RYI983108 SIC983090:SIE983108 SRY983090:SSA983108 TBU983090:TBW983108 TLQ983090:TLS983108 TVM983090:TVO983108 UFI983090:UFK983108 UPE983090:UPG983108 UZA983090:UZC983108 VIW983090:VIY983108 VSS983090:VSU983108 WCO983090:WCQ983108 WMK983090:WMM983108 WWG983090:WWI983108" xr:uid="{50F35B65-6BD6-453F-BBF0-490EAC3A9256}">
      <formula1>"A,B,C"</formula1>
    </dataValidation>
    <dataValidation type="list" allowBlank="1" showInputMessage="1" showErrorMessage="1" sqref="G23:H23 JC23:JD23 SY23:SZ23 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G65559:H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G131095:H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G196631:H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G262167:H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G327703:H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G393239:H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G458775:H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G524311:H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G589847:H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G655383:H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G720919:H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G786455:H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G851991:H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G917527:H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G983063:H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WVO983063:WVP983063" xr:uid="{2AF8C1FD-1802-4A08-9BBD-5FB5C16FF091}">
      <formula1>$A$110:$A$116</formula1>
    </dataValidation>
  </dataValidations>
  <printOptions horizontalCentered="1" verticalCentered="1"/>
  <pageMargins left="0.23622047244094491" right="0.23622047244094491" top="0.74803149606299213" bottom="0.74803149606299213" header="0.31496062992125984" footer="0.31496062992125984"/>
  <pageSetup paperSize="9" scale="77" orientation="portrait" blackAndWhite="1" r:id="rId1"/>
  <rowBreaks count="2" manualBreakCount="2">
    <brk id="47" max="29" man="1"/>
    <brk id="9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2465B77-454A-4A12-9CC1-348EE23774D3}">
          <x14:formula1>
            <xm:f>"■,□"</xm:f>
          </x14:formula1>
          <xm:sqref>J27 JF27 TB27 ACX27 AMT27 AWP27 BGL27 BQH27 CAD27 CJZ27 CTV27 DDR27 DNN27 DXJ27 EHF27 ERB27 FAX27 FKT27 FUP27 GEL27 GOH27 GYD27 HHZ27 HRV27 IBR27 ILN27 IVJ27 JFF27 JPB27 JYX27 KIT27 KSP27 LCL27 LMH27 LWD27 MFZ27 MPV27 MZR27 NJN27 NTJ27 ODF27 ONB27 OWX27 PGT27 PQP27 QAL27 QKH27 QUD27 RDZ27 RNV27 RXR27 SHN27 SRJ27 TBF27 TLB27 TUX27 UET27 UOP27 UYL27 VIH27 VSD27 WBZ27 WLV27 WVR27 J65563 JF65563 TB65563 ACX65563 AMT65563 AWP65563 BGL65563 BQH65563 CAD65563 CJZ65563 CTV65563 DDR65563 DNN65563 DXJ65563 EHF65563 ERB65563 FAX65563 FKT65563 FUP65563 GEL65563 GOH65563 GYD65563 HHZ65563 HRV65563 IBR65563 ILN65563 IVJ65563 JFF65563 JPB65563 JYX65563 KIT65563 KSP65563 LCL65563 LMH65563 LWD65563 MFZ65563 MPV65563 MZR65563 NJN65563 NTJ65563 ODF65563 ONB65563 OWX65563 PGT65563 PQP65563 QAL65563 QKH65563 QUD65563 RDZ65563 RNV65563 RXR65563 SHN65563 SRJ65563 TBF65563 TLB65563 TUX65563 UET65563 UOP65563 UYL65563 VIH65563 VSD65563 WBZ65563 WLV65563 WVR65563 J131099 JF131099 TB131099 ACX131099 AMT131099 AWP131099 BGL131099 BQH131099 CAD131099 CJZ131099 CTV131099 DDR131099 DNN131099 DXJ131099 EHF131099 ERB131099 FAX131099 FKT131099 FUP131099 GEL131099 GOH131099 GYD131099 HHZ131099 HRV131099 IBR131099 ILN131099 IVJ131099 JFF131099 JPB131099 JYX131099 KIT131099 KSP131099 LCL131099 LMH131099 LWD131099 MFZ131099 MPV131099 MZR131099 NJN131099 NTJ131099 ODF131099 ONB131099 OWX131099 PGT131099 PQP131099 QAL131099 QKH131099 QUD131099 RDZ131099 RNV131099 RXR131099 SHN131099 SRJ131099 TBF131099 TLB131099 TUX131099 UET131099 UOP131099 UYL131099 VIH131099 VSD131099 WBZ131099 WLV131099 WVR131099 J196635 JF196635 TB196635 ACX196635 AMT196635 AWP196635 BGL196635 BQH196635 CAD196635 CJZ196635 CTV196635 DDR196635 DNN196635 DXJ196635 EHF196635 ERB196635 FAX196635 FKT196635 FUP196635 GEL196635 GOH196635 GYD196635 HHZ196635 HRV196635 IBR196635 ILN196635 IVJ196635 JFF196635 JPB196635 JYX196635 KIT196635 KSP196635 LCL196635 LMH196635 LWD196635 MFZ196635 MPV196635 MZR196635 NJN196635 NTJ196635 ODF196635 ONB196635 OWX196635 PGT196635 PQP196635 QAL196635 QKH196635 QUD196635 RDZ196635 RNV196635 RXR196635 SHN196635 SRJ196635 TBF196635 TLB196635 TUX196635 UET196635 UOP196635 UYL196635 VIH196635 VSD196635 WBZ196635 WLV196635 WVR196635 J262171 JF262171 TB262171 ACX262171 AMT262171 AWP262171 BGL262171 BQH262171 CAD262171 CJZ262171 CTV262171 DDR262171 DNN262171 DXJ262171 EHF262171 ERB262171 FAX262171 FKT262171 FUP262171 GEL262171 GOH262171 GYD262171 HHZ262171 HRV262171 IBR262171 ILN262171 IVJ262171 JFF262171 JPB262171 JYX262171 KIT262171 KSP262171 LCL262171 LMH262171 LWD262171 MFZ262171 MPV262171 MZR262171 NJN262171 NTJ262171 ODF262171 ONB262171 OWX262171 PGT262171 PQP262171 QAL262171 QKH262171 QUD262171 RDZ262171 RNV262171 RXR262171 SHN262171 SRJ262171 TBF262171 TLB262171 TUX262171 UET262171 UOP262171 UYL262171 VIH262171 VSD262171 WBZ262171 WLV262171 WVR262171 J327707 JF327707 TB327707 ACX327707 AMT327707 AWP327707 BGL327707 BQH327707 CAD327707 CJZ327707 CTV327707 DDR327707 DNN327707 DXJ327707 EHF327707 ERB327707 FAX327707 FKT327707 FUP327707 GEL327707 GOH327707 GYD327707 HHZ327707 HRV327707 IBR327707 ILN327707 IVJ327707 JFF327707 JPB327707 JYX327707 KIT327707 KSP327707 LCL327707 LMH327707 LWD327707 MFZ327707 MPV327707 MZR327707 NJN327707 NTJ327707 ODF327707 ONB327707 OWX327707 PGT327707 PQP327707 QAL327707 QKH327707 QUD327707 RDZ327707 RNV327707 RXR327707 SHN327707 SRJ327707 TBF327707 TLB327707 TUX327707 UET327707 UOP327707 UYL327707 VIH327707 VSD327707 WBZ327707 WLV327707 WVR327707 J393243 JF393243 TB393243 ACX393243 AMT393243 AWP393243 BGL393243 BQH393243 CAD393243 CJZ393243 CTV393243 DDR393243 DNN393243 DXJ393243 EHF393243 ERB393243 FAX393243 FKT393243 FUP393243 GEL393243 GOH393243 GYD393243 HHZ393243 HRV393243 IBR393243 ILN393243 IVJ393243 JFF393243 JPB393243 JYX393243 KIT393243 KSP393243 LCL393243 LMH393243 LWD393243 MFZ393243 MPV393243 MZR393243 NJN393243 NTJ393243 ODF393243 ONB393243 OWX393243 PGT393243 PQP393243 QAL393243 QKH393243 QUD393243 RDZ393243 RNV393243 RXR393243 SHN393243 SRJ393243 TBF393243 TLB393243 TUX393243 UET393243 UOP393243 UYL393243 VIH393243 VSD393243 WBZ393243 WLV393243 WVR393243 J458779 JF458779 TB458779 ACX458779 AMT458779 AWP458779 BGL458779 BQH458779 CAD458779 CJZ458779 CTV458779 DDR458779 DNN458779 DXJ458779 EHF458779 ERB458779 FAX458779 FKT458779 FUP458779 GEL458779 GOH458779 GYD458779 HHZ458779 HRV458779 IBR458779 ILN458779 IVJ458779 JFF458779 JPB458779 JYX458779 KIT458779 KSP458779 LCL458779 LMH458779 LWD458779 MFZ458779 MPV458779 MZR458779 NJN458779 NTJ458779 ODF458779 ONB458779 OWX458779 PGT458779 PQP458779 QAL458779 QKH458779 QUD458779 RDZ458779 RNV458779 RXR458779 SHN458779 SRJ458779 TBF458779 TLB458779 TUX458779 UET458779 UOP458779 UYL458779 VIH458779 VSD458779 WBZ458779 WLV458779 WVR458779 J524315 JF524315 TB524315 ACX524315 AMT524315 AWP524315 BGL524315 BQH524315 CAD524315 CJZ524315 CTV524315 DDR524315 DNN524315 DXJ524315 EHF524315 ERB524315 FAX524315 FKT524315 FUP524315 GEL524315 GOH524315 GYD524315 HHZ524315 HRV524315 IBR524315 ILN524315 IVJ524315 JFF524315 JPB524315 JYX524315 KIT524315 KSP524315 LCL524315 LMH524315 LWD524315 MFZ524315 MPV524315 MZR524315 NJN524315 NTJ524315 ODF524315 ONB524315 OWX524315 PGT524315 PQP524315 QAL524315 QKH524315 QUD524315 RDZ524315 RNV524315 RXR524315 SHN524315 SRJ524315 TBF524315 TLB524315 TUX524315 UET524315 UOP524315 UYL524315 VIH524315 VSD524315 WBZ524315 WLV524315 WVR524315 J589851 JF589851 TB589851 ACX589851 AMT589851 AWP589851 BGL589851 BQH589851 CAD589851 CJZ589851 CTV589851 DDR589851 DNN589851 DXJ589851 EHF589851 ERB589851 FAX589851 FKT589851 FUP589851 GEL589851 GOH589851 GYD589851 HHZ589851 HRV589851 IBR589851 ILN589851 IVJ589851 JFF589851 JPB589851 JYX589851 KIT589851 KSP589851 LCL589851 LMH589851 LWD589851 MFZ589851 MPV589851 MZR589851 NJN589851 NTJ589851 ODF589851 ONB589851 OWX589851 PGT589851 PQP589851 QAL589851 QKH589851 QUD589851 RDZ589851 RNV589851 RXR589851 SHN589851 SRJ589851 TBF589851 TLB589851 TUX589851 UET589851 UOP589851 UYL589851 VIH589851 VSD589851 WBZ589851 WLV589851 WVR589851 J655387 JF655387 TB655387 ACX655387 AMT655387 AWP655387 BGL655387 BQH655387 CAD655387 CJZ655387 CTV655387 DDR655387 DNN655387 DXJ655387 EHF655387 ERB655387 FAX655387 FKT655387 FUP655387 GEL655387 GOH655387 GYD655387 HHZ655387 HRV655387 IBR655387 ILN655387 IVJ655387 JFF655387 JPB655387 JYX655387 KIT655387 KSP655387 LCL655387 LMH655387 LWD655387 MFZ655387 MPV655387 MZR655387 NJN655387 NTJ655387 ODF655387 ONB655387 OWX655387 PGT655387 PQP655387 QAL655387 QKH655387 QUD655387 RDZ655387 RNV655387 RXR655387 SHN655387 SRJ655387 TBF655387 TLB655387 TUX655387 UET655387 UOP655387 UYL655387 VIH655387 VSD655387 WBZ655387 WLV655387 WVR655387 J720923 JF720923 TB720923 ACX720923 AMT720923 AWP720923 BGL720923 BQH720923 CAD720923 CJZ720923 CTV720923 DDR720923 DNN720923 DXJ720923 EHF720923 ERB720923 FAX720923 FKT720923 FUP720923 GEL720923 GOH720923 GYD720923 HHZ720923 HRV720923 IBR720923 ILN720923 IVJ720923 JFF720923 JPB720923 JYX720923 KIT720923 KSP720923 LCL720923 LMH720923 LWD720923 MFZ720923 MPV720923 MZR720923 NJN720923 NTJ720923 ODF720923 ONB720923 OWX720923 PGT720923 PQP720923 QAL720923 QKH720923 QUD720923 RDZ720923 RNV720923 RXR720923 SHN720923 SRJ720923 TBF720923 TLB720923 TUX720923 UET720923 UOP720923 UYL720923 VIH720923 VSD720923 WBZ720923 WLV720923 WVR720923 J786459 JF786459 TB786459 ACX786459 AMT786459 AWP786459 BGL786459 BQH786459 CAD786459 CJZ786459 CTV786459 DDR786459 DNN786459 DXJ786459 EHF786459 ERB786459 FAX786459 FKT786459 FUP786459 GEL786459 GOH786459 GYD786459 HHZ786459 HRV786459 IBR786459 ILN786459 IVJ786459 JFF786459 JPB786459 JYX786459 KIT786459 KSP786459 LCL786459 LMH786459 LWD786459 MFZ786459 MPV786459 MZR786459 NJN786459 NTJ786459 ODF786459 ONB786459 OWX786459 PGT786459 PQP786459 QAL786459 QKH786459 QUD786459 RDZ786459 RNV786459 RXR786459 SHN786459 SRJ786459 TBF786459 TLB786459 TUX786459 UET786459 UOP786459 UYL786459 VIH786459 VSD786459 WBZ786459 WLV786459 WVR786459 J851995 JF851995 TB851995 ACX851995 AMT851995 AWP851995 BGL851995 BQH851995 CAD851995 CJZ851995 CTV851995 DDR851995 DNN851995 DXJ851995 EHF851995 ERB851995 FAX851995 FKT851995 FUP851995 GEL851995 GOH851995 GYD851995 HHZ851995 HRV851995 IBR851995 ILN851995 IVJ851995 JFF851995 JPB851995 JYX851995 KIT851995 KSP851995 LCL851995 LMH851995 LWD851995 MFZ851995 MPV851995 MZR851995 NJN851995 NTJ851995 ODF851995 ONB851995 OWX851995 PGT851995 PQP851995 QAL851995 QKH851995 QUD851995 RDZ851995 RNV851995 RXR851995 SHN851995 SRJ851995 TBF851995 TLB851995 TUX851995 UET851995 UOP851995 UYL851995 VIH851995 VSD851995 WBZ851995 WLV851995 WVR851995 J917531 JF917531 TB917531 ACX917531 AMT917531 AWP917531 BGL917531 BQH917531 CAD917531 CJZ917531 CTV917531 DDR917531 DNN917531 DXJ917531 EHF917531 ERB917531 FAX917531 FKT917531 FUP917531 GEL917531 GOH917531 GYD917531 HHZ917531 HRV917531 IBR917531 ILN917531 IVJ917531 JFF917531 JPB917531 JYX917531 KIT917531 KSP917531 LCL917531 LMH917531 LWD917531 MFZ917531 MPV917531 MZR917531 NJN917531 NTJ917531 ODF917531 ONB917531 OWX917531 PGT917531 PQP917531 QAL917531 QKH917531 QUD917531 RDZ917531 RNV917531 RXR917531 SHN917531 SRJ917531 TBF917531 TLB917531 TUX917531 UET917531 UOP917531 UYL917531 VIH917531 VSD917531 WBZ917531 WLV917531 WVR917531 J983067 JF983067 TB983067 ACX983067 AMT983067 AWP983067 BGL983067 BQH983067 CAD983067 CJZ983067 CTV983067 DDR983067 DNN983067 DXJ983067 EHF983067 ERB983067 FAX983067 FKT983067 FUP983067 GEL983067 GOH983067 GYD983067 HHZ983067 HRV983067 IBR983067 ILN983067 IVJ983067 JFF983067 JPB983067 JYX983067 KIT983067 KSP983067 LCL983067 LMH983067 LWD983067 MFZ983067 MPV983067 MZR983067 NJN983067 NTJ983067 ODF983067 ONB983067 OWX983067 PGT983067 PQP983067 QAL983067 QKH983067 QUD983067 RDZ983067 RNV983067 RXR983067 SHN983067 SRJ983067 TBF983067 TLB983067 TUX983067 UET983067 UOP983067 UYL983067 VIH983067 VSD983067 WBZ983067 WLV983067 WVR983067 T55 JP55 TL55 ADH55 AND55 AWZ55 BGV55 BQR55 CAN55 CKJ55 CUF55 DEB55 DNX55 DXT55 EHP55 ERL55 FBH55 FLD55 FUZ55 GEV55 GOR55 GYN55 HIJ55 HSF55 ICB55 ILX55 IVT55 JFP55 JPL55 JZH55 KJD55 KSZ55 LCV55 LMR55 LWN55 MGJ55 MQF55 NAB55 NJX55 NTT55 ODP55 ONL55 OXH55 PHD55 PQZ55 QAV55 QKR55 QUN55 REJ55 ROF55 RYB55 SHX55 SRT55 TBP55 TLL55 TVH55 UFD55 UOZ55 UYV55 VIR55 VSN55 WCJ55 WMF55 WWB55 T65591 JP65591 TL65591 ADH65591 AND65591 AWZ65591 BGV65591 BQR65591 CAN65591 CKJ65591 CUF65591 DEB65591 DNX65591 DXT65591 EHP65591 ERL65591 FBH65591 FLD65591 FUZ65591 GEV65591 GOR65591 GYN65591 HIJ65591 HSF65591 ICB65591 ILX65591 IVT65591 JFP65591 JPL65591 JZH65591 KJD65591 KSZ65591 LCV65591 LMR65591 LWN65591 MGJ65591 MQF65591 NAB65591 NJX65591 NTT65591 ODP65591 ONL65591 OXH65591 PHD65591 PQZ65591 QAV65591 QKR65591 QUN65591 REJ65591 ROF65591 RYB65591 SHX65591 SRT65591 TBP65591 TLL65591 TVH65591 UFD65591 UOZ65591 UYV65591 VIR65591 VSN65591 WCJ65591 WMF65591 WWB65591 T131127 JP131127 TL131127 ADH131127 AND131127 AWZ131127 BGV131127 BQR131127 CAN131127 CKJ131127 CUF131127 DEB131127 DNX131127 DXT131127 EHP131127 ERL131127 FBH131127 FLD131127 FUZ131127 GEV131127 GOR131127 GYN131127 HIJ131127 HSF131127 ICB131127 ILX131127 IVT131127 JFP131127 JPL131127 JZH131127 KJD131127 KSZ131127 LCV131127 LMR131127 LWN131127 MGJ131127 MQF131127 NAB131127 NJX131127 NTT131127 ODP131127 ONL131127 OXH131127 PHD131127 PQZ131127 QAV131127 QKR131127 QUN131127 REJ131127 ROF131127 RYB131127 SHX131127 SRT131127 TBP131127 TLL131127 TVH131127 UFD131127 UOZ131127 UYV131127 VIR131127 VSN131127 WCJ131127 WMF131127 WWB131127 T196663 JP196663 TL196663 ADH196663 AND196663 AWZ196663 BGV196663 BQR196663 CAN196663 CKJ196663 CUF196663 DEB196663 DNX196663 DXT196663 EHP196663 ERL196663 FBH196663 FLD196663 FUZ196663 GEV196663 GOR196663 GYN196663 HIJ196663 HSF196663 ICB196663 ILX196663 IVT196663 JFP196663 JPL196663 JZH196663 KJD196663 KSZ196663 LCV196663 LMR196663 LWN196663 MGJ196663 MQF196663 NAB196663 NJX196663 NTT196663 ODP196663 ONL196663 OXH196663 PHD196663 PQZ196663 QAV196663 QKR196663 QUN196663 REJ196663 ROF196663 RYB196663 SHX196663 SRT196663 TBP196663 TLL196663 TVH196663 UFD196663 UOZ196663 UYV196663 VIR196663 VSN196663 WCJ196663 WMF196663 WWB196663 T262199 JP262199 TL262199 ADH262199 AND262199 AWZ262199 BGV262199 BQR262199 CAN262199 CKJ262199 CUF262199 DEB262199 DNX262199 DXT262199 EHP262199 ERL262199 FBH262199 FLD262199 FUZ262199 GEV262199 GOR262199 GYN262199 HIJ262199 HSF262199 ICB262199 ILX262199 IVT262199 JFP262199 JPL262199 JZH262199 KJD262199 KSZ262199 LCV262199 LMR262199 LWN262199 MGJ262199 MQF262199 NAB262199 NJX262199 NTT262199 ODP262199 ONL262199 OXH262199 PHD262199 PQZ262199 QAV262199 QKR262199 QUN262199 REJ262199 ROF262199 RYB262199 SHX262199 SRT262199 TBP262199 TLL262199 TVH262199 UFD262199 UOZ262199 UYV262199 VIR262199 VSN262199 WCJ262199 WMF262199 WWB262199 T327735 JP327735 TL327735 ADH327735 AND327735 AWZ327735 BGV327735 BQR327735 CAN327735 CKJ327735 CUF327735 DEB327735 DNX327735 DXT327735 EHP327735 ERL327735 FBH327735 FLD327735 FUZ327735 GEV327735 GOR327735 GYN327735 HIJ327735 HSF327735 ICB327735 ILX327735 IVT327735 JFP327735 JPL327735 JZH327735 KJD327735 KSZ327735 LCV327735 LMR327735 LWN327735 MGJ327735 MQF327735 NAB327735 NJX327735 NTT327735 ODP327735 ONL327735 OXH327735 PHD327735 PQZ327735 QAV327735 QKR327735 QUN327735 REJ327735 ROF327735 RYB327735 SHX327735 SRT327735 TBP327735 TLL327735 TVH327735 UFD327735 UOZ327735 UYV327735 VIR327735 VSN327735 WCJ327735 WMF327735 WWB327735 T393271 JP393271 TL393271 ADH393271 AND393271 AWZ393271 BGV393271 BQR393271 CAN393271 CKJ393271 CUF393271 DEB393271 DNX393271 DXT393271 EHP393271 ERL393271 FBH393271 FLD393271 FUZ393271 GEV393271 GOR393271 GYN393271 HIJ393271 HSF393271 ICB393271 ILX393271 IVT393271 JFP393271 JPL393271 JZH393271 KJD393271 KSZ393271 LCV393271 LMR393271 LWN393271 MGJ393271 MQF393271 NAB393271 NJX393271 NTT393271 ODP393271 ONL393271 OXH393271 PHD393271 PQZ393271 QAV393271 QKR393271 QUN393271 REJ393271 ROF393271 RYB393271 SHX393271 SRT393271 TBP393271 TLL393271 TVH393271 UFD393271 UOZ393271 UYV393271 VIR393271 VSN393271 WCJ393271 WMF393271 WWB393271 T458807 JP458807 TL458807 ADH458807 AND458807 AWZ458807 BGV458807 BQR458807 CAN458807 CKJ458807 CUF458807 DEB458807 DNX458807 DXT458807 EHP458807 ERL458807 FBH458807 FLD458807 FUZ458807 GEV458807 GOR458807 GYN458807 HIJ458807 HSF458807 ICB458807 ILX458807 IVT458807 JFP458807 JPL458807 JZH458807 KJD458807 KSZ458807 LCV458807 LMR458807 LWN458807 MGJ458807 MQF458807 NAB458807 NJX458807 NTT458807 ODP458807 ONL458807 OXH458807 PHD458807 PQZ458807 QAV458807 QKR458807 QUN458807 REJ458807 ROF458807 RYB458807 SHX458807 SRT458807 TBP458807 TLL458807 TVH458807 UFD458807 UOZ458807 UYV458807 VIR458807 VSN458807 WCJ458807 WMF458807 WWB458807 T524343 JP524343 TL524343 ADH524343 AND524343 AWZ524343 BGV524343 BQR524343 CAN524343 CKJ524343 CUF524343 DEB524343 DNX524343 DXT524343 EHP524343 ERL524343 FBH524343 FLD524343 FUZ524343 GEV524343 GOR524343 GYN524343 HIJ524343 HSF524343 ICB524343 ILX524343 IVT524343 JFP524343 JPL524343 JZH524343 KJD524343 KSZ524343 LCV524343 LMR524343 LWN524343 MGJ524343 MQF524343 NAB524343 NJX524343 NTT524343 ODP524343 ONL524343 OXH524343 PHD524343 PQZ524343 QAV524343 QKR524343 QUN524343 REJ524343 ROF524343 RYB524343 SHX524343 SRT524343 TBP524343 TLL524343 TVH524343 UFD524343 UOZ524343 UYV524343 VIR524343 VSN524343 WCJ524343 WMF524343 WWB524343 T589879 JP589879 TL589879 ADH589879 AND589879 AWZ589879 BGV589879 BQR589879 CAN589879 CKJ589879 CUF589879 DEB589879 DNX589879 DXT589879 EHP589879 ERL589879 FBH589879 FLD589879 FUZ589879 GEV589879 GOR589879 GYN589879 HIJ589879 HSF589879 ICB589879 ILX589879 IVT589879 JFP589879 JPL589879 JZH589879 KJD589879 KSZ589879 LCV589879 LMR589879 LWN589879 MGJ589879 MQF589879 NAB589879 NJX589879 NTT589879 ODP589879 ONL589879 OXH589879 PHD589879 PQZ589879 QAV589879 QKR589879 QUN589879 REJ589879 ROF589879 RYB589879 SHX589879 SRT589879 TBP589879 TLL589879 TVH589879 UFD589879 UOZ589879 UYV589879 VIR589879 VSN589879 WCJ589879 WMF589879 WWB589879 T655415 JP655415 TL655415 ADH655415 AND655415 AWZ655415 BGV655415 BQR655415 CAN655415 CKJ655415 CUF655415 DEB655415 DNX655415 DXT655415 EHP655415 ERL655415 FBH655415 FLD655415 FUZ655415 GEV655415 GOR655415 GYN655415 HIJ655415 HSF655415 ICB655415 ILX655415 IVT655415 JFP655415 JPL655415 JZH655415 KJD655415 KSZ655415 LCV655415 LMR655415 LWN655415 MGJ655415 MQF655415 NAB655415 NJX655415 NTT655415 ODP655415 ONL655415 OXH655415 PHD655415 PQZ655415 QAV655415 QKR655415 QUN655415 REJ655415 ROF655415 RYB655415 SHX655415 SRT655415 TBP655415 TLL655415 TVH655415 UFD655415 UOZ655415 UYV655415 VIR655415 VSN655415 WCJ655415 WMF655415 WWB655415 T720951 JP720951 TL720951 ADH720951 AND720951 AWZ720951 BGV720951 BQR720951 CAN720951 CKJ720951 CUF720951 DEB720951 DNX720951 DXT720951 EHP720951 ERL720951 FBH720951 FLD720951 FUZ720951 GEV720951 GOR720951 GYN720951 HIJ720951 HSF720951 ICB720951 ILX720951 IVT720951 JFP720951 JPL720951 JZH720951 KJD720951 KSZ720951 LCV720951 LMR720951 LWN720951 MGJ720951 MQF720951 NAB720951 NJX720951 NTT720951 ODP720951 ONL720951 OXH720951 PHD720951 PQZ720951 QAV720951 QKR720951 QUN720951 REJ720951 ROF720951 RYB720951 SHX720951 SRT720951 TBP720951 TLL720951 TVH720951 UFD720951 UOZ720951 UYV720951 VIR720951 VSN720951 WCJ720951 WMF720951 WWB720951 T786487 JP786487 TL786487 ADH786487 AND786487 AWZ786487 BGV786487 BQR786487 CAN786487 CKJ786487 CUF786487 DEB786487 DNX786487 DXT786487 EHP786487 ERL786487 FBH786487 FLD786487 FUZ786487 GEV786487 GOR786487 GYN786487 HIJ786487 HSF786487 ICB786487 ILX786487 IVT786487 JFP786487 JPL786487 JZH786487 KJD786487 KSZ786487 LCV786487 LMR786487 LWN786487 MGJ786487 MQF786487 NAB786487 NJX786487 NTT786487 ODP786487 ONL786487 OXH786487 PHD786487 PQZ786487 QAV786487 QKR786487 QUN786487 REJ786487 ROF786487 RYB786487 SHX786487 SRT786487 TBP786487 TLL786487 TVH786487 UFD786487 UOZ786487 UYV786487 VIR786487 VSN786487 WCJ786487 WMF786487 WWB786487 T852023 JP852023 TL852023 ADH852023 AND852023 AWZ852023 BGV852023 BQR852023 CAN852023 CKJ852023 CUF852023 DEB852023 DNX852023 DXT852023 EHP852023 ERL852023 FBH852023 FLD852023 FUZ852023 GEV852023 GOR852023 GYN852023 HIJ852023 HSF852023 ICB852023 ILX852023 IVT852023 JFP852023 JPL852023 JZH852023 KJD852023 KSZ852023 LCV852023 LMR852023 LWN852023 MGJ852023 MQF852023 NAB852023 NJX852023 NTT852023 ODP852023 ONL852023 OXH852023 PHD852023 PQZ852023 QAV852023 QKR852023 QUN852023 REJ852023 ROF852023 RYB852023 SHX852023 SRT852023 TBP852023 TLL852023 TVH852023 UFD852023 UOZ852023 UYV852023 VIR852023 VSN852023 WCJ852023 WMF852023 WWB852023 T917559 JP917559 TL917559 ADH917559 AND917559 AWZ917559 BGV917559 BQR917559 CAN917559 CKJ917559 CUF917559 DEB917559 DNX917559 DXT917559 EHP917559 ERL917559 FBH917559 FLD917559 FUZ917559 GEV917559 GOR917559 GYN917559 HIJ917559 HSF917559 ICB917559 ILX917559 IVT917559 JFP917559 JPL917559 JZH917559 KJD917559 KSZ917559 LCV917559 LMR917559 LWN917559 MGJ917559 MQF917559 NAB917559 NJX917559 NTT917559 ODP917559 ONL917559 OXH917559 PHD917559 PQZ917559 QAV917559 QKR917559 QUN917559 REJ917559 ROF917559 RYB917559 SHX917559 SRT917559 TBP917559 TLL917559 TVH917559 UFD917559 UOZ917559 UYV917559 VIR917559 VSN917559 WCJ917559 WMF917559 WWB917559 T983095 JP983095 TL983095 ADH983095 AND983095 AWZ983095 BGV983095 BQR983095 CAN983095 CKJ983095 CUF983095 DEB983095 DNX983095 DXT983095 EHP983095 ERL983095 FBH983095 FLD983095 FUZ983095 GEV983095 GOR983095 GYN983095 HIJ983095 HSF983095 ICB983095 ILX983095 IVT983095 JFP983095 JPL983095 JZH983095 KJD983095 KSZ983095 LCV983095 LMR983095 LWN983095 MGJ983095 MQF983095 NAB983095 NJX983095 NTT983095 ODP983095 ONL983095 OXH983095 PHD983095 PQZ983095 QAV983095 QKR983095 QUN983095 REJ983095 ROF983095 RYB983095 SHX983095 SRT983095 TBP983095 TLL983095 TVH983095 UFD983095 UOZ983095 UYV983095 VIR983095 VSN983095 WCJ983095 WMF983095 WWB983095 K52:K54 JG52:JG54 TC52:TC54 ACY52:ACY54 AMU52:AMU54 AWQ52:AWQ54 BGM52:BGM54 BQI52:BQI54 CAE52:CAE54 CKA52:CKA54 CTW52:CTW54 DDS52:DDS54 DNO52:DNO54 DXK52:DXK54 EHG52:EHG54 ERC52:ERC54 FAY52:FAY54 FKU52:FKU54 FUQ52:FUQ54 GEM52:GEM54 GOI52:GOI54 GYE52:GYE54 HIA52:HIA54 HRW52:HRW54 IBS52:IBS54 ILO52:ILO54 IVK52:IVK54 JFG52:JFG54 JPC52:JPC54 JYY52:JYY54 KIU52:KIU54 KSQ52:KSQ54 LCM52:LCM54 LMI52:LMI54 LWE52:LWE54 MGA52:MGA54 MPW52:MPW54 MZS52:MZS54 NJO52:NJO54 NTK52:NTK54 ODG52:ODG54 ONC52:ONC54 OWY52:OWY54 PGU52:PGU54 PQQ52:PQQ54 QAM52:QAM54 QKI52:QKI54 QUE52:QUE54 REA52:REA54 RNW52:RNW54 RXS52:RXS54 SHO52:SHO54 SRK52:SRK54 TBG52:TBG54 TLC52:TLC54 TUY52:TUY54 UEU52:UEU54 UOQ52:UOQ54 UYM52:UYM54 VII52:VII54 VSE52:VSE54 WCA52:WCA54 WLW52:WLW54 WVS52:WVS54 K65588:K65590 JG65588:JG65590 TC65588:TC65590 ACY65588:ACY65590 AMU65588:AMU65590 AWQ65588:AWQ65590 BGM65588:BGM65590 BQI65588:BQI65590 CAE65588:CAE65590 CKA65588:CKA65590 CTW65588:CTW65590 DDS65588:DDS65590 DNO65588:DNO65590 DXK65588:DXK65590 EHG65588:EHG65590 ERC65588:ERC65590 FAY65588:FAY65590 FKU65588:FKU65590 FUQ65588:FUQ65590 GEM65588:GEM65590 GOI65588:GOI65590 GYE65588:GYE65590 HIA65588:HIA65590 HRW65588:HRW65590 IBS65588:IBS65590 ILO65588:ILO65590 IVK65588:IVK65590 JFG65588:JFG65590 JPC65588:JPC65590 JYY65588:JYY65590 KIU65588:KIU65590 KSQ65588:KSQ65590 LCM65588:LCM65590 LMI65588:LMI65590 LWE65588:LWE65590 MGA65588:MGA65590 MPW65588:MPW65590 MZS65588:MZS65590 NJO65588:NJO65590 NTK65588:NTK65590 ODG65588:ODG65590 ONC65588:ONC65590 OWY65588:OWY65590 PGU65588:PGU65590 PQQ65588:PQQ65590 QAM65588:QAM65590 QKI65588:QKI65590 QUE65588:QUE65590 REA65588:REA65590 RNW65588:RNW65590 RXS65588:RXS65590 SHO65588:SHO65590 SRK65588:SRK65590 TBG65588:TBG65590 TLC65588:TLC65590 TUY65588:TUY65590 UEU65588:UEU65590 UOQ65588:UOQ65590 UYM65588:UYM65590 VII65588:VII65590 VSE65588:VSE65590 WCA65588:WCA65590 WLW65588:WLW65590 WVS65588:WVS65590 K131124:K131126 JG131124:JG131126 TC131124:TC131126 ACY131124:ACY131126 AMU131124:AMU131126 AWQ131124:AWQ131126 BGM131124:BGM131126 BQI131124:BQI131126 CAE131124:CAE131126 CKA131124:CKA131126 CTW131124:CTW131126 DDS131124:DDS131126 DNO131124:DNO131126 DXK131124:DXK131126 EHG131124:EHG131126 ERC131124:ERC131126 FAY131124:FAY131126 FKU131124:FKU131126 FUQ131124:FUQ131126 GEM131124:GEM131126 GOI131124:GOI131126 GYE131124:GYE131126 HIA131124:HIA131126 HRW131124:HRW131126 IBS131124:IBS131126 ILO131124:ILO131126 IVK131124:IVK131126 JFG131124:JFG131126 JPC131124:JPC131126 JYY131124:JYY131126 KIU131124:KIU131126 KSQ131124:KSQ131126 LCM131124:LCM131126 LMI131124:LMI131126 LWE131124:LWE131126 MGA131124:MGA131126 MPW131124:MPW131126 MZS131124:MZS131126 NJO131124:NJO131126 NTK131124:NTK131126 ODG131124:ODG131126 ONC131124:ONC131126 OWY131124:OWY131126 PGU131124:PGU131126 PQQ131124:PQQ131126 QAM131124:QAM131126 QKI131124:QKI131126 QUE131124:QUE131126 REA131124:REA131126 RNW131124:RNW131126 RXS131124:RXS131126 SHO131124:SHO131126 SRK131124:SRK131126 TBG131124:TBG131126 TLC131124:TLC131126 TUY131124:TUY131126 UEU131124:UEU131126 UOQ131124:UOQ131126 UYM131124:UYM131126 VII131124:VII131126 VSE131124:VSE131126 WCA131124:WCA131126 WLW131124:WLW131126 WVS131124:WVS131126 K196660:K196662 JG196660:JG196662 TC196660:TC196662 ACY196660:ACY196662 AMU196660:AMU196662 AWQ196660:AWQ196662 BGM196660:BGM196662 BQI196660:BQI196662 CAE196660:CAE196662 CKA196660:CKA196662 CTW196660:CTW196662 DDS196660:DDS196662 DNO196660:DNO196662 DXK196660:DXK196662 EHG196660:EHG196662 ERC196660:ERC196662 FAY196660:FAY196662 FKU196660:FKU196662 FUQ196660:FUQ196662 GEM196660:GEM196662 GOI196660:GOI196662 GYE196660:GYE196662 HIA196660:HIA196662 HRW196660:HRW196662 IBS196660:IBS196662 ILO196660:ILO196662 IVK196660:IVK196662 JFG196660:JFG196662 JPC196660:JPC196662 JYY196660:JYY196662 KIU196660:KIU196662 KSQ196660:KSQ196662 LCM196660:LCM196662 LMI196660:LMI196662 LWE196660:LWE196662 MGA196660:MGA196662 MPW196660:MPW196662 MZS196660:MZS196662 NJO196660:NJO196662 NTK196660:NTK196662 ODG196660:ODG196662 ONC196660:ONC196662 OWY196660:OWY196662 PGU196660:PGU196662 PQQ196660:PQQ196662 QAM196660:QAM196662 QKI196660:QKI196662 QUE196660:QUE196662 REA196660:REA196662 RNW196660:RNW196662 RXS196660:RXS196662 SHO196660:SHO196662 SRK196660:SRK196662 TBG196660:TBG196662 TLC196660:TLC196662 TUY196660:TUY196662 UEU196660:UEU196662 UOQ196660:UOQ196662 UYM196660:UYM196662 VII196660:VII196662 VSE196660:VSE196662 WCA196660:WCA196662 WLW196660:WLW196662 WVS196660:WVS196662 K262196:K262198 JG262196:JG262198 TC262196:TC262198 ACY262196:ACY262198 AMU262196:AMU262198 AWQ262196:AWQ262198 BGM262196:BGM262198 BQI262196:BQI262198 CAE262196:CAE262198 CKA262196:CKA262198 CTW262196:CTW262198 DDS262196:DDS262198 DNO262196:DNO262198 DXK262196:DXK262198 EHG262196:EHG262198 ERC262196:ERC262198 FAY262196:FAY262198 FKU262196:FKU262198 FUQ262196:FUQ262198 GEM262196:GEM262198 GOI262196:GOI262198 GYE262196:GYE262198 HIA262196:HIA262198 HRW262196:HRW262198 IBS262196:IBS262198 ILO262196:ILO262198 IVK262196:IVK262198 JFG262196:JFG262198 JPC262196:JPC262198 JYY262196:JYY262198 KIU262196:KIU262198 KSQ262196:KSQ262198 LCM262196:LCM262198 LMI262196:LMI262198 LWE262196:LWE262198 MGA262196:MGA262198 MPW262196:MPW262198 MZS262196:MZS262198 NJO262196:NJO262198 NTK262196:NTK262198 ODG262196:ODG262198 ONC262196:ONC262198 OWY262196:OWY262198 PGU262196:PGU262198 PQQ262196:PQQ262198 QAM262196:QAM262198 QKI262196:QKI262198 QUE262196:QUE262198 REA262196:REA262198 RNW262196:RNW262198 RXS262196:RXS262198 SHO262196:SHO262198 SRK262196:SRK262198 TBG262196:TBG262198 TLC262196:TLC262198 TUY262196:TUY262198 UEU262196:UEU262198 UOQ262196:UOQ262198 UYM262196:UYM262198 VII262196:VII262198 VSE262196:VSE262198 WCA262196:WCA262198 WLW262196:WLW262198 WVS262196:WVS262198 K327732:K327734 JG327732:JG327734 TC327732:TC327734 ACY327732:ACY327734 AMU327732:AMU327734 AWQ327732:AWQ327734 BGM327732:BGM327734 BQI327732:BQI327734 CAE327732:CAE327734 CKA327732:CKA327734 CTW327732:CTW327734 DDS327732:DDS327734 DNO327732:DNO327734 DXK327732:DXK327734 EHG327732:EHG327734 ERC327732:ERC327734 FAY327732:FAY327734 FKU327732:FKU327734 FUQ327732:FUQ327734 GEM327732:GEM327734 GOI327732:GOI327734 GYE327732:GYE327734 HIA327732:HIA327734 HRW327732:HRW327734 IBS327732:IBS327734 ILO327732:ILO327734 IVK327732:IVK327734 JFG327732:JFG327734 JPC327732:JPC327734 JYY327732:JYY327734 KIU327732:KIU327734 KSQ327732:KSQ327734 LCM327732:LCM327734 LMI327732:LMI327734 LWE327732:LWE327734 MGA327732:MGA327734 MPW327732:MPW327734 MZS327732:MZS327734 NJO327732:NJO327734 NTK327732:NTK327734 ODG327732:ODG327734 ONC327732:ONC327734 OWY327732:OWY327734 PGU327732:PGU327734 PQQ327732:PQQ327734 QAM327732:QAM327734 QKI327732:QKI327734 QUE327732:QUE327734 REA327732:REA327734 RNW327732:RNW327734 RXS327732:RXS327734 SHO327732:SHO327734 SRK327732:SRK327734 TBG327732:TBG327734 TLC327732:TLC327734 TUY327732:TUY327734 UEU327732:UEU327734 UOQ327732:UOQ327734 UYM327732:UYM327734 VII327732:VII327734 VSE327732:VSE327734 WCA327732:WCA327734 WLW327732:WLW327734 WVS327732:WVS327734 K393268:K393270 JG393268:JG393270 TC393268:TC393270 ACY393268:ACY393270 AMU393268:AMU393270 AWQ393268:AWQ393270 BGM393268:BGM393270 BQI393268:BQI393270 CAE393268:CAE393270 CKA393268:CKA393270 CTW393268:CTW393270 DDS393268:DDS393270 DNO393268:DNO393270 DXK393268:DXK393270 EHG393268:EHG393270 ERC393268:ERC393270 FAY393268:FAY393270 FKU393268:FKU393270 FUQ393268:FUQ393270 GEM393268:GEM393270 GOI393268:GOI393270 GYE393268:GYE393270 HIA393268:HIA393270 HRW393268:HRW393270 IBS393268:IBS393270 ILO393268:ILO393270 IVK393268:IVK393270 JFG393268:JFG393270 JPC393268:JPC393270 JYY393268:JYY393270 KIU393268:KIU393270 KSQ393268:KSQ393270 LCM393268:LCM393270 LMI393268:LMI393270 LWE393268:LWE393270 MGA393268:MGA393270 MPW393268:MPW393270 MZS393268:MZS393270 NJO393268:NJO393270 NTK393268:NTK393270 ODG393268:ODG393270 ONC393268:ONC393270 OWY393268:OWY393270 PGU393268:PGU393270 PQQ393268:PQQ393270 QAM393268:QAM393270 QKI393268:QKI393270 QUE393268:QUE393270 REA393268:REA393270 RNW393268:RNW393270 RXS393268:RXS393270 SHO393268:SHO393270 SRK393268:SRK393270 TBG393268:TBG393270 TLC393268:TLC393270 TUY393268:TUY393270 UEU393268:UEU393270 UOQ393268:UOQ393270 UYM393268:UYM393270 VII393268:VII393270 VSE393268:VSE393270 WCA393268:WCA393270 WLW393268:WLW393270 WVS393268:WVS393270 K458804:K458806 JG458804:JG458806 TC458804:TC458806 ACY458804:ACY458806 AMU458804:AMU458806 AWQ458804:AWQ458806 BGM458804:BGM458806 BQI458804:BQI458806 CAE458804:CAE458806 CKA458804:CKA458806 CTW458804:CTW458806 DDS458804:DDS458806 DNO458804:DNO458806 DXK458804:DXK458806 EHG458804:EHG458806 ERC458804:ERC458806 FAY458804:FAY458806 FKU458804:FKU458806 FUQ458804:FUQ458806 GEM458804:GEM458806 GOI458804:GOI458806 GYE458804:GYE458806 HIA458804:HIA458806 HRW458804:HRW458806 IBS458804:IBS458806 ILO458804:ILO458806 IVK458804:IVK458806 JFG458804:JFG458806 JPC458804:JPC458806 JYY458804:JYY458806 KIU458804:KIU458806 KSQ458804:KSQ458806 LCM458804:LCM458806 LMI458804:LMI458806 LWE458804:LWE458806 MGA458804:MGA458806 MPW458804:MPW458806 MZS458804:MZS458806 NJO458804:NJO458806 NTK458804:NTK458806 ODG458804:ODG458806 ONC458804:ONC458806 OWY458804:OWY458806 PGU458804:PGU458806 PQQ458804:PQQ458806 QAM458804:QAM458806 QKI458804:QKI458806 QUE458804:QUE458806 REA458804:REA458806 RNW458804:RNW458806 RXS458804:RXS458806 SHO458804:SHO458806 SRK458804:SRK458806 TBG458804:TBG458806 TLC458804:TLC458806 TUY458804:TUY458806 UEU458804:UEU458806 UOQ458804:UOQ458806 UYM458804:UYM458806 VII458804:VII458806 VSE458804:VSE458806 WCA458804:WCA458806 WLW458804:WLW458806 WVS458804:WVS458806 K524340:K524342 JG524340:JG524342 TC524340:TC524342 ACY524340:ACY524342 AMU524340:AMU524342 AWQ524340:AWQ524342 BGM524340:BGM524342 BQI524340:BQI524342 CAE524340:CAE524342 CKA524340:CKA524342 CTW524340:CTW524342 DDS524340:DDS524342 DNO524340:DNO524342 DXK524340:DXK524342 EHG524340:EHG524342 ERC524340:ERC524342 FAY524340:FAY524342 FKU524340:FKU524342 FUQ524340:FUQ524342 GEM524340:GEM524342 GOI524340:GOI524342 GYE524340:GYE524342 HIA524340:HIA524342 HRW524340:HRW524342 IBS524340:IBS524342 ILO524340:ILO524342 IVK524340:IVK524342 JFG524340:JFG524342 JPC524340:JPC524342 JYY524340:JYY524342 KIU524340:KIU524342 KSQ524340:KSQ524342 LCM524340:LCM524342 LMI524340:LMI524342 LWE524340:LWE524342 MGA524340:MGA524342 MPW524340:MPW524342 MZS524340:MZS524342 NJO524340:NJO524342 NTK524340:NTK524342 ODG524340:ODG524342 ONC524340:ONC524342 OWY524340:OWY524342 PGU524340:PGU524342 PQQ524340:PQQ524342 QAM524340:QAM524342 QKI524340:QKI524342 QUE524340:QUE524342 REA524340:REA524342 RNW524340:RNW524342 RXS524340:RXS524342 SHO524340:SHO524342 SRK524340:SRK524342 TBG524340:TBG524342 TLC524340:TLC524342 TUY524340:TUY524342 UEU524340:UEU524342 UOQ524340:UOQ524342 UYM524340:UYM524342 VII524340:VII524342 VSE524340:VSE524342 WCA524340:WCA524342 WLW524340:WLW524342 WVS524340:WVS524342 K589876:K589878 JG589876:JG589878 TC589876:TC589878 ACY589876:ACY589878 AMU589876:AMU589878 AWQ589876:AWQ589878 BGM589876:BGM589878 BQI589876:BQI589878 CAE589876:CAE589878 CKA589876:CKA589878 CTW589876:CTW589878 DDS589876:DDS589878 DNO589876:DNO589878 DXK589876:DXK589878 EHG589876:EHG589878 ERC589876:ERC589878 FAY589876:FAY589878 FKU589876:FKU589878 FUQ589876:FUQ589878 GEM589876:GEM589878 GOI589876:GOI589878 GYE589876:GYE589878 HIA589876:HIA589878 HRW589876:HRW589878 IBS589876:IBS589878 ILO589876:ILO589878 IVK589876:IVK589878 JFG589876:JFG589878 JPC589876:JPC589878 JYY589876:JYY589878 KIU589876:KIU589878 KSQ589876:KSQ589878 LCM589876:LCM589878 LMI589876:LMI589878 LWE589876:LWE589878 MGA589876:MGA589878 MPW589876:MPW589878 MZS589876:MZS589878 NJO589876:NJO589878 NTK589876:NTK589878 ODG589876:ODG589878 ONC589876:ONC589878 OWY589876:OWY589878 PGU589876:PGU589878 PQQ589876:PQQ589878 QAM589876:QAM589878 QKI589876:QKI589878 QUE589876:QUE589878 REA589876:REA589878 RNW589876:RNW589878 RXS589876:RXS589878 SHO589876:SHO589878 SRK589876:SRK589878 TBG589876:TBG589878 TLC589876:TLC589878 TUY589876:TUY589878 UEU589876:UEU589878 UOQ589876:UOQ589878 UYM589876:UYM589878 VII589876:VII589878 VSE589876:VSE589878 WCA589876:WCA589878 WLW589876:WLW589878 WVS589876:WVS589878 K655412:K655414 JG655412:JG655414 TC655412:TC655414 ACY655412:ACY655414 AMU655412:AMU655414 AWQ655412:AWQ655414 BGM655412:BGM655414 BQI655412:BQI655414 CAE655412:CAE655414 CKA655412:CKA655414 CTW655412:CTW655414 DDS655412:DDS655414 DNO655412:DNO655414 DXK655412:DXK655414 EHG655412:EHG655414 ERC655412:ERC655414 FAY655412:FAY655414 FKU655412:FKU655414 FUQ655412:FUQ655414 GEM655412:GEM655414 GOI655412:GOI655414 GYE655412:GYE655414 HIA655412:HIA655414 HRW655412:HRW655414 IBS655412:IBS655414 ILO655412:ILO655414 IVK655412:IVK655414 JFG655412:JFG655414 JPC655412:JPC655414 JYY655412:JYY655414 KIU655412:KIU655414 KSQ655412:KSQ655414 LCM655412:LCM655414 LMI655412:LMI655414 LWE655412:LWE655414 MGA655412:MGA655414 MPW655412:MPW655414 MZS655412:MZS655414 NJO655412:NJO655414 NTK655412:NTK655414 ODG655412:ODG655414 ONC655412:ONC655414 OWY655412:OWY655414 PGU655412:PGU655414 PQQ655412:PQQ655414 QAM655412:QAM655414 QKI655412:QKI655414 QUE655412:QUE655414 REA655412:REA655414 RNW655412:RNW655414 RXS655412:RXS655414 SHO655412:SHO655414 SRK655412:SRK655414 TBG655412:TBG655414 TLC655412:TLC655414 TUY655412:TUY655414 UEU655412:UEU655414 UOQ655412:UOQ655414 UYM655412:UYM655414 VII655412:VII655414 VSE655412:VSE655414 WCA655412:WCA655414 WLW655412:WLW655414 WVS655412:WVS655414 K720948:K720950 JG720948:JG720950 TC720948:TC720950 ACY720948:ACY720950 AMU720948:AMU720950 AWQ720948:AWQ720950 BGM720948:BGM720950 BQI720948:BQI720950 CAE720948:CAE720950 CKA720948:CKA720950 CTW720948:CTW720950 DDS720948:DDS720950 DNO720948:DNO720950 DXK720948:DXK720950 EHG720948:EHG720950 ERC720948:ERC720950 FAY720948:FAY720950 FKU720948:FKU720950 FUQ720948:FUQ720950 GEM720948:GEM720950 GOI720948:GOI720950 GYE720948:GYE720950 HIA720948:HIA720950 HRW720948:HRW720950 IBS720948:IBS720950 ILO720948:ILO720950 IVK720948:IVK720950 JFG720948:JFG720950 JPC720948:JPC720950 JYY720948:JYY720950 KIU720948:KIU720950 KSQ720948:KSQ720950 LCM720948:LCM720950 LMI720948:LMI720950 LWE720948:LWE720950 MGA720948:MGA720950 MPW720948:MPW720950 MZS720948:MZS720950 NJO720948:NJO720950 NTK720948:NTK720950 ODG720948:ODG720950 ONC720948:ONC720950 OWY720948:OWY720950 PGU720948:PGU720950 PQQ720948:PQQ720950 QAM720948:QAM720950 QKI720948:QKI720950 QUE720948:QUE720950 REA720948:REA720950 RNW720948:RNW720950 RXS720948:RXS720950 SHO720948:SHO720950 SRK720948:SRK720950 TBG720948:TBG720950 TLC720948:TLC720950 TUY720948:TUY720950 UEU720948:UEU720950 UOQ720948:UOQ720950 UYM720948:UYM720950 VII720948:VII720950 VSE720948:VSE720950 WCA720948:WCA720950 WLW720948:WLW720950 WVS720948:WVS720950 K786484:K786486 JG786484:JG786486 TC786484:TC786486 ACY786484:ACY786486 AMU786484:AMU786486 AWQ786484:AWQ786486 BGM786484:BGM786486 BQI786484:BQI786486 CAE786484:CAE786486 CKA786484:CKA786486 CTW786484:CTW786486 DDS786484:DDS786486 DNO786484:DNO786486 DXK786484:DXK786486 EHG786484:EHG786486 ERC786484:ERC786486 FAY786484:FAY786486 FKU786484:FKU786486 FUQ786484:FUQ786486 GEM786484:GEM786486 GOI786484:GOI786486 GYE786484:GYE786486 HIA786484:HIA786486 HRW786484:HRW786486 IBS786484:IBS786486 ILO786484:ILO786486 IVK786484:IVK786486 JFG786484:JFG786486 JPC786484:JPC786486 JYY786484:JYY786486 KIU786484:KIU786486 KSQ786484:KSQ786486 LCM786484:LCM786486 LMI786484:LMI786486 LWE786484:LWE786486 MGA786484:MGA786486 MPW786484:MPW786486 MZS786484:MZS786486 NJO786484:NJO786486 NTK786484:NTK786486 ODG786484:ODG786486 ONC786484:ONC786486 OWY786484:OWY786486 PGU786484:PGU786486 PQQ786484:PQQ786486 QAM786484:QAM786486 QKI786484:QKI786486 QUE786484:QUE786486 REA786484:REA786486 RNW786484:RNW786486 RXS786484:RXS786486 SHO786484:SHO786486 SRK786484:SRK786486 TBG786484:TBG786486 TLC786484:TLC786486 TUY786484:TUY786486 UEU786484:UEU786486 UOQ786484:UOQ786486 UYM786484:UYM786486 VII786484:VII786486 VSE786484:VSE786486 WCA786484:WCA786486 WLW786484:WLW786486 WVS786484:WVS786486 K852020:K852022 JG852020:JG852022 TC852020:TC852022 ACY852020:ACY852022 AMU852020:AMU852022 AWQ852020:AWQ852022 BGM852020:BGM852022 BQI852020:BQI852022 CAE852020:CAE852022 CKA852020:CKA852022 CTW852020:CTW852022 DDS852020:DDS852022 DNO852020:DNO852022 DXK852020:DXK852022 EHG852020:EHG852022 ERC852020:ERC852022 FAY852020:FAY852022 FKU852020:FKU852022 FUQ852020:FUQ852022 GEM852020:GEM852022 GOI852020:GOI852022 GYE852020:GYE852022 HIA852020:HIA852022 HRW852020:HRW852022 IBS852020:IBS852022 ILO852020:ILO852022 IVK852020:IVK852022 JFG852020:JFG852022 JPC852020:JPC852022 JYY852020:JYY852022 KIU852020:KIU852022 KSQ852020:KSQ852022 LCM852020:LCM852022 LMI852020:LMI852022 LWE852020:LWE852022 MGA852020:MGA852022 MPW852020:MPW852022 MZS852020:MZS852022 NJO852020:NJO852022 NTK852020:NTK852022 ODG852020:ODG852022 ONC852020:ONC852022 OWY852020:OWY852022 PGU852020:PGU852022 PQQ852020:PQQ852022 QAM852020:QAM852022 QKI852020:QKI852022 QUE852020:QUE852022 REA852020:REA852022 RNW852020:RNW852022 RXS852020:RXS852022 SHO852020:SHO852022 SRK852020:SRK852022 TBG852020:TBG852022 TLC852020:TLC852022 TUY852020:TUY852022 UEU852020:UEU852022 UOQ852020:UOQ852022 UYM852020:UYM852022 VII852020:VII852022 VSE852020:VSE852022 WCA852020:WCA852022 WLW852020:WLW852022 WVS852020:WVS852022 K917556:K917558 JG917556:JG917558 TC917556:TC917558 ACY917556:ACY917558 AMU917556:AMU917558 AWQ917556:AWQ917558 BGM917556:BGM917558 BQI917556:BQI917558 CAE917556:CAE917558 CKA917556:CKA917558 CTW917556:CTW917558 DDS917556:DDS917558 DNO917556:DNO917558 DXK917556:DXK917558 EHG917556:EHG917558 ERC917556:ERC917558 FAY917556:FAY917558 FKU917556:FKU917558 FUQ917556:FUQ917558 GEM917556:GEM917558 GOI917556:GOI917558 GYE917556:GYE917558 HIA917556:HIA917558 HRW917556:HRW917558 IBS917556:IBS917558 ILO917556:ILO917558 IVK917556:IVK917558 JFG917556:JFG917558 JPC917556:JPC917558 JYY917556:JYY917558 KIU917556:KIU917558 KSQ917556:KSQ917558 LCM917556:LCM917558 LMI917556:LMI917558 LWE917556:LWE917558 MGA917556:MGA917558 MPW917556:MPW917558 MZS917556:MZS917558 NJO917556:NJO917558 NTK917556:NTK917558 ODG917556:ODG917558 ONC917556:ONC917558 OWY917556:OWY917558 PGU917556:PGU917558 PQQ917556:PQQ917558 QAM917556:QAM917558 QKI917556:QKI917558 QUE917556:QUE917558 REA917556:REA917558 RNW917556:RNW917558 RXS917556:RXS917558 SHO917556:SHO917558 SRK917556:SRK917558 TBG917556:TBG917558 TLC917556:TLC917558 TUY917556:TUY917558 UEU917556:UEU917558 UOQ917556:UOQ917558 UYM917556:UYM917558 VII917556:VII917558 VSE917556:VSE917558 WCA917556:WCA917558 WLW917556:WLW917558 WVS917556:WVS917558 K983092:K983094 JG983092:JG983094 TC983092:TC983094 ACY983092:ACY983094 AMU983092:AMU983094 AWQ983092:AWQ983094 BGM983092:BGM983094 BQI983092:BQI983094 CAE983092:CAE983094 CKA983092:CKA983094 CTW983092:CTW983094 DDS983092:DDS983094 DNO983092:DNO983094 DXK983092:DXK983094 EHG983092:EHG983094 ERC983092:ERC983094 FAY983092:FAY983094 FKU983092:FKU983094 FUQ983092:FUQ983094 GEM983092:GEM983094 GOI983092:GOI983094 GYE983092:GYE983094 HIA983092:HIA983094 HRW983092:HRW983094 IBS983092:IBS983094 ILO983092:ILO983094 IVK983092:IVK983094 JFG983092:JFG983094 JPC983092:JPC983094 JYY983092:JYY983094 KIU983092:KIU983094 KSQ983092:KSQ983094 LCM983092:LCM983094 LMI983092:LMI983094 LWE983092:LWE983094 MGA983092:MGA983094 MPW983092:MPW983094 MZS983092:MZS983094 NJO983092:NJO983094 NTK983092:NTK983094 ODG983092:ODG983094 ONC983092:ONC983094 OWY983092:OWY983094 PGU983092:PGU983094 PQQ983092:PQQ983094 QAM983092:QAM983094 QKI983092:QKI983094 QUE983092:QUE983094 REA983092:REA983094 RNW983092:RNW983094 RXS983092:RXS983094 SHO983092:SHO983094 SRK983092:SRK983094 TBG983092:TBG983094 TLC983092:TLC983094 TUY983092:TUY983094 UEU983092:UEU983094 UOQ983092:UOQ983094 UYM983092:UYM983094 VII983092:VII983094 VSE983092:VSE983094 WCA983092:WCA983094 WLW983092:WLW983094 WVS983092:WVS983094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L131085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L196621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L262157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L327693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L393229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L458765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L524301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L589837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L655373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L720909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L786445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L851981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L917517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L983053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O52:O54 JK52:JK54 TG52:TG54 ADC52:ADC54 AMY52:AMY54 AWU52:AWU54 BGQ52:BGQ54 BQM52:BQM54 CAI52:CAI54 CKE52:CKE54 CUA52:CUA54 DDW52:DDW54 DNS52:DNS54 DXO52:DXO54 EHK52:EHK54 ERG52:ERG54 FBC52:FBC54 FKY52:FKY54 FUU52:FUU54 GEQ52:GEQ54 GOM52:GOM54 GYI52:GYI54 HIE52:HIE54 HSA52:HSA54 IBW52:IBW54 ILS52:ILS54 IVO52:IVO54 JFK52:JFK54 JPG52:JPG54 JZC52:JZC54 KIY52:KIY54 KSU52:KSU54 LCQ52:LCQ54 LMM52:LMM54 LWI52:LWI54 MGE52:MGE54 MQA52:MQA54 MZW52:MZW54 NJS52:NJS54 NTO52:NTO54 ODK52:ODK54 ONG52:ONG54 OXC52:OXC54 PGY52:PGY54 PQU52:PQU54 QAQ52:QAQ54 QKM52:QKM54 QUI52:QUI54 REE52:REE54 ROA52:ROA54 RXW52:RXW54 SHS52:SHS54 SRO52:SRO54 TBK52:TBK54 TLG52:TLG54 TVC52:TVC54 UEY52:UEY54 UOU52:UOU54 UYQ52:UYQ54 VIM52:VIM54 VSI52:VSI54 WCE52:WCE54 WMA52:WMA54 WVW52:WVW54 O65588:O65590 JK65588:JK65590 TG65588:TG65590 ADC65588:ADC65590 AMY65588:AMY65590 AWU65588:AWU65590 BGQ65588:BGQ65590 BQM65588:BQM65590 CAI65588:CAI65590 CKE65588:CKE65590 CUA65588:CUA65590 DDW65588:DDW65590 DNS65588:DNS65590 DXO65588:DXO65590 EHK65588:EHK65590 ERG65588:ERG65590 FBC65588:FBC65590 FKY65588:FKY65590 FUU65588:FUU65590 GEQ65588:GEQ65590 GOM65588:GOM65590 GYI65588:GYI65590 HIE65588:HIE65590 HSA65588:HSA65590 IBW65588:IBW65590 ILS65588:ILS65590 IVO65588:IVO65590 JFK65588:JFK65590 JPG65588:JPG65590 JZC65588:JZC65590 KIY65588:KIY65590 KSU65588:KSU65590 LCQ65588:LCQ65590 LMM65588:LMM65590 LWI65588:LWI65590 MGE65588:MGE65590 MQA65588:MQA65590 MZW65588:MZW65590 NJS65588:NJS65590 NTO65588:NTO65590 ODK65588:ODK65590 ONG65588:ONG65590 OXC65588:OXC65590 PGY65588:PGY65590 PQU65588:PQU65590 QAQ65588:QAQ65590 QKM65588:QKM65590 QUI65588:QUI65590 REE65588:REE65590 ROA65588:ROA65590 RXW65588:RXW65590 SHS65588:SHS65590 SRO65588:SRO65590 TBK65588:TBK65590 TLG65588:TLG65590 TVC65588:TVC65590 UEY65588:UEY65590 UOU65588:UOU65590 UYQ65588:UYQ65590 VIM65588:VIM65590 VSI65588:VSI65590 WCE65588:WCE65590 WMA65588:WMA65590 WVW65588:WVW65590 O131124:O131126 JK131124:JK131126 TG131124:TG131126 ADC131124:ADC131126 AMY131124:AMY131126 AWU131124:AWU131126 BGQ131124:BGQ131126 BQM131124:BQM131126 CAI131124:CAI131126 CKE131124:CKE131126 CUA131124:CUA131126 DDW131124:DDW131126 DNS131124:DNS131126 DXO131124:DXO131126 EHK131124:EHK131126 ERG131124:ERG131126 FBC131124:FBC131126 FKY131124:FKY131126 FUU131124:FUU131126 GEQ131124:GEQ131126 GOM131124:GOM131126 GYI131124:GYI131126 HIE131124:HIE131126 HSA131124:HSA131126 IBW131124:IBW131126 ILS131124:ILS131126 IVO131124:IVO131126 JFK131124:JFK131126 JPG131124:JPG131126 JZC131124:JZC131126 KIY131124:KIY131126 KSU131124:KSU131126 LCQ131124:LCQ131126 LMM131124:LMM131126 LWI131124:LWI131126 MGE131124:MGE131126 MQA131124:MQA131126 MZW131124:MZW131126 NJS131124:NJS131126 NTO131124:NTO131126 ODK131124:ODK131126 ONG131124:ONG131126 OXC131124:OXC131126 PGY131124:PGY131126 PQU131124:PQU131126 QAQ131124:QAQ131126 QKM131124:QKM131126 QUI131124:QUI131126 REE131124:REE131126 ROA131124:ROA131126 RXW131124:RXW131126 SHS131124:SHS131126 SRO131124:SRO131126 TBK131124:TBK131126 TLG131124:TLG131126 TVC131124:TVC131126 UEY131124:UEY131126 UOU131124:UOU131126 UYQ131124:UYQ131126 VIM131124:VIM131126 VSI131124:VSI131126 WCE131124:WCE131126 WMA131124:WMA131126 WVW131124:WVW131126 O196660:O196662 JK196660:JK196662 TG196660:TG196662 ADC196660:ADC196662 AMY196660:AMY196662 AWU196660:AWU196662 BGQ196660:BGQ196662 BQM196660:BQM196662 CAI196660:CAI196662 CKE196660:CKE196662 CUA196660:CUA196662 DDW196660:DDW196662 DNS196660:DNS196662 DXO196660:DXO196662 EHK196660:EHK196662 ERG196660:ERG196662 FBC196660:FBC196662 FKY196660:FKY196662 FUU196660:FUU196662 GEQ196660:GEQ196662 GOM196660:GOM196662 GYI196660:GYI196662 HIE196660:HIE196662 HSA196660:HSA196662 IBW196660:IBW196662 ILS196660:ILS196662 IVO196660:IVO196662 JFK196660:JFK196662 JPG196660:JPG196662 JZC196660:JZC196662 KIY196660:KIY196662 KSU196660:KSU196662 LCQ196660:LCQ196662 LMM196660:LMM196662 LWI196660:LWI196662 MGE196660:MGE196662 MQA196660:MQA196662 MZW196660:MZW196662 NJS196660:NJS196662 NTO196660:NTO196662 ODK196660:ODK196662 ONG196660:ONG196662 OXC196660:OXC196662 PGY196660:PGY196662 PQU196660:PQU196662 QAQ196660:QAQ196662 QKM196660:QKM196662 QUI196660:QUI196662 REE196660:REE196662 ROA196660:ROA196662 RXW196660:RXW196662 SHS196660:SHS196662 SRO196660:SRO196662 TBK196660:TBK196662 TLG196660:TLG196662 TVC196660:TVC196662 UEY196660:UEY196662 UOU196660:UOU196662 UYQ196660:UYQ196662 VIM196660:VIM196662 VSI196660:VSI196662 WCE196660:WCE196662 WMA196660:WMA196662 WVW196660:WVW196662 O262196:O262198 JK262196:JK262198 TG262196:TG262198 ADC262196:ADC262198 AMY262196:AMY262198 AWU262196:AWU262198 BGQ262196:BGQ262198 BQM262196:BQM262198 CAI262196:CAI262198 CKE262196:CKE262198 CUA262196:CUA262198 DDW262196:DDW262198 DNS262196:DNS262198 DXO262196:DXO262198 EHK262196:EHK262198 ERG262196:ERG262198 FBC262196:FBC262198 FKY262196:FKY262198 FUU262196:FUU262198 GEQ262196:GEQ262198 GOM262196:GOM262198 GYI262196:GYI262198 HIE262196:HIE262198 HSA262196:HSA262198 IBW262196:IBW262198 ILS262196:ILS262198 IVO262196:IVO262198 JFK262196:JFK262198 JPG262196:JPG262198 JZC262196:JZC262198 KIY262196:KIY262198 KSU262196:KSU262198 LCQ262196:LCQ262198 LMM262196:LMM262198 LWI262196:LWI262198 MGE262196:MGE262198 MQA262196:MQA262198 MZW262196:MZW262198 NJS262196:NJS262198 NTO262196:NTO262198 ODK262196:ODK262198 ONG262196:ONG262198 OXC262196:OXC262198 PGY262196:PGY262198 PQU262196:PQU262198 QAQ262196:QAQ262198 QKM262196:QKM262198 QUI262196:QUI262198 REE262196:REE262198 ROA262196:ROA262198 RXW262196:RXW262198 SHS262196:SHS262198 SRO262196:SRO262198 TBK262196:TBK262198 TLG262196:TLG262198 TVC262196:TVC262198 UEY262196:UEY262198 UOU262196:UOU262198 UYQ262196:UYQ262198 VIM262196:VIM262198 VSI262196:VSI262198 WCE262196:WCE262198 WMA262196:WMA262198 WVW262196:WVW262198 O327732:O327734 JK327732:JK327734 TG327732:TG327734 ADC327732:ADC327734 AMY327732:AMY327734 AWU327732:AWU327734 BGQ327732:BGQ327734 BQM327732:BQM327734 CAI327732:CAI327734 CKE327732:CKE327734 CUA327732:CUA327734 DDW327732:DDW327734 DNS327732:DNS327734 DXO327732:DXO327734 EHK327732:EHK327734 ERG327732:ERG327734 FBC327732:FBC327734 FKY327732:FKY327734 FUU327732:FUU327734 GEQ327732:GEQ327734 GOM327732:GOM327734 GYI327732:GYI327734 HIE327732:HIE327734 HSA327732:HSA327734 IBW327732:IBW327734 ILS327732:ILS327734 IVO327732:IVO327734 JFK327732:JFK327734 JPG327732:JPG327734 JZC327732:JZC327734 KIY327732:KIY327734 KSU327732:KSU327734 LCQ327732:LCQ327734 LMM327732:LMM327734 LWI327732:LWI327734 MGE327732:MGE327734 MQA327732:MQA327734 MZW327732:MZW327734 NJS327732:NJS327734 NTO327732:NTO327734 ODK327732:ODK327734 ONG327732:ONG327734 OXC327732:OXC327734 PGY327732:PGY327734 PQU327732:PQU327734 QAQ327732:QAQ327734 QKM327732:QKM327734 QUI327732:QUI327734 REE327732:REE327734 ROA327732:ROA327734 RXW327732:RXW327734 SHS327732:SHS327734 SRO327732:SRO327734 TBK327732:TBK327734 TLG327732:TLG327734 TVC327732:TVC327734 UEY327732:UEY327734 UOU327732:UOU327734 UYQ327732:UYQ327734 VIM327732:VIM327734 VSI327732:VSI327734 WCE327732:WCE327734 WMA327732:WMA327734 WVW327732:WVW327734 O393268:O393270 JK393268:JK393270 TG393268:TG393270 ADC393268:ADC393270 AMY393268:AMY393270 AWU393268:AWU393270 BGQ393268:BGQ393270 BQM393268:BQM393270 CAI393268:CAI393270 CKE393268:CKE393270 CUA393268:CUA393270 DDW393268:DDW393270 DNS393268:DNS393270 DXO393268:DXO393270 EHK393268:EHK393270 ERG393268:ERG393270 FBC393268:FBC393270 FKY393268:FKY393270 FUU393268:FUU393270 GEQ393268:GEQ393270 GOM393268:GOM393270 GYI393268:GYI393270 HIE393268:HIE393270 HSA393268:HSA393270 IBW393268:IBW393270 ILS393268:ILS393270 IVO393268:IVO393270 JFK393268:JFK393270 JPG393268:JPG393270 JZC393268:JZC393270 KIY393268:KIY393270 KSU393268:KSU393270 LCQ393268:LCQ393270 LMM393268:LMM393270 LWI393268:LWI393270 MGE393268:MGE393270 MQA393268:MQA393270 MZW393268:MZW393270 NJS393268:NJS393270 NTO393268:NTO393270 ODK393268:ODK393270 ONG393268:ONG393270 OXC393268:OXC393270 PGY393268:PGY393270 PQU393268:PQU393270 QAQ393268:QAQ393270 QKM393268:QKM393270 QUI393268:QUI393270 REE393268:REE393270 ROA393268:ROA393270 RXW393268:RXW393270 SHS393268:SHS393270 SRO393268:SRO393270 TBK393268:TBK393270 TLG393268:TLG393270 TVC393268:TVC393270 UEY393268:UEY393270 UOU393268:UOU393270 UYQ393268:UYQ393270 VIM393268:VIM393270 VSI393268:VSI393270 WCE393268:WCE393270 WMA393268:WMA393270 WVW393268:WVW393270 O458804:O458806 JK458804:JK458806 TG458804:TG458806 ADC458804:ADC458806 AMY458804:AMY458806 AWU458804:AWU458806 BGQ458804:BGQ458806 BQM458804:BQM458806 CAI458804:CAI458806 CKE458804:CKE458806 CUA458804:CUA458806 DDW458804:DDW458806 DNS458804:DNS458806 DXO458804:DXO458806 EHK458804:EHK458806 ERG458804:ERG458806 FBC458804:FBC458806 FKY458804:FKY458806 FUU458804:FUU458806 GEQ458804:GEQ458806 GOM458804:GOM458806 GYI458804:GYI458806 HIE458804:HIE458806 HSA458804:HSA458806 IBW458804:IBW458806 ILS458804:ILS458806 IVO458804:IVO458806 JFK458804:JFK458806 JPG458804:JPG458806 JZC458804:JZC458806 KIY458804:KIY458806 KSU458804:KSU458806 LCQ458804:LCQ458806 LMM458804:LMM458806 LWI458804:LWI458806 MGE458804:MGE458806 MQA458804:MQA458806 MZW458804:MZW458806 NJS458804:NJS458806 NTO458804:NTO458806 ODK458804:ODK458806 ONG458804:ONG458806 OXC458804:OXC458806 PGY458804:PGY458806 PQU458804:PQU458806 QAQ458804:QAQ458806 QKM458804:QKM458806 QUI458804:QUI458806 REE458804:REE458806 ROA458804:ROA458806 RXW458804:RXW458806 SHS458804:SHS458806 SRO458804:SRO458806 TBK458804:TBK458806 TLG458804:TLG458806 TVC458804:TVC458806 UEY458804:UEY458806 UOU458804:UOU458806 UYQ458804:UYQ458806 VIM458804:VIM458806 VSI458804:VSI458806 WCE458804:WCE458806 WMA458804:WMA458806 WVW458804:WVW458806 O524340:O524342 JK524340:JK524342 TG524340:TG524342 ADC524340:ADC524342 AMY524340:AMY524342 AWU524340:AWU524342 BGQ524340:BGQ524342 BQM524340:BQM524342 CAI524340:CAI524342 CKE524340:CKE524342 CUA524340:CUA524342 DDW524340:DDW524342 DNS524340:DNS524342 DXO524340:DXO524342 EHK524340:EHK524342 ERG524340:ERG524342 FBC524340:FBC524342 FKY524340:FKY524342 FUU524340:FUU524342 GEQ524340:GEQ524342 GOM524340:GOM524342 GYI524340:GYI524342 HIE524340:HIE524342 HSA524340:HSA524342 IBW524340:IBW524342 ILS524340:ILS524342 IVO524340:IVO524342 JFK524340:JFK524342 JPG524340:JPG524342 JZC524340:JZC524342 KIY524340:KIY524342 KSU524340:KSU524342 LCQ524340:LCQ524342 LMM524340:LMM524342 LWI524340:LWI524342 MGE524340:MGE524342 MQA524340:MQA524342 MZW524340:MZW524342 NJS524340:NJS524342 NTO524340:NTO524342 ODK524340:ODK524342 ONG524340:ONG524342 OXC524340:OXC524342 PGY524340:PGY524342 PQU524340:PQU524342 QAQ524340:QAQ524342 QKM524340:QKM524342 QUI524340:QUI524342 REE524340:REE524342 ROA524340:ROA524342 RXW524340:RXW524342 SHS524340:SHS524342 SRO524340:SRO524342 TBK524340:TBK524342 TLG524340:TLG524342 TVC524340:TVC524342 UEY524340:UEY524342 UOU524340:UOU524342 UYQ524340:UYQ524342 VIM524340:VIM524342 VSI524340:VSI524342 WCE524340:WCE524342 WMA524340:WMA524342 WVW524340:WVW524342 O589876:O589878 JK589876:JK589878 TG589876:TG589878 ADC589876:ADC589878 AMY589876:AMY589878 AWU589876:AWU589878 BGQ589876:BGQ589878 BQM589876:BQM589878 CAI589876:CAI589878 CKE589876:CKE589878 CUA589876:CUA589878 DDW589876:DDW589878 DNS589876:DNS589878 DXO589876:DXO589878 EHK589876:EHK589878 ERG589876:ERG589878 FBC589876:FBC589878 FKY589876:FKY589878 FUU589876:FUU589878 GEQ589876:GEQ589878 GOM589876:GOM589878 GYI589876:GYI589878 HIE589876:HIE589878 HSA589876:HSA589878 IBW589876:IBW589878 ILS589876:ILS589878 IVO589876:IVO589878 JFK589876:JFK589878 JPG589876:JPG589878 JZC589876:JZC589878 KIY589876:KIY589878 KSU589876:KSU589878 LCQ589876:LCQ589878 LMM589876:LMM589878 LWI589876:LWI589878 MGE589876:MGE589878 MQA589876:MQA589878 MZW589876:MZW589878 NJS589876:NJS589878 NTO589876:NTO589878 ODK589876:ODK589878 ONG589876:ONG589878 OXC589876:OXC589878 PGY589876:PGY589878 PQU589876:PQU589878 QAQ589876:QAQ589878 QKM589876:QKM589878 QUI589876:QUI589878 REE589876:REE589878 ROA589876:ROA589878 RXW589876:RXW589878 SHS589876:SHS589878 SRO589876:SRO589878 TBK589876:TBK589878 TLG589876:TLG589878 TVC589876:TVC589878 UEY589876:UEY589878 UOU589876:UOU589878 UYQ589876:UYQ589878 VIM589876:VIM589878 VSI589876:VSI589878 WCE589876:WCE589878 WMA589876:WMA589878 WVW589876:WVW589878 O655412:O655414 JK655412:JK655414 TG655412:TG655414 ADC655412:ADC655414 AMY655412:AMY655414 AWU655412:AWU655414 BGQ655412:BGQ655414 BQM655412:BQM655414 CAI655412:CAI655414 CKE655412:CKE655414 CUA655412:CUA655414 DDW655412:DDW655414 DNS655412:DNS655414 DXO655412:DXO655414 EHK655412:EHK655414 ERG655412:ERG655414 FBC655412:FBC655414 FKY655412:FKY655414 FUU655412:FUU655414 GEQ655412:GEQ655414 GOM655412:GOM655414 GYI655412:GYI655414 HIE655412:HIE655414 HSA655412:HSA655414 IBW655412:IBW655414 ILS655412:ILS655414 IVO655412:IVO655414 JFK655412:JFK655414 JPG655412:JPG655414 JZC655412:JZC655414 KIY655412:KIY655414 KSU655412:KSU655414 LCQ655412:LCQ655414 LMM655412:LMM655414 LWI655412:LWI655414 MGE655412:MGE655414 MQA655412:MQA655414 MZW655412:MZW655414 NJS655412:NJS655414 NTO655412:NTO655414 ODK655412:ODK655414 ONG655412:ONG655414 OXC655412:OXC655414 PGY655412:PGY655414 PQU655412:PQU655414 QAQ655412:QAQ655414 QKM655412:QKM655414 QUI655412:QUI655414 REE655412:REE655414 ROA655412:ROA655414 RXW655412:RXW655414 SHS655412:SHS655414 SRO655412:SRO655414 TBK655412:TBK655414 TLG655412:TLG655414 TVC655412:TVC655414 UEY655412:UEY655414 UOU655412:UOU655414 UYQ655412:UYQ655414 VIM655412:VIM655414 VSI655412:VSI655414 WCE655412:WCE655414 WMA655412:WMA655414 WVW655412:WVW655414 O720948:O720950 JK720948:JK720950 TG720948:TG720950 ADC720948:ADC720950 AMY720948:AMY720950 AWU720948:AWU720950 BGQ720948:BGQ720950 BQM720948:BQM720950 CAI720948:CAI720950 CKE720948:CKE720950 CUA720948:CUA720950 DDW720948:DDW720950 DNS720948:DNS720950 DXO720948:DXO720950 EHK720948:EHK720950 ERG720948:ERG720950 FBC720948:FBC720950 FKY720948:FKY720950 FUU720948:FUU720950 GEQ720948:GEQ720950 GOM720948:GOM720950 GYI720948:GYI720950 HIE720948:HIE720950 HSA720948:HSA720950 IBW720948:IBW720950 ILS720948:ILS720950 IVO720948:IVO720950 JFK720948:JFK720950 JPG720948:JPG720950 JZC720948:JZC720950 KIY720948:KIY720950 KSU720948:KSU720950 LCQ720948:LCQ720950 LMM720948:LMM720950 LWI720948:LWI720950 MGE720948:MGE720950 MQA720948:MQA720950 MZW720948:MZW720950 NJS720948:NJS720950 NTO720948:NTO720950 ODK720948:ODK720950 ONG720948:ONG720950 OXC720948:OXC720950 PGY720948:PGY720950 PQU720948:PQU720950 QAQ720948:QAQ720950 QKM720948:QKM720950 QUI720948:QUI720950 REE720948:REE720950 ROA720948:ROA720950 RXW720948:RXW720950 SHS720948:SHS720950 SRO720948:SRO720950 TBK720948:TBK720950 TLG720948:TLG720950 TVC720948:TVC720950 UEY720948:UEY720950 UOU720948:UOU720950 UYQ720948:UYQ720950 VIM720948:VIM720950 VSI720948:VSI720950 WCE720948:WCE720950 WMA720948:WMA720950 WVW720948:WVW720950 O786484:O786486 JK786484:JK786486 TG786484:TG786486 ADC786484:ADC786486 AMY786484:AMY786486 AWU786484:AWU786486 BGQ786484:BGQ786486 BQM786484:BQM786486 CAI786484:CAI786486 CKE786484:CKE786486 CUA786484:CUA786486 DDW786484:DDW786486 DNS786484:DNS786486 DXO786484:DXO786486 EHK786484:EHK786486 ERG786484:ERG786486 FBC786484:FBC786486 FKY786484:FKY786486 FUU786484:FUU786486 GEQ786484:GEQ786486 GOM786484:GOM786486 GYI786484:GYI786486 HIE786484:HIE786486 HSA786484:HSA786486 IBW786484:IBW786486 ILS786484:ILS786486 IVO786484:IVO786486 JFK786484:JFK786486 JPG786484:JPG786486 JZC786484:JZC786486 KIY786484:KIY786486 KSU786484:KSU786486 LCQ786484:LCQ786486 LMM786484:LMM786486 LWI786484:LWI786486 MGE786484:MGE786486 MQA786484:MQA786486 MZW786484:MZW786486 NJS786484:NJS786486 NTO786484:NTO786486 ODK786484:ODK786486 ONG786484:ONG786486 OXC786484:OXC786486 PGY786484:PGY786486 PQU786484:PQU786486 QAQ786484:QAQ786486 QKM786484:QKM786486 QUI786484:QUI786486 REE786484:REE786486 ROA786484:ROA786486 RXW786484:RXW786486 SHS786484:SHS786486 SRO786484:SRO786486 TBK786484:TBK786486 TLG786484:TLG786486 TVC786484:TVC786486 UEY786484:UEY786486 UOU786484:UOU786486 UYQ786484:UYQ786486 VIM786484:VIM786486 VSI786484:VSI786486 WCE786484:WCE786486 WMA786484:WMA786486 WVW786484:WVW786486 O852020:O852022 JK852020:JK852022 TG852020:TG852022 ADC852020:ADC852022 AMY852020:AMY852022 AWU852020:AWU852022 BGQ852020:BGQ852022 BQM852020:BQM852022 CAI852020:CAI852022 CKE852020:CKE852022 CUA852020:CUA852022 DDW852020:DDW852022 DNS852020:DNS852022 DXO852020:DXO852022 EHK852020:EHK852022 ERG852020:ERG852022 FBC852020:FBC852022 FKY852020:FKY852022 FUU852020:FUU852022 GEQ852020:GEQ852022 GOM852020:GOM852022 GYI852020:GYI852022 HIE852020:HIE852022 HSA852020:HSA852022 IBW852020:IBW852022 ILS852020:ILS852022 IVO852020:IVO852022 JFK852020:JFK852022 JPG852020:JPG852022 JZC852020:JZC852022 KIY852020:KIY852022 KSU852020:KSU852022 LCQ852020:LCQ852022 LMM852020:LMM852022 LWI852020:LWI852022 MGE852020:MGE852022 MQA852020:MQA852022 MZW852020:MZW852022 NJS852020:NJS852022 NTO852020:NTO852022 ODK852020:ODK852022 ONG852020:ONG852022 OXC852020:OXC852022 PGY852020:PGY852022 PQU852020:PQU852022 QAQ852020:QAQ852022 QKM852020:QKM852022 QUI852020:QUI852022 REE852020:REE852022 ROA852020:ROA852022 RXW852020:RXW852022 SHS852020:SHS852022 SRO852020:SRO852022 TBK852020:TBK852022 TLG852020:TLG852022 TVC852020:TVC852022 UEY852020:UEY852022 UOU852020:UOU852022 UYQ852020:UYQ852022 VIM852020:VIM852022 VSI852020:VSI852022 WCE852020:WCE852022 WMA852020:WMA852022 WVW852020:WVW852022 O917556:O917558 JK917556:JK917558 TG917556:TG917558 ADC917556:ADC917558 AMY917556:AMY917558 AWU917556:AWU917558 BGQ917556:BGQ917558 BQM917556:BQM917558 CAI917556:CAI917558 CKE917556:CKE917558 CUA917556:CUA917558 DDW917556:DDW917558 DNS917556:DNS917558 DXO917556:DXO917558 EHK917556:EHK917558 ERG917556:ERG917558 FBC917556:FBC917558 FKY917556:FKY917558 FUU917556:FUU917558 GEQ917556:GEQ917558 GOM917556:GOM917558 GYI917556:GYI917558 HIE917556:HIE917558 HSA917556:HSA917558 IBW917556:IBW917558 ILS917556:ILS917558 IVO917556:IVO917558 JFK917556:JFK917558 JPG917556:JPG917558 JZC917556:JZC917558 KIY917556:KIY917558 KSU917556:KSU917558 LCQ917556:LCQ917558 LMM917556:LMM917558 LWI917556:LWI917558 MGE917556:MGE917558 MQA917556:MQA917558 MZW917556:MZW917558 NJS917556:NJS917558 NTO917556:NTO917558 ODK917556:ODK917558 ONG917556:ONG917558 OXC917556:OXC917558 PGY917556:PGY917558 PQU917556:PQU917558 QAQ917556:QAQ917558 QKM917556:QKM917558 QUI917556:QUI917558 REE917556:REE917558 ROA917556:ROA917558 RXW917556:RXW917558 SHS917556:SHS917558 SRO917556:SRO917558 TBK917556:TBK917558 TLG917556:TLG917558 TVC917556:TVC917558 UEY917556:UEY917558 UOU917556:UOU917558 UYQ917556:UYQ917558 VIM917556:VIM917558 VSI917556:VSI917558 WCE917556:WCE917558 WMA917556:WMA917558 WVW917556:WVW917558 O983092:O983094 JK983092:JK983094 TG983092:TG983094 ADC983092:ADC983094 AMY983092:AMY983094 AWU983092:AWU983094 BGQ983092:BGQ983094 BQM983092:BQM983094 CAI983092:CAI983094 CKE983092:CKE983094 CUA983092:CUA983094 DDW983092:DDW983094 DNS983092:DNS983094 DXO983092:DXO983094 EHK983092:EHK983094 ERG983092:ERG983094 FBC983092:FBC983094 FKY983092:FKY983094 FUU983092:FUU983094 GEQ983092:GEQ983094 GOM983092:GOM983094 GYI983092:GYI983094 HIE983092:HIE983094 HSA983092:HSA983094 IBW983092:IBW983094 ILS983092:ILS983094 IVO983092:IVO983094 JFK983092:JFK983094 JPG983092:JPG983094 JZC983092:JZC983094 KIY983092:KIY983094 KSU983092:KSU983094 LCQ983092:LCQ983094 LMM983092:LMM983094 LWI983092:LWI983094 MGE983092:MGE983094 MQA983092:MQA983094 MZW983092:MZW983094 NJS983092:NJS983094 NTO983092:NTO983094 ODK983092:ODK983094 ONG983092:ONG983094 OXC983092:OXC983094 PGY983092:PGY983094 PQU983092:PQU983094 QAQ983092:QAQ983094 QKM983092:QKM983094 QUI983092:QUI983094 REE983092:REE983094 ROA983092:ROA983094 RXW983092:RXW983094 SHS983092:SHS983094 SRO983092:SRO983094 TBK983092:TBK983094 TLG983092:TLG983094 TVC983092:TVC983094 UEY983092:UEY983094 UOU983092:UOU983094 UYQ983092:UYQ983094 VIM983092:VIM983094 VSI983092:VSI983094 WCE983092:WCE983094 WMA983092:WMA983094 WVW983092:WVW983094 K60:K61 JG60:JG61 TC60:TC61 ACY60:ACY61 AMU60:AMU61 AWQ60:AWQ61 BGM60:BGM61 BQI60:BQI61 CAE60:CAE61 CKA60:CKA61 CTW60:CTW61 DDS60:DDS61 DNO60:DNO61 DXK60:DXK61 EHG60:EHG61 ERC60:ERC61 FAY60:FAY61 FKU60:FKU61 FUQ60:FUQ61 GEM60:GEM61 GOI60:GOI61 GYE60:GYE61 HIA60:HIA61 HRW60:HRW61 IBS60:IBS61 ILO60:ILO61 IVK60:IVK61 JFG60:JFG61 JPC60:JPC61 JYY60:JYY61 KIU60:KIU61 KSQ60:KSQ61 LCM60:LCM61 LMI60:LMI61 LWE60:LWE61 MGA60:MGA61 MPW60:MPW61 MZS60:MZS61 NJO60:NJO61 NTK60:NTK61 ODG60:ODG61 ONC60:ONC61 OWY60:OWY61 PGU60:PGU61 PQQ60:PQQ61 QAM60:QAM61 QKI60:QKI61 QUE60:QUE61 REA60:REA61 RNW60:RNW61 RXS60:RXS61 SHO60:SHO61 SRK60:SRK61 TBG60:TBG61 TLC60:TLC61 TUY60:TUY61 UEU60:UEU61 UOQ60:UOQ61 UYM60:UYM61 VII60:VII61 VSE60:VSE61 WCA60:WCA61 WLW60:WLW61 WVS60:WVS61 K65596:K65597 JG65596:JG65597 TC65596:TC65597 ACY65596:ACY65597 AMU65596:AMU65597 AWQ65596:AWQ65597 BGM65596:BGM65597 BQI65596:BQI65597 CAE65596:CAE65597 CKA65596:CKA65597 CTW65596:CTW65597 DDS65596:DDS65597 DNO65596:DNO65597 DXK65596:DXK65597 EHG65596:EHG65597 ERC65596:ERC65597 FAY65596:FAY65597 FKU65596:FKU65597 FUQ65596:FUQ65597 GEM65596:GEM65597 GOI65596:GOI65597 GYE65596:GYE65597 HIA65596:HIA65597 HRW65596:HRW65597 IBS65596:IBS65597 ILO65596:ILO65597 IVK65596:IVK65597 JFG65596:JFG65597 JPC65596:JPC65597 JYY65596:JYY65597 KIU65596:KIU65597 KSQ65596:KSQ65597 LCM65596:LCM65597 LMI65596:LMI65597 LWE65596:LWE65597 MGA65596:MGA65597 MPW65596:MPW65597 MZS65596:MZS65597 NJO65596:NJO65597 NTK65596:NTK65597 ODG65596:ODG65597 ONC65596:ONC65597 OWY65596:OWY65597 PGU65596:PGU65597 PQQ65596:PQQ65597 QAM65596:QAM65597 QKI65596:QKI65597 QUE65596:QUE65597 REA65596:REA65597 RNW65596:RNW65597 RXS65596:RXS65597 SHO65596:SHO65597 SRK65596:SRK65597 TBG65596:TBG65597 TLC65596:TLC65597 TUY65596:TUY65597 UEU65596:UEU65597 UOQ65596:UOQ65597 UYM65596:UYM65597 VII65596:VII65597 VSE65596:VSE65597 WCA65596:WCA65597 WLW65596:WLW65597 WVS65596:WVS65597 K131132:K131133 JG131132:JG131133 TC131132:TC131133 ACY131132:ACY131133 AMU131132:AMU131133 AWQ131132:AWQ131133 BGM131132:BGM131133 BQI131132:BQI131133 CAE131132:CAE131133 CKA131132:CKA131133 CTW131132:CTW131133 DDS131132:DDS131133 DNO131132:DNO131133 DXK131132:DXK131133 EHG131132:EHG131133 ERC131132:ERC131133 FAY131132:FAY131133 FKU131132:FKU131133 FUQ131132:FUQ131133 GEM131132:GEM131133 GOI131132:GOI131133 GYE131132:GYE131133 HIA131132:HIA131133 HRW131132:HRW131133 IBS131132:IBS131133 ILO131132:ILO131133 IVK131132:IVK131133 JFG131132:JFG131133 JPC131132:JPC131133 JYY131132:JYY131133 KIU131132:KIU131133 KSQ131132:KSQ131133 LCM131132:LCM131133 LMI131132:LMI131133 LWE131132:LWE131133 MGA131132:MGA131133 MPW131132:MPW131133 MZS131132:MZS131133 NJO131132:NJO131133 NTK131132:NTK131133 ODG131132:ODG131133 ONC131132:ONC131133 OWY131132:OWY131133 PGU131132:PGU131133 PQQ131132:PQQ131133 QAM131132:QAM131133 QKI131132:QKI131133 QUE131132:QUE131133 REA131132:REA131133 RNW131132:RNW131133 RXS131132:RXS131133 SHO131132:SHO131133 SRK131132:SRK131133 TBG131132:TBG131133 TLC131132:TLC131133 TUY131132:TUY131133 UEU131132:UEU131133 UOQ131132:UOQ131133 UYM131132:UYM131133 VII131132:VII131133 VSE131132:VSE131133 WCA131132:WCA131133 WLW131132:WLW131133 WVS131132:WVS131133 K196668:K196669 JG196668:JG196669 TC196668:TC196669 ACY196668:ACY196669 AMU196668:AMU196669 AWQ196668:AWQ196669 BGM196668:BGM196669 BQI196668:BQI196669 CAE196668:CAE196669 CKA196668:CKA196669 CTW196668:CTW196669 DDS196668:DDS196669 DNO196668:DNO196669 DXK196668:DXK196669 EHG196668:EHG196669 ERC196668:ERC196669 FAY196668:FAY196669 FKU196668:FKU196669 FUQ196668:FUQ196669 GEM196668:GEM196669 GOI196668:GOI196669 GYE196668:GYE196669 HIA196668:HIA196669 HRW196668:HRW196669 IBS196668:IBS196669 ILO196668:ILO196669 IVK196668:IVK196669 JFG196668:JFG196669 JPC196668:JPC196669 JYY196668:JYY196669 KIU196668:KIU196669 KSQ196668:KSQ196669 LCM196668:LCM196669 LMI196668:LMI196669 LWE196668:LWE196669 MGA196668:MGA196669 MPW196668:MPW196669 MZS196668:MZS196669 NJO196668:NJO196669 NTK196668:NTK196669 ODG196668:ODG196669 ONC196668:ONC196669 OWY196668:OWY196669 PGU196668:PGU196669 PQQ196668:PQQ196669 QAM196668:QAM196669 QKI196668:QKI196669 QUE196668:QUE196669 REA196668:REA196669 RNW196668:RNW196669 RXS196668:RXS196669 SHO196668:SHO196669 SRK196668:SRK196669 TBG196668:TBG196669 TLC196668:TLC196669 TUY196668:TUY196669 UEU196668:UEU196669 UOQ196668:UOQ196669 UYM196668:UYM196669 VII196668:VII196669 VSE196668:VSE196669 WCA196668:WCA196669 WLW196668:WLW196669 WVS196668:WVS196669 K262204:K262205 JG262204:JG262205 TC262204:TC262205 ACY262204:ACY262205 AMU262204:AMU262205 AWQ262204:AWQ262205 BGM262204:BGM262205 BQI262204:BQI262205 CAE262204:CAE262205 CKA262204:CKA262205 CTW262204:CTW262205 DDS262204:DDS262205 DNO262204:DNO262205 DXK262204:DXK262205 EHG262204:EHG262205 ERC262204:ERC262205 FAY262204:FAY262205 FKU262204:FKU262205 FUQ262204:FUQ262205 GEM262204:GEM262205 GOI262204:GOI262205 GYE262204:GYE262205 HIA262204:HIA262205 HRW262204:HRW262205 IBS262204:IBS262205 ILO262204:ILO262205 IVK262204:IVK262205 JFG262204:JFG262205 JPC262204:JPC262205 JYY262204:JYY262205 KIU262204:KIU262205 KSQ262204:KSQ262205 LCM262204:LCM262205 LMI262204:LMI262205 LWE262204:LWE262205 MGA262204:MGA262205 MPW262204:MPW262205 MZS262204:MZS262205 NJO262204:NJO262205 NTK262204:NTK262205 ODG262204:ODG262205 ONC262204:ONC262205 OWY262204:OWY262205 PGU262204:PGU262205 PQQ262204:PQQ262205 QAM262204:QAM262205 QKI262204:QKI262205 QUE262204:QUE262205 REA262204:REA262205 RNW262204:RNW262205 RXS262204:RXS262205 SHO262204:SHO262205 SRK262204:SRK262205 TBG262204:TBG262205 TLC262204:TLC262205 TUY262204:TUY262205 UEU262204:UEU262205 UOQ262204:UOQ262205 UYM262204:UYM262205 VII262204:VII262205 VSE262204:VSE262205 WCA262204:WCA262205 WLW262204:WLW262205 WVS262204:WVS262205 K327740:K327741 JG327740:JG327741 TC327740:TC327741 ACY327740:ACY327741 AMU327740:AMU327741 AWQ327740:AWQ327741 BGM327740:BGM327741 BQI327740:BQI327741 CAE327740:CAE327741 CKA327740:CKA327741 CTW327740:CTW327741 DDS327740:DDS327741 DNO327740:DNO327741 DXK327740:DXK327741 EHG327740:EHG327741 ERC327740:ERC327741 FAY327740:FAY327741 FKU327740:FKU327741 FUQ327740:FUQ327741 GEM327740:GEM327741 GOI327740:GOI327741 GYE327740:GYE327741 HIA327740:HIA327741 HRW327740:HRW327741 IBS327740:IBS327741 ILO327740:ILO327741 IVK327740:IVK327741 JFG327740:JFG327741 JPC327740:JPC327741 JYY327740:JYY327741 KIU327740:KIU327741 KSQ327740:KSQ327741 LCM327740:LCM327741 LMI327740:LMI327741 LWE327740:LWE327741 MGA327740:MGA327741 MPW327740:MPW327741 MZS327740:MZS327741 NJO327740:NJO327741 NTK327740:NTK327741 ODG327740:ODG327741 ONC327740:ONC327741 OWY327740:OWY327741 PGU327740:PGU327741 PQQ327740:PQQ327741 QAM327740:QAM327741 QKI327740:QKI327741 QUE327740:QUE327741 REA327740:REA327741 RNW327740:RNW327741 RXS327740:RXS327741 SHO327740:SHO327741 SRK327740:SRK327741 TBG327740:TBG327741 TLC327740:TLC327741 TUY327740:TUY327741 UEU327740:UEU327741 UOQ327740:UOQ327741 UYM327740:UYM327741 VII327740:VII327741 VSE327740:VSE327741 WCA327740:WCA327741 WLW327740:WLW327741 WVS327740:WVS327741 K393276:K393277 JG393276:JG393277 TC393276:TC393277 ACY393276:ACY393277 AMU393276:AMU393277 AWQ393276:AWQ393277 BGM393276:BGM393277 BQI393276:BQI393277 CAE393276:CAE393277 CKA393276:CKA393277 CTW393276:CTW393277 DDS393276:DDS393277 DNO393276:DNO393277 DXK393276:DXK393277 EHG393276:EHG393277 ERC393276:ERC393277 FAY393276:FAY393277 FKU393276:FKU393277 FUQ393276:FUQ393277 GEM393276:GEM393277 GOI393276:GOI393277 GYE393276:GYE393277 HIA393276:HIA393277 HRW393276:HRW393277 IBS393276:IBS393277 ILO393276:ILO393277 IVK393276:IVK393277 JFG393276:JFG393277 JPC393276:JPC393277 JYY393276:JYY393277 KIU393276:KIU393277 KSQ393276:KSQ393277 LCM393276:LCM393277 LMI393276:LMI393277 LWE393276:LWE393277 MGA393276:MGA393277 MPW393276:MPW393277 MZS393276:MZS393277 NJO393276:NJO393277 NTK393276:NTK393277 ODG393276:ODG393277 ONC393276:ONC393277 OWY393276:OWY393277 PGU393276:PGU393277 PQQ393276:PQQ393277 QAM393276:QAM393277 QKI393276:QKI393277 QUE393276:QUE393277 REA393276:REA393277 RNW393276:RNW393277 RXS393276:RXS393277 SHO393276:SHO393277 SRK393276:SRK393277 TBG393276:TBG393277 TLC393276:TLC393277 TUY393276:TUY393277 UEU393276:UEU393277 UOQ393276:UOQ393277 UYM393276:UYM393277 VII393276:VII393277 VSE393276:VSE393277 WCA393276:WCA393277 WLW393276:WLW393277 WVS393276:WVS393277 K458812:K458813 JG458812:JG458813 TC458812:TC458813 ACY458812:ACY458813 AMU458812:AMU458813 AWQ458812:AWQ458813 BGM458812:BGM458813 BQI458812:BQI458813 CAE458812:CAE458813 CKA458812:CKA458813 CTW458812:CTW458813 DDS458812:DDS458813 DNO458812:DNO458813 DXK458812:DXK458813 EHG458812:EHG458813 ERC458812:ERC458813 FAY458812:FAY458813 FKU458812:FKU458813 FUQ458812:FUQ458813 GEM458812:GEM458813 GOI458812:GOI458813 GYE458812:GYE458813 HIA458812:HIA458813 HRW458812:HRW458813 IBS458812:IBS458813 ILO458812:ILO458813 IVK458812:IVK458813 JFG458812:JFG458813 JPC458812:JPC458813 JYY458812:JYY458813 KIU458812:KIU458813 KSQ458812:KSQ458813 LCM458812:LCM458813 LMI458812:LMI458813 LWE458812:LWE458813 MGA458812:MGA458813 MPW458812:MPW458813 MZS458812:MZS458813 NJO458812:NJO458813 NTK458812:NTK458813 ODG458812:ODG458813 ONC458812:ONC458813 OWY458812:OWY458813 PGU458812:PGU458813 PQQ458812:PQQ458813 QAM458812:QAM458813 QKI458812:QKI458813 QUE458812:QUE458813 REA458812:REA458813 RNW458812:RNW458813 RXS458812:RXS458813 SHO458812:SHO458813 SRK458812:SRK458813 TBG458812:TBG458813 TLC458812:TLC458813 TUY458812:TUY458813 UEU458812:UEU458813 UOQ458812:UOQ458813 UYM458812:UYM458813 VII458812:VII458813 VSE458812:VSE458813 WCA458812:WCA458813 WLW458812:WLW458813 WVS458812:WVS458813 K524348:K524349 JG524348:JG524349 TC524348:TC524349 ACY524348:ACY524349 AMU524348:AMU524349 AWQ524348:AWQ524349 BGM524348:BGM524349 BQI524348:BQI524349 CAE524348:CAE524349 CKA524348:CKA524349 CTW524348:CTW524349 DDS524348:DDS524349 DNO524348:DNO524349 DXK524348:DXK524349 EHG524348:EHG524349 ERC524348:ERC524349 FAY524348:FAY524349 FKU524348:FKU524349 FUQ524348:FUQ524349 GEM524348:GEM524349 GOI524348:GOI524349 GYE524348:GYE524349 HIA524348:HIA524349 HRW524348:HRW524349 IBS524348:IBS524349 ILO524348:ILO524349 IVK524348:IVK524349 JFG524348:JFG524349 JPC524348:JPC524349 JYY524348:JYY524349 KIU524348:KIU524349 KSQ524348:KSQ524349 LCM524348:LCM524349 LMI524348:LMI524349 LWE524348:LWE524349 MGA524348:MGA524349 MPW524348:MPW524349 MZS524348:MZS524349 NJO524348:NJO524349 NTK524348:NTK524349 ODG524348:ODG524349 ONC524348:ONC524349 OWY524348:OWY524349 PGU524348:PGU524349 PQQ524348:PQQ524349 QAM524348:QAM524349 QKI524348:QKI524349 QUE524348:QUE524349 REA524348:REA524349 RNW524348:RNW524349 RXS524348:RXS524349 SHO524348:SHO524349 SRK524348:SRK524349 TBG524348:TBG524349 TLC524348:TLC524349 TUY524348:TUY524349 UEU524348:UEU524349 UOQ524348:UOQ524349 UYM524348:UYM524349 VII524348:VII524349 VSE524348:VSE524349 WCA524348:WCA524349 WLW524348:WLW524349 WVS524348:WVS524349 K589884:K589885 JG589884:JG589885 TC589884:TC589885 ACY589884:ACY589885 AMU589884:AMU589885 AWQ589884:AWQ589885 BGM589884:BGM589885 BQI589884:BQI589885 CAE589884:CAE589885 CKA589884:CKA589885 CTW589884:CTW589885 DDS589884:DDS589885 DNO589884:DNO589885 DXK589884:DXK589885 EHG589884:EHG589885 ERC589884:ERC589885 FAY589884:FAY589885 FKU589884:FKU589885 FUQ589884:FUQ589885 GEM589884:GEM589885 GOI589884:GOI589885 GYE589884:GYE589885 HIA589884:HIA589885 HRW589884:HRW589885 IBS589884:IBS589885 ILO589884:ILO589885 IVK589884:IVK589885 JFG589884:JFG589885 JPC589884:JPC589885 JYY589884:JYY589885 KIU589884:KIU589885 KSQ589884:KSQ589885 LCM589884:LCM589885 LMI589884:LMI589885 LWE589884:LWE589885 MGA589884:MGA589885 MPW589884:MPW589885 MZS589884:MZS589885 NJO589884:NJO589885 NTK589884:NTK589885 ODG589884:ODG589885 ONC589884:ONC589885 OWY589884:OWY589885 PGU589884:PGU589885 PQQ589884:PQQ589885 QAM589884:QAM589885 QKI589884:QKI589885 QUE589884:QUE589885 REA589884:REA589885 RNW589884:RNW589885 RXS589884:RXS589885 SHO589884:SHO589885 SRK589884:SRK589885 TBG589884:TBG589885 TLC589884:TLC589885 TUY589884:TUY589885 UEU589884:UEU589885 UOQ589884:UOQ589885 UYM589884:UYM589885 VII589884:VII589885 VSE589884:VSE589885 WCA589884:WCA589885 WLW589884:WLW589885 WVS589884:WVS589885 K655420:K655421 JG655420:JG655421 TC655420:TC655421 ACY655420:ACY655421 AMU655420:AMU655421 AWQ655420:AWQ655421 BGM655420:BGM655421 BQI655420:BQI655421 CAE655420:CAE655421 CKA655420:CKA655421 CTW655420:CTW655421 DDS655420:DDS655421 DNO655420:DNO655421 DXK655420:DXK655421 EHG655420:EHG655421 ERC655420:ERC655421 FAY655420:FAY655421 FKU655420:FKU655421 FUQ655420:FUQ655421 GEM655420:GEM655421 GOI655420:GOI655421 GYE655420:GYE655421 HIA655420:HIA655421 HRW655420:HRW655421 IBS655420:IBS655421 ILO655420:ILO655421 IVK655420:IVK655421 JFG655420:JFG655421 JPC655420:JPC655421 JYY655420:JYY655421 KIU655420:KIU655421 KSQ655420:KSQ655421 LCM655420:LCM655421 LMI655420:LMI655421 LWE655420:LWE655421 MGA655420:MGA655421 MPW655420:MPW655421 MZS655420:MZS655421 NJO655420:NJO655421 NTK655420:NTK655421 ODG655420:ODG655421 ONC655420:ONC655421 OWY655420:OWY655421 PGU655420:PGU655421 PQQ655420:PQQ655421 QAM655420:QAM655421 QKI655420:QKI655421 QUE655420:QUE655421 REA655420:REA655421 RNW655420:RNW655421 RXS655420:RXS655421 SHO655420:SHO655421 SRK655420:SRK655421 TBG655420:TBG655421 TLC655420:TLC655421 TUY655420:TUY655421 UEU655420:UEU655421 UOQ655420:UOQ655421 UYM655420:UYM655421 VII655420:VII655421 VSE655420:VSE655421 WCA655420:WCA655421 WLW655420:WLW655421 WVS655420:WVS655421 K720956:K720957 JG720956:JG720957 TC720956:TC720957 ACY720956:ACY720957 AMU720956:AMU720957 AWQ720956:AWQ720957 BGM720956:BGM720957 BQI720956:BQI720957 CAE720956:CAE720957 CKA720956:CKA720957 CTW720956:CTW720957 DDS720956:DDS720957 DNO720956:DNO720957 DXK720956:DXK720957 EHG720956:EHG720957 ERC720956:ERC720957 FAY720956:FAY720957 FKU720956:FKU720957 FUQ720956:FUQ720957 GEM720956:GEM720957 GOI720956:GOI720957 GYE720956:GYE720957 HIA720956:HIA720957 HRW720956:HRW720957 IBS720956:IBS720957 ILO720956:ILO720957 IVK720956:IVK720957 JFG720956:JFG720957 JPC720956:JPC720957 JYY720956:JYY720957 KIU720956:KIU720957 KSQ720956:KSQ720957 LCM720956:LCM720957 LMI720956:LMI720957 LWE720956:LWE720957 MGA720956:MGA720957 MPW720956:MPW720957 MZS720956:MZS720957 NJO720956:NJO720957 NTK720956:NTK720957 ODG720956:ODG720957 ONC720956:ONC720957 OWY720956:OWY720957 PGU720956:PGU720957 PQQ720956:PQQ720957 QAM720956:QAM720957 QKI720956:QKI720957 QUE720956:QUE720957 REA720956:REA720957 RNW720956:RNW720957 RXS720956:RXS720957 SHO720956:SHO720957 SRK720956:SRK720957 TBG720956:TBG720957 TLC720956:TLC720957 TUY720956:TUY720957 UEU720956:UEU720957 UOQ720956:UOQ720957 UYM720956:UYM720957 VII720956:VII720957 VSE720956:VSE720957 WCA720956:WCA720957 WLW720956:WLW720957 WVS720956:WVS720957 K786492:K786493 JG786492:JG786493 TC786492:TC786493 ACY786492:ACY786493 AMU786492:AMU786493 AWQ786492:AWQ786493 BGM786492:BGM786493 BQI786492:BQI786493 CAE786492:CAE786493 CKA786492:CKA786493 CTW786492:CTW786493 DDS786492:DDS786493 DNO786492:DNO786493 DXK786492:DXK786493 EHG786492:EHG786493 ERC786492:ERC786493 FAY786492:FAY786493 FKU786492:FKU786493 FUQ786492:FUQ786493 GEM786492:GEM786493 GOI786492:GOI786493 GYE786492:GYE786493 HIA786492:HIA786493 HRW786492:HRW786493 IBS786492:IBS786493 ILO786492:ILO786493 IVK786492:IVK786493 JFG786492:JFG786493 JPC786492:JPC786493 JYY786492:JYY786493 KIU786492:KIU786493 KSQ786492:KSQ786493 LCM786492:LCM786493 LMI786492:LMI786493 LWE786492:LWE786493 MGA786492:MGA786493 MPW786492:MPW786493 MZS786492:MZS786493 NJO786492:NJO786493 NTK786492:NTK786493 ODG786492:ODG786493 ONC786492:ONC786493 OWY786492:OWY786493 PGU786492:PGU786493 PQQ786492:PQQ786493 QAM786492:QAM786493 QKI786492:QKI786493 QUE786492:QUE786493 REA786492:REA786493 RNW786492:RNW786493 RXS786492:RXS786493 SHO786492:SHO786493 SRK786492:SRK786493 TBG786492:TBG786493 TLC786492:TLC786493 TUY786492:TUY786493 UEU786492:UEU786493 UOQ786492:UOQ786493 UYM786492:UYM786493 VII786492:VII786493 VSE786492:VSE786493 WCA786492:WCA786493 WLW786492:WLW786493 WVS786492:WVS786493 K852028:K852029 JG852028:JG852029 TC852028:TC852029 ACY852028:ACY852029 AMU852028:AMU852029 AWQ852028:AWQ852029 BGM852028:BGM852029 BQI852028:BQI852029 CAE852028:CAE852029 CKA852028:CKA852029 CTW852028:CTW852029 DDS852028:DDS852029 DNO852028:DNO852029 DXK852028:DXK852029 EHG852028:EHG852029 ERC852028:ERC852029 FAY852028:FAY852029 FKU852028:FKU852029 FUQ852028:FUQ852029 GEM852028:GEM852029 GOI852028:GOI852029 GYE852028:GYE852029 HIA852028:HIA852029 HRW852028:HRW852029 IBS852028:IBS852029 ILO852028:ILO852029 IVK852028:IVK852029 JFG852028:JFG852029 JPC852028:JPC852029 JYY852028:JYY852029 KIU852028:KIU852029 KSQ852028:KSQ852029 LCM852028:LCM852029 LMI852028:LMI852029 LWE852028:LWE852029 MGA852028:MGA852029 MPW852028:MPW852029 MZS852028:MZS852029 NJO852028:NJO852029 NTK852028:NTK852029 ODG852028:ODG852029 ONC852028:ONC852029 OWY852028:OWY852029 PGU852028:PGU852029 PQQ852028:PQQ852029 QAM852028:QAM852029 QKI852028:QKI852029 QUE852028:QUE852029 REA852028:REA852029 RNW852028:RNW852029 RXS852028:RXS852029 SHO852028:SHO852029 SRK852028:SRK852029 TBG852028:TBG852029 TLC852028:TLC852029 TUY852028:TUY852029 UEU852028:UEU852029 UOQ852028:UOQ852029 UYM852028:UYM852029 VII852028:VII852029 VSE852028:VSE852029 WCA852028:WCA852029 WLW852028:WLW852029 WVS852028:WVS852029 K917564:K917565 JG917564:JG917565 TC917564:TC917565 ACY917564:ACY917565 AMU917564:AMU917565 AWQ917564:AWQ917565 BGM917564:BGM917565 BQI917564:BQI917565 CAE917564:CAE917565 CKA917564:CKA917565 CTW917564:CTW917565 DDS917564:DDS917565 DNO917564:DNO917565 DXK917564:DXK917565 EHG917564:EHG917565 ERC917564:ERC917565 FAY917564:FAY917565 FKU917564:FKU917565 FUQ917564:FUQ917565 GEM917564:GEM917565 GOI917564:GOI917565 GYE917564:GYE917565 HIA917564:HIA917565 HRW917564:HRW917565 IBS917564:IBS917565 ILO917564:ILO917565 IVK917564:IVK917565 JFG917564:JFG917565 JPC917564:JPC917565 JYY917564:JYY917565 KIU917564:KIU917565 KSQ917564:KSQ917565 LCM917564:LCM917565 LMI917564:LMI917565 LWE917564:LWE917565 MGA917564:MGA917565 MPW917564:MPW917565 MZS917564:MZS917565 NJO917564:NJO917565 NTK917564:NTK917565 ODG917564:ODG917565 ONC917564:ONC917565 OWY917564:OWY917565 PGU917564:PGU917565 PQQ917564:PQQ917565 QAM917564:QAM917565 QKI917564:QKI917565 QUE917564:QUE917565 REA917564:REA917565 RNW917564:RNW917565 RXS917564:RXS917565 SHO917564:SHO917565 SRK917564:SRK917565 TBG917564:TBG917565 TLC917564:TLC917565 TUY917564:TUY917565 UEU917564:UEU917565 UOQ917564:UOQ917565 UYM917564:UYM917565 VII917564:VII917565 VSE917564:VSE917565 WCA917564:WCA917565 WLW917564:WLW917565 WVS917564:WVS917565 K983100:K983101 JG983100:JG983101 TC983100:TC983101 ACY983100:ACY983101 AMU983100:AMU983101 AWQ983100:AWQ983101 BGM983100:BGM983101 BQI983100:BQI983101 CAE983100:CAE983101 CKA983100:CKA983101 CTW983100:CTW983101 DDS983100:DDS983101 DNO983100:DNO983101 DXK983100:DXK983101 EHG983100:EHG983101 ERC983100:ERC983101 FAY983100:FAY983101 FKU983100:FKU983101 FUQ983100:FUQ983101 GEM983100:GEM983101 GOI983100:GOI983101 GYE983100:GYE983101 HIA983100:HIA983101 HRW983100:HRW983101 IBS983100:IBS983101 ILO983100:ILO983101 IVK983100:IVK983101 JFG983100:JFG983101 JPC983100:JPC983101 JYY983100:JYY983101 KIU983100:KIU983101 KSQ983100:KSQ983101 LCM983100:LCM983101 LMI983100:LMI983101 LWE983100:LWE983101 MGA983100:MGA983101 MPW983100:MPW983101 MZS983100:MZS983101 NJO983100:NJO983101 NTK983100:NTK983101 ODG983100:ODG983101 ONC983100:ONC983101 OWY983100:OWY983101 PGU983100:PGU983101 PQQ983100:PQQ983101 QAM983100:QAM983101 QKI983100:QKI983101 QUE983100:QUE983101 REA983100:REA983101 RNW983100:RNW983101 RXS983100:RXS983101 SHO983100:SHO983101 SRK983100:SRK983101 TBG983100:TBG983101 TLC983100:TLC983101 TUY983100:TUY983101 UEU983100:UEU983101 UOQ983100:UOQ983101 UYM983100:UYM983101 VII983100:VII983101 VSE983100:VSE983101 WCA983100:WCA983101 WLW983100:WLW983101 WVS983100:WVS983101 F56:F58 JB56:JB58 SX56:SX58 ACT56:ACT58 AMP56:AMP58 AWL56:AWL58 BGH56:BGH58 BQD56:BQD58 BZZ56:BZZ58 CJV56:CJV58 CTR56:CTR58 DDN56:DDN58 DNJ56:DNJ58 DXF56:DXF58 EHB56:EHB58 EQX56:EQX58 FAT56:FAT58 FKP56:FKP58 FUL56:FUL58 GEH56:GEH58 GOD56:GOD58 GXZ56:GXZ58 HHV56:HHV58 HRR56:HRR58 IBN56:IBN58 ILJ56:ILJ58 IVF56:IVF58 JFB56:JFB58 JOX56:JOX58 JYT56:JYT58 KIP56:KIP58 KSL56:KSL58 LCH56:LCH58 LMD56:LMD58 LVZ56:LVZ58 MFV56:MFV58 MPR56:MPR58 MZN56:MZN58 NJJ56:NJJ58 NTF56:NTF58 ODB56:ODB58 OMX56:OMX58 OWT56:OWT58 PGP56:PGP58 PQL56:PQL58 QAH56:QAH58 QKD56:QKD58 QTZ56:QTZ58 RDV56:RDV58 RNR56:RNR58 RXN56:RXN58 SHJ56:SHJ58 SRF56:SRF58 TBB56:TBB58 TKX56:TKX58 TUT56:TUT58 UEP56:UEP58 UOL56:UOL58 UYH56:UYH58 VID56:VID58 VRZ56:VRZ58 WBV56:WBV58 WLR56:WLR58 WVN56:WVN58 F65592:F65594 JB65592:JB65594 SX65592:SX65594 ACT65592:ACT65594 AMP65592:AMP65594 AWL65592:AWL65594 BGH65592:BGH65594 BQD65592:BQD65594 BZZ65592:BZZ65594 CJV65592:CJV65594 CTR65592:CTR65594 DDN65592:DDN65594 DNJ65592:DNJ65594 DXF65592:DXF65594 EHB65592:EHB65594 EQX65592:EQX65594 FAT65592:FAT65594 FKP65592:FKP65594 FUL65592:FUL65594 GEH65592:GEH65594 GOD65592:GOD65594 GXZ65592:GXZ65594 HHV65592:HHV65594 HRR65592:HRR65594 IBN65592:IBN65594 ILJ65592:ILJ65594 IVF65592:IVF65594 JFB65592:JFB65594 JOX65592:JOX65594 JYT65592:JYT65594 KIP65592:KIP65594 KSL65592:KSL65594 LCH65592:LCH65594 LMD65592:LMD65594 LVZ65592:LVZ65594 MFV65592:MFV65594 MPR65592:MPR65594 MZN65592:MZN65594 NJJ65592:NJJ65594 NTF65592:NTF65594 ODB65592:ODB65594 OMX65592:OMX65594 OWT65592:OWT65594 PGP65592:PGP65594 PQL65592:PQL65594 QAH65592:QAH65594 QKD65592:QKD65594 QTZ65592:QTZ65594 RDV65592:RDV65594 RNR65592:RNR65594 RXN65592:RXN65594 SHJ65592:SHJ65594 SRF65592:SRF65594 TBB65592:TBB65594 TKX65592:TKX65594 TUT65592:TUT65594 UEP65592:UEP65594 UOL65592:UOL65594 UYH65592:UYH65594 VID65592:VID65594 VRZ65592:VRZ65594 WBV65592:WBV65594 WLR65592:WLR65594 WVN65592:WVN65594 F131128:F131130 JB131128:JB131130 SX131128:SX131130 ACT131128:ACT131130 AMP131128:AMP131130 AWL131128:AWL131130 BGH131128:BGH131130 BQD131128:BQD131130 BZZ131128:BZZ131130 CJV131128:CJV131130 CTR131128:CTR131130 DDN131128:DDN131130 DNJ131128:DNJ131130 DXF131128:DXF131130 EHB131128:EHB131130 EQX131128:EQX131130 FAT131128:FAT131130 FKP131128:FKP131130 FUL131128:FUL131130 GEH131128:GEH131130 GOD131128:GOD131130 GXZ131128:GXZ131130 HHV131128:HHV131130 HRR131128:HRR131130 IBN131128:IBN131130 ILJ131128:ILJ131130 IVF131128:IVF131130 JFB131128:JFB131130 JOX131128:JOX131130 JYT131128:JYT131130 KIP131128:KIP131130 KSL131128:KSL131130 LCH131128:LCH131130 LMD131128:LMD131130 LVZ131128:LVZ131130 MFV131128:MFV131130 MPR131128:MPR131130 MZN131128:MZN131130 NJJ131128:NJJ131130 NTF131128:NTF131130 ODB131128:ODB131130 OMX131128:OMX131130 OWT131128:OWT131130 PGP131128:PGP131130 PQL131128:PQL131130 QAH131128:QAH131130 QKD131128:QKD131130 QTZ131128:QTZ131130 RDV131128:RDV131130 RNR131128:RNR131130 RXN131128:RXN131130 SHJ131128:SHJ131130 SRF131128:SRF131130 TBB131128:TBB131130 TKX131128:TKX131130 TUT131128:TUT131130 UEP131128:UEP131130 UOL131128:UOL131130 UYH131128:UYH131130 VID131128:VID131130 VRZ131128:VRZ131130 WBV131128:WBV131130 WLR131128:WLR131130 WVN131128:WVN131130 F196664:F196666 JB196664:JB196666 SX196664:SX196666 ACT196664:ACT196666 AMP196664:AMP196666 AWL196664:AWL196666 BGH196664:BGH196666 BQD196664:BQD196666 BZZ196664:BZZ196666 CJV196664:CJV196666 CTR196664:CTR196666 DDN196664:DDN196666 DNJ196664:DNJ196666 DXF196664:DXF196666 EHB196664:EHB196666 EQX196664:EQX196666 FAT196664:FAT196666 FKP196664:FKP196666 FUL196664:FUL196666 GEH196664:GEH196666 GOD196664:GOD196666 GXZ196664:GXZ196666 HHV196664:HHV196666 HRR196664:HRR196666 IBN196664:IBN196666 ILJ196664:ILJ196666 IVF196664:IVF196666 JFB196664:JFB196666 JOX196664:JOX196666 JYT196664:JYT196666 KIP196664:KIP196666 KSL196664:KSL196666 LCH196664:LCH196666 LMD196664:LMD196666 LVZ196664:LVZ196666 MFV196664:MFV196666 MPR196664:MPR196666 MZN196664:MZN196666 NJJ196664:NJJ196666 NTF196664:NTF196666 ODB196664:ODB196666 OMX196664:OMX196666 OWT196664:OWT196666 PGP196664:PGP196666 PQL196664:PQL196666 QAH196664:QAH196666 QKD196664:QKD196666 QTZ196664:QTZ196666 RDV196664:RDV196666 RNR196664:RNR196666 RXN196664:RXN196666 SHJ196664:SHJ196666 SRF196664:SRF196666 TBB196664:TBB196666 TKX196664:TKX196666 TUT196664:TUT196666 UEP196664:UEP196666 UOL196664:UOL196666 UYH196664:UYH196666 VID196664:VID196666 VRZ196664:VRZ196666 WBV196664:WBV196666 WLR196664:WLR196666 WVN196664:WVN196666 F262200:F262202 JB262200:JB262202 SX262200:SX262202 ACT262200:ACT262202 AMP262200:AMP262202 AWL262200:AWL262202 BGH262200:BGH262202 BQD262200:BQD262202 BZZ262200:BZZ262202 CJV262200:CJV262202 CTR262200:CTR262202 DDN262200:DDN262202 DNJ262200:DNJ262202 DXF262200:DXF262202 EHB262200:EHB262202 EQX262200:EQX262202 FAT262200:FAT262202 FKP262200:FKP262202 FUL262200:FUL262202 GEH262200:GEH262202 GOD262200:GOD262202 GXZ262200:GXZ262202 HHV262200:HHV262202 HRR262200:HRR262202 IBN262200:IBN262202 ILJ262200:ILJ262202 IVF262200:IVF262202 JFB262200:JFB262202 JOX262200:JOX262202 JYT262200:JYT262202 KIP262200:KIP262202 KSL262200:KSL262202 LCH262200:LCH262202 LMD262200:LMD262202 LVZ262200:LVZ262202 MFV262200:MFV262202 MPR262200:MPR262202 MZN262200:MZN262202 NJJ262200:NJJ262202 NTF262200:NTF262202 ODB262200:ODB262202 OMX262200:OMX262202 OWT262200:OWT262202 PGP262200:PGP262202 PQL262200:PQL262202 QAH262200:QAH262202 QKD262200:QKD262202 QTZ262200:QTZ262202 RDV262200:RDV262202 RNR262200:RNR262202 RXN262200:RXN262202 SHJ262200:SHJ262202 SRF262200:SRF262202 TBB262200:TBB262202 TKX262200:TKX262202 TUT262200:TUT262202 UEP262200:UEP262202 UOL262200:UOL262202 UYH262200:UYH262202 VID262200:VID262202 VRZ262200:VRZ262202 WBV262200:WBV262202 WLR262200:WLR262202 WVN262200:WVN262202 F327736:F327738 JB327736:JB327738 SX327736:SX327738 ACT327736:ACT327738 AMP327736:AMP327738 AWL327736:AWL327738 BGH327736:BGH327738 BQD327736:BQD327738 BZZ327736:BZZ327738 CJV327736:CJV327738 CTR327736:CTR327738 DDN327736:DDN327738 DNJ327736:DNJ327738 DXF327736:DXF327738 EHB327736:EHB327738 EQX327736:EQX327738 FAT327736:FAT327738 FKP327736:FKP327738 FUL327736:FUL327738 GEH327736:GEH327738 GOD327736:GOD327738 GXZ327736:GXZ327738 HHV327736:HHV327738 HRR327736:HRR327738 IBN327736:IBN327738 ILJ327736:ILJ327738 IVF327736:IVF327738 JFB327736:JFB327738 JOX327736:JOX327738 JYT327736:JYT327738 KIP327736:KIP327738 KSL327736:KSL327738 LCH327736:LCH327738 LMD327736:LMD327738 LVZ327736:LVZ327738 MFV327736:MFV327738 MPR327736:MPR327738 MZN327736:MZN327738 NJJ327736:NJJ327738 NTF327736:NTF327738 ODB327736:ODB327738 OMX327736:OMX327738 OWT327736:OWT327738 PGP327736:PGP327738 PQL327736:PQL327738 QAH327736:QAH327738 QKD327736:QKD327738 QTZ327736:QTZ327738 RDV327736:RDV327738 RNR327736:RNR327738 RXN327736:RXN327738 SHJ327736:SHJ327738 SRF327736:SRF327738 TBB327736:TBB327738 TKX327736:TKX327738 TUT327736:TUT327738 UEP327736:UEP327738 UOL327736:UOL327738 UYH327736:UYH327738 VID327736:VID327738 VRZ327736:VRZ327738 WBV327736:WBV327738 WLR327736:WLR327738 WVN327736:WVN327738 F393272:F393274 JB393272:JB393274 SX393272:SX393274 ACT393272:ACT393274 AMP393272:AMP393274 AWL393272:AWL393274 BGH393272:BGH393274 BQD393272:BQD393274 BZZ393272:BZZ393274 CJV393272:CJV393274 CTR393272:CTR393274 DDN393272:DDN393274 DNJ393272:DNJ393274 DXF393272:DXF393274 EHB393272:EHB393274 EQX393272:EQX393274 FAT393272:FAT393274 FKP393272:FKP393274 FUL393272:FUL393274 GEH393272:GEH393274 GOD393272:GOD393274 GXZ393272:GXZ393274 HHV393272:HHV393274 HRR393272:HRR393274 IBN393272:IBN393274 ILJ393272:ILJ393274 IVF393272:IVF393274 JFB393272:JFB393274 JOX393272:JOX393274 JYT393272:JYT393274 KIP393272:KIP393274 KSL393272:KSL393274 LCH393272:LCH393274 LMD393272:LMD393274 LVZ393272:LVZ393274 MFV393272:MFV393274 MPR393272:MPR393274 MZN393272:MZN393274 NJJ393272:NJJ393274 NTF393272:NTF393274 ODB393272:ODB393274 OMX393272:OMX393274 OWT393272:OWT393274 PGP393272:PGP393274 PQL393272:PQL393274 QAH393272:QAH393274 QKD393272:QKD393274 QTZ393272:QTZ393274 RDV393272:RDV393274 RNR393272:RNR393274 RXN393272:RXN393274 SHJ393272:SHJ393274 SRF393272:SRF393274 TBB393272:TBB393274 TKX393272:TKX393274 TUT393272:TUT393274 UEP393272:UEP393274 UOL393272:UOL393274 UYH393272:UYH393274 VID393272:VID393274 VRZ393272:VRZ393274 WBV393272:WBV393274 WLR393272:WLR393274 WVN393272:WVN393274 F458808:F458810 JB458808:JB458810 SX458808:SX458810 ACT458808:ACT458810 AMP458808:AMP458810 AWL458808:AWL458810 BGH458808:BGH458810 BQD458808:BQD458810 BZZ458808:BZZ458810 CJV458808:CJV458810 CTR458808:CTR458810 DDN458808:DDN458810 DNJ458808:DNJ458810 DXF458808:DXF458810 EHB458808:EHB458810 EQX458808:EQX458810 FAT458808:FAT458810 FKP458808:FKP458810 FUL458808:FUL458810 GEH458808:GEH458810 GOD458808:GOD458810 GXZ458808:GXZ458810 HHV458808:HHV458810 HRR458808:HRR458810 IBN458808:IBN458810 ILJ458808:ILJ458810 IVF458808:IVF458810 JFB458808:JFB458810 JOX458808:JOX458810 JYT458808:JYT458810 KIP458808:KIP458810 KSL458808:KSL458810 LCH458808:LCH458810 LMD458808:LMD458810 LVZ458808:LVZ458810 MFV458808:MFV458810 MPR458808:MPR458810 MZN458808:MZN458810 NJJ458808:NJJ458810 NTF458808:NTF458810 ODB458808:ODB458810 OMX458808:OMX458810 OWT458808:OWT458810 PGP458808:PGP458810 PQL458808:PQL458810 QAH458808:QAH458810 QKD458808:QKD458810 QTZ458808:QTZ458810 RDV458808:RDV458810 RNR458808:RNR458810 RXN458808:RXN458810 SHJ458808:SHJ458810 SRF458808:SRF458810 TBB458808:TBB458810 TKX458808:TKX458810 TUT458808:TUT458810 UEP458808:UEP458810 UOL458808:UOL458810 UYH458808:UYH458810 VID458808:VID458810 VRZ458808:VRZ458810 WBV458808:WBV458810 WLR458808:WLR458810 WVN458808:WVN458810 F524344:F524346 JB524344:JB524346 SX524344:SX524346 ACT524344:ACT524346 AMP524344:AMP524346 AWL524344:AWL524346 BGH524344:BGH524346 BQD524344:BQD524346 BZZ524344:BZZ524346 CJV524344:CJV524346 CTR524344:CTR524346 DDN524344:DDN524346 DNJ524344:DNJ524346 DXF524344:DXF524346 EHB524344:EHB524346 EQX524344:EQX524346 FAT524344:FAT524346 FKP524344:FKP524346 FUL524344:FUL524346 GEH524344:GEH524346 GOD524344:GOD524346 GXZ524344:GXZ524346 HHV524344:HHV524346 HRR524344:HRR524346 IBN524344:IBN524346 ILJ524344:ILJ524346 IVF524344:IVF524346 JFB524344:JFB524346 JOX524344:JOX524346 JYT524344:JYT524346 KIP524344:KIP524346 KSL524344:KSL524346 LCH524344:LCH524346 LMD524344:LMD524346 LVZ524344:LVZ524346 MFV524344:MFV524346 MPR524344:MPR524346 MZN524344:MZN524346 NJJ524344:NJJ524346 NTF524344:NTF524346 ODB524344:ODB524346 OMX524344:OMX524346 OWT524344:OWT524346 PGP524344:PGP524346 PQL524344:PQL524346 QAH524344:QAH524346 QKD524344:QKD524346 QTZ524344:QTZ524346 RDV524344:RDV524346 RNR524344:RNR524346 RXN524344:RXN524346 SHJ524344:SHJ524346 SRF524344:SRF524346 TBB524344:TBB524346 TKX524344:TKX524346 TUT524344:TUT524346 UEP524344:UEP524346 UOL524344:UOL524346 UYH524344:UYH524346 VID524344:VID524346 VRZ524344:VRZ524346 WBV524344:WBV524346 WLR524344:WLR524346 WVN524344:WVN524346 F589880:F589882 JB589880:JB589882 SX589880:SX589882 ACT589880:ACT589882 AMP589880:AMP589882 AWL589880:AWL589882 BGH589880:BGH589882 BQD589880:BQD589882 BZZ589880:BZZ589882 CJV589880:CJV589882 CTR589880:CTR589882 DDN589880:DDN589882 DNJ589880:DNJ589882 DXF589880:DXF589882 EHB589880:EHB589882 EQX589880:EQX589882 FAT589880:FAT589882 FKP589880:FKP589882 FUL589880:FUL589882 GEH589880:GEH589882 GOD589880:GOD589882 GXZ589880:GXZ589882 HHV589880:HHV589882 HRR589880:HRR589882 IBN589880:IBN589882 ILJ589880:ILJ589882 IVF589880:IVF589882 JFB589880:JFB589882 JOX589880:JOX589882 JYT589880:JYT589882 KIP589880:KIP589882 KSL589880:KSL589882 LCH589880:LCH589882 LMD589880:LMD589882 LVZ589880:LVZ589882 MFV589880:MFV589882 MPR589880:MPR589882 MZN589880:MZN589882 NJJ589880:NJJ589882 NTF589880:NTF589882 ODB589880:ODB589882 OMX589880:OMX589882 OWT589880:OWT589882 PGP589880:PGP589882 PQL589880:PQL589882 QAH589880:QAH589882 QKD589880:QKD589882 QTZ589880:QTZ589882 RDV589880:RDV589882 RNR589880:RNR589882 RXN589880:RXN589882 SHJ589880:SHJ589882 SRF589880:SRF589882 TBB589880:TBB589882 TKX589880:TKX589882 TUT589880:TUT589882 UEP589880:UEP589882 UOL589880:UOL589882 UYH589880:UYH589882 VID589880:VID589882 VRZ589880:VRZ589882 WBV589880:WBV589882 WLR589880:WLR589882 WVN589880:WVN589882 F655416:F655418 JB655416:JB655418 SX655416:SX655418 ACT655416:ACT655418 AMP655416:AMP655418 AWL655416:AWL655418 BGH655416:BGH655418 BQD655416:BQD655418 BZZ655416:BZZ655418 CJV655416:CJV655418 CTR655416:CTR655418 DDN655416:DDN655418 DNJ655416:DNJ655418 DXF655416:DXF655418 EHB655416:EHB655418 EQX655416:EQX655418 FAT655416:FAT655418 FKP655416:FKP655418 FUL655416:FUL655418 GEH655416:GEH655418 GOD655416:GOD655418 GXZ655416:GXZ655418 HHV655416:HHV655418 HRR655416:HRR655418 IBN655416:IBN655418 ILJ655416:ILJ655418 IVF655416:IVF655418 JFB655416:JFB655418 JOX655416:JOX655418 JYT655416:JYT655418 KIP655416:KIP655418 KSL655416:KSL655418 LCH655416:LCH655418 LMD655416:LMD655418 LVZ655416:LVZ655418 MFV655416:MFV655418 MPR655416:MPR655418 MZN655416:MZN655418 NJJ655416:NJJ655418 NTF655416:NTF655418 ODB655416:ODB655418 OMX655416:OMX655418 OWT655416:OWT655418 PGP655416:PGP655418 PQL655416:PQL655418 QAH655416:QAH655418 QKD655416:QKD655418 QTZ655416:QTZ655418 RDV655416:RDV655418 RNR655416:RNR655418 RXN655416:RXN655418 SHJ655416:SHJ655418 SRF655416:SRF655418 TBB655416:TBB655418 TKX655416:TKX655418 TUT655416:TUT655418 UEP655416:UEP655418 UOL655416:UOL655418 UYH655416:UYH655418 VID655416:VID655418 VRZ655416:VRZ655418 WBV655416:WBV655418 WLR655416:WLR655418 WVN655416:WVN655418 F720952:F720954 JB720952:JB720954 SX720952:SX720954 ACT720952:ACT720954 AMP720952:AMP720954 AWL720952:AWL720954 BGH720952:BGH720954 BQD720952:BQD720954 BZZ720952:BZZ720954 CJV720952:CJV720954 CTR720952:CTR720954 DDN720952:DDN720954 DNJ720952:DNJ720954 DXF720952:DXF720954 EHB720952:EHB720954 EQX720952:EQX720954 FAT720952:FAT720954 FKP720952:FKP720954 FUL720952:FUL720954 GEH720952:GEH720954 GOD720952:GOD720954 GXZ720952:GXZ720954 HHV720952:HHV720954 HRR720952:HRR720954 IBN720952:IBN720954 ILJ720952:ILJ720954 IVF720952:IVF720954 JFB720952:JFB720954 JOX720952:JOX720954 JYT720952:JYT720954 KIP720952:KIP720954 KSL720952:KSL720954 LCH720952:LCH720954 LMD720952:LMD720954 LVZ720952:LVZ720954 MFV720952:MFV720954 MPR720952:MPR720954 MZN720952:MZN720954 NJJ720952:NJJ720954 NTF720952:NTF720954 ODB720952:ODB720954 OMX720952:OMX720954 OWT720952:OWT720954 PGP720952:PGP720954 PQL720952:PQL720954 QAH720952:QAH720954 QKD720952:QKD720954 QTZ720952:QTZ720954 RDV720952:RDV720954 RNR720952:RNR720954 RXN720952:RXN720954 SHJ720952:SHJ720954 SRF720952:SRF720954 TBB720952:TBB720954 TKX720952:TKX720954 TUT720952:TUT720954 UEP720952:UEP720954 UOL720952:UOL720954 UYH720952:UYH720954 VID720952:VID720954 VRZ720952:VRZ720954 WBV720952:WBV720954 WLR720952:WLR720954 WVN720952:WVN720954 F786488:F786490 JB786488:JB786490 SX786488:SX786490 ACT786488:ACT786490 AMP786488:AMP786490 AWL786488:AWL786490 BGH786488:BGH786490 BQD786488:BQD786490 BZZ786488:BZZ786490 CJV786488:CJV786490 CTR786488:CTR786490 DDN786488:DDN786490 DNJ786488:DNJ786490 DXF786488:DXF786490 EHB786488:EHB786490 EQX786488:EQX786490 FAT786488:FAT786490 FKP786488:FKP786490 FUL786488:FUL786490 GEH786488:GEH786490 GOD786488:GOD786490 GXZ786488:GXZ786490 HHV786488:HHV786490 HRR786488:HRR786490 IBN786488:IBN786490 ILJ786488:ILJ786490 IVF786488:IVF786490 JFB786488:JFB786490 JOX786488:JOX786490 JYT786488:JYT786490 KIP786488:KIP786490 KSL786488:KSL786490 LCH786488:LCH786490 LMD786488:LMD786490 LVZ786488:LVZ786490 MFV786488:MFV786490 MPR786488:MPR786490 MZN786488:MZN786490 NJJ786488:NJJ786490 NTF786488:NTF786490 ODB786488:ODB786490 OMX786488:OMX786490 OWT786488:OWT786490 PGP786488:PGP786490 PQL786488:PQL786490 QAH786488:QAH786490 QKD786488:QKD786490 QTZ786488:QTZ786490 RDV786488:RDV786490 RNR786488:RNR786490 RXN786488:RXN786490 SHJ786488:SHJ786490 SRF786488:SRF786490 TBB786488:TBB786490 TKX786488:TKX786490 TUT786488:TUT786490 UEP786488:UEP786490 UOL786488:UOL786490 UYH786488:UYH786490 VID786488:VID786490 VRZ786488:VRZ786490 WBV786488:WBV786490 WLR786488:WLR786490 WVN786488:WVN786490 F852024:F852026 JB852024:JB852026 SX852024:SX852026 ACT852024:ACT852026 AMP852024:AMP852026 AWL852024:AWL852026 BGH852024:BGH852026 BQD852024:BQD852026 BZZ852024:BZZ852026 CJV852024:CJV852026 CTR852024:CTR852026 DDN852024:DDN852026 DNJ852024:DNJ852026 DXF852024:DXF852026 EHB852024:EHB852026 EQX852024:EQX852026 FAT852024:FAT852026 FKP852024:FKP852026 FUL852024:FUL852026 GEH852024:GEH852026 GOD852024:GOD852026 GXZ852024:GXZ852026 HHV852024:HHV852026 HRR852024:HRR852026 IBN852024:IBN852026 ILJ852024:ILJ852026 IVF852024:IVF852026 JFB852024:JFB852026 JOX852024:JOX852026 JYT852024:JYT852026 KIP852024:KIP852026 KSL852024:KSL852026 LCH852024:LCH852026 LMD852024:LMD852026 LVZ852024:LVZ852026 MFV852024:MFV852026 MPR852024:MPR852026 MZN852024:MZN852026 NJJ852024:NJJ852026 NTF852024:NTF852026 ODB852024:ODB852026 OMX852024:OMX852026 OWT852024:OWT852026 PGP852024:PGP852026 PQL852024:PQL852026 QAH852024:QAH852026 QKD852024:QKD852026 QTZ852024:QTZ852026 RDV852024:RDV852026 RNR852024:RNR852026 RXN852024:RXN852026 SHJ852024:SHJ852026 SRF852024:SRF852026 TBB852024:TBB852026 TKX852024:TKX852026 TUT852024:TUT852026 UEP852024:UEP852026 UOL852024:UOL852026 UYH852024:UYH852026 VID852024:VID852026 VRZ852024:VRZ852026 WBV852024:WBV852026 WLR852024:WLR852026 WVN852024:WVN852026 F917560:F917562 JB917560:JB917562 SX917560:SX917562 ACT917560:ACT917562 AMP917560:AMP917562 AWL917560:AWL917562 BGH917560:BGH917562 BQD917560:BQD917562 BZZ917560:BZZ917562 CJV917560:CJV917562 CTR917560:CTR917562 DDN917560:DDN917562 DNJ917560:DNJ917562 DXF917560:DXF917562 EHB917560:EHB917562 EQX917560:EQX917562 FAT917560:FAT917562 FKP917560:FKP917562 FUL917560:FUL917562 GEH917560:GEH917562 GOD917560:GOD917562 GXZ917560:GXZ917562 HHV917560:HHV917562 HRR917560:HRR917562 IBN917560:IBN917562 ILJ917560:ILJ917562 IVF917560:IVF917562 JFB917560:JFB917562 JOX917560:JOX917562 JYT917560:JYT917562 KIP917560:KIP917562 KSL917560:KSL917562 LCH917560:LCH917562 LMD917560:LMD917562 LVZ917560:LVZ917562 MFV917560:MFV917562 MPR917560:MPR917562 MZN917560:MZN917562 NJJ917560:NJJ917562 NTF917560:NTF917562 ODB917560:ODB917562 OMX917560:OMX917562 OWT917560:OWT917562 PGP917560:PGP917562 PQL917560:PQL917562 QAH917560:QAH917562 QKD917560:QKD917562 QTZ917560:QTZ917562 RDV917560:RDV917562 RNR917560:RNR917562 RXN917560:RXN917562 SHJ917560:SHJ917562 SRF917560:SRF917562 TBB917560:TBB917562 TKX917560:TKX917562 TUT917560:TUT917562 UEP917560:UEP917562 UOL917560:UOL917562 UYH917560:UYH917562 VID917560:VID917562 VRZ917560:VRZ917562 WBV917560:WBV917562 WLR917560:WLR917562 WVN917560:WVN917562 F983096:F983098 JB983096:JB983098 SX983096:SX983098 ACT983096:ACT983098 AMP983096:AMP983098 AWL983096:AWL983098 BGH983096:BGH983098 BQD983096:BQD983098 BZZ983096:BZZ983098 CJV983096:CJV983098 CTR983096:CTR983098 DDN983096:DDN983098 DNJ983096:DNJ983098 DXF983096:DXF983098 EHB983096:EHB983098 EQX983096:EQX983098 FAT983096:FAT983098 FKP983096:FKP983098 FUL983096:FUL983098 GEH983096:GEH983098 GOD983096:GOD983098 GXZ983096:GXZ983098 HHV983096:HHV983098 HRR983096:HRR983098 IBN983096:IBN983098 ILJ983096:ILJ983098 IVF983096:IVF983098 JFB983096:JFB983098 JOX983096:JOX983098 JYT983096:JYT983098 KIP983096:KIP983098 KSL983096:KSL983098 LCH983096:LCH983098 LMD983096:LMD983098 LVZ983096:LVZ983098 MFV983096:MFV983098 MPR983096:MPR983098 MZN983096:MZN983098 NJJ983096:NJJ983098 NTF983096:NTF983098 ODB983096:ODB983098 OMX983096:OMX983098 OWT983096:OWT983098 PGP983096:PGP983098 PQL983096:PQL983098 QAH983096:QAH983098 QKD983096:QKD983098 QTZ983096:QTZ983098 RDV983096:RDV983098 RNR983096:RNR983098 RXN983096:RXN983098 SHJ983096:SHJ983098 SRF983096:SRF983098 TBB983096:TBB983098 TKX983096:TKX983098 TUT983096:TUT983098 UEP983096:UEP983098 UOL983096:UOL983098 UYH983096:UYH983098 VID983096:VID983098 VRZ983096:VRZ983098 WBV983096:WBV983098 WLR983096:WLR983098 WVN983096:WVN983098 N55 JJ55 TF55 ADB55 AMX55 AWT55 BGP55 BQL55 CAH55 CKD55 CTZ55 DDV55 DNR55 DXN55 EHJ55 ERF55 FBB55 FKX55 FUT55 GEP55 GOL55 GYH55 HID55 HRZ55 IBV55 ILR55 IVN55 JFJ55 JPF55 JZB55 KIX55 KST55 LCP55 LML55 LWH55 MGD55 MPZ55 MZV55 NJR55 NTN55 ODJ55 ONF55 OXB55 PGX55 PQT55 QAP55 QKL55 QUH55 RED55 RNZ55 RXV55 SHR55 SRN55 TBJ55 TLF55 TVB55 UEX55 UOT55 UYP55 VIL55 VSH55 WCD55 WLZ55 WVV55 N65591 JJ65591 TF65591 ADB65591 AMX65591 AWT65591 BGP65591 BQL65591 CAH65591 CKD65591 CTZ65591 DDV65591 DNR65591 DXN65591 EHJ65591 ERF65591 FBB65591 FKX65591 FUT65591 GEP65591 GOL65591 GYH65591 HID65591 HRZ65591 IBV65591 ILR65591 IVN65591 JFJ65591 JPF65591 JZB65591 KIX65591 KST65591 LCP65591 LML65591 LWH65591 MGD65591 MPZ65591 MZV65591 NJR65591 NTN65591 ODJ65591 ONF65591 OXB65591 PGX65591 PQT65591 QAP65591 QKL65591 QUH65591 RED65591 RNZ65591 RXV65591 SHR65591 SRN65591 TBJ65591 TLF65591 TVB65591 UEX65591 UOT65591 UYP65591 VIL65591 VSH65591 WCD65591 WLZ65591 WVV65591 N131127 JJ131127 TF131127 ADB131127 AMX131127 AWT131127 BGP131127 BQL131127 CAH131127 CKD131127 CTZ131127 DDV131127 DNR131127 DXN131127 EHJ131127 ERF131127 FBB131127 FKX131127 FUT131127 GEP131127 GOL131127 GYH131127 HID131127 HRZ131127 IBV131127 ILR131127 IVN131127 JFJ131127 JPF131127 JZB131127 KIX131127 KST131127 LCP131127 LML131127 LWH131127 MGD131127 MPZ131127 MZV131127 NJR131127 NTN131127 ODJ131127 ONF131127 OXB131127 PGX131127 PQT131127 QAP131127 QKL131127 QUH131127 RED131127 RNZ131127 RXV131127 SHR131127 SRN131127 TBJ131127 TLF131127 TVB131127 UEX131127 UOT131127 UYP131127 VIL131127 VSH131127 WCD131127 WLZ131127 WVV131127 N196663 JJ196663 TF196663 ADB196663 AMX196663 AWT196663 BGP196663 BQL196663 CAH196663 CKD196663 CTZ196663 DDV196663 DNR196663 DXN196663 EHJ196663 ERF196663 FBB196663 FKX196663 FUT196663 GEP196663 GOL196663 GYH196663 HID196663 HRZ196663 IBV196663 ILR196663 IVN196663 JFJ196663 JPF196663 JZB196663 KIX196663 KST196663 LCP196663 LML196663 LWH196663 MGD196663 MPZ196663 MZV196663 NJR196663 NTN196663 ODJ196663 ONF196663 OXB196663 PGX196663 PQT196663 QAP196663 QKL196663 QUH196663 RED196663 RNZ196663 RXV196663 SHR196663 SRN196663 TBJ196663 TLF196663 TVB196663 UEX196663 UOT196663 UYP196663 VIL196663 VSH196663 WCD196663 WLZ196663 WVV196663 N262199 JJ262199 TF262199 ADB262199 AMX262199 AWT262199 BGP262199 BQL262199 CAH262199 CKD262199 CTZ262199 DDV262199 DNR262199 DXN262199 EHJ262199 ERF262199 FBB262199 FKX262199 FUT262199 GEP262199 GOL262199 GYH262199 HID262199 HRZ262199 IBV262199 ILR262199 IVN262199 JFJ262199 JPF262199 JZB262199 KIX262199 KST262199 LCP262199 LML262199 LWH262199 MGD262199 MPZ262199 MZV262199 NJR262199 NTN262199 ODJ262199 ONF262199 OXB262199 PGX262199 PQT262199 QAP262199 QKL262199 QUH262199 RED262199 RNZ262199 RXV262199 SHR262199 SRN262199 TBJ262199 TLF262199 TVB262199 UEX262199 UOT262199 UYP262199 VIL262199 VSH262199 WCD262199 WLZ262199 WVV262199 N327735 JJ327735 TF327735 ADB327735 AMX327735 AWT327735 BGP327735 BQL327735 CAH327735 CKD327735 CTZ327735 DDV327735 DNR327735 DXN327735 EHJ327735 ERF327735 FBB327735 FKX327735 FUT327735 GEP327735 GOL327735 GYH327735 HID327735 HRZ327735 IBV327735 ILR327735 IVN327735 JFJ327735 JPF327735 JZB327735 KIX327735 KST327735 LCP327735 LML327735 LWH327735 MGD327735 MPZ327735 MZV327735 NJR327735 NTN327735 ODJ327735 ONF327735 OXB327735 PGX327735 PQT327735 QAP327735 QKL327735 QUH327735 RED327735 RNZ327735 RXV327735 SHR327735 SRN327735 TBJ327735 TLF327735 TVB327735 UEX327735 UOT327735 UYP327735 VIL327735 VSH327735 WCD327735 WLZ327735 WVV327735 N393271 JJ393271 TF393271 ADB393271 AMX393271 AWT393271 BGP393271 BQL393271 CAH393271 CKD393271 CTZ393271 DDV393271 DNR393271 DXN393271 EHJ393271 ERF393271 FBB393271 FKX393271 FUT393271 GEP393271 GOL393271 GYH393271 HID393271 HRZ393271 IBV393271 ILR393271 IVN393271 JFJ393271 JPF393271 JZB393271 KIX393271 KST393271 LCP393271 LML393271 LWH393271 MGD393271 MPZ393271 MZV393271 NJR393271 NTN393271 ODJ393271 ONF393271 OXB393271 PGX393271 PQT393271 QAP393271 QKL393271 QUH393271 RED393271 RNZ393271 RXV393271 SHR393271 SRN393271 TBJ393271 TLF393271 TVB393271 UEX393271 UOT393271 UYP393271 VIL393271 VSH393271 WCD393271 WLZ393271 WVV393271 N458807 JJ458807 TF458807 ADB458807 AMX458807 AWT458807 BGP458807 BQL458807 CAH458807 CKD458807 CTZ458807 DDV458807 DNR458807 DXN458807 EHJ458807 ERF458807 FBB458807 FKX458807 FUT458807 GEP458807 GOL458807 GYH458807 HID458807 HRZ458807 IBV458807 ILR458807 IVN458807 JFJ458807 JPF458807 JZB458807 KIX458807 KST458807 LCP458807 LML458807 LWH458807 MGD458807 MPZ458807 MZV458807 NJR458807 NTN458807 ODJ458807 ONF458807 OXB458807 PGX458807 PQT458807 QAP458807 QKL458807 QUH458807 RED458807 RNZ458807 RXV458807 SHR458807 SRN458807 TBJ458807 TLF458807 TVB458807 UEX458807 UOT458807 UYP458807 VIL458807 VSH458807 WCD458807 WLZ458807 WVV458807 N524343 JJ524343 TF524343 ADB524343 AMX524343 AWT524343 BGP524343 BQL524343 CAH524343 CKD524343 CTZ524343 DDV524343 DNR524343 DXN524343 EHJ524343 ERF524343 FBB524343 FKX524343 FUT524343 GEP524343 GOL524343 GYH524343 HID524343 HRZ524343 IBV524343 ILR524343 IVN524343 JFJ524343 JPF524343 JZB524343 KIX524343 KST524343 LCP524343 LML524343 LWH524343 MGD524343 MPZ524343 MZV524343 NJR524343 NTN524343 ODJ524343 ONF524343 OXB524343 PGX524343 PQT524343 QAP524343 QKL524343 QUH524343 RED524343 RNZ524343 RXV524343 SHR524343 SRN524343 TBJ524343 TLF524343 TVB524343 UEX524343 UOT524343 UYP524343 VIL524343 VSH524343 WCD524343 WLZ524343 WVV524343 N589879 JJ589879 TF589879 ADB589879 AMX589879 AWT589879 BGP589879 BQL589879 CAH589879 CKD589879 CTZ589879 DDV589879 DNR589879 DXN589879 EHJ589879 ERF589879 FBB589879 FKX589879 FUT589879 GEP589879 GOL589879 GYH589879 HID589879 HRZ589879 IBV589879 ILR589879 IVN589879 JFJ589879 JPF589879 JZB589879 KIX589879 KST589879 LCP589879 LML589879 LWH589879 MGD589879 MPZ589879 MZV589879 NJR589879 NTN589879 ODJ589879 ONF589879 OXB589879 PGX589879 PQT589879 QAP589879 QKL589879 QUH589879 RED589879 RNZ589879 RXV589879 SHR589879 SRN589879 TBJ589879 TLF589879 TVB589879 UEX589879 UOT589879 UYP589879 VIL589879 VSH589879 WCD589879 WLZ589879 WVV589879 N655415 JJ655415 TF655415 ADB655415 AMX655415 AWT655415 BGP655415 BQL655415 CAH655415 CKD655415 CTZ655415 DDV655415 DNR655415 DXN655415 EHJ655415 ERF655415 FBB655415 FKX655415 FUT655415 GEP655415 GOL655415 GYH655415 HID655415 HRZ655415 IBV655415 ILR655415 IVN655415 JFJ655415 JPF655415 JZB655415 KIX655415 KST655415 LCP655415 LML655415 LWH655415 MGD655415 MPZ655415 MZV655415 NJR655415 NTN655415 ODJ655415 ONF655415 OXB655415 PGX655415 PQT655415 QAP655415 QKL655415 QUH655415 RED655415 RNZ655415 RXV655415 SHR655415 SRN655415 TBJ655415 TLF655415 TVB655415 UEX655415 UOT655415 UYP655415 VIL655415 VSH655415 WCD655415 WLZ655415 WVV655415 N720951 JJ720951 TF720951 ADB720951 AMX720951 AWT720951 BGP720951 BQL720951 CAH720951 CKD720951 CTZ720951 DDV720951 DNR720951 DXN720951 EHJ720951 ERF720951 FBB720951 FKX720951 FUT720951 GEP720951 GOL720951 GYH720951 HID720951 HRZ720951 IBV720951 ILR720951 IVN720951 JFJ720951 JPF720951 JZB720951 KIX720951 KST720951 LCP720951 LML720951 LWH720951 MGD720951 MPZ720951 MZV720951 NJR720951 NTN720951 ODJ720951 ONF720951 OXB720951 PGX720951 PQT720951 QAP720951 QKL720951 QUH720951 RED720951 RNZ720951 RXV720951 SHR720951 SRN720951 TBJ720951 TLF720951 TVB720951 UEX720951 UOT720951 UYP720951 VIL720951 VSH720951 WCD720951 WLZ720951 WVV720951 N786487 JJ786487 TF786487 ADB786487 AMX786487 AWT786487 BGP786487 BQL786487 CAH786487 CKD786487 CTZ786487 DDV786487 DNR786487 DXN786487 EHJ786487 ERF786487 FBB786487 FKX786487 FUT786487 GEP786487 GOL786487 GYH786487 HID786487 HRZ786487 IBV786487 ILR786487 IVN786487 JFJ786487 JPF786487 JZB786487 KIX786487 KST786487 LCP786487 LML786487 LWH786487 MGD786487 MPZ786487 MZV786487 NJR786487 NTN786487 ODJ786487 ONF786487 OXB786487 PGX786487 PQT786487 QAP786487 QKL786487 QUH786487 RED786487 RNZ786487 RXV786487 SHR786487 SRN786487 TBJ786487 TLF786487 TVB786487 UEX786487 UOT786487 UYP786487 VIL786487 VSH786487 WCD786487 WLZ786487 WVV786487 N852023 JJ852023 TF852023 ADB852023 AMX852023 AWT852023 BGP852023 BQL852023 CAH852023 CKD852023 CTZ852023 DDV852023 DNR852023 DXN852023 EHJ852023 ERF852023 FBB852023 FKX852023 FUT852023 GEP852023 GOL852023 GYH852023 HID852023 HRZ852023 IBV852023 ILR852023 IVN852023 JFJ852023 JPF852023 JZB852023 KIX852023 KST852023 LCP852023 LML852023 LWH852023 MGD852023 MPZ852023 MZV852023 NJR852023 NTN852023 ODJ852023 ONF852023 OXB852023 PGX852023 PQT852023 QAP852023 QKL852023 QUH852023 RED852023 RNZ852023 RXV852023 SHR852023 SRN852023 TBJ852023 TLF852023 TVB852023 UEX852023 UOT852023 UYP852023 VIL852023 VSH852023 WCD852023 WLZ852023 WVV852023 N917559 JJ917559 TF917559 ADB917559 AMX917559 AWT917559 BGP917559 BQL917559 CAH917559 CKD917559 CTZ917559 DDV917559 DNR917559 DXN917559 EHJ917559 ERF917559 FBB917559 FKX917559 FUT917559 GEP917559 GOL917559 GYH917559 HID917559 HRZ917559 IBV917559 ILR917559 IVN917559 JFJ917559 JPF917559 JZB917559 KIX917559 KST917559 LCP917559 LML917559 LWH917559 MGD917559 MPZ917559 MZV917559 NJR917559 NTN917559 ODJ917559 ONF917559 OXB917559 PGX917559 PQT917559 QAP917559 QKL917559 QUH917559 RED917559 RNZ917559 RXV917559 SHR917559 SRN917559 TBJ917559 TLF917559 TVB917559 UEX917559 UOT917559 UYP917559 VIL917559 VSH917559 WCD917559 WLZ917559 WVV917559 N983095 JJ983095 TF983095 ADB983095 AMX983095 AWT983095 BGP983095 BQL983095 CAH983095 CKD983095 CTZ983095 DDV983095 DNR983095 DXN983095 EHJ983095 ERF983095 FBB983095 FKX983095 FUT983095 GEP983095 GOL983095 GYH983095 HID983095 HRZ983095 IBV983095 ILR983095 IVN983095 JFJ983095 JPF983095 JZB983095 KIX983095 KST983095 LCP983095 LML983095 LWH983095 MGD983095 MPZ983095 MZV983095 NJR983095 NTN983095 ODJ983095 ONF983095 OXB983095 PGX983095 PQT983095 QAP983095 QKL983095 QUH983095 RED983095 RNZ983095 RXV983095 SHR983095 SRN983095 TBJ983095 TLF983095 TVB983095 UEX983095 UOT983095 UYP983095 VIL983095 VSH983095 WCD983095 WLZ983095 WVV983095 F50:F51 JB50:JB51 SX50:SX51 ACT50:ACT51 AMP50:AMP51 AWL50:AWL51 BGH50:BGH51 BQD50:BQD51 BZZ50:BZZ51 CJV50:CJV51 CTR50:CTR51 DDN50:DDN51 DNJ50:DNJ51 DXF50:DXF51 EHB50:EHB51 EQX50:EQX51 FAT50:FAT51 FKP50:FKP51 FUL50:FUL51 GEH50:GEH51 GOD50:GOD51 GXZ50:GXZ51 HHV50:HHV51 HRR50:HRR51 IBN50:IBN51 ILJ50:ILJ51 IVF50:IVF51 JFB50:JFB51 JOX50:JOX51 JYT50:JYT51 KIP50:KIP51 KSL50:KSL51 LCH50:LCH51 LMD50:LMD51 LVZ50:LVZ51 MFV50:MFV51 MPR50:MPR51 MZN50:MZN51 NJJ50:NJJ51 NTF50:NTF51 ODB50:ODB51 OMX50:OMX51 OWT50:OWT51 PGP50:PGP51 PQL50:PQL51 QAH50:QAH51 QKD50:QKD51 QTZ50:QTZ51 RDV50:RDV51 RNR50:RNR51 RXN50:RXN51 SHJ50:SHJ51 SRF50:SRF51 TBB50:TBB51 TKX50:TKX51 TUT50:TUT51 UEP50:UEP51 UOL50:UOL51 UYH50:UYH51 VID50:VID51 VRZ50:VRZ51 WBV50:WBV51 WLR50:WLR51 WVN50:WVN51 F65586:F65587 JB65586:JB65587 SX65586:SX65587 ACT65586:ACT65587 AMP65586:AMP65587 AWL65586:AWL65587 BGH65586:BGH65587 BQD65586:BQD65587 BZZ65586:BZZ65587 CJV65586:CJV65587 CTR65586:CTR65587 DDN65586:DDN65587 DNJ65586:DNJ65587 DXF65586:DXF65587 EHB65586:EHB65587 EQX65586:EQX65587 FAT65586:FAT65587 FKP65586:FKP65587 FUL65586:FUL65587 GEH65586:GEH65587 GOD65586:GOD65587 GXZ65586:GXZ65587 HHV65586:HHV65587 HRR65586:HRR65587 IBN65586:IBN65587 ILJ65586:ILJ65587 IVF65586:IVF65587 JFB65586:JFB65587 JOX65586:JOX65587 JYT65586:JYT65587 KIP65586:KIP65587 KSL65586:KSL65587 LCH65586:LCH65587 LMD65586:LMD65587 LVZ65586:LVZ65587 MFV65586:MFV65587 MPR65586:MPR65587 MZN65586:MZN65587 NJJ65586:NJJ65587 NTF65586:NTF65587 ODB65586:ODB65587 OMX65586:OMX65587 OWT65586:OWT65587 PGP65586:PGP65587 PQL65586:PQL65587 QAH65586:QAH65587 QKD65586:QKD65587 QTZ65586:QTZ65587 RDV65586:RDV65587 RNR65586:RNR65587 RXN65586:RXN65587 SHJ65586:SHJ65587 SRF65586:SRF65587 TBB65586:TBB65587 TKX65586:TKX65587 TUT65586:TUT65587 UEP65586:UEP65587 UOL65586:UOL65587 UYH65586:UYH65587 VID65586:VID65587 VRZ65586:VRZ65587 WBV65586:WBV65587 WLR65586:WLR65587 WVN65586:WVN65587 F131122:F131123 JB131122:JB131123 SX131122:SX131123 ACT131122:ACT131123 AMP131122:AMP131123 AWL131122:AWL131123 BGH131122:BGH131123 BQD131122:BQD131123 BZZ131122:BZZ131123 CJV131122:CJV131123 CTR131122:CTR131123 DDN131122:DDN131123 DNJ131122:DNJ131123 DXF131122:DXF131123 EHB131122:EHB131123 EQX131122:EQX131123 FAT131122:FAT131123 FKP131122:FKP131123 FUL131122:FUL131123 GEH131122:GEH131123 GOD131122:GOD131123 GXZ131122:GXZ131123 HHV131122:HHV131123 HRR131122:HRR131123 IBN131122:IBN131123 ILJ131122:ILJ131123 IVF131122:IVF131123 JFB131122:JFB131123 JOX131122:JOX131123 JYT131122:JYT131123 KIP131122:KIP131123 KSL131122:KSL131123 LCH131122:LCH131123 LMD131122:LMD131123 LVZ131122:LVZ131123 MFV131122:MFV131123 MPR131122:MPR131123 MZN131122:MZN131123 NJJ131122:NJJ131123 NTF131122:NTF131123 ODB131122:ODB131123 OMX131122:OMX131123 OWT131122:OWT131123 PGP131122:PGP131123 PQL131122:PQL131123 QAH131122:QAH131123 QKD131122:QKD131123 QTZ131122:QTZ131123 RDV131122:RDV131123 RNR131122:RNR131123 RXN131122:RXN131123 SHJ131122:SHJ131123 SRF131122:SRF131123 TBB131122:TBB131123 TKX131122:TKX131123 TUT131122:TUT131123 UEP131122:UEP131123 UOL131122:UOL131123 UYH131122:UYH131123 VID131122:VID131123 VRZ131122:VRZ131123 WBV131122:WBV131123 WLR131122:WLR131123 WVN131122:WVN131123 F196658:F196659 JB196658:JB196659 SX196658:SX196659 ACT196658:ACT196659 AMP196658:AMP196659 AWL196658:AWL196659 BGH196658:BGH196659 BQD196658:BQD196659 BZZ196658:BZZ196659 CJV196658:CJV196659 CTR196658:CTR196659 DDN196658:DDN196659 DNJ196658:DNJ196659 DXF196658:DXF196659 EHB196658:EHB196659 EQX196658:EQX196659 FAT196658:FAT196659 FKP196658:FKP196659 FUL196658:FUL196659 GEH196658:GEH196659 GOD196658:GOD196659 GXZ196658:GXZ196659 HHV196658:HHV196659 HRR196658:HRR196659 IBN196658:IBN196659 ILJ196658:ILJ196659 IVF196658:IVF196659 JFB196658:JFB196659 JOX196658:JOX196659 JYT196658:JYT196659 KIP196658:KIP196659 KSL196658:KSL196659 LCH196658:LCH196659 LMD196658:LMD196659 LVZ196658:LVZ196659 MFV196658:MFV196659 MPR196658:MPR196659 MZN196658:MZN196659 NJJ196658:NJJ196659 NTF196658:NTF196659 ODB196658:ODB196659 OMX196658:OMX196659 OWT196658:OWT196659 PGP196658:PGP196659 PQL196658:PQL196659 QAH196658:QAH196659 QKD196658:QKD196659 QTZ196658:QTZ196659 RDV196658:RDV196659 RNR196658:RNR196659 RXN196658:RXN196659 SHJ196658:SHJ196659 SRF196658:SRF196659 TBB196658:TBB196659 TKX196658:TKX196659 TUT196658:TUT196659 UEP196658:UEP196659 UOL196658:UOL196659 UYH196658:UYH196659 VID196658:VID196659 VRZ196658:VRZ196659 WBV196658:WBV196659 WLR196658:WLR196659 WVN196658:WVN196659 F262194:F262195 JB262194:JB262195 SX262194:SX262195 ACT262194:ACT262195 AMP262194:AMP262195 AWL262194:AWL262195 BGH262194:BGH262195 BQD262194:BQD262195 BZZ262194:BZZ262195 CJV262194:CJV262195 CTR262194:CTR262195 DDN262194:DDN262195 DNJ262194:DNJ262195 DXF262194:DXF262195 EHB262194:EHB262195 EQX262194:EQX262195 FAT262194:FAT262195 FKP262194:FKP262195 FUL262194:FUL262195 GEH262194:GEH262195 GOD262194:GOD262195 GXZ262194:GXZ262195 HHV262194:HHV262195 HRR262194:HRR262195 IBN262194:IBN262195 ILJ262194:ILJ262195 IVF262194:IVF262195 JFB262194:JFB262195 JOX262194:JOX262195 JYT262194:JYT262195 KIP262194:KIP262195 KSL262194:KSL262195 LCH262194:LCH262195 LMD262194:LMD262195 LVZ262194:LVZ262195 MFV262194:MFV262195 MPR262194:MPR262195 MZN262194:MZN262195 NJJ262194:NJJ262195 NTF262194:NTF262195 ODB262194:ODB262195 OMX262194:OMX262195 OWT262194:OWT262195 PGP262194:PGP262195 PQL262194:PQL262195 QAH262194:QAH262195 QKD262194:QKD262195 QTZ262194:QTZ262195 RDV262194:RDV262195 RNR262194:RNR262195 RXN262194:RXN262195 SHJ262194:SHJ262195 SRF262194:SRF262195 TBB262194:TBB262195 TKX262194:TKX262195 TUT262194:TUT262195 UEP262194:UEP262195 UOL262194:UOL262195 UYH262194:UYH262195 VID262194:VID262195 VRZ262194:VRZ262195 WBV262194:WBV262195 WLR262194:WLR262195 WVN262194:WVN262195 F327730:F327731 JB327730:JB327731 SX327730:SX327731 ACT327730:ACT327731 AMP327730:AMP327731 AWL327730:AWL327731 BGH327730:BGH327731 BQD327730:BQD327731 BZZ327730:BZZ327731 CJV327730:CJV327731 CTR327730:CTR327731 DDN327730:DDN327731 DNJ327730:DNJ327731 DXF327730:DXF327731 EHB327730:EHB327731 EQX327730:EQX327731 FAT327730:FAT327731 FKP327730:FKP327731 FUL327730:FUL327731 GEH327730:GEH327731 GOD327730:GOD327731 GXZ327730:GXZ327731 HHV327730:HHV327731 HRR327730:HRR327731 IBN327730:IBN327731 ILJ327730:ILJ327731 IVF327730:IVF327731 JFB327730:JFB327731 JOX327730:JOX327731 JYT327730:JYT327731 KIP327730:KIP327731 KSL327730:KSL327731 LCH327730:LCH327731 LMD327730:LMD327731 LVZ327730:LVZ327731 MFV327730:MFV327731 MPR327730:MPR327731 MZN327730:MZN327731 NJJ327730:NJJ327731 NTF327730:NTF327731 ODB327730:ODB327731 OMX327730:OMX327731 OWT327730:OWT327731 PGP327730:PGP327731 PQL327730:PQL327731 QAH327730:QAH327731 QKD327730:QKD327731 QTZ327730:QTZ327731 RDV327730:RDV327731 RNR327730:RNR327731 RXN327730:RXN327731 SHJ327730:SHJ327731 SRF327730:SRF327731 TBB327730:TBB327731 TKX327730:TKX327731 TUT327730:TUT327731 UEP327730:UEP327731 UOL327730:UOL327731 UYH327730:UYH327731 VID327730:VID327731 VRZ327730:VRZ327731 WBV327730:WBV327731 WLR327730:WLR327731 WVN327730:WVN327731 F393266:F393267 JB393266:JB393267 SX393266:SX393267 ACT393266:ACT393267 AMP393266:AMP393267 AWL393266:AWL393267 BGH393266:BGH393267 BQD393266:BQD393267 BZZ393266:BZZ393267 CJV393266:CJV393267 CTR393266:CTR393267 DDN393266:DDN393267 DNJ393266:DNJ393267 DXF393266:DXF393267 EHB393266:EHB393267 EQX393266:EQX393267 FAT393266:FAT393267 FKP393266:FKP393267 FUL393266:FUL393267 GEH393266:GEH393267 GOD393266:GOD393267 GXZ393266:GXZ393267 HHV393266:HHV393267 HRR393266:HRR393267 IBN393266:IBN393267 ILJ393266:ILJ393267 IVF393266:IVF393267 JFB393266:JFB393267 JOX393266:JOX393267 JYT393266:JYT393267 KIP393266:KIP393267 KSL393266:KSL393267 LCH393266:LCH393267 LMD393266:LMD393267 LVZ393266:LVZ393267 MFV393266:MFV393267 MPR393266:MPR393267 MZN393266:MZN393267 NJJ393266:NJJ393267 NTF393266:NTF393267 ODB393266:ODB393267 OMX393266:OMX393267 OWT393266:OWT393267 PGP393266:PGP393267 PQL393266:PQL393267 QAH393266:QAH393267 QKD393266:QKD393267 QTZ393266:QTZ393267 RDV393266:RDV393267 RNR393266:RNR393267 RXN393266:RXN393267 SHJ393266:SHJ393267 SRF393266:SRF393267 TBB393266:TBB393267 TKX393266:TKX393267 TUT393266:TUT393267 UEP393266:UEP393267 UOL393266:UOL393267 UYH393266:UYH393267 VID393266:VID393267 VRZ393266:VRZ393267 WBV393266:WBV393267 WLR393266:WLR393267 WVN393266:WVN393267 F458802:F458803 JB458802:JB458803 SX458802:SX458803 ACT458802:ACT458803 AMP458802:AMP458803 AWL458802:AWL458803 BGH458802:BGH458803 BQD458802:BQD458803 BZZ458802:BZZ458803 CJV458802:CJV458803 CTR458802:CTR458803 DDN458802:DDN458803 DNJ458802:DNJ458803 DXF458802:DXF458803 EHB458802:EHB458803 EQX458802:EQX458803 FAT458802:FAT458803 FKP458802:FKP458803 FUL458802:FUL458803 GEH458802:GEH458803 GOD458802:GOD458803 GXZ458802:GXZ458803 HHV458802:HHV458803 HRR458802:HRR458803 IBN458802:IBN458803 ILJ458802:ILJ458803 IVF458802:IVF458803 JFB458802:JFB458803 JOX458802:JOX458803 JYT458802:JYT458803 KIP458802:KIP458803 KSL458802:KSL458803 LCH458802:LCH458803 LMD458802:LMD458803 LVZ458802:LVZ458803 MFV458802:MFV458803 MPR458802:MPR458803 MZN458802:MZN458803 NJJ458802:NJJ458803 NTF458802:NTF458803 ODB458802:ODB458803 OMX458802:OMX458803 OWT458802:OWT458803 PGP458802:PGP458803 PQL458802:PQL458803 QAH458802:QAH458803 QKD458802:QKD458803 QTZ458802:QTZ458803 RDV458802:RDV458803 RNR458802:RNR458803 RXN458802:RXN458803 SHJ458802:SHJ458803 SRF458802:SRF458803 TBB458802:TBB458803 TKX458802:TKX458803 TUT458802:TUT458803 UEP458802:UEP458803 UOL458802:UOL458803 UYH458802:UYH458803 VID458802:VID458803 VRZ458802:VRZ458803 WBV458802:WBV458803 WLR458802:WLR458803 WVN458802:WVN458803 F524338:F524339 JB524338:JB524339 SX524338:SX524339 ACT524338:ACT524339 AMP524338:AMP524339 AWL524338:AWL524339 BGH524338:BGH524339 BQD524338:BQD524339 BZZ524338:BZZ524339 CJV524338:CJV524339 CTR524338:CTR524339 DDN524338:DDN524339 DNJ524338:DNJ524339 DXF524338:DXF524339 EHB524338:EHB524339 EQX524338:EQX524339 FAT524338:FAT524339 FKP524338:FKP524339 FUL524338:FUL524339 GEH524338:GEH524339 GOD524338:GOD524339 GXZ524338:GXZ524339 HHV524338:HHV524339 HRR524338:HRR524339 IBN524338:IBN524339 ILJ524338:ILJ524339 IVF524338:IVF524339 JFB524338:JFB524339 JOX524338:JOX524339 JYT524338:JYT524339 KIP524338:KIP524339 KSL524338:KSL524339 LCH524338:LCH524339 LMD524338:LMD524339 LVZ524338:LVZ524339 MFV524338:MFV524339 MPR524338:MPR524339 MZN524338:MZN524339 NJJ524338:NJJ524339 NTF524338:NTF524339 ODB524338:ODB524339 OMX524338:OMX524339 OWT524338:OWT524339 PGP524338:PGP524339 PQL524338:PQL524339 QAH524338:QAH524339 QKD524338:QKD524339 QTZ524338:QTZ524339 RDV524338:RDV524339 RNR524338:RNR524339 RXN524338:RXN524339 SHJ524338:SHJ524339 SRF524338:SRF524339 TBB524338:TBB524339 TKX524338:TKX524339 TUT524338:TUT524339 UEP524338:UEP524339 UOL524338:UOL524339 UYH524338:UYH524339 VID524338:VID524339 VRZ524338:VRZ524339 WBV524338:WBV524339 WLR524338:WLR524339 WVN524338:WVN524339 F589874:F589875 JB589874:JB589875 SX589874:SX589875 ACT589874:ACT589875 AMP589874:AMP589875 AWL589874:AWL589875 BGH589874:BGH589875 BQD589874:BQD589875 BZZ589874:BZZ589875 CJV589874:CJV589875 CTR589874:CTR589875 DDN589874:DDN589875 DNJ589874:DNJ589875 DXF589874:DXF589875 EHB589874:EHB589875 EQX589874:EQX589875 FAT589874:FAT589875 FKP589874:FKP589875 FUL589874:FUL589875 GEH589874:GEH589875 GOD589874:GOD589875 GXZ589874:GXZ589875 HHV589874:HHV589875 HRR589874:HRR589875 IBN589874:IBN589875 ILJ589874:ILJ589875 IVF589874:IVF589875 JFB589874:JFB589875 JOX589874:JOX589875 JYT589874:JYT589875 KIP589874:KIP589875 KSL589874:KSL589875 LCH589874:LCH589875 LMD589874:LMD589875 LVZ589874:LVZ589875 MFV589874:MFV589875 MPR589874:MPR589875 MZN589874:MZN589875 NJJ589874:NJJ589875 NTF589874:NTF589875 ODB589874:ODB589875 OMX589874:OMX589875 OWT589874:OWT589875 PGP589874:PGP589875 PQL589874:PQL589875 QAH589874:QAH589875 QKD589874:QKD589875 QTZ589874:QTZ589875 RDV589874:RDV589875 RNR589874:RNR589875 RXN589874:RXN589875 SHJ589874:SHJ589875 SRF589874:SRF589875 TBB589874:TBB589875 TKX589874:TKX589875 TUT589874:TUT589875 UEP589874:UEP589875 UOL589874:UOL589875 UYH589874:UYH589875 VID589874:VID589875 VRZ589874:VRZ589875 WBV589874:WBV589875 WLR589874:WLR589875 WVN589874:WVN589875 F655410:F655411 JB655410:JB655411 SX655410:SX655411 ACT655410:ACT655411 AMP655410:AMP655411 AWL655410:AWL655411 BGH655410:BGH655411 BQD655410:BQD655411 BZZ655410:BZZ655411 CJV655410:CJV655411 CTR655410:CTR655411 DDN655410:DDN655411 DNJ655410:DNJ655411 DXF655410:DXF655411 EHB655410:EHB655411 EQX655410:EQX655411 FAT655410:FAT655411 FKP655410:FKP655411 FUL655410:FUL655411 GEH655410:GEH655411 GOD655410:GOD655411 GXZ655410:GXZ655411 HHV655410:HHV655411 HRR655410:HRR655411 IBN655410:IBN655411 ILJ655410:ILJ655411 IVF655410:IVF655411 JFB655410:JFB655411 JOX655410:JOX655411 JYT655410:JYT655411 KIP655410:KIP655411 KSL655410:KSL655411 LCH655410:LCH655411 LMD655410:LMD655411 LVZ655410:LVZ655411 MFV655410:MFV655411 MPR655410:MPR655411 MZN655410:MZN655411 NJJ655410:NJJ655411 NTF655410:NTF655411 ODB655410:ODB655411 OMX655410:OMX655411 OWT655410:OWT655411 PGP655410:PGP655411 PQL655410:PQL655411 QAH655410:QAH655411 QKD655410:QKD655411 QTZ655410:QTZ655411 RDV655410:RDV655411 RNR655410:RNR655411 RXN655410:RXN655411 SHJ655410:SHJ655411 SRF655410:SRF655411 TBB655410:TBB655411 TKX655410:TKX655411 TUT655410:TUT655411 UEP655410:UEP655411 UOL655410:UOL655411 UYH655410:UYH655411 VID655410:VID655411 VRZ655410:VRZ655411 WBV655410:WBV655411 WLR655410:WLR655411 WVN655410:WVN655411 F720946:F720947 JB720946:JB720947 SX720946:SX720947 ACT720946:ACT720947 AMP720946:AMP720947 AWL720946:AWL720947 BGH720946:BGH720947 BQD720946:BQD720947 BZZ720946:BZZ720947 CJV720946:CJV720947 CTR720946:CTR720947 DDN720946:DDN720947 DNJ720946:DNJ720947 DXF720946:DXF720947 EHB720946:EHB720947 EQX720946:EQX720947 FAT720946:FAT720947 FKP720946:FKP720947 FUL720946:FUL720947 GEH720946:GEH720947 GOD720946:GOD720947 GXZ720946:GXZ720947 HHV720946:HHV720947 HRR720946:HRR720947 IBN720946:IBN720947 ILJ720946:ILJ720947 IVF720946:IVF720947 JFB720946:JFB720947 JOX720946:JOX720947 JYT720946:JYT720947 KIP720946:KIP720947 KSL720946:KSL720947 LCH720946:LCH720947 LMD720946:LMD720947 LVZ720946:LVZ720947 MFV720946:MFV720947 MPR720946:MPR720947 MZN720946:MZN720947 NJJ720946:NJJ720947 NTF720946:NTF720947 ODB720946:ODB720947 OMX720946:OMX720947 OWT720946:OWT720947 PGP720946:PGP720947 PQL720946:PQL720947 QAH720946:QAH720947 QKD720946:QKD720947 QTZ720946:QTZ720947 RDV720946:RDV720947 RNR720946:RNR720947 RXN720946:RXN720947 SHJ720946:SHJ720947 SRF720946:SRF720947 TBB720946:TBB720947 TKX720946:TKX720947 TUT720946:TUT720947 UEP720946:UEP720947 UOL720946:UOL720947 UYH720946:UYH720947 VID720946:VID720947 VRZ720946:VRZ720947 WBV720946:WBV720947 WLR720946:WLR720947 WVN720946:WVN720947 F786482:F786483 JB786482:JB786483 SX786482:SX786483 ACT786482:ACT786483 AMP786482:AMP786483 AWL786482:AWL786483 BGH786482:BGH786483 BQD786482:BQD786483 BZZ786482:BZZ786483 CJV786482:CJV786483 CTR786482:CTR786483 DDN786482:DDN786483 DNJ786482:DNJ786483 DXF786482:DXF786483 EHB786482:EHB786483 EQX786482:EQX786483 FAT786482:FAT786483 FKP786482:FKP786483 FUL786482:FUL786483 GEH786482:GEH786483 GOD786482:GOD786483 GXZ786482:GXZ786483 HHV786482:HHV786483 HRR786482:HRR786483 IBN786482:IBN786483 ILJ786482:ILJ786483 IVF786482:IVF786483 JFB786482:JFB786483 JOX786482:JOX786483 JYT786482:JYT786483 KIP786482:KIP786483 KSL786482:KSL786483 LCH786482:LCH786483 LMD786482:LMD786483 LVZ786482:LVZ786483 MFV786482:MFV786483 MPR786482:MPR786483 MZN786482:MZN786483 NJJ786482:NJJ786483 NTF786482:NTF786483 ODB786482:ODB786483 OMX786482:OMX786483 OWT786482:OWT786483 PGP786482:PGP786483 PQL786482:PQL786483 QAH786482:QAH786483 QKD786482:QKD786483 QTZ786482:QTZ786483 RDV786482:RDV786483 RNR786482:RNR786483 RXN786482:RXN786483 SHJ786482:SHJ786483 SRF786482:SRF786483 TBB786482:TBB786483 TKX786482:TKX786483 TUT786482:TUT786483 UEP786482:UEP786483 UOL786482:UOL786483 UYH786482:UYH786483 VID786482:VID786483 VRZ786482:VRZ786483 WBV786482:WBV786483 WLR786482:WLR786483 WVN786482:WVN786483 F852018:F852019 JB852018:JB852019 SX852018:SX852019 ACT852018:ACT852019 AMP852018:AMP852019 AWL852018:AWL852019 BGH852018:BGH852019 BQD852018:BQD852019 BZZ852018:BZZ852019 CJV852018:CJV852019 CTR852018:CTR852019 DDN852018:DDN852019 DNJ852018:DNJ852019 DXF852018:DXF852019 EHB852018:EHB852019 EQX852018:EQX852019 FAT852018:FAT852019 FKP852018:FKP852019 FUL852018:FUL852019 GEH852018:GEH852019 GOD852018:GOD852019 GXZ852018:GXZ852019 HHV852018:HHV852019 HRR852018:HRR852019 IBN852018:IBN852019 ILJ852018:ILJ852019 IVF852018:IVF852019 JFB852018:JFB852019 JOX852018:JOX852019 JYT852018:JYT852019 KIP852018:KIP852019 KSL852018:KSL852019 LCH852018:LCH852019 LMD852018:LMD852019 LVZ852018:LVZ852019 MFV852018:MFV852019 MPR852018:MPR852019 MZN852018:MZN852019 NJJ852018:NJJ852019 NTF852018:NTF852019 ODB852018:ODB852019 OMX852018:OMX852019 OWT852018:OWT852019 PGP852018:PGP852019 PQL852018:PQL852019 QAH852018:QAH852019 QKD852018:QKD852019 QTZ852018:QTZ852019 RDV852018:RDV852019 RNR852018:RNR852019 RXN852018:RXN852019 SHJ852018:SHJ852019 SRF852018:SRF852019 TBB852018:TBB852019 TKX852018:TKX852019 TUT852018:TUT852019 UEP852018:UEP852019 UOL852018:UOL852019 UYH852018:UYH852019 VID852018:VID852019 VRZ852018:VRZ852019 WBV852018:WBV852019 WLR852018:WLR852019 WVN852018:WVN852019 F917554:F917555 JB917554:JB917555 SX917554:SX917555 ACT917554:ACT917555 AMP917554:AMP917555 AWL917554:AWL917555 BGH917554:BGH917555 BQD917554:BQD917555 BZZ917554:BZZ917555 CJV917554:CJV917555 CTR917554:CTR917555 DDN917554:DDN917555 DNJ917554:DNJ917555 DXF917554:DXF917555 EHB917554:EHB917555 EQX917554:EQX917555 FAT917554:FAT917555 FKP917554:FKP917555 FUL917554:FUL917555 GEH917554:GEH917555 GOD917554:GOD917555 GXZ917554:GXZ917555 HHV917554:HHV917555 HRR917554:HRR917555 IBN917554:IBN917555 ILJ917554:ILJ917555 IVF917554:IVF917555 JFB917554:JFB917555 JOX917554:JOX917555 JYT917554:JYT917555 KIP917554:KIP917555 KSL917554:KSL917555 LCH917554:LCH917555 LMD917554:LMD917555 LVZ917554:LVZ917555 MFV917554:MFV917555 MPR917554:MPR917555 MZN917554:MZN917555 NJJ917554:NJJ917555 NTF917554:NTF917555 ODB917554:ODB917555 OMX917554:OMX917555 OWT917554:OWT917555 PGP917554:PGP917555 PQL917554:PQL917555 QAH917554:QAH917555 QKD917554:QKD917555 QTZ917554:QTZ917555 RDV917554:RDV917555 RNR917554:RNR917555 RXN917554:RXN917555 SHJ917554:SHJ917555 SRF917554:SRF917555 TBB917554:TBB917555 TKX917554:TKX917555 TUT917554:TUT917555 UEP917554:UEP917555 UOL917554:UOL917555 UYH917554:UYH917555 VID917554:VID917555 VRZ917554:VRZ917555 WBV917554:WBV917555 WLR917554:WLR917555 WVN917554:WVN917555 F983090:F983091 JB983090:JB983091 SX983090:SX983091 ACT983090:ACT983091 AMP983090:AMP983091 AWL983090:AWL983091 BGH983090:BGH983091 BQD983090:BQD983091 BZZ983090:BZZ983091 CJV983090:CJV983091 CTR983090:CTR983091 DDN983090:DDN983091 DNJ983090:DNJ983091 DXF983090:DXF983091 EHB983090:EHB983091 EQX983090:EQX983091 FAT983090:FAT983091 FKP983090:FKP983091 FUL983090:FUL983091 GEH983090:GEH983091 GOD983090:GOD983091 GXZ983090:GXZ983091 HHV983090:HHV983091 HRR983090:HRR983091 IBN983090:IBN983091 ILJ983090:ILJ983091 IVF983090:IVF983091 JFB983090:JFB983091 JOX983090:JOX983091 JYT983090:JYT983091 KIP983090:KIP983091 KSL983090:KSL983091 LCH983090:LCH983091 LMD983090:LMD983091 LVZ983090:LVZ983091 MFV983090:MFV983091 MPR983090:MPR983091 MZN983090:MZN983091 NJJ983090:NJJ983091 NTF983090:NTF983091 ODB983090:ODB983091 OMX983090:OMX983091 OWT983090:OWT983091 PGP983090:PGP983091 PQL983090:PQL983091 QAH983090:QAH983091 QKD983090:QKD983091 QTZ983090:QTZ983091 RDV983090:RDV983091 RNR983090:RNR983091 RXN983090:RXN983091 SHJ983090:SHJ983091 SRF983090:SRF983091 TBB983090:TBB983091 TKX983090:TKX983091 TUT983090:TUT983091 UEP983090:UEP983091 UOL983090:UOL983091 UYH983090:UYH983091 VID983090:VID983091 VRZ983090:VRZ983091 WBV983090:WBV983091 WLR983090:WLR983091 WVN983090:WVN983091 M56 JI56 TE56 ADA56 AMW56 AWS56 BGO56 BQK56 CAG56 CKC56 CTY56 DDU56 DNQ56 DXM56 EHI56 ERE56 FBA56 FKW56 FUS56 GEO56 GOK56 GYG56 HIC56 HRY56 IBU56 ILQ56 IVM56 JFI56 JPE56 JZA56 KIW56 KSS56 LCO56 LMK56 LWG56 MGC56 MPY56 MZU56 NJQ56 NTM56 ODI56 ONE56 OXA56 PGW56 PQS56 QAO56 QKK56 QUG56 REC56 RNY56 RXU56 SHQ56 SRM56 TBI56 TLE56 TVA56 UEW56 UOS56 UYO56 VIK56 VSG56 WCC56 WLY56 WVU56 M65592 JI65592 TE65592 ADA65592 AMW65592 AWS65592 BGO65592 BQK65592 CAG65592 CKC65592 CTY65592 DDU65592 DNQ65592 DXM65592 EHI65592 ERE65592 FBA65592 FKW65592 FUS65592 GEO65592 GOK65592 GYG65592 HIC65592 HRY65592 IBU65592 ILQ65592 IVM65592 JFI65592 JPE65592 JZA65592 KIW65592 KSS65592 LCO65592 LMK65592 LWG65592 MGC65592 MPY65592 MZU65592 NJQ65592 NTM65592 ODI65592 ONE65592 OXA65592 PGW65592 PQS65592 QAO65592 QKK65592 QUG65592 REC65592 RNY65592 RXU65592 SHQ65592 SRM65592 TBI65592 TLE65592 TVA65592 UEW65592 UOS65592 UYO65592 VIK65592 VSG65592 WCC65592 WLY65592 WVU65592 M131128 JI131128 TE131128 ADA131128 AMW131128 AWS131128 BGO131128 BQK131128 CAG131128 CKC131128 CTY131128 DDU131128 DNQ131128 DXM131128 EHI131128 ERE131128 FBA131128 FKW131128 FUS131128 GEO131128 GOK131128 GYG131128 HIC131128 HRY131128 IBU131128 ILQ131128 IVM131128 JFI131128 JPE131128 JZA131128 KIW131128 KSS131128 LCO131128 LMK131128 LWG131128 MGC131128 MPY131128 MZU131128 NJQ131128 NTM131128 ODI131128 ONE131128 OXA131128 PGW131128 PQS131128 QAO131128 QKK131128 QUG131128 REC131128 RNY131128 RXU131128 SHQ131128 SRM131128 TBI131128 TLE131128 TVA131128 UEW131128 UOS131128 UYO131128 VIK131128 VSG131128 WCC131128 WLY131128 WVU131128 M196664 JI196664 TE196664 ADA196664 AMW196664 AWS196664 BGO196664 BQK196664 CAG196664 CKC196664 CTY196664 DDU196664 DNQ196664 DXM196664 EHI196664 ERE196664 FBA196664 FKW196664 FUS196664 GEO196664 GOK196664 GYG196664 HIC196664 HRY196664 IBU196664 ILQ196664 IVM196664 JFI196664 JPE196664 JZA196664 KIW196664 KSS196664 LCO196664 LMK196664 LWG196664 MGC196664 MPY196664 MZU196664 NJQ196664 NTM196664 ODI196664 ONE196664 OXA196664 PGW196664 PQS196664 QAO196664 QKK196664 QUG196664 REC196664 RNY196664 RXU196664 SHQ196664 SRM196664 TBI196664 TLE196664 TVA196664 UEW196664 UOS196664 UYO196664 VIK196664 VSG196664 WCC196664 WLY196664 WVU196664 M262200 JI262200 TE262200 ADA262200 AMW262200 AWS262200 BGO262200 BQK262200 CAG262200 CKC262200 CTY262200 DDU262200 DNQ262200 DXM262200 EHI262200 ERE262200 FBA262200 FKW262200 FUS262200 GEO262200 GOK262200 GYG262200 HIC262200 HRY262200 IBU262200 ILQ262200 IVM262200 JFI262200 JPE262200 JZA262200 KIW262200 KSS262200 LCO262200 LMK262200 LWG262200 MGC262200 MPY262200 MZU262200 NJQ262200 NTM262200 ODI262200 ONE262200 OXA262200 PGW262200 PQS262200 QAO262200 QKK262200 QUG262200 REC262200 RNY262200 RXU262200 SHQ262200 SRM262200 TBI262200 TLE262200 TVA262200 UEW262200 UOS262200 UYO262200 VIK262200 VSG262200 WCC262200 WLY262200 WVU262200 M327736 JI327736 TE327736 ADA327736 AMW327736 AWS327736 BGO327736 BQK327736 CAG327736 CKC327736 CTY327736 DDU327736 DNQ327736 DXM327736 EHI327736 ERE327736 FBA327736 FKW327736 FUS327736 GEO327736 GOK327736 GYG327736 HIC327736 HRY327736 IBU327736 ILQ327736 IVM327736 JFI327736 JPE327736 JZA327736 KIW327736 KSS327736 LCO327736 LMK327736 LWG327736 MGC327736 MPY327736 MZU327736 NJQ327736 NTM327736 ODI327736 ONE327736 OXA327736 PGW327736 PQS327736 QAO327736 QKK327736 QUG327736 REC327736 RNY327736 RXU327736 SHQ327736 SRM327736 TBI327736 TLE327736 TVA327736 UEW327736 UOS327736 UYO327736 VIK327736 VSG327736 WCC327736 WLY327736 WVU327736 M393272 JI393272 TE393272 ADA393272 AMW393272 AWS393272 BGO393272 BQK393272 CAG393272 CKC393272 CTY393272 DDU393272 DNQ393272 DXM393272 EHI393272 ERE393272 FBA393272 FKW393272 FUS393272 GEO393272 GOK393272 GYG393272 HIC393272 HRY393272 IBU393272 ILQ393272 IVM393272 JFI393272 JPE393272 JZA393272 KIW393272 KSS393272 LCO393272 LMK393272 LWG393272 MGC393272 MPY393272 MZU393272 NJQ393272 NTM393272 ODI393272 ONE393272 OXA393272 PGW393272 PQS393272 QAO393272 QKK393272 QUG393272 REC393272 RNY393272 RXU393272 SHQ393272 SRM393272 TBI393272 TLE393272 TVA393272 UEW393272 UOS393272 UYO393272 VIK393272 VSG393272 WCC393272 WLY393272 WVU393272 M458808 JI458808 TE458808 ADA458808 AMW458808 AWS458808 BGO458808 BQK458808 CAG458808 CKC458808 CTY458808 DDU458808 DNQ458808 DXM458808 EHI458808 ERE458808 FBA458808 FKW458808 FUS458808 GEO458808 GOK458808 GYG458808 HIC458808 HRY458808 IBU458808 ILQ458808 IVM458808 JFI458808 JPE458808 JZA458808 KIW458808 KSS458808 LCO458808 LMK458808 LWG458808 MGC458808 MPY458808 MZU458808 NJQ458808 NTM458808 ODI458808 ONE458808 OXA458808 PGW458808 PQS458808 QAO458808 QKK458808 QUG458808 REC458808 RNY458808 RXU458808 SHQ458808 SRM458808 TBI458808 TLE458808 TVA458808 UEW458808 UOS458808 UYO458808 VIK458808 VSG458808 WCC458808 WLY458808 WVU458808 M524344 JI524344 TE524344 ADA524344 AMW524344 AWS524344 BGO524344 BQK524344 CAG524344 CKC524344 CTY524344 DDU524344 DNQ524344 DXM524344 EHI524344 ERE524344 FBA524344 FKW524344 FUS524344 GEO524344 GOK524344 GYG524344 HIC524344 HRY524344 IBU524344 ILQ524344 IVM524344 JFI524344 JPE524344 JZA524344 KIW524344 KSS524344 LCO524344 LMK524344 LWG524344 MGC524344 MPY524344 MZU524344 NJQ524344 NTM524344 ODI524344 ONE524344 OXA524344 PGW524344 PQS524344 QAO524344 QKK524344 QUG524344 REC524344 RNY524344 RXU524344 SHQ524344 SRM524344 TBI524344 TLE524344 TVA524344 UEW524344 UOS524344 UYO524344 VIK524344 VSG524344 WCC524344 WLY524344 WVU524344 M589880 JI589880 TE589880 ADA589880 AMW589880 AWS589880 BGO589880 BQK589880 CAG589880 CKC589880 CTY589880 DDU589880 DNQ589880 DXM589880 EHI589880 ERE589880 FBA589880 FKW589880 FUS589880 GEO589880 GOK589880 GYG589880 HIC589880 HRY589880 IBU589880 ILQ589880 IVM589880 JFI589880 JPE589880 JZA589880 KIW589880 KSS589880 LCO589880 LMK589880 LWG589880 MGC589880 MPY589880 MZU589880 NJQ589880 NTM589880 ODI589880 ONE589880 OXA589880 PGW589880 PQS589880 QAO589880 QKK589880 QUG589880 REC589880 RNY589880 RXU589880 SHQ589880 SRM589880 TBI589880 TLE589880 TVA589880 UEW589880 UOS589880 UYO589880 VIK589880 VSG589880 WCC589880 WLY589880 WVU589880 M655416 JI655416 TE655416 ADA655416 AMW655416 AWS655416 BGO655416 BQK655416 CAG655416 CKC655416 CTY655416 DDU655416 DNQ655416 DXM655416 EHI655416 ERE655416 FBA655416 FKW655416 FUS655416 GEO655416 GOK655416 GYG655416 HIC655416 HRY655416 IBU655416 ILQ655416 IVM655416 JFI655416 JPE655416 JZA655416 KIW655416 KSS655416 LCO655416 LMK655416 LWG655416 MGC655416 MPY655416 MZU655416 NJQ655416 NTM655416 ODI655416 ONE655416 OXA655416 PGW655416 PQS655416 QAO655416 QKK655416 QUG655416 REC655416 RNY655416 RXU655416 SHQ655416 SRM655416 TBI655416 TLE655416 TVA655416 UEW655416 UOS655416 UYO655416 VIK655416 VSG655416 WCC655416 WLY655416 WVU655416 M720952 JI720952 TE720952 ADA720952 AMW720952 AWS720952 BGO720952 BQK720952 CAG720952 CKC720952 CTY720952 DDU720952 DNQ720952 DXM720952 EHI720952 ERE720952 FBA720952 FKW720952 FUS720952 GEO720952 GOK720952 GYG720952 HIC720952 HRY720952 IBU720952 ILQ720952 IVM720952 JFI720952 JPE720952 JZA720952 KIW720952 KSS720952 LCO720952 LMK720952 LWG720952 MGC720952 MPY720952 MZU720952 NJQ720952 NTM720952 ODI720952 ONE720952 OXA720952 PGW720952 PQS720952 QAO720952 QKK720952 QUG720952 REC720952 RNY720952 RXU720952 SHQ720952 SRM720952 TBI720952 TLE720952 TVA720952 UEW720952 UOS720952 UYO720952 VIK720952 VSG720952 WCC720952 WLY720952 WVU720952 M786488 JI786488 TE786488 ADA786488 AMW786488 AWS786488 BGO786488 BQK786488 CAG786488 CKC786488 CTY786488 DDU786488 DNQ786488 DXM786488 EHI786488 ERE786488 FBA786488 FKW786488 FUS786488 GEO786488 GOK786488 GYG786488 HIC786488 HRY786488 IBU786488 ILQ786488 IVM786488 JFI786488 JPE786488 JZA786488 KIW786488 KSS786488 LCO786488 LMK786488 LWG786488 MGC786488 MPY786488 MZU786488 NJQ786488 NTM786488 ODI786488 ONE786488 OXA786488 PGW786488 PQS786488 QAO786488 QKK786488 QUG786488 REC786488 RNY786488 RXU786488 SHQ786488 SRM786488 TBI786488 TLE786488 TVA786488 UEW786488 UOS786488 UYO786488 VIK786488 VSG786488 WCC786488 WLY786488 WVU786488 M852024 JI852024 TE852024 ADA852024 AMW852024 AWS852024 BGO852024 BQK852024 CAG852024 CKC852024 CTY852024 DDU852024 DNQ852024 DXM852024 EHI852024 ERE852024 FBA852024 FKW852024 FUS852024 GEO852024 GOK852024 GYG852024 HIC852024 HRY852024 IBU852024 ILQ852024 IVM852024 JFI852024 JPE852024 JZA852024 KIW852024 KSS852024 LCO852024 LMK852024 LWG852024 MGC852024 MPY852024 MZU852024 NJQ852024 NTM852024 ODI852024 ONE852024 OXA852024 PGW852024 PQS852024 QAO852024 QKK852024 QUG852024 REC852024 RNY852024 RXU852024 SHQ852024 SRM852024 TBI852024 TLE852024 TVA852024 UEW852024 UOS852024 UYO852024 VIK852024 VSG852024 WCC852024 WLY852024 WVU852024 M917560 JI917560 TE917560 ADA917560 AMW917560 AWS917560 BGO917560 BQK917560 CAG917560 CKC917560 CTY917560 DDU917560 DNQ917560 DXM917560 EHI917560 ERE917560 FBA917560 FKW917560 FUS917560 GEO917560 GOK917560 GYG917560 HIC917560 HRY917560 IBU917560 ILQ917560 IVM917560 JFI917560 JPE917560 JZA917560 KIW917560 KSS917560 LCO917560 LMK917560 LWG917560 MGC917560 MPY917560 MZU917560 NJQ917560 NTM917560 ODI917560 ONE917560 OXA917560 PGW917560 PQS917560 QAO917560 QKK917560 QUG917560 REC917560 RNY917560 RXU917560 SHQ917560 SRM917560 TBI917560 TLE917560 TVA917560 UEW917560 UOS917560 UYO917560 VIK917560 VSG917560 WCC917560 WLY917560 WVU917560 M983096 JI983096 TE983096 ADA983096 AMW983096 AWS983096 BGO983096 BQK983096 CAG983096 CKC983096 CTY983096 DDU983096 DNQ983096 DXM983096 EHI983096 ERE983096 FBA983096 FKW983096 FUS983096 GEO983096 GOK983096 GYG983096 HIC983096 HRY983096 IBU983096 ILQ983096 IVM983096 JFI983096 JPE983096 JZA983096 KIW983096 KSS983096 LCO983096 LMK983096 LWG983096 MGC983096 MPY983096 MZU983096 NJQ983096 NTM983096 ODI983096 ONE983096 OXA983096 PGW983096 PQS983096 QAO983096 QKK983096 QUG983096 REC983096 RNY983096 RXU983096 SHQ983096 SRM983096 TBI983096 TLE983096 TVA983096 UEW983096 UOS983096 UYO983096 VIK983096 VSG983096 WCC983096 WLY983096 WVU983096 J59 JF59 TB59 ACX59 AMT59 AWP59 BGL59 BQH59 CAD59 CJZ59 CTV59 DDR59 DNN59 DXJ59 EHF59 ERB59 FAX59 FKT59 FUP59 GEL59 GOH59 GYD59 HHZ59 HRV59 IBR59 ILN59 IVJ59 JFF59 JPB59 JYX59 KIT59 KSP59 LCL59 LMH59 LWD59 MFZ59 MPV59 MZR59 NJN59 NTJ59 ODF59 ONB59 OWX59 PGT59 PQP59 QAL59 QKH59 QUD59 RDZ59 RNV59 RXR59 SHN59 SRJ59 TBF59 TLB59 TUX59 UET59 UOP59 UYL59 VIH59 VSD59 WBZ59 WLV59 WVR59 J65595 JF65595 TB65595 ACX65595 AMT65595 AWP65595 BGL65595 BQH65595 CAD65595 CJZ65595 CTV65595 DDR65595 DNN65595 DXJ65595 EHF65595 ERB65595 FAX65595 FKT65595 FUP65595 GEL65595 GOH65595 GYD65595 HHZ65595 HRV65595 IBR65595 ILN65595 IVJ65595 JFF65595 JPB65595 JYX65595 KIT65595 KSP65595 LCL65595 LMH65595 LWD65595 MFZ65595 MPV65595 MZR65595 NJN65595 NTJ65595 ODF65595 ONB65595 OWX65595 PGT65595 PQP65595 QAL65595 QKH65595 QUD65595 RDZ65595 RNV65595 RXR65595 SHN65595 SRJ65595 TBF65595 TLB65595 TUX65595 UET65595 UOP65595 UYL65595 VIH65595 VSD65595 WBZ65595 WLV65595 WVR65595 J131131 JF131131 TB131131 ACX131131 AMT131131 AWP131131 BGL131131 BQH131131 CAD131131 CJZ131131 CTV131131 DDR131131 DNN131131 DXJ131131 EHF131131 ERB131131 FAX131131 FKT131131 FUP131131 GEL131131 GOH131131 GYD131131 HHZ131131 HRV131131 IBR131131 ILN131131 IVJ131131 JFF131131 JPB131131 JYX131131 KIT131131 KSP131131 LCL131131 LMH131131 LWD131131 MFZ131131 MPV131131 MZR131131 NJN131131 NTJ131131 ODF131131 ONB131131 OWX131131 PGT131131 PQP131131 QAL131131 QKH131131 QUD131131 RDZ131131 RNV131131 RXR131131 SHN131131 SRJ131131 TBF131131 TLB131131 TUX131131 UET131131 UOP131131 UYL131131 VIH131131 VSD131131 WBZ131131 WLV131131 WVR131131 J196667 JF196667 TB196667 ACX196667 AMT196667 AWP196667 BGL196667 BQH196667 CAD196667 CJZ196667 CTV196667 DDR196667 DNN196667 DXJ196667 EHF196667 ERB196667 FAX196667 FKT196667 FUP196667 GEL196667 GOH196667 GYD196667 HHZ196667 HRV196667 IBR196667 ILN196667 IVJ196667 JFF196667 JPB196667 JYX196667 KIT196667 KSP196667 LCL196667 LMH196667 LWD196667 MFZ196667 MPV196667 MZR196667 NJN196667 NTJ196667 ODF196667 ONB196667 OWX196667 PGT196667 PQP196667 QAL196667 QKH196667 QUD196667 RDZ196667 RNV196667 RXR196667 SHN196667 SRJ196667 TBF196667 TLB196667 TUX196667 UET196667 UOP196667 UYL196667 VIH196667 VSD196667 WBZ196667 WLV196667 WVR196667 J262203 JF262203 TB262203 ACX262203 AMT262203 AWP262203 BGL262203 BQH262203 CAD262203 CJZ262203 CTV262203 DDR262203 DNN262203 DXJ262203 EHF262203 ERB262203 FAX262203 FKT262203 FUP262203 GEL262203 GOH262203 GYD262203 HHZ262203 HRV262203 IBR262203 ILN262203 IVJ262203 JFF262203 JPB262203 JYX262203 KIT262203 KSP262203 LCL262203 LMH262203 LWD262203 MFZ262203 MPV262203 MZR262203 NJN262203 NTJ262203 ODF262203 ONB262203 OWX262203 PGT262203 PQP262203 QAL262203 QKH262203 QUD262203 RDZ262203 RNV262203 RXR262203 SHN262203 SRJ262203 TBF262203 TLB262203 TUX262203 UET262203 UOP262203 UYL262203 VIH262203 VSD262203 WBZ262203 WLV262203 WVR262203 J327739 JF327739 TB327739 ACX327739 AMT327739 AWP327739 BGL327739 BQH327739 CAD327739 CJZ327739 CTV327739 DDR327739 DNN327739 DXJ327739 EHF327739 ERB327739 FAX327739 FKT327739 FUP327739 GEL327739 GOH327739 GYD327739 HHZ327739 HRV327739 IBR327739 ILN327739 IVJ327739 JFF327739 JPB327739 JYX327739 KIT327739 KSP327739 LCL327739 LMH327739 LWD327739 MFZ327739 MPV327739 MZR327739 NJN327739 NTJ327739 ODF327739 ONB327739 OWX327739 PGT327739 PQP327739 QAL327739 QKH327739 QUD327739 RDZ327739 RNV327739 RXR327739 SHN327739 SRJ327739 TBF327739 TLB327739 TUX327739 UET327739 UOP327739 UYL327739 VIH327739 VSD327739 WBZ327739 WLV327739 WVR327739 J393275 JF393275 TB393275 ACX393275 AMT393275 AWP393275 BGL393275 BQH393275 CAD393275 CJZ393275 CTV393275 DDR393275 DNN393275 DXJ393275 EHF393275 ERB393275 FAX393275 FKT393275 FUP393275 GEL393275 GOH393275 GYD393275 HHZ393275 HRV393275 IBR393275 ILN393275 IVJ393275 JFF393275 JPB393275 JYX393275 KIT393275 KSP393275 LCL393275 LMH393275 LWD393275 MFZ393275 MPV393275 MZR393275 NJN393275 NTJ393275 ODF393275 ONB393275 OWX393275 PGT393275 PQP393275 QAL393275 QKH393275 QUD393275 RDZ393275 RNV393275 RXR393275 SHN393275 SRJ393275 TBF393275 TLB393275 TUX393275 UET393275 UOP393275 UYL393275 VIH393275 VSD393275 WBZ393275 WLV393275 WVR393275 J458811 JF458811 TB458811 ACX458811 AMT458811 AWP458811 BGL458811 BQH458811 CAD458811 CJZ458811 CTV458811 DDR458811 DNN458811 DXJ458811 EHF458811 ERB458811 FAX458811 FKT458811 FUP458811 GEL458811 GOH458811 GYD458811 HHZ458811 HRV458811 IBR458811 ILN458811 IVJ458811 JFF458811 JPB458811 JYX458811 KIT458811 KSP458811 LCL458811 LMH458811 LWD458811 MFZ458811 MPV458811 MZR458811 NJN458811 NTJ458811 ODF458811 ONB458811 OWX458811 PGT458811 PQP458811 QAL458811 QKH458811 QUD458811 RDZ458811 RNV458811 RXR458811 SHN458811 SRJ458811 TBF458811 TLB458811 TUX458811 UET458811 UOP458811 UYL458811 VIH458811 VSD458811 WBZ458811 WLV458811 WVR458811 J524347 JF524347 TB524347 ACX524347 AMT524347 AWP524347 BGL524347 BQH524347 CAD524347 CJZ524347 CTV524347 DDR524347 DNN524347 DXJ524347 EHF524347 ERB524347 FAX524347 FKT524347 FUP524347 GEL524347 GOH524347 GYD524347 HHZ524347 HRV524347 IBR524347 ILN524347 IVJ524347 JFF524347 JPB524347 JYX524347 KIT524347 KSP524347 LCL524347 LMH524347 LWD524347 MFZ524347 MPV524347 MZR524347 NJN524347 NTJ524347 ODF524347 ONB524347 OWX524347 PGT524347 PQP524347 QAL524347 QKH524347 QUD524347 RDZ524347 RNV524347 RXR524347 SHN524347 SRJ524347 TBF524347 TLB524347 TUX524347 UET524347 UOP524347 UYL524347 VIH524347 VSD524347 WBZ524347 WLV524347 WVR524347 J589883 JF589883 TB589883 ACX589883 AMT589883 AWP589883 BGL589883 BQH589883 CAD589883 CJZ589883 CTV589883 DDR589883 DNN589883 DXJ589883 EHF589883 ERB589883 FAX589883 FKT589883 FUP589883 GEL589883 GOH589883 GYD589883 HHZ589883 HRV589883 IBR589883 ILN589883 IVJ589883 JFF589883 JPB589883 JYX589883 KIT589883 KSP589883 LCL589883 LMH589883 LWD589883 MFZ589883 MPV589883 MZR589883 NJN589883 NTJ589883 ODF589883 ONB589883 OWX589883 PGT589883 PQP589883 QAL589883 QKH589883 QUD589883 RDZ589883 RNV589883 RXR589883 SHN589883 SRJ589883 TBF589883 TLB589883 TUX589883 UET589883 UOP589883 UYL589883 VIH589883 VSD589883 WBZ589883 WLV589883 WVR589883 J655419 JF655419 TB655419 ACX655419 AMT655419 AWP655419 BGL655419 BQH655419 CAD655419 CJZ655419 CTV655419 DDR655419 DNN655419 DXJ655419 EHF655419 ERB655419 FAX655419 FKT655419 FUP655419 GEL655419 GOH655419 GYD655419 HHZ655419 HRV655419 IBR655419 ILN655419 IVJ655419 JFF655419 JPB655419 JYX655419 KIT655419 KSP655419 LCL655419 LMH655419 LWD655419 MFZ655419 MPV655419 MZR655419 NJN655419 NTJ655419 ODF655419 ONB655419 OWX655419 PGT655419 PQP655419 QAL655419 QKH655419 QUD655419 RDZ655419 RNV655419 RXR655419 SHN655419 SRJ655419 TBF655419 TLB655419 TUX655419 UET655419 UOP655419 UYL655419 VIH655419 VSD655419 WBZ655419 WLV655419 WVR655419 J720955 JF720955 TB720955 ACX720955 AMT720955 AWP720955 BGL720955 BQH720955 CAD720955 CJZ720955 CTV720955 DDR720955 DNN720955 DXJ720955 EHF720955 ERB720955 FAX720955 FKT720955 FUP720955 GEL720955 GOH720955 GYD720955 HHZ720955 HRV720955 IBR720955 ILN720955 IVJ720955 JFF720955 JPB720955 JYX720955 KIT720955 KSP720955 LCL720955 LMH720955 LWD720955 MFZ720955 MPV720955 MZR720955 NJN720955 NTJ720955 ODF720955 ONB720955 OWX720955 PGT720955 PQP720955 QAL720955 QKH720955 QUD720955 RDZ720955 RNV720955 RXR720955 SHN720955 SRJ720955 TBF720955 TLB720955 TUX720955 UET720955 UOP720955 UYL720955 VIH720955 VSD720955 WBZ720955 WLV720955 WVR720955 J786491 JF786491 TB786491 ACX786491 AMT786491 AWP786491 BGL786491 BQH786491 CAD786491 CJZ786491 CTV786491 DDR786491 DNN786491 DXJ786491 EHF786491 ERB786491 FAX786491 FKT786491 FUP786491 GEL786491 GOH786491 GYD786491 HHZ786491 HRV786491 IBR786491 ILN786491 IVJ786491 JFF786491 JPB786491 JYX786491 KIT786491 KSP786491 LCL786491 LMH786491 LWD786491 MFZ786491 MPV786491 MZR786491 NJN786491 NTJ786491 ODF786491 ONB786491 OWX786491 PGT786491 PQP786491 QAL786491 QKH786491 QUD786491 RDZ786491 RNV786491 RXR786491 SHN786491 SRJ786491 TBF786491 TLB786491 TUX786491 UET786491 UOP786491 UYL786491 VIH786491 VSD786491 WBZ786491 WLV786491 WVR786491 J852027 JF852027 TB852027 ACX852027 AMT852027 AWP852027 BGL852027 BQH852027 CAD852027 CJZ852027 CTV852027 DDR852027 DNN852027 DXJ852027 EHF852027 ERB852027 FAX852027 FKT852027 FUP852027 GEL852027 GOH852027 GYD852027 HHZ852027 HRV852027 IBR852027 ILN852027 IVJ852027 JFF852027 JPB852027 JYX852027 KIT852027 KSP852027 LCL852027 LMH852027 LWD852027 MFZ852027 MPV852027 MZR852027 NJN852027 NTJ852027 ODF852027 ONB852027 OWX852027 PGT852027 PQP852027 QAL852027 QKH852027 QUD852027 RDZ852027 RNV852027 RXR852027 SHN852027 SRJ852027 TBF852027 TLB852027 TUX852027 UET852027 UOP852027 UYL852027 VIH852027 VSD852027 WBZ852027 WLV852027 WVR852027 J917563 JF917563 TB917563 ACX917563 AMT917563 AWP917563 BGL917563 BQH917563 CAD917563 CJZ917563 CTV917563 DDR917563 DNN917563 DXJ917563 EHF917563 ERB917563 FAX917563 FKT917563 FUP917563 GEL917563 GOH917563 GYD917563 HHZ917563 HRV917563 IBR917563 ILN917563 IVJ917563 JFF917563 JPB917563 JYX917563 KIT917563 KSP917563 LCL917563 LMH917563 LWD917563 MFZ917563 MPV917563 MZR917563 NJN917563 NTJ917563 ODF917563 ONB917563 OWX917563 PGT917563 PQP917563 QAL917563 QKH917563 QUD917563 RDZ917563 RNV917563 RXR917563 SHN917563 SRJ917563 TBF917563 TLB917563 TUX917563 UET917563 UOP917563 UYL917563 VIH917563 VSD917563 WBZ917563 WLV917563 WVR917563 J983099 JF983099 TB983099 ACX983099 AMT983099 AWP983099 BGL983099 BQH983099 CAD983099 CJZ983099 CTV983099 DDR983099 DNN983099 DXJ983099 EHF983099 ERB983099 FAX983099 FKT983099 FUP983099 GEL983099 GOH983099 GYD983099 HHZ983099 HRV983099 IBR983099 ILN983099 IVJ983099 JFF983099 JPB983099 JYX983099 KIT983099 KSP983099 LCL983099 LMH983099 LWD983099 MFZ983099 MPV983099 MZR983099 NJN983099 NTJ983099 ODF983099 ONB983099 OWX983099 PGT983099 PQP983099 QAL983099 QKH983099 QUD983099 RDZ983099 RNV983099 RXR983099 SHN983099 SRJ983099 TBF983099 TLB983099 TUX983099 UET983099 UOP983099 UYL983099 VIH983099 VSD983099 WBZ983099 WLV983099 WVR983099 I55 JE55 TA55 ACW55 AMS55 AWO55 BGK55 BQG55 CAC55 CJY55 CTU55 DDQ55 DNM55 DXI55 EHE55 ERA55 FAW55 FKS55 FUO55 GEK55 GOG55 GYC55 HHY55 HRU55 IBQ55 ILM55 IVI55 JFE55 JPA55 JYW55 KIS55 KSO55 LCK55 LMG55 LWC55 MFY55 MPU55 MZQ55 NJM55 NTI55 ODE55 ONA55 OWW55 PGS55 PQO55 QAK55 QKG55 QUC55 RDY55 RNU55 RXQ55 SHM55 SRI55 TBE55 TLA55 TUW55 UES55 UOO55 UYK55 VIG55 VSC55 WBY55 WLU55 WVQ55 I65591 JE65591 TA65591 ACW65591 AMS65591 AWO65591 BGK65591 BQG65591 CAC65591 CJY65591 CTU65591 DDQ65591 DNM65591 DXI65591 EHE65591 ERA65591 FAW65591 FKS65591 FUO65591 GEK65591 GOG65591 GYC65591 HHY65591 HRU65591 IBQ65591 ILM65591 IVI65591 JFE65591 JPA65591 JYW65591 KIS65591 KSO65591 LCK65591 LMG65591 LWC65591 MFY65591 MPU65591 MZQ65591 NJM65591 NTI65591 ODE65591 ONA65591 OWW65591 PGS65591 PQO65591 QAK65591 QKG65591 QUC65591 RDY65591 RNU65591 RXQ65591 SHM65591 SRI65591 TBE65591 TLA65591 TUW65591 UES65591 UOO65591 UYK65591 VIG65591 VSC65591 WBY65591 WLU65591 WVQ65591 I131127 JE131127 TA131127 ACW131127 AMS131127 AWO131127 BGK131127 BQG131127 CAC131127 CJY131127 CTU131127 DDQ131127 DNM131127 DXI131127 EHE131127 ERA131127 FAW131127 FKS131127 FUO131127 GEK131127 GOG131127 GYC131127 HHY131127 HRU131127 IBQ131127 ILM131127 IVI131127 JFE131127 JPA131127 JYW131127 KIS131127 KSO131127 LCK131127 LMG131127 LWC131127 MFY131127 MPU131127 MZQ131127 NJM131127 NTI131127 ODE131127 ONA131127 OWW131127 PGS131127 PQO131127 QAK131127 QKG131127 QUC131127 RDY131127 RNU131127 RXQ131127 SHM131127 SRI131127 TBE131127 TLA131127 TUW131127 UES131127 UOO131127 UYK131127 VIG131127 VSC131127 WBY131127 WLU131127 WVQ131127 I196663 JE196663 TA196663 ACW196663 AMS196663 AWO196663 BGK196663 BQG196663 CAC196663 CJY196663 CTU196663 DDQ196663 DNM196663 DXI196663 EHE196663 ERA196663 FAW196663 FKS196663 FUO196663 GEK196663 GOG196663 GYC196663 HHY196663 HRU196663 IBQ196663 ILM196663 IVI196663 JFE196663 JPA196663 JYW196663 KIS196663 KSO196663 LCK196663 LMG196663 LWC196663 MFY196663 MPU196663 MZQ196663 NJM196663 NTI196663 ODE196663 ONA196663 OWW196663 PGS196663 PQO196663 QAK196663 QKG196663 QUC196663 RDY196663 RNU196663 RXQ196663 SHM196663 SRI196663 TBE196663 TLA196663 TUW196663 UES196663 UOO196663 UYK196663 VIG196663 VSC196663 WBY196663 WLU196663 WVQ196663 I262199 JE262199 TA262199 ACW262199 AMS262199 AWO262199 BGK262199 BQG262199 CAC262199 CJY262199 CTU262199 DDQ262199 DNM262199 DXI262199 EHE262199 ERA262199 FAW262199 FKS262199 FUO262199 GEK262199 GOG262199 GYC262199 HHY262199 HRU262199 IBQ262199 ILM262199 IVI262199 JFE262199 JPA262199 JYW262199 KIS262199 KSO262199 LCK262199 LMG262199 LWC262199 MFY262199 MPU262199 MZQ262199 NJM262199 NTI262199 ODE262199 ONA262199 OWW262199 PGS262199 PQO262199 QAK262199 QKG262199 QUC262199 RDY262199 RNU262199 RXQ262199 SHM262199 SRI262199 TBE262199 TLA262199 TUW262199 UES262199 UOO262199 UYK262199 VIG262199 VSC262199 WBY262199 WLU262199 WVQ262199 I327735 JE327735 TA327735 ACW327735 AMS327735 AWO327735 BGK327735 BQG327735 CAC327735 CJY327735 CTU327735 DDQ327735 DNM327735 DXI327735 EHE327735 ERA327735 FAW327735 FKS327735 FUO327735 GEK327735 GOG327735 GYC327735 HHY327735 HRU327735 IBQ327735 ILM327735 IVI327735 JFE327735 JPA327735 JYW327735 KIS327735 KSO327735 LCK327735 LMG327735 LWC327735 MFY327735 MPU327735 MZQ327735 NJM327735 NTI327735 ODE327735 ONA327735 OWW327735 PGS327735 PQO327735 QAK327735 QKG327735 QUC327735 RDY327735 RNU327735 RXQ327735 SHM327735 SRI327735 TBE327735 TLA327735 TUW327735 UES327735 UOO327735 UYK327735 VIG327735 VSC327735 WBY327735 WLU327735 WVQ327735 I393271 JE393271 TA393271 ACW393271 AMS393271 AWO393271 BGK393271 BQG393271 CAC393271 CJY393271 CTU393271 DDQ393271 DNM393271 DXI393271 EHE393271 ERA393271 FAW393271 FKS393271 FUO393271 GEK393271 GOG393271 GYC393271 HHY393271 HRU393271 IBQ393271 ILM393271 IVI393271 JFE393271 JPA393271 JYW393271 KIS393271 KSO393271 LCK393271 LMG393271 LWC393271 MFY393271 MPU393271 MZQ393271 NJM393271 NTI393271 ODE393271 ONA393271 OWW393271 PGS393271 PQO393271 QAK393271 QKG393271 QUC393271 RDY393271 RNU393271 RXQ393271 SHM393271 SRI393271 TBE393271 TLA393271 TUW393271 UES393271 UOO393271 UYK393271 VIG393271 VSC393271 WBY393271 WLU393271 WVQ393271 I458807 JE458807 TA458807 ACW458807 AMS458807 AWO458807 BGK458807 BQG458807 CAC458807 CJY458807 CTU458807 DDQ458807 DNM458807 DXI458807 EHE458807 ERA458807 FAW458807 FKS458807 FUO458807 GEK458807 GOG458807 GYC458807 HHY458807 HRU458807 IBQ458807 ILM458807 IVI458807 JFE458807 JPA458807 JYW458807 KIS458807 KSO458807 LCK458807 LMG458807 LWC458807 MFY458807 MPU458807 MZQ458807 NJM458807 NTI458807 ODE458807 ONA458807 OWW458807 PGS458807 PQO458807 QAK458807 QKG458807 QUC458807 RDY458807 RNU458807 RXQ458807 SHM458807 SRI458807 TBE458807 TLA458807 TUW458807 UES458807 UOO458807 UYK458807 VIG458807 VSC458807 WBY458807 WLU458807 WVQ458807 I524343 JE524343 TA524343 ACW524343 AMS524343 AWO524343 BGK524343 BQG524343 CAC524343 CJY524343 CTU524343 DDQ524343 DNM524343 DXI524343 EHE524343 ERA524343 FAW524343 FKS524343 FUO524343 GEK524343 GOG524343 GYC524343 HHY524343 HRU524343 IBQ524343 ILM524343 IVI524343 JFE524343 JPA524343 JYW524343 KIS524343 KSO524343 LCK524343 LMG524343 LWC524343 MFY524343 MPU524343 MZQ524343 NJM524343 NTI524343 ODE524343 ONA524343 OWW524343 PGS524343 PQO524343 QAK524343 QKG524343 QUC524343 RDY524343 RNU524343 RXQ524343 SHM524343 SRI524343 TBE524343 TLA524343 TUW524343 UES524343 UOO524343 UYK524343 VIG524343 VSC524343 WBY524343 WLU524343 WVQ524343 I589879 JE589879 TA589879 ACW589879 AMS589879 AWO589879 BGK589879 BQG589879 CAC589879 CJY589879 CTU589879 DDQ589879 DNM589879 DXI589879 EHE589879 ERA589879 FAW589879 FKS589879 FUO589879 GEK589879 GOG589879 GYC589879 HHY589879 HRU589879 IBQ589879 ILM589879 IVI589879 JFE589879 JPA589879 JYW589879 KIS589879 KSO589879 LCK589879 LMG589879 LWC589879 MFY589879 MPU589879 MZQ589879 NJM589879 NTI589879 ODE589879 ONA589879 OWW589879 PGS589879 PQO589879 QAK589879 QKG589879 QUC589879 RDY589879 RNU589879 RXQ589879 SHM589879 SRI589879 TBE589879 TLA589879 TUW589879 UES589879 UOO589879 UYK589879 VIG589879 VSC589879 WBY589879 WLU589879 WVQ589879 I655415 JE655415 TA655415 ACW655415 AMS655415 AWO655415 BGK655415 BQG655415 CAC655415 CJY655415 CTU655415 DDQ655415 DNM655415 DXI655415 EHE655415 ERA655415 FAW655415 FKS655415 FUO655415 GEK655415 GOG655415 GYC655415 HHY655415 HRU655415 IBQ655415 ILM655415 IVI655415 JFE655415 JPA655415 JYW655415 KIS655415 KSO655415 LCK655415 LMG655415 LWC655415 MFY655415 MPU655415 MZQ655415 NJM655415 NTI655415 ODE655415 ONA655415 OWW655415 PGS655415 PQO655415 QAK655415 QKG655415 QUC655415 RDY655415 RNU655415 RXQ655415 SHM655415 SRI655415 TBE655415 TLA655415 TUW655415 UES655415 UOO655415 UYK655415 VIG655415 VSC655415 WBY655415 WLU655415 WVQ655415 I720951 JE720951 TA720951 ACW720951 AMS720951 AWO720951 BGK720951 BQG720951 CAC720951 CJY720951 CTU720951 DDQ720951 DNM720951 DXI720951 EHE720951 ERA720951 FAW720951 FKS720951 FUO720951 GEK720951 GOG720951 GYC720951 HHY720951 HRU720951 IBQ720951 ILM720951 IVI720951 JFE720951 JPA720951 JYW720951 KIS720951 KSO720951 LCK720951 LMG720951 LWC720951 MFY720951 MPU720951 MZQ720951 NJM720951 NTI720951 ODE720951 ONA720951 OWW720951 PGS720951 PQO720951 QAK720951 QKG720951 QUC720951 RDY720951 RNU720951 RXQ720951 SHM720951 SRI720951 TBE720951 TLA720951 TUW720951 UES720951 UOO720951 UYK720951 VIG720951 VSC720951 WBY720951 WLU720951 WVQ720951 I786487 JE786487 TA786487 ACW786487 AMS786487 AWO786487 BGK786487 BQG786487 CAC786487 CJY786487 CTU786487 DDQ786487 DNM786487 DXI786487 EHE786487 ERA786487 FAW786487 FKS786487 FUO786487 GEK786487 GOG786487 GYC786487 HHY786487 HRU786487 IBQ786487 ILM786487 IVI786487 JFE786487 JPA786487 JYW786487 KIS786487 KSO786487 LCK786487 LMG786487 LWC786487 MFY786487 MPU786487 MZQ786487 NJM786487 NTI786487 ODE786487 ONA786487 OWW786487 PGS786487 PQO786487 QAK786487 QKG786487 QUC786487 RDY786487 RNU786487 RXQ786487 SHM786487 SRI786487 TBE786487 TLA786487 TUW786487 UES786487 UOO786487 UYK786487 VIG786487 VSC786487 WBY786487 WLU786487 WVQ786487 I852023 JE852023 TA852023 ACW852023 AMS852023 AWO852023 BGK852023 BQG852023 CAC852023 CJY852023 CTU852023 DDQ852023 DNM852023 DXI852023 EHE852023 ERA852023 FAW852023 FKS852023 FUO852023 GEK852023 GOG852023 GYC852023 HHY852023 HRU852023 IBQ852023 ILM852023 IVI852023 JFE852023 JPA852023 JYW852023 KIS852023 KSO852023 LCK852023 LMG852023 LWC852023 MFY852023 MPU852023 MZQ852023 NJM852023 NTI852023 ODE852023 ONA852023 OWW852023 PGS852023 PQO852023 QAK852023 QKG852023 QUC852023 RDY852023 RNU852023 RXQ852023 SHM852023 SRI852023 TBE852023 TLA852023 TUW852023 UES852023 UOO852023 UYK852023 VIG852023 VSC852023 WBY852023 WLU852023 WVQ852023 I917559 JE917559 TA917559 ACW917559 AMS917559 AWO917559 BGK917559 BQG917559 CAC917559 CJY917559 CTU917559 DDQ917559 DNM917559 DXI917559 EHE917559 ERA917559 FAW917559 FKS917559 FUO917559 GEK917559 GOG917559 GYC917559 HHY917559 HRU917559 IBQ917559 ILM917559 IVI917559 JFE917559 JPA917559 JYW917559 KIS917559 KSO917559 LCK917559 LMG917559 LWC917559 MFY917559 MPU917559 MZQ917559 NJM917559 NTI917559 ODE917559 ONA917559 OWW917559 PGS917559 PQO917559 QAK917559 QKG917559 QUC917559 RDY917559 RNU917559 RXQ917559 SHM917559 SRI917559 TBE917559 TLA917559 TUW917559 UES917559 UOO917559 UYK917559 VIG917559 VSC917559 WBY917559 WLU917559 WVQ917559 I983095 JE983095 TA983095 ACW983095 AMS983095 AWO983095 BGK983095 BQG983095 CAC983095 CJY983095 CTU983095 DDQ983095 DNM983095 DXI983095 EHE983095 ERA983095 FAW983095 FKS983095 FUO983095 GEK983095 GOG983095 GYC983095 HHY983095 HRU983095 IBQ983095 ILM983095 IVI983095 JFE983095 JPA983095 JYW983095 KIS983095 KSO983095 LCK983095 LMG983095 LWC983095 MFY983095 MPU983095 MZQ983095 NJM983095 NTI983095 ODE983095 ONA983095 OWW983095 PGS983095 PQO983095 QAK983095 QKG983095 QUC983095 RDY983095 RNU983095 RXQ983095 SHM983095 SRI983095 TBE983095 TLA983095 TUW983095 UES983095 UOO983095 UYK983095 VIG983095 VSC983095 WBY983095 WLU983095 WVQ983095 T60 JP60 TL60 ADH60 AND60 AWZ60 BGV60 BQR60 CAN60 CKJ60 CUF60 DEB60 DNX60 DXT60 EHP60 ERL60 FBH60 FLD60 FUZ60 GEV60 GOR60 GYN60 HIJ60 HSF60 ICB60 ILX60 IVT60 JFP60 JPL60 JZH60 KJD60 KSZ60 LCV60 LMR60 LWN60 MGJ60 MQF60 NAB60 NJX60 NTT60 ODP60 ONL60 OXH60 PHD60 PQZ60 QAV60 QKR60 QUN60 REJ60 ROF60 RYB60 SHX60 SRT60 TBP60 TLL60 TVH60 UFD60 UOZ60 UYV60 VIR60 VSN60 WCJ60 WMF60 WWB60 T65596 JP65596 TL65596 ADH65596 AND65596 AWZ65596 BGV65596 BQR65596 CAN65596 CKJ65596 CUF65596 DEB65596 DNX65596 DXT65596 EHP65596 ERL65596 FBH65596 FLD65596 FUZ65596 GEV65596 GOR65596 GYN65596 HIJ65596 HSF65596 ICB65596 ILX65596 IVT65596 JFP65596 JPL65596 JZH65596 KJD65596 KSZ65596 LCV65596 LMR65596 LWN65596 MGJ65596 MQF65596 NAB65596 NJX65596 NTT65596 ODP65596 ONL65596 OXH65596 PHD65596 PQZ65596 QAV65596 QKR65596 QUN65596 REJ65596 ROF65596 RYB65596 SHX65596 SRT65596 TBP65596 TLL65596 TVH65596 UFD65596 UOZ65596 UYV65596 VIR65596 VSN65596 WCJ65596 WMF65596 WWB65596 T131132 JP131132 TL131132 ADH131132 AND131132 AWZ131132 BGV131132 BQR131132 CAN131132 CKJ131132 CUF131132 DEB131132 DNX131132 DXT131132 EHP131132 ERL131132 FBH131132 FLD131132 FUZ131132 GEV131132 GOR131132 GYN131132 HIJ131132 HSF131132 ICB131132 ILX131132 IVT131132 JFP131132 JPL131132 JZH131132 KJD131132 KSZ131132 LCV131132 LMR131132 LWN131132 MGJ131132 MQF131132 NAB131132 NJX131132 NTT131132 ODP131132 ONL131132 OXH131132 PHD131132 PQZ131132 QAV131132 QKR131132 QUN131132 REJ131132 ROF131132 RYB131132 SHX131132 SRT131132 TBP131132 TLL131132 TVH131132 UFD131132 UOZ131132 UYV131132 VIR131132 VSN131132 WCJ131132 WMF131132 WWB131132 T196668 JP196668 TL196668 ADH196668 AND196668 AWZ196668 BGV196668 BQR196668 CAN196668 CKJ196668 CUF196668 DEB196668 DNX196668 DXT196668 EHP196668 ERL196668 FBH196668 FLD196668 FUZ196668 GEV196668 GOR196668 GYN196668 HIJ196668 HSF196668 ICB196668 ILX196668 IVT196668 JFP196668 JPL196668 JZH196668 KJD196668 KSZ196668 LCV196668 LMR196668 LWN196668 MGJ196668 MQF196668 NAB196668 NJX196668 NTT196668 ODP196668 ONL196668 OXH196668 PHD196668 PQZ196668 QAV196668 QKR196668 QUN196668 REJ196668 ROF196668 RYB196668 SHX196668 SRT196668 TBP196668 TLL196668 TVH196668 UFD196668 UOZ196668 UYV196668 VIR196668 VSN196668 WCJ196668 WMF196668 WWB196668 T262204 JP262204 TL262204 ADH262204 AND262204 AWZ262204 BGV262204 BQR262204 CAN262204 CKJ262204 CUF262204 DEB262204 DNX262204 DXT262204 EHP262204 ERL262204 FBH262204 FLD262204 FUZ262204 GEV262204 GOR262204 GYN262204 HIJ262204 HSF262204 ICB262204 ILX262204 IVT262204 JFP262204 JPL262204 JZH262204 KJD262204 KSZ262204 LCV262204 LMR262204 LWN262204 MGJ262204 MQF262204 NAB262204 NJX262204 NTT262204 ODP262204 ONL262204 OXH262204 PHD262204 PQZ262204 QAV262204 QKR262204 QUN262204 REJ262204 ROF262204 RYB262204 SHX262204 SRT262204 TBP262204 TLL262204 TVH262204 UFD262204 UOZ262204 UYV262204 VIR262204 VSN262204 WCJ262204 WMF262204 WWB262204 T327740 JP327740 TL327740 ADH327740 AND327740 AWZ327740 BGV327740 BQR327740 CAN327740 CKJ327740 CUF327740 DEB327740 DNX327740 DXT327740 EHP327740 ERL327740 FBH327740 FLD327740 FUZ327740 GEV327740 GOR327740 GYN327740 HIJ327740 HSF327740 ICB327740 ILX327740 IVT327740 JFP327740 JPL327740 JZH327740 KJD327740 KSZ327740 LCV327740 LMR327740 LWN327740 MGJ327740 MQF327740 NAB327740 NJX327740 NTT327740 ODP327740 ONL327740 OXH327740 PHD327740 PQZ327740 QAV327740 QKR327740 QUN327740 REJ327740 ROF327740 RYB327740 SHX327740 SRT327740 TBP327740 TLL327740 TVH327740 UFD327740 UOZ327740 UYV327740 VIR327740 VSN327740 WCJ327740 WMF327740 WWB327740 T393276 JP393276 TL393276 ADH393276 AND393276 AWZ393276 BGV393276 BQR393276 CAN393276 CKJ393276 CUF393276 DEB393276 DNX393276 DXT393276 EHP393276 ERL393276 FBH393276 FLD393276 FUZ393276 GEV393276 GOR393276 GYN393276 HIJ393276 HSF393276 ICB393276 ILX393276 IVT393276 JFP393276 JPL393276 JZH393276 KJD393276 KSZ393276 LCV393276 LMR393276 LWN393276 MGJ393276 MQF393276 NAB393276 NJX393276 NTT393276 ODP393276 ONL393276 OXH393276 PHD393276 PQZ393276 QAV393276 QKR393276 QUN393276 REJ393276 ROF393276 RYB393276 SHX393276 SRT393276 TBP393276 TLL393276 TVH393276 UFD393276 UOZ393276 UYV393276 VIR393276 VSN393276 WCJ393276 WMF393276 WWB393276 T458812 JP458812 TL458812 ADH458812 AND458812 AWZ458812 BGV458812 BQR458812 CAN458812 CKJ458812 CUF458812 DEB458812 DNX458812 DXT458812 EHP458812 ERL458812 FBH458812 FLD458812 FUZ458812 GEV458812 GOR458812 GYN458812 HIJ458812 HSF458812 ICB458812 ILX458812 IVT458812 JFP458812 JPL458812 JZH458812 KJD458812 KSZ458812 LCV458812 LMR458812 LWN458812 MGJ458812 MQF458812 NAB458812 NJX458812 NTT458812 ODP458812 ONL458812 OXH458812 PHD458812 PQZ458812 QAV458812 QKR458812 QUN458812 REJ458812 ROF458812 RYB458812 SHX458812 SRT458812 TBP458812 TLL458812 TVH458812 UFD458812 UOZ458812 UYV458812 VIR458812 VSN458812 WCJ458812 WMF458812 WWB458812 T524348 JP524348 TL524348 ADH524348 AND524348 AWZ524348 BGV524348 BQR524348 CAN524348 CKJ524348 CUF524348 DEB524348 DNX524348 DXT524348 EHP524348 ERL524348 FBH524348 FLD524348 FUZ524348 GEV524348 GOR524348 GYN524348 HIJ524348 HSF524348 ICB524348 ILX524348 IVT524348 JFP524348 JPL524348 JZH524348 KJD524348 KSZ524348 LCV524348 LMR524348 LWN524348 MGJ524348 MQF524348 NAB524348 NJX524348 NTT524348 ODP524348 ONL524348 OXH524348 PHD524348 PQZ524348 QAV524348 QKR524348 QUN524348 REJ524348 ROF524348 RYB524348 SHX524348 SRT524348 TBP524348 TLL524348 TVH524348 UFD524348 UOZ524348 UYV524348 VIR524348 VSN524348 WCJ524348 WMF524348 WWB524348 T589884 JP589884 TL589884 ADH589884 AND589884 AWZ589884 BGV589884 BQR589884 CAN589884 CKJ589884 CUF589884 DEB589884 DNX589884 DXT589884 EHP589884 ERL589884 FBH589884 FLD589884 FUZ589884 GEV589884 GOR589884 GYN589884 HIJ589884 HSF589884 ICB589884 ILX589884 IVT589884 JFP589884 JPL589884 JZH589884 KJD589884 KSZ589884 LCV589884 LMR589884 LWN589884 MGJ589884 MQF589884 NAB589884 NJX589884 NTT589884 ODP589884 ONL589884 OXH589884 PHD589884 PQZ589884 QAV589884 QKR589884 QUN589884 REJ589884 ROF589884 RYB589884 SHX589884 SRT589884 TBP589884 TLL589884 TVH589884 UFD589884 UOZ589884 UYV589884 VIR589884 VSN589884 WCJ589884 WMF589884 WWB589884 T655420 JP655420 TL655420 ADH655420 AND655420 AWZ655420 BGV655420 BQR655420 CAN655420 CKJ655420 CUF655420 DEB655420 DNX655420 DXT655420 EHP655420 ERL655420 FBH655420 FLD655420 FUZ655420 GEV655420 GOR655420 GYN655420 HIJ655420 HSF655420 ICB655420 ILX655420 IVT655420 JFP655420 JPL655420 JZH655420 KJD655420 KSZ655420 LCV655420 LMR655420 LWN655420 MGJ655420 MQF655420 NAB655420 NJX655420 NTT655420 ODP655420 ONL655420 OXH655420 PHD655420 PQZ655420 QAV655420 QKR655420 QUN655420 REJ655420 ROF655420 RYB655420 SHX655420 SRT655420 TBP655420 TLL655420 TVH655420 UFD655420 UOZ655420 UYV655420 VIR655420 VSN655420 WCJ655420 WMF655420 WWB655420 T720956 JP720956 TL720956 ADH720956 AND720956 AWZ720956 BGV720956 BQR720956 CAN720956 CKJ720956 CUF720956 DEB720956 DNX720956 DXT720956 EHP720956 ERL720956 FBH720956 FLD720956 FUZ720956 GEV720956 GOR720956 GYN720956 HIJ720956 HSF720956 ICB720956 ILX720956 IVT720956 JFP720956 JPL720956 JZH720956 KJD720956 KSZ720956 LCV720956 LMR720956 LWN720956 MGJ720956 MQF720956 NAB720956 NJX720956 NTT720956 ODP720956 ONL720956 OXH720956 PHD720956 PQZ720956 QAV720956 QKR720956 QUN720956 REJ720956 ROF720956 RYB720956 SHX720956 SRT720956 TBP720956 TLL720956 TVH720956 UFD720956 UOZ720956 UYV720956 VIR720956 VSN720956 WCJ720956 WMF720956 WWB720956 T786492 JP786492 TL786492 ADH786492 AND786492 AWZ786492 BGV786492 BQR786492 CAN786492 CKJ786492 CUF786492 DEB786492 DNX786492 DXT786492 EHP786492 ERL786492 FBH786492 FLD786492 FUZ786492 GEV786492 GOR786492 GYN786492 HIJ786492 HSF786492 ICB786492 ILX786492 IVT786492 JFP786492 JPL786492 JZH786492 KJD786492 KSZ786492 LCV786492 LMR786492 LWN786492 MGJ786492 MQF786492 NAB786492 NJX786492 NTT786492 ODP786492 ONL786492 OXH786492 PHD786492 PQZ786492 QAV786492 QKR786492 QUN786492 REJ786492 ROF786492 RYB786492 SHX786492 SRT786492 TBP786492 TLL786492 TVH786492 UFD786492 UOZ786492 UYV786492 VIR786492 VSN786492 WCJ786492 WMF786492 WWB786492 T852028 JP852028 TL852028 ADH852028 AND852028 AWZ852028 BGV852028 BQR852028 CAN852028 CKJ852028 CUF852028 DEB852028 DNX852028 DXT852028 EHP852028 ERL852028 FBH852028 FLD852028 FUZ852028 GEV852028 GOR852028 GYN852028 HIJ852028 HSF852028 ICB852028 ILX852028 IVT852028 JFP852028 JPL852028 JZH852028 KJD852028 KSZ852028 LCV852028 LMR852028 LWN852028 MGJ852028 MQF852028 NAB852028 NJX852028 NTT852028 ODP852028 ONL852028 OXH852028 PHD852028 PQZ852028 QAV852028 QKR852028 QUN852028 REJ852028 ROF852028 RYB852028 SHX852028 SRT852028 TBP852028 TLL852028 TVH852028 UFD852028 UOZ852028 UYV852028 VIR852028 VSN852028 WCJ852028 WMF852028 WWB852028 T917564 JP917564 TL917564 ADH917564 AND917564 AWZ917564 BGV917564 BQR917564 CAN917564 CKJ917564 CUF917564 DEB917564 DNX917564 DXT917564 EHP917564 ERL917564 FBH917564 FLD917564 FUZ917564 GEV917564 GOR917564 GYN917564 HIJ917564 HSF917564 ICB917564 ILX917564 IVT917564 JFP917564 JPL917564 JZH917564 KJD917564 KSZ917564 LCV917564 LMR917564 LWN917564 MGJ917564 MQF917564 NAB917564 NJX917564 NTT917564 ODP917564 ONL917564 OXH917564 PHD917564 PQZ917564 QAV917564 QKR917564 QUN917564 REJ917564 ROF917564 RYB917564 SHX917564 SRT917564 TBP917564 TLL917564 TVH917564 UFD917564 UOZ917564 UYV917564 VIR917564 VSN917564 WCJ917564 WMF917564 WWB917564 T983100 JP983100 TL983100 ADH983100 AND983100 AWZ983100 BGV983100 BQR983100 CAN983100 CKJ983100 CUF983100 DEB983100 DNX983100 DXT983100 EHP983100 ERL983100 FBH983100 FLD983100 FUZ983100 GEV983100 GOR983100 GYN983100 HIJ983100 HSF983100 ICB983100 ILX983100 IVT983100 JFP983100 JPL983100 JZH983100 KJD983100 KSZ983100 LCV983100 LMR983100 LWN983100 MGJ983100 MQF983100 NAB983100 NJX983100 NTT983100 ODP983100 ONL983100 OXH983100 PHD983100 PQZ983100 QAV983100 QKR983100 QUN983100 REJ983100 ROF983100 RYB983100 SHX983100 SRT983100 TBP983100 TLL983100 TVH983100 UFD983100 UOZ983100 UYV983100 VIR983100 VSN983100 WCJ983100 WMF983100 WWB983100 P66:P67 JL66:JL67 TH66:TH67 ADD66:ADD67 AMZ66:AMZ67 AWV66:AWV67 BGR66:BGR67 BQN66:BQN67 CAJ66:CAJ67 CKF66:CKF67 CUB66:CUB67 DDX66:DDX67 DNT66:DNT67 DXP66:DXP67 EHL66:EHL67 ERH66:ERH67 FBD66:FBD67 FKZ66:FKZ67 FUV66:FUV67 GER66:GER67 GON66:GON67 GYJ66:GYJ67 HIF66:HIF67 HSB66:HSB67 IBX66:IBX67 ILT66:ILT67 IVP66:IVP67 JFL66:JFL67 JPH66:JPH67 JZD66:JZD67 KIZ66:KIZ67 KSV66:KSV67 LCR66:LCR67 LMN66:LMN67 LWJ66:LWJ67 MGF66:MGF67 MQB66:MQB67 MZX66:MZX67 NJT66:NJT67 NTP66:NTP67 ODL66:ODL67 ONH66:ONH67 OXD66:OXD67 PGZ66:PGZ67 PQV66:PQV67 QAR66:QAR67 QKN66:QKN67 QUJ66:QUJ67 REF66:REF67 ROB66:ROB67 RXX66:RXX67 SHT66:SHT67 SRP66:SRP67 TBL66:TBL67 TLH66:TLH67 TVD66:TVD67 UEZ66:UEZ67 UOV66:UOV67 UYR66:UYR67 VIN66:VIN67 VSJ66:VSJ67 WCF66:WCF67 WMB66:WMB67 WVX66:WVX67 P65602:P65603 JL65602:JL65603 TH65602:TH65603 ADD65602:ADD65603 AMZ65602:AMZ65603 AWV65602:AWV65603 BGR65602:BGR65603 BQN65602:BQN65603 CAJ65602:CAJ65603 CKF65602:CKF65603 CUB65602:CUB65603 DDX65602:DDX65603 DNT65602:DNT65603 DXP65602:DXP65603 EHL65602:EHL65603 ERH65602:ERH65603 FBD65602:FBD65603 FKZ65602:FKZ65603 FUV65602:FUV65603 GER65602:GER65603 GON65602:GON65603 GYJ65602:GYJ65603 HIF65602:HIF65603 HSB65602:HSB65603 IBX65602:IBX65603 ILT65602:ILT65603 IVP65602:IVP65603 JFL65602:JFL65603 JPH65602:JPH65603 JZD65602:JZD65603 KIZ65602:KIZ65603 KSV65602:KSV65603 LCR65602:LCR65603 LMN65602:LMN65603 LWJ65602:LWJ65603 MGF65602:MGF65603 MQB65602:MQB65603 MZX65602:MZX65603 NJT65602:NJT65603 NTP65602:NTP65603 ODL65602:ODL65603 ONH65602:ONH65603 OXD65602:OXD65603 PGZ65602:PGZ65603 PQV65602:PQV65603 QAR65602:QAR65603 QKN65602:QKN65603 QUJ65602:QUJ65603 REF65602:REF65603 ROB65602:ROB65603 RXX65602:RXX65603 SHT65602:SHT65603 SRP65602:SRP65603 TBL65602:TBL65603 TLH65602:TLH65603 TVD65602:TVD65603 UEZ65602:UEZ65603 UOV65602:UOV65603 UYR65602:UYR65603 VIN65602:VIN65603 VSJ65602:VSJ65603 WCF65602:WCF65603 WMB65602:WMB65603 WVX65602:WVX65603 P131138:P131139 JL131138:JL131139 TH131138:TH131139 ADD131138:ADD131139 AMZ131138:AMZ131139 AWV131138:AWV131139 BGR131138:BGR131139 BQN131138:BQN131139 CAJ131138:CAJ131139 CKF131138:CKF131139 CUB131138:CUB131139 DDX131138:DDX131139 DNT131138:DNT131139 DXP131138:DXP131139 EHL131138:EHL131139 ERH131138:ERH131139 FBD131138:FBD131139 FKZ131138:FKZ131139 FUV131138:FUV131139 GER131138:GER131139 GON131138:GON131139 GYJ131138:GYJ131139 HIF131138:HIF131139 HSB131138:HSB131139 IBX131138:IBX131139 ILT131138:ILT131139 IVP131138:IVP131139 JFL131138:JFL131139 JPH131138:JPH131139 JZD131138:JZD131139 KIZ131138:KIZ131139 KSV131138:KSV131139 LCR131138:LCR131139 LMN131138:LMN131139 LWJ131138:LWJ131139 MGF131138:MGF131139 MQB131138:MQB131139 MZX131138:MZX131139 NJT131138:NJT131139 NTP131138:NTP131139 ODL131138:ODL131139 ONH131138:ONH131139 OXD131138:OXD131139 PGZ131138:PGZ131139 PQV131138:PQV131139 QAR131138:QAR131139 QKN131138:QKN131139 QUJ131138:QUJ131139 REF131138:REF131139 ROB131138:ROB131139 RXX131138:RXX131139 SHT131138:SHT131139 SRP131138:SRP131139 TBL131138:TBL131139 TLH131138:TLH131139 TVD131138:TVD131139 UEZ131138:UEZ131139 UOV131138:UOV131139 UYR131138:UYR131139 VIN131138:VIN131139 VSJ131138:VSJ131139 WCF131138:WCF131139 WMB131138:WMB131139 WVX131138:WVX131139 P196674:P196675 JL196674:JL196675 TH196674:TH196675 ADD196674:ADD196675 AMZ196674:AMZ196675 AWV196674:AWV196675 BGR196674:BGR196675 BQN196674:BQN196675 CAJ196674:CAJ196675 CKF196674:CKF196675 CUB196674:CUB196675 DDX196674:DDX196675 DNT196674:DNT196675 DXP196674:DXP196675 EHL196674:EHL196675 ERH196674:ERH196675 FBD196674:FBD196675 FKZ196674:FKZ196675 FUV196674:FUV196675 GER196674:GER196675 GON196674:GON196675 GYJ196674:GYJ196675 HIF196674:HIF196675 HSB196674:HSB196675 IBX196674:IBX196675 ILT196674:ILT196675 IVP196674:IVP196675 JFL196674:JFL196675 JPH196674:JPH196675 JZD196674:JZD196675 KIZ196674:KIZ196675 KSV196674:KSV196675 LCR196674:LCR196675 LMN196674:LMN196675 LWJ196674:LWJ196675 MGF196674:MGF196675 MQB196674:MQB196675 MZX196674:MZX196675 NJT196674:NJT196675 NTP196674:NTP196675 ODL196674:ODL196675 ONH196674:ONH196675 OXD196674:OXD196675 PGZ196674:PGZ196675 PQV196674:PQV196675 QAR196674:QAR196675 QKN196674:QKN196675 QUJ196674:QUJ196675 REF196674:REF196675 ROB196674:ROB196675 RXX196674:RXX196675 SHT196674:SHT196675 SRP196674:SRP196675 TBL196674:TBL196675 TLH196674:TLH196675 TVD196674:TVD196675 UEZ196674:UEZ196675 UOV196674:UOV196675 UYR196674:UYR196675 VIN196674:VIN196675 VSJ196674:VSJ196675 WCF196674:WCF196675 WMB196674:WMB196675 WVX196674:WVX196675 P262210:P262211 JL262210:JL262211 TH262210:TH262211 ADD262210:ADD262211 AMZ262210:AMZ262211 AWV262210:AWV262211 BGR262210:BGR262211 BQN262210:BQN262211 CAJ262210:CAJ262211 CKF262210:CKF262211 CUB262210:CUB262211 DDX262210:DDX262211 DNT262210:DNT262211 DXP262210:DXP262211 EHL262210:EHL262211 ERH262210:ERH262211 FBD262210:FBD262211 FKZ262210:FKZ262211 FUV262210:FUV262211 GER262210:GER262211 GON262210:GON262211 GYJ262210:GYJ262211 HIF262210:HIF262211 HSB262210:HSB262211 IBX262210:IBX262211 ILT262210:ILT262211 IVP262210:IVP262211 JFL262210:JFL262211 JPH262210:JPH262211 JZD262210:JZD262211 KIZ262210:KIZ262211 KSV262210:KSV262211 LCR262210:LCR262211 LMN262210:LMN262211 LWJ262210:LWJ262211 MGF262210:MGF262211 MQB262210:MQB262211 MZX262210:MZX262211 NJT262210:NJT262211 NTP262210:NTP262211 ODL262210:ODL262211 ONH262210:ONH262211 OXD262210:OXD262211 PGZ262210:PGZ262211 PQV262210:PQV262211 QAR262210:QAR262211 QKN262210:QKN262211 QUJ262210:QUJ262211 REF262210:REF262211 ROB262210:ROB262211 RXX262210:RXX262211 SHT262210:SHT262211 SRP262210:SRP262211 TBL262210:TBL262211 TLH262210:TLH262211 TVD262210:TVD262211 UEZ262210:UEZ262211 UOV262210:UOV262211 UYR262210:UYR262211 VIN262210:VIN262211 VSJ262210:VSJ262211 WCF262210:WCF262211 WMB262210:WMB262211 WVX262210:WVX262211 P327746:P327747 JL327746:JL327747 TH327746:TH327747 ADD327746:ADD327747 AMZ327746:AMZ327747 AWV327746:AWV327747 BGR327746:BGR327747 BQN327746:BQN327747 CAJ327746:CAJ327747 CKF327746:CKF327747 CUB327746:CUB327747 DDX327746:DDX327747 DNT327746:DNT327747 DXP327746:DXP327747 EHL327746:EHL327747 ERH327746:ERH327747 FBD327746:FBD327747 FKZ327746:FKZ327747 FUV327746:FUV327747 GER327746:GER327747 GON327746:GON327747 GYJ327746:GYJ327747 HIF327746:HIF327747 HSB327746:HSB327747 IBX327746:IBX327747 ILT327746:ILT327747 IVP327746:IVP327747 JFL327746:JFL327747 JPH327746:JPH327747 JZD327746:JZD327747 KIZ327746:KIZ327747 KSV327746:KSV327747 LCR327746:LCR327747 LMN327746:LMN327747 LWJ327746:LWJ327747 MGF327746:MGF327747 MQB327746:MQB327747 MZX327746:MZX327747 NJT327746:NJT327747 NTP327746:NTP327747 ODL327746:ODL327747 ONH327746:ONH327747 OXD327746:OXD327747 PGZ327746:PGZ327747 PQV327746:PQV327747 QAR327746:QAR327747 QKN327746:QKN327747 QUJ327746:QUJ327747 REF327746:REF327747 ROB327746:ROB327747 RXX327746:RXX327747 SHT327746:SHT327747 SRP327746:SRP327747 TBL327746:TBL327747 TLH327746:TLH327747 TVD327746:TVD327747 UEZ327746:UEZ327747 UOV327746:UOV327747 UYR327746:UYR327747 VIN327746:VIN327747 VSJ327746:VSJ327747 WCF327746:WCF327747 WMB327746:WMB327747 WVX327746:WVX327747 P393282:P393283 JL393282:JL393283 TH393282:TH393283 ADD393282:ADD393283 AMZ393282:AMZ393283 AWV393282:AWV393283 BGR393282:BGR393283 BQN393282:BQN393283 CAJ393282:CAJ393283 CKF393282:CKF393283 CUB393282:CUB393283 DDX393282:DDX393283 DNT393282:DNT393283 DXP393282:DXP393283 EHL393282:EHL393283 ERH393282:ERH393283 FBD393282:FBD393283 FKZ393282:FKZ393283 FUV393282:FUV393283 GER393282:GER393283 GON393282:GON393283 GYJ393282:GYJ393283 HIF393282:HIF393283 HSB393282:HSB393283 IBX393282:IBX393283 ILT393282:ILT393283 IVP393282:IVP393283 JFL393282:JFL393283 JPH393282:JPH393283 JZD393282:JZD393283 KIZ393282:KIZ393283 KSV393282:KSV393283 LCR393282:LCR393283 LMN393282:LMN393283 LWJ393282:LWJ393283 MGF393282:MGF393283 MQB393282:MQB393283 MZX393282:MZX393283 NJT393282:NJT393283 NTP393282:NTP393283 ODL393282:ODL393283 ONH393282:ONH393283 OXD393282:OXD393283 PGZ393282:PGZ393283 PQV393282:PQV393283 QAR393282:QAR393283 QKN393282:QKN393283 QUJ393282:QUJ393283 REF393282:REF393283 ROB393282:ROB393283 RXX393282:RXX393283 SHT393282:SHT393283 SRP393282:SRP393283 TBL393282:TBL393283 TLH393282:TLH393283 TVD393282:TVD393283 UEZ393282:UEZ393283 UOV393282:UOV393283 UYR393282:UYR393283 VIN393282:VIN393283 VSJ393282:VSJ393283 WCF393282:WCF393283 WMB393282:WMB393283 WVX393282:WVX393283 P458818:P458819 JL458818:JL458819 TH458818:TH458819 ADD458818:ADD458819 AMZ458818:AMZ458819 AWV458818:AWV458819 BGR458818:BGR458819 BQN458818:BQN458819 CAJ458818:CAJ458819 CKF458818:CKF458819 CUB458818:CUB458819 DDX458818:DDX458819 DNT458818:DNT458819 DXP458818:DXP458819 EHL458818:EHL458819 ERH458818:ERH458819 FBD458818:FBD458819 FKZ458818:FKZ458819 FUV458818:FUV458819 GER458818:GER458819 GON458818:GON458819 GYJ458818:GYJ458819 HIF458818:HIF458819 HSB458818:HSB458819 IBX458818:IBX458819 ILT458818:ILT458819 IVP458818:IVP458819 JFL458818:JFL458819 JPH458818:JPH458819 JZD458818:JZD458819 KIZ458818:KIZ458819 KSV458818:KSV458819 LCR458818:LCR458819 LMN458818:LMN458819 LWJ458818:LWJ458819 MGF458818:MGF458819 MQB458818:MQB458819 MZX458818:MZX458819 NJT458818:NJT458819 NTP458818:NTP458819 ODL458818:ODL458819 ONH458818:ONH458819 OXD458818:OXD458819 PGZ458818:PGZ458819 PQV458818:PQV458819 QAR458818:QAR458819 QKN458818:QKN458819 QUJ458818:QUJ458819 REF458818:REF458819 ROB458818:ROB458819 RXX458818:RXX458819 SHT458818:SHT458819 SRP458818:SRP458819 TBL458818:TBL458819 TLH458818:TLH458819 TVD458818:TVD458819 UEZ458818:UEZ458819 UOV458818:UOV458819 UYR458818:UYR458819 VIN458818:VIN458819 VSJ458818:VSJ458819 WCF458818:WCF458819 WMB458818:WMB458819 WVX458818:WVX458819 P524354:P524355 JL524354:JL524355 TH524354:TH524355 ADD524354:ADD524355 AMZ524354:AMZ524355 AWV524354:AWV524355 BGR524354:BGR524355 BQN524354:BQN524355 CAJ524354:CAJ524355 CKF524354:CKF524355 CUB524354:CUB524355 DDX524354:DDX524355 DNT524354:DNT524355 DXP524354:DXP524355 EHL524354:EHL524355 ERH524354:ERH524355 FBD524354:FBD524355 FKZ524354:FKZ524355 FUV524354:FUV524355 GER524354:GER524355 GON524354:GON524355 GYJ524354:GYJ524355 HIF524354:HIF524355 HSB524354:HSB524355 IBX524354:IBX524355 ILT524354:ILT524355 IVP524354:IVP524355 JFL524354:JFL524355 JPH524354:JPH524355 JZD524354:JZD524355 KIZ524354:KIZ524355 KSV524354:KSV524355 LCR524354:LCR524355 LMN524354:LMN524355 LWJ524354:LWJ524355 MGF524354:MGF524355 MQB524354:MQB524355 MZX524354:MZX524355 NJT524354:NJT524355 NTP524354:NTP524355 ODL524354:ODL524355 ONH524354:ONH524355 OXD524354:OXD524355 PGZ524354:PGZ524355 PQV524354:PQV524355 QAR524354:QAR524355 QKN524354:QKN524355 QUJ524354:QUJ524355 REF524354:REF524355 ROB524354:ROB524355 RXX524354:RXX524355 SHT524354:SHT524355 SRP524354:SRP524355 TBL524354:TBL524355 TLH524354:TLH524355 TVD524354:TVD524355 UEZ524354:UEZ524355 UOV524354:UOV524355 UYR524354:UYR524355 VIN524354:VIN524355 VSJ524354:VSJ524355 WCF524354:WCF524355 WMB524354:WMB524355 WVX524354:WVX524355 P589890:P589891 JL589890:JL589891 TH589890:TH589891 ADD589890:ADD589891 AMZ589890:AMZ589891 AWV589890:AWV589891 BGR589890:BGR589891 BQN589890:BQN589891 CAJ589890:CAJ589891 CKF589890:CKF589891 CUB589890:CUB589891 DDX589890:DDX589891 DNT589890:DNT589891 DXP589890:DXP589891 EHL589890:EHL589891 ERH589890:ERH589891 FBD589890:FBD589891 FKZ589890:FKZ589891 FUV589890:FUV589891 GER589890:GER589891 GON589890:GON589891 GYJ589890:GYJ589891 HIF589890:HIF589891 HSB589890:HSB589891 IBX589890:IBX589891 ILT589890:ILT589891 IVP589890:IVP589891 JFL589890:JFL589891 JPH589890:JPH589891 JZD589890:JZD589891 KIZ589890:KIZ589891 KSV589890:KSV589891 LCR589890:LCR589891 LMN589890:LMN589891 LWJ589890:LWJ589891 MGF589890:MGF589891 MQB589890:MQB589891 MZX589890:MZX589891 NJT589890:NJT589891 NTP589890:NTP589891 ODL589890:ODL589891 ONH589890:ONH589891 OXD589890:OXD589891 PGZ589890:PGZ589891 PQV589890:PQV589891 QAR589890:QAR589891 QKN589890:QKN589891 QUJ589890:QUJ589891 REF589890:REF589891 ROB589890:ROB589891 RXX589890:RXX589891 SHT589890:SHT589891 SRP589890:SRP589891 TBL589890:TBL589891 TLH589890:TLH589891 TVD589890:TVD589891 UEZ589890:UEZ589891 UOV589890:UOV589891 UYR589890:UYR589891 VIN589890:VIN589891 VSJ589890:VSJ589891 WCF589890:WCF589891 WMB589890:WMB589891 WVX589890:WVX589891 P655426:P655427 JL655426:JL655427 TH655426:TH655427 ADD655426:ADD655427 AMZ655426:AMZ655427 AWV655426:AWV655427 BGR655426:BGR655427 BQN655426:BQN655427 CAJ655426:CAJ655427 CKF655426:CKF655427 CUB655426:CUB655427 DDX655426:DDX655427 DNT655426:DNT655427 DXP655426:DXP655427 EHL655426:EHL655427 ERH655426:ERH655427 FBD655426:FBD655427 FKZ655426:FKZ655427 FUV655426:FUV655427 GER655426:GER655427 GON655426:GON655427 GYJ655426:GYJ655427 HIF655426:HIF655427 HSB655426:HSB655427 IBX655426:IBX655427 ILT655426:ILT655427 IVP655426:IVP655427 JFL655426:JFL655427 JPH655426:JPH655427 JZD655426:JZD655427 KIZ655426:KIZ655427 KSV655426:KSV655427 LCR655426:LCR655427 LMN655426:LMN655427 LWJ655426:LWJ655427 MGF655426:MGF655427 MQB655426:MQB655427 MZX655426:MZX655427 NJT655426:NJT655427 NTP655426:NTP655427 ODL655426:ODL655427 ONH655426:ONH655427 OXD655426:OXD655427 PGZ655426:PGZ655427 PQV655426:PQV655427 QAR655426:QAR655427 QKN655426:QKN655427 QUJ655426:QUJ655427 REF655426:REF655427 ROB655426:ROB655427 RXX655426:RXX655427 SHT655426:SHT655427 SRP655426:SRP655427 TBL655426:TBL655427 TLH655426:TLH655427 TVD655426:TVD655427 UEZ655426:UEZ655427 UOV655426:UOV655427 UYR655426:UYR655427 VIN655426:VIN655427 VSJ655426:VSJ655427 WCF655426:WCF655427 WMB655426:WMB655427 WVX655426:WVX655427 P720962:P720963 JL720962:JL720963 TH720962:TH720963 ADD720962:ADD720963 AMZ720962:AMZ720963 AWV720962:AWV720963 BGR720962:BGR720963 BQN720962:BQN720963 CAJ720962:CAJ720963 CKF720962:CKF720963 CUB720962:CUB720963 DDX720962:DDX720963 DNT720962:DNT720963 DXP720962:DXP720963 EHL720962:EHL720963 ERH720962:ERH720963 FBD720962:FBD720963 FKZ720962:FKZ720963 FUV720962:FUV720963 GER720962:GER720963 GON720962:GON720963 GYJ720962:GYJ720963 HIF720962:HIF720963 HSB720962:HSB720963 IBX720962:IBX720963 ILT720962:ILT720963 IVP720962:IVP720963 JFL720962:JFL720963 JPH720962:JPH720963 JZD720962:JZD720963 KIZ720962:KIZ720963 KSV720962:KSV720963 LCR720962:LCR720963 LMN720962:LMN720963 LWJ720962:LWJ720963 MGF720962:MGF720963 MQB720962:MQB720963 MZX720962:MZX720963 NJT720962:NJT720963 NTP720962:NTP720963 ODL720962:ODL720963 ONH720962:ONH720963 OXD720962:OXD720963 PGZ720962:PGZ720963 PQV720962:PQV720963 QAR720962:QAR720963 QKN720962:QKN720963 QUJ720962:QUJ720963 REF720962:REF720963 ROB720962:ROB720963 RXX720962:RXX720963 SHT720962:SHT720963 SRP720962:SRP720963 TBL720962:TBL720963 TLH720962:TLH720963 TVD720962:TVD720963 UEZ720962:UEZ720963 UOV720962:UOV720963 UYR720962:UYR720963 VIN720962:VIN720963 VSJ720962:VSJ720963 WCF720962:WCF720963 WMB720962:WMB720963 WVX720962:WVX720963 P786498:P786499 JL786498:JL786499 TH786498:TH786499 ADD786498:ADD786499 AMZ786498:AMZ786499 AWV786498:AWV786499 BGR786498:BGR786499 BQN786498:BQN786499 CAJ786498:CAJ786499 CKF786498:CKF786499 CUB786498:CUB786499 DDX786498:DDX786499 DNT786498:DNT786499 DXP786498:DXP786499 EHL786498:EHL786499 ERH786498:ERH786499 FBD786498:FBD786499 FKZ786498:FKZ786499 FUV786498:FUV786499 GER786498:GER786499 GON786498:GON786499 GYJ786498:GYJ786499 HIF786498:HIF786499 HSB786498:HSB786499 IBX786498:IBX786499 ILT786498:ILT786499 IVP786498:IVP786499 JFL786498:JFL786499 JPH786498:JPH786499 JZD786498:JZD786499 KIZ786498:KIZ786499 KSV786498:KSV786499 LCR786498:LCR786499 LMN786498:LMN786499 LWJ786498:LWJ786499 MGF786498:MGF786499 MQB786498:MQB786499 MZX786498:MZX786499 NJT786498:NJT786499 NTP786498:NTP786499 ODL786498:ODL786499 ONH786498:ONH786499 OXD786498:OXD786499 PGZ786498:PGZ786499 PQV786498:PQV786499 QAR786498:QAR786499 QKN786498:QKN786499 QUJ786498:QUJ786499 REF786498:REF786499 ROB786498:ROB786499 RXX786498:RXX786499 SHT786498:SHT786499 SRP786498:SRP786499 TBL786498:TBL786499 TLH786498:TLH786499 TVD786498:TVD786499 UEZ786498:UEZ786499 UOV786498:UOV786499 UYR786498:UYR786499 VIN786498:VIN786499 VSJ786498:VSJ786499 WCF786498:WCF786499 WMB786498:WMB786499 WVX786498:WVX786499 P852034:P852035 JL852034:JL852035 TH852034:TH852035 ADD852034:ADD852035 AMZ852034:AMZ852035 AWV852034:AWV852035 BGR852034:BGR852035 BQN852034:BQN852035 CAJ852034:CAJ852035 CKF852034:CKF852035 CUB852034:CUB852035 DDX852034:DDX852035 DNT852034:DNT852035 DXP852034:DXP852035 EHL852034:EHL852035 ERH852034:ERH852035 FBD852034:FBD852035 FKZ852034:FKZ852035 FUV852034:FUV852035 GER852034:GER852035 GON852034:GON852035 GYJ852034:GYJ852035 HIF852034:HIF852035 HSB852034:HSB852035 IBX852034:IBX852035 ILT852034:ILT852035 IVP852034:IVP852035 JFL852034:JFL852035 JPH852034:JPH852035 JZD852034:JZD852035 KIZ852034:KIZ852035 KSV852034:KSV852035 LCR852034:LCR852035 LMN852034:LMN852035 LWJ852034:LWJ852035 MGF852034:MGF852035 MQB852034:MQB852035 MZX852034:MZX852035 NJT852034:NJT852035 NTP852034:NTP852035 ODL852034:ODL852035 ONH852034:ONH852035 OXD852034:OXD852035 PGZ852034:PGZ852035 PQV852034:PQV852035 QAR852034:QAR852035 QKN852034:QKN852035 QUJ852034:QUJ852035 REF852034:REF852035 ROB852034:ROB852035 RXX852034:RXX852035 SHT852034:SHT852035 SRP852034:SRP852035 TBL852034:TBL852035 TLH852034:TLH852035 TVD852034:TVD852035 UEZ852034:UEZ852035 UOV852034:UOV852035 UYR852034:UYR852035 VIN852034:VIN852035 VSJ852034:VSJ852035 WCF852034:WCF852035 WMB852034:WMB852035 WVX852034:WVX852035 P917570:P917571 JL917570:JL917571 TH917570:TH917571 ADD917570:ADD917571 AMZ917570:AMZ917571 AWV917570:AWV917571 BGR917570:BGR917571 BQN917570:BQN917571 CAJ917570:CAJ917571 CKF917570:CKF917571 CUB917570:CUB917571 DDX917570:DDX917571 DNT917570:DNT917571 DXP917570:DXP917571 EHL917570:EHL917571 ERH917570:ERH917571 FBD917570:FBD917571 FKZ917570:FKZ917571 FUV917570:FUV917571 GER917570:GER917571 GON917570:GON917571 GYJ917570:GYJ917571 HIF917570:HIF917571 HSB917570:HSB917571 IBX917570:IBX917571 ILT917570:ILT917571 IVP917570:IVP917571 JFL917570:JFL917571 JPH917570:JPH917571 JZD917570:JZD917571 KIZ917570:KIZ917571 KSV917570:KSV917571 LCR917570:LCR917571 LMN917570:LMN917571 LWJ917570:LWJ917571 MGF917570:MGF917571 MQB917570:MQB917571 MZX917570:MZX917571 NJT917570:NJT917571 NTP917570:NTP917571 ODL917570:ODL917571 ONH917570:ONH917571 OXD917570:OXD917571 PGZ917570:PGZ917571 PQV917570:PQV917571 QAR917570:QAR917571 QKN917570:QKN917571 QUJ917570:QUJ917571 REF917570:REF917571 ROB917570:ROB917571 RXX917570:RXX917571 SHT917570:SHT917571 SRP917570:SRP917571 TBL917570:TBL917571 TLH917570:TLH917571 TVD917570:TVD917571 UEZ917570:UEZ917571 UOV917570:UOV917571 UYR917570:UYR917571 VIN917570:VIN917571 VSJ917570:VSJ917571 WCF917570:WCF917571 WMB917570:WMB917571 WVX917570:WVX917571 P983106:P983107 JL983106:JL983107 TH983106:TH983107 ADD983106:ADD983107 AMZ983106:AMZ983107 AWV983106:AWV983107 BGR983106:BGR983107 BQN983106:BQN983107 CAJ983106:CAJ983107 CKF983106:CKF983107 CUB983106:CUB983107 DDX983106:DDX983107 DNT983106:DNT983107 DXP983106:DXP983107 EHL983106:EHL983107 ERH983106:ERH983107 FBD983106:FBD983107 FKZ983106:FKZ983107 FUV983106:FUV983107 GER983106:GER983107 GON983106:GON983107 GYJ983106:GYJ983107 HIF983106:HIF983107 HSB983106:HSB983107 IBX983106:IBX983107 ILT983106:ILT983107 IVP983106:IVP983107 JFL983106:JFL983107 JPH983106:JPH983107 JZD983106:JZD983107 KIZ983106:KIZ983107 KSV983106:KSV983107 LCR983106:LCR983107 LMN983106:LMN983107 LWJ983106:LWJ983107 MGF983106:MGF983107 MQB983106:MQB983107 MZX983106:MZX983107 NJT983106:NJT983107 NTP983106:NTP983107 ODL983106:ODL983107 ONH983106:ONH983107 OXD983106:OXD983107 PGZ983106:PGZ983107 PQV983106:PQV983107 QAR983106:QAR983107 QKN983106:QKN983107 QUJ983106:QUJ983107 REF983106:REF983107 ROB983106:ROB983107 RXX983106:RXX983107 SHT983106:SHT983107 SRP983106:SRP983107 TBL983106:TBL983107 TLH983106:TLH983107 TVD983106:TVD983107 UEZ983106:UEZ983107 UOV983106:UOV983107 UYR983106:UYR983107 VIN983106:VIN983107 VSJ983106:VSJ983107 WCF983106:WCF983107 WMB983106:WMB983107 WVX983106:WVX983107 F60:F68 JB60:JB68 SX60:SX68 ACT60:ACT68 AMP60:AMP68 AWL60:AWL68 BGH60:BGH68 BQD60:BQD68 BZZ60:BZZ68 CJV60:CJV68 CTR60:CTR68 DDN60:DDN68 DNJ60:DNJ68 DXF60:DXF68 EHB60:EHB68 EQX60:EQX68 FAT60:FAT68 FKP60:FKP68 FUL60:FUL68 GEH60:GEH68 GOD60:GOD68 GXZ60:GXZ68 HHV60:HHV68 HRR60:HRR68 IBN60:IBN68 ILJ60:ILJ68 IVF60:IVF68 JFB60:JFB68 JOX60:JOX68 JYT60:JYT68 KIP60:KIP68 KSL60:KSL68 LCH60:LCH68 LMD60:LMD68 LVZ60:LVZ68 MFV60:MFV68 MPR60:MPR68 MZN60:MZN68 NJJ60:NJJ68 NTF60:NTF68 ODB60:ODB68 OMX60:OMX68 OWT60:OWT68 PGP60:PGP68 PQL60:PQL68 QAH60:QAH68 QKD60:QKD68 QTZ60:QTZ68 RDV60:RDV68 RNR60:RNR68 RXN60:RXN68 SHJ60:SHJ68 SRF60:SRF68 TBB60:TBB68 TKX60:TKX68 TUT60:TUT68 UEP60:UEP68 UOL60:UOL68 UYH60:UYH68 VID60:VID68 VRZ60:VRZ68 WBV60:WBV68 WLR60:WLR68 WVN60:WVN68 F65596:F65604 JB65596:JB65604 SX65596:SX65604 ACT65596:ACT65604 AMP65596:AMP65604 AWL65596:AWL65604 BGH65596:BGH65604 BQD65596:BQD65604 BZZ65596:BZZ65604 CJV65596:CJV65604 CTR65596:CTR65604 DDN65596:DDN65604 DNJ65596:DNJ65604 DXF65596:DXF65604 EHB65596:EHB65604 EQX65596:EQX65604 FAT65596:FAT65604 FKP65596:FKP65604 FUL65596:FUL65604 GEH65596:GEH65604 GOD65596:GOD65604 GXZ65596:GXZ65604 HHV65596:HHV65604 HRR65596:HRR65604 IBN65596:IBN65604 ILJ65596:ILJ65604 IVF65596:IVF65604 JFB65596:JFB65604 JOX65596:JOX65604 JYT65596:JYT65604 KIP65596:KIP65604 KSL65596:KSL65604 LCH65596:LCH65604 LMD65596:LMD65604 LVZ65596:LVZ65604 MFV65596:MFV65604 MPR65596:MPR65604 MZN65596:MZN65604 NJJ65596:NJJ65604 NTF65596:NTF65604 ODB65596:ODB65604 OMX65596:OMX65604 OWT65596:OWT65604 PGP65596:PGP65604 PQL65596:PQL65604 QAH65596:QAH65604 QKD65596:QKD65604 QTZ65596:QTZ65604 RDV65596:RDV65604 RNR65596:RNR65604 RXN65596:RXN65604 SHJ65596:SHJ65604 SRF65596:SRF65604 TBB65596:TBB65604 TKX65596:TKX65604 TUT65596:TUT65604 UEP65596:UEP65604 UOL65596:UOL65604 UYH65596:UYH65604 VID65596:VID65604 VRZ65596:VRZ65604 WBV65596:WBV65604 WLR65596:WLR65604 WVN65596:WVN65604 F131132:F131140 JB131132:JB131140 SX131132:SX131140 ACT131132:ACT131140 AMP131132:AMP131140 AWL131132:AWL131140 BGH131132:BGH131140 BQD131132:BQD131140 BZZ131132:BZZ131140 CJV131132:CJV131140 CTR131132:CTR131140 DDN131132:DDN131140 DNJ131132:DNJ131140 DXF131132:DXF131140 EHB131132:EHB131140 EQX131132:EQX131140 FAT131132:FAT131140 FKP131132:FKP131140 FUL131132:FUL131140 GEH131132:GEH131140 GOD131132:GOD131140 GXZ131132:GXZ131140 HHV131132:HHV131140 HRR131132:HRR131140 IBN131132:IBN131140 ILJ131132:ILJ131140 IVF131132:IVF131140 JFB131132:JFB131140 JOX131132:JOX131140 JYT131132:JYT131140 KIP131132:KIP131140 KSL131132:KSL131140 LCH131132:LCH131140 LMD131132:LMD131140 LVZ131132:LVZ131140 MFV131132:MFV131140 MPR131132:MPR131140 MZN131132:MZN131140 NJJ131132:NJJ131140 NTF131132:NTF131140 ODB131132:ODB131140 OMX131132:OMX131140 OWT131132:OWT131140 PGP131132:PGP131140 PQL131132:PQL131140 QAH131132:QAH131140 QKD131132:QKD131140 QTZ131132:QTZ131140 RDV131132:RDV131140 RNR131132:RNR131140 RXN131132:RXN131140 SHJ131132:SHJ131140 SRF131132:SRF131140 TBB131132:TBB131140 TKX131132:TKX131140 TUT131132:TUT131140 UEP131132:UEP131140 UOL131132:UOL131140 UYH131132:UYH131140 VID131132:VID131140 VRZ131132:VRZ131140 WBV131132:WBV131140 WLR131132:WLR131140 WVN131132:WVN131140 F196668:F196676 JB196668:JB196676 SX196668:SX196676 ACT196668:ACT196676 AMP196668:AMP196676 AWL196668:AWL196676 BGH196668:BGH196676 BQD196668:BQD196676 BZZ196668:BZZ196676 CJV196668:CJV196676 CTR196668:CTR196676 DDN196668:DDN196676 DNJ196668:DNJ196676 DXF196668:DXF196676 EHB196668:EHB196676 EQX196668:EQX196676 FAT196668:FAT196676 FKP196668:FKP196676 FUL196668:FUL196676 GEH196668:GEH196676 GOD196668:GOD196676 GXZ196668:GXZ196676 HHV196668:HHV196676 HRR196668:HRR196676 IBN196668:IBN196676 ILJ196668:ILJ196676 IVF196668:IVF196676 JFB196668:JFB196676 JOX196668:JOX196676 JYT196668:JYT196676 KIP196668:KIP196676 KSL196668:KSL196676 LCH196668:LCH196676 LMD196668:LMD196676 LVZ196668:LVZ196676 MFV196668:MFV196676 MPR196668:MPR196676 MZN196668:MZN196676 NJJ196668:NJJ196676 NTF196668:NTF196676 ODB196668:ODB196676 OMX196668:OMX196676 OWT196668:OWT196676 PGP196668:PGP196676 PQL196668:PQL196676 QAH196668:QAH196676 QKD196668:QKD196676 QTZ196668:QTZ196676 RDV196668:RDV196676 RNR196668:RNR196676 RXN196668:RXN196676 SHJ196668:SHJ196676 SRF196668:SRF196676 TBB196668:TBB196676 TKX196668:TKX196676 TUT196668:TUT196676 UEP196668:UEP196676 UOL196668:UOL196676 UYH196668:UYH196676 VID196668:VID196676 VRZ196668:VRZ196676 WBV196668:WBV196676 WLR196668:WLR196676 WVN196668:WVN196676 F262204:F262212 JB262204:JB262212 SX262204:SX262212 ACT262204:ACT262212 AMP262204:AMP262212 AWL262204:AWL262212 BGH262204:BGH262212 BQD262204:BQD262212 BZZ262204:BZZ262212 CJV262204:CJV262212 CTR262204:CTR262212 DDN262204:DDN262212 DNJ262204:DNJ262212 DXF262204:DXF262212 EHB262204:EHB262212 EQX262204:EQX262212 FAT262204:FAT262212 FKP262204:FKP262212 FUL262204:FUL262212 GEH262204:GEH262212 GOD262204:GOD262212 GXZ262204:GXZ262212 HHV262204:HHV262212 HRR262204:HRR262212 IBN262204:IBN262212 ILJ262204:ILJ262212 IVF262204:IVF262212 JFB262204:JFB262212 JOX262204:JOX262212 JYT262204:JYT262212 KIP262204:KIP262212 KSL262204:KSL262212 LCH262204:LCH262212 LMD262204:LMD262212 LVZ262204:LVZ262212 MFV262204:MFV262212 MPR262204:MPR262212 MZN262204:MZN262212 NJJ262204:NJJ262212 NTF262204:NTF262212 ODB262204:ODB262212 OMX262204:OMX262212 OWT262204:OWT262212 PGP262204:PGP262212 PQL262204:PQL262212 QAH262204:QAH262212 QKD262204:QKD262212 QTZ262204:QTZ262212 RDV262204:RDV262212 RNR262204:RNR262212 RXN262204:RXN262212 SHJ262204:SHJ262212 SRF262204:SRF262212 TBB262204:TBB262212 TKX262204:TKX262212 TUT262204:TUT262212 UEP262204:UEP262212 UOL262204:UOL262212 UYH262204:UYH262212 VID262204:VID262212 VRZ262204:VRZ262212 WBV262204:WBV262212 WLR262204:WLR262212 WVN262204:WVN262212 F327740:F327748 JB327740:JB327748 SX327740:SX327748 ACT327740:ACT327748 AMP327740:AMP327748 AWL327740:AWL327748 BGH327740:BGH327748 BQD327740:BQD327748 BZZ327740:BZZ327748 CJV327740:CJV327748 CTR327740:CTR327748 DDN327740:DDN327748 DNJ327740:DNJ327748 DXF327740:DXF327748 EHB327740:EHB327748 EQX327740:EQX327748 FAT327740:FAT327748 FKP327740:FKP327748 FUL327740:FUL327748 GEH327740:GEH327748 GOD327740:GOD327748 GXZ327740:GXZ327748 HHV327740:HHV327748 HRR327740:HRR327748 IBN327740:IBN327748 ILJ327740:ILJ327748 IVF327740:IVF327748 JFB327740:JFB327748 JOX327740:JOX327748 JYT327740:JYT327748 KIP327740:KIP327748 KSL327740:KSL327748 LCH327740:LCH327748 LMD327740:LMD327748 LVZ327740:LVZ327748 MFV327740:MFV327748 MPR327740:MPR327748 MZN327740:MZN327748 NJJ327740:NJJ327748 NTF327740:NTF327748 ODB327740:ODB327748 OMX327740:OMX327748 OWT327740:OWT327748 PGP327740:PGP327748 PQL327740:PQL327748 QAH327740:QAH327748 QKD327740:QKD327748 QTZ327740:QTZ327748 RDV327740:RDV327748 RNR327740:RNR327748 RXN327740:RXN327748 SHJ327740:SHJ327748 SRF327740:SRF327748 TBB327740:TBB327748 TKX327740:TKX327748 TUT327740:TUT327748 UEP327740:UEP327748 UOL327740:UOL327748 UYH327740:UYH327748 VID327740:VID327748 VRZ327740:VRZ327748 WBV327740:WBV327748 WLR327740:WLR327748 WVN327740:WVN327748 F393276:F393284 JB393276:JB393284 SX393276:SX393284 ACT393276:ACT393284 AMP393276:AMP393284 AWL393276:AWL393284 BGH393276:BGH393284 BQD393276:BQD393284 BZZ393276:BZZ393284 CJV393276:CJV393284 CTR393276:CTR393284 DDN393276:DDN393284 DNJ393276:DNJ393284 DXF393276:DXF393284 EHB393276:EHB393284 EQX393276:EQX393284 FAT393276:FAT393284 FKP393276:FKP393284 FUL393276:FUL393284 GEH393276:GEH393284 GOD393276:GOD393284 GXZ393276:GXZ393284 HHV393276:HHV393284 HRR393276:HRR393284 IBN393276:IBN393284 ILJ393276:ILJ393284 IVF393276:IVF393284 JFB393276:JFB393284 JOX393276:JOX393284 JYT393276:JYT393284 KIP393276:KIP393284 KSL393276:KSL393284 LCH393276:LCH393284 LMD393276:LMD393284 LVZ393276:LVZ393284 MFV393276:MFV393284 MPR393276:MPR393284 MZN393276:MZN393284 NJJ393276:NJJ393284 NTF393276:NTF393284 ODB393276:ODB393284 OMX393276:OMX393284 OWT393276:OWT393284 PGP393276:PGP393284 PQL393276:PQL393284 QAH393276:QAH393284 QKD393276:QKD393284 QTZ393276:QTZ393284 RDV393276:RDV393284 RNR393276:RNR393284 RXN393276:RXN393284 SHJ393276:SHJ393284 SRF393276:SRF393284 TBB393276:TBB393284 TKX393276:TKX393284 TUT393276:TUT393284 UEP393276:UEP393284 UOL393276:UOL393284 UYH393276:UYH393284 VID393276:VID393284 VRZ393276:VRZ393284 WBV393276:WBV393284 WLR393276:WLR393284 WVN393276:WVN393284 F458812:F458820 JB458812:JB458820 SX458812:SX458820 ACT458812:ACT458820 AMP458812:AMP458820 AWL458812:AWL458820 BGH458812:BGH458820 BQD458812:BQD458820 BZZ458812:BZZ458820 CJV458812:CJV458820 CTR458812:CTR458820 DDN458812:DDN458820 DNJ458812:DNJ458820 DXF458812:DXF458820 EHB458812:EHB458820 EQX458812:EQX458820 FAT458812:FAT458820 FKP458812:FKP458820 FUL458812:FUL458820 GEH458812:GEH458820 GOD458812:GOD458820 GXZ458812:GXZ458820 HHV458812:HHV458820 HRR458812:HRR458820 IBN458812:IBN458820 ILJ458812:ILJ458820 IVF458812:IVF458820 JFB458812:JFB458820 JOX458812:JOX458820 JYT458812:JYT458820 KIP458812:KIP458820 KSL458812:KSL458820 LCH458812:LCH458820 LMD458812:LMD458820 LVZ458812:LVZ458820 MFV458812:MFV458820 MPR458812:MPR458820 MZN458812:MZN458820 NJJ458812:NJJ458820 NTF458812:NTF458820 ODB458812:ODB458820 OMX458812:OMX458820 OWT458812:OWT458820 PGP458812:PGP458820 PQL458812:PQL458820 QAH458812:QAH458820 QKD458812:QKD458820 QTZ458812:QTZ458820 RDV458812:RDV458820 RNR458812:RNR458820 RXN458812:RXN458820 SHJ458812:SHJ458820 SRF458812:SRF458820 TBB458812:TBB458820 TKX458812:TKX458820 TUT458812:TUT458820 UEP458812:UEP458820 UOL458812:UOL458820 UYH458812:UYH458820 VID458812:VID458820 VRZ458812:VRZ458820 WBV458812:WBV458820 WLR458812:WLR458820 WVN458812:WVN458820 F524348:F524356 JB524348:JB524356 SX524348:SX524356 ACT524348:ACT524356 AMP524348:AMP524356 AWL524348:AWL524356 BGH524348:BGH524356 BQD524348:BQD524356 BZZ524348:BZZ524356 CJV524348:CJV524356 CTR524348:CTR524356 DDN524348:DDN524356 DNJ524348:DNJ524356 DXF524348:DXF524356 EHB524348:EHB524356 EQX524348:EQX524356 FAT524348:FAT524356 FKP524348:FKP524356 FUL524348:FUL524356 GEH524348:GEH524356 GOD524348:GOD524356 GXZ524348:GXZ524356 HHV524348:HHV524356 HRR524348:HRR524356 IBN524348:IBN524356 ILJ524348:ILJ524356 IVF524348:IVF524356 JFB524348:JFB524356 JOX524348:JOX524356 JYT524348:JYT524356 KIP524348:KIP524356 KSL524348:KSL524356 LCH524348:LCH524356 LMD524348:LMD524356 LVZ524348:LVZ524356 MFV524348:MFV524356 MPR524348:MPR524356 MZN524348:MZN524356 NJJ524348:NJJ524356 NTF524348:NTF524356 ODB524348:ODB524356 OMX524348:OMX524356 OWT524348:OWT524356 PGP524348:PGP524356 PQL524348:PQL524356 QAH524348:QAH524356 QKD524348:QKD524356 QTZ524348:QTZ524356 RDV524348:RDV524356 RNR524348:RNR524356 RXN524348:RXN524356 SHJ524348:SHJ524356 SRF524348:SRF524356 TBB524348:TBB524356 TKX524348:TKX524356 TUT524348:TUT524356 UEP524348:UEP524356 UOL524348:UOL524356 UYH524348:UYH524356 VID524348:VID524356 VRZ524348:VRZ524356 WBV524348:WBV524356 WLR524348:WLR524356 WVN524348:WVN524356 F589884:F589892 JB589884:JB589892 SX589884:SX589892 ACT589884:ACT589892 AMP589884:AMP589892 AWL589884:AWL589892 BGH589884:BGH589892 BQD589884:BQD589892 BZZ589884:BZZ589892 CJV589884:CJV589892 CTR589884:CTR589892 DDN589884:DDN589892 DNJ589884:DNJ589892 DXF589884:DXF589892 EHB589884:EHB589892 EQX589884:EQX589892 FAT589884:FAT589892 FKP589884:FKP589892 FUL589884:FUL589892 GEH589884:GEH589892 GOD589884:GOD589892 GXZ589884:GXZ589892 HHV589884:HHV589892 HRR589884:HRR589892 IBN589884:IBN589892 ILJ589884:ILJ589892 IVF589884:IVF589892 JFB589884:JFB589892 JOX589884:JOX589892 JYT589884:JYT589892 KIP589884:KIP589892 KSL589884:KSL589892 LCH589884:LCH589892 LMD589884:LMD589892 LVZ589884:LVZ589892 MFV589884:MFV589892 MPR589884:MPR589892 MZN589884:MZN589892 NJJ589884:NJJ589892 NTF589884:NTF589892 ODB589884:ODB589892 OMX589884:OMX589892 OWT589884:OWT589892 PGP589884:PGP589892 PQL589884:PQL589892 QAH589884:QAH589892 QKD589884:QKD589892 QTZ589884:QTZ589892 RDV589884:RDV589892 RNR589884:RNR589892 RXN589884:RXN589892 SHJ589884:SHJ589892 SRF589884:SRF589892 TBB589884:TBB589892 TKX589884:TKX589892 TUT589884:TUT589892 UEP589884:UEP589892 UOL589884:UOL589892 UYH589884:UYH589892 VID589884:VID589892 VRZ589884:VRZ589892 WBV589884:WBV589892 WLR589884:WLR589892 WVN589884:WVN589892 F655420:F655428 JB655420:JB655428 SX655420:SX655428 ACT655420:ACT655428 AMP655420:AMP655428 AWL655420:AWL655428 BGH655420:BGH655428 BQD655420:BQD655428 BZZ655420:BZZ655428 CJV655420:CJV655428 CTR655420:CTR655428 DDN655420:DDN655428 DNJ655420:DNJ655428 DXF655420:DXF655428 EHB655420:EHB655428 EQX655420:EQX655428 FAT655420:FAT655428 FKP655420:FKP655428 FUL655420:FUL655428 GEH655420:GEH655428 GOD655420:GOD655428 GXZ655420:GXZ655428 HHV655420:HHV655428 HRR655420:HRR655428 IBN655420:IBN655428 ILJ655420:ILJ655428 IVF655420:IVF655428 JFB655420:JFB655428 JOX655420:JOX655428 JYT655420:JYT655428 KIP655420:KIP655428 KSL655420:KSL655428 LCH655420:LCH655428 LMD655420:LMD655428 LVZ655420:LVZ655428 MFV655420:MFV655428 MPR655420:MPR655428 MZN655420:MZN655428 NJJ655420:NJJ655428 NTF655420:NTF655428 ODB655420:ODB655428 OMX655420:OMX655428 OWT655420:OWT655428 PGP655420:PGP655428 PQL655420:PQL655428 QAH655420:QAH655428 QKD655420:QKD655428 QTZ655420:QTZ655428 RDV655420:RDV655428 RNR655420:RNR655428 RXN655420:RXN655428 SHJ655420:SHJ655428 SRF655420:SRF655428 TBB655420:TBB655428 TKX655420:TKX655428 TUT655420:TUT655428 UEP655420:UEP655428 UOL655420:UOL655428 UYH655420:UYH655428 VID655420:VID655428 VRZ655420:VRZ655428 WBV655420:WBV655428 WLR655420:WLR655428 WVN655420:WVN655428 F720956:F720964 JB720956:JB720964 SX720956:SX720964 ACT720956:ACT720964 AMP720956:AMP720964 AWL720956:AWL720964 BGH720956:BGH720964 BQD720956:BQD720964 BZZ720956:BZZ720964 CJV720956:CJV720964 CTR720956:CTR720964 DDN720956:DDN720964 DNJ720956:DNJ720964 DXF720956:DXF720964 EHB720956:EHB720964 EQX720956:EQX720964 FAT720956:FAT720964 FKP720956:FKP720964 FUL720956:FUL720964 GEH720956:GEH720964 GOD720956:GOD720964 GXZ720956:GXZ720964 HHV720956:HHV720964 HRR720956:HRR720964 IBN720956:IBN720964 ILJ720956:ILJ720964 IVF720956:IVF720964 JFB720956:JFB720964 JOX720956:JOX720964 JYT720956:JYT720964 KIP720956:KIP720964 KSL720956:KSL720964 LCH720956:LCH720964 LMD720956:LMD720964 LVZ720956:LVZ720964 MFV720956:MFV720964 MPR720956:MPR720964 MZN720956:MZN720964 NJJ720956:NJJ720964 NTF720956:NTF720964 ODB720956:ODB720964 OMX720956:OMX720964 OWT720956:OWT720964 PGP720956:PGP720964 PQL720956:PQL720964 QAH720956:QAH720964 QKD720956:QKD720964 QTZ720956:QTZ720964 RDV720956:RDV720964 RNR720956:RNR720964 RXN720956:RXN720964 SHJ720956:SHJ720964 SRF720956:SRF720964 TBB720956:TBB720964 TKX720956:TKX720964 TUT720956:TUT720964 UEP720956:UEP720964 UOL720956:UOL720964 UYH720956:UYH720964 VID720956:VID720964 VRZ720956:VRZ720964 WBV720956:WBV720964 WLR720956:WLR720964 WVN720956:WVN720964 F786492:F786500 JB786492:JB786500 SX786492:SX786500 ACT786492:ACT786500 AMP786492:AMP786500 AWL786492:AWL786500 BGH786492:BGH786500 BQD786492:BQD786500 BZZ786492:BZZ786500 CJV786492:CJV786500 CTR786492:CTR786500 DDN786492:DDN786500 DNJ786492:DNJ786500 DXF786492:DXF786500 EHB786492:EHB786500 EQX786492:EQX786500 FAT786492:FAT786500 FKP786492:FKP786500 FUL786492:FUL786500 GEH786492:GEH786500 GOD786492:GOD786500 GXZ786492:GXZ786500 HHV786492:HHV786500 HRR786492:HRR786500 IBN786492:IBN786500 ILJ786492:ILJ786500 IVF786492:IVF786500 JFB786492:JFB786500 JOX786492:JOX786500 JYT786492:JYT786500 KIP786492:KIP786500 KSL786492:KSL786500 LCH786492:LCH786500 LMD786492:LMD786500 LVZ786492:LVZ786500 MFV786492:MFV786500 MPR786492:MPR786500 MZN786492:MZN786500 NJJ786492:NJJ786500 NTF786492:NTF786500 ODB786492:ODB786500 OMX786492:OMX786500 OWT786492:OWT786500 PGP786492:PGP786500 PQL786492:PQL786500 QAH786492:QAH786500 QKD786492:QKD786500 QTZ786492:QTZ786500 RDV786492:RDV786500 RNR786492:RNR786500 RXN786492:RXN786500 SHJ786492:SHJ786500 SRF786492:SRF786500 TBB786492:TBB786500 TKX786492:TKX786500 TUT786492:TUT786500 UEP786492:UEP786500 UOL786492:UOL786500 UYH786492:UYH786500 VID786492:VID786500 VRZ786492:VRZ786500 WBV786492:WBV786500 WLR786492:WLR786500 WVN786492:WVN786500 F852028:F852036 JB852028:JB852036 SX852028:SX852036 ACT852028:ACT852036 AMP852028:AMP852036 AWL852028:AWL852036 BGH852028:BGH852036 BQD852028:BQD852036 BZZ852028:BZZ852036 CJV852028:CJV852036 CTR852028:CTR852036 DDN852028:DDN852036 DNJ852028:DNJ852036 DXF852028:DXF852036 EHB852028:EHB852036 EQX852028:EQX852036 FAT852028:FAT852036 FKP852028:FKP852036 FUL852028:FUL852036 GEH852028:GEH852036 GOD852028:GOD852036 GXZ852028:GXZ852036 HHV852028:HHV852036 HRR852028:HRR852036 IBN852028:IBN852036 ILJ852028:ILJ852036 IVF852028:IVF852036 JFB852028:JFB852036 JOX852028:JOX852036 JYT852028:JYT852036 KIP852028:KIP852036 KSL852028:KSL852036 LCH852028:LCH852036 LMD852028:LMD852036 LVZ852028:LVZ852036 MFV852028:MFV852036 MPR852028:MPR852036 MZN852028:MZN852036 NJJ852028:NJJ852036 NTF852028:NTF852036 ODB852028:ODB852036 OMX852028:OMX852036 OWT852028:OWT852036 PGP852028:PGP852036 PQL852028:PQL852036 QAH852028:QAH852036 QKD852028:QKD852036 QTZ852028:QTZ852036 RDV852028:RDV852036 RNR852028:RNR852036 RXN852028:RXN852036 SHJ852028:SHJ852036 SRF852028:SRF852036 TBB852028:TBB852036 TKX852028:TKX852036 TUT852028:TUT852036 UEP852028:UEP852036 UOL852028:UOL852036 UYH852028:UYH852036 VID852028:VID852036 VRZ852028:VRZ852036 WBV852028:WBV852036 WLR852028:WLR852036 WVN852028:WVN852036 F917564:F917572 JB917564:JB917572 SX917564:SX917572 ACT917564:ACT917572 AMP917564:AMP917572 AWL917564:AWL917572 BGH917564:BGH917572 BQD917564:BQD917572 BZZ917564:BZZ917572 CJV917564:CJV917572 CTR917564:CTR917572 DDN917564:DDN917572 DNJ917564:DNJ917572 DXF917564:DXF917572 EHB917564:EHB917572 EQX917564:EQX917572 FAT917564:FAT917572 FKP917564:FKP917572 FUL917564:FUL917572 GEH917564:GEH917572 GOD917564:GOD917572 GXZ917564:GXZ917572 HHV917564:HHV917572 HRR917564:HRR917572 IBN917564:IBN917572 ILJ917564:ILJ917572 IVF917564:IVF917572 JFB917564:JFB917572 JOX917564:JOX917572 JYT917564:JYT917572 KIP917564:KIP917572 KSL917564:KSL917572 LCH917564:LCH917572 LMD917564:LMD917572 LVZ917564:LVZ917572 MFV917564:MFV917572 MPR917564:MPR917572 MZN917564:MZN917572 NJJ917564:NJJ917572 NTF917564:NTF917572 ODB917564:ODB917572 OMX917564:OMX917572 OWT917564:OWT917572 PGP917564:PGP917572 PQL917564:PQL917572 QAH917564:QAH917572 QKD917564:QKD917572 QTZ917564:QTZ917572 RDV917564:RDV917572 RNR917564:RNR917572 RXN917564:RXN917572 SHJ917564:SHJ917572 SRF917564:SRF917572 TBB917564:TBB917572 TKX917564:TKX917572 TUT917564:TUT917572 UEP917564:UEP917572 UOL917564:UOL917572 UYH917564:UYH917572 VID917564:VID917572 VRZ917564:VRZ917572 WBV917564:WBV917572 WLR917564:WLR917572 WVN917564:WVN917572 F983100:F983108 JB983100:JB983108 SX983100:SX983108 ACT983100:ACT983108 AMP983100:AMP983108 AWL983100:AWL983108 BGH983100:BGH983108 BQD983100:BQD983108 BZZ983100:BZZ983108 CJV983100:CJV983108 CTR983100:CTR983108 DDN983100:DDN983108 DNJ983100:DNJ983108 DXF983100:DXF983108 EHB983100:EHB983108 EQX983100:EQX983108 FAT983100:FAT983108 FKP983100:FKP983108 FUL983100:FUL983108 GEH983100:GEH983108 GOD983100:GOD983108 GXZ983100:GXZ983108 HHV983100:HHV983108 HRR983100:HRR983108 IBN983100:IBN983108 ILJ983100:ILJ983108 IVF983100:IVF983108 JFB983100:JFB983108 JOX983100:JOX983108 JYT983100:JYT983108 KIP983100:KIP983108 KSL983100:KSL983108 LCH983100:LCH983108 LMD983100:LMD983108 LVZ983100:LVZ983108 MFV983100:MFV983108 MPR983100:MPR983108 MZN983100:MZN983108 NJJ983100:NJJ983108 NTF983100:NTF983108 ODB983100:ODB983108 OMX983100:OMX983108 OWT983100:OWT983108 PGP983100:PGP983108 PQL983100:PQL983108 QAH983100:QAH983108 QKD983100:QKD983108 QTZ983100:QTZ983108 RDV983100:RDV983108 RNR983100:RNR983108 RXN983100:RXN983108 SHJ983100:SHJ983108 SRF983100:SRF983108 TBB983100:TBB983108 TKX983100:TKX983108 TUT983100:TUT983108 UEP983100:UEP983108 UOL983100:UOL983108 UYH983100:UYH983108 VID983100:VID983108 VRZ983100:VRZ983108 WBV983100:WBV983108 WLR983100:WLR983108 WVN983100:WVN983108 L22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L65558 JH65558 TD65558 ACZ65558 AMV65558 AWR65558 BGN65558 BQJ65558 CAF65558 CKB65558 CTX65558 DDT65558 DNP65558 DXL65558 EHH65558 ERD65558 FAZ65558 FKV65558 FUR65558 GEN65558 GOJ65558 GYF65558 HIB65558 HRX65558 IBT65558 ILP65558 IVL65558 JFH65558 JPD65558 JYZ65558 KIV65558 KSR65558 LCN65558 LMJ65558 LWF65558 MGB65558 MPX65558 MZT65558 NJP65558 NTL65558 ODH65558 OND65558 OWZ65558 PGV65558 PQR65558 QAN65558 QKJ65558 QUF65558 REB65558 RNX65558 RXT65558 SHP65558 SRL65558 TBH65558 TLD65558 TUZ65558 UEV65558 UOR65558 UYN65558 VIJ65558 VSF65558 WCB65558 WLX65558 WVT65558 L131094 JH131094 TD131094 ACZ131094 AMV131094 AWR131094 BGN131094 BQJ131094 CAF131094 CKB131094 CTX131094 DDT131094 DNP131094 DXL131094 EHH131094 ERD131094 FAZ131094 FKV131094 FUR131094 GEN131094 GOJ131094 GYF131094 HIB131094 HRX131094 IBT131094 ILP131094 IVL131094 JFH131094 JPD131094 JYZ131094 KIV131094 KSR131094 LCN131094 LMJ131094 LWF131094 MGB131094 MPX131094 MZT131094 NJP131094 NTL131094 ODH131094 OND131094 OWZ131094 PGV131094 PQR131094 QAN131094 QKJ131094 QUF131094 REB131094 RNX131094 RXT131094 SHP131094 SRL131094 TBH131094 TLD131094 TUZ131094 UEV131094 UOR131094 UYN131094 VIJ131094 VSF131094 WCB131094 WLX131094 WVT131094 L196630 JH196630 TD196630 ACZ196630 AMV196630 AWR196630 BGN196630 BQJ196630 CAF196630 CKB196630 CTX196630 DDT196630 DNP196630 DXL196630 EHH196630 ERD196630 FAZ196630 FKV196630 FUR196630 GEN196630 GOJ196630 GYF196630 HIB196630 HRX196630 IBT196630 ILP196630 IVL196630 JFH196630 JPD196630 JYZ196630 KIV196630 KSR196630 LCN196630 LMJ196630 LWF196630 MGB196630 MPX196630 MZT196630 NJP196630 NTL196630 ODH196630 OND196630 OWZ196630 PGV196630 PQR196630 QAN196630 QKJ196630 QUF196630 REB196630 RNX196630 RXT196630 SHP196630 SRL196630 TBH196630 TLD196630 TUZ196630 UEV196630 UOR196630 UYN196630 VIJ196630 VSF196630 WCB196630 WLX196630 WVT196630 L262166 JH262166 TD262166 ACZ262166 AMV262166 AWR262166 BGN262166 BQJ262166 CAF262166 CKB262166 CTX262166 DDT262166 DNP262166 DXL262166 EHH262166 ERD262166 FAZ262166 FKV262166 FUR262166 GEN262166 GOJ262166 GYF262166 HIB262166 HRX262166 IBT262166 ILP262166 IVL262166 JFH262166 JPD262166 JYZ262166 KIV262166 KSR262166 LCN262166 LMJ262166 LWF262166 MGB262166 MPX262166 MZT262166 NJP262166 NTL262166 ODH262166 OND262166 OWZ262166 PGV262166 PQR262166 QAN262166 QKJ262166 QUF262166 REB262166 RNX262166 RXT262166 SHP262166 SRL262166 TBH262166 TLD262166 TUZ262166 UEV262166 UOR262166 UYN262166 VIJ262166 VSF262166 WCB262166 WLX262166 WVT262166 L327702 JH327702 TD327702 ACZ327702 AMV327702 AWR327702 BGN327702 BQJ327702 CAF327702 CKB327702 CTX327702 DDT327702 DNP327702 DXL327702 EHH327702 ERD327702 FAZ327702 FKV327702 FUR327702 GEN327702 GOJ327702 GYF327702 HIB327702 HRX327702 IBT327702 ILP327702 IVL327702 JFH327702 JPD327702 JYZ327702 KIV327702 KSR327702 LCN327702 LMJ327702 LWF327702 MGB327702 MPX327702 MZT327702 NJP327702 NTL327702 ODH327702 OND327702 OWZ327702 PGV327702 PQR327702 QAN327702 QKJ327702 QUF327702 REB327702 RNX327702 RXT327702 SHP327702 SRL327702 TBH327702 TLD327702 TUZ327702 UEV327702 UOR327702 UYN327702 VIJ327702 VSF327702 WCB327702 WLX327702 WVT327702 L393238 JH393238 TD393238 ACZ393238 AMV393238 AWR393238 BGN393238 BQJ393238 CAF393238 CKB393238 CTX393238 DDT393238 DNP393238 DXL393238 EHH393238 ERD393238 FAZ393238 FKV393238 FUR393238 GEN393238 GOJ393238 GYF393238 HIB393238 HRX393238 IBT393238 ILP393238 IVL393238 JFH393238 JPD393238 JYZ393238 KIV393238 KSR393238 LCN393238 LMJ393238 LWF393238 MGB393238 MPX393238 MZT393238 NJP393238 NTL393238 ODH393238 OND393238 OWZ393238 PGV393238 PQR393238 QAN393238 QKJ393238 QUF393238 REB393238 RNX393238 RXT393238 SHP393238 SRL393238 TBH393238 TLD393238 TUZ393238 UEV393238 UOR393238 UYN393238 VIJ393238 VSF393238 WCB393238 WLX393238 WVT393238 L458774 JH458774 TD458774 ACZ458774 AMV458774 AWR458774 BGN458774 BQJ458774 CAF458774 CKB458774 CTX458774 DDT458774 DNP458774 DXL458774 EHH458774 ERD458774 FAZ458774 FKV458774 FUR458774 GEN458774 GOJ458774 GYF458774 HIB458774 HRX458774 IBT458774 ILP458774 IVL458774 JFH458774 JPD458774 JYZ458774 KIV458774 KSR458774 LCN458774 LMJ458774 LWF458774 MGB458774 MPX458774 MZT458774 NJP458774 NTL458774 ODH458774 OND458774 OWZ458774 PGV458774 PQR458774 QAN458774 QKJ458774 QUF458774 REB458774 RNX458774 RXT458774 SHP458774 SRL458774 TBH458774 TLD458774 TUZ458774 UEV458774 UOR458774 UYN458774 VIJ458774 VSF458774 WCB458774 WLX458774 WVT458774 L524310 JH524310 TD524310 ACZ524310 AMV524310 AWR524310 BGN524310 BQJ524310 CAF524310 CKB524310 CTX524310 DDT524310 DNP524310 DXL524310 EHH524310 ERD524310 FAZ524310 FKV524310 FUR524310 GEN524310 GOJ524310 GYF524310 HIB524310 HRX524310 IBT524310 ILP524310 IVL524310 JFH524310 JPD524310 JYZ524310 KIV524310 KSR524310 LCN524310 LMJ524310 LWF524310 MGB524310 MPX524310 MZT524310 NJP524310 NTL524310 ODH524310 OND524310 OWZ524310 PGV524310 PQR524310 QAN524310 QKJ524310 QUF524310 REB524310 RNX524310 RXT524310 SHP524310 SRL524310 TBH524310 TLD524310 TUZ524310 UEV524310 UOR524310 UYN524310 VIJ524310 VSF524310 WCB524310 WLX524310 WVT524310 L589846 JH589846 TD589846 ACZ589846 AMV589846 AWR589846 BGN589846 BQJ589846 CAF589846 CKB589846 CTX589846 DDT589846 DNP589846 DXL589846 EHH589846 ERD589846 FAZ589846 FKV589846 FUR589846 GEN589846 GOJ589846 GYF589846 HIB589846 HRX589846 IBT589846 ILP589846 IVL589846 JFH589846 JPD589846 JYZ589846 KIV589846 KSR589846 LCN589846 LMJ589846 LWF589846 MGB589846 MPX589846 MZT589846 NJP589846 NTL589846 ODH589846 OND589846 OWZ589846 PGV589846 PQR589846 QAN589846 QKJ589846 QUF589846 REB589846 RNX589846 RXT589846 SHP589846 SRL589846 TBH589846 TLD589846 TUZ589846 UEV589846 UOR589846 UYN589846 VIJ589846 VSF589846 WCB589846 WLX589846 WVT589846 L655382 JH655382 TD655382 ACZ655382 AMV655382 AWR655382 BGN655382 BQJ655382 CAF655382 CKB655382 CTX655382 DDT655382 DNP655382 DXL655382 EHH655382 ERD655382 FAZ655382 FKV655382 FUR655382 GEN655382 GOJ655382 GYF655382 HIB655382 HRX655382 IBT655382 ILP655382 IVL655382 JFH655382 JPD655382 JYZ655382 KIV655382 KSR655382 LCN655382 LMJ655382 LWF655382 MGB655382 MPX655382 MZT655382 NJP655382 NTL655382 ODH655382 OND655382 OWZ655382 PGV655382 PQR655382 QAN655382 QKJ655382 QUF655382 REB655382 RNX655382 RXT655382 SHP655382 SRL655382 TBH655382 TLD655382 TUZ655382 UEV655382 UOR655382 UYN655382 VIJ655382 VSF655382 WCB655382 WLX655382 WVT655382 L720918 JH720918 TD720918 ACZ720918 AMV720918 AWR720918 BGN720918 BQJ720918 CAF720918 CKB720918 CTX720918 DDT720918 DNP720918 DXL720918 EHH720918 ERD720918 FAZ720918 FKV720918 FUR720918 GEN720918 GOJ720918 GYF720918 HIB720918 HRX720918 IBT720918 ILP720918 IVL720918 JFH720918 JPD720918 JYZ720918 KIV720918 KSR720918 LCN720918 LMJ720918 LWF720918 MGB720918 MPX720918 MZT720918 NJP720918 NTL720918 ODH720918 OND720918 OWZ720918 PGV720918 PQR720918 QAN720918 QKJ720918 QUF720918 REB720918 RNX720918 RXT720918 SHP720918 SRL720918 TBH720918 TLD720918 TUZ720918 UEV720918 UOR720918 UYN720918 VIJ720918 VSF720918 WCB720918 WLX720918 WVT720918 L786454 JH786454 TD786454 ACZ786454 AMV786454 AWR786454 BGN786454 BQJ786454 CAF786454 CKB786454 CTX786454 DDT786454 DNP786454 DXL786454 EHH786454 ERD786454 FAZ786454 FKV786454 FUR786454 GEN786454 GOJ786454 GYF786454 HIB786454 HRX786454 IBT786454 ILP786454 IVL786454 JFH786454 JPD786454 JYZ786454 KIV786454 KSR786454 LCN786454 LMJ786454 LWF786454 MGB786454 MPX786454 MZT786454 NJP786454 NTL786454 ODH786454 OND786454 OWZ786454 PGV786454 PQR786454 QAN786454 QKJ786454 QUF786454 REB786454 RNX786454 RXT786454 SHP786454 SRL786454 TBH786454 TLD786454 TUZ786454 UEV786454 UOR786454 UYN786454 VIJ786454 VSF786454 WCB786454 WLX786454 WVT786454 L851990 JH851990 TD851990 ACZ851990 AMV851990 AWR851990 BGN851990 BQJ851990 CAF851990 CKB851990 CTX851990 DDT851990 DNP851990 DXL851990 EHH851990 ERD851990 FAZ851990 FKV851990 FUR851990 GEN851990 GOJ851990 GYF851990 HIB851990 HRX851990 IBT851990 ILP851990 IVL851990 JFH851990 JPD851990 JYZ851990 KIV851990 KSR851990 LCN851990 LMJ851990 LWF851990 MGB851990 MPX851990 MZT851990 NJP851990 NTL851990 ODH851990 OND851990 OWZ851990 PGV851990 PQR851990 QAN851990 QKJ851990 QUF851990 REB851990 RNX851990 RXT851990 SHP851990 SRL851990 TBH851990 TLD851990 TUZ851990 UEV851990 UOR851990 UYN851990 VIJ851990 VSF851990 WCB851990 WLX851990 WVT851990 L917526 JH917526 TD917526 ACZ917526 AMV917526 AWR917526 BGN917526 BQJ917526 CAF917526 CKB917526 CTX917526 DDT917526 DNP917526 DXL917526 EHH917526 ERD917526 FAZ917526 FKV917526 FUR917526 GEN917526 GOJ917526 GYF917526 HIB917526 HRX917526 IBT917526 ILP917526 IVL917526 JFH917526 JPD917526 JYZ917526 KIV917526 KSR917526 LCN917526 LMJ917526 LWF917526 MGB917526 MPX917526 MZT917526 NJP917526 NTL917526 ODH917526 OND917526 OWZ917526 PGV917526 PQR917526 QAN917526 QKJ917526 QUF917526 REB917526 RNX917526 RXT917526 SHP917526 SRL917526 TBH917526 TLD917526 TUZ917526 UEV917526 UOR917526 UYN917526 VIJ917526 VSF917526 WCB917526 WLX917526 WVT917526 L983062 JH983062 TD983062 ACZ983062 AMV983062 AWR983062 BGN983062 BQJ983062 CAF983062 CKB983062 CTX983062 DDT983062 DNP983062 DXL983062 EHH983062 ERD983062 FAZ983062 FKV983062 FUR983062 GEN983062 GOJ983062 GYF983062 HIB983062 HRX983062 IBT983062 ILP983062 IVL983062 JFH983062 JPD983062 JYZ983062 KIV983062 KSR983062 LCN983062 LMJ983062 LWF983062 MGB983062 MPX983062 MZT983062 NJP983062 NTL983062 ODH983062 OND983062 OWZ983062 PGV983062 PQR983062 QAN983062 QKJ983062 QUF983062 REB983062 RNX983062 RXT983062 SHP983062 SRL983062 TBH983062 TLD983062 TUZ983062 UEV983062 UOR983062 UYN983062 VIJ983062 VSF983062 WCB983062 WLX983062 WVT983062 Q26 JM26 TI26 ADE26 ANA26 AWW26 BGS26 BQO26 CAK26 CKG26 CUC26 DDY26 DNU26 DXQ26 EHM26 ERI26 FBE26 FLA26 FUW26 GES26 GOO26 GYK26 HIG26 HSC26 IBY26 ILU26 IVQ26 JFM26 JPI26 JZE26 KJA26 KSW26 LCS26 LMO26 LWK26 MGG26 MQC26 MZY26 NJU26 NTQ26 ODM26 ONI26 OXE26 PHA26 PQW26 QAS26 QKO26 QUK26 REG26 ROC26 RXY26 SHU26 SRQ26 TBM26 TLI26 TVE26 UFA26 UOW26 UYS26 VIO26 VSK26 WCG26 WMC26 WVY26 Q65562 JM65562 TI65562 ADE65562 ANA65562 AWW65562 BGS65562 BQO65562 CAK65562 CKG65562 CUC65562 DDY65562 DNU65562 DXQ65562 EHM65562 ERI65562 FBE65562 FLA65562 FUW65562 GES65562 GOO65562 GYK65562 HIG65562 HSC65562 IBY65562 ILU65562 IVQ65562 JFM65562 JPI65562 JZE65562 KJA65562 KSW65562 LCS65562 LMO65562 LWK65562 MGG65562 MQC65562 MZY65562 NJU65562 NTQ65562 ODM65562 ONI65562 OXE65562 PHA65562 PQW65562 QAS65562 QKO65562 QUK65562 REG65562 ROC65562 RXY65562 SHU65562 SRQ65562 TBM65562 TLI65562 TVE65562 UFA65562 UOW65562 UYS65562 VIO65562 VSK65562 WCG65562 WMC65562 WVY65562 Q131098 JM131098 TI131098 ADE131098 ANA131098 AWW131098 BGS131098 BQO131098 CAK131098 CKG131098 CUC131098 DDY131098 DNU131098 DXQ131098 EHM131098 ERI131098 FBE131098 FLA131098 FUW131098 GES131098 GOO131098 GYK131098 HIG131098 HSC131098 IBY131098 ILU131098 IVQ131098 JFM131098 JPI131098 JZE131098 KJA131098 KSW131098 LCS131098 LMO131098 LWK131098 MGG131098 MQC131098 MZY131098 NJU131098 NTQ131098 ODM131098 ONI131098 OXE131098 PHA131098 PQW131098 QAS131098 QKO131098 QUK131098 REG131098 ROC131098 RXY131098 SHU131098 SRQ131098 TBM131098 TLI131098 TVE131098 UFA131098 UOW131098 UYS131098 VIO131098 VSK131098 WCG131098 WMC131098 WVY131098 Q196634 JM196634 TI196634 ADE196634 ANA196634 AWW196634 BGS196634 BQO196634 CAK196634 CKG196634 CUC196634 DDY196634 DNU196634 DXQ196634 EHM196634 ERI196634 FBE196634 FLA196634 FUW196634 GES196634 GOO196634 GYK196634 HIG196634 HSC196634 IBY196634 ILU196634 IVQ196634 JFM196634 JPI196634 JZE196634 KJA196634 KSW196634 LCS196634 LMO196634 LWK196634 MGG196634 MQC196634 MZY196634 NJU196634 NTQ196634 ODM196634 ONI196634 OXE196634 PHA196634 PQW196634 QAS196634 QKO196634 QUK196634 REG196634 ROC196634 RXY196634 SHU196634 SRQ196634 TBM196634 TLI196634 TVE196634 UFA196634 UOW196634 UYS196634 VIO196634 VSK196634 WCG196634 WMC196634 WVY196634 Q262170 JM262170 TI262170 ADE262170 ANA262170 AWW262170 BGS262170 BQO262170 CAK262170 CKG262170 CUC262170 DDY262170 DNU262170 DXQ262170 EHM262170 ERI262170 FBE262170 FLA262170 FUW262170 GES262170 GOO262170 GYK262170 HIG262170 HSC262170 IBY262170 ILU262170 IVQ262170 JFM262170 JPI262170 JZE262170 KJA262170 KSW262170 LCS262170 LMO262170 LWK262170 MGG262170 MQC262170 MZY262170 NJU262170 NTQ262170 ODM262170 ONI262170 OXE262170 PHA262170 PQW262170 QAS262170 QKO262170 QUK262170 REG262170 ROC262170 RXY262170 SHU262170 SRQ262170 TBM262170 TLI262170 TVE262170 UFA262170 UOW262170 UYS262170 VIO262170 VSK262170 WCG262170 WMC262170 WVY262170 Q327706 JM327706 TI327706 ADE327706 ANA327706 AWW327706 BGS327706 BQO327706 CAK327706 CKG327706 CUC327706 DDY327706 DNU327706 DXQ327706 EHM327706 ERI327706 FBE327706 FLA327706 FUW327706 GES327706 GOO327706 GYK327706 HIG327706 HSC327706 IBY327706 ILU327706 IVQ327706 JFM327706 JPI327706 JZE327706 KJA327706 KSW327706 LCS327706 LMO327706 LWK327706 MGG327706 MQC327706 MZY327706 NJU327706 NTQ327706 ODM327706 ONI327706 OXE327706 PHA327706 PQW327706 QAS327706 QKO327706 QUK327706 REG327706 ROC327706 RXY327706 SHU327706 SRQ327706 TBM327706 TLI327706 TVE327706 UFA327706 UOW327706 UYS327706 VIO327706 VSK327706 WCG327706 WMC327706 WVY327706 Q393242 JM393242 TI393242 ADE393242 ANA393242 AWW393242 BGS393242 BQO393242 CAK393242 CKG393242 CUC393242 DDY393242 DNU393242 DXQ393242 EHM393242 ERI393242 FBE393242 FLA393242 FUW393242 GES393242 GOO393242 GYK393242 HIG393242 HSC393242 IBY393242 ILU393242 IVQ393242 JFM393242 JPI393242 JZE393242 KJA393242 KSW393242 LCS393242 LMO393242 LWK393242 MGG393242 MQC393242 MZY393242 NJU393242 NTQ393242 ODM393242 ONI393242 OXE393242 PHA393242 PQW393242 QAS393242 QKO393242 QUK393242 REG393242 ROC393242 RXY393242 SHU393242 SRQ393242 TBM393242 TLI393242 TVE393242 UFA393242 UOW393242 UYS393242 VIO393242 VSK393242 WCG393242 WMC393242 WVY393242 Q458778 JM458778 TI458778 ADE458778 ANA458778 AWW458778 BGS458778 BQO458778 CAK458778 CKG458778 CUC458778 DDY458778 DNU458778 DXQ458778 EHM458778 ERI458778 FBE458778 FLA458778 FUW458778 GES458778 GOO458778 GYK458778 HIG458778 HSC458778 IBY458778 ILU458778 IVQ458778 JFM458778 JPI458778 JZE458778 KJA458778 KSW458778 LCS458778 LMO458778 LWK458778 MGG458778 MQC458778 MZY458778 NJU458778 NTQ458778 ODM458778 ONI458778 OXE458778 PHA458778 PQW458778 QAS458778 QKO458778 QUK458778 REG458778 ROC458778 RXY458778 SHU458778 SRQ458778 TBM458778 TLI458778 TVE458778 UFA458778 UOW458778 UYS458778 VIO458778 VSK458778 WCG458778 WMC458778 WVY458778 Q524314 JM524314 TI524314 ADE524314 ANA524314 AWW524314 BGS524314 BQO524314 CAK524314 CKG524314 CUC524314 DDY524314 DNU524314 DXQ524314 EHM524314 ERI524314 FBE524314 FLA524314 FUW524314 GES524314 GOO524314 GYK524314 HIG524314 HSC524314 IBY524314 ILU524314 IVQ524314 JFM524314 JPI524314 JZE524314 KJA524314 KSW524314 LCS524314 LMO524314 LWK524314 MGG524314 MQC524314 MZY524314 NJU524314 NTQ524314 ODM524314 ONI524314 OXE524314 PHA524314 PQW524314 QAS524314 QKO524314 QUK524314 REG524314 ROC524314 RXY524314 SHU524314 SRQ524314 TBM524314 TLI524314 TVE524314 UFA524314 UOW524314 UYS524314 VIO524314 VSK524314 WCG524314 WMC524314 WVY524314 Q589850 JM589850 TI589850 ADE589850 ANA589850 AWW589850 BGS589850 BQO589850 CAK589850 CKG589850 CUC589850 DDY589850 DNU589850 DXQ589850 EHM589850 ERI589850 FBE589850 FLA589850 FUW589850 GES589850 GOO589850 GYK589850 HIG589850 HSC589850 IBY589850 ILU589850 IVQ589850 JFM589850 JPI589850 JZE589850 KJA589850 KSW589850 LCS589850 LMO589850 LWK589850 MGG589850 MQC589850 MZY589850 NJU589850 NTQ589850 ODM589850 ONI589850 OXE589850 PHA589850 PQW589850 QAS589850 QKO589850 QUK589850 REG589850 ROC589850 RXY589850 SHU589850 SRQ589850 TBM589850 TLI589850 TVE589850 UFA589850 UOW589850 UYS589850 VIO589850 VSK589850 WCG589850 WMC589850 WVY589850 Q655386 JM655386 TI655386 ADE655386 ANA655386 AWW655386 BGS655386 BQO655386 CAK655386 CKG655386 CUC655386 DDY655386 DNU655386 DXQ655386 EHM655386 ERI655386 FBE655386 FLA655386 FUW655386 GES655386 GOO655386 GYK655386 HIG655386 HSC655386 IBY655386 ILU655386 IVQ655386 JFM655386 JPI655386 JZE655386 KJA655386 KSW655386 LCS655386 LMO655386 LWK655386 MGG655386 MQC655386 MZY655386 NJU655386 NTQ655386 ODM655386 ONI655386 OXE655386 PHA655386 PQW655386 QAS655386 QKO655386 QUK655386 REG655386 ROC655386 RXY655386 SHU655386 SRQ655386 TBM655386 TLI655386 TVE655386 UFA655386 UOW655386 UYS655386 VIO655386 VSK655386 WCG655386 WMC655386 WVY655386 Q720922 JM720922 TI720922 ADE720922 ANA720922 AWW720922 BGS720922 BQO720922 CAK720922 CKG720922 CUC720922 DDY720922 DNU720922 DXQ720922 EHM720922 ERI720922 FBE720922 FLA720922 FUW720922 GES720922 GOO720922 GYK720922 HIG720922 HSC720922 IBY720922 ILU720922 IVQ720922 JFM720922 JPI720922 JZE720922 KJA720922 KSW720922 LCS720922 LMO720922 LWK720922 MGG720922 MQC720922 MZY720922 NJU720922 NTQ720922 ODM720922 ONI720922 OXE720922 PHA720922 PQW720922 QAS720922 QKO720922 QUK720922 REG720922 ROC720922 RXY720922 SHU720922 SRQ720922 TBM720922 TLI720922 TVE720922 UFA720922 UOW720922 UYS720922 VIO720922 VSK720922 WCG720922 WMC720922 WVY720922 Q786458 JM786458 TI786458 ADE786458 ANA786458 AWW786458 BGS786458 BQO786458 CAK786458 CKG786458 CUC786458 DDY786458 DNU786458 DXQ786458 EHM786458 ERI786458 FBE786458 FLA786458 FUW786458 GES786458 GOO786458 GYK786458 HIG786458 HSC786458 IBY786458 ILU786458 IVQ786458 JFM786458 JPI786458 JZE786458 KJA786458 KSW786458 LCS786458 LMO786458 LWK786458 MGG786458 MQC786458 MZY786458 NJU786458 NTQ786458 ODM786458 ONI786458 OXE786458 PHA786458 PQW786458 QAS786458 QKO786458 QUK786458 REG786458 ROC786458 RXY786458 SHU786458 SRQ786458 TBM786458 TLI786458 TVE786458 UFA786458 UOW786458 UYS786458 VIO786458 VSK786458 WCG786458 WMC786458 WVY786458 Q851994 JM851994 TI851994 ADE851994 ANA851994 AWW851994 BGS851994 BQO851994 CAK851994 CKG851994 CUC851994 DDY851994 DNU851994 DXQ851994 EHM851994 ERI851994 FBE851994 FLA851994 FUW851994 GES851994 GOO851994 GYK851994 HIG851994 HSC851994 IBY851994 ILU851994 IVQ851994 JFM851994 JPI851994 JZE851994 KJA851994 KSW851994 LCS851994 LMO851994 LWK851994 MGG851994 MQC851994 MZY851994 NJU851994 NTQ851994 ODM851994 ONI851994 OXE851994 PHA851994 PQW851994 QAS851994 QKO851994 QUK851994 REG851994 ROC851994 RXY851994 SHU851994 SRQ851994 TBM851994 TLI851994 TVE851994 UFA851994 UOW851994 UYS851994 VIO851994 VSK851994 WCG851994 WMC851994 WVY851994 Q917530 JM917530 TI917530 ADE917530 ANA917530 AWW917530 BGS917530 BQO917530 CAK917530 CKG917530 CUC917530 DDY917530 DNU917530 DXQ917530 EHM917530 ERI917530 FBE917530 FLA917530 FUW917530 GES917530 GOO917530 GYK917530 HIG917530 HSC917530 IBY917530 ILU917530 IVQ917530 JFM917530 JPI917530 JZE917530 KJA917530 KSW917530 LCS917530 LMO917530 LWK917530 MGG917530 MQC917530 MZY917530 NJU917530 NTQ917530 ODM917530 ONI917530 OXE917530 PHA917530 PQW917530 QAS917530 QKO917530 QUK917530 REG917530 ROC917530 RXY917530 SHU917530 SRQ917530 TBM917530 TLI917530 TVE917530 UFA917530 UOW917530 UYS917530 VIO917530 VSK917530 WCG917530 WMC917530 WVY917530 Q983066 JM983066 TI983066 ADE983066 ANA983066 AWW983066 BGS983066 BQO983066 CAK983066 CKG983066 CUC983066 DDY983066 DNU983066 DXQ983066 EHM983066 ERI983066 FBE983066 FLA983066 FUW983066 GES983066 GOO983066 GYK983066 HIG983066 HSC983066 IBY983066 ILU983066 IVQ983066 JFM983066 JPI983066 JZE983066 KJA983066 KSW983066 LCS983066 LMO983066 LWK983066 MGG983066 MQC983066 MZY983066 NJU983066 NTQ983066 ODM983066 ONI983066 OXE983066 PHA983066 PQW983066 QAS983066 QKO983066 QUK983066 REG983066 ROC983066 RXY983066 SHU983066 SRQ983066 TBM983066 TLI983066 TVE983066 UFA983066 UOW983066 UYS983066 VIO983066 VSK983066 WCG983066 WMC983066 WVY983066 M24 JI24 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WVU983064 I62 JE62 TA62 ACW62 AMS62 AWO62 BGK62 BQG62 CAC62 CJY62 CTU62 DDQ62 DNM62 DXI62 EHE62 ERA62 FAW62 FKS62 FUO62 GEK62 GOG62 GYC62 HHY62 HRU62 IBQ62 ILM62 IVI62 JFE62 JPA62 JYW62 KIS62 KSO62 LCK62 LMG62 LWC62 MFY62 MPU62 MZQ62 NJM62 NTI62 ODE62 ONA62 OWW62 PGS62 PQO62 QAK62 QKG62 QUC62 RDY62 RNU62 RXQ62 SHM62 SRI62 TBE62 TLA62 TUW62 UES62 UOO62 UYK62 VIG62 VSC62 WBY62 WLU62 WVQ62 I65598 JE65598 TA65598 ACW65598 AMS65598 AWO65598 BGK65598 BQG65598 CAC65598 CJY65598 CTU65598 DDQ65598 DNM65598 DXI65598 EHE65598 ERA65598 FAW65598 FKS65598 FUO65598 GEK65598 GOG65598 GYC65598 HHY65598 HRU65598 IBQ65598 ILM65598 IVI65598 JFE65598 JPA65598 JYW65598 KIS65598 KSO65598 LCK65598 LMG65598 LWC65598 MFY65598 MPU65598 MZQ65598 NJM65598 NTI65598 ODE65598 ONA65598 OWW65598 PGS65598 PQO65598 QAK65598 QKG65598 QUC65598 RDY65598 RNU65598 RXQ65598 SHM65598 SRI65598 TBE65598 TLA65598 TUW65598 UES65598 UOO65598 UYK65598 VIG65598 VSC65598 WBY65598 WLU65598 WVQ65598 I131134 JE131134 TA131134 ACW131134 AMS131134 AWO131134 BGK131134 BQG131134 CAC131134 CJY131134 CTU131134 DDQ131134 DNM131134 DXI131134 EHE131134 ERA131134 FAW131134 FKS131134 FUO131134 GEK131134 GOG131134 GYC131134 HHY131134 HRU131134 IBQ131134 ILM131134 IVI131134 JFE131134 JPA131134 JYW131134 KIS131134 KSO131134 LCK131134 LMG131134 LWC131134 MFY131134 MPU131134 MZQ131134 NJM131134 NTI131134 ODE131134 ONA131134 OWW131134 PGS131134 PQO131134 QAK131134 QKG131134 QUC131134 RDY131134 RNU131134 RXQ131134 SHM131134 SRI131134 TBE131134 TLA131134 TUW131134 UES131134 UOO131134 UYK131134 VIG131134 VSC131134 WBY131134 WLU131134 WVQ131134 I196670 JE196670 TA196670 ACW196670 AMS196670 AWO196670 BGK196670 BQG196670 CAC196670 CJY196670 CTU196670 DDQ196670 DNM196670 DXI196670 EHE196670 ERA196670 FAW196670 FKS196670 FUO196670 GEK196670 GOG196670 GYC196670 HHY196670 HRU196670 IBQ196670 ILM196670 IVI196670 JFE196670 JPA196670 JYW196670 KIS196670 KSO196670 LCK196670 LMG196670 LWC196670 MFY196670 MPU196670 MZQ196670 NJM196670 NTI196670 ODE196670 ONA196670 OWW196670 PGS196670 PQO196670 QAK196670 QKG196670 QUC196670 RDY196670 RNU196670 RXQ196670 SHM196670 SRI196670 TBE196670 TLA196670 TUW196670 UES196670 UOO196670 UYK196670 VIG196670 VSC196670 WBY196670 WLU196670 WVQ196670 I262206 JE262206 TA262206 ACW262206 AMS262206 AWO262206 BGK262206 BQG262206 CAC262206 CJY262206 CTU262206 DDQ262206 DNM262206 DXI262206 EHE262206 ERA262206 FAW262206 FKS262206 FUO262206 GEK262206 GOG262206 GYC262206 HHY262206 HRU262206 IBQ262206 ILM262206 IVI262206 JFE262206 JPA262206 JYW262206 KIS262206 KSO262206 LCK262206 LMG262206 LWC262206 MFY262206 MPU262206 MZQ262206 NJM262206 NTI262206 ODE262206 ONA262206 OWW262206 PGS262206 PQO262206 QAK262206 QKG262206 QUC262206 RDY262206 RNU262206 RXQ262206 SHM262206 SRI262206 TBE262206 TLA262206 TUW262206 UES262206 UOO262206 UYK262206 VIG262206 VSC262206 WBY262206 WLU262206 WVQ262206 I327742 JE327742 TA327742 ACW327742 AMS327742 AWO327742 BGK327742 BQG327742 CAC327742 CJY327742 CTU327742 DDQ327742 DNM327742 DXI327742 EHE327742 ERA327742 FAW327742 FKS327742 FUO327742 GEK327742 GOG327742 GYC327742 HHY327742 HRU327742 IBQ327742 ILM327742 IVI327742 JFE327742 JPA327742 JYW327742 KIS327742 KSO327742 LCK327742 LMG327742 LWC327742 MFY327742 MPU327742 MZQ327742 NJM327742 NTI327742 ODE327742 ONA327742 OWW327742 PGS327742 PQO327742 QAK327742 QKG327742 QUC327742 RDY327742 RNU327742 RXQ327742 SHM327742 SRI327742 TBE327742 TLA327742 TUW327742 UES327742 UOO327742 UYK327742 VIG327742 VSC327742 WBY327742 WLU327742 WVQ327742 I393278 JE393278 TA393278 ACW393278 AMS393278 AWO393278 BGK393278 BQG393278 CAC393278 CJY393278 CTU393278 DDQ393278 DNM393278 DXI393278 EHE393278 ERA393278 FAW393278 FKS393278 FUO393278 GEK393278 GOG393278 GYC393278 HHY393278 HRU393278 IBQ393278 ILM393278 IVI393278 JFE393278 JPA393278 JYW393278 KIS393278 KSO393278 LCK393278 LMG393278 LWC393278 MFY393278 MPU393278 MZQ393278 NJM393278 NTI393278 ODE393278 ONA393278 OWW393278 PGS393278 PQO393278 QAK393278 QKG393278 QUC393278 RDY393278 RNU393278 RXQ393278 SHM393278 SRI393278 TBE393278 TLA393278 TUW393278 UES393278 UOO393278 UYK393278 VIG393278 VSC393278 WBY393278 WLU393278 WVQ393278 I458814 JE458814 TA458814 ACW458814 AMS458814 AWO458814 BGK458814 BQG458814 CAC458814 CJY458814 CTU458814 DDQ458814 DNM458814 DXI458814 EHE458814 ERA458814 FAW458814 FKS458814 FUO458814 GEK458814 GOG458814 GYC458814 HHY458814 HRU458814 IBQ458814 ILM458814 IVI458814 JFE458814 JPA458814 JYW458814 KIS458814 KSO458814 LCK458814 LMG458814 LWC458814 MFY458814 MPU458814 MZQ458814 NJM458814 NTI458814 ODE458814 ONA458814 OWW458814 PGS458814 PQO458814 QAK458814 QKG458814 QUC458814 RDY458814 RNU458814 RXQ458814 SHM458814 SRI458814 TBE458814 TLA458814 TUW458814 UES458814 UOO458814 UYK458814 VIG458814 VSC458814 WBY458814 WLU458814 WVQ458814 I524350 JE524350 TA524350 ACW524350 AMS524350 AWO524350 BGK524350 BQG524350 CAC524350 CJY524350 CTU524350 DDQ524350 DNM524350 DXI524350 EHE524350 ERA524350 FAW524350 FKS524350 FUO524350 GEK524350 GOG524350 GYC524350 HHY524350 HRU524350 IBQ524350 ILM524350 IVI524350 JFE524350 JPA524350 JYW524350 KIS524350 KSO524350 LCK524350 LMG524350 LWC524350 MFY524350 MPU524350 MZQ524350 NJM524350 NTI524350 ODE524350 ONA524350 OWW524350 PGS524350 PQO524350 QAK524350 QKG524350 QUC524350 RDY524350 RNU524350 RXQ524350 SHM524350 SRI524350 TBE524350 TLA524350 TUW524350 UES524350 UOO524350 UYK524350 VIG524350 VSC524350 WBY524350 WLU524350 WVQ524350 I589886 JE589886 TA589886 ACW589886 AMS589886 AWO589886 BGK589886 BQG589886 CAC589886 CJY589886 CTU589886 DDQ589886 DNM589886 DXI589886 EHE589886 ERA589886 FAW589886 FKS589886 FUO589886 GEK589886 GOG589886 GYC589886 HHY589886 HRU589886 IBQ589886 ILM589886 IVI589886 JFE589886 JPA589886 JYW589886 KIS589886 KSO589886 LCK589886 LMG589886 LWC589886 MFY589886 MPU589886 MZQ589886 NJM589886 NTI589886 ODE589886 ONA589886 OWW589886 PGS589886 PQO589886 QAK589886 QKG589886 QUC589886 RDY589886 RNU589886 RXQ589886 SHM589886 SRI589886 TBE589886 TLA589886 TUW589886 UES589886 UOO589886 UYK589886 VIG589886 VSC589886 WBY589886 WLU589886 WVQ589886 I655422 JE655422 TA655422 ACW655422 AMS655422 AWO655422 BGK655422 BQG655422 CAC655422 CJY655422 CTU655422 DDQ655422 DNM655422 DXI655422 EHE655422 ERA655422 FAW655422 FKS655422 FUO655422 GEK655422 GOG655422 GYC655422 HHY655422 HRU655422 IBQ655422 ILM655422 IVI655422 JFE655422 JPA655422 JYW655422 KIS655422 KSO655422 LCK655422 LMG655422 LWC655422 MFY655422 MPU655422 MZQ655422 NJM655422 NTI655422 ODE655422 ONA655422 OWW655422 PGS655422 PQO655422 QAK655422 QKG655422 QUC655422 RDY655422 RNU655422 RXQ655422 SHM655422 SRI655422 TBE655422 TLA655422 TUW655422 UES655422 UOO655422 UYK655422 VIG655422 VSC655422 WBY655422 WLU655422 WVQ655422 I720958 JE720958 TA720958 ACW720958 AMS720958 AWO720958 BGK720958 BQG720958 CAC720958 CJY720958 CTU720958 DDQ720958 DNM720958 DXI720958 EHE720958 ERA720958 FAW720958 FKS720958 FUO720958 GEK720958 GOG720958 GYC720958 HHY720958 HRU720958 IBQ720958 ILM720958 IVI720958 JFE720958 JPA720958 JYW720958 KIS720958 KSO720958 LCK720958 LMG720958 LWC720958 MFY720958 MPU720958 MZQ720958 NJM720958 NTI720958 ODE720958 ONA720958 OWW720958 PGS720958 PQO720958 QAK720958 QKG720958 QUC720958 RDY720958 RNU720958 RXQ720958 SHM720958 SRI720958 TBE720958 TLA720958 TUW720958 UES720958 UOO720958 UYK720958 VIG720958 VSC720958 WBY720958 WLU720958 WVQ720958 I786494 JE786494 TA786494 ACW786494 AMS786494 AWO786494 BGK786494 BQG786494 CAC786494 CJY786494 CTU786494 DDQ786494 DNM786494 DXI786494 EHE786494 ERA786494 FAW786494 FKS786494 FUO786494 GEK786494 GOG786494 GYC786494 HHY786494 HRU786494 IBQ786494 ILM786494 IVI786494 JFE786494 JPA786494 JYW786494 KIS786494 KSO786494 LCK786494 LMG786494 LWC786494 MFY786494 MPU786494 MZQ786494 NJM786494 NTI786494 ODE786494 ONA786494 OWW786494 PGS786494 PQO786494 QAK786494 QKG786494 QUC786494 RDY786494 RNU786494 RXQ786494 SHM786494 SRI786494 TBE786494 TLA786494 TUW786494 UES786494 UOO786494 UYK786494 VIG786494 VSC786494 WBY786494 WLU786494 WVQ786494 I852030 JE852030 TA852030 ACW852030 AMS852030 AWO852030 BGK852030 BQG852030 CAC852030 CJY852030 CTU852030 DDQ852030 DNM852030 DXI852030 EHE852030 ERA852030 FAW852030 FKS852030 FUO852030 GEK852030 GOG852030 GYC852030 HHY852030 HRU852030 IBQ852030 ILM852030 IVI852030 JFE852030 JPA852030 JYW852030 KIS852030 KSO852030 LCK852030 LMG852030 LWC852030 MFY852030 MPU852030 MZQ852030 NJM852030 NTI852030 ODE852030 ONA852030 OWW852030 PGS852030 PQO852030 QAK852030 QKG852030 QUC852030 RDY852030 RNU852030 RXQ852030 SHM852030 SRI852030 TBE852030 TLA852030 TUW852030 UES852030 UOO852030 UYK852030 VIG852030 VSC852030 WBY852030 WLU852030 WVQ852030 I917566 JE917566 TA917566 ACW917566 AMS917566 AWO917566 BGK917566 BQG917566 CAC917566 CJY917566 CTU917566 DDQ917566 DNM917566 DXI917566 EHE917566 ERA917566 FAW917566 FKS917566 FUO917566 GEK917566 GOG917566 GYC917566 HHY917566 HRU917566 IBQ917566 ILM917566 IVI917566 JFE917566 JPA917566 JYW917566 KIS917566 KSO917566 LCK917566 LMG917566 LWC917566 MFY917566 MPU917566 MZQ917566 NJM917566 NTI917566 ODE917566 ONA917566 OWW917566 PGS917566 PQO917566 QAK917566 QKG917566 QUC917566 RDY917566 RNU917566 RXQ917566 SHM917566 SRI917566 TBE917566 TLA917566 TUW917566 UES917566 UOO917566 UYK917566 VIG917566 VSC917566 WBY917566 WLU917566 WVQ917566 I983102 JE983102 TA983102 ACW983102 AMS983102 AWO983102 BGK983102 BQG983102 CAC983102 CJY983102 CTU983102 DDQ983102 DNM983102 DXI983102 EHE983102 ERA983102 FAW983102 FKS983102 FUO983102 GEK983102 GOG983102 GYC983102 HHY983102 HRU983102 IBQ983102 ILM983102 IVI983102 JFE983102 JPA983102 JYW983102 KIS983102 KSO983102 LCK983102 LMG983102 LWC983102 MFY983102 MPU983102 MZQ983102 NJM983102 NTI983102 ODE983102 ONA983102 OWW983102 PGS983102 PQO983102 QAK983102 QKG983102 QUC983102 RDY983102 RNU983102 RXQ983102 SHM983102 SRI983102 TBE983102 TLA983102 TUW983102 UES983102 UOO983102 UYK983102 VIG983102 VSC983102 WBY983102 WLU983102 WVQ983102 N27 JJ27 TF27 ADB27 AMX27 AWT27 BGP27 BQL27 CAH27 CKD27 CTZ27 DDV27 DNR27 DXN27 EHJ27 ERF27 FBB27 FKX27 FUT27 GEP27 GOL27 GYH27 HID27 HRZ27 IBV27 ILR27 IVN27 JFJ27 JPF27 JZB27 KIX27 KST27 LCP27 LML27 LWH27 MGD27 MPZ27 MZV27 NJR27 NTN27 ODJ27 ONF27 OXB27 PGX27 PQT27 QAP27 QKL27 QUH27 RED27 RNZ27 RXV27 SHR27 SRN27 TBJ27 TLF27 TVB27 UEX27 UOT27 UYP27 VIL27 VSH27 WCD27 WLZ27 WVV27 N65563 JJ65563 TF65563 ADB65563 AMX65563 AWT65563 BGP65563 BQL65563 CAH65563 CKD65563 CTZ65563 DDV65563 DNR65563 DXN65563 EHJ65563 ERF65563 FBB65563 FKX65563 FUT65563 GEP65563 GOL65563 GYH65563 HID65563 HRZ65563 IBV65563 ILR65563 IVN65563 JFJ65563 JPF65563 JZB65563 KIX65563 KST65563 LCP65563 LML65563 LWH65563 MGD65563 MPZ65563 MZV65563 NJR65563 NTN65563 ODJ65563 ONF65563 OXB65563 PGX65563 PQT65563 QAP65563 QKL65563 QUH65563 RED65563 RNZ65563 RXV65563 SHR65563 SRN65563 TBJ65563 TLF65563 TVB65563 UEX65563 UOT65563 UYP65563 VIL65563 VSH65563 WCD65563 WLZ65563 WVV65563 N131099 JJ131099 TF131099 ADB131099 AMX131099 AWT131099 BGP131099 BQL131099 CAH131099 CKD131099 CTZ131099 DDV131099 DNR131099 DXN131099 EHJ131099 ERF131099 FBB131099 FKX131099 FUT131099 GEP131099 GOL131099 GYH131099 HID131099 HRZ131099 IBV131099 ILR131099 IVN131099 JFJ131099 JPF131099 JZB131099 KIX131099 KST131099 LCP131099 LML131099 LWH131099 MGD131099 MPZ131099 MZV131099 NJR131099 NTN131099 ODJ131099 ONF131099 OXB131099 PGX131099 PQT131099 QAP131099 QKL131099 QUH131099 RED131099 RNZ131099 RXV131099 SHR131099 SRN131099 TBJ131099 TLF131099 TVB131099 UEX131099 UOT131099 UYP131099 VIL131099 VSH131099 WCD131099 WLZ131099 WVV131099 N196635 JJ196635 TF196635 ADB196635 AMX196635 AWT196635 BGP196635 BQL196635 CAH196635 CKD196635 CTZ196635 DDV196635 DNR196635 DXN196635 EHJ196635 ERF196635 FBB196635 FKX196635 FUT196635 GEP196635 GOL196635 GYH196635 HID196635 HRZ196635 IBV196635 ILR196635 IVN196635 JFJ196635 JPF196635 JZB196635 KIX196635 KST196635 LCP196635 LML196635 LWH196635 MGD196635 MPZ196635 MZV196635 NJR196635 NTN196635 ODJ196635 ONF196635 OXB196635 PGX196635 PQT196635 QAP196635 QKL196635 QUH196635 RED196635 RNZ196635 RXV196635 SHR196635 SRN196635 TBJ196635 TLF196635 TVB196635 UEX196635 UOT196635 UYP196635 VIL196635 VSH196635 WCD196635 WLZ196635 WVV196635 N262171 JJ262171 TF262171 ADB262171 AMX262171 AWT262171 BGP262171 BQL262171 CAH262171 CKD262171 CTZ262171 DDV262171 DNR262171 DXN262171 EHJ262171 ERF262171 FBB262171 FKX262171 FUT262171 GEP262171 GOL262171 GYH262171 HID262171 HRZ262171 IBV262171 ILR262171 IVN262171 JFJ262171 JPF262171 JZB262171 KIX262171 KST262171 LCP262171 LML262171 LWH262171 MGD262171 MPZ262171 MZV262171 NJR262171 NTN262171 ODJ262171 ONF262171 OXB262171 PGX262171 PQT262171 QAP262171 QKL262171 QUH262171 RED262171 RNZ262171 RXV262171 SHR262171 SRN262171 TBJ262171 TLF262171 TVB262171 UEX262171 UOT262171 UYP262171 VIL262171 VSH262171 WCD262171 WLZ262171 WVV262171 N327707 JJ327707 TF327707 ADB327707 AMX327707 AWT327707 BGP327707 BQL327707 CAH327707 CKD327707 CTZ327707 DDV327707 DNR327707 DXN327707 EHJ327707 ERF327707 FBB327707 FKX327707 FUT327707 GEP327707 GOL327707 GYH327707 HID327707 HRZ327707 IBV327707 ILR327707 IVN327707 JFJ327707 JPF327707 JZB327707 KIX327707 KST327707 LCP327707 LML327707 LWH327707 MGD327707 MPZ327707 MZV327707 NJR327707 NTN327707 ODJ327707 ONF327707 OXB327707 PGX327707 PQT327707 QAP327707 QKL327707 QUH327707 RED327707 RNZ327707 RXV327707 SHR327707 SRN327707 TBJ327707 TLF327707 TVB327707 UEX327707 UOT327707 UYP327707 VIL327707 VSH327707 WCD327707 WLZ327707 WVV327707 N393243 JJ393243 TF393243 ADB393243 AMX393243 AWT393243 BGP393243 BQL393243 CAH393243 CKD393243 CTZ393243 DDV393243 DNR393243 DXN393243 EHJ393243 ERF393243 FBB393243 FKX393243 FUT393243 GEP393243 GOL393243 GYH393243 HID393243 HRZ393243 IBV393243 ILR393243 IVN393243 JFJ393243 JPF393243 JZB393243 KIX393243 KST393243 LCP393243 LML393243 LWH393243 MGD393243 MPZ393243 MZV393243 NJR393243 NTN393243 ODJ393243 ONF393243 OXB393243 PGX393243 PQT393243 QAP393243 QKL393243 QUH393243 RED393243 RNZ393243 RXV393243 SHR393243 SRN393243 TBJ393243 TLF393243 TVB393243 UEX393243 UOT393243 UYP393243 VIL393243 VSH393243 WCD393243 WLZ393243 WVV393243 N458779 JJ458779 TF458779 ADB458779 AMX458779 AWT458779 BGP458779 BQL458779 CAH458779 CKD458779 CTZ458779 DDV458779 DNR458779 DXN458779 EHJ458779 ERF458779 FBB458779 FKX458779 FUT458779 GEP458779 GOL458779 GYH458779 HID458779 HRZ458779 IBV458779 ILR458779 IVN458779 JFJ458779 JPF458779 JZB458779 KIX458779 KST458779 LCP458779 LML458779 LWH458779 MGD458779 MPZ458779 MZV458779 NJR458779 NTN458779 ODJ458779 ONF458779 OXB458779 PGX458779 PQT458779 QAP458779 QKL458779 QUH458779 RED458779 RNZ458779 RXV458779 SHR458779 SRN458779 TBJ458779 TLF458779 TVB458779 UEX458779 UOT458779 UYP458779 VIL458779 VSH458779 WCD458779 WLZ458779 WVV458779 N524315 JJ524315 TF524315 ADB524315 AMX524315 AWT524315 BGP524315 BQL524315 CAH524315 CKD524315 CTZ524315 DDV524315 DNR524315 DXN524315 EHJ524315 ERF524315 FBB524315 FKX524315 FUT524315 GEP524315 GOL524315 GYH524315 HID524315 HRZ524315 IBV524315 ILR524315 IVN524315 JFJ524315 JPF524315 JZB524315 KIX524315 KST524315 LCP524315 LML524315 LWH524315 MGD524315 MPZ524315 MZV524315 NJR524315 NTN524315 ODJ524315 ONF524315 OXB524315 PGX524315 PQT524315 QAP524315 QKL524315 QUH524315 RED524315 RNZ524315 RXV524315 SHR524315 SRN524315 TBJ524315 TLF524315 TVB524315 UEX524315 UOT524315 UYP524315 VIL524315 VSH524315 WCD524315 WLZ524315 WVV524315 N589851 JJ589851 TF589851 ADB589851 AMX589851 AWT589851 BGP589851 BQL589851 CAH589851 CKD589851 CTZ589851 DDV589851 DNR589851 DXN589851 EHJ589851 ERF589851 FBB589851 FKX589851 FUT589851 GEP589851 GOL589851 GYH589851 HID589851 HRZ589851 IBV589851 ILR589851 IVN589851 JFJ589851 JPF589851 JZB589851 KIX589851 KST589851 LCP589851 LML589851 LWH589851 MGD589851 MPZ589851 MZV589851 NJR589851 NTN589851 ODJ589851 ONF589851 OXB589851 PGX589851 PQT589851 QAP589851 QKL589851 QUH589851 RED589851 RNZ589851 RXV589851 SHR589851 SRN589851 TBJ589851 TLF589851 TVB589851 UEX589851 UOT589851 UYP589851 VIL589851 VSH589851 WCD589851 WLZ589851 WVV589851 N655387 JJ655387 TF655387 ADB655387 AMX655387 AWT655387 BGP655387 BQL655387 CAH655387 CKD655387 CTZ655387 DDV655387 DNR655387 DXN655387 EHJ655387 ERF655387 FBB655387 FKX655387 FUT655387 GEP655387 GOL655387 GYH655387 HID655387 HRZ655387 IBV655387 ILR655387 IVN655387 JFJ655387 JPF655387 JZB655387 KIX655387 KST655387 LCP655387 LML655387 LWH655387 MGD655387 MPZ655387 MZV655387 NJR655387 NTN655387 ODJ655387 ONF655387 OXB655387 PGX655387 PQT655387 QAP655387 QKL655387 QUH655387 RED655387 RNZ655387 RXV655387 SHR655387 SRN655387 TBJ655387 TLF655387 TVB655387 UEX655387 UOT655387 UYP655387 VIL655387 VSH655387 WCD655387 WLZ655387 WVV655387 N720923 JJ720923 TF720923 ADB720923 AMX720923 AWT720923 BGP720923 BQL720923 CAH720923 CKD720923 CTZ720923 DDV720923 DNR720923 DXN720923 EHJ720923 ERF720923 FBB720923 FKX720923 FUT720923 GEP720923 GOL720923 GYH720923 HID720923 HRZ720923 IBV720923 ILR720923 IVN720923 JFJ720923 JPF720923 JZB720923 KIX720923 KST720923 LCP720923 LML720923 LWH720923 MGD720923 MPZ720923 MZV720923 NJR720923 NTN720923 ODJ720923 ONF720923 OXB720923 PGX720923 PQT720923 QAP720923 QKL720923 QUH720923 RED720923 RNZ720923 RXV720923 SHR720923 SRN720923 TBJ720923 TLF720923 TVB720923 UEX720923 UOT720923 UYP720923 VIL720923 VSH720923 WCD720923 WLZ720923 WVV720923 N786459 JJ786459 TF786459 ADB786459 AMX786459 AWT786459 BGP786459 BQL786459 CAH786459 CKD786459 CTZ786459 DDV786459 DNR786459 DXN786459 EHJ786459 ERF786459 FBB786459 FKX786459 FUT786459 GEP786459 GOL786459 GYH786459 HID786459 HRZ786459 IBV786459 ILR786459 IVN786459 JFJ786459 JPF786459 JZB786459 KIX786459 KST786459 LCP786459 LML786459 LWH786459 MGD786459 MPZ786459 MZV786459 NJR786459 NTN786459 ODJ786459 ONF786459 OXB786459 PGX786459 PQT786459 QAP786459 QKL786459 QUH786459 RED786459 RNZ786459 RXV786459 SHR786459 SRN786459 TBJ786459 TLF786459 TVB786459 UEX786459 UOT786459 UYP786459 VIL786459 VSH786459 WCD786459 WLZ786459 WVV786459 N851995 JJ851995 TF851995 ADB851995 AMX851995 AWT851995 BGP851995 BQL851995 CAH851995 CKD851995 CTZ851995 DDV851995 DNR851995 DXN851995 EHJ851995 ERF851995 FBB851995 FKX851995 FUT851995 GEP851995 GOL851995 GYH851995 HID851995 HRZ851995 IBV851995 ILR851995 IVN851995 JFJ851995 JPF851995 JZB851995 KIX851995 KST851995 LCP851995 LML851995 LWH851995 MGD851995 MPZ851995 MZV851995 NJR851995 NTN851995 ODJ851995 ONF851995 OXB851995 PGX851995 PQT851995 QAP851995 QKL851995 QUH851995 RED851995 RNZ851995 RXV851995 SHR851995 SRN851995 TBJ851995 TLF851995 TVB851995 UEX851995 UOT851995 UYP851995 VIL851995 VSH851995 WCD851995 WLZ851995 WVV851995 N917531 JJ917531 TF917531 ADB917531 AMX917531 AWT917531 BGP917531 BQL917531 CAH917531 CKD917531 CTZ917531 DDV917531 DNR917531 DXN917531 EHJ917531 ERF917531 FBB917531 FKX917531 FUT917531 GEP917531 GOL917531 GYH917531 HID917531 HRZ917531 IBV917531 ILR917531 IVN917531 JFJ917531 JPF917531 JZB917531 KIX917531 KST917531 LCP917531 LML917531 LWH917531 MGD917531 MPZ917531 MZV917531 NJR917531 NTN917531 ODJ917531 ONF917531 OXB917531 PGX917531 PQT917531 QAP917531 QKL917531 QUH917531 RED917531 RNZ917531 RXV917531 SHR917531 SRN917531 TBJ917531 TLF917531 TVB917531 UEX917531 UOT917531 UYP917531 VIL917531 VSH917531 WCD917531 WLZ917531 WVV917531 N983067 JJ983067 TF983067 ADB983067 AMX983067 AWT983067 BGP983067 BQL983067 CAH983067 CKD983067 CTZ983067 DDV983067 DNR983067 DXN983067 EHJ983067 ERF983067 FBB983067 FKX983067 FUT983067 GEP983067 GOL983067 GYH983067 HID983067 HRZ983067 IBV983067 ILR983067 IVN983067 JFJ983067 JPF983067 JZB983067 KIX983067 KST983067 LCP983067 LML983067 LWH983067 MGD983067 MPZ983067 MZV983067 NJR983067 NTN983067 ODJ983067 ONF983067 OXB983067 PGX983067 PQT983067 QAP983067 QKL983067 QUH983067 RED983067 RNZ983067 RXV983067 SHR983067 SRN983067 TBJ983067 TLF983067 TVB983067 UEX983067 UOT983067 UYP983067 VIL983067 VSH983067 WCD983067 WLZ983067 WVV983067 S27 JO27 TK27 ADG27 ANC27 AWY27 BGU27 BQQ27 CAM27 CKI27 CUE27 DEA27 DNW27 DXS27 EHO27 ERK27 FBG27 FLC27 FUY27 GEU27 GOQ27 GYM27 HII27 HSE27 ICA27 ILW27 IVS27 JFO27 JPK27 JZG27 KJC27 KSY27 LCU27 LMQ27 LWM27 MGI27 MQE27 NAA27 NJW27 NTS27 ODO27 ONK27 OXG27 PHC27 PQY27 QAU27 QKQ27 QUM27 REI27 ROE27 RYA27 SHW27 SRS27 TBO27 TLK27 TVG27 UFC27 UOY27 UYU27 VIQ27 VSM27 WCI27 WME27 WWA27 S65563 JO65563 TK65563 ADG65563 ANC65563 AWY65563 BGU65563 BQQ65563 CAM65563 CKI65563 CUE65563 DEA65563 DNW65563 DXS65563 EHO65563 ERK65563 FBG65563 FLC65563 FUY65563 GEU65563 GOQ65563 GYM65563 HII65563 HSE65563 ICA65563 ILW65563 IVS65563 JFO65563 JPK65563 JZG65563 KJC65563 KSY65563 LCU65563 LMQ65563 LWM65563 MGI65563 MQE65563 NAA65563 NJW65563 NTS65563 ODO65563 ONK65563 OXG65563 PHC65563 PQY65563 QAU65563 QKQ65563 QUM65563 REI65563 ROE65563 RYA65563 SHW65563 SRS65563 TBO65563 TLK65563 TVG65563 UFC65563 UOY65563 UYU65563 VIQ65563 VSM65563 WCI65563 WME65563 WWA65563 S131099 JO131099 TK131099 ADG131099 ANC131099 AWY131099 BGU131099 BQQ131099 CAM131099 CKI131099 CUE131099 DEA131099 DNW131099 DXS131099 EHO131099 ERK131099 FBG131099 FLC131099 FUY131099 GEU131099 GOQ131099 GYM131099 HII131099 HSE131099 ICA131099 ILW131099 IVS131099 JFO131099 JPK131099 JZG131099 KJC131099 KSY131099 LCU131099 LMQ131099 LWM131099 MGI131099 MQE131099 NAA131099 NJW131099 NTS131099 ODO131099 ONK131099 OXG131099 PHC131099 PQY131099 QAU131099 QKQ131099 QUM131099 REI131099 ROE131099 RYA131099 SHW131099 SRS131099 TBO131099 TLK131099 TVG131099 UFC131099 UOY131099 UYU131099 VIQ131099 VSM131099 WCI131099 WME131099 WWA131099 S196635 JO196635 TK196635 ADG196635 ANC196635 AWY196635 BGU196635 BQQ196635 CAM196635 CKI196635 CUE196635 DEA196635 DNW196635 DXS196635 EHO196635 ERK196635 FBG196635 FLC196635 FUY196635 GEU196635 GOQ196635 GYM196635 HII196635 HSE196635 ICA196635 ILW196635 IVS196635 JFO196635 JPK196635 JZG196635 KJC196635 KSY196635 LCU196635 LMQ196635 LWM196635 MGI196635 MQE196635 NAA196635 NJW196635 NTS196635 ODO196635 ONK196635 OXG196635 PHC196635 PQY196635 QAU196635 QKQ196635 QUM196635 REI196635 ROE196635 RYA196635 SHW196635 SRS196635 TBO196635 TLK196635 TVG196635 UFC196635 UOY196635 UYU196635 VIQ196635 VSM196635 WCI196635 WME196635 WWA196635 S262171 JO262171 TK262171 ADG262171 ANC262171 AWY262171 BGU262171 BQQ262171 CAM262171 CKI262171 CUE262171 DEA262171 DNW262171 DXS262171 EHO262171 ERK262171 FBG262171 FLC262171 FUY262171 GEU262171 GOQ262171 GYM262171 HII262171 HSE262171 ICA262171 ILW262171 IVS262171 JFO262171 JPK262171 JZG262171 KJC262171 KSY262171 LCU262171 LMQ262171 LWM262171 MGI262171 MQE262171 NAA262171 NJW262171 NTS262171 ODO262171 ONK262171 OXG262171 PHC262171 PQY262171 QAU262171 QKQ262171 QUM262171 REI262171 ROE262171 RYA262171 SHW262171 SRS262171 TBO262171 TLK262171 TVG262171 UFC262171 UOY262171 UYU262171 VIQ262171 VSM262171 WCI262171 WME262171 WWA262171 S327707 JO327707 TK327707 ADG327707 ANC327707 AWY327707 BGU327707 BQQ327707 CAM327707 CKI327707 CUE327707 DEA327707 DNW327707 DXS327707 EHO327707 ERK327707 FBG327707 FLC327707 FUY327707 GEU327707 GOQ327707 GYM327707 HII327707 HSE327707 ICA327707 ILW327707 IVS327707 JFO327707 JPK327707 JZG327707 KJC327707 KSY327707 LCU327707 LMQ327707 LWM327707 MGI327707 MQE327707 NAA327707 NJW327707 NTS327707 ODO327707 ONK327707 OXG327707 PHC327707 PQY327707 QAU327707 QKQ327707 QUM327707 REI327707 ROE327707 RYA327707 SHW327707 SRS327707 TBO327707 TLK327707 TVG327707 UFC327707 UOY327707 UYU327707 VIQ327707 VSM327707 WCI327707 WME327707 WWA327707 S393243 JO393243 TK393243 ADG393243 ANC393243 AWY393243 BGU393243 BQQ393243 CAM393243 CKI393243 CUE393243 DEA393243 DNW393243 DXS393243 EHO393243 ERK393243 FBG393243 FLC393243 FUY393243 GEU393243 GOQ393243 GYM393243 HII393243 HSE393243 ICA393243 ILW393243 IVS393243 JFO393243 JPK393243 JZG393243 KJC393243 KSY393243 LCU393243 LMQ393243 LWM393243 MGI393243 MQE393243 NAA393243 NJW393243 NTS393243 ODO393243 ONK393243 OXG393243 PHC393243 PQY393243 QAU393243 QKQ393243 QUM393243 REI393243 ROE393243 RYA393243 SHW393243 SRS393243 TBO393243 TLK393243 TVG393243 UFC393243 UOY393243 UYU393243 VIQ393243 VSM393243 WCI393243 WME393243 WWA393243 S458779 JO458779 TK458779 ADG458779 ANC458779 AWY458779 BGU458779 BQQ458779 CAM458779 CKI458779 CUE458779 DEA458779 DNW458779 DXS458779 EHO458779 ERK458779 FBG458779 FLC458779 FUY458779 GEU458779 GOQ458779 GYM458779 HII458779 HSE458779 ICA458779 ILW458779 IVS458779 JFO458779 JPK458779 JZG458779 KJC458779 KSY458779 LCU458779 LMQ458779 LWM458779 MGI458779 MQE458779 NAA458779 NJW458779 NTS458779 ODO458779 ONK458779 OXG458779 PHC458779 PQY458779 QAU458779 QKQ458779 QUM458779 REI458779 ROE458779 RYA458779 SHW458779 SRS458779 TBO458779 TLK458779 TVG458779 UFC458779 UOY458779 UYU458779 VIQ458779 VSM458779 WCI458779 WME458779 WWA458779 S524315 JO524315 TK524315 ADG524315 ANC524315 AWY524315 BGU524315 BQQ524315 CAM524315 CKI524315 CUE524315 DEA524315 DNW524315 DXS524315 EHO524315 ERK524315 FBG524315 FLC524315 FUY524315 GEU524315 GOQ524315 GYM524315 HII524315 HSE524315 ICA524315 ILW524315 IVS524315 JFO524315 JPK524315 JZG524315 KJC524315 KSY524315 LCU524315 LMQ524315 LWM524315 MGI524315 MQE524315 NAA524315 NJW524315 NTS524315 ODO524315 ONK524315 OXG524315 PHC524315 PQY524315 QAU524315 QKQ524315 QUM524315 REI524315 ROE524315 RYA524315 SHW524315 SRS524315 TBO524315 TLK524315 TVG524315 UFC524315 UOY524315 UYU524315 VIQ524315 VSM524315 WCI524315 WME524315 WWA524315 S589851 JO589851 TK589851 ADG589851 ANC589851 AWY589851 BGU589851 BQQ589851 CAM589851 CKI589851 CUE589851 DEA589851 DNW589851 DXS589851 EHO589851 ERK589851 FBG589851 FLC589851 FUY589851 GEU589851 GOQ589851 GYM589851 HII589851 HSE589851 ICA589851 ILW589851 IVS589851 JFO589851 JPK589851 JZG589851 KJC589851 KSY589851 LCU589851 LMQ589851 LWM589851 MGI589851 MQE589851 NAA589851 NJW589851 NTS589851 ODO589851 ONK589851 OXG589851 PHC589851 PQY589851 QAU589851 QKQ589851 QUM589851 REI589851 ROE589851 RYA589851 SHW589851 SRS589851 TBO589851 TLK589851 TVG589851 UFC589851 UOY589851 UYU589851 VIQ589851 VSM589851 WCI589851 WME589851 WWA589851 S655387 JO655387 TK655387 ADG655387 ANC655387 AWY655387 BGU655387 BQQ655387 CAM655387 CKI655387 CUE655387 DEA655387 DNW655387 DXS655387 EHO655387 ERK655387 FBG655387 FLC655387 FUY655387 GEU655387 GOQ655387 GYM655387 HII655387 HSE655387 ICA655387 ILW655387 IVS655387 JFO655387 JPK655387 JZG655387 KJC655387 KSY655387 LCU655387 LMQ655387 LWM655387 MGI655387 MQE655387 NAA655387 NJW655387 NTS655387 ODO655387 ONK655387 OXG655387 PHC655387 PQY655387 QAU655387 QKQ655387 QUM655387 REI655387 ROE655387 RYA655387 SHW655387 SRS655387 TBO655387 TLK655387 TVG655387 UFC655387 UOY655387 UYU655387 VIQ655387 VSM655387 WCI655387 WME655387 WWA655387 S720923 JO720923 TK720923 ADG720923 ANC720923 AWY720923 BGU720923 BQQ720923 CAM720923 CKI720923 CUE720923 DEA720923 DNW720923 DXS720923 EHO720923 ERK720923 FBG720923 FLC720923 FUY720923 GEU720923 GOQ720923 GYM720923 HII720923 HSE720923 ICA720923 ILW720923 IVS720923 JFO720923 JPK720923 JZG720923 KJC720923 KSY720923 LCU720923 LMQ720923 LWM720923 MGI720923 MQE720923 NAA720923 NJW720923 NTS720923 ODO720923 ONK720923 OXG720923 PHC720923 PQY720923 QAU720923 QKQ720923 QUM720923 REI720923 ROE720923 RYA720923 SHW720923 SRS720923 TBO720923 TLK720923 TVG720923 UFC720923 UOY720923 UYU720923 VIQ720923 VSM720923 WCI720923 WME720923 WWA720923 S786459 JO786459 TK786459 ADG786459 ANC786459 AWY786459 BGU786459 BQQ786459 CAM786459 CKI786459 CUE786459 DEA786459 DNW786459 DXS786459 EHO786459 ERK786459 FBG786459 FLC786459 FUY786459 GEU786459 GOQ786459 GYM786459 HII786459 HSE786459 ICA786459 ILW786459 IVS786459 JFO786459 JPK786459 JZG786459 KJC786459 KSY786459 LCU786459 LMQ786459 LWM786459 MGI786459 MQE786459 NAA786459 NJW786459 NTS786459 ODO786459 ONK786459 OXG786459 PHC786459 PQY786459 QAU786459 QKQ786459 QUM786459 REI786459 ROE786459 RYA786459 SHW786459 SRS786459 TBO786459 TLK786459 TVG786459 UFC786459 UOY786459 UYU786459 VIQ786459 VSM786459 WCI786459 WME786459 WWA786459 S851995 JO851995 TK851995 ADG851995 ANC851995 AWY851995 BGU851995 BQQ851995 CAM851995 CKI851995 CUE851995 DEA851995 DNW851995 DXS851995 EHO851995 ERK851995 FBG851995 FLC851995 FUY851995 GEU851995 GOQ851995 GYM851995 HII851995 HSE851995 ICA851995 ILW851995 IVS851995 JFO851995 JPK851995 JZG851995 KJC851995 KSY851995 LCU851995 LMQ851995 LWM851995 MGI851995 MQE851995 NAA851995 NJW851995 NTS851995 ODO851995 ONK851995 OXG851995 PHC851995 PQY851995 QAU851995 QKQ851995 QUM851995 REI851995 ROE851995 RYA851995 SHW851995 SRS851995 TBO851995 TLK851995 TVG851995 UFC851995 UOY851995 UYU851995 VIQ851995 VSM851995 WCI851995 WME851995 WWA851995 S917531 JO917531 TK917531 ADG917531 ANC917531 AWY917531 BGU917531 BQQ917531 CAM917531 CKI917531 CUE917531 DEA917531 DNW917531 DXS917531 EHO917531 ERK917531 FBG917531 FLC917531 FUY917531 GEU917531 GOQ917531 GYM917531 HII917531 HSE917531 ICA917531 ILW917531 IVS917531 JFO917531 JPK917531 JZG917531 KJC917531 KSY917531 LCU917531 LMQ917531 LWM917531 MGI917531 MQE917531 NAA917531 NJW917531 NTS917531 ODO917531 ONK917531 OXG917531 PHC917531 PQY917531 QAU917531 QKQ917531 QUM917531 REI917531 ROE917531 RYA917531 SHW917531 SRS917531 TBO917531 TLK917531 TVG917531 UFC917531 UOY917531 UYU917531 VIQ917531 VSM917531 WCI917531 WME917531 WWA917531 S983067 JO983067 TK983067 ADG983067 ANC983067 AWY983067 BGU983067 BQQ983067 CAM983067 CKI983067 CUE983067 DEA983067 DNW983067 DXS983067 EHO983067 ERK983067 FBG983067 FLC983067 FUY983067 GEU983067 GOQ983067 GYM983067 HII983067 HSE983067 ICA983067 ILW983067 IVS983067 JFO983067 JPK983067 JZG983067 KJC983067 KSY983067 LCU983067 LMQ983067 LWM983067 MGI983067 MQE983067 NAA983067 NJW983067 NTS983067 ODO983067 ONK983067 OXG983067 PHC983067 PQY983067 QAU983067 QKQ983067 QUM983067 REI983067 ROE983067 RYA983067 SHW983067 SRS983067 TBO983067 TLK983067 TVG983067 UFC983067 UOY983067 UYU983067 VIQ983067 VSM983067 WCI983067 WME983067 WWA983067 F22:F28 JB22:JB28 SX22:SX28 ACT22:ACT28 AMP22:AMP28 AWL22:AWL28 BGH22:BGH28 BQD22:BQD28 BZZ22:BZZ28 CJV22:CJV28 CTR22:CTR28 DDN22:DDN28 DNJ22:DNJ28 DXF22:DXF28 EHB22:EHB28 EQX22:EQX28 FAT22:FAT28 FKP22:FKP28 FUL22:FUL28 GEH22:GEH28 GOD22:GOD28 GXZ22:GXZ28 HHV22:HHV28 HRR22:HRR28 IBN22:IBN28 ILJ22:ILJ28 IVF22:IVF28 JFB22:JFB28 JOX22:JOX28 JYT22:JYT28 KIP22:KIP28 KSL22:KSL28 LCH22:LCH28 LMD22:LMD28 LVZ22:LVZ28 MFV22:MFV28 MPR22:MPR28 MZN22:MZN28 NJJ22:NJJ28 NTF22:NTF28 ODB22:ODB28 OMX22:OMX28 OWT22:OWT28 PGP22:PGP28 PQL22:PQL28 QAH22:QAH28 QKD22:QKD28 QTZ22:QTZ28 RDV22:RDV28 RNR22:RNR28 RXN22:RXN28 SHJ22:SHJ28 SRF22:SRF28 TBB22:TBB28 TKX22:TKX28 TUT22:TUT28 UEP22:UEP28 UOL22:UOL28 UYH22:UYH28 VID22:VID28 VRZ22:VRZ28 WBV22:WBV28 WLR22:WLR28 WVN22:WVN28 F65558:F65564 JB65558:JB65564 SX65558:SX65564 ACT65558:ACT65564 AMP65558:AMP65564 AWL65558:AWL65564 BGH65558:BGH65564 BQD65558:BQD65564 BZZ65558:BZZ65564 CJV65558:CJV65564 CTR65558:CTR65564 DDN65558:DDN65564 DNJ65558:DNJ65564 DXF65558:DXF65564 EHB65558:EHB65564 EQX65558:EQX65564 FAT65558:FAT65564 FKP65558:FKP65564 FUL65558:FUL65564 GEH65558:GEH65564 GOD65558:GOD65564 GXZ65558:GXZ65564 HHV65558:HHV65564 HRR65558:HRR65564 IBN65558:IBN65564 ILJ65558:ILJ65564 IVF65558:IVF65564 JFB65558:JFB65564 JOX65558:JOX65564 JYT65558:JYT65564 KIP65558:KIP65564 KSL65558:KSL65564 LCH65558:LCH65564 LMD65558:LMD65564 LVZ65558:LVZ65564 MFV65558:MFV65564 MPR65558:MPR65564 MZN65558:MZN65564 NJJ65558:NJJ65564 NTF65558:NTF65564 ODB65558:ODB65564 OMX65558:OMX65564 OWT65558:OWT65564 PGP65558:PGP65564 PQL65558:PQL65564 QAH65558:QAH65564 QKD65558:QKD65564 QTZ65558:QTZ65564 RDV65558:RDV65564 RNR65558:RNR65564 RXN65558:RXN65564 SHJ65558:SHJ65564 SRF65558:SRF65564 TBB65558:TBB65564 TKX65558:TKX65564 TUT65558:TUT65564 UEP65558:UEP65564 UOL65558:UOL65564 UYH65558:UYH65564 VID65558:VID65564 VRZ65558:VRZ65564 WBV65558:WBV65564 WLR65558:WLR65564 WVN65558:WVN65564 F131094:F131100 JB131094:JB131100 SX131094:SX131100 ACT131094:ACT131100 AMP131094:AMP131100 AWL131094:AWL131100 BGH131094:BGH131100 BQD131094:BQD131100 BZZ131094:BZZ131100 CJV131094:CJV131100 CTR131094:CTR131100 DDN131094:DDN131100 DNJ131094:DNJ131100 DXF131094:DXF131100 EHB131094:EHB131100 EQX131094:EQX131100 FAT131094:FAT131100 FKP131094:FKP131100 FUL131094:FUL131100 GEH131094:GEH131100 GOD131094:GOD131100 GXZ131094:GXZ131100 HHV131094:HHV131100 HRR131094:HRR131100 IBN131094:IBN131100 ILJ131094:ILJ131100 IVF131094:IVF131100 JFB131094:JFB131100 JOX131094:JOX131100 JYT131094:JYT131100 KIP131094:KIP131100 KSL131094:KSL131100 LCH131094:LCH131100 LMD131094:LMD131100 LVZ131094:LVZ131100 MFV131094:MFV131100 MPR131094:MPR131100 MZN131094:MZN131100 NJJ131094:NJJ131100 NTF131094:NTF131100 ODB131094:ODB131100 OMX131094:OMX131100 OWT131094:OWT131100 PGP131094:PGP131100 PQL131094:PQL131100 QAH131094:QAH131100 QKD131094:QKD131100 QTZ131094:QTZ131100 RDV131094:RDV131100 RNR131094:RNR131100 RXN131094:RXN131100 SHJ131094:SHJ131100 SRF131094:SRF131100 TBB131094:TBB131100 TKX131094:TKX131100 TUT131094:TUT131100 UEP131094:UEP131100 UOL131094:UOL131100 UYH131094:UYH131100 VID131094:VID131100 VRZ131094:VRZ131100 WBV131094:WBV131100 WLR131094:WLR131100 WVN131094:WVN131100 F196630:F196636 JB196630:JB196636 SX196630:SX196636 ACT196630:ACT196636 AMP196630:AMP196636 AWL196630:AWL196636 BGH196630:BGH196636 BQD196630:BQD196636 BZZ196630:BZZ196636 CJV196630:CJV196636 CTR196630:CTR196636 DDN196630:DDN196636 DNJ196630:DNJ196636 DXF196630:DXF196636 EHB196630:EHB196636 EQX196630:EQX196636 FAT196630:FAT196636 FKP196630:FKP196636 FUL196630:FUL196636 GEH196630:GEH196636 GOD196630:GOD196636 GXZ196630:GXZ196636 HHV196630:HHV196636 HRR196630:HRR196636 IBN196630:IBN196636 ILJ196630:ILJ196636 IVF196630:IVF196636 JFB196630:JFB196636 JOX196630:JOX196636 JYT196630:JYT196636 KIP196630:KIP196636 KSL196630:KSL196636 LCH196630:LCH196636 LMD196630:LMD196636 LVZ196630:LVZ196636 MFV196630:MFV196636 MPR196630:MPR196636 MZN196630:MZN196636 NJJ196630:NJJ196636 NTF196630:NTF196636 ODB196630:ODB196636 OMX196630:OMX196636 OWT196630:OWT196636 PGP196630:PGP196636 PQL196630:PQL196636 QAH196630:QAH196636 QKD196630:QKD196636 QTZ196630:QTZ196636 RDV196630:RDV196636 RNR196630:RNR196636 RXN196630:RXN196636 SHJ196630:SHJ196636 SRF196630:SRF196636 TBB196630:TBB196636 TKX196630:TKX196636 TUT196630:TUT196636 UEP196630:UEP196636 UOL196630:UOL196636 UYH196630:UYH196636 VID196630:VID196636 VRZ196630:VRZ196636 WBV196630:WBV196636 WLR196630:WLR196636 WVN196630:WVN196636 F262166:F262172 JB262166:JB262172 SX262166:SX262172 ACT262166:ACT262172 AMP262166:AMP262172 AWL262166:AWL262172 BGH262166:BGH262172 BQD262166:BQD262172 BZZ262166:BZZ262172 CJV262166:CJV262172 CTR262166:CTR262172 DDN262166:DDN262172 DNJ262166:DNJ262172 DXF262166:DXF262172 EHB262166:EHB262172 EQX262166:EQX262172 FAT262166:FAT262172 FKP262166:FKP262172 FUL262166:FUL262172 GEH262166:GEH262172 GOD262166:GOD262172 GXZ262166:GXZ262172 HHV262166:HHV262172 HRR262166:HRR262172 IBN262166:IBN262172 ILJ262166:ILJ262172 IVF262166:IVF262172 JFB262166:JFB262172 JOX262166:JOX262172 JYT262166:JYT262172 KIP262166:KIP262172 KSL262166:KSL262172 LCH262166:LCH262172 LMD262166:LMD262172 LVZ262166:LVZ262172 MFV262166:MFV262172 MPR262166:MPR262172 MZN262166:MZN262172 NJJ262166:NJJ262172 NTF262166:NTF262172 ODB262166:ODB262172 OMX262166:OMX262172 OWT262166:OWT262172 PGP262166:PGP262172 PQL262166:PQL262172 QAH262166:QAH262172 QKD262166:QKD262172 QTZ262166:QTZ262172 RDV262166:RDV262172 RNR262166:RNR262172 RXN262166:RXN262172 SHJ262166:SHJ262172 SRF262166:SRF262172 TBB262166:TBB262172 TKX262166:TKX262172 TUT262166:TUT262172 UEP262166:UEP262172 UOL262166:UOL262172 UYH262166:UYH262172 VID262166:VID262172 VRZ262166:VRZ262172 WBV262166:WBV262172 WLR262166:WLR262172 WVN262166:WVN262172 F327702:F327708 JB327702:JB327708 SX327702:SX327708 ACT327702:ACT327708 AMP327702:AMP327708 AWL327702:AWL327708 BGH327702:BGH327708 BQD327702:BQD327708 BZZ327702:BZZ327708 CJV327702:CJV327708 CTR327702:CTR327708 DDN327702:DDN327708 DNJ327702:DNJ327708 DXF327702:DXF327708 EHB327702:EHB327708 EQX327702:EQX327708 FAT327702:FAT327708 FKP327702:FKP327708 FUL327702:FUL327708 GEH327702:GEH327708 GOD327702:GOD327708 GXZ327702:GXZ327708 HHV327702:HHV327708 HRR327702:HRR327708 IBN327702:IBN327708 ILJ327702:ILJ327708 IVF327702:IVF327708 JFB327702:JFB327708 JOX327702:JOX327708 JYT327702:JYT327708 KIP327702:KIP327708 KSL327702:KSL327708 LCH327702:LCH327708 LMD327702:LMD327708 LVZ327702:LVZ327708 MFV327702:MFV327708 MPR327702:MPR327708 MZN327702:MZN327708 NJJ327702:NJJ327708 NTF327702:NTF327708 ODB327702:ODB327708 OMX327702:OMX327708 OWT327702:OWT327708 PGP327702:PGP327708 PQL327702:PQL327708 QAH327702:QAH327708 QKD327702:QKD327708 QTZ327702:QTZ327708 RDV327702:RDV327708 RNR327702:RNR327708 RXN327702:RXN327708 SHJ327702:SHJ327708 SRF327702:SRF327708 TBB327702:TBB327708 TKX327702:TKX327708 TUT327702:TUT327708 UEP327702:UEP327708 UOL327702:UOL327708 UYH327702:UYH327708 VID327702:VID327708 VRZ327702:VRZ327708 WBV327702:WBV327708 WLR327702:WLR327708 WVN327702:WVN327708 F393238:F393244 JB393238:JB393244 SX393238:SX393244 ACT393238:ACT393244 AMP393238:AMP393244 AWL393238:AWL393244 BGH393238:BGH393244 BQD393238:BQD393244 BZZ393238:BZZ393244 CJV393238:CJV393244 CTR393238:CTR393244 DDN393238:DDN393244 DNJ393238:DNJ393244 DXF393238:DXF393244 EHB393238:EHB393244 EQX393238:EQX393244 FAT393238:FAT393244 FKP393238:FKP393244 FUL393238:FUL393244 GEH393238:GEH393244 GOD393238:GOD393244 GXZ393238:GXZ393244 HHV393238:HHV393244 HRR393238:HRR393244 IBN393238:IBN393244 ILJ393238:ILJ393244 IVF393238:IVF393244 JFB393238:JFB393244 JOX393238:JOX393244 JYT393238:JYT393244 KIP393238:KIP393244 KSL393238:KSL393244 LCH393238:LCH393244 LMD393238:LMD393244 LVZ393238:LVZ393244 MFV393238:MFV393244 MPR393238:MPR393244 MZN393238:MZN393244 NJJ393238:NJJ393244 NTF393238:NTF393244 ODB393238:ODB393244 OMX393238:OMX393244 OWT393238:OWT393244 PGP393238:PGP393244 PQL393238:PQL393244 QAH393238:QAH393244 QKD393238:QKD393244 QTZ393238:QTZ393244 RDV393238:RDV393244 RNR393238:RNR393244 RXN393238:RXN393244 SHJ393238:SHJ393244 SRF393238:SRF393244 TBB393238:TBB393244 TKX393238:TKX393244 TUT393238:TUT393244 UEP393238:UEP393244 UOL393238:UOL393244 UYH393238:UYH393244 VID393238:VID393244 VRZ393238:VRZ393244 WBV393238:WBV393244 WLR393238:WLR393244 WVN393238:WVN393244 F458774:F458780 JB458774:JB458780 SX458774:SX458780 ACT458774:ACT458780 AMP458774:AMP458780 AWL458774:AWL458780 BGH458774:BGH458780 BQD458774:BQD458780 BZZ458774:BZZ458780 CJV458774:CJV458780 CTR458774:CTR458780 DDN458774:DDN458780 DNJ458774:DNJ458780 DXF458774:DXF458780 EHB458774:EHB458780 EQX458774:EQX458780 FAT458774:FAT458780 FKP458774:FKP458780 FUL458774:FUL458780 GEH458774:GEH458780 GOD458774:GOD458780 GXZ458774:GXZ458780 HHV458774:HHV458780 HRR458774:HRR458780 IBN458774:IBN458780 ILJ458774:ILJ458780 IVF458774:IVF458780 JFB458774:JFB458780 JOX458774:JOX458780 JYT458774:JYT458780 KIP458774:KIP458780 KSL458774:KSL458780 LCH458774:LCH458780 LMD458774:LMD458780 LVZ458774:LVZ458780 MFV458774:MFV458780 MPR458774:MPR458780 MZN458774:MZN458780 NJJ458774:NJJ458780 NTF458774:NTF458780 ODB458774:ODB458780 OMX458774:OMX458780 OWT458774:OWT458780 PGP458774:PGP458780 PQL458774:PQL458780 QAH458774:QAH458780 QKD458774:QKD458780 QTZ458774:QTZ458780 RDV458774:RDV458780 RNR458774:RNR458780 RXN458774:RXN458780 SHJ458774:SHJ458780 SRF458774:SRF458780 TBB458774:TBB458780 TKX458774:TKX458780 TUT458774:TUT458780 UEP458774:UEP458780 UOL458774:UOL458780 UYH458774:UYH458780 VID458774:VID458780 VRZ458774:VRZ458780 WBV458774:WBV458780 WLR458774:WLR458780 WVN458774:WVN458780 F524310:F524316 JB524310:JB524316 SX524310:SX524316 ACT524310:ACT524316 AMP524310:AMP524316 AWL524310:AWL524316 BGH524310:BGH524316 BQD524310:BQD524316 BZZ524310:BZZ524316 CJV524310:CJV524316 CTR524310:CTR524316 DDN524310:DDN524316 DNJ524310:DNJ524316 DXF524310:DXF524316 EHB524310:EHB524316 EQX524310:EQX524316 FAT524310:FAT524316 FKP524310:FKP524316 FUL524310:FUL524316 GEH524310:GEH524316 GOD524310:GOD524316 GXZ524310:GXZ524316 HHV524310:HHV524316 HRR524310:HRR524316 IBN524310:IBN524316 ILJ524310:ILJ524316 IVF524310:IVF524316 JFB524310:JFB524316 JOX524310:JOX524316 JYT524310:JYT524316 KIP524310:KIP524316 KSL524310:KSL524316 LCH524310:LCH524316 LMD524310:LMD524316 LVZ524310:LVZ524316 MFV524310:MFV524316 MPR524310:MPR524316 MZN524310:MZN524316 NJJ524310:NJJ524316 NTF524310:NTF524316 ODB524310:ODB524316 OMX524310:OMX524316 OWT524310:OWT524316 PGP524310:PGP524316 PQL524310:PQL524316 QAH524310:QAH524316 QKD524310:QKD524316 QTZ524310:QTZ524316 RDV524310:RDV524316 RNR524310:RNR524316 RXN524310:RXN524316 SHJ524310:SHJ524316 SRF524310:SRF524316 TBB524310:TBB524316 TKX524310:TKX524316 TUT524310:TUT524316 UEP524310:UEP524316 UOL524310:UOL524316 UYH524310:UYH524316 VID524310:VID524316 VRZ524310:VRZ524316 WBV524310:WBV524316 WLR524310:WLR524316 WVN524310:WVN524316 F589846:F589852 JB589846:JB589852 SX589846:SX589852 ACT589846:ACT589852 AMP589846:AMP589852 AWL589846:AWL589852 BGH589846:BGH589852 BQD589846:BQD589852 BZZ589846:BZZ589852 CJV589846:CJV589852 CTR589846:CTR589852 DDN589846:DDN589852 DNJ589846:DNJ589852 DXF589846:DXF589852 EHB589846:EHB589852 EQX589846:EQX589852 FAT589846:FAT589852 FKP589846:FKP589852 FUL589846:FUL589852 GEH589846:GEH589852 GOD589846:GOD589852 GXZ589846:GXZ589852 HHV589846:HHV589852 HRR589846:HRR589852 IBN589846:IBN589852 ILJ589846:ILJ589852 IVF589846:IVF589852 JFB589846:JFB589852 JOX589846:JOX589852 JYT589846:JYT589852 KIP589846:KIP589852 KSL589846:KSL589852 LCH589846:LCH589852 LMD589846:LMD589852 LVZ589846:LVZ589852 MFV589846:MFV589852 MPR589846:MPR589852 MZN589846:MZN589852 NJJ589846:NJJ589852 NTF589846:NTF589852 ODB589846:ODB589852 OMX589846:OMX589852 OWT589846:OWT589852 PGP589846:PGP589852 PQL589846:PQL589852 QAH589846:QAH589852 QKD589846:QKD589852 QTZ589846:QTZ589852 RDV589846:RDV589852 RNR589846:RNR589852 RXN589846:RXN589852 SHJ589846:SHJ589852 SRF589846:SRF589852 TBB589846:TBB589852 TKX589846:TKX589852 TUT589846:TUT589852 UEP589846:UEP589852 UOL589846:UOL589852 UYH589846:UYH589852 VID589846:VID589852 VRZ589846:VRZ589852 WBV589846:WBV589852 WLR589846:WLR589852 WVN589846:WVN589852 F655382:F655388 JB655382:JB655388 SX655382:SX655388 ACT655382:ACT655388 AMP655382:AMP655388 AWL655382:AWL655388 BGH655382:BGH655388 BQD655382:BQD655388 BZZ655382:BZZ655388 CJV655382:CJV655388 CTR655382:CTR655388 DDN655382:DDN655388 DNJ655382:DNJ655388 DXF655382:DXF655388 EHB655382:EHB655388 EQX655382:EQX655388 FAT655382:FAT655388 FKP655382:FKP655388 FUL655382:FUL655388 GEH655382:GEH655388 GOD655382:GOD655388 GXZ655382:GXZ655388 HHV655382:HHV655388 HRR655382:HRR655388 IBN655382:IBN655388 ILJ655382:ILJ655388 IVF655382:IVF655388 JFB655382:JFB655388 JOX655382:JOX655388 JYT655382:JYT655388 KIP655382:KIP655388 KSL655382:KSL655388 LCH655382:LCH655388 LMD655382:LMD655388 LVZ655382:LVZ655388 MFV655382:MFV655388 MPR655382:MPR655388 MZN655382:MZN655388 NJJ655382:NJJ655388 NTF655382:NTF655388 ODB655382:ODB655388 OMX655382:OMX655388 OWT655382:OWT655388 PGP655382:PGP655388 PQL655382:PQL655388 QAH655382:QAH655388 QKD655382:QKD655388 QTZ655382:QTZ655388 RDV655382:RDV655388 RNR655382:RNR655388 RXN655382:RXN655388 SHJ655382:SHJ655388 SRF655382:SRF655388 TBB655382:TBB655388 TKX655382:TKX655388 TUT655382:TUT655388 UEP655382:UEP655388 UOL655382:UOL655388 UYH655382:UYH655388 VID655382:VID655388 VRZ655382:VRZ655388 WBV655382:WBV655388 WLR655382:WLR655388 WVN655382:WVN655388 F720918:F720924 JB720918:JB720924 SX720918:SX720924 ACT720918:ACT720924 AMP720918:AMP720924 AWL720918:AWL720924 BGH720918:BGH720924 BQD720918:BQD720924 BZZ720918:BZZ720924 CJV720918:CJV720924 CTR720918:CTR720924 DDN720918:DDN720924 DNJ720918:DNJ720924 DXF720918:DXF720924 EHB720918:EHB720924 EQX720918:EQX720924 FAT720918:FAT720924 FKP720918:FKP720924 FUL720918:FUL720924 GEH720918:GEH720924 GOD720918:GOD720924 GXZ720918:GXZ720924 HHV720918:HHV720924 HRR720918:HRR720924 IBN720918:IBN720924 ILJ720918:ILJ720924 IVF720918:IVF720924 JFB720918:JFB720924 JOX720918:JOX720924 JYT720918:JYT720924 KIP720918:KIP720924 KSL720918:KSL720924 LCH720918:LCH720924 LMD720918:LMD720924 LVZ720918:LVZ720924 MFV720918:MFV720924 MPR720918:MPR720924 MZN720918:MZN720924 NJJ720918:NJJ720924 NTF720918:NTF720924 ODB720918:ODB720924 OMX720918:OMX720924 OWT720918:OWT720924 PGP720918:PGP720924 PQL720918:PQL720924 QAH720918:QAH720924 QKD720918:QKD720924 QTZ720918:QTZ720924 RDV720918:RDV720924 RNR720918:RNR720924 RXN720918:RXN720924 SHJ720918:SHJ720924 SRF720918:SRF720924 TBB720918:TBB720924 TKX720918:TKX720924 TUT720918:TUT720924 UEP720918:UEP720924 UOL720918:UOL720924 UYH720918:UYH720924 VID720918:VID720924 VRZ720918:VRZ720924 WBV720918:WBV720924 WLR720918:WLR720924 WVN720918:WVN720924 F786454:F786460 JB786454:JB786460 SX786454:SX786460 ACT786454:ACT786460 AMP786454:AMP786460 AWL786454:AWL786460 BGH786454:BGH786460 BQD786454:BQD786460 BZZ786454:BZZ786460 CJV786454:CJV786460 CTR786454:CTR786460 DDN786454:DDN786460 DNJ786454:DNJ786460 DXF786454:DXF786460 EHB786454:EHB786460 EQX786454:EQX786460 FAT786454:FAT786460 FKP786454:FKP786460 FUL786454:FUL786460 GEH786454:GEH786460 GOD786454:GOD786460 GXZ786454:GXZ786460 HHV786454:HHV786460 HRR786454:HRR786460 IBN786454:IBN786460 ILJ786454:ILJ786460 IVF786454:IVF786460 JFB786454:JFB786460 JOX786454:JOX786460 JYT786454:JYT786460 KIP786454:KIP786460 KSL786454:KSL786460 LCH786454:LCH786460 LMD786454:LMD786460 LVZ786454:LVZ786460 MFV786454:MFV786460 MPR786454:MPR786460 MZN786454:MZN786460 NJJ786454:NJJ786460 NTF786454:NTF786460 ODB786454:ODB786460 OMX786454:OMX786460 OWT786454:OWT786460 PGP786454:PGP786460 PQL786454:PQL786460 QAH786454:QAH786460 QKD786454:QKD786460 QTZ786454:QTZ786460 RDV786454:RDV786460 RNR786454:RNR786460 RXN786454:RXN786460 SHJ786454:SHJ786460 SRF786454:SRF786460 TBB786454:TBB786460 TKX786454:TKX786460 TUT786454:TUT786460 UEP786454:UEP786460 UOL786454:UOL786460 UYH786454:UYH786460 VID786454:VID786460 VRZ786454:VRZ786460 WBV786454:WBV786460 WLR786454:WLR786460 WVN786454:WVN786460 F851990:F851996 JB851990:JB851996 SX851990:SX851996 ACT851990:ACT851996 AMP851990:AMP851996 AWL851990:AWL851996 BGH851990:BGH851996 BQD851990:BQD851996 BZZ851990:BZZ851996 CJV851990:CJV851996 CTR851990:CTR851996 DDN851990:DDN851996 DNJ851990:DNJ851996 DXF851990:DXF851996 EHB851990:EHB851996 EQX851990:EQX851996 FAT851990:FAT851996 FKP851990:FKP851996 FUL851990:FUL851996 GEH851990:GEH851996 GOD851990:GOD851996 GXZ851990:GXZ851996 HHV851990:HHV851996 HRR851990:HRR851996 IBN851990:IBN851996 ILJ851990:ILJ851996 IVF851990:IVF851996 JFB851990:JFB851996 JOX851990:JOX851996 JYT851990:JYT851996 KIP851990:KIP851996 KSL851990:KSL851996 LCH851990:LCH851996 LMD851990:LMD851996 LVZ851990:LVZ851996 MFV851990:MFV851996 MPR851990:MPR851996 MZN851990:MZN851996 NJJ851990:NJJ851996 NTF851990:NTF851996 ODB851990:ODB851996 OMX851990:OMX851996 OWT851990:OWT851996 PGP851990:PGP851996 PQL851990:PQL851996 QAH851990:QAH851996 QKD851990:QKD851996 QTZ851990:QTZ851996 RDV851990:RDV851996 RNR851990:RNR851996 RXN851990:RXN851996 SHJ851990:SHJ851996 SRF851990:SRF851996 TBB851990:TBB851996 TKX851990:TKX851996 TUT851990:TUT851996 UEP851990:UEP851996 UOL851990:UOL851996 UYH851990:UYH851996 VID851990:VID851996 VRZ851990:VRZ851996 WBV851990:WBV851996 WLR851990:WLR851996 WVN851990:WVN851996 F917526:F917532 JB917526:JB917532 SX917526:SX917532 ACT917526:ACT917532 AMP917526:AMP917532 AWL917526:AWL917532 BGH917526:BGH917532 BQD917526:BQD917532 BZZ917526:BZZ917532 CJV917526:CJV917532 CTR917526:CTR917532 DDN917526:DDN917532 DNJ917526:DNJ917532 DXF917526:DXF917532 EHB917526:EHB917532 EQX917526:EQX917532 FAT917526:FAT917532 FKP917526:FKP917532 FUL917526:FUL917532 GEH917526:GEH917532 GOD917526:GOD917532 GXZ917526:GXZ917532 HHV917526:HHV917532 HRR917526:HRR917532 IBN917526:IBN917532 ILJ917526:ILJ917532 IVF917526:IVF917532 JFB917526:JFB917532 JOX917526:JOX917532 JYT917526:JYT917532 KIP917526:KIP917532 KSL917526:KSL917532 LCH917526:LCH917532 LMD917526:LMD917532 LVZ917526:LVZ917532 MFV917526:MFV917532 MPR917526:MPR917532 MZN917526:MZN917532 NJJ917526:NJJ917532 NTF917526:NTF917532 ODB917526:ODB917532 OMX917526:OMX917532 OWT917526:OWT917532 PGP917526:PGP917532 PQL917526:PQL917532 QAH917526:QAH917532 QKD917526:QKD917532 QTZ917526:QTZ917532 RDV917526:RDV917532 RNR917526:RNR917532 RXN917526:RXN917532 SHJ917526:SHJ917532 SRF917526:SRF917532 TBB917526:TBB917532 TKX917526:TKX917532 TUT917526:TUT917532 UEP917526:UEP917532 UOL917526:UOL917532 UYH917526:UYH917532 VID917526:VID917532 VRZ917526:VRZ917532 WBV917526:WBV917532 WLR917526:WLR917532 WVN917526:WVN917532 F983062:F983068 JB983062:JB983068 SX983062:SX983068 ACT983062:ACT983068 AMP983062:AMP983068 AWL983062:AWL983068 BGH983062:BGH983068 BQD983062:BQD983068 BZZ983062:BZZ983068 CJV983062:CJV983068 CTR983062:CTR983068 DDN983062:DDN983068 DNJ983062:DNJ983068 DXF983062:DXF983068 EHB983062:EHB983068 EQX983062:EQX983068 FAT983062:FAT983068 FKP983062:FKP983068 FUL983062:FUL983068 GEH983062:GEH983068 GOD983062:GOD983068 GXZ983062:GXZ983068 HHV983062:HHV983068 HRR983062:HRR983068 IBN983062:IBN983068 ILJ983062:ILJ983068 IVF983062:IVF983068 JFB983062:JFB983068 JOX983062:JOX983068 JYT983062:JYT983068 KIP983062:KIP983068 KSL983062:KSL983068 LCH983062:LCH983068 LMD983062:LMD983068 LVZ983062:LVZ983068 MFV983062:MFV983068 MPR983062:MPR983068 MZN983062:MZN983068 NJJ983062:NJJ983068 NTF983062:NTF983068 ODB983062:ODB983068 OMX983062:OMX983068 OWT983062:OWT983068 PGP983062:PGP983068 PQL983062:PQL983068 QAH983062:QAH983068 QKD983062:QKD983068 QTZ983062:QTZ983068 RDV983062:RDV983068 RNR983062:RNR983068 RXN983062:RXN983068 SHJ983062:SHJ983068 SRF983062:SRF983068 TBB983062:TBB983068 TKX983062:TKX983068 TUT983062:TUT983068 UEP983062:UEP983068 UOL983062:UOL983068 UYH983062:UYH983068 VID983062:VID983068 VRZ983062:VRZ983068 WBV983062:WBV983068 WLR983062:WLR983068 WVN983062:WVN983068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 L28 JH28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L65564 JH65564 TD65564 ACZ65564 AMV65564 AWR65564 BGN65564 BQJ65564 CAF65564 CKB65564 CTX65564 DDT65564 DNP65564 DXL65564 EHH65564 ERD65564 FAZ65564 FKV65564 FUR65564 GEN65564 GOJ65564 GYF65564 HIB65564 HRX65564 IBT65564 ILP65564 IVL65564 JFH65564 JPD65564 JYZ65564 KIV65564 KSR65564 LCN65564 LMJ65564 LWF65564 MGB65564 MPX65564 MZT65564 NJP65564 NTL65564 ODH65564 OND65564 OWZ65564 PGV65564 PQR65564 QAN65564 QKJ65564 QUF65564 REB65564 RNX65564 RXT65564 SHP65564 SRL65564 TBH65564 TLD65564 TUZ65564 UEV65564 UOR65564 UYN65564 VIJ65564 VSF65564 WCB65564 WLX65564 WVT65564 L131100 JH131100 TD131100 ACZ131100 AMV131100 AWR131100 BGN131100 BQJ131100 CAF131100 CKB131100 CTX131100 DDT131100 DNP131100 DXL131100 EHH131100 ERD131100 FAZ131100 FKV131100 FUR131100 GEN131100 GOJ131100 GYF131100 HIB131100 HRX131100 IBT131100 ILP131100 IVL131100 JFH131100 JPD131100 JYZ131100 KIV131100 KSR131100 LCN131100 LMJ131100 LWF131100 MGB131100 MPX131100 MZT131100 NJP131100 NTL131100 ODH131100 OND131100 OWZ131100 PGV131100 PQR131100 QAN131100 QKJ131100 QUF131100 REB131100 RNX131100 RXT131100 SHP131100 SRL131100 TBH131100 TLD131100 TUZ131100 UEV131100 UOR131100 UYN131100 VIJ131100 VSF131100 WCB131100 WLX131100 WVT131100 L196636 JH196636 TD196636 ACZ196636 AMV196636 AWR196636 BGN196636 BQJ196636 CAF196636 CKB196636 CTX196636 DDT196636 DNP196636 DXL196636 EHH196636 ERD196636 FAZ196636 FKV196636 FUR196636 GEN196636 GOJ196636 GYF196636 HIB196636 HRX196636 IBT196636 ILP196636 IVL196636 JFH196636 JPD196636 JYZ196636 KIV196636 KSR196636 LCN196636 LMJ196636 LWF196636 MGB196636 MPX196636 MZT196636 NJP196636 NTL196636 ODH196636 OND196636 OWZ196636 PGV196636 PQR196636 QAN196636 QKJ196636 QUF196636 REB196636 RNX196636 RXT196636 SHP196636 SRL196636 TBH196636 TLD196636 TUZ196636 UEV196636 UOR196636 UYN196636 VIJ196636 VSF196636 WCB196636 WLX196636 WVT196636 L262172 JH262172 TD262172 ACZ262172 AMV262172 AWR262172 BGN262172 BQJ262172 CAF262172 CKB262172 CTX262172 DDT262172 DNP262172 DXL262172 EHH262172 ERD262172 FAZ262172 FKV262172 FUR262172 GEN262172 GOJ262172 GYF262172 HIB262172 HRX262172 IBT262172 ILP262172 IVL262172 JFH262172 JPD262172 JYZ262172 KIV262172 KSR262172 LCN262172 LMJ262172 LWF262172 MGB262172 MPX262172 MZT262172 NJP262172 NTL262172 ODH262172 OND262172 OWZ262172 PGV262172 PQR262172 QAN262172 QKJ262172 QUF262172 REB262172 RNX262172 RXT262172 SHP262172 SRL262172 TBH262172 TLD262172 TUZ262172 UEV262172 UOR262172 UYN262172 VIJ262172 VSF262172 WCB262172 WLX262172 WVT262172 L327708 JH327708 TD327708 ACZ327708 AMV327708 AWR327708 BGN327708 BQJ327708 CAF327708 CKB327708 CTX327708 DDT327708 DNP327708 DXL327708 EHH327708 ERD327708 FAZ327708 FKV327708 FUR327708 GEN327708 GOJ327708 GYF327708 HIB327708 HRX327708 IBT327708 ILP327708 IVL327708 JFH327708 JPD327708 JYZ327708 KIV327708 KSR327708 LCN327708 LMJ327708 LWF327708 MGB327708 MPX327708 MZT327708 NJP327708 NTL327708 ODH327708 OND327708 OWZ327708 PGV327708 PQR327708 QAN327708 QKJ327708 QUF327708 REB327708 RNX327708 RXT327708 SHP327708 SRL327708 TBH327708 TLD327708 TUZ327708 UEV327708 UOR327708 UYN327708 VIJ327708 VSF327708 WCB327708 WLX327708 WVT327708 L393244 JH393244 TD393244 ACZ393244 AMV393244 AWR393244 BGN393244 BQJ393244 CAF393244 CKB393244 CTX393244 DDT393244 DNP393244 DXL393244 EHH393244 ERD393244 FAZ393244 FKV393244 FUR393244 GEN393244 GOJ393244 GYF393244 HIB393244 HRX393244 IBT393244 ILP393244 IVL393244 JFH393244 JPD393244 JYZ393244 KIV393244 KSR393244 LCN393244 LMJ393244 LWF393244 MGB393244 MPX393244 MZT393244 NJP393244 NTL393244 ODH393244 OND393244 OWZ393244 PGV393244 PQR393244 QAN393244 QKJ393244 QUF393244 REB393244 RNX393244 RXT393244 SHP393244 SRL393244 TBH393244 TLD393244 TUZ393244 UEV393244 UOR393244 UYN393244 VIJ393244 VSF393244 WCB393244 WLX393244 WVT393244 L458780 JH458780 TD458780 ACZ458780 AMV458780 AWR458780 BGN458780 BQJ458780 CAF458780 CKB458780 CTX458780 DDT458780 DNP458780 DXL458780 EHH458780 ERD458780 FAZ458780 FKV458780 FUR458780 GEN458780 GOJ458780 GYF458780 HIB458780 HRX458780 IBT458780 ILP458780 IVL458780 JFH458780 JPD458780 JYZ458780 KIV458780 KSR458780 LCN458780 LMJ458780 LWF458780 MGB458780 MPX458780 MZT458780 NJP458780 NTL458780 ODH458780 OND458780 OWZ458780 PGV458780 PQR458780 QAN458780 QKJ458780 QUF458780 REB458780 RNX458780 RXT458780 SHP458780 SRL458780 TBH458780 TLD458780 TUZ458780 UEV458780 UOR458780 UYN458780 VIJ458780 VSF458780 WCB458780 WLX458780 WVT458780 L524316 JH524316 TD524316 ACZ524316 AMV524316 AWR524316 BGN524316 BQJ524316 CAF524316 CKB524316 CTX524316 DDT524316 DNP524316 DXL524316 EHH524316 ERD524316 FAZ524316 FKV524316 FUR524316 GEN524316 GOJ524316 GYF524316 HIB524316 HRX524316 IBT524316 ILP524316 IVL524316 JFH524316 JPD524316 JYZ524316 KIV524316 KSR524316 LCN524316 LMJ524316 LWF524316 MGB524316 MPX524316 MZT524316 NJP524316 NTL524316 ODH524316 OND524316 OWZ524316 PGV524316 PQR524316 QAN524316 QKJ524316 QUF524316 REB524316 RNX524316 RXT524316 SHP524316 SRL524316 TBH524316 TLD524316 TUZ524316 UEV524316 UOR524316 UYN524316 VIJ524316 VSF524316 WCB524316 WLX524316 WVT524316 L589852 JH589852 TD589852 ACZ589852 AMV589852 AWR589852 BGN589852 BQJ589852 CAF589852 CKB589852 CTX589852 DDT589852 DNP589852 DXL589852 EHH589852 ERD589852 FAZ589852 FKV589852 FUR589852 GEN589852 GOJ589852 GYF589852 HIB589852 HRX589852 IBT589852 ILP589852 IVL589852 JFH589852 JPD589852 JYZ589852 KIV589852 KSR589852 LCN589852 LMJ589852 LWF589852 MGB589852 MPX589852 MZT589852 NJP589852 NTL589852 ODH589852 OND589852 OWZ589852 PGV589852 PQR589852 QAN589852 QKJ589852 QUF589852 REB589852 RNX589852 RXT589852 SHP589852 SRL589852 TBH589852 TLD589852 TUZ589852 UEV589852 UOR589852 UYN589852 VIJ589852 VSF589852 WCB589852 WLX589852 WVT589852 L655388 JH655388 TD655388 ACZ655388 AMV655388 AWR655388 BGN655388 BQJ655388 CAF655388 CKB655388 CTX655388 DDT655388 DNP655388 DXL655388 EHH655388 ERD655388 FAZ655388 FKV655388 FUR655388 GEN655388 GOJ655388 GYF655388 HIB655388 HRX655388 IBT655388 ILP655388 IVL655388 JFH655388 JPD655388 JYZ655388 KIV655388 KSR655388 LCN655388 LMJ655388 LWF655388 MGB655388 MPX655388 MZT655388 NJP655388 NTL655388 ODH655388 OND655388 OWZ655388 PGV655388 PQR655388 QAN655388 QKJ655388 QUF655388 REB655388 RNX655388 RXT655388 SHP655388 SRL655388 TBH655388 TLD655388 TUZ655388 UEV655388 UOR655388 UYN655388 VIJ655388 VSF655388 WCB655388 WLX655388 WVT655388 L720924 JH720924 TD720924 ACZ720924 AMV720924 AWR720924 BGN720924 BQJ720924 CAF720924 CKB720924 CTX720924 DDT720924 DNP720924 DXL720924 EHH720924 ERD720924 FAZ720924 FKV720924 FUR720924 GEN720924 GOJ720924 GYF720924 HIB720924 HRX720924 IBT720924 ILP720924 IVL720924 JFH720924 JPD720924 JYZ720924 KIV720924 KSR720924 LCN720924 LMJ720924 LWF720924 MGB720924 MPX720924 MZT720924 NJP720924 NTL720924 ODH720924 OND720924 OWZ720924 PGV720924 PQR720924 QAN720924 QKJ720924 QUF720924 REB720924 RNX720924 RXT720924 SHP720924 SRL720924 TBH720924 TLD720924 TUZ720924 UEV720924 UOR720924 UYN720924 VIJ720924 VSF720924 WCB720924 WLX720924 WVT720924 L786460 JH786460 TD786460 ACZ786460 AMV786460 AWR786460 BGN786460 BQJ786460 CAF786460 CKB786460 CTX786460 DDT786460 DNP786460 DXL786460 EHH786460 ERD786460 FAZ786460 FKV786460 FUR786460 GEN786460 GOJ786460 GYF786460 HIB786460 HRX786460 IBT786460 ILP786460 IVL786460 JFH786460 JPD786460 JYZ786460 KIV786460 KSR786460 LCN786460 LMJ786460 LWF786460 MGB786460 MPX786460 MZT786460 NJP786460 NTL786460 ODH786460 OND786460 OWZ786460 PGV786460 PQR786460 QAN786460 QKJ786460 QUF786460 REB786460 RNX786460 RXT786460 SHP786460 SRL786460 TBH786460 TLD786460 TUZ786460 UEV786460 UOR786460 UYN786460 VIJ786460 VSF786460 WCB786460 WLX786460 WVT786460 L851996 JH851996 TD851996 ACZ851996 AMV851996 AWR851996 BGN851996 BQJ851996 CAF851996 CKB851996 CTX851996 DDT851996 DNP851996 DXL851996 EHH851996 ERD851996 FAZ851996 FKV851996 FUR851996 GEN851996 GOJ851996 GYF851996 HIB851996 HRX851996 IBT851996 ILP851996 IVL851996 JFH851996 JPD851996 JYZ851996 KIV851996 KSR851996 LCN851996 LMJ851996 LWF851996 MGB851996 MPX851996 MZT851996 NJP851996 NTL851996 ODH851996 OND851996 OWZ851996 PGV851996 PQR851996 QAN851996 QKJ851996 QUF851996 REB851996 RNX851996 RXT851996 SHP851996 SRL851996 TBH851996 TLD851996 TUZ851996 UEV851996 UOR851996 UYN851996 VIJ851996 VSF851996 WCB851996 WLX851996 WVT851996 L917532 JH917532 TD917532 ACZ917532 AMV917532 AWR917532 BGN917532 BQJ917532 CAF917532 CKB917532 CTX917532 DDT917532 DNP917532 DXL917532 EHH917532 ERD917532 FAZ917532 FKV917532 FUR917532 GEN917532 GOJ917532 GYF917532 HIB917532 HRX917532 IBT917532 ILP917532 IVL917532 JFH917532 JPD917532 JYZ917532 KIV917532 KSR917532 LCN917532 LMJ917532 LWF917532 MGB917532 MPX917532 MZT917532 NJP917532 NTL917532 ODH917532 OND917532 OWZ917532 PGV917532 PQR917532 QAN917532 QKJ917532 QUF917532 REB917532 RNX917532 RXT917532 SHP917532 SRL917532 TBH917532 TLD917532 TUZ917532 UEV917532 UOR917532 UYN917532 VIJ917532 VSF917532 WCB917532 WLX917532 WVT917532 L983068 JH983068 TD983068 ACZ983068 AMV983068 AWR983068 BGN983068 BQJ983068 CAF983068 CKB983068 CTX983068 DDT983068 DNP983068 DXL983068 EHH983068 ERD983068 FAZ983068 FKV983068 FUR983068 GEN983068 GOJ983068 GYF983068 HIB983068 HRX983068 IBT983068 ILP983068 IVL983068 JFH983068 JPD983068 JYZ983068 KIV983068 KSR983068 LCN983068 LMJ983068 LWF983068 MGB983068 MPX983068 MZT983068 NJP983068 NTL983068 ODH983068 OND983068 OWZ983068 PGV983068 PQR983068 QAN983068 QKJ983068 QUF983068 REB983068 RNX983068 RXT983068 SHP983068 SRL983068 TBH983068 TLD983068 TUZ983068 UEV983068 UOR983068 UYN983068 VIJ983068 VSF983068 WCB983068 WLX983068 WVT983068 I64 JE64 TA64 ACW64 AMS64 AWO64 BGK64 BQG64 CAC64 CJY64 CTU64 DDQ64 DNM64 DXI64 EHE64 ERA64 FAW64 FKS64 FUO64 GEK64 GOG64 GYC64 HHY64 HRU64 IBQ64 ILM64 IVI64 JFE64 JPA64 JYW64 KIS64 KSO64 LCK64 LMG64 LWC64 MFY64 MPU64 MZQ64 NJM64 NTI64 ODE64 ONA64 OWW64 PGS64 PQO64 QAK64 QKG64 QUC64 RDY64 RNU64 RXQ64 SHM64 SRI64 TBE64 TLA64 TUW64 UES64 UOO64 UYK64 VIG64 VSC64 WBY64 WLU64 WVQ64 I65600 JE65600 TA65600 ACW65600 AMS65600 AWO65600 BGK65600 BQG65600 CAC65600 CJY65600 CTU65600 DDQ65600 DNM65600 DXI65600 EHE65600 ERA65600 FAW65600 FKS65600 FUO65600 GEK65600 GOG65600 GYC65600 HHY65600 HRU65600 IBQ65600 ILM65600 IVI65600 JFE65600 JPA65600 JYW65600 KIS65600 KSO65600 LCK65600 LMG65600 LWC65600 MFY65600 MPU65600 MZQ65600 NJM65600 NTI65600 ODE65600 ONA65600 OWW65600 PGS65600 PQO65600 QAK65600 QKG65600 QUC65600 RDY65600 RNU65600 RXQ65600 SHM65600 SRI65600 TBE65600 TLA65600 TUW65600 UES65600 UOO65600 UYK65600 VIG65600 VSC65600 WBY65600 WLU65600 WVQ65600 I131136 JE131136 TA131136 ACW131136 AMS131136 AWO131136 BGK131136 BQG131136 CAC131136 CJY131136 CTU131136 DDQ131136 DNM131136 DXI131136 EHE131136 ERA131136 FAW131136 FKS131136 FUO131136 GEK131136 GOG131136 GYC131136 HHY131136 HRU131136 IBQ131136 ILM131136 IVI131136 JFE131136 JPA131136 JYW131136 KIS131136 KSO131136 LCK131136 LMG131136 LWC131136 MFY131136 MPU131136 MZQ131136 NJM131136 NTI131136 ODE131136 ONA131136 OWW131136 PGS131136 PQO131136 QAK131136 QKG131136 QUC131136 RDY131136 RNU131136 RXQ131136 SHM131136 SRI131136 TBE131136 TLA131136 TUW131136 UES131136 UOO131136 UYK131136 VIG131136 VSC131136 WBY131136 WLU131136 WVQ131136 I196672 JE196672 TA196672 ACW196672 AMS196672 AWO196672 BGK196672 BQG196672 CAC196672 CJY196672 CTU196672 DDQ196672 DNM196672 DXI196672 EHE196672 ERA196672 FAW196672 FKS196672 FUO196672 GEK196672 GOG196672 GYC196672 HHY196672 HRU196672 IBQ196672 ILM196672 IVI196672 JFE196672 JPA196672 JYW196672 KIS196672 KSO196672 LCK196672 LMG196672 LWC196672 MFY196672 MPU196672 MZQ196672 NJM196672 NTI196672 ODE196672 ONA196672 OWW196672 PGS196672 PQO196672 QAK196672 QKG196672 QUC196672 RDY196672 RNU196672 RXQ196672 SHM196672 SRI196672 TBE196672 TLA196672 TUW196672 UES196672 UOO196672 UYK196672 VIG196672 VSC196672 WBY196672 WLU196672 WVQ196672 I262208 JE262208 TA262208 ACW262208 AMS262208 AWO262208 BGK262208 BQG262208 CAC262208 CJY262208 CTU262208 DDQ262208 DNM262208 DXI262208 EHE262208 ERA262208 FAW262208 FKS262208 FUO262208 GEK262208 GOG262208 GYC262208 HHY262208 HRU262208 IBQ262208 ILM262208 IVI262208 JFE262208 JPA262208 JYW262208 KIS262208 KSO262208 LCK262208 LMG262208 LWC262208 MFY262208 MPU262208 MZQ262208 NJM262208 NTI262208 ODE262208 ONA262208 OWW262208 PGS262208 PQO262208 QAK262208 QKG262208 QUC262208 RDY262208 RNU262208 RXQ262208 SHM262208 SRI262208 TBE262208 TLA262208 TUW262208 UES262208 UOO262208 UYK262208 VIG262208 VSC262208 WBY262208 WLU262208 WVQ262208 I327744 JE327744 TA327744 ACW327744 AMS327744 AWO327744 BGK327744 BQG327744 CAC327744 CJY327744 CTU327744 DDQ327744 DNM327744 DXI327744 EHE327744 ERA327744 FAW327744 FKS327744 FUO327744 GEK327744 GOG327744 GYC327744 HHY327744 HRU327744 IBQ327744 ILM327744 IVI327744 JFE327744 JPA327744 JYW327744 KIS327744 KSO327744 LCK327744 LMG327744 LWC327744 MFY327744 MPU327744 MZQ327744 NJM327744 NTI327744 ODE327744 ONA327744 OWW327744 PGS327744 PQO327744 QAK327744 QKG327744 QUC327744 RDY327744 RNU327744 RXQ327744 SHM327744 SRI327744 TBE327744 TLA327744 TUW327744 UES327744 UOO327744 UYK327744 VIG327744 VSC327744 WBY327744 WLU327744 WVQ327744 I393280 JE393280 TA393280 ACW393280 AMS393280 AWO393280 BGK393280 BQG393280 CAC393280 CJY393280 CTU393280 DDQ393280 DNM393280 DXI393280 EHE393280 ERA393280 FAW393280 FKS393280 FUO393280 GEK393280 GOG393280 GYC393280 HHY393280 HRU393280 IBQ393280 ILM393280 IVI393280 JFE393280 JPA393280 JYW393280 KIS393280 KSO393280 LCK393280 LMG393280 LWC393280 MFY393280 MPU393280 MZQ393280 NJM393280 NTI393280 ODE393280 ONA393280 OWW393280 PGS393280 PQO393280 QAK393280 QKG393280 QUC393280 RDY393280 RNU393280 RXQ393280 SHM393280 SRI393280 TBE393280 TLA393280 TUW393280 UES393280 UOO393280 UYK393280 VIG393280 VSC393280 WBY393280 WLU393280 WVQ393280 I458816 JE458816 TA458816 ACW458816 AMS458816 AWO458816 BGK458816 BQG458816 CAC458816 CJY458816 CTU458816 DDQ458816 DNM458816 DXI458816 EHE458816 ERA458816 FAW458816 FKS458816 FUO458816 GEK458816 GOG458816 GYC458816 HHY458816 HRU458816 IBQ458816 ILM458816 IVI458816 JFE458816 JPA458816 JYW458816 KIS458816 KSO458816 LCK458816 LMG458816 LWC458816 MFY458816 MPU458816 MZQ458816 NJM458816 NTI458816 ODE458816 ONA458816 OWW458816 PGS458816 PQO458816 QAK458816 QKG458816 QUC458816 RDY458816 RNU458816 RXQ458816 SHM458816 SRI458816 TBE458816 TLA458816 TUW458816 UES458816 UOO458816 UYK458816 VIG458816 VSC458816 WBY458816 WLU458816 WVQ458816 I524352 JE524352 TA524352 ACW524352 AMS524352 AWO524352 BGK524352 BQG524352 CAC524352 CJY524352 CTU524352 DDQ524352 DNM524352 DXI524352 EHE524352 ERA524352 FAW524352 FKS524352 FUO524352 GEK524352 GOG524352 GYC524352 HHY524352 HRU524352 IBQ524352 ILM524352 IVI524352 JFE524352 JPA524352 JYW524352 KIS524352 KSO524352 LCK524352 LMG524352 LWC524352 MFY524352 MPU524352 MZQ524352 NJM524352 NTI524352 ODE524352 ONA524352 OWW524352 PGS524352 PQO524352 QAK524352 QKG524352 QUC524352 RDY524352 RNU524352 RXQ524352 SHM524352 SRI524352 TBE524352 TLA524352 TUW524352 UES524352 UOO524352 UYK524352 VIG524352 VSC524352 WBY524352 WLU524352 WVQ524352 I589888 JE589888 TA589888 ACW589888 AMS589888 AWO589888 BGK589888 BQG589888 CAC589888 CJY589888 CTU589888 DDQ589888 DNM589888 DXI589888 EHE589888 ERA589888 FAW589888 FKS589888 FUO589888 GEK589888 GOG589888 GYC589888 HHY589888 HRU589888 IBQ589888 ILM589888 IVI589888 JFE589888 JPA589888 JYW589888 KIS589888 KSO589888 LCK589888 LMG589888 LWC589888 MFY589888 MPU589888 MZQ589888 NJM589888 NTI589888 ODE589888 ONA589888 OWW589888 PGS589888 PQO589888 QAK589888 QKG589888 QUC589888 RDY589888 RNU589888 RXQ589888 SHM589888 SRI589888 TBE589888 TLA589888 TUW589888 UES589888 UOO589888 UYK589888 VIG589888 VSC589888 WBY589888 WLU589888 WVQ589888 I655424 JE655424 TA655424 ACW655424 AMS655424 AWO655424 BGK655424 BQG655424 CAC655424 CJY655424 CTU655424 DDQ655424 DNM655424 DXI655424 EHE655424 ERA655424 FAW655424 FKS655424 FUO655424 GEK655424 GOG655424 GYC655424 HHY655424 HRU655424 IBQ655424 ILM655424 IVI655424 JFE655424 JPA655424 JYW655424 KIS655424 KSO655424 LCK655424 LMG655424 LWC655424 MFY655424 MPU655424 MZQ655424 NJM655424 NTI655424 ODE655424 ONA655424 OWW655424 PGS655424 PQO655424 QAK655424 QKG655424 QUC655424 RDY655424 RNU655424 RXQ655424 SHM655424 SRI655424 TBE655424 TLA655424 TUW655424 UES655424 UOO655424 UYK655424 VIG655424 VSC655424 WBY655424 WLU655424 WVQ655424 I720960 JE720960 TA720960 ACW720960 AMS720960 AWO720960 BGK720960 BQG720960 CAC720960 CJY720960 CTU720960 DDQ720960 DNM720960 DXI720960 EHE720960 ERA720960 FAW720960 FKS720960 FUO720960 GEK720960 GOG720960 GYC720960 HHY720960 HRU720960 IBQ720960 ILM720960 IVI720960 JFE720960 JPA720960 JYW720960 KIS720960 KSO720960 LCK720960 LMG720960 LWC720960 MFY720960 MPU720960 MZQ720960 NJM720960 NTI720960 ODE720960 ONA720960 OWW720960 PGS720960 PQO720960 QAK720960 QKG720960 QUC720960 RDY720960 RNU720960 RXQ720960 SHM720960 SRI720960 TBE720960 TLA720960 TUW720960 UES720960 UOO720960 UYK720960 VIG720960 VSC720960 WBY720960 WLU720960 WVQ720960 I786496 JE786496 TA786496 ACW786496 AMS786496 AWO786496 BGK786496 BQG786496 CAC786496 CJY786496 CTU786496 DDQ786496 DNM786496 DXI786496 EHE786496 ERA786496 FAW786496 FKS786496 FUO786496 GEK786496 GOG786496 GYC786496 HHY786496 HRU786496 IBQ786496 ILM786496 IVI786496 JFE786496 JPA786496 JYW786496 KIS786496 KSO786496 LCK786496 LMG786496 LWC786496 MFY786496 MPU786496 MZQ786496 NJM786496 NTI786496 ODE786496 ONA786496 OWW786496 PGS786496 PQO786496 QAK786496 QKG786496 QUC786496 RDY786496 RNU786496 RXQ786496 SHM786496 SRI786496 TBE786496 TLA786496 TUW786496 UES786496 UOO786496 UYK786496 VIG786496 VSC786496 WBY786496 WLU786496 WVQ786496 I852032 JE852032 TA852032 ACW852032 AMS852032 AWO852032 BGK852032 BQG852032 CAC852032 CJY852032 CTU852032 DDQ852032 DNM852032 DXI852032 EHE852032 ERA852032 FAW852032 FKS852032 FUO852032 GEK852032 GOG852032 GYC852032 HHY852032 HRU852032 IBQ852032 ILM852032 IVI852032 JFE852032 JPA852032 JYW852032 KIS852032 KSO852032 LCK852032 LMG852032 LWC852032 MFY852032 MPU852032 MZQ852032 NJM852032 NTI852032 ODE852032 ONA852032 OWW852032 PGS852032 PQO852032 QAK852032 QKG852032 QUC852032 RDY852032 RNU852032 RXQ852032 SHM852032 SRI852032 TBE852032 TLA852032 TUW852032 UES852032 UOO852032 UYK852032 VIG852032 VSC852032 WBY852032 WLU852032 WVQ852032 I917568 JE917568 TA917568 ACW917568 AMS917568 AWO917568 BGK917568 BQG917568 CAC917568 CJY917568 CTU917568 DDQ917568 DNM917568 DXI917568 EHE917568 ERA917568 FAW917568 FKS917568 FUO917568 GEK917568 GOG917568 GYC917568 HHY917568 HRU917568 IBQ917568 ILM917568 IVI917568 JFE917568 JPA917568 JYW917568 KIS917568 KSO917568 LCK917568 LMG917568 LWC917568 MFY917568 MPU917568 MZQ917568 NJM917568 NTI917568 ODE917568 ONA917568 OWW917568 PGS917568 PQO917568 QAK917568 QKG917568 QUC917568 RDY917568 RNU917568 RXQ917568 SHM917568 SRI917568 TBE917568 TLA917568 TUW917568 UES917568 UOO917568 UYK917568 VIG917568 VSC917568 WBY917568 WLU917568 WVQ917568 I983104 JE983104 TA983104 ACW983104 AMS983104 AWO983104 BGK983104 BQG983104 CAC983104 CJY983104 CTU983104 DDQ983104 DNM983104 DXI983104 EHE983104 ERA983104 FAW983104 FKS983104 FUO983104 GEK983104 GOG983104 GYC983104 HHY983104 HRU983104 IBQ983104 ILM983104 IVI983104 JFE983104 JPA983104 JYW983104 KIS983104 KSO983104 LCK983104 LMG983104 LWC983104 MFY983104 MPU983104 MZQ983104 NJM983104 NTI983104 ODE983104 ONA983104 OWW983104 PGS983104 PQO983104 QAK983104 QKG983104 QUC983104 RDY983104 RNU983104 RXQ983104 SHM983104 SRI983104 TBE983104 TLA983104 TUW983104 UES983104 UOO983104 UYK983104 VIG983104 VSC983104 WBY983104 WLU983104 WVQ983104 H29 JD29 SZ29 ACV29 AMR29 AWN29 BGJ29 BQF29 CAB29 CJX29 CTT29 DDP29 DNL29 DXH29 EHD29 EQZ29 FAV29 FKR29 FUN29 GEJ29 GOF29 GYB29 HHX29 HRT29 IBP29 ILL29 IVH29 JFD29 JOZ29 JYV29 KIR29 KSN29 LCJ29 LMF29 LWB29 MFX29 MPT29 MZP29 NJL29 NTH29 ODD29 OMZ29 OWV29 PGR29 PQN29 QAJ29 QKF29 QUB29 RDX29 RNT29 RXP29 SHL29 SRH29 TBD29 TKZ29 TUV29 UER29 UON29 UYJ29 VIF29 VSB29 WBX29 WLT29 WVP29 H65565 JD65565 SZ65565 ACV65565 AMR65565 AWN65565 BGJ65565 BQF65565 CAB65565 CJX65565 CTT65565 DDP65565 DNL65565 DXH65565 EHD65565 EQZ65565 FAV65565 FKR65565 FUN65565 GEJ65565 GOF65565 GYB65565 HHX65565 HRT65565 IBP65565 ILL65565 IVH65565 JFD65565 JOZ65565 JYV65565 KIR65565 KSN65565 LCJ65565 LMF65565 LWB65565 MFX65565 MPT65565 MZP65565 NJL65565 NTH65565 ODD65565 OMZ65565 OWV65565 PGR65565 PQN65565 QAJ65565 QKF65565 QUB65565 RDX65565 RNT65565 RXP65565 SHL65565 SRH65565 TBD65565 TKZ65565 TUV65565 UER65565 UON65565 UYJ65565 VIF65565 VSB65565 WBX65565 WLT65565 WVP65565 H131101 JD131101 SZ131101 ACV131101 AMR131101 AWN131101 BGJ131101 BQF131101 CAB131101 CJX131101 CTT131101 DDP131101 DNL131101 DXH131101 EHD131101 EQZ131101 FAV131101 FKR131101 FUN131101 GEJ131101 GOF131101 GYB131101 HHX131101 HRT131101 IBP131101 ILL131101 IVH131101 JFD131101 JOZ131101 JYV131101 KIR131101 KSN131101 LCJ131101 LMF131101 LWB131101 MFX131101 MPT131101 MZP131101 NJL131101 NTH131101 ODD131101 OMZ131101 OWV131101 PGR131101 PQN131101 QAJ131101 QKF131101 QUB131101 RDX131101 RNT131101 RXP131101 SHL131101 SRH131101 TBD131101 TKZ131101 TUV131101 UER131101 UON131101 UYJ131101 VIF131101 VSB131101 WBX131101 WLT131101 WVP131101 H196637 JD196637 SZ196637 ACV196637 AMR196637 AWN196637 BGJ196637 BQF196637 CAB196637 CJX196637 CTT196637 DDP196637 DNL196637 DXH196637 EHD196637 EQZ196637 FAV196637 FKR196637 FUN196637 GEJ196637 GOF196637 GYB196637 HHX196637 HRT196637 IBP196637 ILL196637 IVH196637 JFD196637 JOZ196637 JYV196637 KIR196637 KSN196637 LCJ196637 LMF196637 LWB196637 MFX196637 MPT196637 MZP196637 NJL196637 NTH196637 ODD196637 OMZ196637 OWV196637 PGR196637 PQN196637 QAJ196637 QKF196637 QUB196637 RDX196637 RNT196637 RXP196637 SHL196637 SRH196637 TBD196637 TKZ196637 TUV196637 UER196637 UON196637 UYJ196637 VIF196637 VSB196637 WBX196637 WLT196637 WVP196637 H262173 JD262173 SZ262173 ACV262173 AMR262173 AWN262173 BGJ262173 BQF262173 CAB262173 CJX262173 CTT262173 DDP262173 DNL262173 DXH262173 EHD262173 EQZ262173 FAV262173 FKR262173 FUN262173 GEJ262173 GOF262173 GYB262173 HHX262173 HRT262173 IBP262173 ILL262173 IVH262173 JFD262173 JOZ262173 JYV262173 KIR262173 KSN262173 LCJ262173 LMF262173 LWB262173 MFX262173 MPT262173 MZP262173 NJL262173 NTH262173 ODD262173 OMZ262173 OWV262173 PGR262173 PQN262173 QAJ262173 QKF262173 QUB262173 RDX262173 RNT262173 RXP262173 SHL262173 SRH262173 TBD262173 TKZ262173 TUV262173 UER262173 UON262173 UYJ262173 VIF262173 VSB262173 WBX262173 WLT262173 WVP262173 H327709 JD327709 SZ327709 ACV327709 AMR327709 AWN327709 BGJ327709 BQF327709 CAB327709 CJX327709 CTT327709 DDP327709 DNL327709 DXH327709 EHD327709 EQZ327709 FAV327709 FKR327709 FUN327709 GEJ327709 GOF327709 GYB327709 HHX327709 HRT327709 IBP327709 ILL327709 IVH327709 JFD327709 JOZ327709 JYV327709 KIR327709 KSN327709 LCJ327709 LMF327709 LWB327709 MFX327709 MPT327709 MZP327709 NJL327709 NTH327709 ODD327709 OMZ327709 OWV327709 PGR327709 PQN327709 QAJ327709 QKF327709 QUB327709 RDX327709 RNT327709 RXP327709 SHL327709 SRH327709 TBD327709 TKZ327709 TUV327709 UER327709 UON327709 UYJ327709 VIF327709 VSB327709 WBX327709 WLT327709 WVP327709 H393245 JD393245 SZ393245 ACV393245 AMR393245 AWN393245 BGJ393245 BQF393245 CAB393245 CJX393245 CTT393245 DDP393245 DNL393245 DXH393245 EHD393245 EQZ393245 FAV393245 FKR393245 FUN393245 GEJ393245 GOF393245 GYB393245 HHX393245 HRT393245 IBP393245 ILL393245 IVH393245 JFD393245 JOZ393245 JYV393245 KIR393245 KSN393245 LCJ393245 LMF393245 LWB393245 MFX393245 MPT393245 MZP393245 NJL393245 NTH393245 ODD393245 OMZ393245 OWV393245 PGR393245 PQN393245 QAJ393245 QKF393245 QUB393245 RDX393245 RNT393245 RXP393245 SHL393245 SRH393245 TBD393245 TKZ393245 TUV393245 UER393245 UON393245 UYJ393245 VIF393245 VSB393245 WBX393245 WLT393245 WVP393245 H458781 JD458781 SZ458781 ACV458781 AMR458781 AWN458781 BGJ458781 BQF458781 CAB458781 CJX458781 CTT458781 DDP458781 DNL458781 DXH458781 EHD458781 EQZ458781 FAV458781 FKR458781 FUN458781 GEJ458781 GOF458781 GYB458781 HHX458781 HRT458781 IBP458781 ILL458781 IVH458781 JFD458781 JOZ458781 JYV458781 KIR458781 KSN458781 LCJ458781 LMF458781 LWB458781 MFX458781 MPT458781 MZP458781 NJL458781 NTH458781 ODD458781 OMZ458781 OWV458781 PGR458781 PQN458781 QAJ458781 QKF458781 QUB458781 RDX458781 RNT458781 RXP458781 SHL458781 SRH458781 TBD458781 TKZ458781 TUV458781 UER458781 UON458781 UYJ458781 VIF458781 VSB458781 WBX458781 WLT458781 WVP458781 H524317 JD524317 SZ524317 ACV524317 AMR524317 AWN524317 BGJ524317 BQF524317 CAB524317 CJX524317 CTT524317 DDP524317 DNL524317 DXH524317 EHD524317 EQZ524317 FAV524317 FKR524317 FUN524317 GEJ524317 GOF524317 GYB524317 HHX524317 HRT524317 IBP524317 ILL524317 IVH524317 JFD524317 JOZ524317 JYV524317 KIR524317 KSN524317 LCJ524317 LMF524317 LWB524317 MFX524317 MPT524317 MZP524317 NJL524317 NTH524317 ODD524317 OMZ524317 OWV524317 PGR524317 PQN524317 QAJ524317 QKF524317 QUB524317 RDX524317 RNT524317 RXP524317 SHL524317 SRH524317 TBD524317 TKZ524317 TUV524317 UER524317 UON524317 UYJ524317 VIF524317 VSB524317 WBX524317 WLT524317 WVP524317 H589853 JD589853 SZ589853 ACV589853 AMR589853 AWN589853 BGJ589853 BQF589853 CAB589853 CJX589853 CTT589853 DDP589853 DNL589853 DXH589853 EHD589853 EQZ589853 FAV589853 FKR589853 FUN589853 GEJ589853 GOF589853 GYB589853 HHX589853 HRT589853 IBP589853 ILL589853 IVH589853 JFD589853 JOZ589853 JYV589853 KIR589853 KSN589853 LCJ589853 LMF589853 LWB589853 MFX589853 MPT589853 MZP589853 NJL589853 NTH589853 ODD589853 OMZ589853 OWV589853 PGR589853 PQN589853 QAJ589853 QKF589853 QUB589853 RDX589853 RNT589853 RXP589853 SHL589853 SRH589853 TBD589853 TKZ589853 TUV589853 UER589853 UON589853 UYJ589853 VIF589853 VSB589853 WBX589853 WLT589853 WVP589853 H655389 JD655389 SZ655389 ACV655389 AMR655389 AWN655389 BGJ655389 BQF655389 CAB655389 CJX655389 CTT655389 DDP655389 DNL655389 DXH655389 EHD655389 EQZ655389 FAV655389 FKR655389 FUN655389 GEJ655389 GOF655389 GYB655389 HHX655389 HRT655389 IBP655389 ILL655389 IVH655389 JFD655389 JOZ655389 JYV655389 KIR655389 KSN655389 LCJ655389 LMF655389 LWB655389 MFX655389 MPT655389 MZP655389 NJL655389 NTH655389 ODD655389 OMZ655389 OWV655389 PGR655389 PQN655389 QAJ655389 QKF655389 QUB655389 RDX655389 RNT655389 RXP655389 SHL655389 SRH655389 TBD655389 TKZ655389 TUV655389 UER655389 UON655389 UYJ655389 VIF655389 VSB655389 WBX655389 WLT655389 WVP655389 H720925 JD720925 SZ720925 ACV720925 AMR720925 AWN720925 BGJ720925 BQF720925 CAB720925 CJX720925 CTT720925 DDP720925 DNL720925 DXH720925 EHD720925 EQZ720925 FAV720925 FKR720925 FUN720925 GEJ720925 GOF720925 GYB720925 HHX720925 HRT720925 IBP720925 ILL720925 IVH720925 JFD720925 JOZ720925 JYV720925 KIR720925 KSN720925 LCJ720925 LMF720925 LWB720925 MFX720925 MPT720925 MZP720925 NJL720925 NTH720925 ODD720925 OMZ720925 OWV720925 PGR720925 PQN720925 QAJ720925 QKF720925 QUB720925 RDX720925 RNT720925 RXP720925 SHL720925 SRH720925 TBD720925 TKZ720925 TUV720925 UER720925 UON720925 UYJ720925 VIF720925 VSB720925 WBX720925 WLT720925 WVP720925 H786461 JD786461 SZ786461 ACV786461 AMR786461 AWN786461 BGJ786461 BQF786461 CAB786461 CJX786461 CTT786461 DDP786461 DNL786461 DXH786461 EHD786461 EQZ786461 FAV786461 FKR786461 FUN786461 GEJ786461 GOF786461 GYB786461 HHX786461 HRT786461 IBP786461 ILL786461 IVH786461 JFD786461 JOZ786461 JYV786461 KIR786461 KSN786461 LCJ786461 LMF786461 LWB786461 MFX786461 MPT786461 MZP786461 NJL786461 NTH786461 ODD786461 OMZ786461 OWV786461 PGR786461 PQN786461 QAJ786461 QKF786461 QUB786461 RDX786461 RNT786461 RXP786461 SHL786461 SRH786461 TBD786461 TKZ786461 TUV786461 UER786461 UON786461 UYJ786461 VIF786461 VSB786461 WBX786461 WLT786461 WVP786461 H851997 JD851997 SZ851997 ACV851997 AMR851997 AWN851997 BGJ851997 BQF851997 CAB851997 CJX851997 CTT851997 DDP851997 DNL851997 DXH851997 EHD851997 EQZ851997 FAV851997 FKR851997 FUN851997 GEJ851997 GOF851997 GYB851997 HHX851997 HRT851997 IBP851997 ILL851997 IVH851997 JFD851997 JOZ851997 JYV851997 KIR851997 KSN851997 LCJ851997 LMF851997 LWB851997 MFX851997 MPT851997 MZP851997 NJL851997 NTH851997 ODD851997 OMZ851997 OWV851997 PGR851997 PQN851997 QAJ851997 QKF851997 QUB851997 RDX851997 RNT851997 RXP851997 SHL851997 SRH851997 TBD851997 TKZ851997 TUV851997 UER851997 UON851997 UYJ851997 VIF851997 VSB851997 WBX851997 WLT851997 WVP851997 H917533 JD917533 SZ917533 ACV917533 AMR917533 AWN917533 BGJ917533 BQF917533 CAB917533 CJX917533 CTT917533 DDP917533 DNL917533 DXH917533 EHD917533 EQZ917533 FAV917533 FKR917533 FUN917533 GEJ917533 GOF917533 GYB917533 HHX917533 HRT917533 IBP917533 ILL917533 IVH917533 JFD917533 JOZ917533 JYV917533 KIR917533 KSN917533 LCJ917533 LMF917533 LWB917533 MFX917533 MPT917533 MZP917533 NJL917533 NTH917533 ODD917533 OMZ917533 OWV917533 PGR917533 PQN917533 QAJ917533 QKF917533 QUB917533 RDX917533 RNT917533 RXP917533 SHL917533 SRH917533 TBD917533 TKZ917533 TUV917533 UER917533 UON917533 UYJ917533 VIF917533 VSB917533 WBX917533 WLT917533 WVP917533 H983069 JD983069 SZ983069 ACV983069 AMR983069 AWN983069 BGJ983069 BQF983069 CAB983069 CJX983069 CTT983069 DDP983069 DNL983069 DXH983069 EHD983069 EQZ983069 FAV983069 FKR983069 FUN983069 GEJ983069 GOF983069 GYB983069 HHX983069 HRT983069 IBP983069 ILL983069 IVH983069 JFD983069 JOZ983069 JYV983069 KIR983069 KSN983069 LCJ983069 LMF983069 LWB983069 MFX983069 MPT983069 MZP983069 NJL983069 NTH983069 ODD983069 OMZ983069 OWV983069 PGR983069 PQN983069 QAJ983069 QKF983069 QUB983069 RDX983069 RNT983069 RXP983069 SHL983069 SRH983069 TBD983069 TKZ983069 TUV983069 UER983069 UON983069 UYJ983069 VIF983069 VSB983069 WBX983069 WLT983069 WVP983069 L62 JH62 TD62 ACZ62 AMV62 AWR62 BGN62 BQJ62 CAF62 CKB62 CTX62 DDT62 DNP62 DXL62 EHH62 ERD62 FAZ62 FKV62 FUR62 GEN62 GOJ62 GYF62 HIB62 HRX62 IBT62 ILP62 IVL62 JFH62 JPD62 JYZ62 KIV62 KSR62 LCN62 LMJ62 LWF62 MGB62 MPX62 MZT62 NJP62 NTL62 ODH62 OND62 OWZ62 PGV62 PQR62 QAN62 QKJ62 QUF62 REB62 RNX62 RXT62 SHP62 SRL62 TBH62 TLD62 TUZ62 UEV62 UOR62 UYN62 VIJ62 VSF62 WCB62 WLX62 WVT62 L65598 JH65598 TD65598 ACZ65598 AMV65598 AWR65598 BGN65598 BQJ65598 CAF65598 CKB65598 CTX65598 DDT65598 DNP65598 DXL65598 EHH65598 ERD65598 FAZ65598 FKV65598 FUR65598 GEN65598 GOJ65598 GYF65598 HIB65598 HRX65598 IBT65598 ILP65598 IVL65598 JFH65598 JPD65598 JYZ65598 KIV65598 KSR65598 LCN65598 LMJ65598 LWF65598 MGB65598 MPX65598 MZT65598 NJP65598 NTL65598 ODH65598 OND65598 OWZ65598 PGV65598 PQR65598 QAN65598 QKJ65598 QUF65598 REB65598 RNX65598 RXT65598 SHP65598 SRL65598 TBH65598 TLD65598 TUZ65598 UEV65598 UOR65598 UYN65598 VIJ65598 VSF65598 WCB65598 WLX65598 WVT65598 L131134 JH131134 TD131134 ACZ131134 AMV131134 AWR131134 BGN131134 BQJ131134 CAF131134 CKB131134 CTX131134 DDT131134 DNP131134 DXL131134 EHH131134 ERD131134 FAZ131134 FKV131134 FUR131134 GEN131134 GOJ131134 GYF131134 HIB131134 HRX131134 IBT131134 ILP131134 IVL131134 JFH131134 JPD131134 JYZ131134 KIV131134 KSR131134 LCN131134 LMJ131134 LWF131134 MGB131134 MPX131134 MZT131134 NJP131134 NTL131134 ODH131134 OND131134 OWZ131134 PGV131134 PQR131134 QAN131134 QKJ131134 QUF131134 REB131134 RNX131134 RXT131134 SHP131134 SRL131134 TBH131134 TLD131134 TUZ131134 UEV131134 UOR131134 UYN131134 VIJ131134 VSF131134 WCB131134 WLX131134 WVT131134 L196670 JH196670 TD196670 ACZ196670 AMV196670 AWR196670 BGN196670 BQJ196670 CAF196670 CKB196670 CTX196670 DDT196670 DNP196670 DXL196670 EHH196670 ERD196670 FAZ196670 FKV196670 FUR196670 GEN196670 GOJ196670 GYF196670 HIB196670 HRX196670 IBT196670 ILP196670 IVL196670 JFH196670 JPD196670 JYZ196670 KIV196670 KSR196670 LCN196670 LMJ196670 LWF196670 MGB196670 MPX196670 MZT196670 NJP196670 NTL196670 ODH196670 OND196670 OWZ196670 PGV196670 PQR196670 QAN196670 QKJ196670 QUF196670 REB196670 RNX196670 RXT196670 SHP196670 SRL196670 TBH196670 TLD196670 TUZ196670 UEV196670 UOR196670 UYN196670 VIJ196670 VSF196670 WCB196670 WLX196670 WVT196670 L262206 JH262206 TD262206 ACZ262206 AMV262206 AWR262206 BGN262206 BQJ262206 CAF262206 CKB262206 CTX262206 DDT262206 DNP262206 DXL262206 EHH262206 ERD262206 FAZ262206 FKV262206 FUR262206 GEN262206 GOJ262206 GYF262206 HIB262206 HRX262206 IBT262206 ILP262206 IVL262206 JFH262206 JPD262206 JYZ262206 KIV262206 KSR262206 LCN262206 LMJ262206 LWF262206 MGB262206 MPX262206 MZT262206 NJP262206 NTL262206 ODH262206 OND262206 OWZ262206 PGV262206 PQR262206 QAN262206 QKJ262206 QUF262206 REB262206 RNX262206 RXT262206 SHP262206 SRL262206 TBH262206 TLD262206 TUZ262206 UEV262206 UOR262206 UYN262206 VIJ262206 VSF262206 WCB262206 WLX262206 WVT262206 L327742 JH327742 TD327742 ACZ327742 AMV327742 AWR327742 BGN327742 BQJ327742 CAF327742 CKB327742 CTX327742 DDT327742 DNP327742 DXL327742 EHH327742 ERD327742 FAZ327742 FKV327742 FUR327742 GEN327742 GOJ327742 GYF327742 HIB327742 HRX327742 IBT327742 ILP327742 IVL327742 JFH327742 JPD327742 JYZ327742 KIV327742 KSR327742 LCN327742 LMJ327742 LWF327742 MGB327742 MPX327742 MZT327742 NJP327742 NTL327742 ODH327742 OND327742 OWZ327742 PGV327742 PQR327742 QAN327742 QKJ327742 QUF327742 REB327742 RNX327742 RXT327742 SHP327742 SRL327742 TBH327742 TLD327742 TUZ327742 UEV327742 UOR327742 UYN327742 VIJ327742 VSF327742 WCB327742 WLX327742 WVT327742 L393278 JH393278 TD393278 ACZ393278 AMV393278 AWR393278 BGN393278 BQJ393278 CAF393278 CKB393278 CTX393278 DDT393278 DNP393278 DXL393278 EHH393278 ERD393278 FAZ393278 FKV393278 FUR393278 GEN393278 GOJ393278 GYF393278 HIB393278 HRX393278 IBT393278 ILP393278 IVL393278 JFH393278 JPD393278 JYZ393278 KIV393278 KSR393278 LCN393278 LMJ393278 LWF393278 MGB393278 MPX393278 MZT393278 NJP393278 NTL393278 ODH393278 OND393278 OWZ393278 PGV393278 PQR393278 QAN393278 QKJ393278 QUF393278 REB393278 RNX393278 RXT393278 SHP393278 SRL393278 TBH393278 TLD393278 TUZ393278 UEV393278 UOR393278 UYN393278 VIJ393278 VSF393278 WCB393278 WLX393278 WVT393278 L458814 JH458814 TD458814 ACZ458814 AMV458814 AWR458814 BGN458814 BQJ458814 CAF458814 CKB458814 CTX458814 DDT458814 DNP458814 DXL458814 EHH458814 ERD458814 FAZ458814 FKV458814 FUR458814 GEN458814 GOJ458814 GYF458814 HIB458814 HRX458814 IBT458814 ILP458814 IVL458814 JFH458814 JPD458814 JYZ458814 KIV458814 KSR458814 LCN458814 LMJ458814 LWF458814 MGB458814 MPX458814 MZT458814 NJP458814 NTL458814 ODH458814 OND458814 OWZ458814 PGV458814 PQR458814 QAN458814 QKJ458814 QUF458814 REB458814 RNX458814 RXT458814 SHP458814 SRL458814 TBH458814 TLD458814 TUZ458814 UEV458814 UOR458814 UYN458814 VIJ458814 VSF458814 WCB458814 WLX458814 WVT458814 L524350 JH524350 TD524350 ACZ524350 AMV524350 AWR524350 BGN524350 BQJ524350 CAF524350 CKB524350 CTX524350 DDT524350 DNP524350 DXL524350 EHH524350 ERD524350 FAZ524350 FKV524350 FUR524350 GEN524350 GOJ524350 GYF524350 HIB524350 HRX524350 IBT524350 ILP524350 IVL524350 JFH524350 JPD524350 JYZ524350 KIV524350 KSR524350 LCN524350 LMJ524350 LWF524350 MGB524350 MPX524350 MZT524350 NJP524350 NTL524350 ODH524350 OND524350 OWZ524350 PGV524350 PQR524350 QAN524350 QKJ524350 QUF524350 REB524350 RNX524350 RXT524350 SHP524350 SRL524350 TBH524350 TLD524350 TUZ524350 UEV524350 UOR524350 UYN524350 VIJ524350 VSF524350 WCB524350 WLX524350 WVT524350 L589886 JH589886 TD589886 ACZ589886 AMV589886 AWR589886 BGN589886 BQJ589886 CAF589886 CKB589886 CTX589886 DDT589886 DNP589886 DXL589886 EHH589886 ERD589886 FAZ589886 FKV589886 FUR589886 GEN589886 GOJ589886 GYF589886 HIB589886 HRX589886 IBT589886 ILP589886 IVL589886 JFH589886 JPD589886 JYZ589886 KIV589886 KSR589886 LCN589886 LMJ589886 LWF589886 MGB589886 MPX589886 MZT589886 NJP589886 NTL589886 ODH589886 OND589886 OWZ589886 PGV589886 PQR589886 QAN589886 QKJ589886 QUF589886 REB589886 RNX589886 RXT589886 SHP589886 SRL589886 TBH589886 TLD589886 TUZ589886 UEV589886 UOR589886 UYN589886 VIJ589886 VSF589886 WCB589886 WLX589886 WVT589886 L655422 JH655422 TD655422 ACZ655422 AMV655422 AWR655422 BGN655422 BQJ655422 CAF655422 CKB655422 CTX655422 DDT655422 DNP655422 DXL655422 EHH655422 ERD655422 FAZ655422 FKV655422 FUR655422 GEN655422 GOJ655422 GYF655422 HIB655422 HRX655422 IBT655422 ILP655422 IVL655422 JFH655422 JPD655422 JYZ655422 KIV655422 KSR655422 LCN655422 LMJ655422 LWF655422 MGB655422 MPX655422 MZT655422 NJP655422 NTL655422 ODH655422 OND655422 OWZ655422 PGV655422 PQR655422 QAN655422 QKJ655422 QUF655422 REB655422 RNX655422 RXT655422 SHP655422 SRL655422 TBH655422 TLD655422 TUZ655422 UEV655422 UOR655422 UYN655422 VIJ655422 VSF655422 WCB655422 WLX655422 WVT655422 L720958 JH720958 TD720958 ACZ720958 AMV720958 AWR720958 BGN720958 BQJ720958 CAF720958 CKB720958 CTX720958 DDT720958 DNP720958 DXL720958 EHH720958 ERD720958 FAZ720958 FKV720958 FUR720958 GEN720958 GOJ720958 GYF720958 HIB720958 HRX720958 IBT720958 ILP720958 IVL720958 JFH720958 JPD720958 JYZ720958 KIV720958 KSR720958 LCN720958 LMJ720958 LWF720958 MGB720958 MPX720958 MZT720958 NJP720958 NTL720958 ODH720958 OND720958 OWZ720958 PGV720958 PQR720958 QAN720958 QKJ720958 QUF720958 REB720958 RNX720958 RXT720958 SHP720958 SRL720958 TBH720958 TLD720958 TUZ720958 UEV720958 UOR720958 UYN720958 VIJ720958 VSF720958 WCB720958 WLX720958 WVT720958 L786494 JH786494 TD786494 ACZ786494 AMV786494 AWR786494 BGN786494 BQJ786494 CAF786494 CKB786494 CTX786494 DDT786494 DNP786494 DXL786494 EHH786494 ERD786494 FAZ786494 FKV786494 FUR786494 GEN786494 GOJ786494 GYF786494 HIB786494 HRX786494 IBT786494 ILP786494 IVL786494 JFH786494 JPD786494 JYZ786494 KIV786494 KSR786494 LCN786494 LMJ786494 LWF786494 MGB786494 MPX786494 MZT786494 NJP786494 NTL786494 ODH786494 OND786494 OWZ786494 PGV786494 PQR786494 QAN786494 QKJ786494 QUF786494 REB786494 RNX786494 RXT786494 SHP786494 SRL786494 TBH786494 TLD786494 TUZ786494 UEV786494 UOR786494 UYN786494 VIJ786494 VSF786494 WCB786494 WLX786494 WVT786494 L852030 JH852030 TD852030 ACZ852030 AMV852030 AWR852030 BGN852030 BQJ852030 CAF852030 CKB852030 CTX852030 DDT852030 DNP852030 DXL852030 EHH852030 ERD852030 FAZ852030 FKV852030 FUR852030 GEN852030 GOJ852030 GYF852030 HIB852030 HRX852030 IBT852030 ILP852030 IVL852030 JFH852030 JPD852030 JYZ852030 KIV852030 KSR852030 LCN852030 LMJ852030 LWF852030 MGB852030 MPX852030 MZT852030 NJP852030 NTL852030 ODH852030 OND852030 OWZ852030 PGV852030 PQR852030 QAN852030 QKJ852030 QUF852030 REB852030 RNX852030 RXT852030 SHP852030 SRL852030 TBH852030 TLD852030 TUZ852030 UEV852030 UOR852030 UYN852030 VIJ852030 VSF852030 WCB852030 WLX852030 WVT852030 L917566 JH917566 TD917566 ACZ917566 AMV917566 AWR917566 BGN917566 BQJ917566 CAF917566 CKB917566 CTX917566 DDT917566 DNP917566 DXL917566 EHH917566 ERD917566 FAZ917566 FKV917566 FUR917566 GEN917566 GOJ917566 GYF917566 HIB917566 HRX917566 IBT917566 ILP917566 IVL917566 JFH917566 JPD917566 JYZ917566 KIV917566 KSR917566 LCN917566 LMJ917566 LWF917566 MGB917566 MPX917566 MZT917566 NJP917566 NTL917566 ODH917566 OND917566 OWZ917566 PGV917566 PQR917566 QAN917566 QKJ917566 QUF917566 REB917566 RNX917566 RXT917566 SHP917566 SRL917566 TBH917566 TLD917566 TUZ917566 UEV917566 UOR917566 UYN917566 VIJ917566 VSF917566 WCB917566 WLX917566 WVT917566 L983102 JH983102 TD983102 ACZ983102 AMV983102 AWR983102 BGN983102 BQJ983102 CAF983102 CKB983102 CTX983102 DDT983102 DNP983102 DXL983102 EHH983102 ERD983102 FAZ983102 FKV983102 FUR983102 GEN983102 GOJ983102 GYF983102 HIB983102 HRX983102 IBT983102 ILP983102 IVL983102 JFH983102 JPD983102 JYZ983102 KIV983102 KSR983102 LCN983102 LMJ983102 LWF983102 MGB983102 MPX983102 MZT983102 NJP983102 NTL983102 ODH983102 OND983102 OWZ983102 PGV983102 PQR983102 QAN983102 QKJ983102 QUF983102 REB983102 RNX983102 RXT983102 SHP983102 SRL983102 TBH983102 TLD983102 TUZ983102 UEV983102 UOR983102 UYN983102 VIJ983102 VSF983102 WCB983102 WLX983102 WVT983102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H31 JD31 SZ31 ACV31 AMR31 AWN31 BGJ31 BQF31 CAB31 CJX31 CTT31 DDP31 DNL31 DXH31 EHD31 EQZ31 FAV31 FKR31 FUN31 GEJ31 GOF31 GYB31 HHX31 HRT31 IBP31 ILL31 IVH31 JFD31 JOZ31 JYV31 KIR31 KSN31 LCJ31 LMF31 LWB31 MFX31 MPT31 MZP31 NJL31 NTH31 ODD31 OMZ31 OWV31 PGR31 PQN31 QAJ31 QKF31 QUB31 RDX31 RNT31 RXP31 SHL31 SRH31 TBD31 TKZ31 TUV31 UER31 UON31 UYJ31 VIF31 VSB31 WBX31 WLT31 WVP31 H65567 JD65567 SZ65567 ACV65567 AMR65567 AWN65567 BGJ65567 BQF65567 CAB65567 CJX65567 CTT65567 DDP65567 DNL65567 DXH65567 EHD65567 EQZ65567 FAV65567 FKR65567 FUN65567 GEJ65567 GOF65567 GYB65567 HHX65567 HRT65567 IBP65567 ILL65567 IVH65567 JFD65567 JOZ65567 JYV65567 KIR65567 KSN65567 LCJ65567 LMF65567 LWB65567 MFX65567 MPT65567 MZP65567 NJL65567 NTH65567 ODD65567 OMZ65567 OWV65567 PGR65567 PQN65567 QAJ65567 QKF65567 QUB65567 RDX65567 RNT65567 RXP65567 SHL65567 SRH65567 TBD65567 TKZ65567 TUV65567 UER65567 UON65567 UYJ65567 VIF65567 VSB65567 WBX65567 WLT65567 WVP65567 H131103 JD131103 SZ131103 ACV131103 AMR131103 AWN131103 BGJ131103 BQF131103 CAB131103 CJX131103 CTT131103 DDP131103 DNL131103 DXH131103 EHD131103 EQZ131103 FAV131103 FKR131103 FUN131103 GEJ131103 GOF131103 GYB131103 HHX131103 HRT131103 IBP131103 ILL131103 IVH131103 JFD131103 JOZ131103 JYV131103 KIR131103 KSN131103 LCJ131103 LMF131103 LWB131103 MFX131103 MPT131103 MZP131103 NJL131103 NTH131103 ODD131103 OMZ131103 OWV131103 PGR131103 PQN131103 QAJ131103 QKF131103 QUB131103 RDX131103 RNT131103 RXP131103 SHL131103 SRH131103 TBD131103 TKZ131103 TUV131103 UER131103 UON131103 UYJ131103 VIF131103 VSB131103 WBX131103 WLT131103 WVP131103 H196639 JD196639 SZ196639 ACV196639 AMR196639 AWN196639 BGJ196639 BQF196639 CAB196639 CJX196639 CTT196639 DDP196639 DNL196639 DXH196639 EHD196639 EQZ196639 FAV196639 FKR196639 FUN196639 GEJ196639 GOF196639 GYB196639 HHX196639 HRT196639 IBP196639 ILL196639 IVH196639 JFD196639 JOZ196639 JYV196639 KIR196639 KSN196639 LCJ196639 LMF196639 LWB196639 MFX196639 MPT196639 MZP196639 NJL196639 NTH196639 ODD196639 OMZ196639 OWV196639 PGR196639 PQN196639 QAJ196639 QKF196639 QUB196639 RDX196639 RNT196639 RXP196639 SHL196639 SRH196639 TBD196639 TKZ196639 TUV196639 UER196639 UON196639 UYJ196639 VIF196639 VSB196639 WBX196639 WLT196639 WVP196639 H262175 JD262175 SZ262175 ACV262175 AMR262175 AWN262175 BGJ262175 BQF262175 CAB262175 CJX262175 CTT262175 DDP262175 DNL262175 DXH262175 EHD262175 EQZ262175 FAV262175 FKR262175 FUN262175 GEJ262175 GOF262175 GYB262175 HHX262175 HRT262175 IBP262175 ILL262175 IVH262175 JFD262175 JOZ262175 JYV262175 KIR262175 KSN262175 LCJ262175 LMF262175 LWB262175 MFX262175 MPT262175 MZP262175 NJL262175 NTH262175 ODD262175 OMZ262175 OWV262175 PGR262175 PQN262175 QAJ262175 QKF262175 QUB262175 RDX262175 RNT262175 RXP262175 SHL262175 SRH262175 TBD262175 TKZ262175 TUV262175 UER262175 UON262175 UYJ262175 VIF262175 VSB262175 WBX262175 WLT262175 WVP262175 H327711 JD327711 SZ327711 ACV327711 AMR327711 AWN327711 BGJ327711 BQF327711 CAB327711 CJX327711 CTT327711 DDP327711 DNL327711 DXH327711 EHD327711 EQZ327711 FAV327711 FKR327711 FUN327711 GEJ327711 GOF327711 GYB327711 HHX327711 HRT327711 IBP327711 ILL327711 IVH327711 JFD327711 JOZ327711 JYV327711 KIR327711 KSN327711 LCJ327711 LMF327711 LWB327711 MFX327711 MPT327711 MZP327711 NJL327711 NTH327711 ODD327711 OMZ327711 OWV327711 PGR327711 PQN327711 QAJ327711 QKF327711 QUB327711 RDX327711 RNT327711 RXP327711 SHL327711 SRH327711 TBD327711 TKZ327711 TUV327711 UER327711 UON327711 UYJ327711 VIF327711 VSB327711 WBX327711 WLT327711 WVP327711 H393247 JD393247 SZ393247 ACV393247 AMR393247 AWN393247 BGJ393247 BQF393247 CAB393247 CJX393247 CTT393247 DDP393247 DNL393247 DXH393247 EHD393247 EQZ393247 FAV393247 FKR393247 FUN393247 GEJ393247 GOF393247 GYB393247 HHX393247 HRT393247 IBP393247 ILL393247 IVH393247 JFD393247 JOZ393247 JYV393247 KIR393247 KSN393247 LCJ393247 LMF393247 LWB393247 MFX393247 MPT393247 MZP393247 NJL393247 NTH393247 ODD393247 OMZ393247 OWV393247 PGR393247 PQN393247 QAJ393247 QKF393247 QUB393247 RDX393247 RNT393247 RXP393247 SHL393247 SRH393247 TBD393247 TKZ393247 TUV393247 UER393247 UON393247 UYJ393247 VIF393247 VSB393247 WBX393247 WLT393247 WVP393247 H458783 JD458783 SZ458783 ACV458783 AMR458783 AWN458783 BGJ458783 BQF458783 CAB458783 CJX458783 CTT458783 DDP458783 DNL458783 DXH458783 EHD458783 EQZ458783 FAV458783 FKR458783 FUN458783 GEJ458783 GOF458783 GYB458783 HHX458783 HRT458783 IBP458783 ILL458783 IVH458783 JFD458783 JOZ458783 JYV458783 KIR458783 KSN458783 LCJ458783 LMF458783 LWB458783 MFX458783 MPT458783 MZP458783 NJL458783 NTH458783 ODD458783 OMZ458783 OWV458783 PGR458783 PQN458783 QAJ458783 QKF458783 QUB458783 RDX458783 RNT458783 RXP458783 SHL458783 SRH458783 TBD458783 TKZ458783 TUV458783 UER458783 UON458783 UYJ458783 VIF458783 VSB458783 WBX458783 WLT458783 WVP458783 H524319 JD524319 SZ524319 ACV524319 AMR524319 AWN524319 BGJ524319 BQF524319 CAB524319 CJX524319 CTT524319 DDP524319 DNL524319 DXH524319 EHD524319 EQZ524319 FAV524319 FKR524319 FUN524319 GEJ524319 GOF524319 GYB524319 HHX524319 HRT524319 IBP524319 ILL524319 IVH524319 JFD524319 JOZ524319 JYV524319 KIR524319 KSN524319 LCJ524319 LMF524319 LWB524319 MFX524319 MPT524319 MZP524319 NJL524319 NTH524319 ODD524319 OMZ524319 OWV524319 PGR524319 PQN524319 QAJ524319 QKF524319 QUB524319 RDX524319 RNT524319 RXP524319 SHL524319 SRH524319 TBD524319 TKZ524319 TUV524319 UER524319 UON524319 UYJ524319 VIF524319 VSB524319 WBX524319 WLT524319 WVP524319 H589855 JD589855 SZ589855 ACV589855 AMR589855 AWN589855 BGJ589855 BQF589855 CAB589855 CJX589855 CTT589855 DDP589855 DNL589855 DXH589855 EHD589855 EQZ589855 FAV589855 FKR589855 FUN589855 GEJ589855 GOF589855 GYB589855 HHX589855 HRT589855 IBP589855 ILL589855 IVH589855 JFD589855 JOZ589855 JYV589855 KIR589855 KSN589855 LCJ589855 LMF589855 LWB589855 MFX589855 MPT589855 MZP589855 NJL589855 NTH589855 ODD589855 OMZ589855 OWV589855 PGR589855 PQN589855 QAJ589855 QKF589855 QUB589855 RDX589855 RNT589855 RXP589855 SHL589855 SRH589855 TBD589855 TKZ589855 TUV589855 UER589855 UON589855 UYJ589855 VIF589855 VSB589855 WBX589855 WLT589855 WVP589855 H655391 JD655391 SZ655391 ACV655391 AMR655391 AWN655391 BGJ655391 BQF655391 CAB655391 CJX655391 CTT655391 DDP655391 DNL655391 DXH655391 EHD655391 EQZ655391 FAV655391 FKR655391 FUN655391 GEJ655391 GOF655391 GYB655391 HHX655391 HRT655391 IBP655391 ILL655391 IVH655391 JFD655391 JOZ655391 JYV655391 KIR655391 KSN655391 LCJ655391 LMF655391 LWB655391 MFX655391 MPT655391 MZP655391 NJL655391 NTH655391 ODD655391 OMZ655391 OWV655391 PGR655391 PQN655391 QAJ655391 QKF655391 QUB655391 RDX655391 RNT655391 RXP655391 SHL655391 SRH655391 TBD655391 TKZ655391 TUV655391 UER655391 UON655391 UYJ655391 VIF655391 VSB655391 WBX655391 WLT655391 WVP655391 H720927 JD720927 SZ720927 ACV720927 AMR720927 AWN720927 BGJ720927 BQF720927 CAB720927 CJX720927 CTT720927 DDP720927 DNL720927 DXH720927 EHD720927 EQZ720927 FAV720927 FKR720927 FUN720927 GEJ720927 GOF720927 GYB720927 HHX720927 HRT720927 IBP720927 ILL720927 IVH720927 JFD720927 JOZ720927 JYV720927 KIR720927 KSN720927 LCJ720927 LMF720927 LWB720927 MFX720927 MPT720927 MZP720927 NJL720927 NTH720927 ODD720927 OMZ720927 OWV720927 PGR720927 PQN720927 QAJ720927 QKF720927 QUB720927 RDX720927 RNT720927 RXP720927 SHL720927 SRH720927 TBD720927 TKZ720927 TUV720927 UER720927 UON720927 UYJ720927 VIF720927 VSB720927 WBX720927 WLT720927 WVP720927 H786463 JD786463 SZ786463 ACV786463 AMR786463 AWN786463 BGJ786463 BQF786463 CAB786463 CJX786463 CTT786463 DDP786463 DNL786463 DXH786463 EHD786463 EQZ786463 FAV786463 FKR786463 FUN786463 GEJ786463 GOF786463 GYB786463 HHX786463 HRT786463 IBP786463 ILL786463 IVH786463 JFD786463 JOZ786463 JYV786463 KIR786463 KSN786463 LCJ786463 LMF786463 LWB786463 MFX786463 MPT786463 MZP786463 NJL786463 NTH786463 ODD786463 OMZ786463 OWV786463 PGR786463 PQN786463 QAJ786463 QKF786463 QUB786463 RDX786463 RNT786463 RXP786463 SHL786463 SRH786463 TBD786463 TKZ786463 TUV786463 UER786463 UON786463 UYJ786463 VIF786463 VSB786463 WBX786463 WLT786463 WVP786463 H851999 JD851999 SZ851999 ACV851999 AMR851999 AWN851999 BGJ851999 BQF851999 CAB851999 CJX851999 CTT851999 DDP851999 DNL851999 DXH851999 EHD851999 EQZ851999 FAV851999 FKR851999 FUN851999 GEJ851999 GOF851999 GYB851999 HHX851999 HRT851999 IBP851999 ILL851999 IVH851999 JFD851999 JOZ851999 JYV851999 KIR851999 KSN851999 LCJ851999 LMF851999 LWB851999 MFX851999 MPT851999 MZP851999 NJL851999 NTH851999 ODD851999 OMZ851999 OWV851999 PGR851999 PQN851999 QAJ851999 QKF851999 QUB851999 RDX851999 RNT851999 RXP851999 SHL851999 SRH851999 TBD851999 TKZ851999 TUV851999 UER851999 UON851999 UYJ851999 VIF851999 VSB851999 WBX851999 WLT851999 WVP851999 H917535 JD917535 SZ917535 ACV917535 AMR917535 AWN917535 BGJ917535 BQF917535 CAB917535 CJX917535 CTT917535 DDP917535 DNL917535 DXH917535 EHD917535 EQZ917535 FAV917535 FKR917535 FUN917535 GEJ917535 GOF917535 GYB917535 HHX917535 HRT917535 IBP917535 ILL917535 IVH917535 JFD917535 JOZ917535 JYV917535 KIR917535 KSN917535 LCJ917535 LMF917535 LWB917535 MFX917535 MPT917535 MZP917535 NJL917535 NTH917535 ODD917535 OMZ917535 OWV917535 PGR917535 PQN917535 QAJ917535 QKF917535 QUB917535 RDX917535 RNT917535 RXP917535 SHL917535 SRH917535 TBD917535 TKZ917535 TUV917535 UER917535 UON917535 UYJ917535 VIF917535 VSB917535 WBX917535 WLT917535 WVP917535 H983071 JD983071 SZ983071 ACV983071 AMR983071 AWN983071 BGJ983071 BQF983071 CAB983071 CJX983071 CTT983071 DDP983071 DNL983071 DXH983071 EHD983071 EQZ983071 FAV983071 FKR983071 FUN983071 GEJ983071 GOF983071 GYB983071 HHX983071 HRT983071 IBP983071 ILL983071 IVH983071 JFD983071 JOZ983071 JYV983071 KIR983071 KSN983071 LCJ983071 LMF983071 LWB983071 MFX983071 MPT983071 MZP983071 NJL983071 NTH983071 ODD983071 OMZ983071 OWV983071 PGR983071 PQN983071 QAJ983071 QKF983071 QUB983071 RDX983071 RNT983071 RXP983071 SHL983071 SRH983071 TBD983071 TKZ983071 TUV983071 UER983071 UON983071 UYJ983071 VIF983071 VSB983071 WBX983071 WLT983071 WVP983071 Q31 JM31 TI31 ADE31 ANA31 AWW31 BGS31 BQO31 CAK31 CKG31 CUC31 DDY31 DNU31 DXQ31 EHM31 ERI31 FBE31 FLA31 FUW31 GES31 GOO31 GYK31 HIG31 HSC31 IBY31 ILU31 IVQ31 JFM31 JPI31 JZE31 KJA31 KSW31 LCS31 LMO31 LWK31 MGG31 MQC31 MZY31 NJU31 NTQ31 ODM31 ONI31 OXE31 PHA31 PQW31 QAS31 QKO31 QUK31 REG31 ROC31 RXY31 SHU31 SRQ31 TBM31 TLI31 TVE31 UFA31 UOW31 UYS31 VIO31 VSK31 WCG31 WMC31 WVY31 Q65567 JM65567 TI65567 ADE65567 ANA65567 AWW65567 BGS65567 BQO65567 CAK65567 CKG65567 CUC65567 DDY65567 DNU65567 DXQ65567 EHM65567 ERI65567 FBE65567 FLA65567 FUW65567 GES65567 GOO65567 GYK65567 HIG65567 HSC65567 IBY65567 ILU65567 IVQ65567 JFM65567 JPI65567 JZE65567 KJA65567 KSW65567 LCS65567 LMO65567 LWK65567 MGG65567 MQC65567 MZY65567 NJU65567 NTQ65567 ODM65567 ONI65567 OXE65567 PHA65567 PQW65567 QAS65567 QKO65567 QUK65567 REG65567 ROC65567 RXY65567 SHU65567 SRQ65567 TBM65567 TLI65567 TVE65567 UFA65567 UOW65567 UYS65567 VIO65567 VSK65567 WCG65567 WMC65567 WVY65567 Q131103 JM131103 TI131103 ADE131103 ANA131103 AWW131103 BGS131103 BQO131103 CAK131103 CKG131103 CUC131103 DDY131103 DNU131103 DXQ131103 EHM131103 ERI131103 FBE131103 FLA131103 FUW131103 GES131103 GOO131103 GYK131103 HIG131103 HSC131103 IBY131103 ILU131103 IVQ131103 JFM131103 JPI131103 JZE131103 KJA131103 KSW131103 LCS131103 LMO131103 LWK131103 MGG131103 MQC131103 MZY131103 NJU131103 NTQ131103 ODM131103 ONI131103 OXE131103 PHA131103 PQW131103 QAS131103 QKO131103 QUK131103 REG131103 ROC131103 RXY131103 SHU131103 SRQ131103 TBM131103 TLI131103 TVE131103 UFA131103 UOW131103 UYS131103 VIO131103 VSK131103 WCG131103 WMC131103 WVY131103 Q196639 JM196639 TI196639 ADE196639 ANA196639 AWW196639 BGS196639 BQO196639 CAK196639 CKG196639 CUC196639 DDY196639 DNU196639 DXQ196639 EHM196639 ERI196639 FBE196639 FLA196639 FUW196639 GES196639 GOO196639 GYK196639 HIG196639 HSC196639 IBY196639 ILU196639 IVQ196639 JFM196639 JPI196639 JZE196639 KJA196639 KSW196639 LCS196639 LMO196639 LWK196639 MGG196639 MQC196639 MZY196639 NJU196639 NTQ196639 ODM196639 ONI196639 OXE196639 PHA196639 PQW196639 QAS196639 QKO196639 QUK196639 REG196639 ROC196639 RXY196639 SHU196639 SRQ196639 TBM196639 TLI196639 TVE196639 UFA196639 UOW196639 UYS196639 VIO196639 VSK196639 WCG196639 WMC196639 WVY196639 Q262175 JM262175 TI262175 ADE262175 ANA262175 AWW262175 BGS262175 BQO262175 CAK262175 CKG262175 CUC262175 DDY262175 DNU262175 DXQ262175 EHM262175 ERI262175 FBE262175 FLA262175 FUW262175 GES262175 GOO262175 GYK262175 HIG262175 HSC262175 IBY262175 ILU262175 IVQ262175 JFM262175 JPI262175 JZE262175 KJA262175 KSW262175 LCS262175 LMO262175 LWK262175 MGG262175 MQC262175 MZY262175 NJU262175 NTQ262175 ODM262175 ONI262175 OXE262175 PHA262175 PQW262175 QAS262175 QKO262175 QUK262175 REG262175 ROC262175 RXY262175 SHU262175 SRQ262175 TBM262175 TLI262175 TVE262175 UFA262175 UOW262175 UYS262175 VIO262175 VSK262175 WCG262175 WMC262175 WVY262175 Q327711 JM327711 TI327711 ADE327711 ANA327711 AWW327711 BGS327711 BQO327711 CAK327711 CKG327711 CUC327711 DDY327711 DNU327711 DXQ327711 EHM327711 ERI327711 FBE327711 FLA327711 FUW327711 GES327711 GOO327711 GYK327711 HIG327711 HSC327711 IBY327711 ILU327711 IVQ327711 JFM327711 JPI327711 JZE327711 KJA327711 KSW327711 LCS327711 LMO327711 LWK327711 MGG327711 MQC327711 MZY327711 NJU327711 NTQ327711 ODM327711 ONI327711 OXE327711 PHA327711 PQW327711 QAS327711 QKO327711 QUK327711 REG327711 ROC327711 RXY327711 SHU327711 SRQ327711 TBM327711 TLI327711 TVE327711 UFA327711 UOW327711 UYS327711 VIO327711 VSK327711 WCG327711 WMC327711 WVY327711 Q393247 JM393247 TI393247 ADE393247 ANA393247 AWW393247 BGS393247 BQO393247 CAK393247 CKG393247 CUC393247 DDY393247 DNU393247 DXQ393247 EHM393247 ERI393247 FBE393247 FLA393247 FUW393247 GES393247 GOO393247 GYK393247 HIG393247 HSC393247 IBY393247 ILU393247 IVQ393247 JFM393247 JPI393247 JZE393247 KJA393247 KSW393247 LCS393247 LMO393247 LWK393247 MGG393247 MQC393247 MZY393247 NJU393247 NTQ393247 ODM393247 ONI393247 OXE393247 PHA393247 PQW393247 QAS393247 QKO393247 QUK393247 REG393247 ROC393247 RXY393247 SHU393247 SRQ393247 TBM393247 TLI393247 TVE393247 UFA393247 UOW393247 UYS393247 VIO393247 VSK393247 WCG393247 WMC393247 WVY393247 Q458783 JM458783 TI458783 ADE458783 ANA458783 AWW458783 BGS458783 BQO458783 CAK458783 CKG458783 CUC458783 DDY458783 DNU458783 DXQ458783 EHM458783 ERI458783 FBE458783 FLA458783 FUW458783 GES458783 GOO458783 GYK458783 HIG458783 HSC458783 IBY458783 ILU458783 IVQ458783 JFM458783 JPI458783 JZE458783 KJA458783 KSW458783 LCS458783 LMO458783 LWK458783 MGG458783 MQC458783 MZY458783 NJU458783 NTQ458783 ODM458783 ONI458783 OXE458783 PHA458783 PQW458783 QAS458783 QKO458783 QUK458783 REG458783 ROC458783 RXY458783 SHU458783 SRQ458783 TBM458783 TLI458783 TVE458783 UFA458783 UOW458783 UYS458783 VIO458783 VSK458783 WCG458783 WMC458783 WVY458783 Q524319 JM524319 TI524319 ADE524319 ANA524319 AWW524319 BGS524319 BQO524319 CAK524319 CKG524319 CUC524319 DDY524319 DNU524319 DXQ524319 EHM524319 ERI524319 FBE524319 FLA524319 FUW524319 GES524319 GOO524319 GYK524319 HIG524319 HSC524319 IBY524319 ILU524319 IVQ524319 JFM524319 JPI524319 JZE524319 KJA524319 KSW524319 LCS524319 LMO524319 LWK524319 MGG524319 MQC524319 MZY524319 NJU524319 NTQ524319 ODM524319 ONI524319 OXE524319 PHA524319 PQW524319 QAS524319 QKO524319 QUK524319 REG524319 ROC524319 RXY524319 SHU524319 SRQ524319 TBM524319 TLI524319 TVE524319 UFA524319 UOW524319 UYS524319 VIO524319 VSK524319 WCG524319 WMC524319 WVY524319 Q589855 JM589855 TI589855 ADE589855 ANA589855 AWW589855 BGS589855 BQO589855 CAK589855 CKG589855 CUC589855 DDY589855 DNU589855 DXQ589855 EHM589855 ERI589855 FBE589855 FLA589855 FUW589855 GES589855 GOO589855 GYK589855 HIG589855 HSC589855 IBY589855 ILU589855 IVQ589855 JFM589855 JPI589855 JZE589855 KJA589855 KSW589855 LCS589855 LMO589855 LWK589855 MGG589855 MQC589855 MZY589855 NJU589855 NTQ589855 ODM589855 ONI589855 OXE589855 PHA589855 PQW589855 QAS589855 QKO589855 QUK589855 REG589855 ROC589855 RXY589855 SHU589855 SRQ589855 TBM589855 TLI589855 TVE589855 UFA589855 UOW589855 UYS589855 VIO589855 VSK589855 WCG589855 WMC589855 WVY589855 Q655391 JM655391 TI655391 ADE655391 ANA655391 AWW655391 BGS655391 BQO655391 CAK655391 CKG655391 CUC655391 DDY655391 DNU655391 DXQ655391 EHM655391 ERI655391 FBE655391 FLA655391 FUW655391 GES655391 GOO655391 GYK655391 HIG655391 HSC655391 IBY655391 ILU655391 IVQ655391 JFM655391 JPI655391 JZE655391 KJA655391 KSW655391 LCS655391 LMO655391 LWK655391 MGG655391 MQC655391 MZY655391 NJU655391 NTQ655391 ODM655391 ONI655391 OXE655391 PHA655391 PQW655391 QAS655391 QKO655391 QUK655391 REG655391 ROC655391 RXY655391 SHU655391 SRQ655391 TBM655391 TLI655391 TVE655391 UFA655391 UOW655391 UYS655391 VIO655391 VSK655391 WCG655391 WMC655391 WVY655391 Q720927 JM720927 TI720927 ADE720927 ANA720927 AWW720927 BGS720927 BQO720927 CAK720927 CKG720927 CUC720927 DDY720927 DNU720927 DXQ720927 EHM720927 ERI720927 FBE720927 FLA720927 FUW720927 GES720927 GOO720927 GYK720927 HIG720927 HSC720927 IBY720927 ILU720927 IVQ720927 JFM720927 JPI720927 JZE720927 KJA720927 KSW720927 LCS720927 LMO720927 LWK720927 MGG720927 MQC720927 MZY720927 NJU720927 NTQ720927 ODM720927 ONI720927 OXE720927 PHA720927 PQW720927 QAS720927 QKO720927 QUK720927 REG720927 ROC720927 RXY720927 SHU720927 SRQ720927 TBM720927 TLI720927 TVE720927 UFA720927 UOW720927 UYS720927 VIO720927 VSK720927 WCG720927 WMC720927 WVY720927 Q786463 JM786463 TI786463 ADE786463 ANA786463 AWW786463 BGS786463 BQO786463 CAK786463 CKG786463 CUC786463 DDY786463 DNU786463 DXQ786463 EHM786463 ERI786463 FBE786463 FLA786463 FUW786463 GES786463 GOO786463 GYK786463 HIG786463 HSC786463 IBY786463 ILU786463 IVQ786463 JFM786463 JPI786463 JZE786463 KJA786463 KSW786463 LCS786463 LMO786463 LWK786463 MGG786463 MQC786463 MZY786463 NJU786463 NTQ786463 ODM786463 ONI786463 OXE786463 PHA786463 PQW786463 QAS786463 QKO786463 QUK786463 REG786463 ROC786463 RXY786463 SHU786463 SRQ786463 TBM786463 TLI786463 TVE786463 UFA786463 UOW786463 UYS786463 VIO786463 VSK786463 WCG786463 WMC786463 WVY786463 Q851999 JM851999 TI851999 ADE851999 ANA851999 AWW851999 BGS851999 BQO851999 CAK851999 CKG851999 CUC851999 DDY851999 DNU851999 DXQ851999 EHM851999 ERI851999 FBE851999 FLA851999 FUW851999 GES851999 GOO851999 GYK851999 HIG851999 HSC851999 IBY851999 ILU851999 IVQ851999 JFM851999 JPI851999 JZE851999 KJA851999 KSW851999 LCS851999 LMO851999 LWK851999 MGG851999 MQC851999 MZY851999 NJU851999 NTQ851999 ODM851999 ONI851999 OXE851999 PHA851999 PQW851999 QAS851999 QKO851999 QUK851999 REG851999 ROC851999 RXY851999 SHU851999 SRQ851999 TBM851999 TLI851999 TVE851999 UFA851999 UOW851999 UYS851999 VIO851999 VSK851999 WCG851999 WMC851999 WVY851999 Q917535 JM917535 TI917535 ADE917535 ANA917535 AWW917535 BGS917535 BQO917535 CAK917535 CKG917535 CUC917535 DDY917535 DNU917535 DXQ917535 EHM917535 ERI917535 FBE917535 FLA917535 FUW917535 GES917535 GOO917535 GYK917535 HIG917535 HSC917535 IBY917535 ILU917535 IVQ917535 JFM917535 JPI917535 JZE917535 KJA917535 KSW917535 LCS917535 LMO917535 LWK917535 MGG917535 MQC917535 MZY917535 NJU917535 NTQ917535 ODM917535 ONI917535 OXE917535 PHA917535 PQW917535 QAS917535 QKO917535 QUK917535 REG917535 ROC917535 RXY917535 SHU917535 SRQ917535 TBM917535 TLI917535 TVE917535 UFA917535 UOW917535 UYS917535 VIO917535 VSK917535 WCG917535 WMC917535 WVY917535 Q983071 JM983071 TI983071 ADE983071 ANA983071 AWW983071 BGS983071 BQO983071 CAK983071 CKG983071 CUC983071 DDY983071 DNU983071 DXQ983071 EHM983071 ERI983071 FBE983071 FLA983071 FUW983071 GES983071 GOO983071 GYK983071 HIG983071 HSC983071 IBY983071 ILU983071 IVQ983071 JFM983071 JPI983071 JZE983071 KJA983071 KSW983071 LCS983071 LMO983071 LWK983071 MGG983071 MQC983071 MZY983071 NJU983071 NTQ983071 ODM983071 ONI983071 OXE983071 PHA983071 PQW983071 QAS983071 QKO983071 QUK983071 REG983071 ROC983071 RXY983071 SHU983071 SRQ983071 TBM983071 TLI983071 TVE983071 UFA983071 UOW983071 UYS983071 VIO983071 VSK983071 WCG983071 WMC983071 WVY983071 I33 JE33 TA33 ACW33 AMS33 AWO33 BGK33 BQG33 CAC33 CJY33 CTU33 DDQ33 DNM33 DXI33 EHE33 ERA33 FAW33 FKS33 FUO33 GEK33 GOG33 GYC33 HHY33 HRU33 IBQ33 ILM33 IVI33 JFE33 JPA33 JYW33 KIS33 KSO33 LCK33 LMG33 LWC33 MFY33 MPU33 MZQ33 NJM33 NTI33 ODE33 ONA33 OWW33 PGS33 PQO33 QAK33 QKG33 QUC33 RDY33 RNU33 RXQ33 SHM33 SRI33 TBE33 TLA33 TUW33 UES33 UOO33 UYK33 VIG33 VSC33 WBY33 WLU33 WVQ33 I65569 JE65569 TA65569 ACW65569 AMS65569 AWO65569 BGK65569 BQG65569 CAC65569 CJY65569 CTU65569 DDQ65569 DNM65569 DXI65569 EHE65569 ERA65569 FAW65569 FKS65569 FUO65569 GEK65569 GOG65569 GYC65569 HHY65569 HRU65569 IBQ65569 ILM65569 IVI65569 JFE65569 JPA65569 JYW65569 KIS65569 KSO65569 LCK65569 LMG65569 LWC65569 MFY65569 MPU65569 MZQ65569 NJM65569 NTI65569 ODE65569 ONA65569 OWW65569 PGS65569 PQO65569 QAK65569 QKG65569 QUC65569 RDY65569 RNU65569 RXQ65569 SHM65569 SRI65569 TBE65569 TLA65569 TUW65569 UES65569 UOO65569 UYK65569 VIG65569 VSC65569 WBY65569 WLU65569 WVQ65569 I131105 JE131105 TA131105 ACW131105 AMS131105 AWO131105 BGK131105 BQG131105 CAC131105 CJY131105 CTU131105 DDQ131105 DNM131105 DXI131105 EHE131105 ERA131105 FAW131105 FKS131105 FUO131105 GEK131105 GOG131105 GYC131105 HHY131105 HRU131105 IBQ131105 ILM131105 IVI131105 JFE131105 JPA131105 JYW131105 KIS131105 KSO131105 LCK131105 LMG131105 LWC131105 MFY131105 MPU131105 MZQ131105 NJM131105 NTI131105 ODE131105 ONA131105 OWW131105 PGS131105 PQO131105 QAK131105 QKG131105 QUC131105 RDY131105 RNU131105 RXQ131105 SHM131105 SRI131105 TBE131105 TLA131105 TUW131105 UES131105 UOO131105 UYK131105 VIG131105 VSC131105 WBY131105 WLU131105 WVQ131105 I196641 JE196641 TA196641 ACW196641 AMS196641 AWO196641 BGK196641 BQG196641 CAC196641 CJY196641 CTU196641 DDQ196641 DNM196641 DXI196641 EHE196641 ERA196641 FAW196641 FKS196641 FUO196641 GEK196641 GOG196641 GYC196641 HHY196641 HRU196641 IBQ196641 ILM196641 IVI196641 JFE196641 JPA196641 JYW196641 KIS196641 KSO196641 LCK196641 LMG196641 LWC196641 MFY196641 MPU196641 MZQ196641 NJM196641 NTI196641 ODE196641 ONA196641 OWW196641 PGS196641 PQO196641 QAK196641 QKG196641 QUC196641 RDY196641 RNU196641 RXQ196641 SHM196641 SRI196641 TBE196641 TLA196641 TUW196641 UES196641 UOO196641 UYK196641 VIG196641 VSC196641 WBY196641 WLU196641 WVQ196641 I262177 JE262177 TA262177 ACW262177 AMS262177 AWO262177 BGK262177 BQG262177 CAC262177 CJY262177 CTU262177 DDQ262177 DNM262177 DXI262177 EHE262177 ERA262177 FAW262177 FKS262177 FUO262177 GEK262177 GOG262177 GYC262177 HHY262177 HRU262177 IBQ262177 ILM262177 IVI262177 JFE262177 JPA262177 JYW262177 KIS262177 KSO262177 LCK262177 LMG262177 LWC262177 MFY262177 MPU262177 MZQ262177 NJM262177 NTI262177 ODE262177 ONA262177 OWW262177 PGS262177 PQO262177 QAK262177 QKG262177 QUC262177 RDY262177 RNU262177 RXQ262177 SHM262177 SRI262177 TBE262177 TLA262177 TUW262177 UES262177 UOO262177 UYK262177 VIG262177 VSC262177 WBY262177 WLU262177 WVQ262177 I327713 JE327713 TA327713 ACW327713 AMS327713 AWO327713 BGK327713 BQG327713 CAC327713 CJY327713 CTU327713 DDQ327713 DNM327713 DXI327713 EHE327713 ERA327713 FAW327713 FKS327713 FUO327713 GEK327713 GOG327713 GYC327713 HHY327713 HRU327713 IBQ327713 ILM327713 IVI327713 JFE327713 JPA327713 JYW327713 KIS327713 KSO327713 LCK327713 LMG327713 LWC327713 MFY327713 MPU327713 MZQ327713 NJM327713 NTI327713 ODE327713 ONA327713 OWW327713 PGS327713 PQO327713 QAK327713 QKG327713 QUC327713 RDY327713 RNU327713 RXQ327713 SHM327713 SRI327713 TBE327713 TLA327713 TUW327713 UES327713 UOO327713 UYK327713 VIG327713 VSC327713 WBY327713 WLU327713 WVQ327713 I393249 JE393249 TA393249 ACW393249 AMS393249 AWO393249 BGK393249 BQG393249 CAC393249 CJY393249 CTU393249 DDQ393249 DNM393249 DXI393249 EHE393249 ERA393249 FAW393249 FKS393249 FUO393249 GEK393249 GOG393249 GYC393249 HHY393249 HRU393249 IBQ393249 ILM393249 IVI393249 JFE393249 JPA393249 JYW393249 KIS393249 KSO393249 LCK393249 LMG393249 LWC393249 MFY393249 MPU393249 MZQ393249 NJM393249 NTI393249 ODE393249 ONA393249 OWW393249 PGS393249 PQO393249 QAK393249 QKG393249 QUC393249 RDY393249 RNU393249 RXQ393249 SHM393249 SRI393249 TBE393249 TLA393249 TUW393249 UES393249 UOO393249 UYK393249 VIG393249 VSC393249 WBY393249 WLU393249 WVQ393249 I458785 JE458785 TA458785 ACW458785 AMS458785 AWO458785 BGK458785 BQG458785 CAC458785 CJY458785 CTU458785 DDQ458785 DNM458785 DXI458785 EHE458785 ERA458785 FAW458785 FKS458785 FUO458785 GEK458785 GOG458785 GYC458785 HHY458785 HRU458785 IBQ458785 ILM458785 IVI458785 JFE458785 JPA458785 JYW458785 KIS458785 KSO458785 LCK458785 LMG458785 LWC458785 MFY458785 MPU458785 MZQ458785 NJM458785 NTI458785 ODE458785 ONA458785 OWW458785 PGS458785 PQO458785 QAK458785 QKG458785 QUC458785 RDY458785 RNU458785 RXQ458785 SHM458785 SRI458785 TBE458785 TLA458785 TUW458785 UES458785 UOO458785 UYK458785 VIG458785 VSC458785 WBY458785 WLU458785 WVQ458785 I524321 JE524321 TA524321 ACW524321 AMS524321 AWO524321 BGK524321 BQG524321 CAC524321 CJY524321 CTU524321 DDQ524321 DNM524321 DXI524321 EHE524321 ERA524321 FAW524321 FKS524321 FUO524321 GEK524321 GOG524321 GYC524321 HHY524321 HRU524321 IBQ524321 ILM524321 IVI524321 JFE524321 JPA524321 JYW524321 KIS524321 KSO524321 LCK524321 LMG524321 LWC524321 MFY524321 MPU524321 MZQ524321 NJM524321 NTI524321 ODE524321 ONA524321 OWW524321 PGS524321 PQO524321 QAK524321 QKG524321 QUC524321 RDY524321 RNU524321 RXQ524321 SHM524321 SRI524321 TBE524321 TLA524321 TUW524321 UES524321 UOO524321 UYK524321 VIG524321 VSC524321 WBY524321 WLU524321 WVQ524321 I589857 JE589857 TA589857 ACW589857 AMS589857 AWO589857 BGK589857 BQG589857 CAC589857 CJY589857 CTU589857 DDQ589857 DNM589857 DXI589857 EHE589857 ERA589857 FAW589857 FKS589857 FUO589857 GEK589857 GOG589857 GYC589857 HHY589857 HRU589857 IBQ589857 ILM589857 IVI589857 JFE589857 JPA589857 JYW589857 KIS589857 KSO589857 LCK589857 LMG589857 LWC589857 MFY589857 MPU589857 MZQ589857 NJM589857 NTI589857 ODE589857 ONA589857 OWW589857 PGS589857 PQO589857 QAK589857 QKG589857 QUC589857 RDY589857 RNU589857 RXQ589857 SHM589857 SRI589857 TBE589857 TLA589857 TUW589857 UES589857 UOO589857 UYK589857 VIG589857 VSC589857 WBY589857 WLU589857 WVQ589857 I655393 JE655393 TA655393 ACW655393 AMS655393 AWO655393 BGK655393 BQG655393 CAC655393 CJY655393 CTU655393 DDQ655393 DNM655393 DXI655393 EHE655393 ERA655393 FAW655393 FKS655393 FUO655393 GEK655393 GOG655393 GYC655393 HHY655393 HRU655393 IBQ655393 ILM655393 IVI655393 JFE655393 JPA655393 JYW655393 KIS655393 KSO655393 LCK655393 LMG655393 LWC655393 MFY655393 MPU655393 MZQ655393 NJM655393 NTI655393 ODE655393 ONA655393 OWW655393 PGS655393 PQO655393 QAK655393 QKG655393 QUC655393 RDY655393 RNU655393 RXQ655393 SHM655393 SRI655393 TBE655393 TLA655393 TUW655393 UES655393 UOO655393 UYK655393 VIG655393 VSC655393 WBY655393 WLU655393 WVQ655393 I720929 JE720929 TA720929 ACW720929 AMS720929 AWO720929 BGK720929 BQG720929 CAC720929 CJY720929 CTU720929 DDQ720929 DNM720929 DXI720929 EHE720929 ERA720929 FAW720929 FKS720929 FUO720929 GEK720929 GOG720929 GYC720929 HHY720929 HRU720929 IBQ720929 ILM720929 IVI720929 JFE720929 JPA720929 JYW720929 KIS720929 KSO720929 LCK720929 LMG720929 LWC720929 MFY720929 MPU720929 MZQ720929 NJM720929 NTI720929 ODE720929 ONA720929 OWW720929 PGS720929 PQO720929 QAK720929 QKG720929 QUC720929 RDY720929 RNU720929 RXQ720929 SHM720929 SRI720929 TBE720929 TLA720929 TUW720929 UES720929 UOO720929 UYK720929 VIG720929 VSC720929 WBY720929 WLU720929 WVQ720929 I786465 JE786465 TA786465 ACW786465 AMS786465 AWO786465 BGK786465 BQG786465 CAC786465 CJY786465 CTU786465 DDQ786465 DNM786465 DXI786465 EHE786465 ERA786465 FAW786465 FKS786465 FUO786465 GEK786465 GOG786465 GYC786465 HHY786465 HRU786465 IBQ786465 ILM786465 IVI786465 JFE786465 JPA786465 JYW786465 KIS786465 KSO786465 LCK786465 LMG786465 LWC786465 MFY786465 MPU786465 MZQ786465 NJM786465 NTI786465 ODE786465 ONA786465 OWW786465 PGS786465 PQO786465 QAK786465 QKG786465 QUC786465 RDY786465 RNU786465 RXQ786465 SHM786465 SRI786465 TBE786465 TLA786465 TUW786465 UES786465 UOO786465 UYK786465 VIG786465 VSC786465 WBY786465 WLU786465 WVQ786465 I852001 JE852001 TA852001 ACW852001 AMS852001 AWO852001 BGK852001 BQG852001 CAC852001 CJY852001 CTU852001 DDQ852001 DNM852001 DXI852001 EHE852001 ERA852001 FAW852001 FKS852001 FUO852001 GEK852001 GOG852001 GYC852001 HHY852001 HRU852001 IBQ852001 ILM852001 IVI852001 JFE852001 JPA852001 JYW852001 KIS852001 KSO852001 LCK852001 LMG852001 LWC852001 MFY852001 MPU852001 MZQ852001 NJM852001 NTI852001 ODE852001 ONA852001 OWW852001 PGS852001 PQO852001 QAK852001 QKG852001 QUC852001 RDY852001 RNU852001 RXQ852001 SHM852001 SRI852001 TBE852001 TLA852001 TUW852001 UES852001 UOO852001 UYK852001 VIG852001 VSC852001 WBY852001 WLU852001 WVQ852001 I917537 JE917537 TA917537 ACW917537 AMS917537 AWO917537 BGK917537 BQG917537 CAC917537 CJY917537 CTU917537 DDQ917537 DNM917537 DXI917537 EHE917537 ERA917537 FAW917537 FKS917537 FUO917537 GEK917537 GOG917537 GYC917537 HHY917537 HRU917537 IBQ917537 ILM917537 IVI917537 JFE917537 JPA917537 JYW917537 KIS917537 KSO917537 LCK917537 LMG917537 LWC917537 MFY917537 MPU917537 MZQ917537 NJM917537 NTI917537 ODE917537 ONA917537 OWW917537 PGS917537 PQO917537 QAK917537 QKG917537 QUC917537 RDY917537 RNU917537 RXQ917537 SHM917537 SRI917537 TBE917537 TLA917537 TUW917537 UES917537 UOO917537 UYK917537 VIG917537 VSC917537 WBY917537 WLU917537 WVQ917537 I983073 JE983073 TA983073 ACW983073 AMS983073 AWO983073 BGK983073 BQG983073 CAC983073 CJY983073 CTU983073 DDQ983073 DNM983073 DXI983073 EHE983073 ERA983073 FAW983073 FKS983073 FUO983073 GEK983073 GOG983073 GYC983073 HHY983073 HRU983073 IBQ983073 ILM983073 IVI983073 JFE983073 JPA983073 JYW983073 KIS983073 KSO983073 LCK983073 LMG983073 LWC983073 MFY983073 MPU983073 MZQ983073 NJM983073 NTI983073 ODE983073 ONA983073 OWW983073 PGS983073 PQO983073 QAK983073 QKG983073 QUC983073 RDY983073 RNU983073 RXQ983073 SHM983073 SRI983073 TBE983073 TLA983073 TUW983073 UES983073 UOO983073 UYK983073 VIG983073 VSC983073 WBY983073 WLU983073 WVQ983073 P23 JL23 TH23 ADD23 AMZ23 AWV23 BGR23 BQN23 CAJ23 CKF23 CUB23 DDX23 DNT23 DXP23 EHL23 ERH23 FBD23 FKZ23 FUV23 GER23 GON23 GYJ23 HIF23 HSB23 IBX23 ILT23 IVP23 JFL23 JPH23 JZD23 KIZ23 KSV23 LCR23 LMN23 LWJ23 MGF23 MQB23 MZX23 NJT23 NTP23 ODL23 ONH23 OXD23 PGZ23 PQV23 QAR23 QKN23 QUJ23 REF23 ROB23 RXX23 SHT23 SRP23 TBL23 TLH23 TVD23 UEZ23 UOV23 UYR23 VIN23 VSJ23 WCF23 WMB23 WVX23 P65559 JL65559 TH65559 ADD65559 AMZ65559 AWV65559 BGR65559 BQN65559 CAJ65559 CKF65559 CUB65559 DDX65559 DNT65559 DXP65559 EHL65559 ERH65559 FBD65559 FKZ65559 FUV65559 GER65559 GON65559 GYJ65559 HIF65559 HSB65559 IBX65559 ILT65559 IVP65559 JFL65559 JPH65559 JZD65559 KIZ65559 KSV65559 LCR65559 LMN65559 LWJ65559 MGF65559 MQB65559 MZX65559 NJT65559 NTP65559 ODL65559 ONH65559 OXD65559 PGZ65559 PQV65559 QAR65559 QKN65559 QUJ65559 REF65559 ROB65559 RXX65559 SHT65559 SRP65559 TBL65559 TLH65559 TVD65559 UEZ65559 UOV65559 UYR65559 VIN65559 VSJ65559 WCF65559 WMB65559 WVX65559 P131095 JL131095 TH131095 ADD131095 AMZ131095 AWV131095 BGR131095 BQN131095 CAJ131095 CKF131095 CUB131095 DDX131095 DNT131095 DXP131095 EHL131095 ERH131095 FBD131095 FKZ131095 FUV131095 GER131095 GON131095 GYJ131095 HIF131095 HSB131095 IBX131095 ILT131095 IVP131095 JFL131095 JPH131095 JZD131095 KIZ131095 KSV131095 LCR131095 LMN131095 LWJ131095 MGF131095 MQB131095 MZX131095 NJT131095 NTP131095 ODL131095 ONH131095 OXD131095 PGZ131095 PQV131095 QAR131095 QKN131095 QUJ131095 REF131095 ROB131095 RXX131095 SHT131095 SRP131095 TBL131095 TLH131095 TVD131095 UEZ131095 UOV131095 UYR131095 VIN131095 VSJ131095 WCF131095 WMB131095 WVX131095 P196631 JL196631 TH196631 ADD196631 AMZ196631 AWV196631 BGR196631 BQN196631 CAJ196631 CKF196631 CUB196631 DDX196631 DNT196631 DXP196631 EHL196631 ERH196631 FBD196631 FKZ196631 FUV196631 GER196631 GON196631 GYJ196631 HIF196631 HSB196631 IBX196631 ILT196631 IVP196631 JFL196631 JPH196631 JZD196631 KIZ196631 KSV196631 LCR196631 LMN196631 LWJ196631 MGF196631 MQB196631 MZX196631 NJT196631 NTP196631 ODL196631 ONH196631 OXD196631 PGZ196631 PQV196631 QAR196631 QKN196631 QUJ196631 REF196631 ROB196631 RXX196631 SHT196631 SRP196631 TBL196631 TLH196631 TVD196631 UEZ196631 UOV196631 UYR196631 VIN196631 VSJ196631 WCF196631 WMB196631 WVX196631 P262167 JL262167 TH262167 ADD262167 AMZ262167 AWV262167 BGR262167 BQN262167 CAJ262167 CKF262167 CUB262167 DDX262167 DNT262167 DXP262167 EHL262167 ERH262167 FBD262167 FKZ262167 FUV262167 GER262167 GON262167 GYJ262167 HIF262167 HSB262167 IBX262167 ILT262167 IVP262167 JFL262167 JPH262167 JZD262167 KIZ262167 KSV262167 LCR262167 LMN262167 LWJ262167 MGF262167 MQB262167 MZX262167 NJT262167 NTP262167 ODL262167 ONH262167 OXD262167 PGZ262167 PQV262167 QAR262167 QKN262167 QUJ262167 REF262167 ROB262167 RXX262167 SHT262167 SRP262167 TBL262167 TLH262167 TVD262167 UEZ262167 UOV262167 UYR262167 VIN262167 VSJ262167 WCF262167 WMB262167 WVX262167 P327703 JL327703 TH327703 ADD327703 AMZ327703 AWV327703 BGR327703 BQN327703 CAJ327703 CKF327703 CUB327703 DDX327703 DNT327703 DXP327703 EHL327703 ERH327703 FBD327703 FKZ327703 FUV327703 GER327703 GON327703 GYJ327703 HIF327703 HSB327703 IBX327703 ILT327703 IVP327703 JFL327703 JPH327703 JZD327703 KIZ327703 KSV327703 LCR327703 LMN327703 LWJ327703 MGF327703 MQB327703 MZX327703 NJT327703 NTP327703 ODL327703 ONH327703 OXD327703 PGZ327703 PQV327703 QAR327703 QKN327703 QUJ327703 REF327703 ROB327703 RXX327703 SHT327703 SRP327703 TBL327703 TLH327703 TVD327703 UEZ327703 UOV327703 UYR327703 VIN327703 VSJ327703 WCF327703 WMB327703 WVX327703 P393239 JL393239 TH393239 ADD393239 AMZ393239 AWV393239 BGR393239 BQN393239 CAJ393239 CKF393239 CUB393239 DDX393239 DNT393239 DXP393239 EHL393239 ERH393239 FBD393239 FKZ393239 FUV393239 GER393239 GON393239 GYJ393239 HIF393239 HSB393239 IBX393239 ILT393239 IVP393239 JFL393239 JPH393239 JZD393239 KIZ393239 KSV393239 LCR393239 LMN393239 LWJ393239 MGF393239 MQB393239 MZX393239 NJT393239 NTP393239 ODL393239 ONH393239 OXD393239 PGZ393239 PQV393239 QAR393239 QKN393239 QUJ393239 REF393239 ROB393239 RXX393239 SHT393239 SRP393239 TBL393239 TLH393239 TVD393239 UEZ393239 UOV393239 UYR393239 VIN393239 VSJ393239 WCF393239 WMB393239 WVX393239 P458775 JL458775 TH458775 ADD458775 AMZ458775 AWV458775 BGR458775 BQN458775 CAJ458775 CKF458775 CUB458775 DDX458775 DNT458775 DXP458775 EHL458775 ERH458775 FBD458775 FKZ458775 FUV458775 GER458775 GON458775 GYJ458775 HIF458775 HSB458775 IBX458775 ILT458775 IVP458775 JFL458775 JPH458775 JZD458775 KIZ458775 KSV458775 LCR458775 LMN458775 LWJ458775 MGF458775 MQB458775 MZX458775 NJT458775 NTP458775 ODL458775 ONH458775 OXD458775 PGZ458775 PQV458775 QAR458775 QKN458775 QUJ458775 REF458775 ROB458775 RXX458775 SHT458775 SRP458775 TBL458775 TLH458775 TVD458775 UEZ458775 UOV458775 UYR458775 VIN458775 VSJ458775 WCF458775 WMB458775 WVX458775 P524311 JL524311 TH524311 ADD524311 AMZ524311 AWV524311 BGR524311 BQN524311 CAJ524311 CKF524311 CUB524311 DDX524311 DNT524311 DXP524311 EHL524311 ERH524311 FBD524311 FKZ524311 FUV524311 GER524311 GON524311 GYJ524311 HIF524311 HSB524311 IBX524311 ILT524311 IVP524311 JFL524311 JPH524311 JZD524311 KIZ524311 KSV524311 LCR524311 LMN524311 LWJ524311 MGF524311 MQB524311 MZX524311 NJT524311 NTP524311 ODL524311 ONH524311 OXD524311 PGZ524311 PQV524311 QAR524311 QKN524311 QUJ524311 REF524311 ROB524311 RXX524311 SHT524311 SRP524311 TBL524311 TLH524311 TVD524311 UEZ524311 UOV524311 UYR524311 VIN524311 VSJ524311 WCF524311 WMB524311 WVX524311 P589847 JL589847 TH589847 ADD589847 AMZ589847 AWV589847 BGR589847 BQN589847 CAJ589847 CKF589847 CUB589847 DDX589847 DNT589847 DXP589847 EHL589847 ERH589847 FBD589847 FKZ589847 FUV589847 GER589847 GON589847 GYJ589847 HIF589847 HSB589847 IBX589847 ILT589847 IVP589847 JFL589847 JPH589847 JZD589847 KIZ589847 KSV589847 LCR589847 LMN589847 LWJ589847 MGF589847 MQB589847 MZX589847 NJT589847 NTP589847 ODL589847 ONH589847 OXD589847 PGZ589847 PQV589847 QAR589847 QKN589847 QUJ589847 REF589847 ROB589847 RXX589847 SHT589847 SRP589847 TBL589847 TLH589847 TVD589847 UEZ589847 UOV589847 UYR589847 VIN589847 VSJ589847 WCF589847 WMB589847 WVX589847 P655383 JL655383 TH655383 ADD655383 AMZ655383 AWV655383 BGR655383 BQN655383 CAJ655383 CKF655383 CUB655383 DDX655383 DNT655383 DXP655383 EHL655383 ERH655383 FBD655383 FKZ655383 FUV655383 GER655383 GON655383 GYJ655383 HIF655383 HSB655383 IBX655383 ILT655383 IVP655383 JFL655383 JPH655383 JZD655383 KIZ655383 KSV655383 LCR655383 LMN655383 LWJ655383 MGF655383 MQB655383 MZX655383 NJT655383 NTP655383 ODL655383 ONH655383 OXD655383 PGZ655383 PQV655383 QAR655383 QKN655383 QUJ655383 REF655383 ROB655383 RXX655383 SHT655383 SRP655383 TBL655383 TLH655383 TVD655383 UEZ655383 UOV655383 UYR655383 VIN655383 VSJ655383 WCF655383 WMB655383 WVX655383 P720919 JL720919 TH720919 ADD720919 AMZ720919 AWV720919 BGR720919 BQN720919 CAJ720919 CKF720919 CUB720919 DDX720919 DNT720919 DXP720919 EHL720919 ERH720919 FBD720919 FKZ720919 FUV720919 GER720919 GON720919 GYJ720919 HIF720919 HSB720919 IBX720919 ILT720919 IVP720919 JFL720919 JPH720919 JZD720919 KIZ720919 KSV720919 LCR720919 LMN720919 LWJ720919 MGF720919 MQB720919 MZX720919 NJT720919 NTP720919 ODL720919 ONH720919 OXD720919 PGZ720919 PQV720919 QAR720919 QKN720919 QUJ720919 REF720919 ROB720919 RXX720919 SHT720919 SRP720919 TBL720919 TLH720919 TVD720919 UEZ720919 UOV720919 UYR720919 VIN720919 VSJ720919 WCF720919 WMB720919 WVX720919 P786455 JL786455 TH786455 ADD786455 AMZ786455 AWV786455 BGR786455 BQN786455 CAJ786455 CKF786455 CUB786455 DDX786455 DNT786455 DXP786455 EHL786455 ERH786455 FBD786455 FKZ786455 FUV786455 GER786455 GON786455 GYJ786455 HIF786455 HSB786455 IBX786455 ILT786455 IVP786455 JFL786455 JPH786455 JZD786455 KIZ786455 KSV786455 LCR786455 LMN786455 LWJ786455 MGF786455 MQB786455 MZX786455 NJT786455 NTP786455 ODL786455 ONH786455 OXD786455 PGZ786455 PQV786455 QAR786455 QKN786455 QUJ786455 REF786455 ROB786455 RXX786455 SHT786455 SRP786455 TBL786455 TLH786455 TVD786455 UEZ786455 UOV786455 UYR786455 VIN786455 VSJ786455 WCF786455 WMB786455 WVX786455 P851991 JL851991 TH851991 ADD851991 AMZ851991 AWV851991 BGR851991 BQN851991 CAJ851991 CKF851991 CUB851991 DDX851991 DNT851991 DXP851991 EHL851991 ERH851991 FBD851991 FKZ851991 FUV851991 GER851991 GON851991 GYJ851991 HIF851991 HSB851991 IBX851991 ILT851991 IVP851991 JFL851991 JPH851991 JZD851991 KIZ851991 KSV851991 LCR851991 LMN851991 LWJ851991 MGF851991 MQB851991 MZX851991 NJT851991 NTP851991 ODL851991 ONH851991 OXD851991 PGZ851991 PQV851991 QAR851991 QKN851991 QUJ851991 REF851991 ROB851991 RXX851991 SHT851991 SRP851991 TBL851991 TLH851991 TVD851991 UEZ851991 UOV851991 UYR851991 VIN851991 VSJ851991 WCF851991 WMB851991 WVX851991 P917527 JL917527 TH917527 ADD917527 AMZ917527 AWV917527 BGR917527 BQN917527 CAJ917527 CKF917527 CUB917527 DDX917527 DNT917527 DXP917527 EHL917527 ERH917527 FBD917527 FKZ917527 FUV917527 GER917527 GON917527 GYJ917527 HIF917527 HSB917527 IBX917527 ILT917527 IVP917527 JFL917527 JPH917527 JZD917527 KIZ917527 KSV917527 LCR917527 LMN917527 LWJ917527 MGF917527 MQB917527 MZX917527 NJT917527 NTP917527 ODL917527 ONH917527 OXD917527 PGZ917527 PQV917527 QAR917527 QKN917527 QUJ917527 REF917527 ROB917527 RXX917527 SHT917527 SRP917527 TBL917527 TLH917527 TVD917527 UEZ917527 UOV917527 UYR917527 VIN917527 VSJ917527 WCF917527 WMB917527 WVX917527 P983063 JL983063 TH983063 ADD983063 AMZ983063 AWV983063 BGR983063 BQN983063 CAJ983063 CKF983063 CUB983063 DDX983063 DNT983063 DXP983063 EHL983063 ERH983063 FBD983063 FKZ983063 FUV983063 GER983063 GON983063 GYJ983063 HIF983063 HSB983063 IBX983063 ILT983063 IVP983063 JFL983063 JPH983063 JZD983063 KIZ983063 KSV983063 LCR983063 LMN983063 LWJ983063 MGF983063 MQB983063 MZX983063 NJT983063 NTP983063 ODL983063 ONH983063 OXD983063 PGZ983063 PQV983063 QAR983063 QKN983063 QUJ983063 REF983063 ROB983063 RXX983063 SHT983063 SRP983063 TBL983063 TLH983063 TVD983063 UEZ983063 UOV983063 UYR983063 VIN983063 VSJ983063 WCF983063 WMB983063 WVX983063 J32 JF32 TB32 ACX32 AMT32 AWP32 BGL32 BQH32 CAD32 CJZ32 CTV32 DDR32 DNN32 DXJ32 EHF32 ERB32 FAX32 FKT32 FUP32 GEL32 GOH32 GYD32 HHZ32 HRV32 IBR32 ILN32 IVJ32 JFF32 JPB32 JYX32 KIT32 KSP32 LCL32 LMH32 LWD32 MFZ32 MPV32 MZR32 NJN32 NTJ32 ODF32 ONB32 OWX32 PGT32 PQP32 QAL32 QKH32 QUD32 RDZ32 RNV32 RXR32 SHN32 SRJ32 TBF32 TLB32 TUX32 UET32 UOP32 UYL32 VIH32 VSD32 WBZ32 WLV32 WVR32 J65568 JF65568 TB65568 ACX65568 AMT65568 AWP65568 BGL65568 BQH65568 CAD65568 CJZ65568 CTV65568 DDR65568 DNN65568 DXJ65568 EHF65568 ERB65568 FAX65568 FKT65568 FUP65568 GEL65568 GOH65568 GYD65568 HHZ65568 HRV65568 IBR65568 ILN65568 IVJ65568 JFF65568 JPB65568 JYX65568 KIT65568 KSP65568 LCL65568 LMH65568 LWD65568 MFZ65568 MPV65568 MZR65568 NJN65568 NTJ65568 ODF65568 ONB65568 OWX65568 PGT65568 PQP65568 QAL65568 QKH65568 QUD65568 RDZ65568 RNV65568 RXR65568 SHN65568 SRJ65568 TBF65568 TLB65568 TUX65568 UET65568 UOP65568 UYL65568 VIH65568 VSD65568 WBZ65568 WLV65568 WVR65568 J131104 JF131104 TB131104 ACX131104 AMT131104 AWP131104 BGL131104 BQH131104 CAD131104 CJZ131104 CTV131104 DDR131104 DNN131104 DXJ131104 EHF131104 ERB131104 FAX131104 FKT131104 FUP131104 GEL131104 GOH131104 GYD131104 HHZ131104 HRV131104 IBR131104 ILN131104 IVJ131104 JFF131104 JPB131104 JYX131104 KIT131104 KSP131104 LCL131104 LMH131104 LWD131104 MFZ131104 MPV131104 MZR131104 NJN131104 NTJ131104 ODF131104 ONB131104 OWX131104 PGT131104 PQP131104 QAL131104 QKH131104 QUD131104 RDZ131104 RNV131104 RXR131104 SHN131104 SRJ131104 TBF131104 TLB131104 TUX131104 UET131104 UOP131104 UYL131104 VIH131104 VSD131104 WBZ131104 WLV131104 WVR131104 J196640 JF196640 TB196640 ACX196640 AMT196640 AWP196640 BGL196640 BQH196640 CAD196640 CJZ196640 CTV196640 DDR196640 DNN196640 DXJ196640 EHF196640 ERB196640 FAX196640 FKT196640 FUP196640 GEL196640 GOH196640 GYD196640 HHZ196640 HRV196640 IBR196640 ILN196640 IVJ196640 JFF196640 JPB196640 JYX196640 KIT196640 KSP196640 LCL196640 LMH196640 LWD196640 MFZ196640 MPV196640 MZR196640 NJN196640 NTJ196640 ODF196640 ONB196640 OWX196640 PGT196640 PQP196640 QAL196640 QKH196640 QUD196640 RDZ196640 RNV196640 RXR196640 SHN196640 SRJ196640 TBF196640 TLB196640 TUX196640 UET196640 UOP196640 UYL196640 VIH196640 VSD196640 WBZ196640 WLV196640 WVR196640 J262176 JF262176 TB262176 ACX262176 AMT262176 AWP262176 BGL262176 BQH262176 CAD262176 CJZ262176 CTV262176 DDR262176 DNN262176 DXJ262176 EHF262176 ERB262176 FAX262176 FKT262176 FUP262176 GEL262176 GOH262176 GYD262176 HHZ262176 HRV262176 IBR262176 ILN262176 IVJ262176 JFF262176 JPB262176 JYX262176 KIT262176 KSP262176 LCL262176 LMH262176 LWD262176 MFZ262176 MPV262176 MZR262176 NJN262176 NTJ262176 ODF262176 ONB262176 OWX262176 PGT262176 PQP262176 QAL262176 QKH262176 QUD262176 RDZ262176 RNV262176 RXR262176 SHN262176 SRJ262176 TBF262176 TLB262176 TUX262176 UET262176 UOP262176 UYL262176 VIH262176 VSD262176 WBZ262176 WLV262176 WVR262176 J327712 JF327712 TB327712 ACX327712 AMT327712 AWP327712 BGL327712 BQH327712 CAD327712 CJZ327712 CTV327712 DDR327712 DNN327712 DXJ327712 EHF327712 ERB327712 FAX327712 FKT327712 FUP327712 GEL327712 GOH327712 GYD327712 HHZ327712 HRV327712 IBR327712 ILN327712 IVJ327712 JFF327712 JPB327712 JYX327712 KIT327712 KSP327712 LCL327712 LMH327712 LWD327712 MFZ327712 MPV327712 MZR327712 NJN327712 NTJ327712 ODF327712 ONB327712 OWX327712 PGT327712 PQP327712 QAL327712 QKH327712 QUD327712 RDZ327712 RNV327712 RXR327712 SHN327712 SRJ327712 TBF327712 TLB327712 TUX327712 UET327712 UOP327712 UYL327712 VIH327712 VSD327712 WBZ327712 WLV327712 WVR327712 J393248 JF393248 TB393248 ACX393248 AMT393248 AWP393248 BGL393248 BQH393248 CAD393248 CJZ393248 CTV393248 DDR393248 DNN393248 DXJ393248 EHF393248 ERB393248 FAX393248 FKT393248 FUP393248 GEL393248 GOH393248 GYD393248 HHZ393248 HRV393248 IBR393248 ILN393248 IVJ393248 JFF393248 JPB393248 JYX393248 KIT393248 KSP393248 LCL393248 LMH393248 LWD393248 MFZ393248 MPV393248 MZR393248 NJN393248 NTJ393248 ODF393248 ONB393248 OWX393248 PGT393248 PQP393248 QAL393248 QKH393248 QUD393248 RDZ393248 RNV393248 RXR393248 SHN393248 SRJ393248 TBF393248 TLB393248 TUX393248 UET393248 UOP393248 UYL393248 VIH393248 VSD393248 WBZ393248 WLV393248 WVR393248 J458784 JF458784 TB458784 ACX458784 AMT458784 AWP458784 BGL458784 BQH458784 CAD458784 CJZ458784 CTV458784 DDR458784 DNN458784 DXJ458784 EHF458784 ERB458784 FAX458784 FKT458784 FUP458784 GEL458784 GOH458784 GYD458784 HHZ458784 HRV458784 IBR458784 ILN458784 IVJ458784 JFF458784 JPB458784 JYX458784 KIT458784 KSP458784 LCL458784 LMH458784 LWD458784 MFZ458784 MPV458784 MZR458784 NJN458784 NTJ458784 ODF458784 ONB458784 OWX458784 PGT458784 PQP458784 QAL458784 QKH458784 QUD458784 RDZ458784 RNV458784 RXR458784 SHN458784 SRJ458784 TBF458784 TLB458784 TUX458784 UET458784 UOP458784 UYL458784 VIH458784 VSD458784 WBZ458784 WLV458784 WVR458784 J524320 JF524320 TB524320 ACX524320 AMT524320 AWP524320 BGL524320 BQH524320 CAD524320 CJZ524320 CTV524320 DDR524320 DNN524320 DXJ524320 EHF524320 ERB524320 FAX524320 FKT524320 FUP524320 GEL524320 GOH524320 GYD524320 HHZ524320 HRV524320 IBR524320 ILN524320 IVJ524320 JFF524320 JPB524320 JYX524320 KIT524320 KSP524320 LCL524320 LMH524320 LWD524320 MFZ524320 MPV524320 MZR524320 NJN524320 NTJ524320 ODF524320 ONB524320 OWX524320 PGT524320 PQP524320 QAL524320 QKH524320 QUD524320 RDZ524320 RNV524320 RXR524320 SHN524320 SRJ524320 TBF524320 TLB524320 TUX524320 UET524320 UOP524320 UYL524320 VIH524320 VSD524320 WBZ524320 WLV524320 WVR524320 J589856 JF589856 TB589856 ACX589856 AMT589856 AWP589856 BGL589856 BQH589856 CAD589856 CJZ589856 CTV589856 DDR589856 DNN589856 DXJ589856 EHF589856 ERB589856 FAX589856 FKT589856 FUP589856 GEL589856 GOH589856 GYD589856 HHZ589856 HRV589856 IBR589856 ILN589856 IVJ589856 JFF589856 JPB589856 JYX589856 KIT589856 KSP589856 LCL589856 LMH589856 LWD589856 MFZ589856 MPV589856 MZR589856 NJN589856 NTJ589856 ODF589856 ONB589856 OWX589856 PGT589856 PQP589856 QAL589856 QKH589856 QUD589856 RDZ589856 RNV589856 RXR589856 SHN589856 SRJ589856 TBF589856 TLB589856 TUX589856 UET589856 UOP589856 UYL589856 VIH589856 VSD589856 WBZ589856 WLV589856 WVR589856 J655392 JF655392 TB655392 ACX655392 AMT655392 AWP655392 BGL655392 BQH655392 CAD655392 CJZ655392 CTV655392 DDR655392 DNN655392 DXJ655392 EHF655392 ERB655392 FAX655392 FKT655392 FUP655392 GEL655392 GOH655392 GYD655392 HHZ655392 HRV655392 IBR655392 ILN655392 IVJ655392 JFF655392 JPB655392 JYX655392 KIT655392 KSP655392 LCL655392 LMH655392 LWD655392 MFZ655392 MPV655392 MZR655392 NJN655392 NTJ655392 ODF655392 ONB655392 OWX655392 PGT655392 PQP655392 QAL655392 QKH655392 QUD655392 RDZ655392 RNV655392 RXR655392 SHN655392 SRJ655392 TBF655392 TLB655392 TUX655392 UET655392 UOP655392 UYL655392 VIH655392 VSD655392 WBZ655392 WLV655392 WVR655392 J720928 JF720928 TB720928 ACX720928 AMT720928 AWP720928 BGL720928 BQH720928 CAD720928 CJZ720928 CTV720928 DDR720928 DNN720928 DXJ720928 EHF720928 ERB720928 FAX720928 FKT720928 FUP720928 GEL720928 GOH720928 GYD720928 HHZ720928 HRV720928 IBR720928 ILN720928 IVJ720928 JFF720928 JPB720928 JYX720928 KIT720928 KSP720928 LCL720928 LMH720928 LWD720928 MFZ720928 MPV720928 MZR720928 NJN720928 NTJ720928 ODF720928 ONB720928 OWX720928 PGT720928 PQP720928 QAL720928 QKH720928 QUD720928 RDZ720928 RNV720928 RXR720928 SHN720928 SRJ720928 TBF720928 TLB720928 TUX720928 UET720928 UOP720928 UYL720928 VIH720928 VSD720928 WBZ720928 WLV720928 WVR720928 J786464 JF786464 TB786464 ACX786464 AMT786464 AWP786464 BGL786464 BQH786464 CAD786464 CJZ786464 CTV786464 DDR786464 DNN786464 DXJ786464 EHF786464 ERB786464 FAX786464 FKT786464 FUP786464 GEL786464 GOH786464 GYD786464 HHZ786464 HRV786464 IBR786464 ILN786464 IVJ786464 JFF786464 JPB786464 JYX786464 KIT786464 KSP786464 LCL786464 LMH786464 LWD786464 MFZ786464 MPV786464 MZR786464 NJN786464 NTJ786464 ODF786464 ONB786464 OWX786464 PGT786464 PQP786464 QAL786464 QKH786464 QUD786464 RDZ786464 RNV786464 RXR786464 SHN786464 SRJ786464 TBF786464 TLB786464 TUX786464 UET786464 UOP786464 UYL786464 VIH786464 VSD786464 WBZ786464 WLV786464 WVR786464 J852000 JF852000 TB852000 ACX852000 AMT852000 AWP852000 BGL852000 BQH852000 CAD852000 CJZ852000 CTV852000 DDR852000 DNN852000 DXJ852000 EHF852000 ERB852000 FAX852000 FKT852000 FUP852000 GEL852000 GOH852000 GYD852000 HHZ852000 HRV852000 IBR852000 ILN852000 IVJ852000 JFF852000 JPB852000 JYX852000 KIT852000 KSP852000 LCL852000 LMH852000 LWD852000 MFZ852000 MPV852000 MZR852000 NJN852000 NTJ852000 ODF852000 ONB852000 OWX852000 PGT852000 PQP852000 QAL852000 QKH852000 QUD852000 RDZ852000 RNV852000 RXR852000 SHN852000 SRJ852000 TBF852000 TLB852000 TUX852000 UET852000 UOP852000 UYL852000 VIH852000 VSD852000 WBZ852000 WLV852000 WVR852000 J917536 JF917536 TB917536 ACX917536 AMT917536 AWP917536 BGL917536 BQH917536 CAD917536 CJZ917536 CTV917536 DDR917536 DNN917536 DXJ917536 EHF917536 ERB917536 FAX917536 FKT917536 FUP917536 GEL917536 GOH917536 GYD917536 HHZ917536 HRV917536 IBR917536 ILN917536 IVJ917536 JFF917536 JPB917536 JYX917536 KIT917536 KSP917536 LCL917536 LMH917536 LWD917536 MFZ917536 MPV917536 MZR917536 NJN917536 NTJ917536 ODF917536 ONB917536 OWX917536 PGT917536 PQP917536 QAL917536 QKH917536 QUD917536 RDZ917536 RNV917536 RXR917536 SHN917536 SRJ917536 TBF917536 TLB917536 TUX917536 UET917536 UOP917536 UYL917536 VIH917536 VSD917536 WBZ917536 WLV917536 WVR917536 J983072 JF983072 TB983072 ACX983072 AMT983072 AWP983072 BGL983072 BQH983072 CAD983072 CJZ983072 CTV983072 DDR983072 DNN983072 DXJ983072 EHF983072 ERB983072 FAX983072 FKT983072 FUP983072 GEL983072 GOH983072 GYD983072 HHZ983072 HRV983072 IBR983072 ILN983072 IVJ983072 JFF983072 JPB983072 JYX983072 KIT983072 KSP983072 LCL983072 LMH983072 LWD983072 MFZ983072 MPV983072 MZR983072 NJN983072 NTJ983072 ODF983072 ONB983072 OWX983072 PGT983072 PQP983072 QAL983072 QKH983072 QUD983072 RDZ983072 RNV983072 RXR983072 SHN983072 SRJ983072 TBF983072 TLB983072 TUX983072 UET983072 UOP983072 UYL983072 VIH983072 VSD983072 WBZ983072 WLV983072 WVR983072 L64 JH64 TD64 ACZ64 AMV64 AWR64 BGN64 BQJ64 CAF64 CKB64 CTX64 DDT64 DNP64 DXL64 EHH64 ERD64 FAZ64 FKV64 FUR64 GEN64 GOJ64 GYF64 HIB64 HRX64 IBT64 ILP64 IVL64 JFH64 JPD64 JYZ64 KIV64 KSR64 LCN64 LMJ64 LWF64 MGB64 MPX64 MZT64 NJP64 NTL64 ODH64 OND64 OWZ64 PGV64 PQR64 QAN64 QKJ64 QUF64 REB64 RNX64 RXT64 SHP64 SRL64 TBH64 TLD64 TUZ64 UEV64 UOR64 UYN64 VIJ64 VSF64 WCB64 WLX64 WVT64 L65600 JH65600 TD65600 ACZ65600 AMV65600 AWR65600 BGN65600 BQJ65600 CAF65600 CKB65600 CTX65600 DDT65600 DNP65600 DXL65600 EHH65600 ERD65600 FAZ65600 FKV65600 FUR65600 GEN65600 GOJ65600 GYF65600 HIB65600 HRX65600 IBT65600 ILP65600 IVL65600 JFH65600 JPD65600 JYZ65600 KIV65600 KSR65600 LCN65600 LMJ65600 LWF65600 MGB65600 MPX65600 MZT65600 NJP65600 NTL65600 ODH65600 OND65600 OWZ65600 PGV65600 PQR65600 QAN65600 QKJ65600 QUF65600 REB65600 RNX65600 RXT65600 SHP65600 SRL65600 TBH65600 TLD65600 TUZ65600 UEV65600 UOR65600 UYN65600 VIJ65600 VSF65600 WCB65600 WLX65600 WVT65600 L131136 JH131136 TD131136 ACZ131136 AMV131136 AWR131136 BGN131136 BQJ131136 CAF131136 CKB131136 CTX131136 DDT131136 DNP131136 DXL131136 EHH131136 ERD131136 FAZ131136 FKV131136 FUR131136 GEN131136 GOJ131136 GYF131136 HIB131136 HRX131136 IBT131136 ILP131136 IVL131136 JFH131136 JPD131136 JYZ131136 KIV131136 KSR131136 LCN131136 LMJ131136 LWF131136 MGB131136 MPX131136 MZT131136 NJP131136 NTL131136 ODH131136 OND131136 OWZ131136 PGV131136 PQR131136 QAN131136 QKJ131136 QUF131136 REB131136 RNX131136 RXT131136 SHP131136 SRL131136 TBH131136 TLD131136 TUZ131136 UEV131136 UOR131136 UYN131136 VIJ131136 VSF131136 WCB131136 WLX131136 WVT131136 L196672 JH196672 TD196672 ACZ196672 AMV196672 AWR196672 BGN196672 BQJ196672 CAF196672 CKB196672 CTX196672 DDT196672 DNP196672 DXL196672 EHH196672 ERD196672 FAZ196672 FKV196672 FUR196672 GEN196672 GOJ196672 GYF196672 HIB196672 HRX196672 IBT196672 ILP196672 IVL196672 JFH196672 JPD196672 JYZ196672 KIV196672 KSR196672 LCN196672 LMJ196672 LWF196672 MGB196672 MPX196672 MZT196672 NJP196672 NTL196672 ODH196672 OND196672 OWZ196672 PGV196672 PQR196672 QAN196672 QKJ196672 QUF196672 REB196672 RNX196672 RXT196672 SHP196672 SRL196672 TBH196672 TLD196672 TUZ196672 UEV196672 UOR196672 UYN196672 VIJ196672 VSF196672 WCB196672 WLX196672 WVT196672 L262208 JH262208 TD262208 ACZ262208 AMV262208 AWR262208 BGN262208 BQJ262208 CAF262208 CKB262208 CTX262208 DDT262208 DNP262208 DXL262208 EHH262208 ERD262208 FAZ262208 FKV262208 FUR262208 GEN262208 GOJ262208 GYF262208 HIB262208 HRX262208 IBT262208 ILP262208 IVL262208 JFH262208 JPD262208 JYZ262208 KIV262208 KSR262208 LCN262208 LMJ262208 LWF262208 MGB262208 MPX262208 MZT262208 NJP262208 NTL262208 ODH262208 OND262208 OWZ262208 PGV262208 PQR262208 QAN262208 QKJ262208 QUF262208 REB262208 RNX262208 RXT262208 SHP262208 SRL262208 TBH262208 TLD262208 TUZ262208 UEV262208 UOR262208 UYN262208 VIJ262208 VSF262208 WCB262208 WLX262208 WVT262208 L327744 JH327744 TD327744 ACZ327744 AMV327744 AWR327744 BGN327744 BQJ327744 CAF327744 CKB327744 CTX327744 DDT327744 DNP327744 DXL327744 EHH327744 ERD327744 FAZ327744 FKV327744 FUR327744 GEN327744 GOJ327744 GYF327744 HIB327744 HRX327744 IBT327744 ILP327744 IVL327744 JFH327744 JPD327744 JYZ327744 KIV327744 KSR327744 LCN327744 LMJ327744 LWF327744 MGB327744 MPX327744 MZT327744 NJP327744 NTL327744 ODH327744 OND327744 OWZ327744 PGV327744 PQR327744 QAN327744 QKJ327744 QUF327744 REB327744 RNX327744 RXT327744 SHP327744 SRL327744 TBH327744 TLD327744 TUZ327744 UEV327744 UOR327744 UYN327744 VIJ327744 VSF327744 WCB327744 WLX327744 WVT327744 L393280 JH393280 TD393280 ACZ393280 AMV393280 AWR393280 BGN393280 BQJ393280 CAF393280 CKB393280 CTX393280 DDT393280 DNP393280 DXL393280 EHH393280 ERD393280 FAZ393280 FKV393280 FUR393280 GEN393280 GOJ393280 GYF393280 HIB393280 HRX393280 IBT393280 ILP393280 IVL393280 JFH393280 JPD393280 JYZ393280 KIV393280 KSR393280 LCN393280 LMJ393280 LWF393280 MGB393280 MPX393280 MZT393280 NJP393280 NTL393280 ODH393280 OND393280 OWZ393280 PGV393280 PQR393280 QAN393280 QKJ393280 QUF393280 REB393280 RNX393280 RXT393280 SHP393280 SRL393280 TBH393280 TLD393280 TUZ393280 UEV393280 UOR393280 UYN393280 VIJ393280 VSF393280 WCB393280 WLX393280 WVT393280 L458816 JH458816 TD458816 ACZ458816 AMV458816 AWR458816 BGN458816 BQJ458816 CAF458816 CKB458816 CTX458816 DDT458816 DNP458816 DXL458816 EHH458816 ERD458816 FAZ458816 FKV458816 FUR458816 GEN458816 GOJ458816 GYF458816 HIB458816 HRX458816 IBT458816 ILP458816 IVL458816 JFH458816 JPD458816 JYZ458816 KIV458816 KSR458816 LCN458816 LMJ458816 LWF458816 MGB458816 MPX458816 MZT458816 NJP458816 NTL458816 ODH458816 OND458816 OWZ458816 PGV458816 PQR458816 QAN458816 QKJ458816 QUF458816 REB458816 RNX458816 RXT458816 SHP458816 SRL458816 TBH458816 TLD458816 TUZ458816 UEV458816 UOR458816 UYN458816 VIJ458816 VSF458816 WCB458816 WLX458816 WVT458816 L524352 JH524352 TD524352 ACZ524352 AMV524352 AWR524352 BGN524352 BQJ524352 CAF524352 CKB524352 CTX524352 DDT524352 DNP524352 DXL524352 EHH524352 ERD524352 FAZ524352 FKV524352 FUR524352 GEN524352 GOJ524352 GYF524352 HIB524352 HRX524352 IBT524352 ILP524352 IVL524352 JFH524352 JPD524352 JYZ524352 KIV524352 KSR524352 LCN524352 LMJ524352 LWF524352 MGB524352 MPX524352 MZT524352 NJP524352 NTL524352 ODH524352 OND524352 OWZ524352 PGV524352 PQR524352 QAN524352 QKJ524352 QUF524352 REB524352 RNX524352 RXT524352 SHP524352 SRL524352 TBH524352 TLD524352 TUZ524352 UEV524352 UOR524352 UYN524352 VIJ524352 VSF524352 WCB524352 WLX524352 WVT524352 L589888 JH589888 TD589888 ACZ589888 AMV589888 AWR589888 BGN589888 BQJ589888 CAF589888 CKB589888 CTX589888 DDT589888 DNP589888 DXL589888 EHH589888 ERD589888 FAZ589888 FKV589888 FUR589888 GEN589888 GOJ589888 GYF589888 HIB589888 HRX589888 IBT589888 ILP589888 IVL589888 JFH589888 JPD589888 JYZ589888 KIV589888 KSR589888 LCN589888 LMJ589888 LWF589888 MGB589888 MPX589888 MZT589888 NJP589888 NTL589888 ODH589888 OND589888 OWZ589888 PGV589888 PQR589888 QAN589888 QKJ589888 QUF589888 REB589888 RNX589888 RXT589888 SHP589888 SRL589888 TBH589888 TLD589888 TUZ589888 UEV589888 UOR589888 UYN589888 VIJ589888 VSF589888 WCB589888 WLX589888 WVT589888 L655424 JH655424 TD655424 ACZ655424 AMV655424 AWR655424 BGN655424 BQJ655424 CAF655424 CKB655424 CTX655424 DDT655424 DNP655424 DXL655424 EHH655424 ERD655424 FAZ655424 FKV655424 FUR655424 GEN655424 GOJ655424 GYF655424 HIB655424 HRX655424 IBT655424 ILP655424 IVL655424 JFH655424 JPD655424 JYZ655424 KIV655424 KSR655424 LCN655424 LMJ655424 LWF655424 MGB655424 MPX655424 MZT655424 NJP655424 NTL655424 ODH655424 OND655424 OWZ655424 PGV655424 PQR655424 QAN655424 QKJ655424 QUF655424 REB655424 RNX655424 RXT655424 SHP655424 SRL655424 TBH655424 TLD655424 TUZ655424 UEV655424 UOR655424 UYN655424 VIJ655424 VSF655424 WCB655424 WLX655424 WVT655424 L720960 JH720960 TD720960 ACZ720960 AMV720960 AWR720960 BGN720960 BQJ720960 CAF720960 CKB720960 CTX720960 DDT720960 DNP720960 DXL720960 EHH720960 ERD720960 FAZ720960 FKV720960 FUR720960 GEN720960 GOJ720960 GYF720960 HIB720960 HRX720960 IBT720960 ILP720960 IVL720960 JFH720960 JPD720960 JYZ720960 KIV720960 KSR720960 LCN720960 LMJ720960 LWF720960 MGB720960 MPX720960 MZT720960 NJP720960 NTL720960 ODH720960 OND720960 OWZ720960 PGV720960 PQR720960 QAN720960 QKJ720960 QUF720960 REB720960 RNX720960 RXT720960 SHP720960 SRL720960 TBH720960 TLD720960 TUZ720960 UEV720960 UOR720960 UYN720960 VIJ720960 VSF720960 WCB720960 WLX720960 WVT720960 L786496 JH786496 TD786496 ACZ786496 AMV786496 AWR786496 BGN786496 BQJ786496 CAF786496 CKB786496 CTX786496 DDT786496 DNP786496 DXL786496 EHH786496 ERD786496 FAZ786496 FKV786496 FUR786496 GEN786496 GOJ786496 GYF786496 HIB786496 HRX786496 IBT786496 ILP786496 IVL786496 JFH786496 JPD786496 JYZ786496 KIV786496 KSR786496 LCN786496 LMJ786496 LWF786496 MGB786496 MPX786496 MZT786496 NJP786496 NTL786496 ODH786496 OND786496 OWZ786496 PGV786496 PQR786496 QAN786496 QKJ786496 QUF786496 REB786496 RNX786496 RXT786496 SHP786496 SRL786496 TBH786496 TLD786496 TUZ786496 UEV786496 UOR786496 UYN786496 VIJ786496 VSF786496 WCB786496 WLX786496 WVT786496 L852032 JH852032 TD852032 ACZ852032 AMV852032 AWR852032 BGN852032 BQJ852032 CAF852032 CKB852032 CTX852032 DDT852032 DNP852032 DXL852032 EHH852032 ERD852032 FAZ852032 FKV852032 FUR852032 GEN852032 GOJ852032 GYF852032 HIB852032 HRX852032 IBT852032 ILP852032 IVL852032 JFH852032 JPD852032 JYZ852032 KIV852032 KSR852032 LCN852032 LMJ852032 LWF852032 MGB852032 MPX852032 MZT852032 NJP852032 NTL852032 ODH852032 OND852032 OWZ852032 PGV852032 PQR852032 QAN852032 QKJ852032 QUF852032 REB852032 RNX852032 RXT852032 SHP852032 SRL852032 TBH852032 TLD852032 TUZ852032 UEV852032 UOR852032 UYN852032 VIJ852032 VSF852032 WCB852032 WLX852032 WVT852032 L917568 JH917568 TD917568 ACZ917568 AMV917568 AWR917568 BGN917568 BQJ917568 CAF917568 CKB917568 CTX917568 DDT917568 DNP917568 DXL917568 EHH917568 ERD917568 FAZ917568 FKV917568 FUR917568 GEN917568 GOJ917568 GYF917568 HIB917568 HRX917568 IBT917568 ILP917568 IVL917568 JFH917568 JPD917568 JYZ917568 KIV917568 KSR917568 LCN917568 LMJ917568 LWF917568 MGB917568 MPX917568 MZT917568 NJP917568 NTL917568 ODH917568 OND917568 OWZ917568 PGV917568 PQR917568 QAN917568 QKJ917568 QUF917568 REB917568 RNX917568 RXT917568 SHP917568 SRL917568 TBH917568 TLD917568 TUZ917568 UEV917568 UOR917568 UYN917568 VIJ917568 VSF917568 WCB917568 WLX917568 WVT917568 L983104 JH983104 TD983104 ACZ983104 AMV983104 AWR983104 BGN983104 BQJ983104 CAF983104 CKB983104 CTX983104 DDT983104 DNP983104 DXL983104 EHH983104 ERD983104 FAZ983104 FKV983104 FUR983104 GEN983104 GOJ983104 GYF983104 HIB983104 HRX983104 IBT983104 ILP983104 IVL983104 JFH983104 JPD983104 JYZ983104 KIV983104 KSR983104 LCN983104 LMJ983104 LWF983104 MGB983104 MPX983104 MZT983104 NJP983104 NTL983104 ODH983104 OND983104 OWZ983104 PGV983104 PQR983104 QAN983104 QKJ983104 QUF983104 REB983104 RNX983104 RXT983104 SHP983104 SRL983104 TBH983104 TLD983104 TUZ983104 UEV983104 UOR983104 UYN983104 VIJ983104 VSF983104 WCB983104 WLX983104 WVT983104 J40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J65576 JF65576 TB65576 ACX65576 AMT65576 AWP65576 BGL65576 BQH65576 CAD65576 CJZ65576 CTV65576 DDR65576 DNN65576 DXJ65576 EHF65576 ERB65576 FAX65576 FKT65576 FUP65576 GEL65576 GOH65576 GYD65576 HHZ65576 HRV65576 IBR65576 ILN65576 IVJ65576 JFF65576 JPB65576 JYX65576 KIT65576 KSP65576 LCL65576 LMH65576 LWD65576 MFZ65576 MPV65576 MZR65576 NJN65576 NTJ65576 ODF65576 ONB65576 OWX65576 PGT65576 PQP65576 QAL65576 QKH65576 QUD65576 RDZ65576 RNV65576 RXR65576 SHN65576 SRJ65576 TBF65576 TLB65576 TUX65576 UET65576 UOP65576 UYL65576 VIH65576 VSD65576 WBZ65576 WLV65576 WVR65576 J131112 JF131112 TB131112 ACX131112 AMT131112 AWP131112 BGL131112 BQH131112 CAD131112 CJZ131112 CTV131112 DDR131112 DNN131112 DXJ131112 EHF131112 ERB131112 FAX131112 FKT131112 FUP131112 GEL131112 GOH131112 GYD131112 HHZ131112 HRV131112 IBR131112 ILN131112 IVJ131112 JFF131112 JPB131112 JYX131112 KIT131112 KSP131112 LCL131112 LMH131112 LWD131112 MFZ131112 MPV131112 MZR131112 NJN131112 NTJ131112 ODF131112 ONB131112 OWX131112 PGT131112 PQP131112 QAL131112 QKH131112 QUD131112 RDZ131112 RNV131112 RXR131112 SHN131112 SRJ131112 TBF131112 TLB131112 TUX131112 UET131112 UOP131112 UYL131112 VIH131112 VSD131112 WBZ131112 WLV131112 WVR131112 J196648 JF196648 TB196648 ACX196648 AMT196648 AWP196648 BGL196648 BQH196648 CAD196648 CJZ196648 CTV196648 DDR196648 DNN196648 DXJ196648 EHF196648 ERB196648 FAX196648 FKT196648 FUP196648 GEL196648 GOH196648 GYD196648 HHZ196648 HRV196648 IBR196648 ILN196648 IVJ196648 JFF196648 JPB196648 JYX196648 KIT196648 KSP196648 LCL196648 LMH196648 LWD196648 MFZ196648 MPV196648 MZR196648 NJN196648 NTJ196648 ODF196648 ONB196648 OWX196648 PGT196648 PQP196648 QAL196648 QKH196648 QUD196648 RDZ196648 RNV196648 RXR196648 SHN196648 SRJ196648 TBF196648 TLB196648 TUX196648 UET196648 UOP196648 UYL196648 VIH196648 VSD196648 WBZ196648 WLV196648 WVR196648 J262184 JF262184 TB262184 ACX262184 AMT262184 AWP262184 BGL262184 BQH262184 CAD262184 CJZ262184 CTV262184 DDR262184 DNN262184 DXJ262184 EHF262184 ERB262184 FAX262184 FKT262184 FUP262184 GEL262184 GOH262184 GYD262184 HHZ262184 HRV262184 IBR262184 ILN262184 IVJ262184 JFF262184 JPB262184 JYX262184 KIT262184 KSP262184 LCL262184 LMH262184 LWD262184 MFZ262184 MPV262184 MZR262184 NJN262184 NTJ262184 ODF262184 ONB262184 OWX262184 PGT262184 PQP262184 QAL262184 QKH262184 QUD262184 RDZ262184 RNV262184 RXR262184 SHN262184 SRJ262184 TBF262184 TLB262184 TUX262184 UET262184 UOP262184 UYL262184 VIH262184 VSD262184 WBZ262184 WLV262184 WVR262184 J327720 JF327720 TB327720 ACX327720 AMT327720 AWP327720 BGL327720 BQH327720 CAD327720 CJZ327720 CTV327720 DDR327720 DNN327720 DXJ327720 EHF327720 ERB327720 FAX327720 FKT327720 FUP327720 GEL327720 GOH327720 GYD327720 HHZ327720 HRV327720 IBR327720 ILN327720 IVJ327720 JFF327720 JPB327720 JYX327720 KIT327720 KSP327720 LCL327720 LMH327720 LWD327720 MFZ327720 MPV327720 MZR327720 NJN327720 NTJ327720 ODF327720 ONB327720 OWX327720 PGT327720 PQP327720 QAL327720 QKH327720 QUD327720 RDZ327720 RNV327720 RXR327720 SHN327720 SRJ327720 TBF327720 TLB327720 TUX327720 UET327720 UOP327720 UYL327720 VIH327720 VSD327720 WBZ327720 WLV327720 WVR327720 J393256 JF393256 TB393256 ACX393256 AMT393256 AWP393256 BGL393256 BQH393256 CAD393256 CJZ393256 CTV393256 DDR393256 DNN393256 DXJ393256 EHF393256 ERB393256 FAX393256 FKT393256 FUP393256 GEL393256 GOH393256 GYD393256 HHZ393256 HRV393256 IBR393256 ILN393256 IVJ393256 JFF393256 JPB393256 JYX393256 KIT393256 KSP393256 LCL393256 LMH393256 LWD393256 MFZ393256 MPV393256 MZR393256 NJN393256 NTJ393256 ODF393256 ONB393256 OWX393256 PGT393256 PQP393256 QAL393256 QKH393256 QUD393256 RDZ393256 RNV393256 RXR393256 SHN393256 SRJ393256 TBF393256 TLB393256 TUX393256 UET393256 UOP393256 UYL393256 VIH393256 VSD393256 WBZ393256 WLV393256 WVR393256 J458792 JF458792 TB458792 ACX458792 AMT458792 AWP458792 BGL458792 BQH458792 CAD458792 CJZ458792 CTV458792 DDR458792 DNN458792 DXJ458792 EHF458792 ERB458792 FAX458792 FKT458792 FUP458792 GEL458792 GOH458792 GYD458792 HHZ458792 HRV458792 IBR458792 ILN458792 IVJ458792 JFF458792 JPB458792 JYX458792 KIT458792 KSP458792 LCL458792 LMH458792 LWD458792 MFZ458792 MPV458792 MZR458792 NJN458792 NTJ458792 ODF458792 ONB458792 OWX458792 PGT458792 PQP458792 QAL458792 QKH458792 QUD458792 RDZ458792 RNV458792 RXR458792 SHN458792 SRJ458792 TBF458792 TLB458792 TUX458792 UET458792 UOP458792 UYL458792 VIH458792 VSD458792 WBZ458792 WLV458792 WVR458792 J524328 JF524328 TB524328 ACX524328 AMT524328 AWP524328 BGL524328 BQH524328 CAD524328 CJZ524328 CTV524328 DDR524328 DNN524328 DXJ524328 EHF524328 ERB524328 FAX524328 FKT524328 FUP524328 GEL524328 GOH524328 GYD524328 HHZ524328 HRV524328 IBR524328 ILN524328 IVJ524328 JFF524328 JPB524328 JYX524328 KIT524328 KSP524328 LCL524328 LMH524328 LWD524328 MFZ524328 MPV524328 MZR524328 NJN524328 NTJ524328 ODF524328 ONB524328 OWX524328 PGT524328 PQP524328 QAL524328 QKH524328 QUD524328 RDZ524328 RNV524328 RXR524328 SHN524328 SRJ524328 TBF524328 TLB524328 TUX524328 UET524328 UOP524328 UYL524328 VIH524328 VSD524328 WBZ524328 WLV524328 WVR524328 J589864 JF589864 TB589864 ACX589864 AMT589864 AWP589864 BGL589864 BQH589864 CAD589864 CJZ589864 CTV589864 DDR589864 DNN589864 DXJ589864 EHF589864 ERB589864 FAX589864 FKT589864 FUP589864 GEL589864 GOH589864 GYD589864 HHZ589864 HRV589864 IBR589864 ILN589864 IVJ589864 JFF589864 JPB589864 JYX589864 KIT589864 KSP589864 LCL589864 LMH589864 LWD589864 MFZ589864 MPV589864 MZR589864 NJN589864 NTJ589864 ODF589864 ONB589864 OWX589864 PGT589864 PQP589864 QAL589864 QKH589864 QUD589864 RDZ589864 RNV589864 RXR589864 SHN589864 SRJ589864 TBF589864 TLB589864 TUX589864 UET589864 UOP589864 UYL589864 VIH589864 VSD589864 WBZ589864 WLV589864 WVR589864 J655400 JF655400 TB655400 ACX655400 AMT655400 AWP655400 BGL655400 BQH655400 CAD655400 CJZ655400 CTV655400 DDR655400 DNN655400 DXJ655400 EHF655400 ERB655400 FAX655400 FKT655400 FUP655400 GEL655400 GOH655400 GYD655400 HHZ655400 HRV655400 IBR655400 ILN655400 IVJ655400 JFF655400 JPB655400 JYX655400 KIT655400 KSP655400 LCL655400 LMH655400 LWD655400 MFZ655400 MPV655400 MZR655400 NJN655400 NTJ655400 ODF655400 ONB655400 OWX655400 PGT655400 PQP655400 QAL655400 QKH655400 QUD655400 RDZ655400 RNV655400 RXR655400 SHN655400 SRJ655400 TBF655400 TLB655400 TUX655400 UET655400 UOP655400 UYL655400 VIH655400 VSD655400 WBZ655400 WLV655400 WVR655400 J720936 JF720936 TB720936 ACX720936 AMT720936 AWP720936 BGL720936 BQH720936 CAD720936 CJZ720936 CTV720936 DDR720936 DNN720936 DXJ720936 EHF720936 ERB720936 FAX720936 FKT720936 FUP720936 GEL720936 GOH720936 GYD720936 HHZ720936 HRV720936 IBR720936 ILN720936 IVJ720936 JFF720936 JPB720936 JYX720936 KIT720936 KSP720936 LCL720936 LMH720936 LWD720936 MFZ720936 MPV720936 MZR720936 NJN720936 NTJ720936 ODF720936 ONB720936 OWX720936 PGT720936 PQP720936 QAL720936 QKH720936 QUD720936 RDZ720936 RNV720936 RXR720936 SHN720936 SRJ720936 TBF720936 TLB720936 TUX720936 UET720936 UOP720936 UYL720936 VIH720936 VSD720936 WBZ720936 WLV720936 WVR720936 J786472 JF786472 TB786472 ACX786472 AMT786472 AWP786472 BGL786472 BQH786472 CAD786472 CJZ786472 CTV786472 DDR786472 DNN786472 DXJ786472 EHF786472 ERB786472 FAX786472 FKT786472 FUP786472 GEL786472 GOH786472 GYD786472 HHZ786472 HRV786472 IBR786472 ILN786472 IVJ786472 JFF786472 JPB786472 JYX786472 KIT786472 KSP786472 LCL786472 LMH786472 LWD786472 MFZ786472 MPV786472 MZR786472 NJN786472 NTJ786472 ODF786472 ONB786472 OWX786472 PGT786472 PQP786472 QAL786472 QKH786472 QUD786472 RDZ786472 RNV786472 RXR786472 SHN786472 SRJ786472 TBF786472 TLB786472 TUX786472 UET786472 UOP786472 UYL786472 VIH786472 VSD786472 WBZ786472 WLV786472 WVR786472 J852008 JF852008 TB852008 ACX852008 AMT852008 AWP852008 BGL852008 BQH852008 CAD852008 CJZ852008 CTV852008 DDR852008 DNN852008 DXJ852008 EHF852008 ERB852008 FAX852008 FKT852008 FUP852008 GEL852008 GOH852008 GYD852008 HHZ852008 HRV852008 IBR852008 ILN852008 IVJ852008 JFF852008 JPB852008 JYX852008 KIT852008 KSP852008 LCL852008 LMH852008 LWD852008 MFZ852008 MPV852008 MZR852008 NJN852008 NTJ852008 ODF852008 ONB852008 OWX852008 PGT852008 PQP852008 QAL852008 QKH852008 QUD852008 RDZ852008 RNV852008 RXR852008 SHN852008 SRJ852008 TBF852008 TLB852008 TUX852008 UET852008 UOP852008 UYL852008 VIH852008 VSD852008 WBZ852008 WLV852008 WVR852008 J917544 JF917544 TB917544 ACX917544 AMT917544 AWP917544 BGL917544 BQH917544 CAD917544 CJZ917544 CTV917544 DDR917544 DNN917544 DXJ917544 EHF917544 ERB917544 FAX917544 FKT917544 FUP917544 GEL917544 GOH917544 GYD917544 HHZ917544 HRV917544 IBR917544 ILN917544 IVJ917544 JFF917544 JPB917544 JYX917544 KIT917544 KSP917544 LCL917544 LMH917544 LWD917544 MFZ917544 MPV917544 MZR917544 NJN917544 NTJ917544 ODF917544 ONB917544 OWX917544 PGT917544 PQP917544 QAL917544 QKH917544 QUD917544 RDZ917544 RNV917544 RXR917544 SHN917544 SRJ917544 TBF917544 TLB917544 TUX917544 UET917544 UOP917544 UYL917544 VIH917544 VSD917544 WBZ917544 WLV917544 WVR917544 J983080 JF983080 TB983080 ACX983080 AMT983080 AWP983080 BGL983080 BQH983080 CAD983080 CJZ983080 CTV983080 DDR983080 DNN983080 DXJ983080 EHF983080 ERB983080 FAX983080 FKT983080 FUP983080 GEL983080 GOH983080 GYD983080 HHZ983080 HRV983080 IBR983080 ILN983080 IVJ983080 JFF983080 JPB983080 JYX983080 KIT983080 KSP983080 LCL983080 LMH983080 LWD983080 MFZ983080 MPV983080 MZR983080 NJN983080 NTJ983080 ODF983080 ONB983080 OWX983080 PGT983080 PQP983080 QAL983080 QKH983080 QUD983080 RDZ983080 RNV983080 RXR983080 SHN983080 SRJ983080 TBF983080 TLB983080 TUX983080 UET983080 UOP983080 UYL983080 VIH983080 VSD983080 WBZ983080 WLV983080 WVR983080 F34:F37 JB34:JB37 SX34:SX37 ACT34:ACT37 AMP34:AMP37 AWL34:AWL37 BGH34:BGH37 BQD34:BQD37 BZZ34:BZZ37 CJV34:CJV37 CTR34:CTR37 DDN34:DDN37 DNJ34:DNJ37 DXF34:DXF37 EHB34:EHB37 EQX34:EQX37 FAT34:FAT37 FKP34:FKP37 FUL34:FUL37 GEH34:GEH37 GOD34:GOD37 GXZ34:GXZ37 HHV34:HHV37 HRR34:HRR37 IBN34:IBN37 ILJ34:ILJ37 IVF34:IVF37 JFB34:JFB37 JOX34:JOX37 JYT34:JYT37 KIP34:KIP37 KSL34:KSL37 LCH34:LCH37 LMD34:LMD37 LVZ34:LVZ37 MFV34:MFV37 MPR34:MPR37 MZN34:MZN37 NJJ34:NJJ37 NTF34:NTF37 ODB34:ODB37 OMX34:OMX37 OWT34:OWT37 PGP34:PGP37 PQL34:PQL37 QAH34:QAH37 QKD34:QKD37 QTZ34:QTZ37 RDV34:RDV37 RNR34:RNR37 RXN34:RXN37 SHJ34:SHJ37 SRF34:SRF37 TBB34:TBB37 TKX34:TKX37 TUT34:TUT37 UEP34:UEP37 UOL34:UOL37 UYH34:UYH37 VID34:VID37 VRZ34:VRZ37 WBV34:WBV37 WLR34:WLR37 WVN34:WVN37 F65570:F65573 JB65570:JB65573 SX65570:SX65573 ACT65570:ACT65573 AMP65570:AMP65573 AWL65570:AWL65573 BGH65570:BGH65573 BQD65570:BQD65573 BZZ65570:BZZ65573 CJV65570:CJV65573 CTR65570:CTR65573 DDN65570:DDN65573 DNJ65570:DNJ65573 DXF65570:DXF65573 EHB65570:EHB65573 EQX65570:EQX65573 FAT65570:FAT65573 FKP65570:FKP65573 FUL65570:FUL65573 GEH65570:GEH65573 GOD65570:GOD65573 GXZ65570:GXZ65573 HHV65570:HHV65573 HRR65570:HRR65573 IBN65570:IBN65573 ILJ65570:ILJ65573 IVF65570:IVF65573 JFB65570:JFB65573 JOX65570:JOX65573 JYT65570:JYT65573 KIP65570:KIP65573 KSL65570:KSL65573 LCH65570:LCH65573 LMD65570:LMD65573 LVZ65570:LVZ65573 MFV65570:MFV65573 MPR65570:MPR65573 MZN65570:MZN65573 NJJ65570:NJJ65573 NTF65570:NTF65573 ODB65570:ODB65573 OMX65570:OMX65573 OWT65570:OWT65573 PGP65570:PGP65573 PQL65570:PQL65573 QAH65570:QAH65573 QKD65570:QKD65573 QTZ65570:QTZ65573 RDV65570:RDV65573 RNR65570:RNR65573 RXN65570:RXN65573 SHJ65570:SHJ65573 SRF65570:SRF65573 TBB65570:TBB65573 TKX65570:TKX65573 TUT65570:TUT65573 UEP65570:UEP65573 UOL65570:UOL65573 UYH65570:UYH65573 VID65570:VID65573 VRZ65570:VRZ65573 WBV65570:WBV65573 WLR65570:WLR65573 WVN65570:WVN65573 F131106:F131109 JB131106:JB131109 SX131106:SX131109 ACT131106:ACT131109 AMP131106:AMP131109 AWL131106:AWL131109 BGH131106:BGH131109 BQD131106:BQD131109 BZZ131106:BZZ131109 CJV131106:CJV131109 CTR131106:CTR131109 DDN131106:DDN131109 DNJ131106:DNJ131109 DXF131106:DXF131109 EHB131106:EHB131109 EQX131106:EQX131109 FAT131106:FAT131109 FKP131106:FKP131109 FUL131106:FUL131109 GEH131106:GEH131109 GOD131106:GOD131109 GXZ131106:GXZ131109 HHV131106:HHV131109 HRR131106:HRR131109 IBN131106:IBN131109 ILJ131106:ILJ131109 IVF131106:IVF131109 JFB131106:JFB131109 JOX131106:JOX131109 JYT131106:JYT131109 KIP131106:KIP131109 KSL131106:KSL131109 LCH131106:LCH131109 LMD131106:LMD131109 LVZ131106:LVZ131109 MFV131106:MFV131109 MPR131106:MPR131109 MZN131106:MZN131109 NJJ131106:NJJ131109 NTF131106:NTF131109 ODB131106:ODB131109 OMX131106:OMX131109 OWT131106:OWT131109 PGP131106:PGP131109 PQL131106:PQL131109 QAH131106:QAH131109 QKD131106:QKD131109 QTZ131106:QTZ131109 RDV131106:RDV131109 RNR131106:RNR131109 RXN131106:RXN131109 SHJ131106:SHJ131109 SRF131106:SRF131109 TBB131106:TBB131109 TKX131106:TKX131109 TUT131106:TUT131109 UEP131106:UEP131109 UOL131106:UOL131109 UYH131106:UYH131109 VID131106:VID131109 VRZ131106:VRZ131109 WBV131106:WBV131109 WLR131106:WLR131109 WVN131106:WVN131109 F196642:F196645 JB196642:JB196645 SX196642:SX196645 ACT196642:ACT196645 AMP196642:AMP196645 AWL196642:AWL196645 BGH196642:BGH196645 BQD196642:BQD196645 BZZ196642:BZZ196645 CJV196642:CJV196645 CTR196642:CTR196645 DDN196642:DDN196645 DNJ196642:DNJ196645 DXF196642:DXF196645 EHB196642:EHB196645 EQX196642:EQX196645 FAT196642:FAT196645 FKP196642:FKP196645 FUL196642:FUL196645 GEH196642:GEH196645 GOD196642:GOD196645 GXZ196642:GXZ196645 HHV196642:HHV196645 HRR196642:HRR196645 IBN196642:IBN196645 ILJ196642:ILJ196645 IVF196642:IVF196645 JFB196642:JFB196645 JOX196642:JOX196645 JYT196642:JYT196645 KIP196642:KIP196645 KSL196642:KSL196645 LCH196642:LCH196645 LMD196642:LMD196645 LVZ196642:LVZ196645 MFV196642:MFV196645 MPR196642:MPR196645 MZN196642:MZN196645 NJJ196642:NJJ196645 NTF196642:NTF196645 ODB196642:ODB196645 OMX196642:OMX196645 OWT196642:OWT196645 PGP196642:PGP196645 PQL196642:PQL196645 QAH196642:QAH196645 QKD196642:QKD196645 QTZ196642:QTZ196645 RDV196642:RDV196645 RNR196642:RNR196645 RXN196642:RXN196645 SHJ196642:SHJ196645 SRF196642:SRF196645 TBB196642:TBB196645 TKX196642:TKX196645 TUT196642:TUT196645 UEP196642:UEP196645 UOL196642:UOL196645 UYH196642:UYH196645 VID196642:VID196645 VRZ196642:VRZ196645 WBV196642:WBV196645 WLR196642:WLR196645 WVN196642:WVN196645 F262178:F262181 JB262178:JB262181 SX262178:SX262181 ACT262178:ACT262181 AMP262178:AMP262181 AWL262178:AWL262181 BGH262178:BGH262181 BQD262178:BQD262181 BZZ262178:BZZ262181 CJV262178:CJV262181 CTR262178:CTR262181 DDN262178:DDN262181 DNJ262178:DNJ262181 DXF262178:DXF262181 EHB262178:EHB262181 EQX262178:EQX262181 FAT262178:FAT262181 FKP262178:FKP262181 FUL262178:FUL262181 GEH262178:GEH262181 GOD262178:GOD262181 GXZ262178:GXZ262181 HHV262178:HHV262181 HRR262178:HRR262181 IBN262178:IBN262181 ILJ262178:ILJ262181 IVF262178:IVF262181 JFB262178:JFB262181 JOX262178:JOX262181 JYT262178:JYT262181 KIP262178:KIP262181 KSL262178:KSL262181 LCH262178:LCH262181 LMD262178:LMD262181 LVZ262178:LVZ262181 MFV262178:MFV262181 MPR262178:MPR262181 MZN262178:MZN262181 NJJ262178:NJJ262181 NTF262178:NTF262181 ODB262178:ODB262181 OMX262178:OMX262181 OWT262178:OWT262181 PGP262178:PGP262181 PQL262178:PQL262181 QAH262178:QAH262181 QKD262178:QKD262181 QTZ262178:QTZ262181 RDV262178:RDV262181 RNR262178:RNR262181 RXN262178:RXN262181 SHJ262178:SHJ262181 SRF262178:SRF262181 TBB262178:TBB262181 TKX262178:TKX262181 TUT262178:TUT262181 UEP262178:UEP262181 UOL262178:UOL262181 UYH262178:UYH262181 VID262178:VID262181 VRZ262178:VRZ262181 WBV262178:WBV262181 WLR262178:WLR262181 WVN262178:WVN262181 F327714:F327717 JB327714:JB327717 SX327714:SX327717 ACT327714:ACT327717 AMP327714:AMP327717 AWL327714:AWL327717 BGH327714:BGH327717 BQD327714:BQD327717 BZZ327714:BZZ327717 CJV327714:CJV327717 CTR327714:CTR327717 DDN327714:DDN327717 DNJ327714:DNJ327717 DXF327714:DXF327717 EHB327714:EHB327717 EQX327714:EQX327717 FAT327714:FAT327717 FKP327714:FKP327717 FUL327714:FUL327717 GEH327714:GEH327717 GOD327714:GOD327717 GXZ327714:GXZ327717 HHV327714:HHV327717 HRR327714:HRR327717 IBN327714:IBN327717 ILJ327714:ILJ327717 IVF327714:IVF327717 JFB327714:JFB327717 JOX327714:JOX327717 JYT327714:JYT327717 KIP327714:KIP327717 KSL327714:KSL327717 LCH327714:LCH327717 LMD327714:LMD327717 LVZ327714:LVZ327717 MFV327714:MFV327717 MPR327714:MPR327717 MZN327714:MZN327717 NJJ327714:NJJ327717 NTF327714:NTF327717 ODB327714:ODB327717 OMX327714:OMX327717 OWT327714:OWT327717 PGP327714:PGP327717 PQL327714:PQL327717 QAH327714:QAH327717 QKD327714:QKD327717 QTZ327714:QTZ327717 RDV327714:RDV327717 RNR327714:RNR327717 RXN327714:RXN327717 SHJ327714:SHJ327717 SRF327714:SRF327717 TBB327714:TBB327717 TKX327714:TKX327717 TUT327714:TUT327717 UEP327714:UEP327717 UOL327714:UOL327717 UYH327714:UYH327717 VID327714:VID327717 VRZ327714:VRZ327717 WBV327714:WBV327717 WLR327714:WLR327717 WVN327714:WVN327717 F393250:F393253 JB393250:JB393253 SX393250:SX393253 ACT393250:ACT393253 AMP393250:AMP393253 AWL393250:AWL393253 BGH393250:BGH393253 BQD393250:BQD393253 BZZ393250:BZZ393253 CJV393250:CJV393253 CTR393250:CTR393253 DDN393250:DDN393253 DNJ393250:DNJ393253 DXF393250:DXF393253 EHB393250:EHB393253 EQX393250:EQX393253 FAT393250:FAT393253 FKP393250:FKP393253 FUL393250:FUL393253 GEH393250:GEH393253 GOD393250:GOD393253 GXZ393250:GXZ393253 HHV393250:HHV393253 HRR393250:HRR393253 IBN393250:IBN393253 ILJ393250:ILJ393253 IVF393250:IVF393253 JFB393250:JFB393253 JOX393250:JOX393253 JYT393250:JYT393253 KIP393250:KIP393253 KSL393250:KSL393253 LCH393250:LCH393253 LMD393250:LMD393253 LVZ393250:LVZ393253 MFV393250:MFV393253 MPR393250:MPR393253 MZN393250:MZN393253 NJJ393250:NJJ393253 NTF393250:NTF393253 ODB393250:ODB393253 OMX393250:OMX393253 OWT393250:OWT393253 PGP393250:PGP393253 PQL393250:PQL393253 QAH393250:QAH393253 QKD393250:QKD393253 QTZ393250:QTZ393253 RDV393250:RDV393253 RNR393250:RNR393253 RXN393250:RXN393253 SHJ393250:SHJ393253 SRF393250:SRF393253 TBB393250:TBB393253 TKX393250:TKX393253 TUT393250:TUT393253 UEP393250:UEP393253 UOL393250:UOL393253 UYH393250:UYH393253 VID393250:VID393253 VRZ393250:VRZ393253 WBV393250:WBV393253 WLR393250:WLR393253 WVN393250:WVN393253 F458786:F458789 JB458786:JB458789 SX458786:SX458789 ACT458786:ACT458789 AMP458786:AMP458789 AWL458786:AWL458789 BGH458786:BGH458789 BQD458786:BQD458789 BZZ458786:BZZ458789 CJV458786:CJV458789 CTR458786:CTR458789 DDN458786:DDN458789 DNJ458786:DNJ458789 DXF458786:DXF458789 EHB458786:EHB458789 EQX458786:EQX458789 FAT458786:FAT458789 FKP458786:FKP458789 FUL458786:FUL458789 GEH458786:GEH458789 GOD458786:GOD458789 GXZ458786:GXZ458789 HHV458786:HHV458789 HRR458786:HRR458789 IBN458786:IBN458789 ILJ458786:ILJ458789 IVF458786:IVF458789 JFB458786:JFB458789 JOX458786:JOX458789 JYT458786:JYT458789 KIP458786:KIP458789 KSL458786:KSL458789 LCH458786:LCH458789 LMD458786:LMD458789 LVZ458786:LVZ458789 MFV458786:MFV458789 MPR458786:MPR458789 MZN458786:MZN458789 NJJ458786:NJJ458789 NTF458786:NTF458789 ODB458786:ODB458789 OMX458786:OMX458789 OWT458786:OWT458789 PGP458786:PGP458789 PQL458786:PQL458789 QAH458786:QAH458789 QKD458786:QKD458789 QTZ458786:QTZ458789 RDV458786:RDV458789 RNR458786:RNR458789 RXN458786:RXN458789 SHJ458786:SHJ458789 SRF458786:SRF458789 TBB458786:TBB458789 TKX458786:TKX458789 TUT458786:TUT458789 UEP458786:UEP458789 UOL458786:UOL458789 UYH458786:UYH458789 VID458786:VID458789 VRZ458786:VRZ458789 WBV458786:WBV458789 WLR458786:WLR458789 WVN458786:WVN458789 F524322:F524325 JB524322:JB524325 SX524322:SX524325 ACT524322:ACT524325 AMP524322:AMP524325 AWL524322:AWL524325 BGH524322:BGH524325 BQD524322:BQD524325 BZZ524322:BZZ524325 CJV524322:CJV524325 CTR524322:CTR524325 DDN524322:DDN524325 DNJ524322:DNJ524325 DXF524322:DXF524325 EHB524322:EHB524325 EQX524322:EQX524325 FAT524322:FAT524325 FKP524322:FKP524325 FUL524322:FUL524325 GEH524322:GEH524325 GOD524322:GOD524325 GXZ524322:GXZ524325 HHV524322:HHV524325 HRR524322:HRR524325 IBN524322:IBN524325 ILJ524322:ILJ524325 IVF524322:IVF524325 JFB524322:JFB524325 JOX524322:JOX524325 JYT524322:JYT524325 KIP524322:KIP524325 KSL524322:KSL524325 LCH524322:LCH524325 LMD524322:LMD524325 LVZ524322:LVZ524325 MFV524322:MFV524325 MPR524322:MPR524325 MZN524322:MZN524325 NJJ524322:NJJ524325 NTF524322:NTF524325 ODB524322:ODB524325 OMX524322:OMX524325 OWT524322:OWT524325 PGP524322:PGP524325 PQL524322:PQL524325 QAH524322:QAH524325 QKD524322:QKD524325 QTZ524322:QTZ524325 RDV524322:RDV524325 RNR524322:RNR524325 RXN524322:RXN524325 SHJ524322:SHJ524325 SRF524322:SRF524325 TBB524322:TBB524325 TKX524322:TKX524325 TUT524322:TUT524325 UEP524322:UEP524325 UOL524322:UOL524325 UYH524322:UYH524325 VID524322:VID524325 VRZ524322:VRZ524325 WBV524322:WBV524325 WLR524322:WLR524325 WVN524322:WVN524325 F589858:F589861 JB589858:JB589861 SX589858:SX589861 ACT589858:ACT589861 AMP589858:AMP589861 AWL589858:AWL589861 BGH589858:BGH589861 BQD589858:BQD589861 BZZ589858:BZZ589861 CJV589858:CJV589861 CTR589858:CTR589861 DDN589858:DDN589861 DNJ589858:DNJ589861 DXF589858:DXF589861 EHB589858:EHB589861 EQX589858:EQX589861 FAT589858:FAT589861 FKP589858:FKP589861 FUL589858:FUL589861 GEH589858:GEH589861 GOD589858:GOD589861 GXZ589858:GXZ589861 HHV589858:HHV589861 HRR589858:HRR589861 IBN589858:IBN589861 ILJ589858:ILJ589861 IVF589858:IVF589861 JFB589858:JFB589861 JOX589858:JOX589861 JYT589858:JYT589861 KIP589858:KIP589861 KSL589858:KSL589861 LCH589858:LCH589861 LMD589858:LMD589861 LVZ589858:LVZ589861 MFV589858:MFV589861 MPR589858:MPR589861 MZN589858:MZN589861 NJJ589858:NJJ589861 NTF589858:NTF589861 ODB589858:ODB589861 OMX589858:OMX589861 OWT589858:OWT589861 PGP589858:PGP589861 PQL589858:PQL589861 QAH589858:QAH589861 QKD589858:QKD589861 QTZ589858:QTZ589861 RDV589858:RDV589861 RNR589858:RNR589861 RXN589858:RXN589861 SHJ589858:SHJ589861 SRF589858:SRF589861 TBB589858:TBB589861 TKX589858:TKX589861 TUT589858:TUT589861 UEP589858:UEP589861 UOL589858:UOL589861 UYH589858:UYH589861 VID589858:VID589861 VRZ589858:VRZ589861 WBV589858:WBV589861 WLR589858:WLR589861 WVN589858:WVN589861 F655394:F655397 JB655394:JB655397 SX655394:SX655397 ACT655394:ACT655397 AMP655394:AMP655397 AWL655394:AWL655397 BGH655394:BGH655397 BQD655394:BQD655397 BZZ655394:BZZ655397 CJV655394:CJV655397 CTR655394:CTR655397 DDN655394:DDN655397 DNJ655394:DNJ655397 DXF655394:DXF655397 EHB655394:EHB655397 EQX655394:EQX655397 FAT655394:FAT655397 FKP655394:FKP655397 FUL655394:FUL655397 GEH655394:GEH655397 GOD655394:GOD655397 GXZ655394:GXZ655397 HHV655394:HHV655397 HRR655394:HRR655397 IBN655394:IBN655397 ILJ655394:ILJ655397 IVF655394:IVF655397 JFB655394:JFB655397 JOX655394:JOX655397 JYT655394:JYT655397 KIP655394:KIP655397 KSL655394:KSL655397 LCH655394:LCH655397 LMD655394:LMD655397 LVZ655394:LVZ655397 MFV655394:MFV655397 MPR655394:MPR655397 MZN655394:MZN655397 NJJ655394:NJJ655397 NTF655394:NTF655397 ODB655394:ODB655397 OMX655394:OMX655397 OWT655394:OWT655397 PGP655394:PGP655397 PQL655394:PQL655397 QAH655394:QAH655397 QKD655394:QKD655397 QTZ655394:QTZ655397 RDV655394:RDV655397 RNR655394:RNR655397 RXN655394:RXN655397 SHJ655394:SHJ655397 SRF655394:SRF655397 TBB655394:TBB655397 TKX655394:TKX655397 TUT655394:TUT655397 UEP655394:UEP655397 UOL655394:UOL655397 UYH655394:UYH655397 VID655394:VID655397 VRZ655394:VRZ655397 WBV655394:WBV655397 WLR655394:WLR655397 WVN655394:WVN655397 F720930:F720933 JB720930:JB720933 SX720930:SX720933 ACT720930:ACT720933 AMP720930:AMP720933 AWL720930:AWL720933 BGH720930:BGH720933 BQD720930:BQD720933 BZZ720930:BZZ720933 CJV720930:CJV720933 CTR720930:CTR720933 DDN720930:DDN720933 DNJ720930:DNJ720933 DXF720930:DXF720933 EHB720930:EHB720933 EQX720930:EQX720933 FAT720930:FAT720933 FKP720930:FKP720933 FUL720930:FUL720933 GEH720930:GEH720933 GOD720930:GOD720933 GXZ720930:GXZ720933 HHV720930:HHV720933 HRR720930:HRR720933 IBN720930:IBN720933 ILJ720930:ILJ720933 IVF720930:IVF720933 JFB720930:JFB720933 JOX720930:JOX720933 JYT720930:JYT720933 KIP720930:KIP720933 KSL720930:KSL720933 LCH720930:LCH720933 LMD720930:LMD720933 LVZ720930:LVZ720933 MFV720930:MFV720933 MPR720930:MPR720933 MZN720930:MZN720933 NJJ720930:NJJ720933 NTF720930:NTF720933 ODB720930:ODB720933 OMX720930:OMX720933 OWT720930:OWT720933 PGP720930:PGP720933 PQL720930:PQL720933 QAH720930:QAH720933 QKD720930:QKD720933 QTZ720930:QTZ720933 RDV720930:RDV720933 RNR720930:RNR720933 RXN720930:RXN720933 SHJ720930:SHJ720933 SRF720930:SRF720933 TBB720930:TBB720933 TKX720930:TKX720933 TUT720930:TUT720933 UEP720930:UEP720933 UOL720930:UOL720933 UYH720930:UYH720933 VID720930:VID720933 VRZ720930:VRZ720933 WBV720930:WBV720933 WLR720930:WLR720933 WVN720930:WVN720933 F786466:F786469 JB786466:JB786469 SX786466:SX786469 ACT786466:ACT786469 AMP786466:AMP786469 AWL786466:AWL786469 BGH786466:BGH786469 BQD786466:BQD786469 BZZ786466:BZZ786469 CJV786466:CJV786469 CTR786466:CTR786469 DDN786466:DDN786469 DNJ786466:DNJ786469 DXF786466:DXF786469 EHB786466:EHB786469 EQX786466:EQX786469 FAT786466:FAT786469 FKP786466:FKP786469 FUL786466:FUL786469 GEH786466:GEH786469 GOD786466:GOD786469 GXZ786466:GXZ786469 HHV786466:HHV786469 HRR786466:HRR786469 IBN786466:IBN786469 ILJ786466:ILJ786469 IVF786466:IVF786469 JFB786466:JFB786469 JOX786466:JOX786469 JYT786466:JYT786469 KIP786466:KIP786469 KSL786466:KSL786469 LCH786466:LCH786469 LMD786466:LMD786469 LVZ786466:LVZ786469 MFV786466:MFV786469 MPR786466:MPR786469 MZN786466:MZN786469 NJJ786466:NJJ786469 NTF786466:NTF786469 ODB786466:ODB786469 OMX786466:OMX786469 OWT786466:OWT786469 PGP786466:PGP786469 PQL786466:PQL786469 QAH786466:QAH786469 QKD786466:QKD786469 QTZ786466:QTZ786469 RDV786466:RDV786469 RNR786466:RNR786469 RXN786466:RXN786469 SHJ786466:SHJ786469 SRF786466:SRF786469 TBB786466:TBB786469 TKX786466:TKX786469 TUT786466:TUT786469 UEP786466:UEP786469 UOL786466:UOL786469 UYH786466:UYH786469 VID786466:VID786469 VRZ786466:VRZ786469 WBV786466:WBV786469 WLR786466:WLR786469 WVN786466:WVN786469 F852002:F852005 JB852002:JB852005 SX852002:SX852005 ACT852002:ACT852005 AMP852002:AMP852005 AWL852002:AWL852005 BGH852002:BGH852005 BQD852002:BQD852005 BZZ852002:BZZ852005 CJV852002:CJV852005 CTR852002:CTR852005 DDN852002:DDN852005 DNJ852002:DNJ852005 DXF852002:DXF852005 EHB852002:EHB852005 EQX852002:EQX852005 FAT852002:FAT852005 FKP852002:FKP852005 FUL852002:FUL852005 GEH852002:GEH852005 GOD852002:GOD852005 GXZ852002:GXZ852005 HHV852002:HHV852005 HRR852002:HRR852005 IBN852002:IBN852005 ILJ852002:ILJ852005 IVF852002:IVF852005 JFB852002:JFB852005 JOX852002:JOX852005 JYT852002:JYT852005 KIP852002:KIP852005 KSL852002:KSL852005 LCH852002:LCH852005 LMD852002:LMD852005 LVZ852002:LVZ852005 MFV852002:MFV852005 MPR852002:MPR852005 MZN852002:MZN852005 NJJ852002:NJJ852005 NTF852002:NTF852005 ODB852002:ODB852005 OMX852002:OMX852005 OWT852002:OWT852005 PGP852002:PGP852005 PQL852002:PQL852005 QAH852002:QAH852005 QKD852002:QKD852005 QTZ852002:QTZ852005 RDV852002:RDV852005 RNR852002:RNR852005 RXN852002:RXN852005 SHJ852002:SHJ852005 SRF852002:SRF852005 TBB852002:TBB852005 TKX852002:TKX852005 TUT852002:TUT852005 UEP852002:UEP852005 UOL852002:UOL852005 UYH852002:UYH852005 VID852002:VID852005 VRZ852002:VRZ852005 WBV852002:WBV852005 WLR852002:WLR852005 WVN852002:WVN852005 F917538:F917541 JB917538:JB917541 SX917538:SX917541 ACT917538:ACT917541 AMP917538:AMP917541 AWL917538:AWL917541 BGH917538:BGH917541 BQD917538:BQD917541 BZZ917538:BZZ917541 CJV917538:CJV917541 CTR917538:CTR917541 DDN917538:DDN917541 DNJ917538:DNJ917541 DXF917538:DXF917541 EHB917538:EHB917541 EQX917538:EQX917541 FAT917538:FAT917541 FKP917538:FKP917541 FUL917538:FUL917541 GEH917538:GEH917541 GOD917538:GOD917541 GXZ917538:GXZ917541 HHV917538:HHV917541 HRR917538:HRR917541 IBN917538:IBN917541 ILJ917538:ILJ917541 IVF917538:IVF917541 JFB917538:JFB917541 JOX917538:JOX917541 JYT917538:JYT917541 KIP917538:KIP917541 KSL917538:KSL917541 LCH917538:LCH917541 LMD917538:LMD917541 LVZ917538:LVZ917541 MFV917538:MFV917541 MPR917538:MPR917541 MZN917538:MZN917541 NJJ917538:NJJ917541 NTF917538:NTF917541 ODB917538:ODB917541 OMX917538:OMX917541 OWT917538:OWT917541 PGP917538:PGP917541 PQL917538:PQL917541 QAH917538:QAH917541 QKD917538:QKD917541 QTZ917538:QTZ917541 RDV917538:RDV917541 RNR917538:RNR917541 RXN917538:RXN917541 SHJ917538:SHJ917541 SRF917538:SRF917541 TBB917538:TBB917541 TKX917538:TKX917541 TUT917538:TUT917541 UEP917538:UEP917541 UOL917538:UOL917541 UYH917538:UYH917541 VID917538:VID917541 VRZ917538:VRZ917541 WBV917538:WBV917541 WLR917538:WLR917541 WVN917538:WVN917541 F983074:F983077 JB983074:JB983077 SX983074:SX983077 ACT983074:ACT983077 AMP983074:AMP983077 AWL983074:AWL983077 BGH983074:BGH983077 BQD983074:BQD983077 BZZ983074:BZZ983077 CJV983074:CJV983077 CTR983074:CTR983077 DDN983074:DDN983077 DNJ983074:DNJ983077 DXF983074:DXF983077 EHB983074:EHB983077 EQX983074:EQX983077 FAT983074:FAT983077 FKP983074:FKP983077 FUL983074:FUL983077 GEH983074:GEH983077 GOD983074:GOD983077 GXZ983074:GXZ983077 HHV983074:HHV983077 HRR983074:HRR983077 IBN983074:IBN983077 ILJ983074:ILJ983077 IVF983074:IVF983077 JFB983074:JFB983077 JOX983074:JOX983077 JYT983074:JYT983077 KIP983074:KIP983077 KSL983074:KSL983077 LCH983074:LCH983077 LMD983074:LMD983077 LVZ983074:LVZ983077 MFV983074:MFV983077 MPR983074:MPR983077 MZN983074:MZN983077 NJJ983074:NJJ983077 NTF983074:NTF983077 ODB983074:ODB983077 OMX983074:OMX983077 OWT983074:OWT983077 PGP983074:PGP983077 PQL983074:PQL983077 QAH983074:QAH983077 QKD983074:QKD983077 QTZ983074:QTZ983077 RDV983074:RDV983077 RNR983074:RNR983077 RXN983074:RXN983077 SHJ983074:SHJ983077 SRF983074:SRF983077 TBB983074:TBB983077 TKX983074:TKX983077 TUT983074:TUT983077 UEP983074:UEP983077 UOL983074:UOL983077 UYH983074:UYH983077 VID983074:VID983077 VRZ983074:VRZ983077 WBV983074:WBV983077 WLR983074:WLR983077 WVN983074:WVN983077 F39 JB39 SX39 ACT39 AMP39 AWL39 BGH39 BQD39 BZZ39 CJV39 CTR39 DDN39 DNJ39 DXF39 EHB39 EQX39 FAT39 FKP39 FUL39 GEH39 GOD39 GXZ39 HHV39 HRR39 IBN39 ILJ39 IVF39 JFB39 JOX39 JYT39 KIP39 KSL39 LCH39 LMD39 LVZ39 MFV39 MPR39 MZN39 NJJ39 NTF39 ODB39 OMX39 OWT39 PGP39 PQL39 QAH39 QKD39 QTZ39 RDV39 RNR39 RXN39 SHJ39 SRF39 TBB39 TKX39 TUT39 UEP39 UOL39 UYH39 VID39 VRZ39 WBV39 WLR39 WVN39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F65577 JB65577 SX65577 ACT65577 AMP65577 AWL65577 BGH65577 BQD65577 BZZ65577 CJV65577 CTR65577 DDN65577 DNJ65577 DXF65577 EHB65577 EQX65577 FAT65577 FKP65577 FUL65577 GEH65577 GOD65577 GXZ65577 HHV65577 HRR65577 IBN65577 ILJ65577 IVF65577 JFB65577 JOX65577 JYT65577 KIP65577 KSL65577 LCH65577 LMD65577 LVZ65577 MFV65577 MPR65577 MZN65577 NJJ65577 NTF65577 ODB65577 OMX65577 OWT65577 PGP65577 PQL65577 QAH65577 QKD65577 QTZ65577 RDV65577 RNR65577 RXN65577 SHJ65577 SRF65577 TBB65577 TKX65577 TUT65577 UEP65577 UOL65577 UYH65577 VID65577 VRZ65577 WBV65577 WLR65577 WVN65577 F131113 JB131113 SX131113 ACT131113 AMP131113 AWL131113 BGH131113 BQD131113 BZZ131113 CJV131113 CTR131113 DDN131113 DNJ131113 DXF131113 EHB131113 EQX131113 FAT131113 FKP131113 FUL131113 GEH131113 GOD131113 GXZ131113 HHV131113 HRR131113 IBN131113 ILJ131113 IVF131113 JFB131113 JOX131113 JYT131113 KIP131113 KSL131113 LCH131113 LMD131113 LVZ131113 MFV131113 MPR131113 MZN131113 NJJ131113 NTF131113 ODB131113 OMX131113 OWT131113 PGP131113 PQL131113 QAH131113 QKD131113 QTZ131113 RDV131113 RNR131113 RXN131113 SHJ131113 SRF131113 TBB131113 TKX131113 TUT131113 UEP131113 UOL131113 UYH131113 VID131113 VRZ131113 WBV131113 WLR131113 WVN131113 F196649 JB196649 SX196649 ACT196649 AMP196649 AWL196649 BGH196649 BQD196649 BZZ196649 CJV196649 CTR196649 DDN196649 DNJ196649 DXF196649 EHB196649 EQX196649 FAT196649 FKP196649 FUL196649 GEH196649 GOD196649 GXZ196649 HHV196649 HRR196649 IBN196649 ILJ196649 IVF196649 JFB196649 JOX196649 JYT196649 KIP196649 KSL196649 LCH196649 LMD196649 LVZ196649 MFV196649 MPR196649 MZN196649 NJJ196649 NTF196649 ODB196649 OMX196649 OWT196649 PGP196649 PQL196649 QAH196649 QKD196649 QTZ196649 RDV196649 RNR196649 RXN196649 SHJ196649 SRF196649 TBB196649 TKX196649 TUT196649 UEP196649 UOL196649 UYH196649 VID196649 VRZ196649 WBV196649 WLR196649 WVN196649 F262185 JB262185 SX262185 ACT262185 AMP262185 AWL262185 BGH262185 BQD262185 BZZ262185 CJV262185 CTR262185 DDN262185 DNJ262185 DXF262185 EHB262185 EQX262185 FAT262185 FKP262185 FUL262185 GEH262185 GOD262185 GXZ262185 HHV262185 HRR262185 IBN262185 ILJ262185 IVF262185 JFB262185 JOX262185 JYT262185 KIP262185 KSL262185 LCH262185 LMD262185 LVZ262185 MFV262185 MPR262185 MZN262185 NJJ262185 NTF262185 ODB262185 OMX262185 OWT262185 PGP262185 PQL262185 QAH262185 QKD262185 QTZ262185 RDV262185 RNR262185 RXN262185 SHJ262185 SRF262185 TBB262185 TKX262185 TUT262185 UEP262185 UOL262185 UYH262185 VID262185 VRZ262185 WBV262185 WLR262185 WVN262185 F327721 JB327721 SX327721 ACT327721 AMP327721 AWL327721 BGH327721 BQD327721 BZZ327721 CJV327721 CTR327721 DDN327721 DNJ327721 DXF327721 EHB327721 EQX327721 FAT327721 FKP327721 FUL327721 GEH327721 GOD327721 GXZ327721 HHV327721 HRR327721 IBN327721 ILJ327721 IVF327721 JFB327721 JOX327721 JYT327721 KIP327721 KSL327721 LCH327721 LMD327721 LVZ327721 MFV327721 MPR327721 MZN327721 NJJ327721 NTF327721 ODB327721 OMX327721 OWT327721 PGP327721 PQL327721 QAH327721 QKD327721 QTZ327721 RDV327721 RNR327721 RXN327721 SHJ327721 SRF327721 TBB327721 TKX327721 TUT327721 UEP327721 UOL327721 UYH327721 VID327721 VRZ327721 WBV327721 WLR327721 WVN327721 F393257 JB393257 SX393257 ACT393257 AMP393257 AWL393257 BGH393257 BQD393257 BZZ393257 CJV393257 CTR393257 DDN393257 DNJ393257 DXF393257 EHB393257 EQX393257 FAT393257 FKP393257 FUL393257 GEH393257 GOD393257 GXZ393257 HHV393257 HRR393257 IBN393257 ILJ393257 IVF393257 JFB393257 JOX393257 JYT393257 KIP393257 KSL393257 LCH393257 LMD393257 LVZ393257 MFV393257 MPR393257 MZN393257 NJJ393257 NTF393257 ODB393257 OMX393257 OWT393257 PGP393257 PQL393257 QAH393257 QKD393257 QTZ393257 RDV393257 RNR393257 RXN393257 SHJ393257 SRF393257 TBB393257 TKX393257 TUT393257 UEP393257 UOL393257 UYH393257 VID393257 VRZ393257 WBV393257 WLR393257 WVN393257 F458793 JB458793 SX458793 ACT458793 AMP458793 AWL458793 BGH458793 BQD458793 BZZ458793 CJV458793 CTR458793 DDN458793 DNJ458793 DXF458793 EHB458793 EQX458793 FAT458793 FKP458793 FUL458793 GEH458793 GOD458793 GXZ458793 HHV458793 HRR458793 IBN458793 ILJ458793 IVF458793 JFB458793 JOX458793 JYT458793 KIP458793 KSL458793 LCH458793 LMD458793 LVZ458793 MFV458793 MPR458793 MZN458793 NJJ458793 NTF458793 ODB458793 OMX458793 OWT458793 PGP458793 PQL458793 QAH458793 QKD458793 QTZ458793 RDV458793 RNR458793 RXN458793 SHJ458793 SRF458793 TBB458793 TKX458793 TUT458793 UEP458793 UOL458793 UYH458793 VID458793 VRZ458793 WBV458793 WLR458793 WVN458793 F524329 JB524329 SX524329 ACT524329 AMP524329 AWL524329 BGH524329 BQD524329 BZZ524329 CJV524329 CTR524329 DDN524329 DNJ524329 DXF524329 EHB524329 EQX524329 FAT524329 FKP524329 FUL524329 GEH524329 GOD524329 GXZ524329 HHV524329 HRR524329 IBN524329 ILJ524329 IVF524329 JFB524329 JOX524329 JYT524329 KIP524329 KSL524329 LCH524329 LMD524329 LVZ524329 MFV524329 MPR524329 MZN524329 NJJ524329 NTF524329 ODB524329 OMX524329 OWT524329 PGP524329 PQL524329 QAH524329 QKD524329 QTZ524329 RDV524329 RNR524329 RXN524329 SHJ524329 SRF524329 TBB524329 TKX524329 TUT524329 UEP524329 UOL524329 UYH524329 VID524329 VRZ524329 WBV524329 WLR524329 WVN524329 F589865 JB589865 SX589865 ACT589865 AMP589865 AWL589865 BGH589865 BQD589865 BZZ589865 CJV589865 CTR589865 DDN589865 DNJ589865 DXF589865 EHB589865 EQX589865 FAT589865 FKP589865 FUL589865 GEH589865 GOD589865 GXZ589865 HHV589865 HRR589865 IBN589865 ILJ589865 IVF589865 JFB589865 JOX589865 JYT589865 KIP589865 KSL589865 LCH589865 LMD589865 LVZ589865 MFV589865 MPR589865 MZN589865 NJJ589865 NTF589865 ODB589865 OMX589865 OWT589865 PGP589865 PQL589865 QAH589865 QKD589865 QTZ589865 RDV589865 RNR589865 RXN589865 SHJ589865 SRF589865 TBB589865 TKX589865 TUT589865 UEP589865 UOL589865 UYH589865 VID589865 VRZ589865 WBV589865 WLR589865 WVN589865 F655401 JB655401 SX655401 ACT655401 AMP655401 AWL655401 BGH655401 BQD655401 BZZ655401 CJV655401 CTR655401 DDN655401 DNJ655401 DXF655401 EHB655401 EQX655401 FAT655401 FKP655401 FUL655401 GEH655401 GOD655401 GXZ655401 HHV655401 HRR655401 IBN655401 ILJ655401 IVF655401 JFB655401 JOX655401 JYT655401 KIP655401 KSL655401 LCH655401 LMD655401 LVZ655401 MFV655401 MPR655401 MZN655401 NJJ655401 NTF655401 ODB655401 OMX655401 OWT655401 PGP655401 PQL655401 QAH655401 QKD655401 QTZ655401 RDV655401 RNR655401 RXN655401 SHJ655401 SRF655401 TBB655401 TKX655401 TUT655401 UEP655401 UOL655401 UYH655401 VID655401 VRZ655401 WBV655401 WLR655401 WVN655401 F720937 JB720937 SX720937 ACT720937 AMP720937 AWL720937 BGH720937 BQD720937 BZZ720937 CJV720937 CTR720937 DDN720937 DNJ720937 DXF720937 EHB720937 EQX720937 FAT720937 FKP720937 FUL720937 GEH720937 GOD720937 GXZ720937 HHV720937 HRR720937 IBN720937 ILJ720937 IVF720937 JFB720937 JOX720937 JYT720937 KIP720937 KSL720937 LCH720937 LMD720937 LVZ720937 MFV720937 MPR720937 MZN720937 NJJ720937 NTF720937 ODB720937 OMX720937 OWT720937 PGP720937 PQL720937 QAH720937 QKD720937 QTZ720937 RDV720937 RNR720937 RXN720937 SHJ720937 SRF720937 TBB720937 TKX720937 TUT720937 UEP720937 UOL720937 UYH720937 VID720937 VRZ720937 WBV720937 WLR720937 WVN720937 F786473 JB786473 SX786473 ACT786473 AMP786473 AWL786473 BGH786473 BQD786473 BZZ786473 CJV786473 CTR786473 DDN786473 DNJ786473 DXF786473 EHB786473 EQX786473 FAT786473 FKP786473 FUL786473 GEH786473 GOD786473 GXZ786473 HHV786473 HRR786473 IBN786473 ILJ786473 IVF786473 JFB786473 JOX786473 JYT786473 KIP786473 KSL786473 LCH786473 LMD786473 LVZ786473 MFV786473 MPR786473 MZN786473 NJJ786473 NTF786473 ODB786473 OMX786473 OWT786473 PGP786473 PQL786473 QAH786473 QKD786473 QTZ786473 RDV786473 RNR786473 RXN786473 SHJ786473 SRF786473 TBB786473 TKX786473 TUT786473 UEP786473 UOL786473 UYH786473 VID786473 VRZ786473 WBV786473 WLR786473 WVN786473 F852009 JB852009 SX852009 ACT852009 AMP852009 AWL852009 BGH852009 BQD852009 BZZ852009 CJV852009 CTR852009 DDN852009 DNJ852009 DXF852009 EHB852009 EQX852009 FAT852009 FKP852009 FUL852009 GEH852009 GOD852009 GXZ852009 HHV852009 HRR852009 IBN852009 ILJ852009 IVF852009 JFB852009 JOX852009 JYT852009 KIP852009 KSL852009 LCH852009 LMD852009 LVZ852009 MFV852009 MPR852009 MZN852009 NJJ852009 NTF852009 ODB852009 OMX852009 OWT852009 PGP852009 PQL852009 QAH852009 QKD852009 QTZ852009 RDV852009 RNR852009 RXN852009 SHJ852009 SRF852009 TBB852009 TKX852009 TUT852009 UEP852009 UOL852009 UYH852009 VID852009 VRZ852009 WBV852009 WLR852009 WVN852009 F917545 JB917545 SX917545 ACT917545 AMP917545 AWL917545 BGH917545 BQD917545 BZZ917545 CJV917545 CTR917545 DDN917545 DNJ917545 DXF917545 EHB917545 EQX917545 FAT917545 FKP917545 FUL917545 GEH917545 GOD917545 GXZ917545 HHV917545 HRR917545 IBN917545 ILJ917545 IVF917545 JFB917545 JOX917545 JYT917545 KIP917545 KSL917545 LCH917545 LMD917545 LVZ917545 MFV917545 MPR917545 MZN917545 NJJ917545 NTF917545 ODB917545 OMX917545 OWT917545 PGP917545 PQL917545 QAH917545 QKD917545 QTZ917545 RDV917545 RNR917545 RXN917545 SHJ917545 SRF917545 TBB917545 TKX917545 TUT917545 UEP917545 UOL917545 UYH917545 VID917545 VRZ917545 WBV917545 WLR917545 WVN917545 F983081 JB983081 SX983081 ACT983081 AMP983081 AWL983081 BGH983081 BQD983081 BZZ983081 CJV983081 CTR983081 DDN983081 DNJ983081 DXF983081 EHB983081 EQX983081 FAT983081 FKP983081 FUL983081 GEH983081 GOD983081 GXZ983081 HHV983081 HRR983081 IBN983081 ILJ983081 IVF983081 JFB983081 JOX983081 JYT983081 KIP983081 KSL983081 LCH983081 LMD983081 LVZ983081 MFV983081 MPR983081 MZN983081 NJJ983081 NTF983081 ODB983081 OMX983081 OWT983081 PGP983081 PQL983081 QAH983081 QKD983081 QTZ983081 RDV983081 RNR983081 RXN983081 SHJ983081 SRF983081 TBB983081 TKX983081 TUT983081 UEP983081 UOL983081 UYH983081 VID983081 VRZ983081 WBV983081 WLR983081 WVN983081 I26 JE26 TA26 ACW26 AMS26 AWO26 BGK26 BQG26 CAC26 CJY26 CTU26 DDQ26 DNM26 DXI26 EHE26 ERA26 FAW26 FKS26 FUO26 GEK26 GOG26 GYC26 HHY26 HRU26 IBQ26 ILM26 IVI26 JFE26 JPA26 JYW26 KIS26 KSO26 LCK26 LMG26 LWC26 MFY26 MPU26 MZQ26 NJM26 NTI26 ODE26 ONA26 OWW26 PGS26 PQO26 QAK26 QKG26 QUC26 RDY26 RNU26 RXQ26 SHM26 SRI26 TBE26 TLA26 TUW26 UES26 UOO26 UYK26 VIG26 VSC26 WBY26 WLU26 WVQ26 I65562 JE65562 TA65562 ACW65562 AMS65562 AWO65562 BGK65562 BQG65562 CAC65562 CJY65562 CTU65562 DDQ65562 DNM65562 DXI65562 EHE65562 ERA65562 FAW65562 FKS65562 FUO65562 GEK65562 GOG65562 GYC65562 HHY65562 HRU65562 IBQ65562 ILM65562 IVI65562 JFE65562 JPA65562 JYW65562 KIS65562 KSO65562 LCK65562 LMG65562 LWC65562 MFY65562 MPU65562 MZQ65562 NJM65562 NTI65562 ODE65562 ONA65562 OWW65562 PGS65562 PQO65562 QAK65562 QKG65562 QUC65562 RDY65562 RNU65562 RXQ65562 SHM65562 SRI65562 TBE65562 TLA65562 TUW65562 UES65562 UOO65562 UYK65562 VIG65562 VSC65562 WBY65562 WLU65562 WVQ65562 I131098 JE131098 TA131098 ACW131098 AMS131098 AWO131098 BGK131098 BQG131098 CAC131098 CJY131098 CTU131098 DDQ131098 DNM131098 DXI131098 EHE131098 ERA131098 FAW131098 FKS131098 FUO131098 GEK131098 GOG131098 GYC131098 HHY131098 HRU131098 IBQ131098 ILM131098 IVI131098 JFE131098 JPA131098 JYW131098 KIS131098 KSO131098 LCK131098 LMG131098 LWC131098 MFY131098 MPU131098 MZQ131098 NJM131098 NTI131098 ODE131098 ONA131098 OWW131098 PGS131098 PQO131098 QAK131098 QKG131098 QUC131098 RDY131098 RNU131098 RXQ131098 SHM131098 SRI131098 TBE131098 TLA131098 TUW131098 UES131098 UOO131098 UYK131098 VIG131098 VSC131098 WBY131098 WLU131098 WVQ131098 I196634 JE196634 TA196634 ACW196634 AMS196634 AWO196634 BGK196634 BQG196634 CAC196634 CJY196634 CTU196634 DDQ196634 DNM196634 DXI196634 EHE196634 ERA196634 FAW196634 FKS196634 FUO196634 GEK196634 GOG196634 GYC196634 HHY196634 HRU196634 IBQ196634 ILM196634 IVI196634 JFE196634 JPA196634 JYW196634 KIS196634 KSO196634 LCK196634 LMG196634 LWC196634 MFY196634 MPU196634 MZQ196634 NJM196634 NTI196634 ODE196634 ONA196634 OWW196634 PGS196634 PQO196634 QAK196634 QKG196634 QUC196634 RDY196634 RNU196634 RXQ196634 SHM196634 SRI196634 TBE196634 TLA196634 TUW196634 UES196634 UOO196634 UYK196634 VIG196634 VSC196634 WBY196634 WLU196634 WVQ196634 I262170 JE262170 TA262170 ACW262170 AMS262170 AWO262170 BGK262170 BQG262170 CAC262170 CJY262170 CTU262170 DDQ262170 DNM262170 DXI262170 EHE262170 ERA262170 FAW262170 FKS262170 FUO262170 GEK262170 GOG262170 GYC262170 HHY262170 HRU262170 IBQ262170 ILM262170 IVI262170 JFE262170 JPA262170 JYW262170 KIS262170 KSO262170 LCK262170 LMG262170 LWC262170 MFY262170 MPU262170 MZQ262170 NJM262170 NTI262170 ODE262170 ONA262170 OWW262170 PGS262170 PQO262170 QAK262170 QKG262170 QUC262170 RDY262170 RNU262170 RXQ262170 SHM262170 SRI262170 TBE262170 TLA262170 TUW262170 UES262170 UOO262170 UYK262170 VIG262170 VSC262170 WBY262170 WLU262170 WVQ262170 I327706 JE327706 TA327706 ACW327706 AMS327706 AWO327706 BGK327706 BQG327706 CAC327706 CJY327706 CTU327706 DDQ327706 DNM327706 DXI327706 EHE327706 ERA327706 FAW327706 FKS327706 FUO327706 GEK327706 GOG327706 GYC327706 HHY327706 HRU327706 IBQ327706 ILM327706 IVI327706 JFE327706 JPA327706 JYW327706 KIS327706 KSO327706 LCK327706 LMG327706 LWC327706 MFY327706 MPU327706 MZQ327706 NJM327706 NTI327706 ODE327706 ONA327706 OWW327706 PGS327706 PQO327706 QAK327706 QKG327706 QUC327706 RDY327706 RNU327706 RXQ327706 SHM327706 SRI327706 TBE327706 TLA327706 TUW327706 UES327706 UOO327706 UYK327706 VIG327706 VSC327706 WBY327706 WLU327706 WVQ327706 I393242 JE393242 TA393242 ACW393242 AMS393242 AWO393242 BGK393242 BQG393242 CAC393242 CJY393242 CTU393242 DDQ393242 DNM393242 DXI393242 EHE393242 ERA393242 FAW393242 FKS393242 FUO393242 GEK393242 GOG393242 GYC393242 HHY393242 HRU393242 IBQ393242 ILM393242 IVI393242 JFE393242 JPA393242 JYW393242 KIS393242 KSO393242 LCK393242 LMG393242 LWC393242 MFY393242 MPU393242 MZQ393242 NJM393242 NTI393242 ODE393242 ONA393242 OWW393242 PGS393242 PQO393242 QAK393242 QKG393242 QUC393242 RDY393242 RNU393242 RXQ393242 SHM393242 SRI393242 TBE393242 TLA393242 TUW393242 UES393242 UOO393242 UYK393242 VIG393242 VSC393242 WBY393242 WLU393242 WVQ393242 I458778 JE458778 TA458778 ACW458778 AMS458778 AWO458778 BGK458778 BQG458778 CAC458778 CJY458778 CTU458778 DDQ458778 DNM458778 DXI458778 EHE458778 ERA458778 FAW458778 FKS458778 FUO458778 GEK458778 GOG458778 GYC458778 HHY458778 HRU458778 IBQ458778 ILM458778 IVI458778 JFE458778 JPA458778 JYW458778 KIS458778 KSO458778 LCK458778 LMG458778 LWC458778 MFY458778 MPU458778 MZQ458778 NJM458778 NTI458778 ODE458778 ONA458778 OWW458778 PGS458778 PQO458778 QAK458778 QKG458778 QUC458778 RDY458778 RNU458778 RXQ458778 SHM458778 SRI458778 TBE458778 TLA458778 TUW458778 UES458778 UOO458778 UYK458778 VIG458778 VSC458778 WBY458778 WLU458778 WVQ458778 I524314 JE524314 TA524314 ACW524314 AMS524314 AWO524314 BGK524314 BQG524314 CAC524314 CJY524314 CTU524314 DDQ524314 DNM524314 DXI524314 EHE524314 ERA524314 FAW524314 FKS524314 FUO524314 GEK524314 GOG524314 GYC524314 HHY524314 HRU524314 IBQ524314 ILM524314 IVI524314 JFE524314 JPA524314 JYW524314 KIS524314 KSO524314 LCK524314 LMG524314 LWC524314 MFY524314 MPU524314 MZQ524314 NJM524314 NTI524314 ODE524314 ONA524314 OWW524314 PGS524314 PQO524314 QAK524314 QKG524314 QUC524314 RDY524314 RNU524314 RXQ524314 SHM524314 SRI524314 TBE524314 TLA524314 TUW524314 UES524314 UOO524314 UYK524314 VIG524314 VSC524314 WBY524314 WLU524314 WVQ524314 I589850 JE589850 TA589850 ACW589850 AMS589850 AWO589850 BGK589850 BQG589850 CAC589850 CJY589850 CTU589850 DDQ589850 DNM589850 DXI589850 EHE589850 ERA589850 FAW589850 FKS589850 FUO589850 GEK589850 GOG589850 GYC589850 HHY589850 HRU589850 IBQ589850 ILM589850 IVI589850 JFE589850 JPA589850 JYW589850 KIS589850 KSO589850 LCK589850 LMG589850 LWC589850 MFY589850 MPU589850 MZQ589850 NJM589850 NTI589850 ODE589850 ONA589850 OWW589850 PGS589850 PQO589850 QAK589850 QKG589850 QUC589850 RDY589850 RNU589850 RXQ589850 SHM589850 SRI589850 TBE589850 TLA589850 TUW589850 UES589850 UOO589850 UYK589850 VIG589850 VSC589850 WBY589850 WLU589850 WVQ589850 I655386 JE655386 TA655386 ACW655386 AMS655386 AWO655386 BGK655386 BQG655386 CAC655386 CJY655386 CTU655386 DDQ655386 DNM655386 DXI655386 EHE655386 ERA655386 FAW655386 FKS655386 FUO655386 GEK655386 GOG655386 GYC655386 HHY655386 HRU655386 IBQ655386 ILM655386 IVI655386 JFE655386 JPA655386 JYW655386 KIS655386 KSO655386 LCK655386 LMG655386 LWC655386 MFY655386 MPU655386 MZQ655386 NJM655386 NTI655386 ODE655386 ONA655386 OWW655386 PGS655386 PQO655386 QAK655386 QKG655386 QUC655386 RDY655386 RNU655386 RXQ655386 SHM655386 SRI655386 TBE655386 TLA655386 TUW655386 UES655386 UOO655386 UYK655386 VIG655386 VSC655386 WBY655386 WLU655386 WVQ655386 I720922 JE720922 TA720922 ACW720922 AMS720922 AWO720922 BGK720922 BQG720922 CAC720922 CJY720922 CTU720922 DDQ720922 DNM720922 DXI720922 EHE720922 ERA720922 FAW720922 FKS720922 FUO720922 GEK720922 GOG720922 GYC720922 HHY720922 HRU720922 IBQ720922 ILM720922 IVI720922 JFE720922 JPA720922 JYW720922 KIS720922 KSO720922 LCK720922 LMG720922 LWC720922 MFY720922 MPU720922 MZQ720922 NJM720922 NTI720922 ODE720922 ONA720922 OWW720922 PGS720922 PQO720922 QAK720922 QKG720922 QUC720922 RDY720922 RNU720922 RXQ720922 SHM720922 SRI720922 TBE720922 TLA720922 TUW720922 UES720922 UOO720922 UYK720922 VIG720922 VSC720922 WBY720922 WLU720922 WVQ720922 I786458 JE786458 TA786458 ACW786458 AMS786458 AWO786458 BGK786458 BQG786458 CAC786458 CJY786458 CTU786458 DDQ786458 DNM786458 DXI786458 EHE786458 ERA786458 FAW786458 FKS786458 FUO786458 GEK786458 GOG786458 GYC786458 HHY786458 HRU786458 IBQ786458 ILM786458 IVI786458 JFE786458 JPA786458 JYW786458 KIS786458 KSO786458 LCK786458 LMG786458 LWC786458 MFY786458 MPU786458 MZQ786458 NJM786458 NTI786458 ODE786458 ONA786458 OWW786458 PGS786458 PQO786458 QAK786458 QKG786458 QUC786458 RDY786458 RNU786458 RXQ786458 SHM786458 SRI786458 TBE786458 TLA786458 TUW786458 UES786458 UOO786458 UYK786458 VIG786458 VSC786458 WBY786458 WLU786458 WVQ786458 I851994 JE851994 TA851994 ACW851994 AMS851994 AWO851994 BGK851994 BQG851994 CAC851994 CJY851994 CTU851994 DDQ851994 DNM851994 DXI851994 EHE851994 ERA851994 FAW851994 FKS851994 FUO851994 GEK851994 GOG851994 GYC851994 HHY851994 HRU851994 IBQ851994 ILM851994 IVI851994 JFE851994 JPA851994 JYW851994 KIS851994 KSO851994 LCK851994 LMG851994 LWC851994 MFY851994 MPU851994 MZQ851994 NJM851994 NTI851994 ODE851994 ONA851994 OWW851994 PGS851994 PQO851994 QAK851994 QKG851994 QUC851994 RDY851994 RNU851994 RXQ851994 SHM851994 SRI851994 TBE851994 TLA851994 TUW851994 UES851994 UOO851994 UYK851994 VIG851994 VSC851994 WBY851994 WLU851994 WVQ851994 I917530 JE917530 TA917530 ACW917530 AMS917530 AWO917530 BGK917530 BQG917530 CAC917530 CJY917530 CTU917530 DDQ917530 DNM917530 DXI917530 EHE917530 ERA917530 FAW917530 FKS917530 FUO917530 GEK917530 GOG917530 GYC917530 HHY917530 HRU917530 IBQ917530 ILM917530 IVI917530 JFE917530 JPA917530 JYW917530 KIS917530 KSO917530 LCK917530 LMG917530 LWC917530 MFY917530 MPU917530 MZQ917530 NJM917530 NTI917530 ODE917530 ONA917530 OWW917530 PGS917530 PQO917530 QAK917530 QKG917530 QUC917530 RDY917530 RNU917530 RXQ917530 SHM917530 SRI917530 TBE917530 TLA917530 TUW917530 UES917530 UOO917530 UYK917530 VIG917530 VSC917530 WBY917530 WLU917530 WVQ917530 I983066 JE983066 TA983066 ACW983066 AMS983066 AWO983066 BGK983066 BQG983066 CAC983066 CJY983066 CTU983066 DDQ983066 DNM983066 DXI983066 EHE983066 ERA983066 FAW983066 FKS983066 FUO983066 GEK983066 GOG983066 GYC983066 HHY983066 HRU983066 IBQ983066 ILM983066 IVI983066 JFE983066 JPA983066 JYW983066 KIS983066 KSO983066 LCK983066 LMG983066 LWC983066 MFY983066 MPU983066 MZQ983066 NJM983066 NTI983066 ODE983066 ONA983066 OWW983066 PGS983066 PQO983066 QAK983066 QKG983066 QUC983066 RDY983066 RNU983066 RXQ983066 SHM983066 SRI983066 TBE983066 TLA983066 TUW983066 UES983066 UOO983066 UYK983066 VIG983066 VSC983066 WBY983066 WLU983066 WVQ983066</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E7AAB-5226-4DB3-BFCB-72604DA8F171}">
  <sheetPr>
    <tabColor rgb="FFFFC000"/>
  </sheetPr>
  <dimension ref="D6:N19"/>
  <sheetViews>
    <sheetView workbookViewId="0"/>
  </sheetViews>
  <sheetFormatPr defaultRowHeight="13.5"/>
  <cols>
    <col min="1" max="16384" width="9" style="769"/>
  </cols>
  <sheetData>
    <row r="6" spans="4:10" ht="42">
      <c r="D6" s="768" t="s">
        <v>3570</v>
      </c>
    </row>
    <row r="9" spans="4:10" ht="14.25">
      <c r="D9" s="770" t="s">
        <v>3571</v>
      </c>
    </row>
    <row r="12" spans="4:10" ht="14.25" thickBot="1"/>
    <row r="13" spans="4:10" ht="15" thickBot="1">
      <c r="D13" s="771" t="s">
        <v>3572</v>
      </c>
      <c r="J13" s="772" t="s">
        <v>3573</v>
      </c>
    </row>
    <row r="15" spans="4:10">
      <c r="D15" s="769" t="s">
        <v>3574</v>
      </c>
      <c r="J15" s="769" t="s">
        <v>3575</v>
      </c>
    </row>
    <row r="16" spans="4:10">
      <c r="D16" s="769" t="s">
        <v>3576</v>
      </c>
      <c r="J16" s="769" t="s">
        <v>3576</v>
      </c>
    </row>
    <row r="17" spans="4:14">
      <c r="D17" s="769" t="s">
        <v>3577</v>
      </c>
      <c r="J17" s="769" t="s">
        <v>3577</v>
      </c>
    </row>
    <row r="18" spans="4:14" ht="14.25">
      <c r="D18" s="769" t="s">
        <v>3578</v>
      </c>
      <c r="J18" s="769" t="s">
        <v>3579</v>
      </c>
      <c r="N18" s="773"/>
    </row>
    <row r="19" spans="4:14">
      <c r="D19" s="769" t="s">
        <v>3580</v>
      </c>
      <c r="J19" s="769" t="s">
        <v>3580</v>
      </c>
    </row>
  </sheetData>
  <phoneticPr fontId="1"/>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A696-BAEB-4D65-8497-BA7134C5DB24}">
  <sheetPr>
    <tabColor rgb="FF92D050"/>
  </sheetPr>
  <dimension ref="A1:AG174"/>
  <sheetViews>
    <sheetView view="pageBreakPreview" zoomScaleNormal="70" zoomScaleSheetLayoutView="100" workbookViewId="0">
      <selection activeCell="Z2" sqref="Z2:AE2"/>
    </sheetView>
  </sheetViews>
  <sheetFormatPr defaultRowHeight="12"/>
  <cols>
    <col min="1" max="9" width="3" style="792" customWidth="1"/>
    <col min="10" max="10" width="3.125" style="792" customWidth="1"/>
    <col min="11" max="31" width="3" style="792" customWidth="1"/>
    <col min="32" max="32" width="6.25" style="792" customWidth="1"/>
    <col min="33" max="33" width="4.625" style="792" customWidth="1"/>
    <col min="34" max="256" width="9" style="792"/>
    <col min="257" max="265" width="3" style="792" customWidth="1"/>
    <col min="266" max="266" width="3.125" style="792" customWidth="1"/>
    <col min="267" max="287" width="3" style="792" customWidth="1"/>
    <col min="288" max="288" width="6.25" style="792" customWidth="1"/>
    <col min="289" max="289" width="4.625" style="792" customWidth="1"/>
    <col min="290" max="512" width="9" style="792"/>
    <col min="513" max="521" width="3" style="792" customWidth="1"/>
    <col min="522" max="522" width="3.125" style="792" customWidth="1"/>
    <col min="523" max="543" width="3" style="792" customWidth="1"/>
    <col min="544" max="544" width="6.25" style="792" customWidth="1"/>
    <col min="545" max="545" width="4.625" style="792" customWidth="1"/>
    <col min="546" max="768" width="9" style="792"/>
    <col min="769" max="777" width="3" style="792" customWidth="1"/>
    <col min="778" max="778" width="3.125" style="792" customWidth="1"/>
    <col min="779" max="799" width="3" style="792" customWidth="1"/>
    <col min="800" max="800" width="6.25" style="792" customWidth="1"/>
    <col min="801" max="801" width="4.625" style="792" customWidth="1"/>
    <col min="802" max="1024" width="9" style="792"/>
    <col min="1025" max="1033" width="3" style="792" customWidth="1"/>
    <col min="1034" max="1034" width="3.125" style="792" customWidth="1"/>
    <col min="1035" max="1055" width="3" style="792" customWidth="1"/>
    <col min="1056" max="1056" width="6.25" style="792" customWidth="1"/>
    <col min="1057" max="1057" width="4.625" style="792" customWidth="1"/>
    <col min="1058" max="1280" width="9" style="792"/>
    <col min="1281" max="1289" width="3" style="792" customWidth="1"/>
    <col min="1290" max="1290" width="3.125" style="792" customWidth="1"/>
    <col min="1291" max="1311" width="3" style="792" customWidth="1"/>
    <col min="1312" max="1312" width="6.25" style="792" customWidth="1"/>
    <col min="1313" max="1313" width="4.625" style="792" customWidth="1"/>
    <col min="1314" max="1536" width="9" style="792"/>
    <col min="1537" max="1545" width="3" style="792" customWidth="1"/>
    <col min="1546" max="1546" width="3.125" style="792" customWidth="1"/>
    <col min="1547" max="1567" width="3" style="792" customWidth="1"/>
    <col min="1568" max="1568" width="6.25" style="792" customWidth="1"/>
    <col min="1569" max="1569" width="4.625" style="792" customWidth="1"/>
    <col min="1570" max="1792" width="9" style="792"/>
    <col min="1793" max="1801" width="3" style="792" customWidth="1"/>
    <col min="1802" max="1802" width="3.125" style="792" customWidth="1"/>
    <col min="1803" max="1823" width="3" style="792" customWidth="1"/>
    <col min="1824" max="1824" width="6.25" style="792" customWidth="1"/>
    <col min="1825" max="1825" width="4.625" style="792" customWidth="1"/>
    <col min="1826" max="2048" width="9" style="792"/>
    <col min="2049" max="2057" width="3" style="792" customWidth="1"/>
    <col min="2058" max="2058" width="3.125" style="792" customWidth="1"/>
    <col min="2059" max="2079" width="3" style="792" customWidth="1"/>
    <col min="2080" max="2080" width="6.25" style="792" customWidth="1"/>
    <col min="2081" max="2081" width="4.625" style="792" customWidth="1"/>
    <col min="2082" max="2304" width="9" style="792"/>
    <col min="2305" max="2313" width="3" style="792" customWidth="1"/>
    <col min="2314" max="2314" width="3.125" style="792" customWidth="1"/>
    <col min="2315" max="2335" width="3" style="792" customWidth="1"/>
    <col min="2336" max="2336" width="6.25" style="792" customWidth="1"/>
    <col min="2337" max="2337" width="4.625" style="792" customWidth="1"/>
    <col min="2338" max="2560" width="9" style="792"/>
    <col min="2561" max="2569" width="3" style="792" customWidth="1"/>
    <col min="2570" max="2570" width="3.125" style="792" customWidth="1"/>
    <col min="2571" max="2591" width="3" style="792" customWidth="1"/>
    <col min="2592" max="2592" width="6.25" style="792" customWidth="1"/>
    <col min="2593" max="2593" width="4.625" style="792" customWidth="1"/>
    <col min="2594" max="2816" width="9" style="792"/>
    <col min="2817" max="2825" width="3" style="792" customWidth="1"/>
    <col min="2826" max="2826" width="3.125" style="792" customWidth="1"/>
    <col min="2827" max="2847" width="3" style="792" customWidth="1"/>
    <col min="2848" max="2848" width="6.25" style="792" customWidth="1"/>
    <col min="2849" max="2849" width="4.625" style="792" customWidth="1"/>
    <col min="2850" max="3072" width="9" style="792"/>
    <col min="3073" max="3081" width="3" style="792" customWidth="1"/>
    <col min="3082" max="3082" width="3.125" style="792" customWidth="1"/>
    <col min="3083" max="3103" width="3" style="792" customWidth="1"/>
    <col min="3104" max="3104" width="6.25" style="792" customWidth="1"/>
    <col min="3105" max="3105" width="4.625" style="792" customWidth="1"/>
    <col min="3106" max="3328" width="9" style="792"/>
    <col min="3329" max="3337" width="3" style="792" customWidth="1"/>
    <col min="3338" max="3338" width="3.125" style="792" customWidth="1"/>
    <col min="3339" max="3359" width="3" style="792" customWidth="1"/>
    <col min="3360" max="3360" width="6.25" style="792" customWidth="1"/>
    <col min="3361" max="3361" width="4.625" style="792" customWidth="1"/>
    <col min="3362" max="3584" width="9" style="792"/>
    <col min="3585" max="3593" width="3" style="792" customWidth="1"/>
    <col min="3594" max="3594" width="3.125" style="792" customWidth="1"/>
    <col min="3595" max="3615" width="3" style="792" customWidth="1"/>
    <col min="3616" max="3616" width="6.25" style="792" customWidth="1"/>
    <col min="3617" max="3617" width="4.625" style="792" customWidth="1"/>
    <col min="3618" max="3840" width="9" style="792"/>
    <col min="3841" max="3849" width="3" style="792" customWidth="1"/>
    <col min="3850" max="3850" width="3.125" style="792" customWidth="1"/>
    <col min="3851" max="3871" width="3" style="792" customWidth="1"/>
    <col min="3872" max="3872" width="6.25" style="792" customWidth="1"/>
    <col min="3873" max="3873" width="4.625" style="792" customWidth="1"/>
    <col min="3874" max="4096" width="9" style="792"/>
    <col min="4097" max="4105" width="3" style="792" customWidth="1"/>
    <col min="4106" max="4106" width="3.125" style="792" customWidth="1"/>
    <col min="4107" max="4127" width="3" style="792" customWidth="1"/>
    <col min="4128" max="4128" width="6.25" style="792" customWidth="1"/>
    <col min="4129" max="4129" width="4.625" style="792" customWidth="1"/>
    <col min="4130" max="4352" width="9" style="792"/>
    <col min="4353" max="4361" width="3" style="792" customWidth="1"/>
    <col min="4362" max="4362" width="3.125" style="792" customWidth="1"/>
    <col min="4363" max="4383" width="3" style="792" customWidth="1"/>
    <col min="4384" max="4384" width="6.25" style="792" customWidth="1"/>
    <col min="4385" max="4385" width="4.625" style="792" customWidth="1"/>
    <col min="4386" max="4608" width="9" style="792"/>
    <col min="4609" max="4617" width="3" style="792" customWidth="1"/>
    <col min="4618" max="4618" width="3.125" style="792" customWidth="1"/>
    <col min="4619" max="4639" width="3" style="792" customWidth="1"/>
    <col min="4640" max="4640" width="6.25" style="792" customWidth="1"/>
    <col min="4641" max="4641" width="4.625" style="792" customWidth="1"/>
    <col min="4642" max="4864" width="9" style="792"/>
    <col min="4865" max="4873" width="3" style="792" customWidth="1"/>
    <col min="4874" max="4874" width="3.125" style="792" customWidth="1"/>
    <col min="4875" max="4895" width="3" style="792" customWidth="1"/>
    <col min="4896" max="4896" width="6.25" style="792" customWidth="1"/>
    <col min="4897" max="4897" width="4.625" style="792" customWidth="1"/>
    <col min="4898" max="5120" width="9" style="792"/>
    <col min="5121" max="5129" width="3" style="792" customWidth="1"/>
    <col min="5130" max="5130" width="3.125" style="792" customWidth="1"/>
    <col min="5131" max="5151" width="3" style="792" customWidth="1"/>
    <col min="5152" max="5152" width="6.25" style="792" customWidth="1"/>
    <col min="5153" max="5153" width="4.625" style="792" customWidth="1"/>
    <col min="5154" max="5376" width="9" style="792"/>
    <col min="5377" max="5385" width="3" style="792" customWidth="1"/>
    <col min="5386" max="5386" width="3.125" style="792" customWidth="1"/>
    <col min="5387" max="5407" width="3" style="792" customWidth="1"/>
    <col min="5408" max="5408" width="6.25" style="792" customWidth="1"/>
    <col min="5409" max="5409" width="4.625" style="792" customWidth="1"/>
    <col min="5410" max="5632" width="9" style="792"/>
    <col min="5633" max="5641" width="3" style="792" customWidth="1"/>
    <col min="5642" max="5642" width="3.125" style="792" customWidth="1"/>
    <col min="5643" max="5663" width="3" style="792" customWidth="1"/>
    <col min="5664" max="5664" width="6.25" style="792" customWidth="1"/>
    <col min="5665" max="5665" width="4.625" style="792" customWidth="1"/>
    <col min="5666" max="5888" width="9" style="792"/>
    <col min="5889" max="5897" width="3" style="792" customWidth="1"/>
    <col min="5898" max="5898" width="3.125" style="792" customWidth="1"/>
    <col min="5899" max="5919" width="3" style="792" customWidth="1"/>
    <col min="5920" max="5920" width="6.25" style="792" customWidth="1"/>
    <col min="5921" max="5921" width="4.625" style="792" customWidth="1"/>
    <col min="5922" max="6144" width="9" style="792"/>
    <col min="6145" max="6153" width="3" style="792" customWidth="1"/>
    <col min="6154" max="6154" width="3.125" style="792" customWidth="1"/>
    <col min="6155" max="6175" width="3" style="792" customWidth="1"/>
    <col min="6176" max="6176" width="6.25" style="792" customWidth="1"/>
    <col min="6177" max="6177" width="4.625" style="792" customWidth="1"/>
    <col min="6178" max="6400" width="9" style="792"/>
    <col min="6401" max="6409" width="3" style="792" customWidth="1"/>
    <col min="6410" max="6410" width="3.125" style="792" customWidth="1"/>
    <col min="6411" max="6431" width="3" style="792" customWidth="1"/>
    <col min="6432" max="6432" width="6.25" style="792" customWidth="1"/>
    <col min="6433" max="6433" width="4.625" style="792" customWidth="1"/>
    <col min="6434" max="6656" width="9" style="792"/>
    <col min="6657" max="6665" width="3" style="792" customWidth="1"/>
    <col min="6666" max="6666" width="3.125" style="792" customWidth="1"/>
    <col min="6667" max="6687" width="3" style="792" customWidth="1"/>
    <col min="6688" max="6688" width="6.25" style="792" customWidth="1"/>
    <col min="6689" max="6689" width="4.625" style="792" customWidth="1"/>
    <col min="6690" max="6912" width="9" style="792"/>
    <col min="6913" max="6921" width="3" style="792" customWidth="1"/>
    <col min="6922" max="6922" width="3.125" style="792" customWidth="1"/>
    <col min="6923" max="6943" width="3" style="792" customWidth="1"/>
    <col min="6944" max="6944" width="6.25" style="792" customWidth="1"/>
    <col min="6945" max="6945" width="4.625" style="792" customWidth="1"/>
    <col min="6946" max="7168" width="9" style="792"/>
    <col min="7169" max="7177" width="3" style="792" customWidth="1"/>
    <col min="7178" max="7178" width="3.125" style="792" customWidth="1"/>
    <col min="7179" max="7199" width="3" style="792" customWidth="1"/>
    <col min="7200" max="7200" width="6.25" style="792" customWidth="1"/>
    <col min="7201" max="7201" width="4.625" style="792" customWidth="1"/>
    <col min="7202" max="7424" width="9" style="792"/>
    <col min="7425" max="7433" width="3" style="792" customWidth="1"/>
    <col min="7434" max="7434" width="3.125" style="792" customWidth="1"/>
    <col min="7435" max="7455" width="3" style="792" customWidth="1"/>
    <col min="7456" max="7456" width="6.25" style="792" customWidth="1"/>
    <col min="7457" max="7457" width="4.625" style="792" customWidth="1"/>
    <col min="7458" max="7680" width="9" style="792"/>
    <col min="7681" max="7689" width="3" style="792" customWidth="1"/>
    <col min="7690" max="7690" width="3.125" style="792" customWidth="1"/>
    <col min="7691" max="7711" width="3" style="792" customWidth="1"/>
    <col min="7712" max="7712" width="6.25" style="792" customWidth="1"/>
    <col min="7713" max="7713" width="4.625" style="792" customWidth="1"/>
    <col min="7714" max="7936" width="9" style="792"/>
    <col min="7937" max="7945" width="3" style="792" customWidth="1"/>
    <col min="7946" max="7946" width="3.125" style="792" customWidth="1"/>
    <col min="7947" max="7967" width="3" style="792" customWidth="1"/>
    <col min="7968" max="7968" width="6.25" style="792" customWidth="1"/>
    <col min="7969" max="7969" width="4.625" style="792" customWidth="1"/>
    <col min="7970" max="8192" width="9" style="792"/>
    <col min="8193" max="8201" width="3" style="792" customWidth="1"/>
    <col min="8202" max="8202" width="3.125" style="792" customWidth="1"/>
    <col min="8203" max="8223" width="3" style="792" customWidth="1"/>
    <col min="8224" max="8224" width="6.25" style="792" customWidth="1"/>
    <col min="8225" max="8225" width="4.625" style="792" customWidth="1"/>
    <col min="8226" max="8448" width="9" style="792"/>
    <col min="8449" max="8457" width="3" style="792" customWidth="1"/>
    <col min="8458" max="8458" width="3.125" style="792" customWidth="1"/>
    <col min="8459" max="8479" width="3" style="792" customWidth="1"/>
    <col min="8480" max="8480" width="6.25" style="792" customWidth="1"/>
    <col min="8481" max="8481" width="4.625" style="792" customWidth="1"/>
    <col min="8482" max="8704" width="9" style="792"/>
    <col min="8705" max="8713" width="3" style="792" customWidth="1"/>
    <col min="8714" max="8714" width="3.125" style="792" customWidth="1"/>
    <col min="8715" max="8735" width="3" style="792" customWidth="1"/>
    <col min="8736" max="8736" width="6.25" style="792" customWidth="1"/>
    <col min="8737" max="8737" width="4.625" style="792" customWidth="1"/>
    <col min="8738" max="8960" width="9" style="792"/>
    <col min="8961" max="8969" width="3" style="792" customWidth="1"/>
    <col min="8970" max="8970" width="3.125" style="792" customWidth="1"/>
    <col min="8971" max="8991" width="3" style="792" customWidth="1"/>
    <col min="8992" max="8992" width="6.25" style="792" customWidth="1"/>
    <col min="8993" max="8993" width="4.625" style="792" customWidth="1"/>
    <col min="8994" max="9216" width="9" style="792"/>
    <col min="9217" max="9225" width="3" style="792" customWidth="1"/>
    <col min="9226" max="9226" width="3.125" style="792" customWidth="1"/>
    <col min="9227" max="9247" width="3" style="792" customWidth="1"/>
    <col min="9248" max="9248" width="6.25" style="792" customWidth="1"/>
    <col min="9249" max="9249" width="4.625" style="792" customWidth="1"/>
    <col min="9250" max="9472" width="9" style="792"/>
    <col min="9473" max="9481" width="3" style="792" customWidth="1"/>
    <col min="9482" max="9482" width="3.125" style="792" customWidth="1"/>
    <col min="9483" max="9503" width="3" style="792" customWidth="1"/>
    <col min="9504" max="9504" width="6.25" style="792" customWidth="1"/>
    <col min="9505" max="9505" width="4.625" style="792" customWidth="1"/>
    <col min="9506" max="9728" width="9" style="792"/>
    <col min="9729" max="9737" width="3" style="792" customWidth="1"/>
    <col min="9738" max="9738" width="3.125" style="792" customWidth="1"/>
    <col min="9739" max="9759" width="3" style="792" customWidth="1"/>
    <col min="9760" max="9760" width="6.25" style="792" customWidth="1"/>
    <col min="9761" max="9761" width="4.625" style="792" customWidth="1"/>
    <col min="9762" max="9984" width="9" style="792"/>
    <col min="9985" max="9993" width="3" style="792" customWidth="1"/>
    <col min="9994" max="9994" width="3.125" style="792" customWidth="1"/>
    <col min="9995" max="10015" width="3" style="792" customWidth="1"/>
    <col min="10016" max="10016" width="6.25" style="792" customWidth="1"/>
    <col min="10017" max="10017" width="4.625" style="792" customWidth="1"/>
    <col min="10018" max="10240" width="9" style="792"/>
    <col min="10241" max="10249" width="3" style="792" customWidth="1"/>
    <col min="10250" max="10250" width="3.125" style="792" customWidth="1"/>
    <col min="10251" max="10271" width="3" style="792" customWidth="1"/>
    <col min="10272" max="10272" width="6.25" style="792" customWidth="1"/>
    <col min="10273" max="10273" width="4.625" style="792" customWidth="1"/>
    <col min="10274" max="10496" width="9" style="792"/>
    <col min="10497" max="10505" width="3" style="792" customWidth="1"/>
    <col min="10506" max="10506" width="3.125" style="792" customWidth="1"/>
    <col min="10507" max="10527" width="3" style="792" customWidth="1"/>
    <col min="10528" max="10528" width="6.25" style="792" customWidth="1"/>
    <col min="10529" max="10529" width="4.625" style="792" customWidth="1"/>
    <col min="10530" max="10752" width="9" style="792"/>
    <col min="10753" max="10761" width="3" style="792" customWidth="1"/>
    <col min="10762" max="10762" width="3.125" style="792" customWidth="1"/>
    <col min="10763" max="10783" width="3" style="792" customWidth="1"/>
    <col min="10784" max="10784" width="6.25" style="792" customWidth="1"/>
    <col min="10785" max="10785" width="4.625" style="792" customWidth="1"/>
    <col min="10786" max="11008" width="9" style="792"/>
    <col min="11009" max="11017" width="3" style="792" customWidth="1"/>
    <col min="11018" max="11018" width="3.125" style="792" customWidth="1"/>
    <col min="11019" max="11039" width="3" style="792" customWidth="1"/>
    <col min="11040" max="11040" width="6.25" style="792" customWidth="1"/>
    <col min="11041" max="11041" width="4.625" style="792" customWidth="1"/>
    <col min="11042" max="11264" width="9" style="792"/>
    <col min="11265" max="11273" width="3" style="792" customWidth="1"/>
    <col min="11274" max="11274" width="3.125" style="792" customWidth="1"/>
    <col min="11275" max="11295" width="3" style="792" customWidth="1"/>
    <col min="11296" max="11296" width="6.25" style="792" customWidth="1"/>
    <col min="11297" max="11297" width="4.625" style="792" customWidth="1"/>
    <col min="11298" max="11520" width="9" style="792"/>
    <col min="11521" max="11529" width="3" style="792" customWidth="1"/>
    <col min="11530" max="11530" width="3.125" style="792" customWidth="1"/>
    <col min="11531" max="11551" width="3" style="792" customWidth="1"/>
    <col min="11552" max="11552" width="6.25" style="792" customWidth="1"/>
    <col min="11553" max="11553" width="4.625" style="792" customWidth="1"/>
    <col min="11554" max="11776" width="9" style="792"/>
    <col min="11777" max="11785" width="3" style="792" customWidth="1"/>
    <col min="11786" max="11786" width="3.125" style="792" customWidth="1"/>
    <col min="11787" max="11807" width="3" style="792" customWidth="1"/>
    <col min="11808" max="11808" width="6.25" style="792" customWidth="1"/>
    <col min="11809" max="11809" width="4.625" style="792" customWidth="1"/>
    <col min="11810" max="12032" width="9" style="792"/>
    <col min="12033" max="12041" width="3" style="792" customWidth="1"/>
    <col min="12042" max="12042" width="3.125" style="792" customWidth="1"/>
    <col min="12043" max="12063" width="3" style="792" customWidth="1"/>
    <col min="12064" max="12064" width="6.25" style="792" customWidth="1"/>
    <col min="12065" max="12065" width="4.625" style="792" customWidth="1"/>
    <col min="12066" max="12288" width="9" style="792"/>
    <col min="12289" max="12297" width="3" style="792" customWidth="1"/>
    <col min="12298" max="12298" width="3.125" style="792" customWidth="1"/>
    <col min="12299" max="12319" width="3" style="792" customWidth="1"/>
    <col min="12320" max="12320" width="6.25" style="792" customWidth="1"/>
    <col min="12321" max="12321" width="4.625" style="792" customWidth="1"/>
    <col min="12322" max="12544" width="9" style="792"/>
    <col min="12545" max="12553" width="3" style="792" customWidth="1"/>
    <col min="12554" max="12554" width="3.125" style="792" customWidth="1"/>
    <col min="12555" max="12575" width="3" style="792" customWidth="1"/>
    <col min="12576" max="12576" width="6.25" style="792" customWidth="1"/>
    <col min="12577" max="12577" width="4.625" style="792" customWidth="1"/>
    <col min="12578" max="12800" width="9" style="792"/>
    <col min="12801" max="12809" width="3" style="792" customWidth="1"/>
    <col min="12810" max="12810" width="3.125" style="792" customWidth="1"/>
    <col min="12811" max="12831" width="3" style="792" customWidth="1"/>
    <col min="12832" max="12832" width="6.25" style="792" customWidth="1"/>
    <col min="12833" max="12833" width="4.625" style="792" customWidth="1"/>
    <col min="12834" max="13056" width="9" style="792"/>
    <col min="13057" max="13065" width="3" style="792" customWidth="1"/>
    <col min="13066" max="13066" width="3.125" style="792" customWidth="1"/>
    <col min="13067" max="13087" width="3" style="792" customWidth="1"/>
    <col min="13088" max="13088" width="6.25" style="792" customWidth="1"/>
    <col min="13089" max="13089" width="4.625" style="792" customWidth="1"/>
    <col min="13090" max="13312" width="9" style="792"/>
    <col min="13313" max="13321" width="3" style="792" customWidth="1"/>
    <col min="13322" max="13322" width="3.125" style="792" customWidth="1"/>
    <col min="13323" max="13343" width="3" style="792" customWidth="1"/>
    <col min="13344" max="13344" width="6.25" style="792" customWidth="1"/>
    <col min="13345" max="13345" width="4.625" style="792" customWidth="1"/>
    <col min="13346" max="13568" width="9" style="792"/>
    <col min="13569" max="13577" width="3" style="792" customWidth="1"/>
    <col min="13578" max="13578" width="3.125" style="792" customWidth="1"/>
    <col min="13579" max="13599" width="3" style="792" customWidth="1"/>
    <col min="13600" max="13600" width="6.25" style="792" customWidth="1"/>
    <col min="13601" max="13601" width="4.625" style="792" customWidth="1"/>
    <col min="13602" max="13824" width="9" style="792"/>
    <col min="13825" max="13833" width="3" style="792" customWidth="1"/>
    <col min="13834" max="13834" width="3.125" style="792" customWidth="1"/>
    <col min="13835" max="13855" width="3" style="792" customWidth="1"/>
    <col min="13856" max="13856" width="6.25" style="792" customWidth="1"/>
    <col min="13857" max="13857" width="4.625" style="792" customWidth="1"/>
    <col min="13858" max="14080" width="9" style="792"/>
    <col min="14081" max="14089" width="3" style="792" customWidth="1"/>
    <col min="14090" max="14090" width="3.125" style="792" customWidth="1"/>
    <col min="14091" max="14111" width="3" style="792" customWidth="1"/>
    <col min="14112" max="14112" width="6.25" style="792" customWidth="1"/>
    <col min="14113" max="14113" width="4.625" style="792" customWidth="1"/>
    <col min="14114" max="14336" width="9" style="792"/>
    <col min="14337" max="14345" width="3" style="792" customWidth="1"/>
    <col min="14346" max="14346" width="3.125" style="792" customWidth="1"/>
    <col min="14347" max="14367" width="3" style="792" customWidth="1"/>
    <col min="14368" max="14368" width="6.25" style="792" customWidth="1"/>
    <col min="14369" max="14369" width="4.625" style="792" customWidth="1"/>
    <col min="14370" max="14592" width="9" style="792"/>
    <col min="14593" max="14601" width="3" style="792" customWidth="1"/>
    <col min="14602" max="14602" width="3.125" style="792" customWidth="1"/>
    <col min="14603" max="14623" width="3" style="792" customWidth="1"/>
    <col min="14624" max="14624" width="6.25" style="792" customWidth="1"/>
    <col min="14625" max="14625" width="4.625" style="792" customWidth="1"/>
    <col min="14626" max="14848" width="9" style="792"/>
    <col min="14849" max="14857" width="3" style="792" customWidth="1"/>
    <col min="14858" max="14858" width="3.125" style="792" customWidth="1"/>
    <col min="14859" max="14879" width="3" style="792" customWidth="1"/>
    <col min="14880" max="14880" width="6.25" style="792" customWidth="1"/>
    <col min="14881" max="14881" width="4.625" style="792" customWidth="1"/>
    <col min="14882" max="15104" width="9" style="792"/>
    <col min="15105" max="15113" width="3" style="792" customWidth="1"/>
    <col min="15114" max="15114" width="3.125" style="792" customWidth="1"/>
    <col min="15115" max="15135" width="3" style="792" customWidth="1"/>
    <col min="15136" max="15136" width="6.25" style="792" customWidth="1"/>
    <col min="15137" max="15137" width="4.625" style="792" customWidth="1"/>
    <col min="15138" max="15360" width="9" style="792"/>
    <col min="15361" max="15369" width="3" style="792" customWidth="1"/>
    <col min="15370" max="15370" width="3.125" style="792" customWidth="1"/>
    <col min="15371" max="15391" width="3" style="792" customWidth="1"/>
    <col min="15392" max="15392" width="6.25" style="792" customWidth="1"/>
    <col min="15393" max="15393" width="4.625" style="792" customWidth="1"/>
    <col min="15394" max="15616" width="9" style="792"/>
    <col min="15617" max="15625" width="3" style="792" customWidth="1"/>
    <col min="15626" max="15626" width="3.125" style="792" customWidth="1"/>
    <col min="15627" max="15647" width="3" style="792" customWidth="1"/>
    <col min="15648" max="15648" width="6.25" style="792" customWidth="1"/>
    <col min="15649" max="15649" width="4.625" style="792" customWidth="1"/>
    <col min="15650" max="15872" width="9" style="792"/>
    <col min="15873" max="15881" width="3" style="792" customWidth="1"/>
    <col min="15882" max="15882" width="3.125" style="792" customWidth="1"/>
    <col min="15883" max="15903" width="3" style="792" customWidth="1"/>
    <col min="15904" max="15904" width="6.25" style="792" customWidth="1"/>
    <col min="15905" max="15905" width="4.625" style="792" customWidth="1"/>
    <col min="15906" max="16128" width="9" style="792"/>
    <col min="16129" max="16137" width="3" style="792" customWidth="1"/>
    <col min="16138" max="16138" width="3.125" style="792" customWidth="1"/>
    <col min="16139" max="16159" width="3" style="792" customWidth="1"/>
    <col min="16160" max="16160" width="6.25" style="792" customWidth="1"/>
    <col min="16161" max="16161" width="4.625" style="792" customWidth="1"/>
    <col min="16162" max="16384" width="9" style="792"/>
  </cols>
  <sheetData>
    <row r="1" spans="1:33" s="778" customFormat="1" ht="15.75" customHeight="1">
      <c r="A1" s="774" t="s">
        <v>2563</v>
      </c>
      <c r="B1" s="775"/>
      <c r="C1" s="775"/>
      <c r="D1" s="775"/>
      <c r="E1" s="775"/>
      <c r="F1" s="775"/>
      <c r="G1" s="775"/>
      <c r="H1" s="775"/>
      <c r="I1" s="775"/>
      <c r="J1" s="775"/>
      <c r="K1" s="775"/>
      <c r="L1" s="775"/>
      <c r="M1" s="775"/>
      <c r="N1" s="775"/>
      <c r="O1" s="775"/>
      <c r="P1" s="775"/>
      <c r="Q1" s="775"/>
      <c r="R1" s="775"/>
      <c r="S1" s="775"/>
      <c r="T1" s="775"/>
      <c r="U1" s="775"/>
      <c r="V1" s="775"/>
      <c r="W1" s="775"/>
      <c r="X1" s="775"/>
      <c r="Y1" s="775"/>
      <c r="Z1" s="775"/>
      <c r="AA1" s="775"/>
      <c r="AB1" s="775"/>
      <c r="AC1" s="775"/>
      <c r="AD1" s="775"/>
      <c r="AE1" s="775"/>
      <c r="AF1" s="776"/>
      <c r="AG1" s="777"/>
    </row>
    <row r="2" spans="1:33" s="778" customFormat="1" ht="15.75" customHeight="1">
      <c r="A2" s="779" t="s">
        <v>2564</v>
      </c>
      <c r="B2" s="780"/>
      <c r="C2" s="780"/>
      <c r="D2" s="780"/>
      <c r="E2" s="780"/>
      <c r="F2" s="781"/>
      <c r="G2" s="781"/>
      <c r="H2" s="781"/>
      <c r="I2" s="781"/>
      <c r="J2" s="781"/>
      <c r="K2" s="781" t="s">
        <v>2565</v>
      </c>
      <c r="L2" s="1988"/>
      <c r="M2" s="1988"/>
      <c r="N2" s="1988"/>
      <c r="O2" s="1988"/>
      <c r="P2" s="1984" t="s">
        <v>2566</v>
      </c>
      <c r="Q2" s="1984"/>
      <c r="R2" s="1984"/>
      <c r="S2" s="1988"/>
      <c r="T2" s="1988"/>
      <c r="U2" s="1988"/>
      <c r="V2" s="1988"/>
      <c r="W2" s="1984" t="s">
        <v>2567</v>
      </c>
      <c r="X2" s="1984"/>
      <c r="Y2" s="1984"/>
      <c r="Z2" s="1985"/>
      <c r="AA2" s="1985"/>
      <c r="AB2" s="1985"/>
      <c r="AC2" s="1985"/>
      <c r="AD2" s="1985"/>
      <c r="AE2" s="1985"/>
      <c r="AF2" s="783" t="s">
        <v>17</v>
      </c>
      <c r="AG2" s="777"/>
    </row>
    <row r="3" spans="1:33" s="778" customFormat="1" ht="15.75" customHeight="1">
      <c r="A3" s="779" t="s">
        <v>2568</v>
      </c>
      <c r="B3" s="780"/>
      <c r="C3" s="780"/>
      <c r="D3" s="780"/>
      <c r="E3" s="780"/>
      <c r="F3" s="784"/>
      <c r="G3" s="784"/>
      <c r="H3" s="784"/>
      <c r="I3" s="784"/>
      <c r="J3" s="784"/>
      <c r="K3" s="1981"/>
      <c r="L3" s="1981"/>
      <c r="M3" s="1981"/>
      <c r="N3" s="1981"/>
      <c r="O3" s="1981"/>
      <c r="P3" s="1981"/>
      <c r="Q3" s="1981"/>
      <c r="R3" s="1981"/>
      <c r="S3" s="1981"/>
      <c r="T3" s="1981"/>
      <c r="U3" s="1981"/>
      <c r="V3" s="1981"/>
      <c r="W3" s="1981"/>
      <c r="X3" s="1981"/>
      <c r="Y3" s="1981"/>
      <c r="Z3" s="1981"/>
      <c r="AA3" s="1981"/>
      <c r="AB3" s="1981"/>
      <c r="AC3" s="1981"/>
      <c r="AD3" s="1981"/>
      <c r="AE3" s="1981"/>
      <c r="AF3" s="1982"/>
      <c r="AG3" s="777"/>
    </row>
    <row r="4" spans="1:33" s="778" customFormat="1" ht="15.75" customHeight="1">
      <c r="A4" s="779" t="s">
        <v>2569</v>
      </c>
      <c r="B4" s="780"/>
      <c r="C4" s="780"/>
      <c r="D4" s="780"/>
      <c r="E4" s="780"/>
      <c r="F4" s="780"/>
      <c r="G4" s="780"/>
      <c r="H4" s="780"/>
      <c r="I4" s="780"/>
      <c r="J4" s="780"/>
      <c r="K4" s="781" t="s">
        <v>2565</v>
      </c>
      <c r="L4" s="1983"/>
      <c r="M4" s="1983"/>
      <c r="N4" s="1983"/>
      <c r="O4" s="1984" t="s">
        <v>2570</v>
      </c>
      <c r="P4" s="1984"/>
      <c r="Q4" s="1984"/>
      <c r="R4" s="1984"/>
      <c r="S4" s="1984"/>
      <c r="T4" s="1983"/>
      <c r="U4" s="1983"/>
      <c r="V4" s="1983"/>
      <c r="W4" s="1984" t="s">
        <v>2571</v>
      </c>
      <c r="X4" s="1984"/>
      <c r="Y4" s="1984"/>
      <c r="Z4" s="1984"/>
      <c r="AA4" s="1985"/>
      <c r="AB4" s="1985"/>
      <c r="AC4" s="1985"/>
      <c r="AD4" s="1985"/>
      <c r="AE4" s="1985"/>
      <c r="AF4" s="783" t="s">
        <v>17</v>
      </c>
      <c r="AG4" s="777"/>
    </row>
    <row r="5" spans="1:33" s="778" customFormat="1" ht="15.75" customHeight="1">
      <c r="A5" s="779"/>
      <c r="B5" s="780"/>
      <c r="C5" s="780"/>
      <c r="D5" s="780"/>
      <c r="E5" s="780"/>
      <c r="F5" s="780"/>
      <c r="G5" s="780"/>
      <c r="H5" s="780"/>
      <c r="I5" s="780"/>
      <c r="J5" s="780"/>
      <c r="K5" s="1972"/>
      <c r="L5" s="1972"/>
      <c r="M5" s="1972"/>
      <c r="N5" s="1972"/>
      <c r="O5" s="1972"/>
      <c r="P5" s="1972"/>
      <c r="Q5" s="1972"/>
      <c r="R5" s="1972"/>
      <c r="S5" s="1972"/>
      <c r="T5" s="1972"/>
      <c r="U5" s="1972"/>
      <c r="V5" s="1972"/>
      <c r="W5" s="1972"/>
      <c r="X5" s="1972"/>
      <c r="Y5" s="1972"/>
      <c r="Z5" s="1972"/>
      <c r="AA5" s="1972"/>
      <c r="AB5" s="1972"/>
      <c r="AC5" s="1972"/>
      <c r="AD5" s="1972"/>
      <c r="AE5" s="1972"/>
      <c r="AF5" s="1973"/>
      <c r="AG5" s="777"/>
    </row>
    <row r="6" spans="1:33" s="778" customFormat="1" ht="15.75" customHeight="1">
      <c r="A6" s="779" t="s">
        <v>2572</v>
      </c>
      <c r="B6" s="780"/>
      <c r="C6" s="780"/>
      <c r="D6" s="780"/>
      <c r="E6" s="780"/>
      <c r="F6" s="780"/>
      <c r="G6" s="780"/>
      <c r="H6" s="780"/>
      <c r="I6" s="780"/>
      <c r="J6" s="780"/>
      <c r="K6" s="1974"/>
      <c r="L6" s="1974"/>
      <c r="M6" s="1974"/>
      <c r="N6" s="785"/>
      <c r="O6" s="782"/>
      <c r="P6" s="782"/>
      <c r="Q6" s="782"/>
      <c r="R6" s="780"/>
      <c r="S6" s="780"/>
      <c r="T6" s="780"/>
      <c r="U6" s="780"/>
      <c r="V6" s="780"/>
      <c r="W6" s="780"/>
      <c r="X6" s="780"/>
      <c r="Y6" s="780"/>
      <c r="Z6" s="780"/>
      <c r="AA6" s="780"/>
      <c r="AB6" s="780"/>
      <c r="AC6" s="780"/>
      <c r="AD6" s="780"/>
      <c r="AE6" s="780"/>
      <c r="AF6" s="783"/>
      <c r="AG6" s="777"/>
    </row>
    <row r="7" spans="1:33" s="778" customFormat="1" ht="15.75" customHeight="1">
      <c r="A7" s="779" t="s">
        <v>2573</v>
      </c>
      <c r="B7" s="780"/>
      <c r="C7" s="780"/>
      <c r="D7" s="780"/>
      <c r="E7" s="780"/>
      <c r="F7" s="780"/>
      <c r="G7" s="780"/>
      <c r="H7" s="780"/>
      <c r="I7" s="780"/>
      <c r="J7" s="780"/>
      <c r="K7" s="1975"/>
      <c r="L7" s="1975"/>
      <c r="M7" s="1975"/>
      <c r="N7" s="1975"/>
      <c r="O7" s="1975"/>
      <c r="P7" s="1975"/>
      <c r="Q7" s="1975"/>
      <c r="R7" s="1975"/>
      <c r="S7" s="1975"/>
      <c r="T7" s="1975"/>
      <c r="U7" s="1975"/>
      <c r="V7" s="1975"/>
      <c r="W7" s="1975"/>
      <c r="X7" s="1975"/>
      <c r="Y7" s="1975"/>
      <c r="Z7" s="1975"/>
      <c r="AA7" s="1975"/>
      <c r="AB7" s="1975"/>
      <c r="AC7" s="1975"/>
      <c r="AD7" s="1975"/>
      <c r="AE7" s="1975"/>
      <c r="AF7" s="1976"/>
      <c r="AG7" s="777"/>
    </row>
    <row r="8" spans="1:33" s="778" customFormat="1" ht="15.75" customHeight="1">
      <c r="A8" s="779" t="s">
        <v>2574</v>
      </c>
      <c r="B8" s="780"/>
      <c r="C8" s="780"/>
      <c r="D8" s="780"/>
      <c r="E8" s="780"/>
      <c r="F8" s="780"/>
      <c r="G8" s="780"/>
      <c r="H8" s="780"/>
      <c r="I8" s="780"/>
      <c r="J8" s="780"/>
      <c r="K8" s="1977"/>
      <c r="L8" s="1977"/>
      <c r="M8" s="1977"/>
      <c r="N8" s="1977"/>
      <c r="O8" s="1977"/>
      <c r="P8" s="1977"/>
      <c r="Q8" s="1977"/>
      <c r="R8" s="1977"/>
      <c r="S8" s="1977"/>
      <c r="T8" s="1977"/>
      <c r="U8" s="1977"/>
      <c r="V8" s="1977"/>
      <c r="W8" s="1977"/>
      <c r="X8" s="1977"/>
      <c r="Y8" s="1977"/>
      <c r="Z8" s="1977"/>
      <c r="AA8" s="1977"/>
      <c r="AB8" s="1977"/>
      <c r="AC8" s="1977"/>
      <c r="AD8" s="1977"/>
      <c r="AE8" s="1977"/>
      <c r="AF8" s="1978"/>
      <c r="AG8" s="777"/>
    </row>
    <row r="9" spans="1:33" s="778" customFormat="1" ht="15.75" customHeight="1">
      <c r="A9" s="779" t="s">
        <v>2575</v>
      </c>
      <c r="B9" s="780"/>
      <c r="C9" s="780"/>
      <c r="D9" s="780"/>
      <c r="E9" s="780"/>
      <c r="F9" s="780"/>
      <c r="G9" s="780"/>
      <c r="H9" s="780"/>
      <c r="I9" s="780"/>
      <c r="J9" s="780"/>
      <c r="K9" s="1977"/>
      <c r="L9" s="1977"/>
      <c r="M9" s="1977"/>
      <c r="N9" s="1977"/>
      <c r="O9" s="1977"/>
      <c r="P9" s="1977"/>
      <c r="Q9" s="1977"/>
      <c r="R9" s="1977"/>
      <c r="S9" s="1977"/>
      <c r="T9" s="1977"/>
      <c r="U9" s="1977"/>
      <c r="V9" s="1977"/>
      <c r="W9" s="1977"/>
      <c r="X9" s="1977"/>
      <c r="Y9" s="1977"/>
      <c r="Z9" s="1977"/>
      <c r="AA9" s="1977"/>
      <c r="AB9" s="1977"/>
      <c r="AC9" s="1977"/>
      <c r="AD9" s="1977"/>
      <c r="AE9" s="1977"/>
      <c r="AF9" s="1978"/>
      <c r="AG9" s="777"/>
    </row>
    <row r="10" spans="1:33" s="778" customFormat="1" ht="15.75" customHeight="1" thickBot="1">
      <c r="A10" s="787" t="s">
        <v>2576</v>
      </c>
      <c r="B10" s="788"/>
      <c r="C10" s="788"/>
      <c r="D10" s="788"/>
      <c r="E10" s="788"/>
      <c r="F10" s="788"/>
      <c r="G10" s="788"/>
      <c r="H10" s="788"/>
      <c r="I10" s="788"/>
      <c r="J10" s="788"/>
      <c r="K10" s="1979"/>
      <c r="L10" s="1979"/>
      <c r="M10" s="1979"/>
      <c r="N10" s="1979"/>
      <c r="O10" s="1979"/>
      <c r="P10" s="1979"/>
      <c r="Q10" s="1979"/>
      <c r="R10" s="1979"/>
      <c r="S10" s="1979"/>
      <c r="T10" s="1979"/>
      <c r="U10" s="1979"/>
      <c r="V10" s="1979"/>
      <c r="W10" s="1979"/>
      <c r="X10" s="1979"/>
      <c r="Y10" s="1979"/>
      <c r="Z10" s="1979"/>
      <c r="AA10" s="1979"/>
      <c r="AB10" s="1979"/>
      <c r="AC10" s="1979"/>
      <c r="AD10" s="1979"/>
      <c r="AE10" s="1979"/>
      <c r="AF10" s="1980"/>
      <c r="AG10" s="777"/>
    </row>
    <row r="11" spans="1:33" s="778" customFormat="1" ht="15.75" customHeight="1">
      <c r="A11" s="774" t="s">
        <v>2577</v>
      </c>
      <c r="B11" s="775"/>
      <c r="C11" s="775"/>
      <c r="D11" s="775"/>
      <c r="E11" s="775"/>
      <c r="F11" s="775"/>
      <c r="G11" s="775"/>
      <c r="H11" s="775"/>
      <c r="I11" s="775"/>
      <c r="J11" s="775"/>
      <c r="K11" s="775"/>
      <c r="L11" s="775"/>
      <c r="M11" s="775"/>
      <c r="N11" s="775"/>
      <c r="O11" s="775"/>
      <c r="P11" s="775"/>
      <c r="Q11" s="775"/>
      <c r="R11" s="775"/>
      <c r="S11" s="775"/>
      <c r="T11" s="775"/>
      <c r="U11" s="775"/>
      <c r="V11" s="775"/>
      <c r="W11" s="775"/>
      <c r="X11" s="775"/>
      <c r="Y11" s="775"/>
      <c r="Z11" s="775"/>
      <c r="AA11" s="775"/>
      <c r="AB11" s="775"/>
      <c r="AC11" s="775"/>
      <c r="AD11" s="775"/>
      <c r="AE11" s="775"/>
      <c r="AF11" s="776"/>
      <c r="AG11" s="777"/>
    </row>
    <row r="12" spans="1:33" s="778" customFormat="1" ht="15.75" customHeight="1">
      <c r="A12" s="779" t="s">
        <v>2564</v>
      </c>
      <c r="B12" s="780"/>
      <c r="C12" s="780"/>
      <c r="D12" s="780"/>
      <c r="E12" s="780"/>
      <c r="F12" s="781"/>
      <c r="G12" s="781"/>
      <c r="H12" s="781"/>
      <c r="I12" s="781"/>
      <c r="J12" s="781"/>
      <c r="K12" s="781" t="s">
        <v>2565</v>
      </c>
      <c r="L12" s="1988"/>
      <c r="M12" s="1988"/>
      <c r="N12" s="1988"/>
      <c r="O12" s="1988"/>
      <c r="P12" s="1984" t="s">
        <v>2566</v>
      </c>
      <c r="Q12" s="1984"/>
      <c r="R12" s="1984"/>
      <c r="S12" s="1988"/>
      <c r="T12" s="1988"/>
      <c r="U12" s="1988"/>
      <c r="V12" s="1988"/>
      <c r="W12" s="1984" t="s">
        <v>2567</v>
      </c>
      <c r="X12" s="1984"/>
      <c r="Y12" s="1984"/>
      <c r="Z12" s="1985"/>
      <c r="AA12" s="1985"/>
      <c r="AB12" s="1985"/>
      <c r="AC12" s="1985"/>
      <c r="AD12" s="1985"/>
      <c r="AE12" s="1985"/>
      <c r="AF12" s="783" t="s">
        <v>17</v>
      </c>
      <c r="AG12" s="777"/>
    </row>
    <row r="13" spans="1:33" s="778" customFormat="1" ht="15.75" customHeight="1">
      <c r="A13" s="779" t="s">
        <v>2568</v>
      </c>
      <c r="B13" s="780"/>
      <c r="C13" s="780"/>
      <c r="D13" s="780"/>
      <c r="E13" s="780"/>
      <c r="F13" s="784"/>
      <c r="G13" s="784"/>
      <c r="H13" s="784"/>
      <c r="I13" s="784"/>
      <c r="J13" s="784"/>
      <c r="K13" s="1981"/>
      <c r="L13" s="1981"/>
      <c r="M13" s="1981"/>
      <c r="N13" s="1981"/>
      <c r="O13" s="1981"/>
      <c r="P13" s="1981"/>
      <c r="Q13" s="1981"/>
      <c r="R13" s="1981"/>
      <c r="S13" s="1981"/>
      <c r="T13" s="1981"/>
      <c r="U13" s="1981"/>
      <c r="V13" s="1981"/>
      <c r="W13" s="1981"/>
      <c r="X13" s="1981"/>
      <c r="Y13" s="1981"/>
      <c r="Z13" s="1981"/>
      <c r="AA13" s="1981"/>
      <c r="AB13" s="1981"/>
      <c r="AC13" s="1981"/>
      <c r="AD13" s="1981"/>
      <c r="AE13" s="1981"/>
      <c r="AF13" s="1982"/>
      <c r="AG13" s="777"/>
    </row>
    <row r="14" spans="1:33" s="778" customFormat="1" ht="15.75" customHeight="1">
      <c r="A14" s="779" t="s">
        <v>2569</v>
      </c>
      <c r="B14" s="780"/>
      <c r="C14" s="780"/>
      <c r="D14" s="780"/>
      <c r="E14" s="780"/>
      <c r="F14" s="780"/>
      <c r="G14" s="780"/>
      <c r="H14" s="780"/>
      <c r="I14" s="780"/>
      <c r="J14" s="780"/>
      <c r="K14" s="781" t="s">
        <v>2565</v>
      </c>
      <c r="L14" s="1983"/>
      <c r="M14" s="1983"/>
      <c r="N14" s="1983"/>
      <c r="O14" s="1984" t="s">
        <v>2570</v>
      </c>
      <c r="P14" s="1984"/>
      <c r="Q14" s="1984"/>
      <c r="R14" s="1984"/>
      <c r="S14" s="1984"/>
      <c r="T14" s="1983"/>
      <c r="U14" s="1983"/>
      <c r="V14" s="1983"/>
      <c r="W14" s="1984" t="s">
        <v>2571</v>
      </c>
      <c r="X14" s="1984"/>
      <c r="Y14" s="1984"/>
      <c r="Z14" s="1984"/>
      <c r="AA14" s="1985"/>
      <c r="AB14" s="1985"/>
      <c r="AC14" s="1985"/>
      <c r="AD14" s="1985"/>
      <c r="AE14" s="1985"/>
      <c r="AF14" s="783" t="s">
        <v>17</v>
      </c>
      <c r="AG14" s="777"/>
    </row>
    <row r="15" spans="1:33" s="778" customFormat="1" ht="15.75" customHeight="1">
      <c r="A15" s="779"/>
      <c r="B15" s="1989"/>
      <c r="C15" s="1989"/>
      <c r="D15" s="1989"/>
      <c r="E15" s="1989"/>
      <c r="F15" s="1989"/>
      <c r="G15" s="1989"/>
      <c r="H15" s="1989"/>
      <c r="I15" s="1989"/>
      <c r="J15" s="1989"/>
      <c r="K15" s="1972"/>
      <c r="L15" s="1972"/>
      <c r="M15" s="1972"/>
      <c r="N15" s="1972"/>
      <c r="O15" s="1972"/>
      <c r="P15" s="1972"/>
      <c r="Q15" s="1972"/>
      <c r="R15" s="1972"/>
      <c r="S15" s="1972"/>
      <c r="T15" s="1972"/>
      <c r="U15" s="1972"/>
      <c r="V15" s="1972"/>
      <c r="W15" s="1972"/>
      <c r="X15" s="1972"/>
      <c r="Y15" s="1972"/>
      <c r="Z15" s="1972"/>
      <c r="AA15" s="1972"/>
      <c r="AB15" s="1972"/>
      <c r="AC15" s="1972"/>
      <c r="AD15" s="1972"/>
      <c r="AE15" s="1972"/>
      <c r="AF15" s="1973"/>
      <c r="AG15" s="777"/>
    </row>
    <row r="16" spans="1:33" s="778" customFormat="1" ht="15.75" customHeight="1">
      <c r="A16" s="779" t="s">
        <v>2572</v>
      </c>
      <c r="B16" s="780"/>
      <c r="C16" s="780"/>
      <c r="D16" s="780"/>
      <c r="E16" s="780"/>
      <c r="F16" s="780"/>
      <c r="G16" s="780"/>
      <c r="H16" s="780"/>
      <c r="I16" s="780"/>
      <c r="J16" s="780"/>
      <c r="K16" s="1974"/>
      <c r="L16" s="1974"/>
      <c r="M16" s="1974"/>
      <c r="N16" s="785"/>
      <c r="O16" s="782"/>
      <c r="P16" s="782"/>
      <c r="Q16" s="782"/>
      <c r="R16" s="780"/>
      <c r="S16" s="780"/>
      <c r="T16" s="780"/>
      <c r="U16" s="780"/>
      <c r="V16" s="780"/>
      <c r="W16" s="780"/>
      <c r="X16" s="780"/>
      <c r="Y16" s="780"/>
      <c r="Z16" s="780"/>
      <c r="AA16" s="780"/>
      <c r="AB16" s="780"/>
      <c r="AC16" s="780"/>
      <c r="AD16" s="780"/>
      <c r="AE16" s="780"/>
      <c r="AF16" s="783"/>
      <c r="AG16" s="777"/>
    </row>
    <row r="17" spans="1:33" s="778" customFormat="1" ht="15.75" customHeight="1">
      <c r="A17" s="779" t="s">
        <v>2573</v>
      </c>
      <c r="B17" s="780"/>
      <c r="C17" s="780"/>
      <c r="D17" s="780"/>
      <c r="E17" s="780"/>
      <c r="F17" s="780"/>
      <c r="G17" s="780"/>
      <c r="H17" s="780"/>
      <c r="I17" s="780"/>
      <c r="J17" s="780"/>
      <c r="K17" s="1975"/>
      <c r="L17" s="1975"/>
      <c r="M17" s="1975"/>
      <c r="N17" s="1975"/>
      <c r="O17" s="1975"/>
      <c r="P17" s="1975"/>
      <c r="Q17" s="1975"/>
      <c r="R17" s="1975"/>
      <c r="S17" s="1975"/>
      <c r="T17" s="1975"/>
      <c r="U17" s="1975"/>
      <c r="V17" s="1975"/>
      <c r="W17" s="1975"/>
      <c r="X17" s="1975"/>
      <c r="Y17" s="1975"/>
      <c r="Z17" s="1975"/>
      <c r="AA17" s="1975"/>
      <c r="AB17" s="1975"/>
      <c r="AC17" s="1975"/>
      <c r="AD17" s="1975"/>
      <c r="AE17" s="1975"/>
      <c r="AF17" s="1976"/>
      <c r="AG17" s="777"/>
    </row>
    <row r="18" spans="1:33" s="778" customFormat="1" ht="15.75" customHeight="1">
      <c r="A18" s="779" t="s">
        <v>2574</v>
      </c>
      <c r="B18" s="780"/>
      <c r="C18" s="780"/>
      <c r="D18" s="780"/>
      <c r="E18" s="780"/>
      <c r="F18" s="780"/>
      <c r="G18" s="780"/>
      <c r="H18" s="780"/>
      <c r="I18" s="780"/>
      <c r="J18" s="780"/>
      <c r="K18" s="1977"/>
      <c r="L18" s="1977"/>
      <c r="M18" s="1977"/>
      <c r="N18" s="1977"/>
      <c r="O18" s="1977"/>
      <c r="P18" s="1977"/>
      <c r="Q18" s="1977"/>
      <c r="R18" s="1977"/>
      <c r="S18" s="1977"/>
      <c r="T18" s="1977"/>
      <c r="U18" s="1977"/>
      <c r="V18" s="1977"/>
      <c r="W18" s="1977"/>
      <c r="X18" s="1977"/>
      <c r="Y18" s="1977"/>
      <c r="Z18" s="1977"/>
      <c r="AA18" s="1977"/>
      <c r="AB18" s="1977"/>
      <c r="AC18" s="1977"/>
      <c r="AD18" s="1977"/>
      <c r="AE18" s="1977"/>
      <c r="AF18" s="1978"/>
      <c r="AG18" s="777"/>
    </row>
    <row r="19" spans="1:33" s="778" customFormat="1" ht="15.75" customHeight="1">
      <c r="A19" s="779" t="s">
        <v>2575</v>
      </c>
      <c r="B19" s="780"/>
      <c r="C19" s="780"/>
      <c r="D19" s="780"/>
      <c r="E19" s="780"/>
      <c r="F19" s="780"/>
      <c r="G19" s="780"/>
      <c r="H19" s="780"/>
      <c r="I19" s="780"/>
      <c r="J19" s="780"/>
      <c r="K19" s="1977"/>
      <c r="L19" s="1977"/>
      <c r="M19" s="1977"/>
      <c r="N19" s="1977"/>
      <c r="O19" s="1977"/>
      <c r="P19" s="1977"/>
      <c r="Q19" s="1977"/>
      <c r="R19" s="1977"/>
      <c r="S19" s="1977"/>
      <c r="T19" s="1977"/>
      <c r="U19" s="1977"/>
      <c r="V19" s="1977"/>
      <c r="W19" s="1977"/>
      <c r="X19" s="1977"/>
      <c r="Y19" s="1977"/>
      <c r="Z19" s="1977"/>
      <c r="AA19" s="1977"/>
      <c r="AB19" s="1977"/>
      <c r="AC19" s="1977"/>
      <c r="AD19" s="1977"/>
      <c r="AE19" s="1977"/>
      <c r="AF19" s="1978"/>
      <c r="AG19" s="777"/>
    </row>
    <row r="20" spans="1:33" s="778" customFormat="1" ht="15.75" customHeight="1" thickBot="1">
      <c r="A20" s="787" t="s">
        <v>2576</v>
      </c>
      <c r="B20" s="790"/>
      <c r="C20" s="790"/>
      <c r="D20" s="790"/>
      <c r="E20" s="790"/>
      <c r="F20" s="790"/>
      <c r="G20" s="790"/>
      <c r="H20" s="790"/>
      <c r="I20" s="790"/>
      <c r="J20" s="790"/>
      <c r="K20" s="1979"/>
      <c r="L20" s="1979"/>
      <c r="M20" s="1979"/>
      <c r="N20" s="1979"/>
      <c r="O20" s="1979"/>
      <c r="P20" s="1979"/>
      <c r="Q20" s="1979"/>
      <c r="R20" s="1979"/>
      <c r="S20" s="1979"/>
      <c r="T20" s="1979"/>
      <c r="U20" s="1979"/>
      <c r="V20" s="1979"/>
      <c r="W20" s="1979"/>
      <c r="X20" s="1979"/>
      <c r="Y20" s="1979"/>
      <c r="Z20" s="1979"/>
      <c r="AA20" s="1979"/>
      <c r="AB20" s="1979"/>
      <c r="AC20" s="1979"/>
      <c r="AD20" s="1979"/>
      <c r="AE20" s="1979"/>
      <c r="AF20" s="1980"/>
      <c r="AG20" s="777"/>
    </row>
    <row r="21" spans="1:33" s="778" customFormat="1" ht="15.75" customHeight="1">
      <c r="A21" s="774" t="s">
        <v>2578</v>
      </c>
      <c r="B21" s="791"/>
      <c r="C21" s="791"/>
      <c r="D21" s="791"/>
      <c r="E21" s="791"/>
      <c r="F21" s="791"/>
      <c r="G21" s="791"/>
      <c r="H21" s="791"/>
      <c r="I21" s="791"/>
      <c r="J21" s="791"/>
      <c r="K21" s="1986"/>
      <c r="L21" s="1986"/>
      <c r="M21" s="1986"/>
      <c r="N21" s="1986"/>
      <c r="O21" s="1986"/>
      <c r="P21" s="1986"/>
      <c r="Q21" s="1986"/>
      <c r="R21" s="1986"/>
      <c r="S21" s="1986"/>
      <c r="T21" s="1986"/>
      <c r="U21" s="1986"/>
      <c r="V21" s="1986"/>
      <c r="W21" s="1986"/>
      <c r="X21" s="1986"/>
      <c r="Y21" s="1986"/>
      <c r="Z21" s="1986"/>
      <c r="AA21" s="1986"/>
      <c r="AB21" s="1986"/>
      <c r="AC21" s="1986"/>
      <c r="AD21" s="1986"/>
      <c r="AE21" s="1986"/>
      <c r="AF21" s="1987"/>
      <c r="AG21" s="777"/>
    </row>
    <row r="22" spans="1:33" s="778" customFormat="1" ht="15.75" customHeight="1">
      <c r="A22" s="779" t="s">
        <v>2564</v>
      </c>
      <c r="B22" s="780"/>
      <c r="C22" s="780"/>
      <c r="D22" s="780"/>
      <c r="E22" s="780"/>
      <c r="F22" s="781"/>
      <c r="G22" s="781"/>
      <c r="H22" s="781"/>
      <c r="I22" s="781"/>
      <c r="J22" s="781"/>
      <c r="K22" s="781" t="s">
        <v>2565</v>
      </c>
      <c r="L22" s="1988"/>
      <c r="M22" s="1988"/>
      <c r="N22" s="1988"/>
      <c r="O22" s="1988"/>
      <c r="P22" s="1984" t="s">
        <v>2566</v>
      </c>
      <c r="Q22" s="1984"/>
      <c r="R22" s="1984"/>
      <c r="S22" s="1988"/>
      <c r="T22" s="1988"/>
      <c r="U22" s="1988"/>
      <c r="V22" s="1988"/>
      <c r="W22" s="1984" t="s">
        <v>2567</v>
      </c>
      <c r="X22" s="1984"/>
      <c r="Y22" s="1984"/>
      <c r="Z22" s="1985"/>
      <c r="AA22" s="1985"/>
      <c r="AB22" s="1985"/>
      <c r="AC22" s="1985"/>
      <c r="AD22" s="1985"/>
      <c r="AE22" s="1985"/>
      <c r="AF22" s="783" t="s">
        <v>17</v>
      </c>
      <c r="AG22" s="777"/>
    </row>
    <row r="23" spans="1:33" s="778" customFormat="1" ht="15.75" customHeight="1">
      <c r="A23" s="779" t="s">
        <v>2568</v>
      </c>
      <c r="B23" s="780"/>
      <c r="C23" s="780"/>
      <c r="D23" s="780"/>
      <c r="E23" s="780"/>
      <c r="F23" s="784"/>
      <c r="G23" s="784"/>
      <c r="H23" s="784"/>
      <c r="I23" s="784"/>
      <c r="J23" s="784"/>
      <c r="K23" s="1981"/>
      <c r="L23" s="1981"/>
      <c r="M23" s="1981"/>
      <c r="N23" s="1981"/>
      <c r="O23" s="1981"/>
      <c r="P23" s="1981"/>
      <c r="Q23" s="1981"/>
      <c r="R23" s="1981"/>
      <c r="S23" s="1981"/>
      <c r="T23" s="1981"/>
      <c r="U23" s="1981"/>
      <c r="V23" s="1981"/>
      <c r="W23" s="1981"/>
      <c r="X23" s="1981"/>
      <c r="Y23" s="1981"/>
      <c r="Z23" s="1981"/>
      <c r="AA23" s="1981"/>
      <c r="AB23" s="1981"/>
      <c r="AC23" s="1981"/>
      <c r="AD23" s="1981"/>
      <c r="AE23" s="1981"/>
      <c r="AF23" s="1982"/>
      <c r="AG23" s="777"/>
    </row>
    <row r="24" spans="1:33" s="778" customFormat="1" ht="15.75" customHeight="1">
      <c r="A24" s="779" t="s">
        <v>2569</v>
      </c>
      <c r="B24" s="780"/>
      <c r="C24" s="780"/>
      <c r="D24" s="780"/>
      <c r="E24" s="780"/>
      <c r="F24" s="780"/>
      <c r="G24" s="780"/>
      <c r="H24" s="780"/>
      <c r="I24" s="780"/>
      <c r="J24" s="780"/>
      <c r="K24" s="781" t="s">
        <v>2565</v>
      </c>
      <c r="L24" s="1983"/>
      <c r="M24" s="1983"/>
      <c r="N24" s="1983"/>
      <c r="O24" s="1984" t="s">
        <v>2570</v>
      </c>
      <c r="P24" s="1984"/>
      <c r="Q24" s="1984"/>
      <c r="R24" s="1984"/>
      <c r="S24" s="1984"/>
      <c r="T24" s="1983"/>
      <c r="U24" s="1983"/>
      <c r="V24" s="1983"/>
      <c r="W24" s="1984" t="s">
        <v>2571</v>
      </c>
      <c r="X24" s="1984"/>
      <c r="Y24" s="1984"/>
      <c r="Z24" s="1984"/>
      <c r="AA24" s="1985"/>
      <c r="AB24" s="1985"/>
      <c r="AC24" s="1985"/>
      <c r="AD24" s="1985"/>
      <c r="AE24" s="1985"/>
      <c r="AF24" s="783" t="s">
        <v>17</v>
      </c>
      <c r="AG24" s="777"/>
    </row>
    <row r="25" spans="1:33" s="778" customFormat="1" ht="15.75" customHeight="1">
      <c r="A25" s="779"/>
      <c r="B25" s="780"/>
      <c r="C25" s="780"/>
      <c r="D25" s="780"/>
      <c r="E25" s="780"/>
      <c r="F25" s="780"/>
      <c r="G25" s="780"/>
      <c r="H25" s="780"/>
      <c r="I25" s="780"/>
      <c r="J25" s="780"/>
      <c r="K25" s="1972"/>
      <c r="L25" s="1972"/>
      <c r="M25" s="1972"/>
      <c r="N25" s="1972"/>
      <c r="O25" s="1972"/>
      <c r="P25" s="1972"/>
      <c r="Q25" s="1972"/>
      <c r="R25" s="1972"/>
      <c r="S25" s="1972"/>
      <c r="T25" s="1972"/>
      <c r="U25" s="1972"/>
      <c r="V25" s="1972"/>
      <c r="W25" s="1972"/>
      <c r="X25" s="1972"/>
      <c r="Y25" s="1972"/>
      <c r="Z25" s="1972"/>
      <c r="AA25" s="1972"/>
      <c r="AB25" s="1972"/>
      <c r="AC25" s="1972"/>
      <c r="AD25" s="1972"/>
      <c r="AE25" s="1972"/>
      <c r="AF25" s="1973"/>
      <c r="AG25" s="777"/>
    </row>
    <row r="26" spans="1:33" s="778" customFormat="1" ht="15.75" customHeight="1">
      <c r="A26" s="779" t="s">
        <v>2572</v>
      </c>
      <c r="B26" s="780"/>
      <c r="C26" s="780"/>
      <c r="D26" s="780"/>
      <c r="E26" s="780"/>
      <c r="F26" s="780"/>
      <c r="G26" s="780"/>
      <c r="H26" s="780"/>
      <c r="I26" s="780"/>
      <c r="J26" s="780"/>
      <c r="K26" s="1974"/>
      <c r="L26" s="1974"/>
      <c r="M26" s="1974"/>
      <c r="N26" s="785"/>
      <c r="O26" s="782"/>
      <c r="P26" s="782"/>
      <c r="Q26" s="782"/>
      <c r="R26" s="780"/>
      <c r="S26" s="780"/>
      <c r="T26" s="780"/>
      <c r="U26" s="780"/>
      <c r="V26" s="780"/>
      <c r="W26" s="780"/>
      <c r="X26" s="780"/>
      <c r="Y26" s="780"/>
      <c r="Z26" s="780"/>
      <c r="AA26" s="780"/>
      <c r="AB26" s="780"/>
      <c r="AC26" s="780"/>
      <c r="AD26" s="780"/>
      <c r="AE26" s="780"/>
      <c r="AF26" s="783"/>
      <c r="AG26" s="777"/>
    </row>
    <row r="27" spans="1:33" s="778" customFormat="1" ht="15.75" customHeight="1">
      <c r="A27" s="779" t="s">
        <v>2573</v>
      </c>
      <c r="B27" s="780"/>
      <c r="C27" s="780"/>
      <c r="D27" s="780"/>
      <c r="E27" s="780"/>
      <c r="F27" s="780"/>
      <c r="G27" s="780"/>
      <c r="H27" s="780"/>
      <c r="I27" s="780"/>
      <c r="J27" s="780"/>
      <c r="K27" s="1975"/>
      <c r="L27" s="1975"/>
      <c r="M27" s="1975"/>
      <c r="N27" s="1975"/>
      <c r="O27" s="1975"/>
      <c r="P27" s="1975"/>
      <c r="Q27" s="1975"/>
      <c r="R27" s="1975"/>
      <c r="S27" s="1975"/>
      <c r="T27" s="1975"/>
      <c r="U27" s="1975"/>
      <c r="V27" s="1975"/>
      <c r="W27" s="1975"/>
      <c r="X27" s="1975"/>
      <c r="Y27" s="1975"/>
      <c r="Z27" s="1975"/>
      <c r="AA27" s="1975"/>
      <c r="AB27" s="1975"/>
      <c r="AC27" s="1975"/>
      <c r="AD27" s="1975"/>
      <c r="AE27" s="1975"/>
      <c r="AF27" s="1976"/>
      <c r="AG27" s="777"/>
    </row>
    <row r="28" spans="1:33" s="778" customFormat="1" ht="15.75" customHeight="1">
      <c r="A28" s="779" t="s">
        <v>2574</v>
      </c>
      <c r="B28" s="780"/>
      <c r="C28" s="780"/>
      <c r="D28" s="780"/>
      <c r="E28" s="780"/>
      <c r="F28" s="780"/>
      <c r="G28" s="780"/>
      <c r="H28" s="780"/>
      <c r="I28" s="780"/>
      <c r="J28" s="780"/>
      <c r="K28" s="1977"/>
      <c r="L28" s="1977"/>
      <c r="M28" s="1977"/>
      <c r="N28" s="1977"/>
      <c r="O28" s="1977"/>
      <c r="P28" s="1977"/>
      <c r="Q28" s="1977"/>
      <c r="R28" s="1977"/>
      <c r="S28" s="1977"/>
      <c r="T28" s="1977"/>
      <c r="U28" s="1977"/>
      <c r="V28" s="1977"/>
      <c r="W28" s="1977"/>
      <c r="X28" s="1977"/>
      <c r="Y28" s="1977"/>
      <c r="Z28" s="1977"/>
      <c r="AA28" s="1977"/>
      <c r="AB28" s="1977"/>
      <c r="AC28" s="1977"/>
      <c r="AD28" s="1977"/>
      <c r="AE28" s="1977"/>
      <c r="AF28" s="1978"/>
      <c r="AG28" s="777"/>
    </row>
    <row r="29" spans="1:33" s="778" customFormat="1" ht="15.75" customHeight="1">
      <c r="A29" s="779" t="s">
        <v>2575</v>
      </c>
      <c r="B29" s="780"/>
      <c r="C29" s="780"/>
      <c r="D29" s="780"/>
      <c r="E29" s="780"/>
      <c r="F29" s="780"/>
      <c r="G29" s="780"/>
      <c r="H29" s="780"/>
      <c r="I29" s="780"/>
      <c r="J29" s="780"/>
      <c r="K29" s="1977"/>
      <c r="L29" s="1977"/>
      <c r="M29" s="1977"/>
      <c r="N29" s="1977"/>
      <c r="O29" s="1977"/>
      <c r="P29" s="1977"/>
      <c r="Q29" s="1977"/>
      <c r="R29" s="1977"/>
      <c r="S29" s="1977"/>
      <c r="T29" s="1977"/>
      <c r="U29" s="1977"/>
      <c r="V29" s="1977"/>
      <c r="W29" s="1977"/>
      <c r="X29" s="1977"/>
      <c r="Y29" s="1977"/>
      <c r="Z29" s="1977"/>
      <c r="AA29" s="1977"/>
      <c r="AB29" s="1977"/>
      <c r="AC29" s="1977"/>
      <c r="AD29" s="1977"/>
      <c r="AE29" s="1977"/>
      <c r="AF29" s="1978"/>
      <c r="AG29" s="777"/>
    </row>
    <row r="30" spans="1:33" s="778" customFormat="1" ht="15.75" customHeight="1" thickBot="1">
      <c r="A30" s="787" t="s">
        <v>2576</v>
      </c>
      <c r="B30" s="788"/>
      <c r="C30" s="788"/>
      <c r="D30" s="788"/>
      <c r="E30" s="788"/>
      <c r="F30" s="788"/>
      <c r="G30" s="788"/>
      <c r="H30" s="788"/>
      <c r="I30" s="788"/>
      <c r="J30" s="788"/>
      <c r="K30" s="1979"/>
      <c r="L30" s="1979"/>
      <c r="M30" s="1979"/>
      <c r="N30" s="1979"/>
      <c r="O30" s="1979"/>
      <c r="P30" s="1979"/>
      <c r="Q30" s="1979"/>
      <c r="R30" s="1979"/>
      <c r="S30" s="1979"/>
      <c r="T30" s="1979"/>
      <c r="U30" s="1979"/>
      <c r="V30" s="1979"/>
      <c r="W30" s="1979"/>
      <c r="X30" s="1979"/>
      <c r="Y30" s="1979"/>
      <c r="Z30" s="1979"/>
      <c r="AA30" s="1979"/>
      <c r="AB30" s="1979"/>
      <c r="AC30" s="1979"/>
      <c r="AD30" s="1979"/>
      <c r="AE30" s="1979"/>
      <c r="AF30" s="1980"/>
      <c r="AG30" s="777"/>
    </row>
    <row r="31" spans="1:33" s="778" customFormat="1" ht="15.75" customHeight="1">
      <c r="A31" s="774" t="s">
        <v>2579</v>
      </c>
      <c r="B31" s="791"/>
      <c r="C31" s="791"/>
      <c r="D31" s="791"/>
      <c r="E31" s="791"/>
      <c r="F31" s="791"/>
      <c r="G31" s="791"/>
      <c r="H31" s="791"/>
      <c r="I31" s="791"/>
      <c r="J31" s="791"/>
      <c r="K31" s="1986"/>
      <c r="L31" s="1986"/>
      <c r="M31" s="1986"/>
      <c r="N31" s="1986"/>
      <c r="O31" s="1986"/>
      <c r="P31" s="1986"/>
      <c r="Q31" s="1986"/>
      <c r="R31" s="1986"/>
      <c r="S31" s="1986"/>
      <c r="T31" s="1986"/>
      <c r="U31" s="1986"/>
      <c r="V31" s="1986"/>
      <c r="W31" s="1986"/>
      <c r="X31" s="1986"/>
      <c r="Y31" s="1986"/>
      <c r="Z31" s="1986"/>
      <c r="AA31" s="1986"/>
      <c r="AB31" s="1986"/>
      <c r="AC31" s="1986"/>
      <c r="AD31" s="1986"/>
      <c r="AE31" s="1986"/>
      <c r="AF31" s="1987"/>
      <c r="AG31" s="777"/>
    </row>
    <row r="32" spans="1:33" s="778" customFormat="1" ht="15.75" customHeight="1">
      <c r="A32" s="779" t="s">
        <v>2564</v>
      </c>
      <c r="B32" s="780"/>
      <c r="C32" s="780"/>
      <c r="D32" s="780"/>
      <c r="E32" s="780"/>
      <c r="F32" s="781"/>
      <c r="G32" s="781"/>
      <c r="H32" s="781"/>
      <c r="I32" s="781"/>
      <c r="J32" s="781"/>
      <c r="K32" s="781" t="s">
        <v>2565</v>
      </c>
      <c r="L32" s="1988"/>
      <c r="M32" s="1988"/>
      <c r="N32" s="1988"/>
      <c r="O32" s="1988"/>
      <c r="P32" s="1984" t="s">
        <v>2566</v>
      </c>
      <c r="Q32" s="1984"/>
      <c r="R32" s="1984"/>
      <c r="S32" s="1988"/>
      <c r="T32" s="1988"/>
      <c r="U32" s="1988"/>
      <c r="V32" s="1988"/>
      <c r="W32" s="1984" t="s">
        <v>2567</v>
      </c>
      <c r="X32" s="1984"/>
      <c r="Y32" s="1984"/>
      <c r="Z32" s="1985"/>
      <c r="AA32" s="1985"/>
      <c r="AB32" s="1985"/>
      <c r="AC32" s="1985"/>
      <c r="AD32" s="1985"/>
      <c r="AE32" s="1985"/>
      <c r="AF32" s="783" t="s">
        <v>17</v>
      </c>
      <c r="AG32" s="777"/>
    </row>
    <row r="33" spans="1:33" s="778" customFormat="1" ht="15.75" customHeight="1">
      <c r="A33" s="779" t="s">
        <v>2568</v>
      </c>
      <c r="B33" s="780"/>
      <c r="C33" s="780"/>
      <c r="D33" s="780"/>
      <c r="E33" s="780"/>
      <c r="F33" s="784"/>
      <c r="G33" s="784"/>
      <c r="H33" s="784"/>
      <c r="I33" s="784"/>
      <c r="J33" s="784"/>
      <c r="K33" s="1981"/>
      <c r="L33" s="1981"/>
      <c r="M33" s="1981"/>
      <c r="N33" s="1981"/>
      <c r="O33" s="1981"/>
      <c r="P33" s="1981"/>
      <c r="Q33" s="1981"/>
      <c r="R33" s="1981"/>
      <c r="S33" s="1981"/>
      <c r="T33" s="1981"/>
      <c r="U33" s="1981"/>
      <c r="V33" s="1981"/>
      <c r="W33" s="1981"/>
      <c r="X33" s="1981"/>
      <c r="Y33" s="1981"/>
      <c r="Z33" s="1981"/>
      <c r="AA33" s="1981"/>
      <c r="AB33" s="1981"/>
      <c r="AC33" s="1981"/>
      <c r="AD33" s="1981"/>
      <c r="AE33" s="1981"/>
      <c r="AF33" s="1982"/>
      <c r="AG33" s="777"/>
    </row>
    <row r="34" spans="1:33" s="778" customFormat="1" ht="15.75" customHeight="1">
      <c r="A34" s="779" t="s">
        <v>2569</v>
      </c>
      <c r="B34" s="780"/>
      <c r="C34" s="780"/>
      <c r="D34" s="780"/>
      <c r="E34" s="780"/>
      <c r="F34" s="780"/>
      <c r="G34" s="780"/>
      <c r="H34" s="780"/>
      <c r="I34" s="780"/>
      <c r="J34" s="780"/>
      <c r="K34" s="781" t="s">
        <v>2565</v>
      </c>
      <c r="L34" s="1983"/>
      <c r="M34" s="1983"/>
      <c r="N34" s="1983"/>
      <c r="O34" s="1984" t="s">
        <v>2570</v>
      </c>
      <c r="P34" s="1984"/>
      <c r="Q34" s="1984"/>
      <c r="R34" s="1984"/>
      <c r="S34" s="1984"/>
      <c r="T34" s="1983"/>
      <c r="U34" s="1983"/>
      <c r="V34" s="1983"/>
      <c r="W34" s="1984" t="s">
        <v>2571</v>
      </c>
      <c r="X34" s="1984"/>
      <c r="Y34" s="1984"/>
      <c r="Z34" s="1984"/>
      <c r="AA34" s="1985"/>
      <c r="AB34" s="1985"/>
      <c r="AC34" s="1985"/>
      <c r="AD34" s="1985"/>
      <c r="AE34" s="1985"/>
      <c r="AF34" s="783" t="s">
        <v>17</v>
      </c>
      <c r="AG34" s="777"/>
    </row>
    <row r="35" spans="1:33" s="778" customFormat="1" ht="15.75" customHeight="1">
      <c r="A35" s="779"/>
      <c r="B35" s="780"/>
      <c r="C35" s="780"/>
      <c r="D35" s="780"/>
      <c r="E35" s="780"/>
      <c r="F35" s="780"/>
      <c r="G35" s="780"/>
      <c r="H35" s="780"/>
      <c r="I35" s="780"/>
      <c r="J35" s="780"/>
      <c r="K35" s="1972"/>
      <c r="L35" s="1972"/>
      <c r="M35" s="1972"/>
      <c r="N35" s="1972"/>
      <c r="O35" s="1972"/>
      <c r="P35" s="1972"/>
      <c r="Q35" s="1972"/>
      <c r="R35" s="1972"/>
      <c r="S35" s="1972"/>
      <c r="T35" s="1972"/>
      <c r="U35" s="1972"/>
      <c r="V35" s="1972"/>
      <c r="W35" s="1972"/>
      <c r="X35" s="1972"/>
      <c r="Y35" s="1972"/>
      <c r="Z35" s="1972"/>
      <c r="AA35" s="1972"/>
      <c r="AB35" s="1972"/>
      <c r="AC35" s="1972"/>
      <c r="AD35" s="1972"/>
      <c r="AE35" s="1972"/>
      <c r="AF35" s="1973"/>
      <c r="AG35" s="777"/>
    </row>
    <row r="36" spans="1:33" s="778" customFormat="1" ht="15.75" customHeight="1">
      <c r="A36" s="779" t="s">
        <v>2572</v>
      </c>
      <c r="B36" s="780"/>
      <c r="C36" s="780"/>
      <c r="D36" s="780"/>
      <c r="E36" s="780"/>
      <c r="F36" s="780"/>
      <c r="G36" s="780"/>
      <c r="H36" s="780"/>
      <c r="I36" s="780"/>
      <c r="J36" s="780"/>
      <c r="K36" s="1974"/>
      <c r="L36" s="1974"/>
      <c r="M36" s="1974"/>
      <c r="N36" s="785"/>
      <c r="O36" s="782"/>
      <c r="P36" s="782"/>
      <c r="Q36" s="782"/>
      <c r="R36" s="780"/>
      <c r="S36" s="780"/>
      <c r="T36" s="780"/>
      <c r="U36" s="780"/>
      <c r="V36" s="780"/>
      <c r="W36" s="780"/>
      <c r="X36" s="780"/>
      <c r="Y36" s="780"/>
      <c r="Z36" s="780"/>
      <c r="AA36" s="780"/>
      <c r="AB36" s="780"/>
      <c r="AC36" s="780"/>
      <c r="AD36" s="780"/>
      <c r="AE36" s="780"/>
      <c r="AF36" s="783"/>
      <c r="AG36" s="777"/>
    </row>
    <row r="37" spans="1:33" s="778" customFormat="1" ht="15.75" customHeight="1">
      <c r="A37" s="779" t="s">
        <v>2573</v>
      </c>
      <c r="B37" s="780"/>
      <c r="C37" s="780"/>
      <c r="D37" s="780"/>
      <c r="E37" s="780"/>
      <c r="F37" s="780"/>
      <c r="G37" s="780"/>
      <c r="H37" s="780"/>
      <c r="I37" s="780"/>
      <c r="J37" s="780"/>
      <c r="K37" s="1975"/>
      <c r="L37" s="1975"/>
      <c r="M37" s="1975"/>
      <c r="N37" s="1975"/>
      <c r="O37" s="1975"/>
      <c r="P37" s="1975"/>
      <c r="Q37" s="1975"/>
      <c r="R37" s="1975"/>
      <c r="S37" s="1975"/>
      <c r="T37" s="1975"/>
      <c r="U37" s="1975"/>
      <c r="V37" s="1975"/>
      <c r="W37" s="1975"/>
      <c r="X37" s="1975"/>
      <c r="Y37" s="1975"/>
      <c r="Z37" s="1975"/>
      <c r="AA37" s="1975"/>
      <c r="AB37" s="1975"/>
      <c r="AC37" s="1975"/>
      <c r="AD37" s="1975"/>
      <c r="AE37" s="1975"/>
      <c r="AF37" s="1976"/>
      <c r="AG37" s="777"/>
    </row>
    <row r="38" spans="1:33" s="778" customFormat="1" ht="15.75" customHeight="1">
      <c r="A38" s="779" t="s">
        <v>2574</v>
      </c>
      <c r="B38" s="780"/>
      <c r="C38" s="780"/>
      <c r="D38" s="780"/>
      <c r="E38" s="780"/>
      <c r="F38" s="780"/>
      <c r="G38" s="780"/>
      <c r="H38" s="780"/>
      <c r="I38" s="780"/>
      <c r="J38" s="780"/>
      <c r="K38" s="1977"/>
      <c r="L38" s="1977"/>
      <c r="M38" s="1977"/>
      <c r="N38" s="1977"/>
      <c r="O38" s="1977"/>
      <c r="P38" s="1977"/>
      <c r="Q38" s="1977"/>
      <c r="R38" s="1977"/>
      <c r="S38" s="1977"/>
      <c r="T38" s="1977"/>
      <c r="U38" s="1977"/>
      <c r="V38" s="1977"/>
      <c r="W38" s="1977"/>
      <c r="X38" s="1977"/>
      <c r="Y38" s="1977"/>
      <c r="Z38" s="1977"/>
      <c r="AA38" s="1977"/>
      <c r="AB38" s="1977"/>
      <c r="AC38" s="1977"/>
      <c r="AD38" s="1977"/>
      <c r="AE38" s="1977"/>
      <c r="AF38" s="1978"/>
      <c r="AG38" s="777"/>
    </row>
    <row r="39" spans="1:33" s="778" customFormat="1" ht="15.75" customHeight="1">
      <c r="A39" s="779" t="s">
        <v>2575</v>
      </c>
      <c r="B39" s="780"/>
      <c r="C39" s="780"/>
      <c r="D39" s="780"/>
      <c r="E39" s="780"/>
      <c r="F39" s="780"/>
      <c r="G39" s="780"/>
      <c r="H39" s="780"/>
      <c r="I39" s="780"/>
      <c r="J39" s="780"/>
      <c r="K39" s="1977"/>
      <c r="L39" s="1977"/>
      <c r="M39" s="1977"/>
      <c r="N39" s="1977"/>
      <c r="O39" s="1977"/>
      <c r="P39" s="1977"/>
      <c r="Q39" s="1977"/>
      <c r="R39" s="1977"/>
      <c r="S39" s="1977"/>
      <c r="T39" s="1977"/>
      <c r="U39" s="1977"/>
      <c r="V39" s="1977"/>
      <c r="W39" s="1977"/>
      <c r="X39" s="1977"/>
      <c r="Y39" s="1977"/>
      <c r="Z39" s="1977"/>
      <c r="AA39" s="1977"/>
      <c r="AB39" s="1977"/>
      <c r="AC39" s="1977"/>
      <c r="AD39" s="1977"/>
      <c r="AE39" s="1977"/>
      <c r="AF39" s="1978"/>
      <c r="AG39" s="777"/>
    </row>
    <row r="40" spans="1:33" s="778" customFormat="1" ht="15.75" customHeight="1" thickBot="1">
      <c r="A40" s="787" t="s">
        <v>2576</v>
      </c>
      <c r="B40" s="788"/>
      <c r="C40" s="788"/>
      <c r="D40" s="788"/>
      <c r="E40" s="788"/>
      <c r="F40" s="788"/>
      <c r="G40" s="788"/>
      <c r="H40" s="788"/>
      <c r="I40" s="788"/>
      <c r="J40" s="788"/>
      <c r="K40" s="1979"/>
      <c r="L40" s="1979"/>
      <c r="M40" s="1979"/>
      <c r="N40" s="1979"/>
      <c r="O40" s="1979"/>
      <c r="P40" s="1979"/>
      <c r="Q40" s="1979"/>
      <c r="R40" s="1979"/>
      <c r="S40" s="1979"/>
      <c r="T40" s="1979"/>
      <c r="U40" s="1979"/>
      <c r="V40" s="1979"/>
      <c r="W40" s="1979"/>
      <c r="X40" s="1979"/>
      <c r="Y40" s="1979"/>
      <c r="Z40" s="1979"/>
      <c r="AA40" s="1979"/>
      <c r="AB40" s="1979"/>
      <c r="AC40" s="1979"/>
      <c r="AD40" s="1979"/>
      <c r="AE40" s="1979"/>
      <c r="AF40" s="1980"/>
      <c r="AG40" s="777"/>
    </row>
    <row r="41" spans="1:33" s="778" customFormat="1" ht="15.75" customHeight="1">
      <c r="A41" s="774" t="s">
        <v>2580</v>
      </c>
      <c r="B41" s="791"/>
      <c r="C41" s="791"/>
      <c r="D41" s="791"/>
      <c r="E41" s="791"/>
      <c r="F41" s="791"/>
      <c r="G41" s="791"/>
      <c r="H41" s="791"/>
      <c r="I41" s="791"/>
      <c r="J41" s="791"/>
      <c r="K41" s="1986"/>
      <c r="L41" s="1986"/>
      <c r="M41" s="1986"/>
      <c r="N41" s="1986"/>
      <c r="O41" s="1986"/>
      <c r="P41" s="1986"/>
      <c r="Q41" s="1986"/>
      <c r="R41" s="1986"/>
      <c r="S41" s="1986"/>
      <c r="T41" s="1986"/>
      <c r="U41" s="1986"/>
      <c r="V41" s="1986"/>
      <c r="W41" s="1986"/>
      <c r="X41" s="1986"/>
      <c r="Y41" s="1986"/>
      <c r="Z41" s="1986"/>
      <c r="AA41" s="1986"/>
      <c r="AB41" s="1986"/>
      <c r="AC41" s="1986"/>
      <c r="AD41" s="1986"/>
      <c r="AE41" s="1986"/>
      <c r="AF41" s="1987"/>
      <c r="AG41" s="777"/>
    </row>
    <row r="42" spans="1:33" s="778" customFormat="1" ht="15.75" customHeight="1">
      <c r="A42" s="779" t="s">
        <v>2564</v>
      </c>
      <c r="B42" s="780"/>
      <c r="C42" s="780"/>
      <c r="D42" s="780"/>
      <c r="E42" s="780"/>
      <c r="F42" s="781"/>
      <c r="G42" s="781"/>
      <c r="H42" s="781"/>
      <c r="I42" s="781"/>
      <c r="J42" s="781"/>
      <c r="K42" s="781" t="s">
        <v>2565</v>
      </c>
      <c r="L42" s="1988"/>
      <c r="M42" s="1988"/>
      <c r="N42" s="1988"/>
      <c r="O42" s="1988"/>
      <c r="P42" s="1984" t="s">
        <v>2566</v>
      </c>
      <c r="Q42" s="1984"/>
      <c r="R42" s="1984"/>
      <c r="S42" s="1988"/>
      <c r="T42" s="1988"/>
      <c r="U42" s="1988"/>
      <c r="V42" s="1988"/>
      <c r="W42" s="1984" t="s">
        <v>2567</v>
      </c>
      <c r="X42" s="1984"/>
      <c r="Y42" s="1984"/>
      <c r="Z42" s="1985"/>
      <c r="AA42" s="1985"/>
      <c r="AB42" s="1985"/>
      <c r="AC42" s="1985"/>
      <c r="AD42" s="1985"/>
      <c r="AE42" s="1985"/>
      <c r="AF42" s="783" t="s">
        <v>17</v>
      </c>
      <c r="AG42" s="777"/>
    </row>
    <row r="43" spans="1:33" s="778" customFormat="1" ht="15.75" customHeight="1">
      <c r="A43" s="779" t="s">
        <v>2568</v>
      </c>
      <c r="B43" s="780"/>
      <c r="C43" s="780"/>
      <c r="D43" s="780"/>
      <c r="E43" s="780"/>
      <c r="F43" s="784"/>
      <c r="G43" s="784"/>
      <c r="H43" s="784"/>
      <c r="I43" s="784"/>
      <c r="J43" s="784"/>
      <c r="K43" s="1981"/>
      <c r="L43" s="1981"/>
      <c r="M43" s="1981"/>
      <c r="N43" s="1981"/>
      <c r="O43" s="1981"/>
      <c r="P43" s="1981"/>
      <c r="Q43" s="1981"/>
      <c r="R43" s="1981"/>
      <c r="S43" s="1981"/>
      <c r="T43" s="1981"/>
      <c r="U43" s="1981"/>
      <c r="V43" s="1981"/>
      <c r="W43" s="1981"/>
      <c r="X43" s="1981"/>
      <c r="Y43" s="1981"/>
      <c r="Z43" s="1981"/>
      <c r="AA43" s="1981"/>
      <c r="AB43" s="1981"/>
      <c r="AC43" s="1981"/>
      <c r="AD43" s="1981"/>
      <c r="AE43" s="1981"/>
      <c r="AF43" s="1982"/>
      <c r="AG43" s="777"/>
    </row>
    <row r="44" spans="1:33" s="778" customFormat="1" ht="15.75" customHeight="1">
      <c r="A44" s="779" t="s">
        <v>2569</v>
      </c>
      <c r="B44" s="780"/>
      <c r="C44" s="780"/>
      <c r="D44" s="780"/>
      <c r="E44" s="780"/>
      <c r="F44" s="780"/>
      <c r="G44" s="780"/>
      <c r="H44" s="780"/>
      <c r="I44" s="780"/>
      <c r="J44" s="780"/>
      <c r="K44" s="781" t="s">
        <v>2565</v>
      </c>
      <c r="L44" s="1983"/>
      <c r="M44" s="1983"/>
      <c r="N44" s="1983"/>
      <c r="O44" s="1984" t="s">
        <v>2570</v>
      </c>
      <c r="P44" s="1984"/>
      <c r="Q44" s="1984"/>
      <c r="R44" s="1984"/>
      <c r="S44" s="1984"/>
      <c r="T44" s="1983"/>
      <c r="U44" s="1983"/>
      <c r="V44" s="1983"/>
      <c r="W44" s="1984" t="s">
        <v>2571</v>
      </c>
      <c r="X44" s="1984"/>
      <c r="Y44" s="1984"/>
      <c r="Z44" s="1984"/>
      <c r="AA44" s="1985"/>
      <c r="AB44" s="1985"/>
      <c r="AC44" s="1985"/>
      <c r="AD44" s="1985"/>
      <c r="AE44" s="1985"/>
      <c r="AF44" s="783" t="s">
        <v>17</v>
      </c>
      <c r="AG44" s="777"/>
    </row>
    <row r="45" spans="1:33" s="778" customFormat="1" ht="15.75" customHeight="1">
      <c r="A45" s="779"/>
      <c r="B45" s="780"/>
      <c r="C45" s="780"/>
      <c r="D45" s="780"/>
      <c r="E45" s="780"/>
      <c r="F45" s="780"/>
      <c r="G45" s="780"/>
      <c r="H45" s="780"/>
      <c r="I45" s="780"/>
      <c r="J45" s="780"/>
      <c r="K45" s="1972"/>
      <c r="L45" s="1972"/>
      <c r="M45" s="1972"/>
      <c r="N45" s="1972"/>
      <c r="O45" s="1972"/>
      <c r="P45" s="1972"/>
      <c r="Q45" s="1972"/>
      <c r="R45" s="1972"/>
      <c r="S45" s="1972"/>
      <c r="T45" s="1972"/>
      <c r="U45" s="1972"/>
      <c r="V45" s="1972"/>
      <c r="W45" s="1972"/>
      <c r="X45" s="1972"/>
      <c r="Y45" s="1972"/>
      <c r="Z45" s="1972"/>
      <c r="AA45" s="1972"/>
      <c r="AB45" s="1972"/>
      <c r="AC45" s="1972"/>
      <c r="AD45" s="1972"/>
      <c r="AE45" s="1972"/>
      <c r="AF45" s="1973"/>
      <c r="AG45" s="777"/>
    </row>
    <row r="46" spans="1:33" s="778" customFormat="1" ht="15.75" customHeight="1">
      <c r="A46" s="779" t="s">
        <v>2572</v>
      </c>
      <c r="B46" s="780"/>
      <c r="C46" s="780"/>
      <c r="D46" s="780"/>
      <c r="E46" s="780"/>
      <c r="F46" s="780"/>
      <c r="G46" s="780"/>
      <c r="H46" s="780"/>
      <c r="I46" s="780"/>
      <c r="J46" s="780"/>
      <c r="K46" s="1974"/>
      <c r="L46" s="1974"/>
      <c r="M46" s="1974"/>
      <c r="N46" s="785"/>
      <c r="O46" s="782"/>
      <c r="P46" s="782"/>
      <c r="Q46" s="782"/>
      <c r="R46" s="780"/>
      <c r="S46" s="780"/>
      <c r="T46" s="780"/>
      <c r="U46" s="780"/>
      <c r="V46" s="780"/>
      <c r="W46" s="780"/>
      <c r="X46" s="780"/>
      <c r="Y46" s="780"/>
      <c r="Z46" s="780"/>
      <c r="AA46" s="780"/>
      <c r="AB46" s="780"/>
      <c r="AC46" s="780"/>
      <c r="AD46" s="780"/>
      <c r="AE46" s="780"/>
      <c r="AF46" s="783"/>
      <c r="AG46" s="777"/>
    </row>
    <row r="47" spans="1:33" s="778" customFormat="1" ht="15.75" customHeight="1">
      <c r="A47" s="779" t="s">
        <v>2573</v>
      </c>
      <c r="B47" s="780"/>
      <c r="C47" s="780"/>
      <c r="D47" s="780"/>
      <c r="E47" s="780"/>
      <c r="F47" s="780"/>
      <c r="G47" s="780"/>
      <c r="H47" s="780"/>
      <c r="I47" s="780"/>
      <c r="J47" s="780"/>
      <c r="K47" s="1975"/>
      <c r="L47" s="1975"/>
      <c r="M47" s="1975"/>
      <c r="N47" s="1975"/>
      <c r="O47" s="1975"/>
      <c r="P47" s="1975"/>
      <c r="Q47" s="1975"/>
      <c r="R47" s="1975"/>
      <c r="S47" s="1975"/>
      <c r="T47" s="1975"/>
      <c r="U47" s="1975"/>
      <c r="V47" s="1975"/>
      <c r="W47" s="1975"/>
      <c r="X47" s="1975"/>
      <c r="Y47" s="1975"/>
      <c r="Z47" s="1975"/>
      <c r="AA47" s="1975"/>
      <c r="AB47" s="1975"/>
      <c r="AC47" s="1975"/>
      <c r="AD47" s="1975"/>
      <c r="AE47" s="1975"/>
      <c r="AF47" s="1976"/>
      <c r="AG47" s="777"/>
    </row>
    <row r="48" spans="1:33" s="778" customFormat="1" ht="15.75" customHeight="1">
      <c r="A48" s="779" t="s">
        <v>2574</v>
      </c>
      <c r="B48" s="780"/>
      <c r="C48" s="780"/>
      <c r="D48" s="780"/>
      <c r="E48" s="780"/>
      <c r="F48" s="780"/>
      <c r="G48" s="780"/>
      <c r="H48" s="780"/>
      <c r="I48" s="780"/>
      <c r="J48" s="780"/>
      <c r="K48" s="1977"/>
      <c r="L48" s="1977"/>
      <c r="M48" s="1977"/>
      <c r="N48" s="1977"/>
      <c r="O48" s="1977"/>
      <c r="P48" s="1977"/>
      <c r="Q48" s="1977"/>
      <c r="R48" s="1977"/>
      <c r="S48" s="1977"/>
      <c r="T48" s="1977"/>
      <c r="U48" s="1977"/>
      <c r="V48" s="1977"/>
      <c r="W48" s="1977"/>
      <c r="X48" s="1977"/>
      <c r="Y48" s="1977"/>
      <c r="Z48" s="1977"/>
      <c r="AA48" s="1977"/>
      <c r="AB48" s="1977"/>
      <c r="AC48" s="1977"/>
      <c r="AD48" s="1977"/>
      <c r="AE48" s="1977"/>
      <c r="AF48" s="1978"/>
      <c r="AG48" s="777"/>
    </row>
    <row r="49" spans="1:33" s="778" customFormat="1" ht="15.75" customHeight="1">
      <c r="A49" s="779" t="s">
        <v>2575</v>
      </c>
      <c r="B49" s="780"/>
      <c r="C49" s="780"/>
      <c r="D49" s="780"/>
      <c r="E49" s="780"/>
      <c r="F49" s="780"/>
      <c r="G49" s="780"/>
      <c r="H49" s="780"/>
      <c r="I49" s="780"/>
      <c r="J49" s="780"/>
      <c r="K49" s="1977"/>
      <c r="L49" s="1977"/>
      <c r="M49" s="1977"/>
      <c r="N49" s="1977"/>
      <c r="O49" s="1977"/>
      <c r="P49" s="1977"/>
      <c r="Q49" s="1977"/>
      <c r="R49" s="1977"/>
      <c r="S49" s="1977"/>
      <c r="T49" s="1977"/>
      <c r="U49" s="1977"/>
      <c r="V49" s="1977"/>
      <c r="W49" s="1977"/>
      <c r="X49" s="1977"/>
      <c r="Y49" s="1977"/>
      <c r="Z49" s="1977"/>
      <c r="AA49" s="1977"/>
      <c r="AB49" s="1977"/>
      <c r="AC49" s="1977"/>
      <c r="AD49" s="1977"/>
      <c r="AE49" s="1977"/>
      <c r="AF49" s="1978"/>
      <c r="AG49" s="777"/>
    </row>
    <row r="50" spans="1:33" s="778" customFormat="1" ht="15.75" customHeight="1" thickBot="1">
      <c r="A50" s="787" t="s">
        <v>2576</v>
      </c>
      <c r="B50" s="788"/>
      <c r="C50" s="788"/>
      <c r="D50" s="788"/>
      <c r="E50" s="788"/>
      <c r="F50" s="788"/>
      <c r="G50" s="788"/>
      <c r="H50" s="788"/>
      <c r="I50" s="788"/>
      <c r="J50" s="788"/>
      <c r="K50" s="1979"/>
      <c r="L50" s="1979"/>
      <c r="M50" s="1979"/>
      <c r="N50" s="1979"/>
      <c r="O50" s="1979"/>
      <c r="P50" s="1979"/>
      <c r="Q50" s="1979"/>
      <c r="R50" s="1979"/>
      <c r="S50" s="1979"/>
      <c r="T50" s="1979"/>
      <c r="U50" s="1979"/>
      <c r="V50" s="1979"/>
      <c r="W50" s="1979"/>
      <c r="X50" s="1979"/>
      <c r="Y50" s="1979"/>
      <c r="Z50" s="1979"/>
      <c r="AA50" s="1979"/>
      <c r="AB50" s="1979"/>
      <c r="AC50" s="1979"/>
      <c r="AD50" s="1979"/>
      <c r="AE50" s="1979"/>
      <c r="AF50" s="1980"/>
      <c r="AG50" s="777"/>
    </row>
    <row r="51" spans="1:33" s="778" customFormat="1" ht="15.75" customHeight="1">
      <c r="A51" s="774" t="s">
        <v>2581</v>
      </c>
      <c r="B51" s="791"/>
      <c r="C51" s="791"/>
      <c r="D51" s="791"/>
      <c r="E51" s="791"/>
      <c r="F51" s="791"/>
      <c r="G51" s="791"/>
      <c r="H51" s="791"/>
      <c r="I51" s="791"/>
      <c r="J51" s="791"/>
      <c r="K51" s="1986"/>
      <c r="L51" s="1986"/>
      <c r="M51" s="1986"/>
      <c r="N51" s="1986"/>
      <c r="O51" s="1986"/>
      <c r="P51" s="1986"/>
      <c r="Q51" s="1986"/>
      <c r="R51" s="1986"/>
      <c r="S51" s="1986"/>
      <c r="T51" s="1986"/>
      <c r="U51" s="1986"/>
      <c r="V51" s="1986"/>
      <c r="W51" s="1986"/>
      <c r="X51" s="1986"/>
      <c r="Y51" s="1986"/>
      <c r="Z51" s="1986"/>
      <c r="AA51" s="1986"/>
      <c r="AB51" s="1986"/>
      <c r="AC51" s="1986"/>
      <c r="AD51" s="1986"/>
      <c r="AE51" s="1986"/>
      <c r="AF51" s="1987"/>
      <c r="AG51" s="777"/>
    </row>
    <row r="52" spans="1:33" s="778" customFormat="1" ht="15.75" customHeight="1">
      <c r="A52" s="779" t="s">
        <v>2564</v>
      </c>
      <c r="B52" s="780"/>
      <c r="C52" s="780"/>
      <c r="D52" s="780"/>
      <c r="E52" s="780"/>
      <c r="F52" s="781"/>
      <c r="G52" s="781"/>
      <c r="H52" s="781"/>
      <c r="I52" s="781"/>
      <c r="J52" s="781"/>
      <c r="K52" s="781" t="s">
        <v>2565</v>
      </c>
      <c r="L52" s="1983"/>
      <c r="M52" s="1983"/>
      <c r="N52" s="1983"/>
      <c r="O52" s="1983"/>
      <c r="P52" s="1984" t="s">
        <v>2566</v>
      </c>
      <c r="Q52" s="1984"/>
      <c r="R52" s="1984"/>
      <c r="S52" s="1983"/>
      <c r="T52" s="1983"/>
      <c r="U52" s="1983"/>
      <c r="V52" s="1983"/>
      <c r="W52" s="1984" t="s">
        <v>2567</v>
      </c>
      <c r="X52" s="1984"/>
      <c r="Y52" s="1984"/>
      <c r="Z52" s="1985"/>
      <c r="AA52" s="1985"/>
      <c r="AB52" s="1985"/>
      <c r="AC52" s="1985"/>
      <c r="AD52" s="1985"/>
      <c r="AE52" s="1985"/>
      <c r="AF52" s="783" t="s">
        <v>17</v>
      </c>
      <c r="AG52" s="777"/>
    </row>
    <row r="53" spans="1:33" s="778" customFormat="1" ht="15.75" customHeight="1">
      <c r="A53" s="779" t="s">
        <v>2568</v>
      </c>
      <c r="B53" s="780"/>
      <c r="C53" s="780"/>
      <c r="D53" s="780"/>
      <c r="E53" s="780"/>
      <c r="F53" s="784"/>
      <c r="G53" s="784"/>
      <c r="H53" s="784"/>
      <c r="I53" s="784"/>
      <c r="J53" s="784"/>
      <c r="K53" s="1981"/>
      <c r="L53" s="1981"/>
      <c r="M53" s="1981"/>
      <c r="N53" s="1981"/>
      <c r="O53" s="1981"/>
      <c r="P53" s="1981"/>
      <c r="Q53" s="1981"/>
      <c r="R53" s="1981"/>
      <c r="S53" s="1981"/>
      <c r="T53" s="1981"/>
      <c r="U53" s="1981"/>
      <c r="V53" s="1981"/>
      <c r="W53" s="1981"/>
      <c r="X53" s="1981"/>
      <c r="Y53" s="1981"/>
      <c r="Z53" s="1981"/>
      <c r="AA53" s="1981"/>
      <c r="AB53" s="1981"/>
      <c r="AC53" s="1981"/>
      <c r="AD53" s="1981"/>
      <c r="AE53" s="1981"/>
      <c r="AF53" s="1982"/>
      <c r="AG53" s="777"/>
    </row>
    <row r="54" spans="1:33" s="778" customFormat="1" ht="15.75" customHeight="1">
      <c r="A54" s="779" t="s">
        <v>2569</v>
      </c>
      <c r="B54" s="780"/>
      <c r="C54" s="780"/>
      <c r="D54" s="780"/>
      <c r="E54" s="780"/>
      <c r="F54" s="780"/>
      <c r="G54" s="780"/>
      <c r="H54" s="780"/>
      <c r="I54" s="780"/>
      <c r="J54" s="780"/>
      <c r="K54" s="781" t="s">
        <v>2565</v>
      </c>
      <c r="L54" s="1983"/>
      <c r="M54" s="1983"/>
      <c r="N54" s="1983"/>
      <c r="O54" s="1984" t="s">
        <v>2570</v>
      </c>
      <c r="P54" s="1984"/>
      <c r="Q54" s="1984"/>
      <c r="R54" s="1984"/>
      <c r="S54" s="1984"/>
      <c r="T54" s="1983"/>
      <c r="U54" s="1983"/>
      <c r="V54" s="1983"/>
      <c r="W54" s="1984" t="s">
        <v>2571</v>
      </c>
      <c r="X54" s="1984"/>
      <c r="Y54" s="1984"/>
      <c r="Z54" s="1984"/>
      <c r="AA54" s="1985"/>
      <c r="AB54" s="1985"/>
      <c r="AC54" s="1985"/>
      <c r="AD54" s="1985"/>
      <c r="AE54" s="1985"/>
      <c r="AF54" s="783" t="s">
        <v>17</v>
      </c>
      <c r="AG54" s="777"/>
    </row>
    <row r="55" spans="1:33" s="778" customFormat="1" ht="15.75" customHeight="1">
      <c r="A55" s="779"/>
      <c r="B55" s="780"/>
      <c r="C55" s="780"/>
      <c r="D55" s="780"/>
      <c r="E55" s="780"/>
      <c r="F55" s="780"/>
      <c r="G55" s="780"/>
      <c r="H55" s="780"/>
      <c r="I55" s="780"/>
      <c r="J55" s="780"/>
      <c r="K55" s="1972"/>
      <c r="L55" s="1972"/>
      <c r="M55" s="1972"/>
      <c r="N55" s="1972"/>
      <c r="O55" s="1972"/>
      <c r="P55" s="1972"/>
      <c r="Q55" s="1972"/>
      <c r="R55" s="1972"/>
      <c r="S55" s="1972"/>
      <c r="T55" s="1972"/>
      <c r="U55" s="1972"/>
      <c r="V55" s="1972"/>
      <c r="W55" s="1972"/>
      <c r="X55" s="1972"/>
      <c r="Y55" s="1972"/>
      <c r="Z55" s="1972"/>
      <c r="AA55" s="1972"/>
      <c r="AB55" s="1972"/>
      <c r="AC55" s="1972"/>
      <c r="AD55" s="1972"/>
      <c r="AE55" s="1972"/>
      <c r="AF55" s="1973"/>
      <c r="AG55" s="777"/>
    </row>
    <row r="56" spans="1:33" s="778" customFormat="1" ht="15.75" customHeight="1">
      <c r="A56" s="779" t="s">
        <v>2572</v>
      </c>
      <c r="B56" s="780"/>
      <c r="C56" s="780"/>
      <c r="D56" s="780"/>
      <c r="E56" s="780"/>
      <c r="F56" s="780"/>
      <c r="G56" s="780"/>
      <c r="H56" s="780"/>
      <c r="I56" s="780"/>
      <c r="J56" s="780"/>
      <c r="K56" s="1974"/>
      <c r="L56" s="1974"/>
      <c r="M56" s="1974"/>
      <c r="N56" s="785"/>
      <c r="O56" s="782"/>
      <c r="P56" s="782"/>
      <c r="Q56" s="782"/>
      <c r="R56" s="780"/>
      <c r="S56" s="780"/>
      <c r="T56" s="780"/>
      <c r="U56" s="780"/>
      <c r="V56" s="780"/>
      <c r="W56" s="780"/>
      <c r="X56" s="780"/>
      <c r="Y56" s="780"/>
      <c r="Z56" s="780"/>
      <c r="AA56" s="780"/>
      <c r="AB56" s="780"/>
      <c r="AC56" s="780"/>
      <c r="AD56" s="780"/>
      <c r="AE56" s="780"/>
      <c r="AF56" s="783"/>
      <c r="AG56" s="777"/>
    </row>
    <row r="57" spans="1:33" s="778" customFormat="1" ht="15.75" customHeight="1">
      <c r="A57" s="779" t="s">
        <v>2573</v>
      </c>
      <c r="B57" s="780"/>
      <c r="C57" s="780"/>
      <c r="D57" s="780"/>
      <c r="E57" s="780"/>
      <c r="F57" s="780"/>
      <c r="G57" s="780"/>
      <c r="H57" s="780"/>
      <c r="I57" s="780"/>
      <c r="J57" s="780"/>
      <c r="K57" s="1975"/>
      <c r="L57" s="1975"/>
      <c r="M57" s="1975"/>
      <c r="N57" s="1975"/>
      <c r="O57" s="1975"/>
      <c r="P57" s="1975"/>
      <c r="Q57" s="1975"/>
      <c r="R57" s="1975"/>
      <c r="S57" s="1975"/>
      <c r="T57" s="1975"/>
      <c r="U57" s="1975"/>
      <c r="V57" s="1975"/>
      <c r="W57" s="1975"/>
      <c r="X57" s="1975"/>
      <c r="Y57" s="1975"/>
      <c r="Z57" s="1975"/>
      <c r="AA57" s="1975"/>
      <c r="AB57" s="1975"/>
      <c r="AC57" s="1975"/>
      <c r="AD57" s="1975"/>
      <c r="AE57" s="1975"/>
      <c r="AF57" s="1976"/>
      <c r="AG57" s="777"/>
    </row>
    <row r="58" spans="1:33" s="778" customFormat="1" ht="15.75" customHeight="1">
      <c r="A58" s="779" t="s">
        <v>2574</v>
      </c>
      <c r="B58" s="780"/>
      <c r="C58" s="780"/>
      <c r="D58" s="780"/>
      <c r="E58" s="780"/>
      <c r="F58" s="780"/>
      <c r="G58" s="780"/>
      <c r="H58" s="780"/>
      <c r="I58" s="780"/>
      <c r="J58" s="780"/>
      <c r="K58" s="1977"/>
      <c r="L58" s="1977"/>
      <c r="M58" s="1977"/>
      <c r="N58" s="1977"/>
      <c r="O58" s="1977"/>
      <c r="P58" s="1977"/>
      <c r="Q58" s="1977"/>
      <c r="R58" s="1977"/>
      <c r="S58" s="1977"/>
      <c r="T58" s="1977"/>
      <c r="U58" s="1977"/>
      <c r="V58" s="1977"/>
      <c r="W58" s="1977"/>
      <c r="X58" s="1977"/>
      <c r="Y58" s="1977"/>
      <c r="Z58" s="1977"/>
      <c r="AA58" s="1977"/>
      <c r="AB58" s="1977"/>
      <c r="AC58" s="1977"/>
      <c r="AD58" s="1977"/>
      <c r="AE58" s="1977"/>
      <c r="AF58" s="1978"/>
      <c r="AG58" s="777"/>
    </row>
    <row r="59" spans="1:33" s="778" customFormat="1" ht="15.75" customHeight="1">
      <c r="A59" s="779" t="s">
        <v>2575</v>
      </c>
      <c r="B59" s="780"/>
      <c r="C59" s="780"/>
      <c r="D59" s="780"/>
      <c r="E59" s="780"/>
      <c r="F59" s="780"/>
      <c r="G59" s="780"/>
      <c r="H59" s="780"/>
      <c r="I59" s="780"/>
      <c r="J59" s="780"/>
      <c r="K59" s="1977"/>
      <c r="L59" s="1977"/>
      <c r="M59" s="1977"/>
      <c r="N59" s="1977"/>
      <c r="O59" s="1977"/>
      <c r="P59" s="1977"/>
      <c r="Q59" s="1977"/>
      <c r="R59" s="1977"/>
      <c r="S59" s="1977"/>
      <c r="T59" s="1977"/>
      <c r="U59" s="1977"/>
      <c r="V59" s="1977"/>
      <c r="W59" s="1977"/>
      <c r="X59" s="1977"/>
      <c r="Y59" s="1977"/>
      <c r="Z59" s="1977"/>
      <c r="AA59" s="1977"/>
      <c r="AB59" s="1977"/>
      <c r="AC59" s="1977"/>
      <c r="AD59" s="1977"/>
      <c r="AE59" s="1977"/>
      <c r="AF59" s="1978"/>
      <c r="AG59" s="777"/>
    </row>
    <row r="60" spans="1:33" s="778" customFormat="1" ht="15.75" customHeight="1" thickBot="1">
      <c r="A60" s="787" t="s">
        <v>2576</v>
      </c>
      <c r="B60" s="788"/>
      <c r="C60" s="788"/>
      <c r="D60" s="788"/>
      <c r="E60" s="788"/>
      <c r="F60" s="788"/>
      <c r="G60" s="788"/>
      <c r="H60" s="788"/>
      <c r="I60" s="788"/>
      <c r="J60" s="788"/>
      <c r="K60" s="1979"/>
      <c r="L60" s="1979"/>
      <c r="M60" s="1979"/>
      <c r="N60" s="1979"/>
      <c r="O60" s="1979"/>
      <c r="P60" s="1979"/>
      <c r="Q60" s="1979"/>
      <c r="R60" s="1979"/>
      <c r="S60" s="1979"/>
      <c r="T60" s="1979"/>
      <c r="U60" s="1979"/>
      <c r="V60" s="1979"/>
      <c r="W60" s="1979"/>
      <c r="X60" s="1979"/>
      <c r="Y60" s="1979"/>
      <c r="Z60" s="1979"/>
      <c r="AA60" s="1979"/>
      <c r="AB60" s="1979"/>
      <c r="AC60" s="1979"/>
      <c r="AD60" s="1979"/>
      <c r="AE60" s="1979"/>
      <c r="AF60" s="1980"/>
      <c r="AG60" s="777"/>
    </row>
    <row r="61" spans="1:33" s="778" customFormat="1" ht="15.75" customHeight="1">
      <c r="A61" s="774" t="s">
        <v>2582</v>
      </c>
      <c r="B61" s="791"/>
      <c r="C61" s="791"/>
      <c r="D61" s="791"/>
      <c r="E61" s="791"/>
      <c r="F61" s="791"/>
      <c r="G61" s="791"/>
      <c r="H61" s="791"/>
      <c r="I61" s="791"/>
      <c r="J61" s="791"/>
      <c r="K61" s="1986"/>
      <c r="L61" s="1986"/>
      <c r="M61" s="1986"/>
      <c r="N61" s="1986"/>
      <c r="O61" s="1986"/>
      <c r="P61" s="1986"/>
      <c r="Q61" s="1986"/>
      <c r="R61" s="1986"/>
      <c r="S61" s="1986"/>
      <c r="T61" s="1986"/>
      <c r="U61" s="1986"/>
      <c r="V61" s="1986"/>
      <c r="W61" s="1986"/>
      <c r="X61" s="1986"/>
      <c r="Y61" s="1986"/>
      <c r="Z61" s="1986"/>
      <c r="AA61" s="1986"/>
      <c r="AB61" s="1986"/>
      <c r="AC61" s="1986"/>
      <c r="AD61" s="1986"/>
      <c r="AE61" s="1986"/>
      <c r="AF61" s="1987"/>
      <c r="AG61" s="777"/>
    </row>
    <row r="62" spans="1:33" s="778" customFormat="1" ht="15.75" customHeight="1">
      <c r="A62" s="779" t="s">
        <v>2564</v>
      </c>
      <c r="B62" s="780"/>
      <c r="C62" s="780"/>
      <c r="D62" s="780"/>
      <c r="E62" s="780"/>
      <c r="F62" s="781"/>
      <c r="G62" s="781"/>
      <c r="H62" s="781"/>
      <c r="I62" s="781"/>
      <c r="J62" s="781"/>
      <c r="K62" s="781" t="s">
        <v>2565</v>
      </c>
      <c r="L62" s="1983"/>
      <c r="M62" s="1983"/>
      <c r="N62" s="1983"/>
      <c r="O62" s="1983"/>
      <c r="P62" s="1984" t="s">
        <v>2566</v>
      </c>
      <c r="Q62" s="1984"/>
      <c r="R62" s="1984"/>
      <c r="S62" s="1983"/>
      <c r="T62" s="1983"/>
      <c r="U62" s="1983"/>
      <c r="V62" s="1983"/>
      <c r="W62" s="1984" t="s">
        <v>2567</v>
      </c>
      <c r="X62" s="1984"/>
      <c r="Y62" s="1984"/>
      <c r="Z62" s="1985"/>
      <c r="AA62" s="1985"/>
      <c r="AB62" s="1985"/>
      <c r="AC62" s="1985"/>
      <c r="AD62" s="1985"/>
      <c r="AE62" s="1985"/>
      <c r="AF62" s="783" t="s">
        <v>17</v>
      </c>
      <c r="AG62" s="777"/>
    </row>
    <row r="63" spans="1:33" s="778" customFormat="1" ht="15.75" customHeight="1">
      <c r="A63" s="779" t="s">
        <v>2568</v>
      </c>
      <c r="B63" s="780"/>
      <c r="C63" s="780"/>
      <c r="D63" s="780"/>
      <c r="E63" s="780"/>
      <c r="F63" s="784"/>
      <c r="G63" s="784"/>
      <c r="H63" s="784"/>
      <c r="I63" s="784"/>
      <c r="J63" s="784"/>
      <c r="K63" s="1981"/>
      <c r="L63" s="1981"/>
      <c r="M63" s="1981"/>
      <c r="N63" s="1981"/>
      <c r="O63" s="1981"/>
      <c r="P63" s="1981"/>
      <c r="Q63" s="1981"/>
      <c r="R63" s="1981"/>
      <c r="S63" s="1981"/>
      <c r="T63" s="1981"/>
      <c r="U63" s="1981"/>
      <c r="V63" s="1981"/>
      <c r="W63" s="1981"/>
      <c r="X63" s="1981"/>
      <c r="Y63" s="1981"/>
      <c r="Z63" s="1981"/>
      <c r="AA63" s="1981"/>
      <c r="AB63" s="1981"/>
      <c r="AC63" s="1981"/>
      <c r="AD63" s="1981"/>
      <c r="AE63" s="1981"/>
      <c r="AF63" s="1982"/>
      <c r="AG63" s="777"/>
    </row>
    <row r="64" spans="1:33" s="778" customFormat="1" ht="15.75" customHeight="1">
      <c r="A64" s="779" t="s">
        <v>2569</v>
      </c>
      <c r="B64" s="780"/>
      <c r="C64" s="780"/>
      <c r="D64" s="780"/>
      <c r="E64" s="780"/>
      <c r="F64" s="780"/>
      <c r="G64" s="780"/>
      <c r="H64" s="780"/>
      <c r="I64" s="780"/>
      <c r="J64" s="780"/>
      <c r="K64" s="781" t="s">
        <v>2565</v>
      </c>
      <c r="L64" s="1983"/>
      <c r="M64" s="1983"/>
      <c r="N64" s="1983"/>
      <c r="O64" s="1984" t="s">
        <v>2570</v>
      </c>
      <c r="P64" s="1984"/>
      <c r="Q64" s="1984"/>
      <c r="R64" s="1984"/>
      <c r="S64" s="1984"/>
      <c r="T64" s="1983"/>
      <c r="U64" s="1983"/>
      <c r="V64" s="1983"/>
      <c r="W64" s="1984" t="s">
        <v>2571</v>
      </c>
      <c r="X64" s="1984"/>
      <c r="Y64" s="1984"/>
      <c r="Z64" s="1984"/>
      <c r="AA64" s="1985"/>
      <c r="AB64" s="1985"/>
      <c r="AC64" s="1985"/>
      <c r="AD64" s="1985"/>
      <c r="AE64" s="1985"/>
      <c r="AF64" s="783" t="s">
        <v>17</v>
      </c>
      <c r="AG64" s="777"/>
    </row>
    <row r="65" spans="1:33" s="778" customFormat="1" ht="15.75" customHeight="1">
      <c r="A65" s="779"/>
      <c r="B65" s="780"/>
      <c r="C65" s="780"/>
      <c r="D65" s="780"/>
      <c r="E65" s="780"/>
      <c r="F65" s="780"/>
      <c r="G65" s="780"/>
      <c r="H65" s="780"/>
      <c r="I65" s="780"/>
      <c r="J65" s="780"/>
      <c r="K65" s="1972"/>
      <c r="L65" s="1972"/>
      <c r="M65" s="1972"/>
      <c r="N65" s="1972"/>
      <c r="O65" s="1972"/>
      <c r="P65" s="1972"/>
      <c r="Q65" s="1972"/>
      <c r="R65" s="1972"/>
      <c r="S65" s="1972"/>
      <c r="T65" s="1972"/>
      <c r="U65" s="1972"/>
      <c r="V65" s="1972"/>
      <c r="W65" s="1972"/>
      <c r="X65" s="1972"/>
      <c r="Y65" s="1972"/>
      <c r="Z65" s="1972"/>
      <c r="AA65" s="1972"/>
      <c r="AB65" s="1972"/>
      <c r="AC65" s="1972"/>
      <c r="AD65" s="1972"/>
      <c r="AE65" s="1972"/>
      <c r="AF65" s="1973"/>
      <c r="AG65" s="777"/>
    </row>
    <row r="66" spans="1:33" s="778" customFormat="1" ht="15.75" customHeight="1">
      <c r="A66" s="779" t="s">
        <v>2572</v>
      </c>
      <c r="B66" s="780"/>
      <c r="C66" s="780"/>
      <c r="D66" s="780"/>
      <c r="E66" s="780"/>
      <c r="F66" s="780"/>
      <c r="G66" s="780"/>
      <c r="H66" s="780"/>
      <c r="I66" s="780"/>
      <c r="J66" s="780"/>
      <c r="K66" s="1974"/>
      <c r="L66" s="1974"/>
      <c r="M66" s="1974"/>
      <c r="N66" s="785"/>
      <c r="O66" s="782"/>
      <c r="P66" s="782"/>
      <c r="Q66" s="782"/>
      <c r="R66" s="780"/>
      <c r="S66" s="780"/>
      <c r="T66" s="780"/>
      <c r="U66" s="780"/>
      <c r="V66" s="780"/>
      <c r="W66" s="780"/>
      <c r="X66" s="780"/>
      <c r="Y66" s="780"/>
      <c r="Z66" s="780"/>
      <c r="AA66" s="780"/>
      <c r="AB66" s="780"/>
      <c r="AC66" s="780"/>
      <c r="AD66" s="780"/>
      <c r="AE66" s="780"/>
      <c r="AF66" s="783"/>
      <c r="AG66" s="777"/>
    </row>
    <row r="67" spans="1:33" s="778" customFormat="1" ht="15.75" customHeight="1">
      <c r="A67" s="779" t="s">
        <v>2573</v>
      </c>
      <c r="B67" s="780"/>
      <c r="C67" s="780"/>
      <c r="D67" s="780"/>
      <c r="E67" s="780"/>
      <c r="F67" s="780"/>
      <c r="G67" s="780"/>
      <c r="H67" s="780"/>
      <c r="I67" s="780"/>
      <c r="J67" s="780"/>
      <c r="K67" s="1975"/>
      <c r="L67" s="1975"/>
      <c r="M67" s="1975"/>
      <c r="N67" s="1975"/>
      <c r="O67" s="1975"/>
      <c r="P67" s="1975"/>
      <c r="Q67" s="1975"/>
      <c r="R67" s="1975"/>
      <c r="S67" s="1975"/>
      <c r="T67" s="1975"/>
      <c r="U67" s="1975"/>
      <c r="V67" s="1975"/>
      <c r="W67" s="1975"/>
      <c r="X67" s="1975"/>
      <c r="Y67" s="1975"/>
      <c r="Z67" s="1975"/>
      <c r="AA67" s="1975"/>
      <c r="AB67" s="1975"/>
      <c r="AC67" s="1975"/>
      <c r="AD67" s="1975"/>
      <c r="AE67" s="1975"/>
      <c r="AF67" s="1976"/>
      <c r="AG67" s="777"/>
    </row>
    <row r="68" spans="1:33" s="778" customFormat="1" ht="15.75" customHeight="1">
      <c r="A68" s="779" t="s">
        <v>2574</v>
      </c>
      <c r="B68" s="780"/>
      <c r="C68" s="780"/>
      <c r="D68" s="780"/>
      <c r="E68" s="780"/>
      <c r="F68" s="780"/>
      <c r="G68" s="780"/>
      <c r="H68" s="780"/>
      <c r="I68" s="780"/>
      <c r="J68" s="780"/>
      <c r="K68" s="1977"/>
      <c r="L68" s="1977"/>
      <c r="M68" s="1977"/>
      <c r="N68" s="1977"/>
      <c r="O68" s="1977"/>
      <c r="P68" s="1977"/>
      <c r="Q68" s="1977"/>
      <c r="R68" s="1977"/>
      <c r="S68" s="1977"/>
      <c r="T68" s="1977"/>
      <c r="U68" s="1977"/>
      <c r="V68" s="1977"/>
      <c r="W68" s="1977"/>
      <c r="X68" s="1977"/>
      <c r="Y68" s="1977"/>
      <c r="Z68" s="1977"/>
      <c r="AA68" s="1977"/>
      <c r="AB68" s="1977"/>
      <c r="AC68" s="1977"/>
      <c r="AD68" s="1977"/>
      <c r="AE68" s="1977"/>
      <c r="AF68" s="1978"/>
      <c r="AG68" s="777"/>
    </row>
    <row r="69" spans="1:33" s="778" customFormat="1" ht="15.75" customHeight="1">
      <c r="A69" s="779" t="s">
        <v>2575</v>
      </c>
      <c r="B69" s="780"/>
      <c r="C69" s="780"/>
      <c r="D69" s="780"/>
      <c r="E69" s="780"/>
      <c r="F69" s="780"/>
      <c r="G69" s="780"/>
      <c r="H69" s="780"/>
      <c r="I69" s="780"/>
      <c r="J69" s="780"/>
      <c r="K69" s="1977"/>
      <c r="L69" s="1977"/>
      <c r="M69" s="1977"/>
      <c r="N69" s="1977"/>
      <c r="O69" s="1977"/>
      <c r="P69" s="1977"/>
      <c r="Q69" s="1977"/>
      <c r="R69" s="1977"/>
      <c r="S69" s="1977"/>
      <c r="T69" s="1977"/>
      <c r="U69" s="1977"/>
      <c r="V69" s="1977"/>
      <c r="W69" s="1977"/>
      <c r="X69" s="1977"/>
      <c r="Y69" s="1977"/>
      <c r="Z69" s="1977"/>
      <c r="AA69" s="1977"/>
      <c r="AB69" s="1977"/>
      <c r="AC69" s="1977"/>
      <c r="AD69" s="1977"/>
      <c r="AE69" s="1977"/>
      <c r="AF69" s="1978"/>
      <c r="AG69" s="777"/>
    </row>
    <row r="70" spans="1:33" s="778" customFormat="1" ht="15.75" customHeight="1" thickBot="1">
      <c r="A70" s="787" t="s">
        <v>2576</v>
      </c>
      <c r="B70" s="788"/>
      <c r="C70" s="788"/>
      <c r="D70" s="788"/>
      <c r="E70" s="788"/>
      <c r="F70" s="788"/>
      <c r="G70" s="788"/>
      <c r="H70" s="788"/>
      <c r="I70" s="788"/>
      <c r="J70" s="788"/>
      <c r="K70" s="1979"/>
      <c r="L70" s="1979"/>
      <c r="M70" s="1979"/>
      <c r="N70" s="1979"/>
      <c r="O70" s="1979"/>
      <c r="P70" s="1979"/>
      <c r="Q70" s="1979"/>
      <c r="R70" s="1979"/>
      <c r="S70" s="1979"/>
      <c r="T70" s="1979"/>
      <c r="U70" s="1979"/>
      <c r="V70" s="1979"/>
      <c r="W70" s="1979"/>
      <c r="X70" s="1979"/>
      <c r="Y70" s="1979"/>
      <c r="Z70" s="1979"/>
      <c r="AA70" s="1979"/>
      <c r="AB70" s="1979"/>
      <c r="AC70" s="1979"/>
      <c r="AD70" s="1979"/>
      <c r="AE70" s="1979"/>
      <c r="AF70" s="1980"/>
      <c r="AG70" s="777"/>
    </row>
    <row r="71" spans="1:33" s="778" customFormat="1" ht="15.75" customHeight="1">
      <c r="A71" s="774" t="s">
        <v>2583</v>
      </c>
      <c r="B71" s="791"/>
      <c r="C71" s="791"/>
      <c r="D71" s="791"/>
      <c r="E71" s="791"/>
      <c r="F71" s="791"/>
      <c r="G71" s="791"/>
      <c r="H71" s="791"/>
      <c r="I71" s="791"/>
      <c r="J71" s="791"/>
      <c r="K71" s="1986"/>
      <c r="L71" s="1986"/>
      <c r="M71" s="1986"/>
      <c r="N71" s="1986"/>
      <c r="O71" s="1986"/>
      <c r="P71" s="1986"/>
      <c r="Q71" s="1986"/>
      <c r="R71" s="1986"/>
      <c r="S71" s="1986"/>
      <c r="T71" s="1986"/>
      <c r="U71" s="1986"/>
      <c r="V71" s="1986"/>
      <c r="W71" s="1986"/>
      <c r="X71" s="1986"/>
      <c r="Y71" s="1986"/>
      <c r="Z71" s="1986"/>
      <c r="AA71" s="1986"/>
      <c r="AB71" s="1986"/>
      <c r="AC71" s="1986"/>
      <c r="AD71" s="1986"/>
      <c r="AE71" s="1986"/>
      <c r="AF71" s="1987"/>
      <c r="AG71" s="777"/>
    </row>
    <row r="72" spans="1:33" s="778" customFormat="1" ht="15.75" customHeight="1">
      <c r="A72" s="779" t="s">
        <v>2564</v>
      </c>
      <c r="B72" s="780"/>
      <c r="C72" s="780"/>
      <c r="D72" s="780"/>
      <c r="E72" s="780"/>
      <c r="F72" s="781"/>
      <c r="G72" s="781"/>
      <c r="H72" s="781"/>
      <c r="I72" s="781"/>
      <c r="J72" s="781"/>
      <c r="K72" s="781" t="s">
        <v>2565</v>
      </c>
      <c r="L72" s="1983"/>
      <c r="M72" s="1983"/>
      <c r="N72" s="1983"/>
      <c r="O72" s="1983"/>
      <c r="P72" s="1984" t="s">
        <v>2566</v>
      </c>
      <c r="Q72" s="1984"/>
      <c r="R72" s="1984"/>
      <c r="S72" s="1983"/>
      <c r="T72" s="1983"/>
      <c r="U72" s="1983"/>
      <c r="V72" s="1983"/>
      <c r="W72" s="1984" t="s">
        <v>2567</v>
      </c>
      <c r="X72" s="1984"/>
      <c r="Y72" s="1984"/>
      <c r="Z72" s="1985"/>
      <c r="AA72" s="1985"/>
      <c r="AB72" s="1985"/>
      <c r="AC72" s="1985"/>
      <c r="AD72" s="1985"/>
      <c r="AE72" s="1985"/>
      <c r="AF72" s="783" t="s">
        <v>17</v>
      </c>
      <c r="AG72" s="777"/>
    </row>
    <row r="73" spans="1:33" s="778" customFormat="1" ht="15.75" customHeight="1">
      <c r="A73" s="779" t="s">
        <v>2568</v>
      </c>
      <c r="B73" s="780"/>
      <c r="C73" s="780"/>
      <c r="D73" s="780"/>
      <c r="E73" s="780"/>
      <c r="F73" s="784"/>
      <c r="G73" s="784"/>
      <c r="H73" s="784"/>
      <c r="I73" s="784"/>
      <c r="J73" s="784"/>
      <c r="K73" s="1981"/>
      <c r="L73" s="1981"/>
      <c r="M73" s="1981"/>
      <c r="N73" s="1981"/>
      <c r="O73" s="1981"/>
      <c r="P73" s="1981"/>
      <c r="Q73" s="1981"/>
      <c r="R73" s="1981"/>
      <c r="S73" s="1981"/>
      <c r="T73" s="1981"/>
      <c r="U73" s="1981"/>
      <c r="V73" s="1981"/>
      <c r="W73" s="1981"/>
      <c r="X73" s="1981"/>
      <c r="Y73" s="1981"/>
      <c r="Z73" s="1981"/>
      <c r="AA73" s="1981"/>
      <c r="AB73" s="1981"/>
      <c r="AC73" s="1981"/>
      <c r="AD73" s="1981"/>
      <c r="AE73" s="1981"/>
      <c r="AF73" s="1982"/>
      <c r="AG73" s="777"/>
    </row>
    <row r="74" spans="1:33" s="778" customFormat="1" ht="15.75" customHeight="1">
      <c r="A74" s="779" t="s">
        <v>2569</v>
      </c>
      <c r="B74" s="780"/>
      <c r="C74" s="780"/>
      <c r="D74" s="780"/>
      <c r="E74" s="780"/>
      <c r="F74" s="780"/>
      <c r="G74" s="780"/>
      <c r="H74" s="780"/>
      <c r="I74" s="780"/>
      <c r="J74" s="780"/>
      <c r="K74" s="781" t="s">
        <v>2565</v>
      </c>
      <c r="L74" s="1983"/>
      <c r="M74" s="1983"/>
      <c r="N74" s="1983"/>
      <c r="O74" s="1984" t="s">
        <v>2570</v>
      </c>
      <c r="P74" s="1984"/>
      <c r="Q74" s="1984"/>
      <c r="R74" s="1984"/>
      <c r="S74" s="1984"/>
      <c r="T74" s="1983"/>
      <c r="U74" s="1983"/>
      <c r="V74" s="1983"/>
      <c r="W74" s="1984" t="s">
        <v>2571</v>
      </c>
      <c r="X74" s="1984"/>
      <c r="Y74" s="1984"/>
      <c r="Z74" s="1984"/>
      <c r="AA74" s="1985"/>
      <c r="AB74" s="1985"/>
      <c r="AC74" s="1985"/>
      <c r="AD74" s="1985"/>
      <c r="AE74" s="1985"/>
      <c r="AF74" s="783" t="s">
        <v>17</v>
      </c>
      <c r="AG74" s="777"/>
    </row>
    <row r="75" spans="1:33" s="778" customFormat="1" ht="15.75" customHeight="1">
      <c r="A75" s="779"/>
      <c r="B75" s="780"/>
      <c r="C75" s="780"/>
      <c r="D75" s="780"/>
      <c r="E75" s="780"/>
      <c r="F75" s="780"/>
      <c r="G75" s="780"/>
      <c r="H75" s="780"/>
      <c r="I75" s="780"/>
      <c r="J75" s="780"/>
      <c r="K75" s="1972"/>
      <c r="L75" s="1972"/>
      <c r="M75" s="1972"/>
      <c r="N75" s="1972"/>
      <c r="O75" s="1972"/>
      <c r="P75" s="1972"/>
      <c r="Q75" s="1972"/>
      <c r="R75" s="1972"/>
      <c r="S75" s="1972"/>
      <c r="T75" s="1972"/>
      <c r="U75" s="1972"/>
      <c r="V75" s="1972"/>
      <c r="W75" s="1972"/>
      <c r="X75" s="1972"/>
      <c r="Y75" s="1972"/>
      <c r="Z75" s="1972"/>
      <c r="AA75" s="1972"/>
      <c r="AB75" s="1972"/>
      <c r="AC75" s="1972"/>
      <c r="AD75" s="1972"/>
      <c r="AE75" s="1972"/>
      <c r="AF75" s="1973"/>
      <c r="AG75" s="777"/>
    </row>
    <row r="76" spans="1:33" s="778" customFormat="1" ht="15.75" customHeight="1">
      <c r="A76" s="779" t="s">
        <v>2572</v>
      </c>
      <c r="B76" s="780"/>
      <c r="C76" s="780"/>
      <c r="D76" s="780"/>
      <c r="E76" s="780"/>
      <c r="F76" s="780"/>
      <c r="G76" s="780"/>
      <c r="H76" s="780"/>
      <c r="I76" s="780"/>
      <c r="J76" s="780"/>
      <c r="K76" s="1974"/>
      <c r="L76" s="1974"/>
      <c r="M76" s="1974"/>
      <c r="N76" s="785"/>
      <c r="O76" s="782"/>
      <c r="P76" s="782"/>
      <c r="Q76" s="782"/>
      <c r="R76" s="780"/>
      <c r="S76" s="780"/>
      <c r="T76" s="780"/>
      <c r="U76" s="780"/>
      <c r="V76" s="780"/>
      <c r="W76" s="780"/>
      <c r="X76" s="780"/>
      <c r="Y76" s="780"/>
      <c r="Z76" s="780"/>
      <c r="AA76" s="780"/>
      <c r="AB76" s="780"/>
      <c r="AC76" s="780"/>
      <c r="AD76" s="780"/>
      <c r="AE76" s="780"/>
      <c r="AF76" s="783"/>
      <c r="AG76" s="777"/>
    </row>
    <row r="77" spans="1:33" s="778" customFormat="1" ht="15.75" customHeight="1">
      <c r="A77" s="779" t="s">
        <v>2573</v>
      </c>
      <c r="B77" s="780"/>
      <c r="C77" s="780"/>
      <c r="D77" s="780"/>
      <c r="E77" s="780"/>
      <c r="F77" s="780"/>
      <c r="G77" s="780"/>
      <c r="H77" s="780"/>
      <c r="I77" s="780"/>
      <c r="J77" s="780"/>
      <c r="K77" s="1975"/>
      <c r="L77" s="1975"/>
      <c r="M77" s="1975"/>
      <c r="N77" s="1975"/>
      <c r="O77" s="1975"/>
      <c r="P77" s="1975"/>
      <c r="Q77" s="1975"/>
      <c r="R77" s="1975"/>
      <c r="S77" s="1975"/>
      <c r="T77" s="1975"/>
      <c r="U77" s="1975"/>
      <c r="V77" s="1975"/>
      <c r="W77" s="1975"/>
      <c r="X77" s="1975"/>
      <c r="Y77" s="1975"/>
      <c r="Z77" s="1975"/>
      <c r="AA77" s="1975"/>
      <c r="AB77" s="1975"/>
      <c r="AC77" s="1975"/>
      <c r="AD77" s="1975"/>
      <c r="AE77" s="1975"/>
      <c r="AF77" s="1976"/>
      <c r="AG77" s="777"/>
    </row>
    <row r="78" spans="1:33" s="778" customFormat="1" ht="15.75" customHeight="1">
      <c r="A78" s="779" t="s">
        <v>2574</v>
      </c>
      <c r="B78" s="780"/>
      <c r="C78" s="780"/>
      <c r="D78" s="780"/>
      <c r="E78" s="780"/>
      <c r="F78" s="780"/>
      <c r="G78" s="780"/>
      <c r="H78" s="780"/>
      <c r="I78" s="780"/>
      <c r="J78" s="780"/>
      <c r="K78" s="1977"/>
      <c r="L78" s="1977"/>
      <c r="M78" s="1977"/>
      <c r="N78" s="1977"/>
      <c r="O78" s="1977"/>
      <c r="P78" s="1977"/>
      <c r="Q78" s="1977"/>
      <c r="R78" s="1977"/>
      <c r="S78" s="1977"/>
      <c r="T78" s="1977"/>
      <c r="U78" s="1977"/>
      <c r="V78" s="1977"/>
      <c r="W78" s="1977"/>
      <c r="X78" s="1977"/>
      <c r="Y78" s="1977"/>
      <c r="Z78" s="1977"/>
      <c r="AA78" s="1977"/>
      <c r="AB78" s="1977"/>
      <c r="AC78" s="1977"/>
      <c r="AD78" s="1977"/>
      <c r="AE78" s="1977"/>
      <c r="AF78" s="1978"/>
      <c r="AG78" s="777"/>
    </row>
    <row r="79" spans="1:33" s="778" customFormat="1" ht="15.75" customHeight="1">
      <c r="A79" s="779" t="s">
        <v>2575</v>
      </c>
      <c r="B79" s="780"/>
      <c r="C79" s="780"/>
      <c r="D79" s="780"/>
      <c r="E79" s="780"/>
      <c r="F79" s="780"/>
      <c r="G79" s="780"/>
      <c r="H79" s="780"/>
      <c r="I79" s="780"/>
      <c r="J79" s="780"/>
      <c r="K79" s="1977"/>
      <c r="L79" s="1977"/>
      <c r="M79" s="1977"/>
      <c r="N79" s="1977"/>
      <c r="O79" s="1977"/>
      <c r="P79" s="1977"/>
      <c r="Q79" s="1977"/>
      <c r="R79" s="1977"/>
      <c r="S79" s="1977"/>
      <c r="T79" s="1977"/>
      <c r="U79" s="1977"/>
      <c r="V79" s="1977"/>
      <c r="W79" s="1977"/>
      <c r="X79" s="1977"/>
      <c r="Y79" s="1977"/>
      <c r="Z79" s="1977"/>
      <c r="AA79" s="1977"/>
      <c r="AB79" s="1977"/>
      <c r="AC79" s="1977"/>
      <c r="AD79" s="1977"/>
      <c r="AE79" s="1977"/>
      <c r="AF79" s="1978"/>
      <c r="AG79" s="777"/>
    </row>
    <row r="80" spans="1:33" s="778" customFormat="1" ht="15.75" customHeight="1" thickBot="1">
      <c r="A80" s="787" t="s">
        <v>2576</v>
      </c>
      <c r="B80" s="788"/>
      <c r="C80" s="788"/>
      <c r="D80" s="788"/>
      <c r="E80" s="788"/>
      <c r="F80" s="788"/>
      <c r="G80" s="788"/>
      <c r="H80" s="788"/>
      <c r="I80" s="788"/>
      <c r="J80" s="788"/>
      <c r="K80" s="1979"/>
      <c r="L80" s="1979"/>
      <c r="M80" s="1979"/>
      <c r="N80" s="1979"/>
      <c r="O80" s="1979"/>
      <c r="P80" s="1979"/>
      <c r="Q80" s="1979"/>
      <c r="R80" s="1979"/>
      <c r="S80" s="1979"/>
      <c r="T80" s="1979"/>
      <c r="U80" s="1979"/>
      <c r="V80" s="1979"/>
      <c r="W80" s="1979"/>
      <c r="X80" s="1979"/>
      <c r="Y80" s="1979"/>
      <c r="Z80" s="1979"/>
      <c r="AA80" s="1979"/>
      <c r="AB80" s="1979"/>
      <c r="AC80" s="1979"/>
      <c r="AD80" s="1979"/>
      <c r="AE80" s="1979"/>
      <c r="AF80" s="1980"/>
      <c r="AG80" s="777"/>
    </row>
    <row r="81" spans="1:33" s="778" customFormat="1" ht="15.75" customHeight="1">
      <c r="A81" s="774" t="s">
        <v>2584</v>
      </c>
      <c r="B81" s="791"/>
      <c r="C81" s="791"/>
      <c r="D81" s="791"/>
      <c r="E81" s="791"/>
      <c r="F81" s="791"/>
      <c r="G81" s="791"/>
      <c r="H81" s="791"/>
      <c r="I81" s="791"/>
      <c r="J81" s="791"/>
      <c r="K81" s="1986"/>
      <c r="L81" s="1986"/>
      <c r="M81" s="1986"/>
      <c r="N81" s="1986"/>
      <c r="O81" s="1986"/>
      <c r="P81" s="1986"/>
      <c r="Q81" s="1986"/>
      <c r="R81" s="1986"/>
      <c r="S81" s="1986"/>
      <c r="T81" s="1986"/>
      <c r="U81" s="1986"/>
      <c r="V81" s="1986"/>
      <c r="W81" s="1986"/>
      <c r="X81" s="1986"/>
      <c r="Y81" s="1986"/>
      <c r="Z81" s="1986"/>
      <c r="AA81" s="1986"/>
      <c r="AB81" s="1986"/>
      <c r="AC81" s="1986"/>
      <c r="AD81" s="1986"/>
      <c r="AE81" s="1986"/>
      <c r="AF81" s="1987"/>
      <c r="AG81" s="777"/>
    </row>
    <row r="82" spans="1:33" s="778" customFormat="1" ht="15.75" customHeight="1">
      <c r="A82" s="779" t="s">
        <v>2564</v>
      </c>
      <c r="B82" s="780"/>
      <c r="C82" s="780"/>
      <c r="D82" s="780"/>
      <c r="E82" s="780"/>
      <c r="F82" s="781"/>
      <c r="G82" s="781"/>
      <c r="H82" s="781"/>
      <c r="I82" s="781"/>
      <c r="J82" s="781"/>
      <c r="K82" s="781" t="s">
        <v>2565</v>
      </c>
      <c r="L82" s="1983"/>
      <c r="M82" s="1983"/>
      <c r="N82" s="1983"/>
      <c r="O82" s="1983"/>
      <c r="P82" s="1984" t="s">
        <v>2566</v>
      </c>
      <c r="Q82" s="1984"/>
      <c r="R82" s="1984"/>
      <c r="S82" s="1983"/>
      <c r="T82" s="1983"/>
      <c r="U82" s="1983"/>
      <c r="V82" s="1983"/>
      <c r="W82" s="1984" t="s">
        <v>2567</v>
      </c>
      <c r="X82" s="1984"/>
      <c r="Y82" s="1984"/>
      <c r="Z82" s="1985"/>
      <c r="AA82" s="1985"/>
      <c r="AB82" s="1985"/>
      <c r="AC82" s="1985"/>
      <c r="AD82" s="1985"/>
      <c r="AE82" s="1985"/>
      <c r="AF82" s="783" t="s">
        <v>17</v>
      </c>
      <c r="AG82" s="777"/>
    </row>
    <row r="83" spans="1:33" s="778" customFormat="1" ht="15.75" customHeight="1">
      <c r="A83" s="779" t="s">
        <v>2568</v>
      </c>
      <c r="B83" s="780"/>
      <c r="C83" s="780"/>
      <c r="D83" s="780"/>
      <c r="E83" s="780"/>
      <c r="F83" s="784"/>
      <c r="G83" s="784"/>
      <c r="H83" s="784"/>
      <c r="I83" s="784"/>
      <c r="J83" s="784"/>
      <c r="K83" s="1981"/>
      <c r="L83" s="1981"/>
      <c r="M83" s="1981"/>
      <c r="N83" s="1981"/>
      <c r="O83" s="1981"/>
      <c r="P83" s="1981"/>
      <c r="Q83" s="1981"/>
      <c r="R83" s="1981"/>
      <c r="S83" s="1981"/>
      <c r="T83" s="1981"/>
      <c r="U83" s="1981"/>
      <c r="V83" s="1981"/>
      <c r="W83" s="1981"/>
      <c r="X83" s="1981"/>
      <c r="Y83" s="1981"/>
      <c r="Z83" s="1981"/>
      <c r="AA83" s="1981"/>
      <c r="AB83" s="1981"/>
      <c r="AC83" s="1981"/>
      <c r="AD83" s="1981"/>
      <c r="AE83" s="1981"/>
      <c r="AF83" s="1982"/>
      <c r="AG83" s="777"/>
    </row>
    <row r="84" spans="1:33" s="778" customFormat="1" ht="15.75" customHeight="1">
      <c r="A84" s="779" t="s">
        <v>2569</v>
      </c>
      <c r="B84" s="780"/>
      <c r="C84" s="780"/>
      <c r="D84" s="780"/>
      <c r="E84" s="780"/>
      <c r="F84" s="780"/>
      <c r="G84" s="780"/>
      <c r="H84" s="780"/>
      <c r="I84" s="780"/>
      <c r="J84" s="780"/>
      <c r="K84" s="781" t="s">
        <v>2565</v>
      </c>
      <c r="L84" s="1983"/>
      <c r="M84" s="1983"/>
      <c r="N84" s="1983"/>
      <c r="O84" s="1984" t="s">
        <v>2570</v>
      </c>
      <c r="P84" s="1984"/>
      <c r="Q84" s="1984"/>
      <c r="R84" s="1984"/>
      <c r="S84" s="1984"/>
      <c r="T84" s="1983"/>
      <c r="U84" s="1983"/>
      <c r="V84" s="1983"/>
      <c r="W84" s="1984" t="s">
        <v>2571</v>
      </c>
      <c r="X84" s="1984"/>
      <c r="Y84" s="1984"/>
      <c r="Z84" s="1984"/>
      <c r="AA84" s="1985"/>
      <c r="AB84" s="1985"/>
      <c r="AC84" s="1985"/>
      <c r="AD84" s="1985"/>
      <c r="AE84" s="1985"/>
      <c r="AF84" s="783" t="s">
        <v>17</v>
      </c>
      <c r="AG84" s="777"/>
    </row>
    <row r="85" spans="1:33" s="778" customFormat="1" ht="15.75" customHeight="1">
      <c r="A85" s="779"/>
      <c r="B85" s="780"/>
      <c r="C85" s="780"/>
      <c r="D85" s="780"/>
      <c r="E85" s="780"/>
      <c r="F85" s="780"/>
      <c r="G85" s="780"/>
      <c r="H85" s="780"/>
      <c r="I85" s="780"/>
      <c r="J85" s="780"/>
      <c r="K85" s="1972"/>
      <c r="L85" s="1972"/>
      <c r="M85" s="1972"/>
      <c r="N85" s="1972"/>
      <c r="O85" s="1972"/>
      <c r="P85" s="1972"/>
      <c r="Q85" s="1972"/>
      <c r="R85" s="1972"/>
      <c r="S85" s="1972"/>
      <c r="T85" s="1972"/>
      <c r="U85" s="1972"/>
      <c r="V85" s="1972"/>
      <c r="W85" s="1972"/>
      <c r="X85" s="1972"/>
      <c r="Y85" s="1972"/>
      <c r="Z85" s="1972"/>
      <c r="AA85" s="1972"/>
      <c r="AB85" s="1972"/>
      <c r="AC85" s="1972"/>
      <c r="AD85" s="1972"/>
      <c r="AE85" s="1972"/>
      <c r="AF85" s="1973"/>
      <c r="AG85" s="777"/>
    </row>
    <row r="86" spans="1:33" s="778" customFormat="1" ht="15.75" customHeight="1">
      <c r="A86" s="779" t="s">
        <v>2572</v>
      </c>
      <c r="B86" s="780"/>
      <c r="C86" s="780"/>
      <c r="D86" s="780"/>
      <c r="E86" s="780"/>
      <c r="F86" s="780"/>
      <c r="G86" s="780"/>
      <c r="H86" s="780"/>
      <c r="I86" s="780"/>
      <c r="J86" s="780"/>
      <c r="K86" s="1974"/>
      <c r="L86" s="1974"/>
      <c r="M86" s="1974"/>
      <c r="N86" s="785"/>
      <c r="O86" s="782"/>
      <c r="P86" s="782"/>
      <c r="Q86" s="782"/>
      <c r="R86" s="780"/>
      <c r="S86" s="780"/>
      <c r="T86" s="780"/>
      <c r="U86" s="780"/>
      <c r="V86" s="780"/>
      <c r="W86" s="780"/>
      <c r="X86" s="780"/>
      <c r="Y86" s="780"/>
      <c r="Z86" s="780"/>
      <c r="AA86" s="780"/>
      <c r="AB86" s="780"/>
      <c r="AC86" s="780"/>
      <c r="AD86" s="780"/>
      <c r="AE86" s="780"/>
      <c r="AF86" s="783"/>
      <c r="AG86" s="777"/>
    </row>
    <row r="87" spans="1:33" s="778" customFormat="1" ht="15.75" customHeight="1">
      <c r="A87" s="779" t="s">
        <v>2573</v>
      </c>
      <c r="B87" s="780"/>
      <c r="C87" s="780"/>
      <c r="D87" s="780"/>
      <c r="E87" s="780"/>
      <c r="F87" s="780"/>
      <c r="G87" s="780"/>
      <c r="H87" s="780"/>
      <c r="I87" s="780"/>
      <c r="J87" s="780"/>
      <c r="K87" s="1975"/>
      <c r="L87" s="1975"/>
      <c r="M87" s="1975"/>
      <c r="N87" s="1975"/>
      <c r="O87" s="1975"/>
      <c r="P87" s="1975"/>
      <c r="Q87" s="1975"/>
      <c r="R87" s="1975"/>
      <c r="S87" s="1975"/>
      <c r="T87" s="1975"/>
      <c r="U87" s="1975"/>
      <c r="V87" s="1975"/>
      <c r="W87" s="1975"/>
      <c r="X87" s="1975"/>
      <c r="Y87" s="1975"/>
      <c r="Z87" s="1975"/>
      <c r="AA87" s="1975"/>
      <c r="AB87" s="1975"/>
      <c r="AC87" s="1975"/>
      <c r="AD87" s="1975"/>
      <c r="AE87" s="1975"/>
      <c r="AF87" s="1976"/>
      <c r="AG87" s="777"/>
    </row>
    <row r="88" spans="1:33" s="778" customFormat="1" ht="15.75" customHeight="1">
      <c r="A88" s="779" t="s">
        <v>2574</v>
      </c>
      <c r="B88" s="780"/>
      <c r="C88" s="780"/>
      <c r="D88" s="780"/>
      <c r="E88" s="780"/>
      <c r="F88" s="780"/>
      <c r="G88" s="780"/>
      <c r="H88" s="780"/>
      <c r="I88" s="780"/>
      <c r="J88" s="780"/>
      <c r="K88" s="1977"/>
      <c r="L88" s="1977"/>
      <c r="M88" s="1977"/>
      <c r="N88" s="1977"/>
      <c r="O88" s="1977"/>
      <c r="P88" s="1977"/>
      <c r="Q88" s="1977"/>
      <c r="R88" s="1977"/>
      <c r="S88" s="1977"/>
      <c r="T88" s="1977"/>
      <c r="U88" s="1977"/>
      <c r="V88" s="1977"/>
      <c r="W88" s="1977"/>
      <c r="X88" s="1977"/>
      <c r="Y88" s="1977"/>
      <c r="Z88" s="1977"/>
      <c r="AA88" s="1977"/>
      <c r="AB88" s="1977"/>
      <c r="AC88" s="1977"/>
      <c r="AD88" s="1977"/>
      <c r="AE88" s="1977"/>
      <c r="AF88" s="1978"/>
      <c r="AG88" s="777"/>
    </row>
    <row r="89" spans="1:33" s="778" customFormat="1" ht="15.75" customHeight="1">
      <c r="A89" s="779" t="s">
        <v>2575</v>
      </c>
      <c r="B89" s="780"/>
      <c r="C89" s="780"/>
      <c r="D89" s="780"/>
      <c r="E89" s="780"/>
      <c r="F89" s="780"/>
      <c r="G89" s="780"/>
      <c r="H89" s="780"/>
      <c r="I89" s="780"/>
      <c r="J89" s="780"/>
      <c r="K89" s="1977"/>
      <c r="L89" s="1977"/>
      <c r="M89" s="1977"/>
      <c r="N89" s="1977"/>
      <c r="O89" s="1977"/>
      <c r="P89" s="1977"/>
      <c r="Q89" s="1977"/>
      <c r="R89" s="1977"/>
      <c r="S89" s="1977"/>
      <c r="T89" s="1977"/>
      <c r="U89" s="1977"/>
      <c r="V89" s="1977"/>
      <c r="W89" s="1977"/>
      <c r="X89" s="1977"/>
      <c r="Y89" s="1977"/>
      <c r="Z89" s="1977"/>
      <c r="AA89" s="1977"/>
      <c r="AB89" s="1977"/>
      <c r="AC89" s="1977"/>
      <c r="AD89" s="1977"/>
      <c r="AE89" s="1977"/>
      <c r="AF89" s="1978"/>
      <c r="AG89" s="777"/>
    </row>
    <row r="90" spans="1:33" s="778" customFormat="1" ht="15.75" customHeight="1" thickBot="1">
      <c r="A90" s="787" t="s">
        <v>2576</v>
      </c>
      <c r="B90" s="788"/>
      <c r="C90" s="788"/>
      <c r="D90" s="788"/>
      <c r="E90" s="788"/>
      <c r="F90" s="788"/>
      <c r="G90" s="788"/>
      <c r="H90" s="788"/>
      <c r="I90" s="788"/>
      <c r="J90" s="788"/>
      <c r="K90" s="1979"/>
      <c r="L90" s="1979"/>
      <c r="M90" s="1979"/>
      <c r="N90" s="1979"/>
      <c r="O90" s="1979"/>
      <c r="P90" s="1979"/>
      <c r="Q90" s="1979"/>
      <c r="R90" s="1979"/>
      <c r="S90" s="1979"/>
      <c r="T90" s="1979"/>
      <c r="U90" s="1979"/>
      <c r="V90" s="1979"/>
      <c r="W90" s="1979"/>
      <c r="X90" s="1979"/>
      <c r="Y90" s="1979"/>
      <c r="Z90" s="1979"/>
      <c r="AA90" s="1979"/>
      <c r="AB90" s="1979"/>
      <c r="AC90" s="1979"/>
      <c r="AD90" s="1979"/>
      <c r="AE90" s="1979"/>
      <c r="AF90" s="1980"/>
      <c r="AG90" s="777"/>
    </row>
    <row r="91" spans="1:33" s="778" customFormat="1" ht="15.75" customHeight="1">
      <c r="A91" s="774" t="s">
        <v>2585</v>
      </c>
      <c r="B91" s="791"/>
      <c r="C91" s="791"/>
      <c r="D91" s="791"/>
      <c r="E91" s="791"/>
      <c r="F91" s="791"/>
      <c r="G91" s="791"/>
      <c r="H91" s="791"/>
      <c r="I91" s="791"/>
      <c r="J91" s="791"/>
      <c r="K91" s="1986"/>
      <c r="L91" s="1986"/>
      <c r="M91" s="1986"/>
      <c r="N91" s="1986"/>
      <c r="O91" s="1986"/>
      <c r="P91" s="1986"/>
      <c r="Q91" s="1986"/>
      <c r="R91" s="1986"/>
      <c r="S91" s="1986"/>
      <c r="T91" s="1986"/>
      <c r="U91" s="1986"/>
      <c r="V91" s="1986"/>
      <c r="W91" s="1986"/>
      <c r="X91" s="1986"/>
      <c r="Y91" s="1986"/>
      <c r="Z91" s="1986"/>
      <c r="AA91" s="1986"/>
      <c r="AB91" s="1986"/>
      <c r="AC91" s="1986"/>
      <c r="AD91" s="1986"/>
      <c r="AE91" s="1986"/>
      <c r="AF91" s="1987"/>
      <c r="AG91" s="777"/>
    </row>
    <row r="92" spans="1:33" s="778" customFormat="1" ht="15.75" customHeight="1">
      <c r="A92" s="779" t="s">
        <v>2564</v>
      </c>
      <c r="B92" s="780"/>
      <c r="C92" s="780"/>
      <c r="D92" s="780"/>
      <c r="E92" s="780"/>
      <c r="F92" s="781"/>
      <c r="G92" s="781"/>
      <c r="H92" s="781"/>
      <c r="I92" s="781"/>
      <c r="J92" s="781"/>
      <c r="K92" s="781" t="s">
        <v>2565</v>
      </c>
      <c r="L92" s="1983"/>
      <c r="M92" s="1983"/>
      <c r="N92" s="1983"/>
      <c r="O92" s="1983"/>
      <c r="P92" s="1984" t="s">
        <v>2566</v>
      </c>
      <c r="Q92" s="1984"/>
      <c r="R92" s="1984"/>
      <c r="S92" s="1983"/>
      <c r="T92" s="1983"/>
      <c r="U92" s="1983"/>
      <c r="V92" s="1983"/>
      <c r="W92" s="1984" t="s">
        <v>2567</v>
      </c>
      <c r="X92" s="1984"/>
      <c r="Y92" s="1984"/>
      <c r="Z92" s="1985"/>
      <c r="AA92" s="1985"/>
      <c r="AB92" s="1985"/>
      <c r="AC92" s="1985"/>
      <c r="AD92" s="1985"/>
      <c r="AE92" s="1985"/>
      <c r="AF92" s="783" t="s">
        <v>17</v>
      </c>
      <c r="AG92" s="777"/>
    </row>
    <row r="93" spans="1:33" s="778" customFormat="1" ht="15.75" customHeight="1">
      <c r="A93" s="779" t="s">
        <v>2568</v>
      </c>
      <c r="B93" s="780"/>
      <c r="C93" s="780"/>
      <c r="D93" s="780"/>
      <c r="E93" s="780"/>
      <c r="F93" s="784"/>
      <c r="G93" s="784"/>
      <c r="H93" s="784"/>
      <c r="I93" s="784"/>
      <c r="J93" s="784"/>
      <c r="K93" s="1981"/>
      <c r="L93" s="1981"/>
      <c r="M93" s="1981"/>
      <c r="N93" s="1981"/>
      <c r="O93" s="1981"/>
      <c r="P93" s="1981"/>
      <c r="Q93" s="1981"/>
      <c r="R93" s="1981"/>
      <c r="S93" s="1981"/>
      <c r="T93" s="1981"/>
      <c r="U93" s="1981"/>
      <c r="V93" s="1981"/>
      <c r="W93" s="1981"/>
      <c r="X93" s="1981"/>
      <c r="Y93" s="1981"/>
      <c r="Z93" s="1981"/>
      <c r="AA93" s="1981"/>
      <c r="AB93" s="1981"/>
      <c r="AC93" s="1981"/>
      <c r="AD93" s="1981"/>
      <c r="AE93" s="1981"/>
      <c r="AF93" s="1982"/>
      <c r="AG93" s="777"/>
    </row>
    <row r="94" spans="1:33" s="778" customFormat="1" ht="15.75" customHeight="1">
      <c r="A94" s="779" t="s">
        <v>2569</v>
      </c>
      <c r="B94" s="780"/>
      <c r="C94" s="780"/>
      <c r="D94" s="780"/>
      <c r="E94" s="780"/>
      <c r="F94" s="780"/>
      <c r="G94" s="780"/>
      <c r="H94" s="780"/>
      <c r="I94" s="780"/>
      <c r="J94" s="780"/>
      <c r="K94" s="781" t="s">
        <v>2565</v>
      </c>
      <c r="L94" s="1983"/>
      <c r="M94" s="1983"/>
      <c r="N94" s="1983"/>
      <c r="O94" s="1984" t="s">
        <v>2570</v>
      </c>
      <c r="P94" s="1984"/>
      <c r="Q94" s="1984"/>
      <c r="R94" s="1984"/>
      <c r="S94" s="1984"/>
      <c r="T94" s="1983"/>
      <c r="U94" s="1983"/>
      <c r="V94" s="1983"/>
      <c r="W94" s="1984" t="s">
        <v>2571</v>
      </c>
      <c r="X94" s="1984"/>
      <c r="Y94" s="1984"/>
      <c r="Z94" s="1984"/>
      <c r="AA94" s="1985"/>
      <c r="AB94" s="1985"/>
      <c r="AC94" s="1985"/>
      <c r="AD94" s="1985"/>
      <c r="AE94" s="1985"/>
      <c r="AF94" s="783" t="s">
        <v>17</v>
      </c>
      <c r="AG94" s="777"/>
    </row>
    <row r="95" spans="1:33" s="778" customFormat="1" ht="15.75" customHeight="1">
      <c r="A95" s="779"/>
      <c r="B95" s="780"/>
      <c r="C95" s="780"/>
      <c r="D95" s="780"/>
      <c r="E95" s="780"/>
      <c r="F95" s="780"/>
      <c r="G95" s="780"/>
      <c r="H95" s="780"/>
      <c r="I95" s="780"/>
      <c r="J95" s="780"/>
      <c r="K95" s="1972"/>
      <c r="L95" s="1972"/>
      <c r="M95" s="1972"/>
      <c r="N95" s="1972"/>
      <c r="O95" s="1972"/>
      <c r="P95" s="1972"/>
      <c r="Q95" s="1972"/>
      <c r="R95" s="1972"/>
      <c r="S95" s="1972"/>
      <c r="T95" s="1972"/>
      <c r="U95" s="1972"/>
      <c r="V95" s="1972"/>
      <c r="W95" s="1972"/>
      <c r="X95" s="1972"/>
      <c r="Y95" s="1972"/>
      <c r="Z95" s="1972"/>
      <c r="AA95" s="1972"/>
      <c r="AB95" s="1972"/>
      <c r="AC95" s="1972"/>
      <c r="AD95" s="1972"/>
      <c r="AE95" s="1972"/>
      <c r="AF95" s="1973"/>
      <c r="AG95" s="777"/>
    </row>
    <row r="96" spans="1:33" s="778" customFormat="1" ht="15.75" customHeight="1">
      <c r="A96" s="779" t="s">
        <v>2572</v>
      </c>
      <c r="B96" s="780"/>
      <c r="C96" s="780"/>
      <c r="D96" s="780"/>
      <c r="E96" s="780"/>
      <c r="F96" s="780"/>
      <c r="G96" s="780"/>
      <c r="H96" s="780"/>
      <c r="I96" s="780"/>
      <c r="J96" s="780"/>
      <c r="K96" s="1974"/>
      <c r="L96" s="1974"/>
      <c r="M96" s="1974"/>
      <c r="N96" s="785"/>
      <c r="O96" s="782"/>
      <c r="P96" s="782"/>
      <c r="Q96" s="782"/>
      <c r="R96" s="780"/>
      <c r="S96" s="780"/>
      <c r="T96" s="780"/>
      <c r="U96" s="780"/>
      <c r="V96" s="780"/>
      <c r="W96" s="780"/>
      <c r="X96" s="780"/>
      <c r="Y96" s="780"/>
      <c r="Z96" s="780"/>
      <c r="AA96" s="780"/>
      <c r="AB96" s="780"/>
      <c r="AC96" s="780"/>
      <c r="AD96" s="780"/>
      <c r="AE96" s="780"/>
      <c r="AF96" s="783"/>
      <c r="AG96" s="777"/>
    </row>
    <row r="97" spans="1:33" s="778" customFormat="1" ht="15.75" customHeight="1">
      <c r="A97" s="779" t="s">
        <v>2573</v>
      </c>
      <c r="B97" s="780"/>
      <c r="C97" s="780"/>
      <c r="D97" s="780"/>
      <c r="E97" s="780"/>
      <c r="F97" s="780"/>
      <c r="G97" s="780"/>
      <c r="H97" s="780"/>
      <c r="I97" s="780"/>
      <c r="J97" s="780"/>
      <c r="K97" s="1975"/>
      <c r="L97" s="1975"/>
      <c r="M97" s="1975"/>
      <c r="N97" s="1975"/>
      <c r="O97" s="1975"/>
      <c r="P97" s="1975"/>
      <c r="Q97" s="1975"/>
      <c r="R97" s="1975"/>
      <c r="S97" s="1975"/>
      <c r="T97" s="1975"/>
      <c r="U97" s="1975"/>
      <c r="V97" s="1975"/>
      <c r="W97" s="1975"/>
      <c r="X97" s="1975"/>
      <c r="Y97" s="1975"/>
      <c r="Z97" s="1975"/>
      <c r="AA97" s="1975"/>
      <c r="AB97" s="1975"/>
      <c r="AC97" s="1975"/>
      <c r="AD97" s="1975"/>
      <c r="AE97" s="1975"/>
      <c r="AF97" s="1976"/>
      <c r="AG97" s="777"/>
    </row>
    <row r="98" spans="1:33" s="778" customFormat="1" ht="15.75" customHeight="1">
      <c r="A98" s="779" t="s">
        <v>2574</v>
      </c>
      <c r="B98" s="780"/>
      <c r="C98" s="780"/>
      <c r="D98" s="780"/>
      <c r="E98" s="780"/>
      <c r="F98" s="780"/>
      <c r="G98" s="780"/>
      <c r="H98" s="780"/>
      <c r="I98" s="780"/>
      <c r="J98" s="780"/>
      <c r="K98" s="1977"/>
      <c r="L98" s="1977"/>
      <c r="M98" s="1977"/>
      <c r="N98" s="1977"/>
      <c r="O98" s="1977"/>
      <c r="P98" s="1977"/>
      <c r="Q98" s="1977"/>
      <c r="R98" s="1977"/>
      <c r="S98" s="1977"/>
      <c r="T98" s="1977"/>
      <c r="U98" s="1977"/>
      <c r="V98" s="1977"/>
      <c r="W98" s="1977"/>
      <c r="X98" s="1977"/>
      <c r="Y98" s="1977"/>
      <c r="Z98" s="1977"/>
      <c r="AA98" s="1977"/>
      <c r="AB98" s="1977"/>
      <c r="AC98" s="1977"/>
      <c r="AD98" s="1977"/>
      <c r="AE98" s="1977"/>
      <c r="AF98" s="1978"/>
      <c r="AG98" s="777"/>
    </row>
    <row r="99" spans="1:33" s="778" customFormat="1" ht="15.75" customHeight="1">
      <c r="A99" s="779" t="s">
        <v>2575</v>
      </c>
      <c r="B99" s="780"/>
      <c r="C99" s="780"/>
      <c r="D99" s="780"/>
      <c r="E99" s="780"/>
      <c r="F99" s="780"/>
      <c r="G99" s="780"/>
      <c r="H99" s="780"/>
      <c r="I99" s="780"/>
      <c r="J99" s="780"/>
      <c r="K99" s="1977"/>
      <c r="L99" s="1977"/>
      <c r="M99" s="1977"/>
      <c r="N99" s="1977"/>
      <c r="O99" s="1977"/>
      <c r="P99" s="1977"/>
      <c r="Q99" s="1977"/>
      <c r="R99" s="1977"/>
      <c r="S99" s="1977"/>
      <c r="T99" s="1977"/>
      <c r="U99" s="1977"/>
      <c r="V99" s="1977"/>
      <c r="W99" s="1977"/>
      <c r="X99" s="1977"/>
      <c r="Y99" s="1977"/>
      <c r="Z99" s="1977"/>
      <c r="AA99" s="1977"/>
      <c r="AB99" s="1977"/>
      <c r="AC99" s="1977"/>
      <c r="AD99" s="1977"/>
      <c r="AE99" s="1977"/>
      <c r="AF99" s="1978"/>
      <c r="AG99" s="777"/>
    </row>
    <row r="100" spans="1:33" s="778" customFormat="1" ht="15.75" customHeight="1" thickBot="1">
      <c r="A100" s="787" t="s">
        <v>2576</v>
      </c>
      <c r="B100" s="788"/>
      <c r="C100" s="788"/>
      <c r="D100" s="788"/>
      <c r="E100" s="788"/>
      <c r="F100" s="788"/>
      <c r="G100" s="788"/>
      <c r="H100" s="788"/>
      <c r="I100" s="788"/>
      <c r="J100" s="788"/>
      <c r="K100" s="1979"/>
      <c r="L100" s="1979"/>
      <c r="M100" s="1979"/>
      <c r="N100" s="1979"/>
      <c r="O100" s="1979"/>
      <c r="P100" s="1979"/>
      <c r="Q100" s="1979"/>
      <c r="R100" s="1979"/>
      <c r="S100" s="1979"/>
      <c r="T100" s="1979"/>
      <c r="U100" s="1979"/>
      <c r="V100" s="1979"/>
      <c r="W100" s="1979"/>
      <c r="X100" s="1979"/>
      <c r="Y100" s="1979"/>
      <c r="Z100" s="1979"/>
      <c r="AA100" s="1979"/>
      <c r="AB100" s="1979"/>
      <c r="AC100" s="1979"/>
      <c r="AD100" s="1979"/>
      <c r="AE100" s="1979"/>
      <c r="AF100" s="1980"/>
      <c r="AG100" s="777"/>
    </row>
    <row r="126" spans="1:32">
      <c r="A126" s="792" t="s">
        <v>2586</v>
      </c>
    </row>
    <row r="127" spans="1:32" ht="13.5">
      <c r="A127" s="334" t="s">
        <v>2587</v>
      </c>
      <c r="AA127" s="792" t="s">
        <v>3581</v>
      </c>
    </row>
    <row r="128" spans="1:32" ht="13.5">
      <c r="A128" s="334" t="s">
        <v>2589</v>
      </c>
      <c r="AA128" s="792" t="s">
        <v>2590</v>
      </c>
      <c r="AF128" s="792" t="s">
        <v>2591</v>
      </c>
    </row>
    <row r="129" spans="1:32" ht="13.5">
      <c r="A129" s="334" t="s">
        <v>2592</v>
      </c>
      <c r="AA129" s="792" t="s">
        <v>2593</v>
      </c>
      <c r="AF129" s="792" t="s">
        <v>2594</v>
      </c>
    </row>
    <row r="130" spans="1:32" ht="13.5">
      <c r="A130" s="334" t="s">
        <v>2595</v>
      </c>
      <c r="AA130" s="792" t="s">
        <v>2596</v>
      </c>
      <c r="AF130" s="792" t="s">
        <v>2597</v>
      </c>
    </row>
    <row r="131" spans="1:32" ht="13.5">
      <c r="A131" s="334" t="s">
        <v>2598</v>
      </c>
      <c r="AA131" s="792" t="s">
        <v>2599</v>
      </c>
      <c r="AF131" s="792" t="s">
        <v>2600</v>
      </c>
    </row>
    <row r="132" spans="1:32" ht="13.5">
      <c r="A132" s="334" t="s">
        <v>2601</v>
      </c>
      <c r="AA132" s="792" t="s">
        <v>2602</v>
      </c>
      <c r="AF132" s="792" t="s">
        <v>2603</v>
      </c>
    </row>
    <row r="133" spans="1:32" ht="13.5">
      <c r="A133" s="334" t="s">
        <v>2604</v>
      </c>
      <c r="AA133" s="792" t="s">
        <v>2605</v>
      </c>
      <c r="AF133" s="792" t="s">
        <v>2606</v>
      </c>
    </row>
    <row r="134" spans="1:32" ht="13.5">
      <c r="A134" s="334" t="s">
        <v>2607</v>
      </c>
      <c r="AA134" s="792" t="s">
        <v>2608</v>
      </c>
      <c r="AF134" s="792" t="s">
        <v>2609</v>
      </c>
    </row>
    <row r="135" spans="1:32" ht="13.5">
      <c r="A135" s="334" t="s">
        <v>2610</v>
      </c>
      <c r="AA135" s="792" t="s">
        <v>2611</v>
      </c>
      <c r="AF135" s="792" t="s">
        <v>2612</v>
      </c>
    </row>
    <row r="136" spans="1:32" ht="13.5">
      <c r="A136" s="334" t="s">
        <v>2613</v>
      </c>
      <c r="AA136" s="792" t="s">
        <v>2614</v>
      </c>
      <c r="AF136" s="792" t="s">
        <v>2615</v>
      </c>
    </row>
    <row r="137" spans="1:32" ht="13.5">
      <c r="A137" s="334" t="s">
        <v>2616</v>
      </c>
      <c r="AA137" s="792" t="s">
        <v>2617</v>
      </c>
      <c r="AF137" s="792" t="s">
        <v>2618</v>
      </c>
    </row>
    <row r="138" spans="1:32" ht="13.5">
      <c r="A138" s="334" t="s">
        <v>2619</v>
      </c>
      <c r="AA138" s="792" t="s">
        <v>2620</v>
      </c>
      <c r="AF138" s="792" t="s">
        <v>2621</v>
      </c>
    </row>
    <row r="139" spans="1:32" ht="13.5">
      <c r="A139" s="334" t="s">
        <v>2622</v>
      </c>
      <c r="AA139" s="792" t="s">
        <v>2623</v>
      </c>
      <c r="AF139" s="792" t="s">
        <v>2624</v>
      </c>
    </row>
    <row r="140" spans="1:32" ht="13.5">
      <c r="A140" s="334" t="s">
        <v>2625</v>
      </c>
      <c r="AA140" s="792" t="s">
        <v>2626</v>
      </c>
      <c r="AF140" s="792" t="s">
        <v>2627</v>
      </c>
    </row>
    <row r="141" spans="1:32" ht="13.5">
      <c r="A141" s="334" t="s">
        <v>2628</v>
      </c>
      <c r="AA141" s="792" t="s">
        <v>2629</v>
      </c>
      <c r="AF141" s="792" t="s">
        <v>2630</v>
      </c>
    </row>
    <row r="142" spans="1:32" ht="13.5">
      <c r="A142" s="334" t="s">
        <v>2631</v>
      </c>
      <c r="AA142" s="792" t="s">
        <v>2632</v>
      </c>
      <c r="AF142" s="792" t="s">
        <v>2633</v>
      </c>
    </row>
    <row r="143" spans="1:32" ht="13.5">
      <c r="A143" s="334" t="s">
        <v>2634</v>
      </c>
      <c r="AA143" s="792" t="s">
        <v>2635</v>
      </c>
      <c r="AF143" s="792" t="s">
        <v>2636</v>
      </c>
    </row>
    <row r="144" spans="1:32" ht="13.5">
      <c r="A144" s="334" t="s">
        <v>2637</v>
      </c>
      <c r="AA144" s="792" t="s">
        <v>2638</v>
      </c>
      <c r="AF144" s="792" t="s">
        <v>2639</v>
      </c>
    </row>
    <row r="145" spans="27:32">
      <c r="AA145" s="792" t="s">
        <v>2640</v>
      </c>
      <c r="AF145" s="792" t="s">
        <v>2641</v>
      </c>
    </row>
    <row r="146" spans="27:32">
      <c r="AA146" s="792" t="s">
        <v>2642</v>
      </c>
      <c r="AF146" s="792" t="s">
        <v>2643</v>
      </c>
    </row>
    <row r="147" spans="27:32">
      <c r="AA147" s="792" t="s">
        <v>2644</v>
      </c>
      <c r="AF147" s="792" t="s">
        <v>2645</v>
      </c>
    </row>
    <row r="148" spans="27:32">
      <c r="AA148" s="792" t="s">
        <v>2646</v>
      </c>
      <c r="AF148" s="792" t="s">
        <v>2647</v>
      </c>
    </row>
    <row r="149" spans="27:32">
      <c r="AA149" s="792" t="s">
        <v>2648</v>
      </c>
      <c r="AF149" s="792" t="s">
        <v>2649</v>
      </c>
    </row>
    <row r="150" spans="27:32">
      <c r="AA150" s="792" t="s">
        <v>2650</v>
      </c>
      <c r="AF150" s="792" t="s">
        <v>2651</v>
      </c>
    </row>
    <row r="151" spans="27:32">
      <c r="AA151" s="792" t="s">
        <v>2652</v>
      </c>
      <c r="AF151" s="792" t="s">
        <v>2653</v>
      </c>
    </row>
    <row r="152" spans="27:32">
      <c r="AA152" s="792" t="s">
        <v>2654</v>
      </c>
      <c r="AF152" s="792" t="s">
        <v>2655</v>
      </c>
    </row>
    <row r="153" spans="27:32">
      <c r="AA153" s="792" t="s">
        <v>2656</v>
      </c>
      <c r="AF153" s="792" t="s">
        <v>2657</v>
      </c>
    </row>
    <row r="154" spans="27:32">
      <c r="AA154" s="792" t="s">
        <v>2658</v>
      </c>
      <c r="AF154" s="792" t="s">
        <v>2659</v>
      </c>
    </row>
    <row r="155" spans="27:32">
      <c r="AA155" s="792" t="s">
        <v>2660</v>
      </c>
      <c r="AF155" s="792" t="s">
        <v>2661</v>
      </c>
    </row>
    <row r="156" spans="27:32">
      <c r="AA156" s="792" t="s">
        <v>2662</v>
      </c>
      <c r="AF156" s="792" t="s">
        <v>2663</v>
      </c>
    </row>
    <row r="157" spans="27:32">
      <c r="AA157" s="792" t="s">
        <v>2664</v>
      </c>
      <c r="AF157" s="792" t="s">
        <v>2665</v>
      </c>
    </row>
    <row r="158" spans="27:32">
      <c r="AA158" s="792" t="s">
        <v>2666</v>
      </c>
      <c r="AF158" s="792" t="s">
        <v>2667</v>
      </c>
    </row>
    <row r="159" spans="27:32">
      <c r="AA159" s="792" t="s">
        <v>2668</v>
      </c>
      <c r="AF159" s="792" t="s">
        <v>2669</v>
      </c>
    </row>
    <row r="160" spans="27:32">
      <c r="AA160" s="792" t="s">
        <v>2670</v>
      </c>
      <c r="AF160" s="792" t="s">
        <v>2671</v>
      </c>
    </row>
    <row r="161" spans="27:32">
      <c r="AA161" s="792" t="s">
        <v>2672</v>
      </c>
      <c r="AF161" s="792" t="s">
        <v>2673</v>
      </c>
    </row>
    <row r="162" spans="27:32">
      <c r="AA162" s="792" t="s">
        <v>2674</v>
      </c>
      <c r="AF162" s="792" t="s">
        <v>2675</v>
      </c>
    </row>
    <row r="163" spans="27:32">
      <c r="AA163" s="792" t="s">
        <v>2676</v>
      </c>
      <c r="AF163" s="792" t="s">
        <v>2677</v>
      </c>
    </row>
    <row r="164" spans="27:32">
      <c r="AA164" s="792" t="s">
        <v>2678</v>
      </c>
      <c r="AF164" s="792" t="s">
        <v>2679</v>
      </c>
    </row>
    <row r="165" spans="27:32">
      <c r="AA165" s="792" t="s">
        <v>2680</v>
      </c>
      <c r="AF165" s="792" t="s">
        <v>2681</v>
      </c>
    </row>
    <row r="166" spans="27:32">
      <c r="AA166" s="792" t="s">
        <v>2682</v>
      </c>
      <c r="AF166" s="792" t="s">
        <v>2683</v>
      </c>
    </row>
    <row r="167" spans="27:32">
      <c r="AA167" s="792" t="s">
        <v>2684</v>
      </c>
      <c r="AF167" s="792" t="s">
        <v>2685</v>
      </c>
    </row>
    <row r="168" spans="27:32">
      <c r="AA168" s="792" t="s">
        <v>2686</v>
      </c>
      <c r="AF168" s="792" t="s">
        <v>2687</v>
      </c>
    </row>
    <row r="169" spans="27:32">
      <c r="AA169" s="792" t="s">
        <v>2688</v>
      </c>
      <c r="AF169" s="792" t="s">
        <v>2689</v>
      </c>
    </row>
    <row r="170" spans="27:32">
      <c r="AA170" s="792" t="s">
        <v>2690</v>
      </c>
      <c r="AF170" s="792" t="s">
        <v>2691</v>
      </c>
    </row>
    <row r="171" spans="27:32">
      <c r="AA171" s="792" t="s">
        <v>2692</v>
      </c>
      <c r="AF171" s="792" t="s">
        <v>2693</v>
      </c>
    </row>
    <row r="172" spans="27:32">
      <c r="AA172" s="792" t="s">
        <v>2694</v>
      </c>
      <c r="AF172" s="792" t="s">
        <v>2695</v>
      </c>
    </row>
    <row r="173" spans="27:32">
      <c r="AA173" s="792" t="s">
        <v>2696</v>
      </c>
      <c r="AF173" s="792" t="s">
        <v>2697</v>
      </c>
    </row>
    <row r="174" spans="27:32">
      <c r="AA174" s="792" t="s">
        <v>2698</v>
      </c>
      <c r="AF174" s="792" t="s">
        <v>2699</v>
      </c>
    </row>
  </sheetData>
  <mergeCells count="179">
    <mergeCell ref="L4:N4"/>
    <mergeCell ref="O4:S4"/>
    <mergeCell ref="T4:V4"/>
    <mergeCell ref="W4:Z4"/>
    <mergeCell ref="AA4:AE4"/>
    <mergeCell ref="K5:AF5"/>
    <mergeCell ref="L2:O2"/>
    <mergeCell ref="P2:R2"/>
    <mergeCell ref="S2:V2"/>
    <mergeCell ref="W2:Y2"/>
    <mergeCell ref="Z2:AE2"/>
    <mergeCell ref="K3:AF3"/>
    <mergeCell ref="K6:M6"/>
    <mergeCell ref="K7:AF7"/>
    <mergeCell ref="K8:AF8"/>
    <mergeCell ref="K9:AF9"/>
    <mergeCell ref="K10:AF10"/>
    <mergeCell ref="L12:O12"/>
    <mergeCell ref="P12:R12"/>
    <mergeCell ref="S12:V12"/>
    <mergeCell ref="W12:Y12"/>
    <mergeCell ref="Z12:AE12"/>
    <mergeCell ref="B15:J15"/>
    <mergeCell ref="K15:AF15"/>
    <mergeCell ref="K16:M16"/>
    <mergeCell ref="K17:AF17"/>
    <mergeCell ref="K18:AF18"/>
    <mergeCell ref="K19:AF19"/>
    <mergeCell ref="K13:AF13"/>
    <mergeCell ref="L14:N14"/>
    <mergeCell ref="O14:S14"/>
    <mergeCell ref="T14:V14"/>
    <mergeCell ref="W14:Z14"/>
    <mergeCell ref="AA14:AE14"/>
    <mergeCell ref="K23:AF23"/>
    <mergeCell ref="L24:N24"/>
    <mergeCell ref="O24:S24"/>
    <mergeCell ref="T24:V24"/>
    <mergeCell ref="W24:Z24"/>
    <mergeCell ref="AA24:AE24"/>
    <mergeCell ref="K20:AF20"/>
    <mergeCell ref="K21:AF21"/>
    <mergeCell ref="L22:O22"/>
    <mergeCell ref="P22:R22"/>
    <mergeCell ref="S22:V22"/>
    <mergeCell ref="W22:Y22"/>
    <mergeCell ref="Z22:AE22"/>
    <mergeCell ref="K31:AF31"/>
    <mergeCell ref="L32:O32"/>
    <mergeCell ref="P32:R32"/>
    <mergeCell ref="S32:V32"/>
    <mergeCell ref="W32:Y32"/>
    <mergeCell ref="Z32:AE32"/>
    <mergeCell ref="K25:AF25"/>
    <mergeCell ref="K26:M26"/>
    <mergeCell ref="K27:AF27"/>
    <mergeCell ref="K28:AF28"/>
    <mergeCell ref="K29:AF29"/>
    <mergeCell ref="K30:AF30"/>
    <mergeCell ref="K35:AF35"/>
    <mergeCell ref="K36:M36"/>
    <mergeCell ref="K37:AF37"/>
    <mergeCell ref="K38:AF38"/>
    <mergeCell ref="K39:AF39"/>
    <mergeCell ref="K40:AF40"/>
    <mergeCell ref="K33:AF33"/>
    <mergeCell ref="L34:N34"/>
    <mergeCell ref="O34:S34"/>
    <mergeCell ref="T34:V34"/>
    <mergeCell ref="W34:Z34"/>
    <mergeCell ref="AA34:AE34"/>
    <mergeCell ref="K43:AF43"/>
    <mergeCell ref="L44:N44"/>
    <mergeCell ref="O44:S44"/>
    <mergeCell ref="T44:V44"/>
    <mergeCell ref="W44:Z44"/>
    <mergeCell ref="AA44:AE44"/>
    <mergeCell ref="K41:AF41"/>
    <mergeCell ref="L42:O42"/>
    <mergeCell ref="P42:R42"/>
    <mergeCell ref="S42:V42"/>
    <mergeCell ref="W42:Y42"/>
    <mergeCell ref="Z42:AE42"/>
    <mergeCell ref="K51:AF51"/>
    <mergeCell ref="L52:O52"/>
    <mergeCell ref="P52:R52"/>
    <mergeCell ref="S52:V52"/>
    <mergeCell ref="W52:Y52"/>
    <mergeCell ref="Z52:AE52"/>
    <mergeCell ref="K45:AF45"/>
    <mergeCell ref="K46:M46"/>
    <mergeCell ref="K47:AF47"/>
    <mergeCell ref="K48:AF48"/>
    <mergeCell ref="K49:AF49"/>
    <mergeCell ref="K50:AF50"/>
    <mergeCell ref="K55:AF55"/>
    <mergeCell ref="K56:M56"/>
    <mergeCell ref="K57:AF57"/>
    <mergeCell ref="K58:AF58"/>
    <mergeCell ref="K59:AF59"/>
    <mergeCell ref="K60:AF60"/>
    <mergeCell ref="K53:AF53"/>
    <mergeCell ref="L54:N54"/>
    <mergeCell ref="O54:S54"/>
    <mergeCell ref="T54:V54"/>
    <mergeCell ref="W54:Z54"/>
    <mergeCell ref="AA54:AE54"/>
    <mergeCell ref="K63:AF63"/>
    <mergeCell ref="L64:N64"/>
    <mergeCell ref="O64:S64"/>
    <mergeCell ref="T64:V64"/>
    <mergeCell ref="W64:Z64"/>
    <mergeCell ref="AA64:AE64"/>
    <mergeCell ref="K61:AF61"/>
    <mergeCell ref="L62:O62"/>
    <mergeCell ref="P62:R62"/>
    <mergeCell ref="S62:V62"/>
    <mergeCell ref="W62:Y62"/>
    <mergeCell ref="Z62:AE62"/>
    <mergeCell ref="K71:AF71"/>
    <mergeCell ref="L72:O72"/>
    <mergeCell ref="P72:R72"/>
    <mergeCell ref="S72:V72"/>
    <mergeCell ref="W72:Y72"/>
    <mergeCell ref="Z72:AE72"/>
    <mergeCell ref="K65:AF65"/>
    <mergeCell ref="K66:M66"/>
    <mergeCell ref="K67:AF67"/>
    <mergeCell ref="K68:AF68"/>
    <mergeCell ref="K69:AF69"/>
    <mergeCell ref="K70:AF70"/>
    <mergeCell ref="K75:AF75"/>
    <mergeCell ref="K76:M76"/>
    <mergeCell ref="K77:AF77"/>
    <mergeCell ref="K78:AF78"/>
    <mergeCell ref="K79:AF79"/>
    <mergeCell ref="K80:AF80"/>
    <mergeCell ref="K73:AF73"/>
    <mergeCell ref="L74:N74"/>
    <mergeCell ref="O74:S74"/>
    <mergeCell ref="T74:V74"/>
    <mergeCell ref="W74:Z74"/>
    <mergeCell ref="AA74:AE74"/>
    <mergeCell ref="K83:AF83"/>
    <mergeCell ref="L84:N84"/>
    <mergeCell ref="O84:S84"/>
    <mergeCell ref="T84:V84"/>
    <mergeCell ref="W84:Z84"/>
    <mergeCell ref="AA84:AE84"/>
    <mergeCell ref="K81:AF81"/>
    <mergeCell ref="L82:O82"/>
    <mergeCell ref="P82:R82"/>
    <mergeCell ref="S82:V82"/>
    <mergeCell ref="W82:Y82"/>
    <mergeCell ref="Z82:AE82"/>
    <mergeCell ref="K91:AF91"/>
    <mergeCell ref="L92:O92"/>
    <mergeCell ref="P92:R92"/>
    <mergeCell ref="S92:V92"/>
    <mergeCell ref="W92:Y92"/>
    <mergeCell ref="Z92:AE92"/>
    <mergeCell ref="K85:AF85"/>
    <mergeCell ref="K86:M86"/>
    <mergeCell ref="K87:AF87"/>
    <mergeCell ref="K88:AF88"/>
    <mergeCell ref="K89:AF89"/>
    <mergeCell ref="K90:AF90"/>
    <mergeCell ref="K95:AF95"/>
    <mergeCell ref="K96:M96"/>
    <mergeCell ref="K97:AF97"/>
    <mergeCell ref="K98:AF98"/>
    <mergeCell ref="K99:AF99"/>
    <mergeCell ref="K100:AF100"/>
    <mergeCell ref="K93:AF93"/>
    <mergeCell ref="L94:N94"/>
    <mergeCell ref="O94:S94"/>
    <mergeCell ref="T94:V94"/>
    <mergeCell ref="W94:Z94"/>
    <mergeCell ref="AA94:AE94"/>
  </mergeCells>
  <phoneticPr fontId="1"/>
  <pageMargins left="0.59055118110236227" right="0.31496062992125984" top="0.39370078740157483" bottom="0.19685039370078741" header="0.39370078740157483" footer="0"/>
  <pageSetup paperSize="9" scale="90" orientation="portrait" blackAndWhite="1" r:id="rId1"/>
  <headerFooter alignWithMargins="0"/>
  <rowBreaks count="1" manualBreakCount="1">
    <brk id="40" max="31"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D7D74CB8-F574-4E63-B64B-656A4DB704FB}">
          <x14:formula1>
            <xm:f>$AA$128:$AA$174</xm:f>
          </x14:formula1>
          <xm:sqref>T4:V4 JP4:JR4 TL4:TN4 ADH4:ADJ4 AND4:ANF4 AWZ4:AXB4 BGV4:BGX4 BQR4:BQT4 CAN4:CAP4 CKJ4:CKL4 CUF4:CUH4 DEB4:DED4 DNX4:DNZ4 DXT4:DXV4 EHP4:EHR4 ERL4:ERN4 FBH4:FBJ4 FLD4:FLF4 FUZ4:FVB4 GEV4:GEX4 GOR4:GOT4 GYN4:GYP4 HIJ4:HIL4 HSF4:HSH4 ICB4:ICD4 ILX4:ILZ4 IVT4:IVV4 JFP4:JFR4 JPL4:JPN4 JZH4:JZJ4 KJD4:KJF4 KSZ4:KTB4 LCV4:LCX4 LMR4:LMT4 LWN4:LWP4 MGJ4:MGL4 MQF4:MQH4 NAB4:NAD4 NJX4:NJZ4 NTT4:NTV4 ODP4:ODR4 ONL4:ONN4 OXH4:OXJ4 PHD4:PHF4 PQZ4:PRB4 QAV4:QAX4 QKR4:QKT4 QUN4:QUP4 REJ4:REL4 ROF4:ROH4 RYB4:RYD4 SHX4:SHZ4 SRT4:SRV4 TBP4:TBR4 TLL4:TLN4 TVH4:TVJ4 UFD4:UFF4 UOZ4:UPB4 UYV4:UYX4 VIR4:VIT4 VSN4:VSP4 WCJ4:WCL4 WMF4:WMH4 WWB4:WWD4 T65540:V65540 JP65540:JR65540 TL65540:TN65540 ADH65540:ADJ65540 AND65540:ANF65540 AWZ65540:AXB65540 BGV65540:BGX65540 BQR65540:BQT65540 CAN65540:CAP65540 CKJ65540:CKL65540 CUF65540:CUH65540 DEB65540:DED65540 DNX65540:DNZ65540 DXT65540:DXV65540 EHP65540:EHR65540 ERL65540:ERN65540 FBH65540:FBJ65540 FLD65540:FLF65540 FUZ65540:FVB65540 GEV65540:GEX65540 GOR65540:GOT65540 GYN65540:GYP65540 HIJ65540:HIL65540 HSF65540:HSH65540 ICB65540:ICD65540 ILX65540:ILZ65540 IVT65540:IVV65540 JFP65540:JFR65540 JPL65540:JPN65540 JZH65540:JZJ65540 KJD65540:KJF65540 KSZ65540:KTB65540 LCV65540:LCX65540 LMR65540:LMT65540 LWN65540:LWP65540 MGJ65540:MGL65540 MQF65540:MQH65540 NAB65540:NAD65540 NJX65540:NJZ65540 NTT65540:NTV65540 ODP65540:ODR65540 ONL65540:ONN65540 OXH65540:OXJ65540 PHD65540:PHF65540 PQZ65540:PRB65540 QAV65540:QAX65540 QKR65540:QKT65540 QUN65540:QUP65540 REJ65540:REL65540 ROF65540:ROH65540 RYB65540:RYD65540 SHX65540:SHZ65540 SRT65540:SRV65540 TBP65540:TBR65540 TLL65540:TLN65540 TVH65540:TVJ65540 UFD65540:UFF65540 UOZ65540:UPB65540 UYV65540:UYX65540 VIR65540:VIT65540 VSN65540:VSP65540 WCJ65540:WCL65540 WMF65540:WMH65540 WWB65540:WWD65540 T131076:V131076 JP131076:JR131076 TL131076:TN131076 ADH131076:ADJ131076 AND131076:ANF131076 AWZ131076:AXB131076 BGV131076:BGX131076 BQR131076:BQT131076 CAN131076:CAP131076 CKJ131076:CKL131076 CUF131076:CUH131076 DEB131076:DED131076 DNX131076:DNZ131076 DXT131076:DXV131076 EHP131076:EHR131076 ERL131076:ERN131076 FBH131076:FBJ131076 FLD131076:FLF131076 FUZ131076:FVB131076 GEV131076:GEX131076 GOR131076:GOT131076 GYN131076:GYP131076 HIJ131076:HIL131076 HSF131076:HSH131076 ICB131076:ICD131076 ILX131076:ILZ131076 IVT131076:IVV131076 JFP131076:JFR131076 JPL131076:JPN131076 JZH131076:JZJ131076 KJD131076:KJF131076 KSZ131076:KTB131076 LCV131076:LCX131076 LMR131076:LMT131076 LWN131076:LWP131076 MGJ131076:MGL131076 MQF131076:MQH131076 NAB131076:NAD131076 NJX131076:NJZ131076 NTT131076:NTV131076 ODP131076:ODR131076 ONL131076:ONN131076 OXH131076:OXJ131076 PHD131076:PHF131076 PQZ131076:PRB131076 QAV131076:QAX131076 QKR131076:QKT131076 QUN131076:QUP131076 REJ131076:REL131076 ROF131076:ROH131076 RYB131076:RYD131076 SHX131076:SHZ131076 SRT131076:SRV131076 TBP131076:TBR131076 TLL131076:TLN131076 TVH131076:TVJ131076 UFD131076:UFF131076 UOZ131076:UPB131076 UYV131076:UYX131076 VIR131076:VIT131076 VSN131076:VSP131076 WCJ131076:WCL131076 WMF131076:WMH131076 WWB131076:WWD131076 T196612:V196612 JP196612:JR196612 TL196612:TN196612 ADH196612:ADJ196612 AND196612:ANF196612 AWZ196612:AXB196612 BGV196612:BGX196612 BQR196612:BQT196612 CAN196612:CAP196612 CKJ196612:CKL196612 CUF196612:CUH196612 DEB196612:DED196612 DNX196612:DNZ196612 DXT196612:DXV196612 EHP196612:EHR196612 ERL196612:ERN196612 FBH196612:FBJ196612 FLD196612:FLF196612 FUZ196612:FVB196612 GEV196612:GEX196612 GOR196612:GOT196612 GYN196612:GYP196612 HIJ196612:HIL196612 HSF196612:HSH196612 ICB196612:ICD196612 ILX196612:ILZ196612 IVT196612:IVV196612 JFP196612:JFR196612 JPL196612:JPN196612 JZH196612:JZJ196612 KJD196612:KJF196612 KSZ196612:KTB196612 LCV196612:LCX196612 LMR196612:LMT196612 LWN196612:LWP196612 MGJ196612:MGL196612 MQF196612:MQH196612 NAB196612:NAD196612 NJX196612:NJZ196612 NTT196612:NTV196612 ODP196612:ODR196612 ONL196612:ONN196612 OXH196612:OXJ196612 PHD196612:PHF196612 PQZ196612:PRB196612 QAV196612:QAX196612 QKR196612:QKT196612 QUN196612:QUP196612 REJ196612:REL196612 ROF196612:ROH196612 RYB196612:RYD196612 SHX196612:SHZ196612 SRT196612:SRV196612 TBP196612:TBR196612 TLL196612:TLN196612 TVH196612:TVJ196612 UFD196612:UFF196612 UOZ196612:UPB196612 UYV196612:UYX196612 VIR196612:VIT196612 VSN196612:VSP196612 WCJ196612:WCL196612 WMF196612:WMH196612 WWB196612:WWD196612 T262148:V262148 JP262148:JR262148 TL262148:TN262148 ADH262148:ADJ262148 AND262148:ANF262148 AWZ262148:AXB262148 BGV262148:BGX262148 BQR262148:BQT262148 CAN262148:CAP262148 CKJ262148:CKL262148 CUF262148:CUH262148 DEB262148:DED262148 DNX262148:DNZ262148 DXT262148:DXV262148 EHP262148:EHR262148 ERL262148:ERN262148 FBH262148:FBJ262148 FLD262148:FLF262148 FUZ262148:FVB262148 GEV262148:GEX262148 GOR262148:GOT262148 GYN262148:GYP262148 HIJ262148:HIL262148 HSF262148:HSH262148 ICB262148:ICD262148 ILX262148:ILZ262148 IVT262148:IVV262148 JFP262148:JFR262148 JPL262148:JPN262148 JZH262148:JZJ262148 KJD262148:KJF262148 KSZ262148:KTB262148 LCV262148:LCX262148 LMR262148:LMT262148 LWN262148:LWP262148 MGJ262148:MGL262148 MQF262148:MQH262148 NAB262148:NAD262148 NJX262148:NJZ262148 NTT262148:NTV262148 ODP262148:ODR262148 ONL262148:ONN262148 OXH262148:OXJ262148 PHD262148:PHF262148 PQZ262148:PRB262148 QAV262148:QAX262148 QKR262148:QKT262148 QUN262148:QUP262148 REJ262148:REL262148 ROF262148:ROH262148 RYB262148:RYD262148 SHX262148:SHZ262148 SRT262148:SRV262148 TBP262148:TBR262148 TLL262148:TLN262148 TVH262148:TVJ262148 UFD262148:UFF262148 UOZ262148:UPB262148 UYV262148:UYX262148 VIR262148:VIT262148 VSN262148:VSP262148 WCJ262148:WCL262148 WMF262148:WMH262148 WWB262148:WWD262148 T327684:V327684 JP327684:JR327684 TL327684:TN327684 ADH327684:ADJ327684 AND327684:ANF327684 AWZ327684:AXB327684 BGV327684:BGX327684 BQR327684:BQT327684 CAN327684:CAP327684 CKJ327684:CKL327684 CUF327684:CUH327684 DEB327684:DED327684 DNX327684:DNZ327684 DXT327684:DXV327684 EHP327684:EHR327684 ERL327684:ERN327684 FBH327684:FBJ327684 FLD327684:FLF327684 FUZ327684:FVB327684 GEV327684:GEX327684 GOR327684:GOT327684 GYN327684:GYP327684 HIJ327684:HIL327684 HSF327684:HSH327684 ICB327684:ICD327684 ILX327684:ILZ327684 IVT327684:IVV327684 JFP327684:JFR327684 JPL327684:JPN327684 JZH327684:JZJ327684 KJD327684:KJF327684 KSZ327684:KTB327684 LCV327684:LCX327684 LMR327684:LMT327684 LWN327684:LWP327684 MGJ327684:MGL327684 MQF327684:MQH327684 NAB327684:NAD327684 NJX327684:NJZ327684 NTT327684:NTV327684 ODP327684:ODR327684 ONL327684:ONN327684 OXH327684:OXJ327684 PHD327684:PHF327684 PQZ327684:PRB327684 QAV327684:QAX327684 QKR327684:QKT327684 QUN327684:QUP327684 REJ327684:REL327684 ROF327684:ROH327684 RYB327684:RYD327684 SHX327684:SHZ327684 SRT327684:SRV327684 TBP327684:TBR327684 TLL327684:TLN327684 TVH327684:TVJ327684 UFD327684:UFF327684 UOZ327684:UPB327684 UYV327684:UYX327684 VIR327684:VIT327684 VSN327684:VSP327684 WCJ327684:WCL327684 WMF327684:WMH327684 WWB327684:WWD327684 T393220:V393220 JP393220:JR393220 TL393220:TN393220 ADH393220:ADJ393220 AND393220:ANF393220 AWZ393220:AXB393220 BGV393220:BGX393220 BQR393220:BQT393220 CAN393220:CAP393220 CKJ393220:CKL393220 CUF393220:CUH393220 DEB393220:DED393220 DNX393220:DNZ393220 DXT393220:DXV393220 EHP393220:EHR393220 ERL393220:ERN393220 FBH393220:FBJ393220 FLD393220:FLF393220 FUZ393220:FVB393220 GEV393220:GEX393220 GOR393220:GOT393220 GYN393220:GYP393220 HIJ393220:HIL393220 HSF393220:HSH393220 ICB393220:ICD393220 ILX393220:ILZ393220 IVT393220:IVV393220 JFP393220:JFR393220 JPL393220:JPN393220 JZH393220:JZJ393220 KJD393220:KJF393220 KSZ393220:KTB393220 LCV393220:LCX393220 LMR393220:LMT393220 LWN393220:LWP393220 MGJ393220:MGL393220 MQF393220:MQH393220 NAB393220:NAD393220 NJX393220:NJZ393220 NTT393220:NTV393220 ODP393220:ODR393220 ONL393220:ONN393220 OXH393220:OXJ393220 PHD393220:PHF393220 PQZ393220:PRB393220 QAV393220:QAX393220 QKR393220:QKT393220 QUN393220:QUP393220 REJ393220:REL393220 ROF393220:ROH393220 RYB393220:RYD393220 SHX393220:SHZ393220 SRT393220:SRV393220 TBP393220:TBR393220 TLL393220:TLN393220 TVH393220:TVJ393220 UFD393220:UFF393220 UOZ393220:UPB393220 UYV393220:UYX393220 VIR393220:VIT393220 VSN393220:VSP393220 WCJ393220:WCL393220 WMF393220:WMH393220 WWB393220:WWD393220 T458756:V458756 JP458756:JR458756 TL458756:TN458756 ADH458756:ADJ458756 AND458756:ANF458756 AWZ458756:AXB458756 BGV458756:BGX458756 BQR458756:BQT458756 CAN458756:CAP458756 CKJ458756:CKL458756 CUF458756:CUH458756 DEB458756:DED458756 DNX458756:DNZ458756 DXT458756:DXV458756 EHP458756:EHR458756 ERL458756:ERN458756 FBH458756:FBJ458756 FLD458756:FLF458756 FUZ458756:FVB458756 GEV458756:GEX458756 GOR458756:GOT458756 GYN458756:GYP458756 HIJ458756:HIL458756 HSF458756:HSH458756 ICB458756:ICD458756 ILX458756:ILZ458756 IVT458756:IVV458756 JFP458756:JFR458756 JPL458756:JPN458756 JZH458756:JZJ458756 KJD458756:KJF458756 KSZ458756:KTB458756 LCV458756:LCX458756 LMR458756:LMT458756 LWN458756:LWP458756 MGJ458756:MGL458756 MQF458756:MQH458756 NAB458756:NAD458756 NJX458756:NJZ458756 NTT458756:NTV458756 ODP458756:ODR458756 ONL458756:ONN458756 OXH458756:OXJ458756 PHD458756:PHF458756 PQZ458756:PRB458756 QAV458756:QAX458756 QKR458756:QKT458756 QUN458756:QUP458756 REJ458756:REL458756 ROF458756:ROH458756 RYB458756:RYD458756 SHX458756:SHZ458756 SRT458756:SRV458756 TBP458756:TBR458756 TLL458756:TLN458756 TVH458756:TVJ458756 UFD458756:UFF458756 UOZ458756:UPB458756 UYV458756:UYX458756 VIR458756:VIT458756 VSN458756:VSP458756 WCJ458756:WCL458756 WMF458756:WMH458756 WWB458756:WWD458756 T524292:V524292 JP524292:JR524292 TL524292:TN524292 ADH524292:ADJ524292 AND524292:ANF524292 AWZ524292:AXB524292 BGV524292:BGX524292 BQR524292:BQT524292 CAN524292:CAP524292 CKJ524292:CKL524292 CUF524292:CUH524292 DEB524292:DED524292 DNX524292:DNZ524292 DXT524292:DXV524292 EHP524292:EHR524292 ERL524292:ERN524292 FBH524292:FBJ524292 FLD524292:FLF524292 FUZ524292:FVB524292 GEV524292:GEX524292 GOR524292:GOT524292 GYN524292:GYP524292 HIJ524292:HIL524292 HSF524292:HSH524292 ICB524292:ICD524292 ILX524292:ILZ524292 IVT524292:IVV524292 JFP524292:JFR524292 JPL524292:JPN524292 JZH524292:JZJ524292 KJD524292:KJF524292 KSZ524292:KTB524292 LCV524292:LCX524292 LMR524292:LMT524292 LWN524292:LWP524292 MGJ524292:MGL524292 MQF524292:MQH524292 NAB524292:NAD524292 NJX524292:NJZ524292 NTT524292:NTV524292 ODP524292:ODR524292 ONL524292:ONN524292 OXH524292:OXJ524292 PHD524292:PHF524292 PQZ524292:PRB524292 QAV524292:QAX524292 QKR524292:QKT524292 QUN524292:QUP524292 REJ524292:REL524292 ROF524292:ROH524292 RYB524292:RYD524292 SHX524292:SHZ524292 SRT524292:SRV524292 TBP524292:TBR524292 TLL524292:TLN524292 TVH524292:TVJ524292 UFD524292:UFF524292 UOZ524292:UPB524292 UYV524292:UYX524292 VIR524292:VIT524292 VSN524292:VSP524292 WCJ524292:WCL524292 WMF524292:WMH524292 WWB524292:WWD524292 T589828:V589828 JP589828:JR589828 TL589828:TN589828 ADH589828:ADJ589828 AND589828:ANF589828 AWZ589828:AXB589828 BGV589828:BGX589828 BQR589828:BQT589828 CAN589828:CAP589828 CKJ589828:CKL589828 CUF589828:CUH589828 DEB589828:DED589828 DNX589828:DNZ589828 DXT589828:DXV589828 EHP589828:EHR589828 ERL589828:ERN589828 FBH589828:FBJ589828 FLD589828:FLF589828 FUZ589828:FVB589828 GEV589828:GEX589828 GOR589828:GOT589828 GYN589828:GYP589828 HIJ589828:HIL589828 HSF589828:HSH589828 ICB589828:ICD589828 ILX589828:ILZ589828 IVT589828:IVV589828 JFP589828:JFR589828 JPL589828:JPN589828 JZH589828:JZJ589828 KJD589828:KJF589828 KSZ589828:KTB589828 LCV589828:LCX589828 LMR589828:LMT589828 LWN589828:LWP589828 MGJ589828:MGL589828 MQF589828:MQH589828 NAB589828:NAD589828 NJX589828:NJZ589828 NTT589828:NTV589828 ODP589828:ODR589828 ONL589828:ONN589828 OXH589828:OXJ589828 PHD589828:PHF589828 PQZ589828:PRB589828 QAV589828:QAX589828 QKR589828:QKT589828 QUN589828:QUP589828 REJ589828:REL589828 ROF589828:ROH589828 RYB589828:RYD589828 SHX589828:SHZ589828 SRT589828:SRV589828 TBP589828:TBR589828 TLL589828:TLN589828 TVH589828:TVJ589828 UFD589828:UFF589828 UOZ589828:UPB589828 UYV589828:UYX589828 VIR589828:VIT589828 VSN589828:VSP589828 WCJ589828:WCL589828 WMF589828:WMH589828 WWB589828:WWD589828 T655364:V655364 JP655364:JR655364 TL655364:TN655364 ADH655364:ADJ655364 AND655364:ANF655364 AWZ655364:AXB655364 BGV655364:BGX655364 BQR655364:BQT655364 CAN655364:CAP655364 CKJ655364:CKL655364 CUF655364:CUH655364 DEB655364:DED655364 DNX655364:DNZ655364 DXT655364:DXV655364 EHP655364:EHR655364 ERL655364:ERN655364 FBH655364:FBJ655364 FLD655364:FLF655364 FUZ655364:FVB655364 GEV655364:GEX655364 GOR655364:GOT655364 GYN655364:GYP655364 HIJ655364:HIL655364 HSF655364:HSH655364 ICB655364:ICD655364 ILX655364:ILZ655364 IVT655364:IVV655364 JFP655364:JFR655364 JPL655364:JPN655364 JZH655364:JZJ655364 KJD655364:KJF655364 KSZ655364:KTB655364 LCV655364:LCX655364 LMR655364:LMT655364 LWN655364:LWP655364 MGJ655364:MGL655364 MQF655364:MQH655364 NAB655364:NAD655364 NJX655364:NJZ655364 NTT655364:NTV655364 ODP655364:ODR655364 ONL655364:ONN655364 OXH655364:OXJ655364 PHD655364:PHF655364 PQZ655364:PRB655364 QAV655364:QAX655364 QKR655364:QKT655364 QUN655364:QUP655364 REJ655364:REL655364 ROF655364:ROH655364 RYB655364:RYD655364 SHX655364:SHZ655364 SRT655364:SRV655364 TBP655364:TBR655364 TLL655364:TLN655364 TVH655364:TVJ655364 UFD655364:UFF655364 UOZ655364:UPB655364 UYV655364:UYX655364 VIR655364:VIT655364 VSN655364:VSP655364 WCJ655364:WCL655364 WMF655364:WMH655364 WWB655364:WWD655364 T720900:V720900 JP720900:JR720900 TL720900:TN720900 ADH720900:ADJ720900 AND720900:ANF720900 AWZ720900:AXB720900 BGV720900:BGX720900 BQR720900:BQT720900 CAN720900:CAP720900 CKJ720900:CKL720900 CUF720900:CUH720900 DEB720900:DED720900 DNX720900:DNZ720900 DXT720900:DXV720900 EHP720900:EHR720900 ERL720900:ERN720900 FBH720900:FBJ720900 FLD720900:FLF720900 FUZ720900:FVB720900 GEV720900:GEX720900 GOR720900:GOT720900 GYN720900:GYP720900 HIJ720900:HIL720900 HSF720900:HSH720900 ICB720900:ICD720900 ILX720900:ILZ720900 IVT720900:IVV720900 JFP720900:JFR720900 JPL720900:JPN720900 JZH720900:JZJ720900 KJD720900:KJF720900 KSZ720900:KTB720900 LCV720900:LCX720900 LMR720900:LMT720900 LWN720900:LWP720900 MGJ720900:MGL720900 MQF720900:MQH720900 NAB720900:NAD720900 NJX720900:NJZ720900 NTT720900:NTV720900 ODP720900:ODR720900 ONL720900:ONN720900 OXH720900:OXJ720900 PHD720900:PHF720900 PQZ720900:PRB720900 QAV720900:QAX720900 QKR720900:QKT720900 QUN720900:QUP720900 REJ720900:REL720900 ROF720900:ROH720900 RYB720900:RYD720900 SHX720900:SHZ720900 SRT720900:SRV720900 TBP720900:TBR720900 TLL720900:TLN720900 TVH720900:TVJ720900 UFD720900:UFF720900 UOZ720900:UPB720900 UYV720900:UYX720900 VIR720900:VIT720900 VSN720900:VSP720900 WCJ720900:WCL720900 WMF720900:WMH720900 WWB720900:WWD720900 T786436:V786436 JP786436:JR786436 TL786436:TN786436 ADH786436:ADJ786436 AND786436:ANF786436 AWZ786436:AXB786436 BGV786436:BGX786436 BQR786436:BQT786436 CAN786436:CAP786436 CKJ786436:CKL786436 CUF786436:CUH786436 DEB786436:DED786436 DNX786436:DNZ786436 DXT786436:DXV786436 EHP786436:EHR786436 ERL786436:ERN786436 FBH786436:FBJ786436 FLD786436:FLF786436 FUZ786436:FVB786436 GEV786436:GEX786436 GOR786436:GOT786436 GYN786436:GYP786436 HIJ786436:HIL786436 HSF786436:HSH786436 ICB786436:ICD786436 ILX786436:ILZ786436 IVT786436:IVV786436 JFP786436:JFR786436 JPL786436:JPN786436 JZH786436:JZJ786436 KJD786436:KJF786436 KSZ786436:KTB786436 LCV786436:LCX786436 LMR786436:LMT786436 LWN786436:LWP786436 MGJ786436:MGL786436 MQF786436:MQH786436 NAB786436:NAD786436 NJX786436:NJZ786436 NTT786436:NTV786436 ODP786436:ODR786436 ONL786436:ONN786436 OXH786436:OXJ786436 PHD786436:PHF786436 PQZ786436:PRB786436 QAV786436:QAX786436 QKR786436:QKT786436 QUN786436:QUP786436 REJ786436:REL786436 ROF786436:ROH786436 RYB786436:RYD786436 SHX786436:SHZ786436 SRT786436:SRV786436 TBP786436:TBR786436 TLL786436:TLN786436 TVH786436:TVJ786436 UFD786436:UFF786436 UOZ786436:UPB786436 UYV786436:UYX786436 VIR786436:VIT786436 VSN786436:VSP786436 WCJ786436:WCL786436 WMF786436:WMH786436 WWB786436:WWD786436 T851972:V851972 JP851972:JR851972 TL851972:TN851972 ADH851972:ADJ851972 AND851972:ANF851972 AWZ851972:AXB851972 BGV851972:BGX851972 BQR851972:BQT851972 CAN851972:CAP851972 CKJ851972:CKL851972 CUF851972:CUH851972 DEB851972:DED851972 DNX851972:DNZ851972 DXT851972:DXV851972 EHP851972:EHR851972 ERL851972:ERN851972 FBH851972:FBJ851972 FLD851972:FLF851972 FUZ851972:FVB851972 GEV851972:GEX851972 GOR851972:GOT851972 GYN851972:GYP851972 HIJ851972:HIL851972 HSF851972:HSH851972 ICB851972:ICD851972 ILX851972:ILZ851972 IVT851972:IVV851972 JFP851972:JFR851972 JPL851972:JPN851972 JZH851972:JZJ851972 KJD851972:KJF851972 KSZ851972:KTB851972 LCV851972:LCX851972 LMR851972:LMT851972 LWN851972:LWP851972 MGJ851972:MGL851972 MQF851972:MQH851972 NAB851972:NAD851972 NJX851972:NJZ851972 NTT851972:NTV851972 ODP851972:ODR851972 ONL851972:ONN851972 OXH851972:OXJ851972 PHD851972:PHF851972 PQZ851972:PRB851972 QAV851972:QAX851972 QKR851972:QKT851972 QUN851972:QUP851972 REJ851972:REL851972 ROF851972:ROH851972 RYB851972:RYD851972 SHX851972:SHZ851972 SRT851972:SRV851972 TBP851972:TBR851972 TLL851972:TLN851972 TVH851972:TVJ851972 UFD851972:UFF851972 UOZ851972:UPB851972 UYV851972:UYX851972 VIR851972:VIT851972 VSN851972:VSP851972 WCJ851972:WCL851972 WMF851972:WMH851972 WWB851972:WWD851972 T917508:V917508 JP917508:JR917508 TL917508:TN917508 ADH917508:ADJ917508 AND917508:ANF917508 AWZ917508:AXB917508 BGV917508:BGX917508 BQR917508:BQT917508 CAN917508:CAP917508 CKJ917508:CKL917508 CUF917508:CUH917508 DEB917508:DED917508 DNX917508:DNZ917508 DXT917508:DXV917508 EHP917508:EHR917508 ERL917508:ERN917508 FBH917508:FBJ917508 FLD917508:FLF917508 FUZ917508:FVB917508 GEV917508:GEX917508 GOR917508:GOT917508 GYN917508:GYP917508 HIJ917508:HIL917508 HSF917508:HSH917508 ICB917508:ICD917508 ILX917508:ILZ917508 IVT917508:IVV917508 JFP917508:JFR917508 JPL917508:JPN917508 JZH917508:JZJ917508 KJD917508:KJF917508 KSZ917508:KTB917508 LCV917508:LCX917508 LMR917508:LMT917508 LWN917508:LWP917508 MGJ917508:MGL917508 MQF917508:MQH917508 NAB917508:NAD917508 NJX917508:NJZ917508 NTT917508:NTV917508 ODP917508:ODR917508 ONL917508:ONN917508 OXH917508:OXJ917508 PHD917508:PHF917508 PQZ917508:PRB917508 QAV917508:QAX917508 QKR917508:QKT917508 QUN917508:QUP917508 REJ917508:REL917508 ROF917508:ROH917508 RYB917508:RYD917508 SHX917508:SHZ917508 SRT917508:SRV917508 TBP917508:TBR917508 TLL917508:TLN917508 TVH917508:TVJ917508 UFD917508:UFF917508 UOZ917508:UPB917508 UYV917508:UYX917508 VIR917508:VIT917508 VSN917508:VSP917508 WCJ917508:WCL917508 WMF917508:WMH917508 WWB917508:WWD917508 T983044:V983044 JP983044:JR983044 TL983044:TN983044 ADH983044:ADJ983044 AND983044:ANF983044 AWZ983044:AXB983044 BGV983044:BGX983044 BQR983044:BQT983044 CAN983044:CAP983044 CKJ983044:CKL983044 CUF983044:CUH983044 DEB983044:DED983044 DNX983044:DNZ983044 DXT983044:DXV983044 EHP983044:EHR983044 ERL983044:ERN983044 FBH983044:FBJ983044 FLD983044:FLF983044 FUZ983044:FVB983044 GEV983044:GEX983044 GOR983044:GOT983044 GYN983044:GYP983044 HIJ983044:HIL983044 HSF983044:HSH983044 ICB983044:ICD983044 ILX983044:ILZ983044 IVT983044:IVV983044 JFP983044:JFR983044 JPL983044:JPN983044 JZH983044:JZJ983044 KJD983044:KJF983044 KSZ983044:KTB983044 LCV983044:LCX983044 LMR983044:LMT983044 LWN983044:LWP983044 MGJ983044:MGL983044 MQF983044:MQH983044 NAB983044:NAD983044 NJX983044:NJZ983044 NTT983044:NTV983044 ODP983044:ODR983044 ONL983044:ONN983044 OXH983044:OXJ983044 PHD983044:PHF983044 PQZ983044:PRB983044 QAV983044:QAX983044 QKR983044:QKT983044 QUN983044:QUP983044 REJ983044:REL983044 ROF983044:ROH983044 RYB983044:RYD983044 SHX983044:SHZ983044 SRT983044:SRV983044 TBP983044:TBR983044 TLL983044:TLN983044 TVH983044:TVJ983044 UFD983044:UFF983044 UOZ983044:UPB983044 UYV983044:UYX983044 VIR983044:VIT983044 VSN983044:VSP983044 WCJ983044:WCL983044 WMF983044:WMH983044 WWB983044:WWD983044 T34:V34 JP34:JR34 TL34:TN34 ADH34:ADJ34 AND34:ANF34 AWZ34:AXB34 BGV34:BGX34 BQR34:BQT34 CAN34:CAP34 CKJ34:CKL34 CUF34:CUH34 DEB34:DED34 DNX34:DNZ34 DXT34:DXV34 EHP34:EHR34 ERL34:ERN34 FBH34:FBJ34 FLD34:FLF34 FUZ34:FVB34 GEV34:GEX34 GOR34:GOT34 GYN34:GYP34 HIJ34:HIL34 HSF34:HSH34 ICB34:ICD34 ILX34:ILZ34 IVT34:IVV34 JFP34:JFR34 JPL34:JPN34 JZH34:JZJ34 KJD34:KJF34 KSZ34:KTB34 LCV34:LCX34 LMR34:LMT34 LWN34:LWP34 MGJ34:MGL34 MQF34:MQH34 NAB34:NAD34 NJX34:NJZ34 NTT34:NTV34 ODP34:ODR34 ONL34:ONN34 OXH34:OXJ34 PHD34:PHF34 PQZ34:PRB34 QAV34:QAX34 QKR34:QKT34 QUN34:QUP34 REJ34:REL34 ROF34:ROH34 RYB34:RYD34 SHX34:SHZ34 SRT34:SRV34 TBP34:TBR34 TLL34:TLN34 TVH34:TVJ34 UFD34:UFF34 UOZ34:UPB34 UYV34:UYX34 VIR34:VIT34 VSN34:VSP34 WCJ34:WCL34 WMF34:WMH34 WWB34:WWD34 T65570:V65570 JP65570:JR65570 TL65570:TN65570 ADH65570:ADJ65570 AND65570:ANF65570 AWZ65570:AXB65570 BGV65570:BGX65570 BQR65570:BQT65570 CAN65570:CAP65570 CKJ65570:CKL65570 CUF65570:CUH65570 DEB65570:DED65570 DNX65570:DNZ65570 DXT65570:DXV65570 EHP65570:EHR65570 ERL65570:ERN65570 FBH65570:FBJ65570 FLD65570:FLF65570 FUZ65570:FVB65570 GEV65570:GEX65570 GOR65570:GOT65570 GYN65570:GYP65570 HIJ65570:HIL65570 HSF65570:HSH65570 ICB65570:ICD65570 ILX65570:ILZ65570 IVT65570:IVV65570 JFP65570:JFR65570 JPL65570:JPN65570 JZH65570:JZJ65570 KJD65570:KJF65570 KSZ65570:KTB65570 LCV65570:LCX65570 LMR65570:LMT65570 LWN65570:LWP65570 MGJ65570:MGL65570 MQF65570:MQH65570 NAB65570:NAD65570 NJX65570:NJZ65570 NTT65570:NTV65570 ODP65570:ODR65570 ONL65570:ONN65570 OXH65570:OXJ65570 PHD65570:PHF65570 PQZ65570:PRB65570 QAV65570:QAX65570 QKR65570:QKT65570 QUN65570:QUP65570 REJ65570:REL65570 ROF65570:ROH65570 RYB65570:RYD65570 SHX65570:SHZ65570 SRT65570:SRV65570 TBP65570:TBR65570 TLL65570:TLN65570 TVH65570:TVJ65570 UFD65570:UFF65570 UOZ65570:UPB65570 UYV65570:UYX65570 VIR65570:VIT65570 VSN65570:VSP65570 WCJ65570:WCL65570 WMF65570:WMH65570 WWB65570:WWD65570 T131106:V131106 JP131106:JR131106 TL131106:TN131106 ADH131106:ADJ131106 AND131106:ANF131106 AWZ131106:AXB131106 BGV131106:BGX131106 BQR131106:BQT131106 CAN131106:CAP131106 CKJ131106:CKL131106 CUF131106:CUH131106 DEB131106:DED131106 DNX131106:DNZ131106 DXT131106:DXV131106 EHP131106:EHR131106 ERL131106:ERN131106 FBH131106:FBJ131106 FLD131106:FLF131106 FUZ131106:FVB131106 GEV131106:GEX131106 GOR131106:GOT131106 GYN131106:GYP131106 HIJ131106:HIL131106 HSF131106:HSH131106 ICB131106:ICD131106 ILX131106:ILZ131106 IVT131106:IVV131106 JFP131106:JFR131106 JPL131106:JPN131106 JZH131106:JZJ131106 KJD131106:KJF131106 KSZ131106:KTB131106 LCV131106:LCX131106 LMR131106:LMT131106 LWN131106:LWP131106 MGJ131106:MGL131106 MQF131106:MQH131106 NAB131106:NAD131106 NJX131106:NJZ131106 NTT131106:NTV131106 ODP131106:ODR131106 ONL131106:ONN131106 OXH131106:OXJ131106 PHD131106:PHF131106 PQZ131106:PRB131106 QAV131106:QAX131106 QKR131106:QKT131106 QUN131106:QUP131106 REJ131106:REL131106 ROF131106:ROH131106 RYB131106:RYD131106 SHX131106:SHZ131106 SRT131106:SRV131106 TBP131106:TBR131106 TLL131106:TLN131106 TVH131106:TVJ131106 UFD131106:UFF131106 UOZ131106:UPB131106 UYV131106:UYX131106 VIR131106:VIT131106 VSN131106:VSP131106 WCJ131106:WCL131106 WMF131106:WMH131106 WWB131106:WWD131106 T196642:V196642 JP196642:JR196642 TL196642:TN196642 ADH196642:ADJ196642 AND196642:ANF196642 AWZ196642:AXB196642 BGV196642:BGX196642 BQR196642:BQT196642 CAN196642:CAP196642 CKJ196642:CKL196642 CUF196642:CUH196642 DEB196642:DED196642 DNX196642:DNZ196642 DXT196642:DXV196642 EHP196642:EHR196642 ERL196642:ERN196642 FBH196642:FBJ196642 FLD196642:FLF196642 FUZ196642:FVB196642 GEV196642:GEX196642 GOR196642:GOT196642 GYN196642:GYP196642 HIJ196642:HIL196642 HSF196642:HSH196642 ICB196642:ICD196642 ILX196642:ILZ196642 IVT196642:IVV196642 JFP196642:JFR196642 JPL196642:JPN196642 JZH196642:JZJ196642 KJD196642:KJF196642 KSZ196642:KTB196642 LCV196642:LCX196642 LMR196642:LMT196642 LWN196642:LWP196642 MGJ196642:MGL196642 MQF196642:MQH196642 NAB196642:NAD196642 NJX196642:NJZ196642 NTT196642:NTV196642 ODP196642:ODR196642 ONL196642:ONN196642 OXH196642:OXJ196642 PHD196642:PHF196642 PQZ196642:PRB196642 QAV196642:QAX196642 QKR196642:QKT196642 QUN196642:QUP196642 REJ196642:REL196642 ROF196642:ROH196642 RYB196642:RYD196642 SHX196642:SHZ196642 SRT196642:SRV196642 TBP196642:TBR196642 TLL196642:TLN196642 TVH196642:TVJ196642 UFD196642:UFF196642 UOZ196642:UPB196642 UYV196642:UYX196642 VIR196642:VIT196642 VSN196642:VSP196642 WCJ196642:WCL196642 WMF196642:WMH196642 WWB196642:WWD196642 T262178:V262178 JP262178:JR262178 TL262178:TN262178 ADH262178:ADJ262178 AND262178:ANF262178 AWZ262178:AXB262178 BGV262178:BGX262178 BQR262178:BQT262178 CAN262178:CAP262178 CKJ262178:CKL262178 CUF262178:CUH262178 DEB262178:DED262178 DNX262178:DNZ262178 DXT262178:DXV262178 EHP262178:EHR262178 ERL262178:ERN262178 FBH262178:FBJ262178 FLD262178:FLF262178 FUZ262178:FVB262178 GEV262178:GEX262178 GOR262178:GOT262178 GYN262178:GYP262178 HIJ262178:HIL262178 HSF262178:HSH262178 ICB262178:ICD262178 ILX262178:ILZ262178 IVT262178:IVV262178 JFP262178:JFR262178 JPL262178:JPN262178 JZH262178:JZJ262178 KJD262178:KJF262178 KSZ262178:KTB262178 LCV262178:LCX262178 LMR262178:LMT262178 LWN262178:LWP262178 MGJ262178:MGL262178 MQF262178:MQH262178 NAB262178:NAD262178 NJX262178:NJZ262178 NTT262178:NTV262178 ODP262178:ODR262178 ONL262178:ONN262178 OXH262178:OXJ262178 PHD262178:PHF262178 PQZ262178:PRB262178 QAV262178:QAX262178 QKR262178:QKT262178 QUN262178:QUP262178 REJ262178:REL262178 ROF262178:ROH262178 RYB262178:RYD262178 SHX262178:SHZ262178 SRT262178:SRV262178 TBP262178:TBR262178 TLL262178:TLN262178 TVH262178:TVJ262178 UFD262178:UFF262178 UOZ262178:UPB262178 UYV262178:UYX262178 VIR262178:VIT262178 VSN262178:VSP262178 WCJ262178:WCL262178 WMF262178:WMH262178 WWB262178:WWD262178 T327714:V327714 JP327714:JR327714 TL327714:TN327714 ADH327714:ADJ327714 AND327714:ANF327714 AWZ327714:AXB327714 BGV327714:BGX327714 BQR327714:BQT327714 CAN327714:CAP327714 CKJ327714:CKL327714 CUF327714:CUH327714 DEB327714:DED327714 DNX327714:DNZ327714 DXT327714:DXV327714 EHP327714:EHR327714 ERL327714:ERN327714 FBH327714:FBJ327714 FLD327714:FLF327714 FUZ327714:FVB327714 GEV327714:GEX327714 GOR327714:GOT327714 GYN327714:GYP327714 HIJ327714:HIL327714 HSF327714:HSH327714 ICB327714:ICD327714 ILX327714:ILZ327714 IVT327714:IVV327714 JFP327714:JFR327714 JPL327714:JPN327714 JZH327714:JZJ327714 KJD327714:KJF327714 KSZ327714:KTB327714 LCV327714:LCX327714 LMR327714:LMT327714 LWN327714:LWP327714 MGJ327714:MGL327714 MQF327714:MQH327714 NAB327714:NAD327714 NJX327714:NJZ327714 NTT327714:NTV327714 ODP327714:ODR327714 ONL327714:ONN327714 OXH327714:OXJ327714 PHD327714:PHF327714 PQZ327714:PRB327714 QAV327714:QAX327714 QKR327714:QKT327714 QUN327714:QUP327714 REJ327714:REL327714 ROF327714:ROH327714 RYB327714:RYD327714 SHX327714:SHZ327714 SRT327714:SRV327714 TBP327714:TBR327714 TLL327714:TLN327714 TVH327714:TVJ327714 UFD327714:UFF327714 UOZ327714:UPB327714 UYV327714:UYX327714 VIR327714:VIT327714 VSN327714:VSP327714 WCJ327714:WCL327714 WMF327714:WMH327714 WWB327714:WWD327714 T393250:V393250 JP393250:JR393250 TL393250:TN393250 ADH393250:ADJ393250 AND393250:ANF393250 AWZ393250:AXB393250 BGV393250:BGX393250 BQR393250:BQT393250 CAN393250:CAP393250 CKJ393250:CKL393250 CUF393250:CUH393250 DEB393250:DED393250 DNX393250:DNZ393250 DXT393250:DXV393250 EHP393250:EHR393250 ERL393250:ERN393250 FBH393250:FBJ393250 FLD393250:FLF393250 FUZ393250:FVB393250 GEV393250:GEX393250 GOR393250:GOT393250 GYN393250:GYP393250 HIJ393250:HIL393250 HSF393250:HSH393250 ICB393250:ICD393250 ILX393250:ILZ393250 IVT393250:IVV393250 JFP393250:JFR393250 JPL393250:JPN393250 JZH393250:JZJ393250 KJD393250:KJF393250 KSZ393250:KTB393250 LCV393250:LCX393250 LMR393250:LMT393250 LWN393250:LWP393250 MGJ393250:MGL393250 MQF393250:MQH393250 NAB393250:NAD393250 NJX393250:NJZ393250 NTT393250:NTV393250 ODP393250:ODR393250 ONL393250:ONN393250 OXH393250:OXJ393250 PHD393250:PHF393250 PQZ393250:PRB393250 QAV393250:QAX393250 QKR393250:QKT393250 QUN393250:QUP393250 REJ393250:REL393250 ROF393250:ROH393250 RYB393250:RYD393250 SHX393250:SHZ393250 SRT393250:SRV393250 TBP393250:TBR393250 TLL393250:TLN393250 TVH393250:TVJ393250 UFD393250:UFF393250 UOZ393250:UPB393250 UYV393250:UYX393250 VIR393250:VIT393250 VSN393250:VSP393250 WCJ393250:WCL393250 WMF393250:WMH393250 WWB393250:WWD393250 T458786:V458786 JP458786:JR458786 TL458786:TN458786 ADH458786:ADJ458786 AND458786:ANF458786 AWZ458786:AXB458786 BGV458786:BGX458786 BQR458786:BQT458786 CAN458786:CAP458786 CKJ458786:CKL458786 CUF458786:CUH458786 DEB458786:DED458786 DNX458786:DNZ458786 DXT458786:DXV458786 EHP458786:EHR458786 ERL458786:ERN458786 FBH458786:FBJ458786 FLD458786:FLF458786 FUZ458786:FVB458786 GEV458786:GEX458786 GOR458786:GOT458786 GYN458786:GYP458786 HIJ458786:HIL458786 HSF458786:HSH458786 ICB458786:ICD458786 ILX458786:ILZ458786 IVT458786:IVV458786 JFP458786:JFR458786 JPL458786:JPN458786 JZH458786:JZJ458786 KJD458786:KJF458786 KSZ458786:KTB458786 LCV458786:LCX458786 LMR458786:LMT458786 LWN458786:LWP458786 MGJ458786:MGL458786 MQF458786:MQH458786 NAB458786:NAD458786 NJX458786:NJZ458786 NTT458786:NTV458786 ODP458786:ODR458786 ONL458786:ONN458786 OXH458786:OXJ458786 PHD458786:PHF458786 PQZ458786:PRB458786 QAV458786:QAX458786 QKR458786:QKT458786 QUN458786:QUP458786 REJ458786:REL458786 ROF458786:ROH458786 RYB458786:RYD458786 SHX458786:SHZ458786 SRT458786:SRV458786 TBP458786:TBR458786 TLL458786:TLN458786 TVH458786:TVJ458786 UFD458786:UFF458786 UOZ458786:UPB458786 UYV458786:UYX458786 VIR458786:VIT458786 VSN458786:VSP458786 WCJ458786:WCL458786 WMF458786:WMH458786 WWB458786:WWD458786 T524322:V524322 JP524322:JR524322 TL524322:TN524322 ADH524322:ADJ524322 AND524322:ANF524322 AWZ524322:AXB524322 BGV524322:BGX524322 BQR524322:BQT524322 CAN524322:CAP524322 CKJ524322:CKL524322 CUF524322:CUH524322 DEB524322:DED524322 DNX524322:DNZ524322 DXT524322:DXV524322 EHP524322:EHR524322 ERL524322:ERN524322 FBH524322:FBJ524322 FLD524322:FLF524322 FUZ524322:FVB524322 GEV524322:GEX524322 GOR524322:GOT524322 GYN524322:GYP524322 HIJ524322:HIL524322 HSF524322:HSH524322 ICB524322:ICD524322 ILX524322:ILZ524322 IVT524322:IVV524322 JFP524322:JFR524322 JPL524322:JPN524322 JZH524322:JZJ524322 KJD524322:KJF524322 KSZ524322:KTB524322 LCV524322:LCX524322 LMR524322:LMT524322 LWN524322:LWP524322 MGJ524322:MGL524322 MQF524322:MQH524322 NAB524322:NAD524322 NJX524322:NJZ524322 NTT524322:NTV524322 ODP524322:ODR524322 ONL524322:ONN524322 OXH524322:OXJ524322 PHD524322:PHF524322 PQZ524322:PRB524322 QAV524322:QAX524322 QKR524322:QKT524322 QUN524322:QUP524322 REJ524322:REL524322 ROF524322:ROH524322 RYB524322:RYD524322 SHX524322:SHZ524322 SRT524322:SRV524322 TBP524322:TBR524322 TLL524322:TLN524322 TVH524322:TVJ524322 UFD524322:UFF524322 UOZ524322:UPB524322 UYV524322:UYX524322 VIR524322:VIT524322 VSN524322:VSP524322 WCJ524322:WCL524322 WMF524322:WMH524322 WWB524322:WWD524322 T589858:V589858 JP589858:JR589858 TL589858:TN589858 ADH589858:ADJ589858 AND589858:ANF589858 AWZ589858:AXB589858 BGV589858:BGX589858 BQR589858:BQT589858 CAN589858:CAP589858 CKJ589858:CKL589858 CUF589858:CUH589858 DEB589858:DED589858 DNX589858:DNZ589858 DXT589858:DXV589858 EHP589858:EHR589858 ERL589858:ERN589858 FBH589858:FBJ589858 FLD589858:FLF589858 FUZ589858:FVB589858 GEV589858:GEX589858 GOR589858:GOT589858 GYN589858:GYP589858 HIJ589858:HIL589858 HSF589858:HSH589858 ICB589858:ICD589858 ILX589858:ILZ589858 IVT589858:IVV589858 JFP589858:JFR589858 JPL589858:JPN589858 JZH589858:JZJ589858 KJD589858:KJF589858 KSZ589858:KTB589858 LCV589858:LCX589858 LMR589858:LMT589858 LWN589858:LWP589858 MGJ589858:MGL589858 MQF589858:MQH589858 NAB589858:NAD589858 NJX589858:NJZ589858 NTT589858:NTV589858 ODP589858:ODR589858 ONL589858:ONN589858 OXH589858:OXJ589858 PHD589858:PHF589858 PQZ589858:PRB589858 QAV589858:QAX589858 QKR589858:QKT589858 QUN589858:QUP589858 REJ589858:REL589858 ROF589858:ROH589858 RYB589858:RYD589858 SHX589858:SHZ589858 SRT589858:SRV589858 TBP589858:TBR589858 TLL589858:TLN589858 TVH589858:TVJ589858 UFD589858:UFF589858 UOZ589858:UPB589858 UYV589858:UYX589858 VIR589858:VIT589858 VSN589858:VSP589858 WCJ589858:WCL589858 WMF589858:WMH589858 WWB589858:WWD589858 T655394:V655394 JP655394:JR655394 TL655394:TN655394 ADH655394:ADJ655394 AND655394:ANF655394 AWZ655394:AXB655394 BGV655394:BGX655394 BQR655394:BQT655394 CAN655394:CAP655394 CKJ655394:CKL655394 CUF655394:CUH655394 DEB655394:DED655394 DNX655394:DNZ655394 DXT655394:DXV655394 EHP655394:EHR655394 ERL655394:ERN655394 FBH655394:FBJ655394 FLD655394:FLF655394 FUZ655394:FVB655394 GEV655394:GEX655394 GOR655394:GOT655394 GYN655394:GYP655394 HIJ655394:HIL655394 HSF655394:HSH655394 ICB655394:ICD655394 ILX655394:ILZ655394 IVT655394:IVV655394 JFP655394:JFR655394 JPL655394:JPN655394 JZH655394:JZJ655394 KJD655394:KJF655394 KSZ655394:KTB655394 LCV655394:LCX655394 LMR655394:LMT655394 LWN655394:LWP655394 MGJ655394:MGL655394 MQF655394:MQH655394 NAB655394:NAD655394 NJX655394:NJZ655394 NTT655394:NTV655394 ODP655394:ODR655394 ONL655394:ONN655394 OXH655394:OXJ655394 PHD655394:PHF655394 PQZ655394:PRB655394 QAV655394:QAX655394 QKR655394:QKT655394 QUN655394:QUP655394 REJ655394:REL655394 ROF655394:ROH655394 RYB655394:RYD655394 SHX655394:SHZ655394 SRT655394:SRV655394 TBP655394:TBR655394 TLL655394:TLN655394 TVH655394:TVJ655394 UFD655394:UFF655394 UOZ655394:UPB655394 UYV655394:UYX655394 VIR655394:VIT655394 VSN655394:VSP655394 WCJ655394:WCL655394 WMF655394:WMH655394 WWB655394:WWD655394 T720930:V720930 JP720930:JR720930 TL720930:TN720930 ADH720930:ADJ720930 AND720930:ANF720930 AWZ720930:AXB720930 BGV720930:BGX720930 BQR720930:BQT720930 CAN720930:CAP720930 CKJ720930:CKL720930 CUF720930:CUH720930 DEB720930:DED720930 DNX720930:DNZ720930 DXT720930:DXV720930 EHP720930:EHR720930 ERL720930:ERN720930 FBH720930:FBJ720930 FLD720930:FLF720930 FUZ720930:FVB720930 GEV720930:GEX720930 GOR720930:GOT720930 GYN720930:GYP720930 HIJ720930:HIL720930 HSF720930:HSH720930 ICB720930:ICD720930 ILX720930:ILZ720930 IVT720930:IVV720930 JFP720930:JFR720930 JPL720930:JPN720930 JZH720930:JZJ720930 KJD720930:KJF720930 KSZ720930:KTB720930 LCV720930:LCX720930 LMR720930:LMT720930 LWN720930:LWP720930 MGJ720930:MGL720930 MQF720930:MQH720930 NAB720930:NAD720930 NJX720930:NJZ720930 NTT720930:NTV720930 ODP720930:ODR720930 ONL720930:ONN720930 OXH720930:OXJ720930 PHD720930:PHF720930 PQZ720930:PRB720930 QAV720930:QAX720930 QKR720930:QKT720930 QUN720930:QUP720930 REJ720930:REL720930 ROF720930:ROH720930 RYB720930:RYD720930 SHX720930:SHZ720930 SRT720930:SRV720930 TBP720930:TBR720930 TLL720930:TLN720930 TVH720930:TVJ720930 UFD720930:UFF720930 UOZ720930:UPB720930 UYV720930:UYX720930 VIR720930:VIT720930 VSN720930:VSP720930 WCJ720930:WCL720930 WMF720930:WMH720930 WWB720930:WWD720930 T786466:V786466 JP786466:JR786466 TL786466:TN786466 ADH786466:ADJ786466 AND786466:ANF786466 AWZ786466:AXB786466 BGV786466:BGX786466 BQR786466:BQT786466 CAN786466:CAP786466 CKJ786466:CKL786466 CUF786466:CUH786466 DEB786466:DED786466 DNX786466:DNZ786466 DXT786466:DXV786466 EHP786466:EHR786466 ERL786466:ERN786466 FBH786466:FBJ786466 FLD786466:FLF786466 FUZ786466:FVB786466 GEV786466:GEX786466 GOR786466:GOT786466 GYN786466:GYP786466 HIJ786466:HIL786466 HSF786466:HSH786466 ICB786466:ICD786466 ILX786466:ILZ786466 IVT786466:IVV786466 JFP786466:JFR786466 JPL786466:JPN786466 JZH786466:JZJ786466 KJD786466:KJF786466 KSZ786466:KTB786466 LCV786466:LCX786466 LMR786466:LMT786466 LWN786466:LWP786466 MGJ786466:MGL786466 MQF786466:MQH786466 NAB786466:NAD786466 NJX786466:NJZ786466 NTT786466:NTV786466 ODP786466:ODR786466 ONL786466:ONN786466 OXH786466:OXJ786466 PHD786466:PHF786466 PQZ786466:PRB786466 QAV786466:QAX786466 QKR786466:QKT786466 QUN786466:QUP786466 REJ786466:REL786466 ROF786466:ROH786466 RYB786466:RYD786466 SHX786466:SHZ786466 SRT786466:SRV786466 TBP786466:TBR786466 TLL786466:TLN786466 TVH786466:TVJ786466 UFD786466:UFF786466 UOZ786466:UPB786466 UYV786466:UYX786466 VIR786466:VIT786466 VSN786466:VSP786466 WCJ786466:WCL786466 WMF786466:WMH786466 WWB786466:WWD786466 T852002:V852002 JP852002:JR852002 TL852002:TN852002 ADH852002:ADJ852002 AND852002:ANF852002 AWZ852002:AXB852002 BGV852002:BGX852002 BQR852002:BQT852002 CAN852002:CAP852002 CKJ852002:CKL852002 CUF852002:CUH852002 DEB852002:DED852002 DNX852002:DNZ852002 DXT852002:DXV852002 EHP852002:EHR852002 ERL852002:ERN852002 FBH852002:FBJ852002 FLD852002:FLF852002 FUZ852002:FVB852002 GEV852002:GEX852002 GOR852002:GOT852002 GYN852002:GYP852002 HIJ852002:HIL852002 HSF852002:HSH852002 ICB852002:ICD852002 ILX852002:ILZ852002 IVT852002:IVV852002 JFP852002:JFR852002 JPL852002:JPN852002 JZH852002:JZJ852002 KJD852002:KJF852002 KSZ852002:KTB852002 LCV852002:LCX852002 LMR852002:LMT852002 LWN852002:LWP852002 MGJ852002:MGL852002 MQF852002:MQH852002 NAB852002:NAD852002 NJX852002:NJZ852002 NTT852002:NTV852002 ODP852002:ODR852002 ONL852002:ONN852002 OXH852002:OXJ852002 PHD852002:PHF852002 PQZ852002:PRB852002 QAV852002:QAX852002 QKR852002:QKT852002 QUN852002:QUP852002 REJ852002:REL852002 ROF852002:ROH852002 RYB852002:RYD852002 SHX852002:SHZ852002 SRT852002:SRV852002 TBP852002:TBR852002 TLL852002:TLN852002 TVH852002:TVJ852002 UFD852002:UFF852002 UOZ852002:UPB852002 UYV852002:UYX852002 VIR852002:VIT852002 VSN852002:VSP852002 WCJ852002:WCL852002 WMF852002:WMH852002 WWB852002:WWD852002 T917538:V917538 JP917538:JR917538 TL917538:TN917538 ADH917538:ADJ917538 AND917538:ANF917538 AWZ917538:AXB917538 BGV917538:BGX917538 BQR917538:BQT917538 CAN917538:CAP917538 CKJ917538:CKL917538 CUF917538:CUH917538 DEB917538:DED917538 DNX917538:DNZ917538 DXT917538:DXV917538 EHP917538:EHR917538 ERL917538:ERN917538 FBH917538:FBJ917538 FLD917538:FLF917538 FUZ917538:FVB917538 GEV917538:GEX917538 GOR917538:GOT917538 GYN917538:GYP917538 HIJ917538:HIL917538 HSF917538:HSH917538 ICB917538:ICD917538 ILX917538:ILZ917538 IVT917538:IVV917538 JFP917538:JFR917538 JPL917538:JPN917538 JZH917538:JZJ917538 KJD917538:KJF917538 KSZ917538:KTB917538 LCV917538:LCX917538 LMR917538:LMT917538 LWN917538:LWP917538 MGJ917538:MGL917538 MQF917538:MQH917538 NAB917538:NAD917538 NJX917538:NJZ917538 NTT917538:NTV917538 ODP917538:ODR917538 ONL917538:ONN917538 OXH917538:OXJ917538 PHD917538:PHF917538 PQZ917538:PRB917538 QAV917538:QAX917538 QKR917538:QKT917538 QUN917538:QUP917538 REJ917538:REL917538 ROF917538:ROH917538 RYB917538:RYD917538 SHX917538:SHZ917538 SRT917538:SRV917538 TBP917538:TBR917538 TLL917538:TLN917538 TVH917538:TVJ917538 UFD917538:UFF917538 UOZ917538:UPB917538 UYV917538:UYX917538 VIR917538:VIT917538 VSN917538:VSP917538 WCJ917538:WCL917538 WMF917538:WMH917538 WWB917538:WWD917538 T983074:V983074 JP983074:JR983074 TL983074:TN983074 ADH983074:ADJ983074 AND983074:ANF983074 AWZ983074:AXB983074 BGV983074:BGX983074 BQR983074:BQT983074 CAN983074:CAP983074 CKJ983074:CKL983074 CUF983074:CUH983074 DEB983074:DED983074 DNX983074:DNZ983074 DXT983074:DXV983074 EHP983074:EHR983074 ERL983074:ERN983074 FBH983074:FBJ983074 FLD983074:FLF983074 FUZ983074:FVB983074 GEV983074:GEX983074 GOR983074:GOT983074 GYN983074:GYP983074 HIJ983074:HIL983074 HSF983074:HSH983074 ICB983074:ICD983074 ILX983074:ILZ983074 IVT983074:IVV983074 JFP983074:JFR983074 JPL983074:JPN983074 JZH983074:JZJ983074 KJD983074:KJF983074 KSZ983074:KTB983074 LCV983074:LCX983074 LMR983074:LMT983074 LWN983074:LWP983074 MGJ983074:MGL983074 MQF983074:MQH983074 NAB983074:NAD983074 NJX983074:NJZ983074 NTT983074:NTV983074 ODP983074:ODR983074 ONL983074:ONN983074 OXH983074:OXJ983074 PHD983074:PHF983074 PQZ983074:PRB983074 QAV983074:QAX983074 QKR983074:QKT983074 QUN983074:QUP983074 REJ983074:REL983074 ROF983074:ROH983074 RYB983074:RYD983074 SHX983074:SHZ983074 SRT983074:SRV983074 TBP983074:TBR983074 TLL983074:TLN983074 TVH983074:TVJ983074 UFD983074:UFF983074 UOZ983074:UPB983074 UYV983074:UYX983074 VIR983074:VIT983074 VSN983074:VSP983074 WCJ983074:WCL983074 WMF983074:WMH983074 WWB983074:WWD983074 T14:V14 JP14:JR14 TL14:TN14 ADH14:ADJ14 AND14:ANF14 AWZ14:AXB14 BGV14:BGX14 BQR14:BQT14 CAN14:CAP14 CKJ14:CKL14 CUF14:CUH14 DEB14:DED14 DNX14:DNZ14 DXT14:DXV14 EHP14:EHR14 ERL14:ERN14 FBH14:FBJ14 FLD14:FLF14 FUZ14:FVB14 GEV14:GEX14 GOR14:GOT14 GYN14:GYP14 HIJ14:HIL14 HSF14:HSH14 ICB14:ICD14 ILX14:ILZ14 IVT14:IVV14 JFP14:JFR14 JPL14:JPN14 JZH14:JZJ14 KJD14:KJF14 KSZ14:KTB14 LCV14:LCX14 LMR14:LMT14 LWN14:LWP14 MGJ14:MGL14 MQF14:MQH14 NAB14:NAD14 NJX14:NJZ14 NTT14:NTV14 ODP14:ODR14 ONL14:ONN14 OXH14:OXJ14 PHD14:PHF14 PQZ14:PRB14 QAV14:QAX14 QKR14:QKT14 QUN14:QUP14 REJ14:REL14 ROF14:ROH14 RYB14:RYD14 SHX14:SHZ14 SRT14:SRV14 TBP14:TBR14 TLL14:TLN14 TVH14:TVJ14 UFD14:UFF14 UOZ14:UPB14 UYV14:UYX14 VIR14:VIT14 VSN14:VSP14 WCJ14:WCL14 WMF14:WMH14 WWB14:WWD14 T65550:V65550 JP65550:JR65550 TL65550:TN65550 ADH65550:ADJ65550 AND65550:ANF65550 AWZ65550:AXB65550 BGV65550:BGX65550 BQR65550:BQT65550 CAN65550:CAP65550 CKJ65550:CKL65550 CUF65550:CUH65550 DEB65550:DED65550 DNX65550:DNZ65550 DXT65550:DXV65550 EHP65550:EHR65550 ERL65550:ERN65550 FBH65550:FBJ65550 FLD65550:FLF65550 FUZ65550:FVB65550 GEV65550:GEX65550 GOR65550:GOT65550 GYN65550:GYP65550 HIJ65550:HIL65550 HSF65550:HSH65550 ICB65550:ICD65550 ILX65550:ILZ65550 IVT65550:IVV65550 JFP65550:JFR65550 JPL65550:JPN65550 JZH65550:JZJ65550 KJD65550:KJF65550 KSZ65550:KTB65550 LCV65550:LCX65550 LMR65550:LMT65550 LWN65550:LWP65550 MGJ65550:MGL65550 MQF65550:MQH65550 NAB65550:NAD65550 NJX65550:NJZ65550 NTT65550:NTV65550 ODP65550:ODR65550 ONL65550:ONN65550 OXH65550:OXJ65550 PHD65550:PHF65550 PQZ65550:PRB65550 QAV65550:QAX65550 QKR65550:QKT65550 QUN65550:QUP65550 REJ65550:REL65550 ROF65550:ROH65550 RYB65550:RYD65550 SHX65550:SHZ65550 SRT65550:SRV65550 TBP65550:TBR65550 TLL65550:TLN65550 TVH65550:TVJ65550 UFD65550:UFF65550 UOZ65550:UPB65550 UYV65550:UYX65550 VIR65550:VIT65550 VSN65550:VSP65550 WCJ65550:WCL65550 WMF65550:WMH65550 WWB65550:WWD65550 T131086:V131086 JP131086:JR131086 TL131086:TN131086 ADH131086:ADJ131086 AND131086:ANF131086 AWZ131086:AXB131086 BGV131086:BGX131086 BQR131086:BQT131086 CAN131086:CAP131086 CKJ131086:CKL131086 CUF131086:CUH131086 DEB131086:DED131086 DNX131086:DNZ131086 DXT131086:DXV131086 EHP131086:EHR131086 ERL131086:ERN131086 FBH131086:FBJ131086 FLD131086:FLF131086 FUZ131086:FVB131086 GEV131086:GEX131086 GOR131086:GOT131086 GYN131086:GYP131086 HIJ131086:HIL131086 HSF131086:HSH131086 ICB131086:ICD131086 ILX131086:ILZ131086 IVT131086:IVV131086 JFP131086:JFR131086 JPL131086:JPN131086 JZH131086:JZJ131086 KJD131086:KJF131086 KSZ131086:KTB131086 LCV131086:LCX131086 LMR131086:LMT131086 LWN131086:LWP131086 MGJ131086:MGL131086 MQF131086:MQH131086 NAB131086:NAD131086 NJX131086:NJZ131086 NTT131086:NTV131086 ODP131086:ODR131086 ONL131086:ONN131086 OXH131086:OXJ131086 PHD131086:PHF131086 PQZ131086:PRB131086 QAV131086:QAX131086 QKR131086:QKT131086 QUN131086:QUP131086 REJ131086:REL131086 ROF131086:ROH131086 RYB131086:RYD131086 SHX131086:SHZ131086 SRT131086:SRV131086 TBP131086:TBR131086 TLL131086:TLN131086 TVH131086:TVJ131086 UFD131086:UFF131086 UOZ131086:UPB131086 UYV131086:UYX131086 VIR131086:VIT131086 VSN131086:VSP131086 WCJ131086:WCL131086 WMF131086:WMH131086 WWB131086:WWD131086 T196622:V196622 JP196622:JR196622 TL196622:TN196622 ADH196622:ADJ196622 AND196622:ANF196622 AWZ196622:AXB196622 BGV196622:BGX196622 BQR196622:BQT196622 CAN196622:CAP196622 CKJ196622:CKL196622 CUF196622:CUH196622 DEB196622:DED196622 DNX196622:DNZ196622 DXT196622:DXV196622 EHP196622:EHR196622 ERL196622:ERN196622 FBH196622:FBJ196622 FLD196622:FLF196622 FUZ196622:FVB196622 GEV196622:GEX196622 GOR196622:GOT196622 GYN196622:GYP196622 HIJ196622:HIL196622 HSF196622:HSH196622 ICB196622:ICD196622 ILX196622:ILZ196622 IVT196622:IVV196622 JFP196622:JFR196622 JPL196622:JPN196622 JZH196622:JZJ196622 KJD196622:KJF196622 KSZ196622:KTB196622 LCV196622:LCX196622 LMR196622:LMT196622 LWN196622:LWP196622 MGJ196622:MGL196622 MQF196622:MQH196622 NAB196622:NAD196622 NJX196622:NJZ196622 NTT196622:NTV196622 ODP196622:ODR196622 ONL196622:ONN196622 OXH196622:OXJ196622 PHD196622:PHF196622 PQZ196622:PRB196622 QAV196622:QAX196622 QKR196622:QKT196622 QUN196622:QUP196622 REJ196622:REL196622 ROF196622:ROH196622 RYB196622:RYD196622 SHX196622:SHZ196622 SRT196622:SRV196622 TBP196622:TBR196622 TLL196622:TLN196622 TVH196622:TVJ196622 UFD196622:UFF196622 UOZ196622:UPB196622 UYV196622:UYX196622 VIR196622:VIT196622 VSN196622:VSP196622 WCJ196622:WCL196622 WMF196622:WMH196622 WWB196622:WWD196622 T262158:V262158 JP262158:JR262158 TL262158:TN262158 ADH262158:ADJ262158 AND262158:ANF262158 AWZ262158:AXB262158 BGV262158:BGX262158 BQR262158:BQT262158 CAN262158:CAP262158 CKJ262158:CKL262158 CUF262158:CUH262158 DEB262158:DED262158 DNX262158:DNZ262158 DXT262158:DXV262158 EHP262158:EHR262158 ERL262158:ERN262158 FBH262158:FBJ262158 FLD262158:FLF262158 FUZ262158:FVB262158 GEV262158:GEX262158 GOR262158:GOT262158 GYN262158:GYP262158 HIJ262158:HIL262158 HSF262158:HSH262158 ICB262158:ICD262158 ILX262158:ILZ262158 IVT262158:IVV262158 JFP262158:JFR262158 JPL262158:JPN262158 JZH262158:JZJ262158 KJD262158:KJF262158 KSZ262158:KTB262158 LCV262158:LCX262158 LMR262158:LMT262158 LWN262158:LWP262158 MGJ262158:MGL262158 MQF262158:MQH262158 NAB262158:NAD262158 NJX262158:NJZ262158 NTT262158:NTV262158 ODP262158:ODR262158 ONL262158:ONN262158 OXH262158:OXJ262158 PHD262158:PHF262158 PQZ262158:PRB262158 QAV262158:QAX262158 QKR262158:QKT262158 QUN262158:QUP262158 REJ262158:REL262158 ROF262158:ROH262158 RYB262158:RYD262158 SHX262158:SHZ262158 SRT262158:SRV262158 TBP262158:TBR262158 TLL262158:TLN262158 TVH262158:TVJ262158 UFD262158:UFF262158 UOZ262158:UPB262158 UYV262158:UYX262158 VIR262158:VIT262158 VSN262158:VSP262158 WCJ262158:WCL262158 WMF262158:WMH262158 WWB262158:WWD262158 T327694:V327694 JP327694:JR327694 TL327694:TN327694 ADH327694:ADJ327694 AND327694:ANF327694 AWZ327694:AXB327694 BGV327694:BGX327694 BQR327694:BQT327694 CAN327694:CAP327694 CKJ327694:CKL327694 CUF327694:CUH327694 DEB327694:DED327694 DNX327694:DNZ327694 DXT327694:DXV327694 EHP327694:EHR327694 ERL327694:ERN327694 FBH327694:FBJ327694 FLD327694:FLF327694 FUZ327694:FVB327694 GEV327694:GEX327694 GOR327694:GOT327694 GYN327694:GYP327694 HIJ327694:HIL327694 HSF327694:HSH327694 ICB327694:ICD327694 ILX327694:ILZ327694 IVT327694:IVV327694 JFP327694:JFR327694 JPL327694:JPN327694 JZH327694:JZJ327694 KJD327694:KJF327694 KSZ327694:KTB327694 LCV327694:LCX327694 LMR327694:LMT327694 LWN327694:LWP327694 MGJ327694:MGL327694 MQF327694:MQH327694 NAB327694:NAD327694 NJX327694:NJZ327694 NTT327694:NTV327694 ODP327694:ODR327694 ONL327694:ONN327694 OXH327694:OXJ327694 PHD327694:PHF327694 PQZ327694:PRB327694 QAV327694:QAX327694 QKR327694:QKT327694 QUN327694:QUP327694 REJ327694:REL327694 ROF327694:ROH327694 RYB327694:RYD327694 SHX327694:SHZ327694 SRT327694:SRV327694 TBP327694:TBR327694 TLL327694:TLN327694 TVH327694:TVJ327694 UFD327694:UFF327694 UOZ327694:UPB327694 UYV327694:UYX327694 VIR327694:VIT327694 VSN327694:VSP327694 WCJ327694:WCL327694 WMF327694:WMH327694 WWB327694:WWD327694 T393230:V393230 JP393230:JR393230 TL393230:TN393230 ADH393230:ADJ393230 AND393230:ANF393230 AWZ393230:AXB393230 BGV393230:BGX393230 BQR393230:BQT393230 CAN393230:CAP393230 CKJ393230:CKL393230 CUF393230:CUH393230 DEB393230:DED393230 DNX393230:DNZ393230 DXT393230:DXV393230 EHP393230:EHR393230 ERL393230:ERN393230 FBH393230:FBJ393230 FLD393230:FLF393230 FUZ393230:FVB393230 GEV393230:GEX393230 GOR393230:GOT393230 GYN393230:GYP393230 HIJ393230:HIL393230 HSF393230:HSH393230 ICB393230:ICD393230 ILX393230:ILZ393230 IVT393230:IVV393230 JFP393230:JFR393230 JPL393230:JPN393230 JZH393230:JZJ393230 KJD393230:KJF393230 KSZ393230:KTB393230 LCV393230:LCX393230 LMR393230:LMT393230 LWN393230:LWP393230 MGJ393230:MGL393230 MQF393230:MQH393230 NAB393230:NAD393230 NJX393230:NJZ393230 NTT393230:NTV393230 ODP393230:ODR393230 ONL393230:ONN393230 OXH393230:OXJ393230 PHD393230:PHF393230 PQZ393230:PRB393230 QAV393230:QAX393230 QKR393230:QKT393230 QUN393230:QUP393230 REJ393230:REL393230 ROF393230:ROH393230 RYB393230:RYD393230 SHX393230:SHZ393230 SRT393230:SRV393230 TBP393230:TBR393230 TLL393230:TLN393230 TVH393230:TVJ393230 UFD393230:UFF393230 UOZ393230:UPB393230 UYV393230:UYX393230 VIR393230:VIT393230 VSN393230:VSP393230 WCJ393230:WCL393230 WMF393230:WMH393230 WWB393230:WWD393230 T458766:V458766 JP458766:JR458766 TL458766:TN458766 ADH458766:ADJ458766 AND458766:ANF458766 AWZ458766:AXB458766 BGV458766:BGX458766 BQR458766:BQT458766 CAN458766:CAP458766 CKJ458766:CKL458766 CUF458766:CUH458766 DEB458766:DED458766 DNX458766:DNZ458766 DXT458766:DXV458766 EHP458766:EHR458766 ERL458766:ERN458766 FBH458766:FBJ458766 FLD458766:FLF458766 FUZ458766:FVB458766 GEV458766:GEX458766 GOR458766:GOT458766 GYN458766:GYP458766 HIJ458766:HIL458766 HSF458766:HSH458766 ICB458766:ICD458766 ILX458766:ILZ458766 IVT458766:IVV458766 JFP458766:JFR458766 JPL458766:JPN458766 JZH458766:JZJ458766 KJD458766:KJF458766 KSZ458766:KTB458766 LCV458766:LCX458766 LMR458766:LMT458766 LWN458766:LWP458766 MGJ458766:MGL458766 MQF458766:MQH458766 NAB458766:NAD458766 NJX458766:NJZ458766 NTT458766:NTV458766 ODP458766:ODR458766 ONL458766:ONN458766 OXH458766:OXJ458766 PHD458766:PHF458766 PQZ458766:PRB458766 QAV458766:QAX458766 QKR458766:QKT458766 QUN458766:QUP458766 REJ458766:REL458766 ROF458766:ROH458766 RYB458766:RYD458766 SHX458766:SHZ458766 SRT458766:SRV458766 TBP458766:TBR458766 TLL458766:TLN458766 TVH458766:TVJ458766 UFD458766:UFF458766 UOZ458766:UPB458766 UYV458766:UYX458766 VIR458766:VIT458766 VSN458766:VSP458766 WCJ458766:WCL458766 WMF458766:WMH458766 WWB458766:WWD458766 T524302:V524302 JP524302:JR524302 TL524302:TN524302 ADH524302:ADJ524302 AND524302:ANF524302 AWZ524302:AXB524302 BGV524302:BGX524302 BQR524302:BQT524302 CAN524302:CAP524302 CKJ524302:CKL524302 CUF524302:CUH524302 DEB524302:DED524302 DNX524302:DNZ524302 DXT524302:DXV524302 EHP524302:EHR524302 ERL524302:ERN524302 FBH524302:FBJ524302 FLD524302:FLF524302 FUZ524302:FVB524302 GEV524302:GEX524302 GOR524302:GOT524302 GYN524302:GYP524302 HIJ524302:HIL524302 HSF524302:HSH524302 ICB524302:ICD524302 ILX524302:ILZ524302 IVT524302:IVV524302 JFP524302:JFR524302 JPL524302:JPN524302 JZH524302:JZJ524302 KJD524302:KJF524302 KSZ524302:KTB524302 LCV524302:LCX524302 LMR524302:LMT524302 LWN524302:LWP524302 MGJ524302:MGL524302 MQF524302:MQH524302 NAB524302:NAD524302 NJX524302:NJZ524302 NTT524302:NTV524302 ODP524302:ODR524302 ONL524302:ONN524302 OXH524302:OXJ524302 PHD524302:PHF524302 PQZ524302:PRB524302 QAV524302:QAX524302 QKR524302:QKT524302 QUN524302:QUP524302 REJ524302:REL524302 ROF524302:ROH524302 RYB524302:RYD524302 SHX524302:SHZ524302 SRT524302:SRV524302 TBP524302:TBR524302 TLL524302:TLN524302 TVH524302:TVJ524302 UFD524302:UFF524302 UOZ524302:UPB524302 UYV524302:UYX524302 VIR524302:VIT524302 VSN524302:VSP524302 WCJ524302:WCL524302 WMF524302:WMH524302 WWB524302:WWD524302 T589838:V589838 JP589838:JR589838 TL589838:TN589838 ADH589838:ADJ589838 AND589838:ANF589838 AWZ589838:AXB589838 BGV589838:BGX589838 BQR589838:BQT589838 CAN589838:CAP589838 CKJ589838:CKL589838 CUF589838:CUH589838 DEB589838:DED589838 DNX589838:DNZ589838 DXT589838:DXV589838 EHP589838:EHR589838 ERL589838:ERN589838 FBH589838:FBJ589838 FLD589838:FLF589838 FUZ589838:FVB589838 GEV589838:GEX589838 GOR589838:GOT589838 GYN589838:GYP589838 HIJ589838:HIL589838 HSF589838:HSH589838 ICB589838:ICD589838 ILX589838:ILZ589838 IVT589838:IVV589838 JFP589838:JFR589838 JPL589838:JPN589838 JZH589838:JZJ589838 KJD589838:KJF589838 KSZ589838:KTB589838 LCV589838:LCX589838 LMR589838:LMT589838 LWN589838:LWP589838 MGJ589838:MGL589838 MQF589838:MQH589838 NAB589838:NAD589838 NJX589838:NJZ589838 NTT589838:NTV589838 ODP589838:ODR589838 ONL589838:ONN589838 OXH589838:OXJ589838 PHD589838:PHF589838 PQZ589838:PRB589838 QAV589838:QAX589838 QKR589838:QKT589838 QUN589838:QUP589838 REJ589838:REL589838 ROF589838:ROH589838 RYB589838:RYD589838 SHX589838:SHZ589838 SRT589838:SRV589838 TBP589838:TBR589838 TLL589838:TLN589838 TVH589838:TVJ589838 UFD589838:UFF589838 UOZ589838:UPB589838 UYV589838:UYX589838 VIR589838:VIT589838 VSN589838:VSP589838 WCJ589838:WCL589838 WMF589838:WMH589838 WWB589838:WWD589838 T655374:V655374 JP655374:JR655374 TL655374:TN655374 ADH655374:ADJ655374 AND655374:ANF655374 AWZ655374:AXB655374 BGV655374:BGX655374 BQR655374:BQT655374 CAN655374:CAP655374 CKJ655374:CKL655374 CUF655374:CUH655374 DEB655374:DED655374 DNX655374:DNZ655374 DXT655374:DXV655374 EHP655374:EHR655374 ERL655374:ERN655374 FBH655374:FBJ655374 FLD655374:FLF655374 FUZ655374:FVB655374 GEV655374:GEX655374 GOR655374:GOT655374 GYN655374:GYP655374 HIJ655374:HIL655374 HSF655374:HSH655374 ICB655374:ICD655374 ILX655374:ILZ655374 IVT655374:IVV655374 JFP655374:JFR655374 JPL655374:JPN655374 JZH655374:JZJ655374 KJD655374:KJF655374 KSZ655374:KTB655374 LCV655374:LCX655374 LMR655374:LMT655374 LWN655374:LWP655374 MGJ655374:MGL655374 MQF655374:MQH655374 NAB655374:NAD655374 NJX655374:NJZ655374 NTT655374:NTV655374 ODP655374:ODR655374 ONL655374:ONN655374 OXH655374:OXJ655374 PHD655374:PHF655374 PQZ655374:PRB655374 QAV655374:QAX655374 QKR655374:QKT655374 QUN655374:QUP655374 REJ655374:REL655374 ROF655374:ROH655374 RYB655374:RYD655374 SHX655374:SHZ655374 SRT655374:SRV655374 TBP655374:TBR655374 TLL655374:TLN655374 TVH655374:TVJ655374 UFD655374:UFF655374 UOZ655374:UPB655374 UYV655374:UYX655374 VIR655374:VIT655374 VSN655374:VSP655374 WCJ655374:WCL655374 WMF655374:WMH655374 WWB655374:WWD655374 T720910:V720910 JP720910:JR720910 TL720910:TN720910 ADH720910:ADJ720910 AND720910:ANF720910 AWZ720910:AXB720910 BGV720910:BGX720910 BQR720910:BQT720910 CAN720910:CAP720910 CKJ720910:CKL720910 CUF720910:CUH720910 DEB720910:DED720910 DNX720910:DNZ720910 DXT720910:DXV720910 EHP720910:EHR720910 ERL720910:ERN720910 FBH720910:FBJ720910 FLD720910:FLF720910 FUZ720910:FVB720910 GEV720910:GEX720910 GOR720910:GOT720910 GYN720910:GYP720910 HIJ720910:HIL720910 HSF720910:HSH720910 ICB720910:ICD720910 ILX720910:ILZ720910 IVT720910:IVV720910 JFP720910:JFR720910 JPL720910:JPN720910 JZH720910:JZJ720910 KJD720910:KJF720910 KSZ720910:KTB720910 LCV720910:LCX720910 LMR720910:LMT720910 LWN720910:LWP720910 MGJ720910:MGL720910 MQF720910:MQH720910 NAB720910:NAD720910 NJX720910:NJZ720910 NTT720910:NTV720910 ODP720910:ODR720910 ONL720910:ONN720910 OXH720910:OXJ720910 PHD720910:PHF720910 PQZ720910:PRB720910 QAV720910:QAX720910 QKR720910:QKT720910 QUN720910:QUP720910 REJ720910:REL720910 ROF720910:ROH720910 RYB720910:RYD720910 SHX720910:SHZ720910 SRT720910:SRV720910 TBP720910:TBR720910 TLL720910:TLN720910 TVH720910:TVJ720910 UFD720910:UFF720910 UOZ720910:UPB720910 UYV720910:UYX720910 VIR720910:VIT720910 VSN720910:VSP720910 WCJ720910:WCL720910 WMF720910:WMH720910 WWB720910:WWD720910 T786446:V786446 JP786446:JR786446 TL786446:TN786446 ADH786446:ADJ786446 AND786446:ANF786446 AWZ786446:AXB786446 BGV786446:BGX786446 BQR786446:BQT786446 CAN786446:CAP786446 CKJ786446:CKL786446 CUF786446:CUH786446 DEB786446:DED786446 DNX786446:DNZ786446 DXT786446:DXV786446 EHP786446:EHR786446 ERL786446:ERN786446 FBH786446:FBJ786446 FLD786446:FLF786446 FUZ786446:FVB786446 GEV786446:GEX786446 GOR786446:GOT786446 GYN786446:GYP786446 HIJ786446:HIL786446 HSF786446:HSH786446 ICB786446:ICD786446 ILX786446:ILZ786446 IVT786446:IVV786446 JFP786446:JFR786446 JPL786446:JPN786446 JZH786446:JZJ786446 KJD786446:KJF786446 KSZ786446:KTB786446 LCV786446:LCX786446 LMR786446:LMT786446 LWN786446:LWP786446 MGJ786446:MGL786446 MQF786446:MQH786446 NAB786446:NAD786446 NJX786446:NJZ786446 NTT786446:NTV786446 ODP786446:ODR786446 ONL786446:ONN786446 OXH786446:OXJ786446 PHD786446:PHF786446 PQZ786446:PRB786446 QAV786446:QAX786446 QKR786446:QKT786446 QUN786446:QUP786446 REJ786446:REL786446 ROF786446:ROH786446 RYB786446:RYD786446 SHX786446:SHZ786446 SRT786446:SRV786446 TBP786446:TBR786446 TLL786446:TLN786446 TVH786446:TVJ786446 UFD786446:UFF786446 UOZ786446:UPB786446 UYV786446:UYX786446 VIR786446:VIT786446 VSN786446:VSP786446 WCJ786446:WCL786446 WMF786446:WMH786446 WWB786446:WWD786446 T851982:V851982 JP851982:JR851982 TL851982:TN851982 ADH851982:ADJ851982 AND851982:ANF851982 AWZ851982:AXB851982 BGV851982:BGX851982 BQR851982:BQT851982 CAN851982:CAP851982 CKJ851982:CKL851982 CUF851982:CUH851982 DEB851982:DED851982 DNX851982:DNZ851982 DXT851982:DXV851982 EHP851982:EHR851982 ERL851982:ERN851982 FBH851982:FBJ851982 FLD851982:FLF851982 FUZ851982:FVB851982 GEV851982:GEX851982 GOR851982:GOT851982 GYN851982:GYP851982 HIJ851982:HIL851982 HSF851982:HSH851982 ICB851982:ICD851982 ILX851982:ILZ851982 IVT851982:IVV851982 JFP851982:JFR851982 JPL851982:JPN851982 JZH851982:JZJ851982 KJD851982:KJF851982 KSZ851982:KTB851982 LCV851982:LCX851982 LMR851982:LMT851982 LWN851982:LWP851982 MGJ851982:MGL851982 MQF851982:MQH851982 NAB851982:NAD851982 NJX851982:NJZ851982 NTT851982:NTV851982 ODP851982:ODR851982 ONL851982:ONN851982 OXH851982:OXJ851982 PHD851982:PHF851982 PQZ851982:PRB851982 QAV851982:QAX851982 QKR851982:QKT851982 QUN851982:QUP851982 REJ851982:REL851982 ROF851982:ROH851982 RYB851982:RYD851982 SHX851982:SHZ851982 SRT851982:SRV851982 TBP851982:TBR851982 TLL851982:TLN851982 TVH851982:TVJ851982 UFD851982:UFF851982 UOZ851982:UPB851982 UYV851982:UYX851982 VIR851982:VIT851982 VSN851982:VSP851982 WCJ851982:WCL851982 WMF851982:WMH851982 WWB851982:WWD851982 T917518:V917518 JP917518:JR917518 TL917518:TN917518 ADH917518:ADJ917518 AND917518:ANF917518 AWZ917518:AXB917518 BGV917518:BGX917518 BQR917518:BQT917518 CAN917518:CAP917518 CKJ917518:CKL917518 CUF917518:CUH917518 DEB917518:DED917518 DNX917518:DNZ917518 DXT917518:DXV917518 EHP917518:EHR917518 ERL917518:ERN917518 FBH917518:FBJ917518 FLD917518:FLF917518 FUZ917518:FVB917518 GEV917518:GEX917518 GOR917518:GOT917518 GYN917518:GYP917518 HIJ917518:HIL917518 HSF917518:HSH917518 ICB917518:ICD917518 ILX917518:ILZ917518 IVT917518:IVV917518 JFP917518:JFR917518 JPL917518:JPN917518 JZH917518:JZJ917518 KJD917518:KJF917518 KSZ917518:KTB917518 LCV917518:LCX917518 LMR917518:LMT917518 LWN917518:LWP917518 MGJ917518:MGL917518 MQF917518:MQH917518 NAB917518:NAD917518 NJX917518:NJZ917518 NTT917518:NTV917518 ODP917518:ODR917518 ONL917518:ONN917518 OXH917518:OXJ917518 PHD917518:PHF917518 PQZ917518:PRB917518 QAV917518:QAX917518 QKR917518:QKT917518 QUN917518:QUP917518 REJ917518:REL917518 ROF917518:ROH917518 RYB917518:RYD917518 SHX917518:SHZ917518 SRT917518:SRV917518 TBP917518:TBR917518 TLL917518:TLN917518 TVH917518:TVJ917518 UFD917518:UFF917518 UOZ917518:UPB917518 UYV917518:UYX917518 VIR917518:VIT917518 VSN917518:VSP917518 WCJ917518:WCL917518 WMF917518:WMH917518 WWB917518:WWD917518 T983054:V983054 JP983054:JR983054 TL983054:TN983054 ADH983054:ADJ983054 AND983054:ANF983054 AWZ983054:AXB983054 BGV983054:BGX983054 BQR983054:BQT983054 CAN983054:CAP983054 CKJ983054:CKL983054 CUF983054:CUH983054 DEB983054:DED983054 DNX983054:DNZ983054 DXT983054:DXV983054 EHP983054:EHR983054 ERL983054:ERN983054 FBH983054:FBJ983054 FLD983054:FLF983054 FUZ983054:FVB983054 GEV983054:GEX983054 GOR983054:GOT983054 GYN983054:GYP983054 HIJ983054:HIL983054 HSF983054:HSH983054 ICB983054:ICD983054 ILX983054:ILZ983054 IVT983054:IVV983054 JFP983054:JFR983054 JPL983054:JPN983054 JZH983054:JZJ983054 KJD983054:KJF983054 KSZ983054:KTB983054 LCV983054:LCX983054 LMR983054:LMT983054 LWN983054:LWP983054 MGJ983054:MGL983054 MQF983054:MQH983054 NAB983054:NAD983054 NJX983054:NJZ983054 NTT983054:NTV983054 ODP983054:ODR983054 ONL983054:ONN983054 OXH983054:OXJ983054 PHD983054:PHF983054 PQZ983054:PRB983054 QAV983054:QAX983054 QKR983054:QKT983054 QUN983054:QUP983054 REJ983054:REL983054 ROF983054:ROH983054 RYB983054:RYD983054 SHX983054:SHZ983054 SRT983054:SRV983054 TBP983054:TBR983054 TLL983054:TLN983054 TVH983054:TVJ983054 UFD983054:UFF983054 UOZ983054:UPB983054 UYV983054:UYX983054 VIR983054:VIT983054 VSN983054:VSP983054 WCJ983054:WCL983054 WMF983054:WMH983054 WWB983054:WWD983054 T84:V84 JP84:JR84 TL84:TN84 ADH84:ADJ84 AND84:ANF84 AWZ84:AXB84 BGV84:BGX84 BQR84:BQT84 CAN84:CAP84 CKJ84:CKL84 CUF84:CUH84 DEB84:DED84 DNX84:DNZ84 DXT84:DXV84 EHP84:EHR84 ERL84:ERN84 FBH84:FBJ84 FLD84:FLF84 FUZ84:FVB84 GEV84:GEX84 GOR84:GOT84 GYN84:GYP84 HIJ84:HIL84 HSF84:HSH84 ICB84:ICD84 ILX84:ILZ84 IVT84:IVV84 JFP84:JFR84 JPL84:JPN84 JZH84:JZJ84 KJD84:KJF84 KSZ84:KTB84 LCV84:LCX84 LMR84:LMT84 LWN84:LWP84 MGJ84:MGL84 MQF84:MQH84 NAB84:NAD84 NJX84:NJZ84 NTT84:NTV84 ODP84:ODR84 ONL84:ONN84 OXH84:OXJ84 PHD84:PHF84 PQZ84:PRB84 QAV84:QAX84 QKR84:QKT84 QUN84:QUP84 REJ84:REL84 ROF84:ROH84 RYB84:RYD84 SHX84:SHZ84 SRT84:SRV84 TBP84:TBR84 TLL84:TLN84 TVH84:TVJ84 UFD84:UFF84 UOZ84:UPB84 UYV84:UYX84 VIR84:VIT84 VSN84:VSP84 WCJ84:WCL84 WMF84:WMH84 WWB84:WWD84 T65620:V65620 JP65620:JR65620 TL65620:TN65620 ADH65620:ADJ65620 AND65620:ANF65620 AWZ65620:AXB65620 BGV65620:BGX65620 BQR65620:BQT65620 CAN65620:CAP65620 CKJ65620:CKL65620 CUF65620:CUH65620 DEB65620:DED65620 DNX65620:DNZ65620 DXT65620:DXV65620 EHP65620:EHR65620 ERL65620:ERN65620 FBH65620:FBJ65620 FLD65620:FLF65620 FUZ65620:FVB65620 GEV65620:GEX65620 GOR65620:GOT65620 GYN65620:GYP65620 HIJ65620:HIL65620 HSF65620:HSH65620 ICB65620:ICD65620 ILX65620:ILZ65620 IVT65620:IVV65620 JFP65620:JFR65620 JPL65620:JPN65620 JZH65620:JZJ65620 KJD65620:KJF65620 KSZ65620:KTB65620 LCV65620:LCX65620 LMR65620:LMT65620 LWN65620:LWP65620 MGJ65620:MGL65620 MQF65620:MQH65620 NAB65620:NAD65620 NJX65620:NJZ65620 NTT65620:NTV65620 ODP65620:ODR65620 ONL65620:ONN65620 OXH65620:OXJ65620 PHD65620:PHF65620 PQZ65620:PRB65620 QAV65620:QAX65620 QKR65620:QKT65620 QUN65620:QUP65620 REJ65620:REL65620 ROF65620:ROH65620 RYB65620:RYD65620 SHX65620:SHZ65620 SRT65620:SRV65620 TBP65620:TBR65620 TLL65620:TLN65620 TVH65620:TVJ65620 UFD65620:UFF65620 UOZ65620:UPB65620 UYV65620:UYX65620 VIR65620:VIT65620 VSN65620:VSP65620 WCJ65620:WCL65620 WMF65620:WMH65620 WWB65620:WWD65620 T131156:V131156 JP131156:JR131156 TL131156:TN131156 ADH131156:ADJ131156 AND131156:ANF131156 AWZ131156:AXB131156 BGV131156:BGX131156 BQR131156:BQT131156 CAN131156:CAP131156 CKJ131156:CKL131156 CUF131156:CUH131156 DEB131156:DED131156 DNX131156:DNZ131156 DXT131156:DXV131156 EHP131156:EHR131156 ERL131156:ERN131156 FBH131156:FBJ131156 FLD131156:FLF131156 FUZ131156:FVB131156 GEV131156:GEX131156 GOR131156:GOT131156 GYN131156:GYP131156 HIJ131156:HIL131156 HSF131156:HSH131156 ICB131156:ICD131156 ILX131156:ILZ131156 IVT131156:IVV131156 JFP131156:JFR131156 JPL131156:JPN131156 JZH131156:JZJ131156 KJD131156:KJF131156 KSZ131156:KTB131156 LCV131156:LCX131156 LMR131156:LMT131156 LWN131156:LWP131156 MGJ131156:MGL131156 MQF131156:MQH131156 NAB131156:NAD131156 NJX131156:NJZ131156 NTT131156:NTV131156 ODP131156:ODR131156 ONL131156:ONN131156 OXH131156:OXJ131156 PHD131156:PHF131156 PQZ131156:PRB131156 QAV131156:QAX131156 QKR131156:QKT131156 QUN131156:QUP131156 REJ131156:REL131156 ROF131156:ROH131156 RYB131156:RYD131156 SHX131156:SHZ131156 SRT131156:SRV131156 TBP131156:TBR131156 TLL131156:TLN131156 TVH131156:TVJ131156 UFD131156:UFF131156 UOZ131156:UPB131156 UYV131156:UYX131156 VIR131156:VIT131156 VSN131156:VSP131156 WCJ131156:WCL131156 WMF131156:WMH131156 WWB131156:WWD131156 T196692:V196692 JP196692:JR196692 TL196692:TN196692 ADH196692:ADJ196692 AND196692:ANF196692 AWZ196692:AXB196692 BGV196692:BGX196692 BQR196692:BQT196692 CAN196692:CAP196692 CKJ196692:CKL196692 CUF196692:CUH196692 DEB196692:DED196692 DNX196692:DNZ196692 DXT196692:DXV196692 EHP196692:EHR196692 ERL196692:ERN196692 FBH196692:FBJ196692 FLD196692:FLF196692 FUZ196692:FVB196692 GEV196692:GEX196692 GOR196692:GOT196692 GYN196692:GYP196692 HIJ196692:HIL196692 HSF196692:HSH196692 ICB196692:ICD196692 ILX196692:ILZ196692 IVT196692:IVV196692 JFP196692:JFR196692 JPL196692:JPN196692 JZH196692:JZJ196692 KJD196692:KJF196692 KSZ196692:KTB196692 LCV196692:LCX196692 LMR196692:LMT196692 LWN196692:LWP196692 MGJ196692:MGL196692 MQF196692:MQH196692 NAB196692:NAD196692 NJX196692:NJZ196692 NTT196692:NTV196692 ODP196692:ODR196692 ONL196692:ONN196692 OXH196692:OXJ196692 PHD196692:PHF196692 PQZ196692:PRB196692 QAV196692:QAX196692 QKR196692:QKT196692 QUN196692:QUP196692 REJ196692:REL196692 ROF196692:ROH196692 RYB196692:RYD196692 SHX196692:SHZ196692 SRT196692:SRV196692 TBP196692:TBR196692 TLL196692:TLN196692 TVH196692:TVJ196692 UFD196692:UFF196692 UOZ196692:UPB196692 UYV196692:UYX196692 VIR196692:VIT196692 VSN196692:VSP196692 WCJ196692:WCL196692 WMF196692:WMH196692 WWB196692:WWD196692 T262228:V262228 JP262228:JR262228 TL262228:TN262228 ADH262228:ADJ262228 AND262228:ANF262228 AWZ262228:AXB262228 BGV262228:BGX262228 BQR262228:BQT262228 CAN262228:CAP262228 CKJ262228:CKL262228 CUF262228:CUH262228 DEB262228:DED262228 DNX262228:DNZ262228 DXT262228:DXV262228 EHP262228:EHR262228 ERL262228:ERN262228 FBH262228:FBJ262228 FLD262228:FLF262228 FUZ262228:FVB262228 GEV262228:GEX262228 GOR262228:GOT262228 GYN262228:GYP262228 HIJ262228:HIL262228 HSF262228:HSH262228 ICB262228:ICD262228 ILX262228:ILZ262228 IVT262228:IVV262228 JFP262228:JFR262228 JPL262228:JPN262228 JZH262228:JZJ262228 KJD262228:KJF262228 KSZ262228:KTB262228 LCV262228:LCX262228 LMR262228:LMT262228 LWN262228:LWP262228 MGJ262228:MGL262228 MQF262228:MQH262228 NAB262228:NAD262228 NJX262228:NJZ262228 NTT262228:NTV262228 ODP262228:ODR262228 ONL262228:ONN262228 OXH262228:OXJ262228 PHD262228:PHF262228 PQZ262228:PRB262228 QAV262228:QAX262228 QKR262228:QKT262228 QUN262228:QUP262228 REJ262228:REL262228 ROF262228:ROH262228 RYB262228:RYD262228 SHX262228:SHZ262228 SRT262228:SRV262228 TBP262228:TBR262228 TLL262228:TLN262228 TVH262228:TVJ262228 UFD262228:UFF262228 UOZ262228:UPB262228 UYV262228:UYX262228 VIR262228:VIT262228 VSN262228:VSP262228 WCJ262228:WCL262228 WMF262228:WMH262228 WWB262228:WWD262228 T327764:V327764 JP327764:JR327764 TL327764:TN327764 ADH327764:ADJ327764 AND327764:ANF327764 AWZ327764:AXB327764 BGV327764:BGX327764 BQR327764:BQT327764 CAN327764:CAP327764 CKJ327764:CKL327764 CUF327764:CUH327764 DEB327764:DED327764 DNX327764:DNZ327764 DXT327764:DXV327764 EHP327764:EHR327764 ERL327764:ERN327764 FBH327764:FBJ327764 FLD327764:FLF327764 FUZ327764:FVB327764 GEV327764:GEX327764 GOR327764:GOT327764 GYN327764:GYP327764 HIJ327764:HIL327764 HSF327764:HSH327764 ICB327764:ICD327764 ILX327764:ILZ327764 IVT327764:IVV327764 JFP327764:JFR327764 JPL327764:JPN327764 JZH327764:JZJ327764 KJD327764:KJF327764 KSZ327764:KTB327764 LCV327764:LCX327764 LMR327764:LMT327764 LWN327764:LWP327764 MGJ327764:MGL327764 MQF327764:MQH327764 NAB327764:NAD327764 NJX327764:NJZ327764 NTT327764:NTV327764 ODP327764:ODR327764 ONL327764:ONN327764 OXH327764:OXJ327764 PHD327764:PHF327764 PQZ327764:PRB327764 QAV327764:QAX327764 QKR327764:QKT327764 QUN327764:QUP327764 REJ327764:REL327764 ROF327764:ROH327764 RYB327764:RYD327764 SHX327764:SHZ327764 SRT327764:SRV327764 TBP327764:TBR327764 TLL327764:TLN327764 TVH327764:TVJ327764 UFD327764:UFF327764 UOZ327764:UPB327764 UYV327764:UYX327764 VIR327764:VIT327764 VSN327764:VSP327764 WCJ327764:WCL327764 WMF327764:WMH327764 WWB327764:WWD327764 T393300:V393300 JP393300:JR393300 TL393300:TN393300 ADH393300:ADJ393300 AND393300:ANF393300 AWZ393300:AXB393300 BGV393300:BGX393300 BQR393300:BQT393300 CAN393300:CAP393300 CKJ393300:CKL393300 CUF393300:CUH393300 DEB393300:DED393300 DNX393300:DNZ393300 DXT393300:DXV393300 EHP393300:EHR393300 ERL393300:ERN393300 FBH393300:FBJ393300 FLD393300:FLF393300 FUZ393300:FVB393300 GEV393300:GEX393300 GOR393300:GOT393300 GYN393300:GYP393300 HIJ393300:HIL393300 HSF393300:HSH393300 ICB393300:ICD393300 ILX393300:ILZ393300 IVT393300:IVV393300 JFP393300:JFR393300 JPL393300:JPN393300 JZH393300:JZJ393300 KJD393300:KJF393300 KSZ393300:KTB393300 LCV393300:LCX393300 LMR393300:LMT393300 LWN393300:LWP393300 MGJ393300:MGL393300 MQF393300:MQH393300 NAB393300:NAD393300 NJX393300:NJZ393300 NTT393300:NTV393300 ODP393300:ODR393300 ONL393300:ONN393300 OXH393300:OXJ393300 PHD393300:PHF393300 PQZ393300:PRB393300 QAV393300:QAX393300 QKR393300:QKT393300 QUN393300:QUP393300 REJ393300:REL393300 ROF393300:ROH393300 RYB393300:RYD393300 SHX393300:SHZ393300 SRT393300:SRV393300 TBP393300:TBR393300 TLL393300:TLN393300 TVH393300:TVJ393300 UFD393300:UFF393300 UOZ393300:UPB393300 UYV393300:UYX393300 VIR393300:VIT393300 VSN393300:VSP393300 WCJ393300:WCL393300 WMF393300:WMH393300 WWB393300:WWD393300 T458836:V458836 JP458836:JR458836 TL458836:TN458836 ADH458836:ADJ458836 AND458836:ANF458836 AWZ458836:AXB458836 BGV458836:BGX458836 BQR458836:BQT458836 CAN458836:CAP458836 CKJ458836:CKL458836 CUF458836:CUH458836 DEB458836:DED458836 DNX458836:DNZ458836 DXT458836:DXV458836 EHP458836:EHR458836 ERL458836:ERN458836 FBH458836:FBJ458836 FLD458836:FLF458836 FUZ458836:FVB458836 GEV458836:GEX458836 GOR458836:GOT458836 GYN458836:GYP458836 HIJ458836:HIL458836 HSF458836:HSH458836 ICB458836:ICD458836 ILX458836:ILZ458836 IVT458836:IVV458836 JFP458836:JFR458836 JPL458836:JPN458836 JZH458836:JZJ458836 KJD458836:KJF458836 KSZ458836:KTB458836 LCV458836:LCX458836 LMR458836:LMT458836 LWN458836:LWP458836 MGJ458836:MGL458836 MQF458836:MQH458836 NAB458836:NAD458836 NJX458836:NJZ458836 NTT458836:NTV458836 ODP458836:ODR458836 ONL458836:ONN458836 OXH458836:OXJ458836 PHD458836:PHF458836 PQZ458836:PRB458836 QAV458836:QAX458836 QKR458836:QKT458836 QUN458836:QUP458836 REJ458836:REL458836 ROF458836:ROH458836 RYB458836:RYD458836 SHX458836:SHZ458836 SRT458836:SRV458836 TBP458836:TBR458836 TLL458836:TLN458836 TVH458836:TVJ458836 UFD458836:UFF458836 UOZ458836:UPB458836 UYV458836:UYX458836 VIR458836:VIT458836 VSN458836:VSP458836 WCJ458836:WCL458836 WMF458836:WMH458836 WWB458836:WWD458836 T524372:V524372 JP524372:JR524372 TL524372:TN524372 ADH524372:ADJ524372 AND524372:ANF524372 AWZ524372:AXB524372 BGV524372:BGX524372 BQR524372:BQT524372 CAN524372:CAP524372 CKJ524372:CKL524372 CUF524372:CUH524372 DEB524372:DED524372 DNX524372:DNZ524372 DXT524372:DXV524372 EHP524372:EHR524372 ERL524372:ERN524372 FBH524372:FBJ524372 FLD524372:FLF524372 FUZ524372:FVB524372 GEV524372:GEX524372 GOR524372:GOT524372 GYN524372:GYP524372 HIJ524372:HIL524372 HSF524372:HSH524372 ICB524372:ICD524372 ILX524372:ILZ524372 IVT524372:IVV524372 JFP524372:JFR524372 JPL524372:JPN524372 JZH524372:JZJ524372 KJD524372:KJF524372 KSZ524372:KTB524372 LCV524372:LCX524372 LMR524372:LMT524372 LWN524372:LWP524372 MGJ524372:MGL524372 MQF524372:MQH524372 NAB524372:NAD524372 NJX524372:NJZ524372 NTT524372:NTV524372 ODP524372:ODR524372 ONL524372:ONN524372 OXH524372:OXJ524372 PHD524372:PHF524372 PQZ524372:PRB524372 QAV524372:QAX524372 QKR524372:QKT524372 QUN524372:QUP524372 REJ524372:REL524372 ROF524372:ROH524372 RYB524372:RYD524372 SHX524372:SHZ524372 SRT524372:SRV524372 TBP524372:TBR524372 TLL524372:TLN524372 TVH524372:TVJ524372 UFD524372:UFF524372 UOZ524372:UPB524372 UYV524372:UYX524372 VIR524372:VIT524372 VSN524372:VSP524372 WCJ524372:WCL524372 WMF524372:WMH524372 WWB524372:WWD524372 T589908:V589908 JP589908:JR589908 TL589908:TN589908 ADH589908:ADJ589908 AND589908:ANF589908 AWZ589908:AXB589908 BGV589908:BGX589908 BQR589908:BQT589908 CAN589908:CAP589908 CKJ589908:CKL589908 CUF589908:CUH589908 DEB589908:DED589908 DNX589908:DNZ589908 DXT589908:DXV589908 EHP589908:EHR589908 ERL589908:ERN589908 FBH589908:FBJ589908 FLD589908:FLF589908 FUZ589908:FVB589908 GEV589908:GEX589908 GOR589908:GOT589908 GYN589908:GYP589908 HIJ589908:HIL589908 HSF589908:HSH589908 ICB589908:ICD589908 ILX589908:ILZ589908 IVT589908:IVV589908 JFP589908:JFR589908 JPL589908:JPN589908 JZH589908:JZJ589908 KJD589908:KJF589908 KSZ589908:KTB589908 LCV589908:LCX589908 LMR589908:LMT589908 LWN589908:LWP589908 MGJ589908:MGL589908 MQF589908:MQH589908 NAB589908:NAD589908 NJX589908:NJZ589908 NTT589908:NTV589908 ODP589908:ODR589908 ONL589908:ONN589908 OXH589908:OXJ589908 PHD589908:PHF589908 PQZ589908:PRB589908 QAV589908:QAX589908 QKR589908:QKT589908 QUN589908:QUP589908 REJ589908:REL589908 ROF589908:ROH589908 RYB589908:RYD589908 SHX589908:SHZ589908 SRT589908:SRV589908 TBP589908:TBR589908 TLL589908:TLN589908 TVH589908:TVJ589908 UFD589908:UFF589908 UOZ589908:UPB589908 UYV589908:UYX589908 VIR589908:VIT589908 VSN589908:VSP589908 WCJ589908:WCL589908 WMF589908:WMH589908 WWB589908:WWD589908 T655444:V655444 JP655444:JR655444 TL655444:TN655444 ADH655444:ADJ655444 AND655444:ANF655444 AWZ655444:AXB655444 BGV655444:BGX655444 BQR655444:BQT655444 CAN655444:CAP655444 CKJ655444:CKL655444 CUF655444:CUH655444 DEB655444:DED655444 DNX655444:DNZ655444 DXT655444:DXV655444 EHP655444:EHR655444 ERL655444:ERN655444 FBH655444:FBJ655444 FLD655444:FLF655444 FUZ655444:FVB655444 GEV655444:GEX655444 GOR655444:GOT655444 GYN655444:GYP655444 HIJ655444:HIL655444 HSF655444:HSH655444 ICB655444:ICD655444 ILX655444:ILZ655444 IVT655444:IVV655444 JFP655444:JFR655444 JPL655444:JPN655444 JZH655444:JZJ655444 KJD655444:KJF655444 KSZ655444:KTB655444 LCV655444:LCX655444 LMR655444:LMT655444 LWN655444:LWP655444 MGJ655444:MGL655444 MQF655444:MQH655444 NAB655444:NAD655444 NJX655444:NJZ655444 NTT655444:NTV655444 ODP655444:ODR655444 ONL655444:ONN655444 OXH655444:OXJ655444 PHD655444:PHF655444 PQZ655444:PRB655444 QAV655444:QAX655444 QKR655444:QKT655444 QUN655444:QUP655444 REJ655444:REL655444 ROF655444:ROH655444 RYB655444:RYD655444 SHX655444:SHZ655444 SRT655444:SRV655444 TBP655444:TBR655444 TLL655444:TLN655444 TVH655444:TVJ655444 UFD655444:UFF655444 UOZ655444:UPB655444 UYV655444:UYX655444 VIR655444:VIT655444 VSN655444:VSP655444 WCJ655444:WCL655444 WMF655444:WMH655444 WWB655444:WWD655444 T720980:V720980 JP720980:JR720980 TL720980:TN720980 ADH720980:ADJ720980 AND720980:ANF720980 AWZ720980:AXB720980 BGV720980:BGX720980 BQR720980:BQT720980 CAN720980:CAP720980 CKJ720980:CKL720980 CUF720980:CUH720980 DEB720980:DED720980 DNX720980:DNZ720980 DXT720980:DXV720980 EHP720980:EHR720980 ERL720980:ERN720980 FBH720980:FBJ720980 FLD720980:FLF720980 FUZ720980:FVB720980 GEV720980:GEX720980 GOR720980:GOT720980 GYN720980:GYP720980 HIJ720980:HIL720980 HSF720980:HSH720980 ICB720980:ICD720980 ILX720980:ILZ720980 IVT720980:IVV720980 JFP720980:JFR720980 JPL720980:JPN720980 JZH720980:JZJ720980 KJD720980:KJF720980 KSZ720980:KTB720980 LCV720980:LCX720980 LMR720980:LMT720980 LWN720980:LWP720980 MGJ720980:MGL720980 MQF720980:MQH720980 NAB720980:NAD720980 NJX720980:NJZ720980 NTT720980:NTV720980 ODP720980:ODR720980 ONL720980:ONN720980 OXH720980:OXJ720980 PHD720980:PHF720980 PQZ720980:PRB720980 QAV720980:QAX720980 QKR720980:QKT720980 QUN720980:QUP720980 REJ720980:REL720980 ROF720980:ROH720980 RYB720980:RYD720980 SHX720980:SHZ720980 SRT720980:SRV720980 TBP720980:TBR720980 TLL720980:TLN720980 TVH720980:TVJ720980 UFD720980:UFF720980 UOZ720980:UPB720980 UYV720980:UYX720980 VIR720980:VIT720980 VSN720980:VSP720980 WCJ720980:WCL720980 WMF720980:WMH720980 WWB720980:WWD720980 T786516:V786516 JP786516:JR786516 TL786516:TN786516 ADH786516:ADJ786516 AND786516:ANF786516 AWZ786516:AXB786516 BGV786516:BGX786516 BQR786516:BQT786516 CAN786516:CAP786516 CKJ786516:CKL786516 CUF786516:CUH786516 DEB786516:DED786516 DNX786516:DNZ786516 DXT786516:DXV786516 EHP786516:EHR786516 ERL786516:ERN786516 FBH786516:FBJ786516 FLD786516:FLF786516 FUZ786516:FVB786516 GEV786516:GEX786516 GOR786516:GOT786516 GYN786516:GYP786516 HIJ786516:HIL786516 HSF786516:HSH786516 ICB786516:ICD786516 ILX786516:ILZ786516 IVT786516:IVV786516 JFP786516:JFR786516 JPL786516:JPN786516 JZH786516:JZJ786516 KJD786516:KJF786516 KSZ786516:KTB786516 LCV786516:LCX786516 LMR786516:LMT786516 LWN786516:LWP786516 MGJ786516:MGL786516 MQF786516:MQH786516 NAB786516:NAD786516 NJX786516:NJZ786516 NTT786516:NTV786516 ODP786516:ODR786516 ONL786516:ONN786516 OXH786516:OXJ786516 PHD786516:PHF786516 PQZ786516:PRB786516 QAV786516:QAX786516 QKR786516:QKT786516 QUN786516:QUP786516 REJ786516:REL786516 ROF786516:ROH786516 RYB786516:RYD786516 SHX786516:SHZ786516 SRT786516:SRV786516 TBP786516:TBR786516 TLL786516:TLN786516 TVH786516:TVJ786516 UFD786516:UFF786516 UOZ786516:UPB786516 UYV786516:UYX786516 VIR786516:VIT786516 VSN786516:VSP786516 WCJ786516:WCL786516 WMF786516:WMH786516 WWB786516:WWD786516 T852052:V852052 JP852052:JR852052 TL852052:TN852052 ADH852052:ADJ852052 AND852052:ANF852052 AWZ852052:AXB852052 BGV852052:BGX852052 BQR852052:BQT852052 CAN852052:CAP852052 CKJ852052:CKL852052 CUF852052:CUH852052 DEB852052:DED852052 DNX852052:DNZ852052 DXT852052:DXV852052 EHP852052:EHR852052 ERL852052:ERN852052 FBH852052:FBJ852052 FLD852052:FLF852052 FUZ852052:FVB852052 GEV852052:GEX852052 GOR852052:GOT852052 GYN852052:GYP852052 HIJ852052:HIL852052 HSF852052:HSH852052 ICB852052:ICD852052 ILX852052:ILZ852052 IVT852052:IVV852052 JFP852052:JFR852052 JPL852052:JPN852052 JZH852052:JZJ852052 KJD852052:KJF852052 KSZ852052:KTB852052 LCV852052:LCX852052 LMR852052:LMT852052 LWN852052:LWP852052 MGJ852052:MGL852052 MQF852052:MQH852052 NAB852052:NAD852052 NJX852052:NJZ852052 NTT852052:NTV852052 ODP852052:ODR852052 ONL852052:ONN852052 OXH852052:OXJ852052 PHD852052:PHF852052 PQZ852052:PRB852052 QAV852052:QAX852052 QKR852052:QKT852052 QUN852052:QUP852052 REJ852052:REL852052 ROF852052:ROH852052 RYB852052:RYD852052 SHX852052:SHZ852052 SRT852052:SRV852052 TBP852052:TBR852052 TLL852052:TLN852052 TVH852052:TVJ852052 UFD852052:UFF852052 UOZ852052:UPB852052 UYV852052:UYX852052 VIR852052:VIT852052 VSN852052:VSP852052 WCJ852052:WCL852052 WMF852052:WMH852052 WWB852052:WWD852052 T917588:V917588 JP917588:JR917588 TL917588:TN917588 ADH917588:ADJ917588 AND917588:ANF917588 AWZ917588:AXB917588 BGV917588:BGX917588 BQR917588:BQT917588 CAN917588:CAP917588 CKJ917588:CKL917588 CUF917588:CUH917588 DEB917588:DED917588 DNX917588:DNZ917588 DXT917588:DXV917588 EHP917588:EHR917588 ERL917588:ERN917588 FBH917588:FBJ917588 FLD917588:FLF917588 FUZ917588:FVB917588 GEV917588:GEX917588 GOR917588:GOT917588 GYN917588:GYP917588 HIJ917588:HIL917588 HSF917588:HSH917588 ICB917588:ICD917588 ILX917588:ILZ917588 IVT917588:IVV917588 JFP917588:JFR917588 JPL917588:JPN917588 JZH917588:JZJ917588 KJD917588:KJF917588 KSZ917588:KTB917588 LCV917588:LCX917588 LMR917588:LMT917588 LWN917588:LWP917588 MGJ917588:MGL917588 MQF917588:MQH917588 NAB917588:NAD917588 NJX917588:NJZ917588 NTT917588:NTV917588 ODP917588:ODR917588 ONL917588:ONN917588 OXH917588:OXJ917588 PHD917588:PHF917588 PQZ917588:PRB917588 QAV917588:QAX917588 QKR917588:QKT917588 QUN917588:QUP917588 REJ917588:REL917588 ROF917588:ROH917588 RYB917588:RYD917588 SHX917588:SHZ917588 SRT917588:SRV917588 TBP917588:TBR917588 TLL917588:TLN917588 TVH917588:TVJ917588 UFD917588:UFF917588 UOZ917588:UPB917588 UYV917588:UYX917588 VIR917588:VIT917588 VSN917588:VSP917588 WCJ917588:WCL917588 WMF917588:WMH917588 WWB917588:WWD917588 T983124:V983124 JP983124:JR983124 TL983124:TN983124 ADH983124:ADJ983124 AND983124:ANF983124 AWZ983124:AXB983124 BGV983124:BGX983124 BQR983124:BQT983124 CAN983124:CAP983124 CKJ983124:CKL983124 CUF983124:CUH983124 DEB983124:DED983124 DNX983124:DNZ983124 DXT983124:DXV983124 EHP983124:EHR983124 ERL983124:ERN983124 FBH983124:FBJ983124 FLD983124:FLF983124 FUZ983124:FVB983124 GEV983124:GEX983124 GOR983124:GOT983124 GYN983124:GYP983124 HIJ983124:HIL983124 HSF983124:HSH983124 ICB983124:ICD983124 ILX983124:ILZ983124 IVT983124:IVV983124 JFP983124:JFR983124 JPL983124:JPN983124 JZH983124:JZJ983124 KJD983124:KJF983124 KSZ983124:KTB983124 LCV983124:LCX983124 LMR983124:LMT983124 LWN983124:LWP983124 MGJ983124:MGL983124 MQF983124:MQH983124 NAB983124:NAD983124 NJX983124:NJZ983124 NTT983124:NTV983124 ODP983124:ODR983124 ONL983124:ONN983124 OXH983124:OXJ983124 PHD983124:PHF983124 PQZ983124:PRB983124 QAV983124:QAX983124 QKR983124:QKT983124 QUN983124:QUP983124 REJ983124:REL983124 ROF983124:ROH983124 RYB983124:RYD983124 SHX983124:SHZ983124 SRT983124:SRV983124 TBP983124:TBR983124 TLL983124:TLN983124 TVH983124:TVJ983124 UFD983124:UFF983124 UOZ983124:UPB983124 UYV983124:UYX983124 VIR983124:VIT983124 VSN983124:VSP983124 WCJ983124:WCL983124 WMF983124:WMH983124 WWB983124:WWD983124 T94:V94 JP94:JR94 TL94:TN94 ADH94:ADJ94 AND94:ANF94 AWZ94:AXB94 BGV94:BGX94 BQR94:BQT94 CAN94:CAP94 CKJ94:CKL94 CUF94:CUH94 DEB94:DED94 DNX94:DNZ94 DXT94:DXV94 EHP94:EHR94 ERL94:ERN94 FBH94:FBJ94 FLD94:FLF94 FUZ94:FVB94 GEV94:GEX94 GOR94:GOT94 GYN94:GYP94 HIJ94:HIL94 HSF94:HSH94 ICB94:ICD94 ILX94:ILZ94 IVT94:IVV94 JFP94:JFR94 JPL94:JPN94 JZH94:JZJ94 KJD94:KJF94 KSZ94:KTB94 LCV94:LCX94 LMR94:LMT94 LWN94:LWP94 MGJ94:MGL94 MQF94:MQH94 NAB94:NAD94 NJX94:NJZ94 NTT94:NTV94 ODP94:ODR94 ONL94:ONN94 OXH94:OXJ94 PHD94:PHF94 PQZ94:PRB94 QAV94:QAX94 QKR94:QKT94 QUN94:QUP94 REJ94:REL94 ROF94:ROH94 RYB94:RYD94 SHX94:SHZ94 SRT94:SRV94 TBP94:TBR94 TLL94:TLN94 TVH94:TVJ94 UFD94:UFF94 UOZ94:UPB94 UYV94:UYX94 VIR94:VIT94 VSN94:VSP94 WCJ94:WCL94 WMF94:WMH94 WWB94:WWD94 T65630:V65630 JP65630:JR65630 TL65630:TN65630 ADH65630:ADJ65630 AND65630:ANF65630 AWZ65630:AXB65630 BGV65630:BGX65630 BQR65630:BQT65630 CAN65630:CAP65630 CKJ65630:CKL65630 CUF65630:CUH65630 DEB65630:DED65630 DNX65630:DNZ65630 DXT65630:DXV65630 EHP65630:EHR65630 ERL65630:ERN65630 FBH65630:FBJ65630 FLD65630:FLF65630 FUZ65630:FVB65630 GEV65630:GEX65630 GOR65630:GOT65630 GYN65630:GYP65630 HIJ65630:HIL65630 HSF65630:HSH65630 ICB65630:ICD65630 ILX65630:ILZ65630 IVT65630:IVV65630 JFP65630:JFR65630 JPL65630:JPN65630 JZH65630:JZJ65630 KJD65630:KJF65630 KSZ65630:KTB65630 LCV65630:LCX65630 LMR65630:LMT65630 LWN65630:LWP65630 MGJ65630:MGL65630 MQF65630:MQH65630 NAB65630:NAD65630 NJX65630:NJZ65630 NTT65630:NTV65630 ODP65630:ODR65630 ONL65630:ONN65630 OXH65630:OXJ65630 PHD65630:PHF65630 PQZ65630:PRB65630 QAV65630:QAX65630 QKR65630:QKT65630 QUN65630:QUP65630 REJ65630:REL65630 ROF65630:ROH65630 RYB65630:RYD65630 SHX65630:SHZ65630 SRT65630:SRV65630 TBP65630:TBR65630 TLL65630:TLN65630 TVH65630:TVJ65630 UFD65630:UFF65630 UOZ65630:UPB65630 UYV65630:UYX65630 VIR65630:VIT65630 VSN65630:VSP65630 WCJ65630:WCL65630 WMF65630:WMH65630 WWB65630:WWD65630 T131166:V131166 JP131166:JR131166 TL131166:TN131166 ADH131166:ADJ131166 AND131166:ANF131166 AWZ131166:AXB131166 BGV131166:BGX131166 BQR131166:BQT131166 CAN131166:CAP131166 CKJ131166:CKL131166 CUF131166:CUH131166 DEB131166:DED131166 DNX131166:DNZ131166 DXT131166:DXV131166 EHP131166:EHR131166 ERL131166:ERN131166 FBH131166:FBJ131166 FLD131166:FLF131166 FUZ131166:FVB131166 GEV131166:GEX131166 GOR131166:GOT131166 GYN131166:GYP131166 HIJ131166:HIL131166 HSF131166:HSH131166 ICB131166:ICD131166 ILX131166:ILZ131166 IVT131166:IVV131166 JFP131166:JFR131166 JPL131166:JPN131166 JZH131166:JZJ131166 KJD131166:KJF131166 KSZ131166:KTB131166 LCV131166:LCX131166 LMR131166:LMT131166 LWN131166:LWP131166 MGJ131166:MGL131166 MQF131166:MQH131166 NAB131166:NAD131166 NJX131166:NJZ131166 NTT131166:NTV131166 ODP131166:ODR131166 ONL131166:ONN131166 OXH131166:OXJ131166 PHD131166:PHF131166 PQZ131166:PRB131166 QAV131166:QAX131166 QKR131166:QKT131166 QUN131166:QUP131166 REJ131166:REL131166 ROF131166:ROH131166 RYB131166:RYD131166 SHX131166:SHZ131166 SRT131166:SRV131166 TBP131166:TBR131166 TLL131166:TLN131166 TVH131166:TVJ131166 UFD131166:UFF131166 UOZ131166:UPB131166 UYV131166:UYX131166 VIR131166:VIT131166 VSN131166:VSP131166 WCJ131166:WCL131166 WMF131166:WMH131166 WWB131166:WWD131166 T196702:V196702 JP196702:JR196702 TL196702:TN196702 ADH196702:ADJ196702 AND196702:ANF196702 AWZ196702:AXB196702 BGV196702:BGX196702 BQR196702:BQT196702 CAN196702:CAP196702 CKJ196702:CKL196702 CUF196702:CUH196702 DEB196702:DED196702 DNX196702:DNZ196702 DXT196702:DXV196702 EHP196702:EHR196702 ERL196702:ERN196702 FBH196702:FBJ196702 FLD196702:FLF196702 FUZ196702:FVB196702 GEV196702:GEX196702 GOR196702:GOT196702 GYN196702:GYP196702 HIJ196702:HIL196702 HSF196702:HSH196702 ICB196702:ICD196702 ILX196702:ILZ196702 IVT196702:IVV196702 JFP196702:JFR196702 JPL196702:JPN196702 JZH196702:JZJ196702 KJD196702:KJF196702 KSZ196702:KTB196702 LCV196702:LCX196702 LMR196702:LMT196702 LWN196702:LWP196702 MGJ196702:MGL196702 MQF196702:MQH196702 NAB196702:NAD196702 NJX196702:NJZ196702 NTT196702:NTV196702 ODP196702:ODR196702 ONL196702:ONN196702 OXH196702:OXJ196702 PHD196702:PHF196702 PQZ196702:PRB196702 QAV196702:QAX196702 QKR196702:QKT196702 QUN196702:QUP196702 REJ196702:REL196702 ROF196702:ROH196702 RYB196702:RYD196702 SHX196702:SHZ196702 SRT196702:SRV196702 TBP196702:TBR196702 TLL196702:TLN196702 TVH196702:TVJ196702 UFD196702:UFF196702 UOZ196702:UPB196702 UYV196702:UYX196702 VIR196702:VIT196702 VSN196702:VSP196702 WCJ196702:WCL196702 WMF196702:WMH196702 WWB196702:WWD196702 T262238:V262238 JP262238:JR262238 TL262238:TN262238 ADH262238:ADJ262238 AND262238:ANF262238 AWZ262238:AXB262238 BGV262238:BGX262238 BQR262238:BQT262238 CAN262238:CAP262238 CKJ262238:CKL262238 CUF262238:CUH262238 DEB262238:DED262238 DNX262238:DNZ262238 DXT262238:DXV262238 EHP262238:EHR262238 ERL262238:ERN262238 FBH262238:FBJ262238 FLD262238:FLF262238 FUZ262238:FVB262238 GEV262238:GEX262238 GOR262238:GOT262238 GYN262238:GYP262238 HIJ262238:HIL262238 HSF262238:HSH262238 ICB262238:ICD262238 ILX262238:ILZ262238 IVT262238:IVV262238 JFP262238:JFR262238 JPL262238:JPN262238 JZH262238:JZJ262238 KJD262238:KJF262238 KSZ262238:KTB262238 LCV262238:LCX262238 LMR262238:LMT262238 LWN262238:LWP262238 MGJ262238:MGL262238 MQF262238:MQH262238 NAB262238:NAD262238 NJX262238:NJZ262238 NTT262238:NTV262238 ODP262238:ODR262238 ONL262238:ONN262238 OXH262238:OXJ262238 PHD262238:PHF262238 PQZ262238:PRB262238 QAV262238:QAX262238 QKR262238:QKT262238 QUN262238:QUP262238 REJ262238:REL262238 ROF262238:ROH262238 RYB262238:RYD262238 SHX262238:SHZ262238 SRT262238:SRV262238 TBP262238:TBR262238 TLL262238:TLN262238 TVH262238:TVJ262238 UFD262238:UFF262238 UOZ262238:UPB262238 UYV262238:UYX262238 VIR262238:VIT262238 VSN262238:VSP262238 WCJ262238:WCL262238 WMF262238:WMH262238 WWB262238:WWD262238 T327774:V327774 JP327774:JR327774 TL327774:TN327774 ADH327774:ADJ327774 AND327774:ANF327774 AWZ327774:AXB327774 BGV327774:BGX327774 BQR327774:BQT327774 CAN327774:CAP327774 CKJ327774:CKL327774 CUF327774:CUH327774 DEB327774:DED327774 DNX327774:DNZ327774 DXT327774:DXV327774 EHP327774:EHR327774 ERL327774:ERN327774 FBH327774:FBJ327774 FLD327774:FLF327774 FUZ327774:FVB327774 GEV327774:GEX327774 GOR327774:GOT327774 GYN327774:GYP327774 HIJ327774:HIL327774 HSF327774:HSH327774 ICB327774:ICD327774 ILX327774:ILZ327774 IVT327774:IVV327774 JFP327774:JFR327774 JPL327774:JPN327774 JZH327774:JZJ327774 KJD327774:KJF327774 KSZ327774:KTB327774 LCV327774:LCX327774 LMR327774:LMT327774 LWN327774:LWP327774 MGJ327774:MGL327774 MQF327774:MQH327774 NAB327774:NAD327774 NJX327774:NJZ327774 NTT327774:NTV327774 ODP327774:ODR327774 ONL327774:ONN327774 OXH327774:OXJ327774 PHD327774:PHF327774 PQZ327774:PRB327774 QAV327774:QAX327774 QKR327774:QKT327774 QUN327774:QUP327774 REJ327774:REL327774 ROF327774:ROH327774 RYB327774:RYD327774 SHX327774:SHZ327774 SRT327774:SRV327774 TBP327774:TBR327774 TLL327774:TLN327774 TVH327774:TVJ327774 UFD327774:UFF327774 UOZ327774:UPB327774 UYV327774:UYX327774 VIR327774:VIT327774 VSN327774:VSP327774 WCJ327774:WCL327774 WMF327774:WMH327774 WWB327774:WWD327774 T393310:V393310 JP393310:JR393310 TL393310:TN393310 ADH393310:ADJ393310 AND393310:ANF393310 AWZ393310:AXB393310 BGV393310:BGX393310 BQR393310:BQT393310 CAN393310:CAP393310 CKJ393310:CKL393310 CUF393310:CUH393310 DEB393310:DED393310 DNX393310:DNZ393310 DXT393310:DXV393310 EHP393310:EHR393310 ERL393310:ERN393310 FBH393310:FBJ393310 FLD393310:FLF393310 FUZ393310:FVB393310 GEV393310:GEX393310 GOR393310:GOT393310 GYN393310:GYP393310 HIJ393310:HIL393310 HSF393310:HSH393310 ICB393310:ICD393310 ILX393310:ILZ393310 IVT393310:IVV393310 JFP393310:JFR393310 JPL393310:JPN393310 JZH393310:JZJ393310 KJD393310:KJF393310 KSZ393310:KTB393310 LCV393310:LCX393310 LMR393310:LMT393310 LWN393310:LWP393310 MGJ393310:MGL393310 MQF393310:MQH393310 NAB393310:NAD393310 NJX393310:NJZ393310 NTT393310:NTV393310 ODP393310:ODR393310 ONL393310:ONN393310 OXH393310:OXJ393310 PHD393310:PHF393310 PQZ393310:PRB393310 QAV393310:QAX393310 QKR393310:QKT393310 QUN393310:QUP393310 REJ393310:REL393310 ROF393310:ROH393310 RYB393310:RYD393310 SHX393310:SHZ393310 SRT393310:SRV393310 TBP393310:TBR393310 TLL393310:TLN393310 TVH393310:TVJ393310 UFD393310:UFF393310 UOZ393310:UPB393310 UYV393310:UYX393310 VIR393310:VIT393310 VSN393310:VSP393310 WCJ393310:WCL393310 WMF393310:WMH393310 WWB393310:WWD393310 T458846:V458846 JP458846:JR458846 TL458846:TN458846 ADH458846:ADJ458846 AND458846:ANF458846 AWZ458846:AXB458846 BGV458846:BGX458846 BQR458846:BQT458846 CAN458846:CAP458846 CKJ458846:CKL458846 CUF458846:CUH458846 DEB458846:DED458846 DNX458846:DNZ458846 DXT458846:DXV458846 EHP458846:EHR458846 ERL458846:ERN458846 FBH458846:FBJ458846 FLD458846:FLF458846 FUZ458846:FVB458846 GEV458846:GEX458846 GOR458846:GOT458846 GYN458846:GYP458846 HIJ458846:HIL458846 HSF458846:HSH458846 ICB458846:ICD458846 ILX458846:ILZ458846 IVT458846:IVV458846 JFP458846:JFR458846 JPL458846:JPN458846 JZH458846:JZJ458846 KJD458846:KJF458846 KSZ458846:KTB458846 LCV458846:LCX458846 LMR458846:LMT458846 LWN458846:LWP458846 MGJ458846:MGL458846 MQF458846:MQH458846 NAB458846:NAD458846 NJX458846:NJZ458846 NTT458846:NTV458846 ODP458846:ODR458846 ONL458846:ONN458846 OXH458846:OXJ458846 PHD458846:PHF458846 PQZ458846:PRB458846 QAV458846:QAX458846 QKR458846:QKT458846 QUN458846:QUP458846 REJ458846:REL458846 ROF458846:ROH458846 RYB458846:RYD458846 SHX458846:SHZ458846 SRT458846:SRV458846 TBP458846:TBR458846 TLL458846:TLN458846 TVH458846:TVJ458846 UFD458846:UFF458846 UOZ458846:UPB458846 UYV458846:UYX458846 VIR458846:VIT458846 VSN458846:VSP458846 WCJ458846:WCL458846 WMF458846:WMH458846 WWB458846:WWD458846 T524382:V524382 JP524382:JR524382 TL524382:TN524382 ADH524382:ADJ524382 AND524382:ANF524382 AWZ524382:AXB524382 BGV524382:BGX524382 BQR524382:BQT524382 CAN524382:CAP524382 CKJ524382:CKL524382 CUF524382:CUH524382 DEB524382:DED524382 DNX524382:DNZ524382 DXT524382:DXV524382 EHP524382:EHR524382 ERL524382:ERN524382 FBH524382:FBJ524382 FLD524382:FLF524382 FUZ524382:FVB524382 GEV524382:GEX524382 GOR524382:GOT524382 GYN524382:GYP524382 HIJ524382:HIL524382 HSF524382:HSH524382 ICB524382:ICD524382 ILX524382:ILZ524382 IVT524382:IVV524382 JFP524382:JFR524382 JPL524382:JPN524382 JZH524382:JZJ524382 KJD524382:KJF524382 KSZ524382:KTB524382 LCV524382:LCX524382 LMR524382:LMT524382 LWN524382:LWP524382 MGJ524382:MGL524382 MQF524382:MQH524382 NAB524382:NAD524382 NJX524382:NJZ524382 NTT524382:NTV524382 ODP524382:ODR524382 ONL524382:ONN524382 OXH524382:OXJ524382 PHD524382:PHF524382 PQZ524382:PRB524382 QAV524382:QAX524382 QKR524382:QKT524382 QUN524382:QUP524382 REJ524382:REL524382 ROF524382:ROH524382 RYB524382:RYD524382 SHX524382:SHZ524382 SRT524382:SRV524382 TBP524382:TBR524382 TLL524382:TLN524382 TVH524382:TVJ524382 UFD524382:UFF524382 UOZ524382:UPB524382 UYV524382:UYX524382 VIR524382:VIT524382 VSN524382:VSP524382 WCJ524382:WCL524382 WMF524382:WMH524382 WWB524382:WWD524382 T589918:V589918 JP589918:JR589918 TL589918:TN589918 ADH589918:ADJ589918 AND589918:ANF589918 AWZ589918:AXB589918 BGV589918:BGX589918 BQR589918:BQT589918 CAN589918:CAP589918 CKJ589918:CKL589918 CUF589918:CUH589918 DEB589918:DED589918 DNX589918:DNZ589918 DXT589918:DXV589918 EHP589918:EHR589918 ERL589918:ERN589918 FBH589918:FBJ589918 FLD589918:FLF589918 FUZ589918:FVB589918 GEV589918:GEX589918 GOR589918:GOT589918 GYN589918:GYP589918 HIJ589918:HIL589918 HSF589918:HSH589918 ICB589918:ICD589918 ILX589918:ILZ589918 IVT589918:IVV589918 JFP589918:JFR589918 JPL589918:JPN589918 JZH589918:JZJ589918 KJD589918:KJF589918 KSZ589918:KTB589918 LCV589918:LCX589918 LMR589918:LMT589918 LWN589918:LWP589918 MGJ589918:MGL589918 MQF589918:MQH589918 NAB589918:NAD589918 NJX589918:NJZ589918 NTT589918:NTV589918 ODP589918:ODR589918 ONL589918:ONN589918 OXH589918:OXJ589918 PHD589918:PHF589918 PQZ589918:PRB589918 QAV589918:QAX589918 QKR589918:QKT589918 QUN589918:QUP589918 REJ589918:REL589918 ROF589918:ROH589918 RYB589918:RYD589918 SHX589918:SHZ589918 SRT589918:SRV589918 TBP589918:TBR589918 TLL589918:TLN589918 TVH589918:TVJ589918 UFD589918:UFF589918 UOZ589918:UPB589918 UYV589918:UYX589918 VIR589918:VIT589918 VSN589918:VSP589918 WCJ589918:WCL589918 WMF589918:WMH589918 WWB589918:WWD589918 T655454:V655454 JP655454:JR655454 TL655454:TN655454 ADH655454:ADJ655454 AND655454:ANF655454 AWZ655454:AXB655454 BGV655454:BGX655454 BQR655454:BQT655454 CAN655454:CAP655454 CKJ655454:CKL655454 CUF655454:CUH655454 DEB655454:DED655454 DNX655454:DNZ655454 DXT655454:DXV655454 EHP655454:EHR655454 ERL655454:ERN655454 FBH655454:FBJ655454 FLD655454:FLF655454 FUZ655454:FVB655454 GEV655454:GEX655454 GOR655454:GOT655454 GYN655454:GYP655454 HIJ655454:HIL655454 HSF655454:HSH655454 ICB655454:ICD655454 ILX655454:ILZ655454 IVT655454:IVV655454 JFP655454:JFR655454 JPL655454:JPN655454 JZH655454:JZJ655454 KJD655454:KJF655454 KSZ655454:KTB655454 LCV655454:LCX655454 LMR655454:LMT655454 LWN655454:LWP655454 MGJ655454:MGL655454 MQF655454:MQH655454 NAB655454:NAD655454 NJX655454:NJZ655454 NTT655454:NTV655454 ODP655454:ODR655454 ONL655454:ONN655454 OXH655454:OXJ655454 PHD655454:PHF655454 PQZ655454:PRB655454 QAV655454:QAX655454 QKR655454:QKT655454 QUN655454:QUP655454 REJ655454:REL655454 ROF655454:ROH655454 RYB655454:RYD655454 SHX655454:SHZ655454 SRT655454:SRV655454 TBP655454:TBR655454 TLL655454:TLN655454 TVH655454:TVJ655454 UFD655454:UFF655454 UOZ655454:UPB655454 UYV655454:UYX655454 VIR655454:VIT655454 VSN655454:VSP655454 WCJ655454:WCL655454 WMF655454:WMH655454 WWB655454:WWD655454 T720990:V720990 JP720990:JR720990 TL720990:TN720990 ADH720990:ADJ720990 AND720990:ANF720990 AWZ720990:AXB720990 BGV720990:BGX720990 BQR720990:BQT720990 CAN720990:CAP720990 CKJ720990:CKL720990 CUF720990:CUH720990 DEB720990:DED720990 DNX720990:DNZ720990 DXT720990:DXV720990 EHP720990:EHR720990 ERL720990:ERN720990 FBH720990:FBJ720990 FLD720990:FLF720990 FUZ720990:FVB720990 GEV720990:GEX720990 GOR720990:GOT720990 GYN720990:GYP720990 HIJ720990:HIL720990 HSF720990:HSH720990 ICB720990:ICD720990 ILX720990:ILZ720990 IVT720990:IVV720990 JFP720990:JFR720990 JPL720990:JPN720990 JZH720990:JZJ720990 KJD720990:KJF720990 KSZ720990:KTB720990 LCV720990:LCX720990 LMR720990:LMT720990 LWN720990:LWP720990 MGJ720990:MGL720990 MQF720990:MQH720990 NAB720990:NAD720990 NJX720990:NJZ720990 NTT720990:NTV720990 ODP720990:ODR720990 ONL720990:ONN720990 OXH720990:OXJ720990 PHD720990:PHF720990 PQZ720990:PRB720990 QAV720990:QAX720990 QKR720990:QKT720990 QUN720990:QUP720990 REJ720990:REL720990 ROF720990:ROH720990 RYB720990:RYD720990 SHX720990:SHZ720990 SRT720990:SRV720990 TBP720990:TBR720990 TLL720990:TLN720990 TVH720990:TVJ720990 UFD720990:UFF720990 UOZ720990:UPB720990 UYV720990:UYX720990 VIR720990:VIT720990 VSN720990:VSP720990 WCJ720990:WCL720990 WMF720990:WMH720990 WWB720990:WWD720990 T786526:V786526 JP786526:JR786526 TL786526:TN786526 ADH786526:ADJ786526 AND786526:ANF786526 AWZ786526:AXB786526 BGV786526:BGX786526 BQR786526:BQT786526 CAN786526:CAP786526 CKJ786526:CKL786526 CUF786526:CUH786526 DEB786526:DED786526 DNX786526:DNZ786526 DXT786526:DXV786526 EHP786526:EHR786526 ERL786526:ERN786526 FBH786526:FBJ786526 FLD786526:FLF786526 FUZ786526:FVB786526 GEV786526:GEX786526 GOR786526:GOT786526 GYN786526:GYP786526 HIJ786526:HIL786526 HSF786526:HSH786526 ICB786526:ICD786526 ILX786526:ILZ786526 IVT786526:IVV786526 JFP786526:JFR786526 JPL786526:JPN786526 JZH786526:JZJ786526 KJD786526:KJF786526 KSZ786526:KTB786526 LCV786526:LCX786526 LMR786526:LMT786526 LWN786526:LWP786526 MGJ786526:MGL786526 MQF786526:MQH786526 NAB786526:NAD786526 NJX786526:NJZ786526 NTT786526:NTV786526 ODP786526:ODR786526 ONL786526:ONN786526 OXH786526:OXJ786526 PHD786526:PHF786526 PQZ786526:PRB786526 QAV786526:QAX786526 QKR786526:QKT786526 QUN786526:QUP786526 REJ786526:REL786526 ROF786526:ROH786526 RYB786526:RYD786526 SHX786526:SHZ786526 SRT786526:SRV786526 TBP786526:TBR786526 TLL786526:TLN786526 TVH786526:TVJ786526 UFD786526:UFF786526 UOZ786526:UPB786526 UYV786526:UYX786526 VIR786526:VIT786526 VSN786526:VSP786526 WCJ786526:WCL786526 WMF786526:WMH786526 WWB786526:WWD786526 T852062:V852062 JP852062:JR852062 TL852062:TN852062 ADH852062:ADJ852062 AND852062:ANF852062 AWZ852062:AXB852062 BGV852062:BGX852062 BQR852062:BQT852062 CAN852062:CAP852062 CKJ852062:CKL852062 CUF852062:CUH852062 DEB852062:DED852062 DNX852062:DNZ852062 DXT852062:DXV852062 EHP852062:EHR852062 ERL852062:ERN852062 FBH852062:FBJ852062 FLD852062:FLF852062 FUZ852062:FVB852062 GEV852062:GEX852062 GOR852062:GOT852062 GYN852062:GYP852062 HIJ852062:HIL852062 HSF852062:HSH852062 ICB852062:ICD852062 ILX852062:ILZ852062 IVT852062:IVV852062 JFP852062:JFR852062 JPL852062:JPN852062 JZH852062:JZJ852062 KJD852062:KJF852062 KSZ852062:KTB852062 LCV852062:LCX852062 LMR852062:LMT852062 LWN852062:LWP852062 MGJ852062:MGL852062 MQF852062:MQH852062 NAB852062:NAD852062 NJX852062:NJZ852062 NTT852062:NTV852062 ODP852062:ODR852062 ONL852062:ONN852062 OXH852062:OXJ852062 PHD852062:PHF852062 PQZ852062:PRB852062 QAV852062:QAX852062 QKR852062:QKT852062 QUN852062:QUP852062 REJ852062:REL852062 ROF852062:ROH852062 RYB852062:RYD852062 SHX852062:SHZ852062 SRT852062:SRV852062 TBP852062:TBR852062 TLL852062:TLN852062 TVH852062:TVJ852062 UFD852062:UFF852062 UOZ852062:UPB852062 UYV852062:UYX852062 VIR852062:VIT852062 VSN852062:VSP852062 WCJ852062:WCL852062 WMF852062:WMH852062 WWB852062:WWD852062 T917598:V917598 JP917598:JR917598 TL917598:TN917598 ADH917598:ADJ917598 AND917598:ANF917598 AWZ917598:AXB917598 BGV917598:BGX917598 BQR917598:BQT917598 CAN917598:CAP917598 CKJ917598:CKL917598 CUF917598:CUH917598 DEB917598:DED917598 DNX917598:DNZ917598 DXT917598:DXV917598 EHP917598:EHR917598 ERL917598:ERN917598 FBH917598:FBJ917598 FLD917598:FLF917598 FUZ917598:FVB917598 GEV917598:GEX917598 GOR917598:GOT917598 GYN917598:GYP917598 HIJ917598:HIL917598 HSF917598:HSH917598 ICB917598:ICD917598 ILX917598:ILZ917598 IVT917598:IVV917598 JFP917598:JFR917598 JPL917598:JPN917598 JZH917598:JZJ917598 KJD917598:KJF917598 KSZ917598:KTB917598 LCV917598:LCX917598 LMR917598:LMT917598 LWN917598:LWP917598 MGJ917598:MGL917598 MQF917598:MQH917598 NAB917598:NAD917598 NJX917598:NJZ917598 NTT917598:NTV917598 ODP917598:ODR917598 ONL917598:ONN917598 OXH917598:OXJ917598 PHD917598:PHF917598 PQZ917598:PRB917598 QAV917598:QAX917598 QKR917598:QKT917598 QUN917598:QUP917598 REJ917598:REL917598 ROF917598:ROH917598 RYB917598:RYD917598 SHX917598:SHZ917598 SRT917598:SRV917598 TBP917598:TBR917598 TLL917598:TLN917598 TVH917598:TVJ917598 UFD917598:UFF917598 UOZ917598:UPB917598 UYV917598:UYX917598 VIR917598:VIT917598 VSN917598:VSP917598 WCJ917598:WCL917598 WMF917598:WMH917598 WWB917598:WWD917598 T983134:V983134 JP983134:JR983134 TL983134:TN983134 ADH983134:ADJ983134 AND983134:ANF983134 AWZ983134:AXB983134 BGV983134:BGX983134 BQR983134:BQT983134 CAN983134:CAP983134 CKJ983134:CKL983134 CUF983134:CUH983134 DEB983134:DED983134 DNX983134:DNZ983134 DXT983134:DXV983134 EHP983134:EHR983134 ERL983134:ERN983134 FBH983134:FBJ983134 FLD983134:FLF983134 FUZ983134:FVB983134 GEV983134:GEX983134 GOR983134:GOT983134 GYN983134:GYP983134 HIJ983134:HIL983134 HSF983134:HSH983134 ICB983134:ICD983134 ILX983134:ILZ983134 IVT983134:IVV983134 JFP983134:JFR983134 JPL983134:JPN983134 JZH983134:JZJ983134 KJD983134:KJF983134 KSZ983134:KTB983134 LCV983134:LCX983134 LMR983134:LMT983134 LWN983134:LWP983134 MGJ983134:MGL983134 MQF983134:MQH983134 NAB983134:NAD983134 NJX983134:NJZ983134 NTT983134:NTV983134 ODP983134:ODR983134 ONL983134:ONN983134 OXH983134:OXJ983134 PHD983134:PHF983134 PQZ983134:PRB983134 QAV983134:QAX983134 QKR983134:QKT983134 QUN983134:QUP983134 REJ983134:REL983134 ROF983134:ROH983134 RYB983134:RYD983134 SHX983134:SHZ983134 SRT983134:SRV983134 TBP983134:TBR983134 TLL983134:TLN983134 TVH983134:TVJ983134 UFD983134:UFF983134 UOZ983134:UPB983134 UYV983134:UYX983134 VIR983134:VIT983134 VSN983134:VSP983134 WCJ983134:WCL983134 WMF983134:WMH983134 WWB983134:WWD983134 T24:V24 JP24:JR24 TL24:TN24 ADH24:ADJ24 AND24:ANF24 AWZ24:AXB24 BGV24:BGX24 BQR24:BQT24 CAN24:CAP24 CKJ24:CKL24 CUF24:CUH24 DEB24:DED24 DNX24:DNZ24 DXT24:DXV24 EHP24:EHR24 ERL24:ERN24 FBH24:FBJ24 FLD24:FLF24 FUZ24:FVB24 GEV24:GEX24 GOR24:GOT24 GYN24:GYP24 HIJ24:HIL24 HSF24:HSH24 ICB24:ICD24 ILX24:ILZ24 IVT24:IVV24 JFP24:JFR24 JPL24:JPN24 JZH24:JZJ24 KJD24:KJF24 KSZ24:KTB24 LCV24:LCX24 LMR24:LMT24 LWN24:LWP24 MGJ24:MGL24 MQF24:MQH24 NAB24:NAD24 NJX24:NJZ24 NTT24:NTV24 ODP24:ODR24 ONL24:ONN24 OXH24:OXJ24 PHD24:PHF24 PQZ24:PRB24 QAV24:QAX24 QKR24:QKT24 QUN24:QUP24 REJ24:REL24 ROF24:ROH24 RYB24:RYD24 SHX24:SHZ24 SRT24:SRV24 TBP24:TBR24 TLL24:TLN24 TVH24:TVJ24 UFD24:UFF24 UOZ24:UPB24 UYV24:UYX24 VIR24:VIT24 VSN24:VSP24 WCJ24:WCL24 WMF24:WMH24 WWB24:WWD24 T65560:V65560 JP65560:JR65560 TL65560:TN65560 ADH65560:ADJ65560 AND65560:ANF65560 AWZ65560:AXB65560 BGV65560:BGX65560 BQR65560:BQT65560 CAN65560:CAP65560 CKJ65560:CKL65560 CUF65560:CUH65560 DEB65560:DED65560 DNX65560:DNZ65560 DXT65560:DXV65560 EHP65560:EHR65560 ERL65560:ERN65560 FBH65560:FBJ65560 FLD65560:FLF65560 FUZ65560:FVB65560 GEV65560:GEX65560 GOR65560:GOT65560 GYN65560:GYP65560 HIJ65560:HIL65560 HSF65560:HSH65560 ICB65560:ICD65560 ILX65560:ILZ65560 IVT65560:IVV65560 JFP65560:JFR65560 JPL65560:JPN65560 JZH65560:JZJ65560 KJD65560:KJF65560 KSZ65560:KTB65560 LCV65560:LCX65560 LMR65560:LMT65560 LWN65560:LWP65560 MGJ65560:MGL65560 MQF65560:MQH65560 NAB65560:NAD65560 NJX65560:NJZ65560 NTT65560:NTV65560 ODP65560:ODR65560 ONL65560:ONN65560 OXH65560:OXJ65560 PHD65560:PHF65560 PQZ65560:PRB65560 QAV65560:QAX65560 QKR65560:QKT65560 QUN65560:QUP65560 REJ65560:REL65560 ROF65560:ROH65560 RYB65560:RYD65560 SHX65560:SHZ65560 SRT65560:SRV65560 TBP65560:TBR65560 TLL65560:TLN65560 TVH65560:TVJ65560 UFD65560:UFF65560 UOZ65560:UPB65560 UYV65560:UYX65560 VIR65560:VIT65560 VSN65560:VSP65560 WCJ65560:WCL65560 WMF65560:WMH65560 WWB65560:WWD65560 T131096:V131096 JP131096:JR131096 TL131096:TN131096 ADH131096:ADJ131096 AND131096:ANF131096 AWZ131096:AXB131096 BGV131096:BGX131096 BQR131096:BQT131096 CAN131096:CAP131096 CKJ131096:CKL131096 CUF131096:CUH131096 DEB131096:DED131096 DNX131096:DNZ131096 DXT131096:DXV131096 EHP131096:EHR131096 ERL131096:ERN131096 FBH131096:FBJ131096 FLD131096:FLF131096 FUZ131096:FVB131096 GEV131096:GEX131096 GOR131096:GOT131096 GYN131096:GYP131096 HIJ131096:HIL131096 HSF131096:HSH131096 ICB131096:ICD131096 ILX131096:ILZ131096 IVT131096:IVV131096 JFP131096:JFR131096 JPL131096:JPN131096 JZH131096:JZJ131096 KJD131096:KJF131096 KSZ131096:KTB131096 LCV131096:LCX131096 LMR131096:LMT131096 LWN131096:LWP131096 MGJ131096:MGL131096 MQF131096:MQH131096 NAB131096:NAD131096 NJX131096:NJZ131096 NTT131096:NTV131096 ODP131096:ODR131096 ONL131096:ONN131096 OXH131096:OXJ131096 PHD131096:PHF131096 PQZ131096:PRB131096 QAV131096:QAX131096 QKR131096:QKT131096 QUN131096:QUP131096 REJ131096:REL131096 ROF131096:ROH131096 RYB131096:RYD131096 SHX131096:SHZ131096 SRT131096:SRV131096 TBP131096:TBR131096 TLL131096:TLN131096 TVH131096:TVJ131096 UFD131096:UFF131096 UOZ131096:UPB131096 UYV131096:UYX131096 VIR131096:VIT131096 VSN131096:VSP131096 WCJ131096:WCL131096 WMF131096:WMH131096 WWB131096:WWD131096 T196632:V196632 JP196632:JR196632 TL196632:TN196632 ADH196632:ADJ196632 AND196632:ANF196632 AWZ196632:AXB196632 BGV196632:BGX196632 BQR196632:BQT196632 CAN196632:CAP196632 CKJ196632:CKL196632 CUF196632:CUH196632 DEB196632:DED196632 DNX196632:DNZ196632 DXT196632:DXV196632 EHP196632:EHR196632 ERL196632:ERN196632 FBH196632:FBJ196632 FLD196632:FLF196632 FUZ196632:FVB196632 GEV196632:GEX196632 GOR196632:GOT196632 GYN196632:GYP196632 HIJ196632:HIL196632 HSF196632:HSH196632 ICB196632:ICD196632 ILX196632:ILZ196632 IVT196632:IVV196632 JFP196632:JFR196632 JPL196632:JPN196632 JZH196632:JZJ196632 KJD196632:KJF196632 KSZ196632:KTB196632 LCV196632:LCX196632 LMR196632:LMT196632 LWN196632:LWP196632 MGJ196632:MGL196632 MQF196632:MQH196632 NAB196632:NAD196632 NJX196632:NJZ196632 NTT196632:NTV196632 ODP196632:ODR196632 ONL196632:ONN196632 OXH196632:OXJ196632 PHD196632:PHF196632 PQZ196632:PRB196632 QAV196632:QAX196632 QKR196632:QKT196632 QUN196632:QUP196632 REJ196632:REL196632 ROF196632:ROH196632 RYB196632:RYD196632 SHX196632:SHZ196632 SRT196632:SRV196632 TBP196632:TBR196632 TLL196632:TLN196632 TVH196632:TVJ196632 UFD196632:UFF196632 UOZ196632:UPB196632 UYV196632:UYX196632 VIR196632:VIT196632 VSN196632:VSP196632 WCJ196632:WCL196632 WMF196632:WMH196632 WWB196632:WWD196632 T262168:V262168 JP262168:JR262168 TL262168:TN262168 ADH262168:ADJ262168 AND262168:ANF262168 AWZ262168:AXB262168 BGV262168:BGX262168 BQR262168:BQT262168 CAN262168:CAP262168 CKJ262168:CKL262168 CUF262168:CUH262168 DEB262168:DED262168 DNX262168:DNZ262168 DXT262168:DXV262168 EHP262168:EHR262168 ERL262168:ERN262168 FBH262168:FBJ262168 FLD262168:FLF262168 FUZ262168:FVB262168 GEV262168:GEX262168 GOR262168:GOT262168 GYN262168:GYP262168 HIJ262168:HIL262168 HSF262168:HSH262168 ICB262168:ICD262168 ILX262168:ILZ262168 IVT262168:IVV262168 JFP262168:JFR262168 JPL262168:JPN262168 JZH262168:JZJ262168 KJD262168:KJF262168 KSZ262168:KTB262168 LCV262168:LCX262168 LMR262168:LMT262168 LWN262168:LWP262168 MGJ262168:MGL262168 MQF262168:MQH262168 NAB262168:NAD262168 NJX262168:NJZ262168 NTT262168:NTV262168 ODP262168:ODR262168 ONL262168:ONN262168 OXH262168:OXJ262168 PHD262168:PHF262168 PQZ262168:PRB262168 QAV262168:QAX262168 QKR262168:QKT262168 QUN262168:QUP262168 REJ262168:REL262168 ROF262168:ROH262168 RYB262168:RYD262168 SHX262168:SHZ262168 SRT262168:SRV262168 TBP262168:TBR262168 TLL262168:TLN262168 TVH262168:TVJ262168 UFD262168:UFF262168 UOZ262168:UPB262168 UYV262168:UYX262168 VIR262168:VIT262168 VSN262168:VSP262168 WCJ262168:WCL262168 WMF262168:WMH262168 WWB262168:WWD262168 T327704:V327704 JP327704:JR327704 TL327704:TN327704 ADH327704:ADJ327704 AND327704:ANF327704 AWZ327704:AXB327704 BGV327704:BGX327704 BQR327704:BQT327704 CAN327704:CAP327704 CKJ327704:CKL327704 CUF327704:CUH327704 DEB327704:DED327704 DNX327704:DNZ327704 DXT327704:DXV327704 EHP327704:EHR327704 ERL327704:ERN327704 FBH327704:FBJ327704 FLD327704:FLF327704 FUZ327704:FVB327704 GEV327704:GEX327704 GOR327704:GOT327704 GYN327704:GYP327704 HIJ327704:HIL327704 HSF327704:HSH327704 ICB327704:ICD327704 ILX327704:ILZ327704 IVT327704:IVV327704 JFP327704:JFR327704 JPL327704:JPN327704 JZH327704:JZJ327704 KJD327704:KJF327704 KSZ327704:KTB327704 LCV327704:LCX327704 LMR327704:LMT327704 LWN327704:LWP327704 MGJ327704:MGL327704 MQF327704:MQH327704 NAB327704:NAD327704 NJX327704:NJZ327704 NTT327704:NTV327704 ODP327704:ODR327704 ONL327704:ONN327704 OXH327704:OXJ327704 PHD327704:PHF327704 PQZ327704:PRB327704 QAV327704:QAX327704 QKR327704:QKT327704 QUN327704:QUP327704 REJ327704:REL327704 ROF327704:ROH327704 RYB327704:RYD327704 SHX327704:SHZ327704 SRT327704:SRV327704 TBP327704:TBR327704 TLL327704:TLN327704 TVH327704:TVJ327704 UFD327704:UFF327704 UOZ327704:UPB327704 UYV327704:UYX327704 VIR327704:VIT327704 VSN327704:VSP327704 WCJ327704:WCL327704 WMF327704:WMH327704 WWB327704:WWD327704 T393240:V393240 JP393240:JR393240 TL393240:TN393240 ADH393240:ADJ393240 AND393240:ANF393240 AWZ393240:AXB393240 BGV393240:BGX393240 BQR393240:BQT393240 CAN393240:CAP393240 CKJ393240:CKL393240 CUF393240:CUH393240 DEB393240:DED393240 DNX393240:DNZ393240 DXT393240:DXV393240 EHP393240:EHR393240 ERL393240:ERN393240 FBH393240:FBJ393240 FLD393240:FLF393240 FUZ393240:FVB393240 GEV393240:GEX393240 GOR393240:GOT393240 GYN393240:GYP393240 HIJ393240:HIL393240 HSF393240:HSH393240 ICB393240:ICD393240 ILX393240:ILZ393240 IVT393240:IVV393240 JFP393240:JFR393240 JPL393240:JPN393240 JZH393240:JZJ393240 KJD393240:KJF393240 KSZ393240:KTB393240 LCV393240:LCX393240 LMR393240:LMT393240 LWN393240:LWP393240 MGJ393240:MGL393240 MQF393240:MQH393240 NAB393240:NAD393240 NJX393240:NJZ393240 NTT393240:NTV393240 ODP393240:ODR393240 ONL393240:ONN393240 OXH393240:OXJ393240 PHD393240:PHF393240 PQZ393240:PRB393240 QAV393240:QAX393240 QKR393240:QKT393240 QUN393240:QUP393240 REJ393240:REL393240 ROF393240:ROH393240 RYB393240:RYD393240 SHX393240:SHZ393240 SRT393240:SRV393240 TBP393240:TBR393240 TLL393240:TLN393240 TVH393240:TVJ393240 UFD393240:UFF393240 UOZ393240:UPB393240 UYV393240:UYX393240 VIR393240:VIT393240 VSN393240:VSP393240 WCJ393240:WCL393240 WMF393240:WMH393240 WWB393240:WWD393240 T458776:V458776 JP458776:JR458776 TL458776:TN458776 ADH458776:ADJ458776 AND458776:ANF458776 AWZ458776:AXB458776 BGV458776:BGX458776 BQR458776:BQT458776 CAN458776:CAP458776 CKJ458776:CKL458776 CUF458776:CUH458776 DEB458776:DED458776 DNX458776:DNZ458776 DXT458776:DXV458776 EHP458776:EHR458776 ERL458776:ERN458776 FBH458776:FBJ458776 FLD458776:FLF458776 FUZ458776:FVB458776 GEV458776:GEX458776 GOR458776:GOT458776 GYN458776:GYP458776 HIJ458776:HIL458776 HSF458776:HSH458776 ICB458776:ICD458776 ILX458776:ILZ458776 IVT458776:IVV458776 JFP458776:JFR458776 JPL458776:JPN458776 JZH458776:JZJ458776 KJD458776:KJF458776 KSZ458776:KTB458776 LCV458776:LCX458776 LMR458776:LMT458776 LWN458776:LWP458776 MGJ458776:MGL458776 MQF458776:MQH458776 NAB458776:NAD458776 NJX458776:NJZ458776 NTT458776:NTV458776 ODP458776:ODR458776 ONL458776:ONN458776 OXH458776:OXJ458776 PHD458776:PHF458776 PQZ458776:PRB458776 QAV458776:QAX458776 QKR458776:QKT458776 QUN458776:QUP458776 REJ458776:REL458776 ROF458776:ROH458776 RYB458776:RYD458776 SHX458776:SHZ458776 SRT458776:SRV458776 TBP458776:TBR458776 TLL458776:TLN458776 TVH458776:TVJ458776 UFD458776:UFF458776 UOZ458776:UPB458776 UYV458776:UYX458776 VIR458776:VIT458776 VSN458776:VSP458776 WCJ458776:WCL458776 WMF458776:WMH458776 WWB458776:WWD458776 T524312:V524312 JP524312:JR524312 TL524312:TN524312 ADH524312:ADJ524312 AND524312:ANF524312 AWZ524312:AXB524312 BGV524312:BGX524312 BQR524312:BQT524312 CAN524312:CAP524312 CKJ524312:CKL524312 CUF524312:CUH524312 DEB524312:DED524312 DNX524312:DNZ524312 DXT524312:DXV524312 EHP524312:EHR524312 ERL524312:ERN524312 FBH524312:FBJ524312 FLD524312:FLF524312 FUZ524312:FVB524312 GEV524312:GEX524312 GOR524312:GOT524312 GYN524312:GYP524312 HIJ524312:HIL524312 HSF524312:HSH524312 ICB524312:ICD524312 ILX524312:ILZ524312 IVT524312:IVV524312 JFP524312:JFR524312 JPL524312:JPN524312 JZH524312:JZJ524312 KJD524312:KJF524312 KSZ524312:KTB524312 LCV524312:LCX524312 LMR524312:LMT524312 LWN524312:LWP524312 MGJ524312:MGL524312 MQF524312:MQH524312 NAB524312:NAD524312 NJX524312:NJZ524312 NTT524312:NTV524312 ODP524312:ODR524312 ONL524312:ONN524312 OXH524312:OXJ524312 PHD524312:PHF524312 PQZ524312:PRB524312 QAV524312:QAX524312 QKR524312:QKT524312 QUN524312:QUP524312 REJ524312:REL524312 ROF524312:ROH524312 RYB524312:RYD524312 SHX524312:SHZ524312 SRT524312:SRV524312 TBP524312:TBR524312 TLL524312:TLN524312 TVH524312:TVJ524312 UFD524312:UFF524312 UOZ524312:UPB524312 UYV524312:UYX524312 VIR524312:VIT524312 VSN524312:VSP524312 WCJ524312:WCL524312 WMF524312:WMH524312 WWB524312:WWD524312 T589848:V589848 JP589848:JR589848 TL589848:TN589848 ADH589848:ADJ589848 AND589848:ANF589848 AWZ589848:AXB589848 BGV589848:BGX589848 BQR589848:BQT589848 CAN589848:CAP589848 CKJ589848:CKL589848 CUF589848:CUH589848 DEB589848:DED589848 DNX589848:DNZ589848 DXT589848:DXV589848 EHP589848:EHR589848 ERL589848:ERN589848 FBH589848:FBJ589848 FLD589848:FLF589848 FUZ589848:FVB589848 GEV589848:GEX589848 GOR589848:GOT589848 GYN589848:GYP589848 HIJ589848:HIL589848 HSF589848:HSH589848 ICB589848:ICD589848 ILX589848:ILZ589848 IVT589848:IVV589848 JFP589848:JFR589848 JPL589848:JPN589848 JZH589848:JZJ589848 KJD589848:KJF589848 KSZ589848:KTB589848 LCV589848:LCX589848 LMR589848:LMT589848 LWN589848:LWP589848 MGJ589848:MGL589848 MQF589848:MQH589848 NAB589848:NAD589848 NJX589848:NJZ589848 NTT589848:NTV589848 ODP589848:ODR589848 ONL589848:ONN589848 OXH589848:OXJ589848 PHD589848:PHF589848 PQZ589848:PRB589848 QAV589848:QAX589848 QKR589848:QKT589848 QUN589848:QUP589848 REJ589848:REL589848 ROF589848:ROH589848 RYB589848:RYD589848 SHX589848:SHZ589848 SRT589848:SRV589848 TBP589848:TBR589848 TLL589848:TLN589848 TVH589848:TVJ589848 UFD589848:UFF589848 UOZ589848:UPB589848 UYV589848:UYX589848 VIR589848:VIT589848 VSN589848:VSP589848 WCJ589848:WCL589848 WMF589848:WMH589848 WWB589848:WWD589848 T655384:V655384 JP655384:JR655384 TL655384:TN655384 ADH655384:ADJ655384 AND655384:ANF655384 AWZ655384:AXB655384 BGV655384:BGX655384 BQR655384:BQT655384 CAN655384:CAP655384 CKJ655384:CKL655384 CUF655384:CUH655384 DEB655384:DED655384 DNX655384:DNZ655384 DXT655384:DXV655384 EHP655384:EHR655384 ERL655384:ERN655384 FBH655384:FBJ655384 FLD655384:FLF655384 FUZ655384:FVB655384 GEV655384:GEX655384 GOR655384:GOT655384 GYN655384:GYP655384 HIJ655384:HIL655384 HSF655384:HSH655384 ICB655384:ICD655384 ILX655384:ILZ655384 IVT655384:IVV655384 JFP655384:JFR655384 JPL655384:JPN655384 JZH655384:JZJ655384 KJD655384:KJF655384 KSZ655384:KTB655384 LCV655384:LCX655384 LMR655384:LMT655384 LWN655384:LWP655384 MGJ655384:MGL655384 MQF655384:MQH655384 NAB655384:NAD655384 NJX655384:NJZ655384 NTT655384:NTV655384 ODP655384:ODR655384 ONL655384:ONN655384 OXH655384:OXJ655384 PHD655384:PHF655384 PQZ655384:PRB655384 QAV655384:QAX655384 QKR655384:QKT655384 QUN655384:QUP655384 REJ655384:REL655384 ROF655384:ROH655384 RYB655384:RYD655384 SHX655384:SHZ655384 SRT655384:SRV655384 TBP655384:TBR655384 TLL655384:TLN655384 TVH655384:TVJ655384 UFD655384:UFF655384 UOZ655384:UPB655384 UYV655384:UYX655384 VIR655384:VIT655384 VSN655384:VSP655384 WCJ655384:WCL655384 WMF655384:WMH655384 WWB655384:WWD655384 T720920:V720920 JP720920:JR720920 TL720920:TN720920 ADH720920:ADJ720920 AND720920:ANF720920 AWZ720920:AXB720920 BGV720920:BGX720920 BQR720920:BQT720920 CAN720920:CAP720920 CKJ720920:CKL720920 CUF720920:CUH720920 DEB720920:DED720920 DNX720920:DNZ720920 DXT720920:DXV720920 EHP720920:EHR720920 ERL720920:ERN720920 FBH720920:FBJ720920 FLD720920:FLF720920 FUZ720920:FVB720920 GEV720920:GEX720920 GOR720920:GOT720920 GYN720920:GYP720920 HIJ720920:HIL720920 HSF720920:HSH720920 ICB720920:ICD720920 ILX720920:ILZ720920 IVT720920:IVV720920 JFP720920:JFR720920 JPL720920:JPN720920 JZH720920:JZJ720920 KJD720920:KJF720920 KSZ720920:KTB720920 LCV720920:LCX720920 LMR720920:LMT720920 LWN720920:LWP720920 MGJ720920:MGL720920 MQF720920:MQH720920 NAB720920:NAD720920 NJX720920:NJZ720920 NTT720920:NTV720920 ODP720920:ODR720920 ONL720920:ONN720920 OXH720920:OXJ720920 PHD720920:PHF720920 PQZ720920:PRB720920 QAV720920:QAX720920 QKR720920:QKT720920 QUN720920:QUP720920 REJ720920:REL720920 ROF720920:ROH720920 RYB720920:RYD720920 SHX720920:SHZ720920 SRT720920:SRV720920 TBP720920:TBR720920 TLL720920:TLN720920 TVH720920:TVJ720920 UFD720920:UFF720920 UOZ720920:UPB720920 UYV720920:UYX720920 VIR720920:VIT720920 VSN720920:VSP720920 WCJ720920:WCL720920 WMF720920:WMH720920 WWB720920:WWD720920 T786456:V786456 JP786456:JR786456 TL786456:TN786456 ADH786456:ADJ786456 AND786456:ANF786456 AWZ786456:AXB786456 BGV786456:BGX786456 BQR786456:BQT786456 CAN786456:CAP786456 CKJ786456:CKL786456 CUF786456:CUH786456 DEB786456:DED786456 DNX786456:DNZ786456 DXT786456:DXV786456 EHP786456:EHR786456 ERL786456:ERN786456 FBH786456:FBJ786456 FLD786456:FLF786456 FUZ786456:FVB786456 GEV786456:GEX786456 GOR786456:GOT786456 GYN786456:GYP786456 HIJ786456:HIL786456 HSF786456:HSH786456 ICB786456:ICD786456 ILX786456:ILZ786456 IVT786456:IVV786456 JFP786456:JFR786456 JPL786456:JPN786456 JZH786456:JZJ786456 KJD786456:KJF786456 KSZ786456:KTB786456 LCV786456:LCX786456 LMR786456:LMT786456 LWN786456:LWP786456 MGJ786456:MGL786456 MQF786456:MQH786456 NAB786456:NAD786456 NJX786456:NJZ786456 NTT786456:NTV786456 ODP786456:ODR786456 ONL786456:ONN786456 OXH786456:OXJ786456 PHD786456:PHF786456 PQZ786456:PRB786456 QAV786456:QAX786456 QKR786456:QKT786456 QUN786456:QUP786456 REJ786456:REL786456 ROF786456:ROH786456 RYB786456:RYD786456 SHX786456:SHZ786456 SRT786456:SRV786456 TBP786456:TBR786456 TLL786456:TLN786456 TVH786456:TVJ786456 UFD786456:UFF786456 UOZ786456:UPB786456 UYV786456:UYX786456 VIR786456:VIT786456 VSN786456:VSP786456 WCJ786456:WCL786456 WMF786456:WMH786456 WWB786456:WWD786456 T851992:V851992 JP851992:JR851992 TL851992:TN851992 ADH851992:ADJ851992 AND851992:ANF851992 AWZ851992:AXB851992 BGV851992:BGX851992 BQR851992:BQT851992 CAN851992:CAP851992 CKJ851992:CKL851992 CUF851992:CUH851992 DEB851992:DED851992 DNX851992:DNZ851992 DXT851992:DXV851992 EHP851992:EHR851992 ERL851992:ERN851992 FBH851992:FBJ851992 FLD851992:FLF851992 FUZ851992:FVB851992 GEV851992:GEX851992 GOR851992:GOT851992 GYN851992:GYP851992 HIJ851992:HIL851992 HSF851992:HSH851992 ICB851992:ICD851992 ILX851992:ILZ851992 IVT851992:IVV851992 JFP851992:JFR851992 JPL851992:JPN851992 JZH851992:JZJ851992 KJD851992:KJF851992 KSZ851992:KTB851992 LCV851992:LCX851992 LMR851992:LMT851992 LWN851992:LWP851992 MGJ851992:MGL851992 MQF851992:MQH851992 NAB851992:NAD851992 NJX851992:NJZ851992 NTT851992:NTV851992 ODP851992:ODR851992 ONL851992:ONN851992 OXH851992:OXJ851992 PHD851992:PHF851992 PQZ851992:PRB851992 QAV851992:QAX851992 QKR851992:QKT851992 QUN851992:QUP851992 REJ851992:REL851992 ROF851992:ROH851992 RYB851992:RYD851992 SHX851992:SHZ851992 SRT851992:SRV851992 TBP851992:TBR851992 TLL851992:TLN851992 TVH851992:TVJ851992 UFD851992:UFF851992 UOZ851992:UPB851992 UYV851992:UYX851992 VIR851992:VIT851992 VSN851992:VSP851992 WCJ851992:WCL851992 WMF851992:WMH851992 WWB851992:WWD851992 T917528:V917528 JP917528:JR917528 TL917528:TN917528 ADH917528:ADJ917528 AND917528:ANF917528 AWZ917528:AXB917528 BGV917528:BGX917528 BQR917528:BQT917528 CAN917528:CAP917528 CKJ917528:CKL917528 CUF917528:CUH917528 DEB917528:DED917528 DNX917528:DNZ917528 DXT917528:DXV917528 EHP917528:EHR917528 ERL917528:ERN917528 FBH917528:FBJ917528 FLD917528:FLF917528 FUZ917528:FVB917528 GEV917528:GEX917528 GOR917528:GOT917528 GYN917528:GYP917528 HIJ917528:HIL917528 HSF917528:HSH917528 ICB917528:ICD917528 ILX917528:ILZ917528 IVT917528:IVV917528 JFP917528:JFR917528 JPL917528:JPN917528 JZH917528:JZJ917528 KJD917528:KJF917528 KSZ917528:KTB917528 LCV917528:LCX917528 LMR917528:LMT917528 LWN917528:LWP917528 MGJ917528:MGL917528 MQF917528:MQH917528 NAB917528:NAD917528 NJX917528:NJZ917528 NTT917528:NTV917528 ODP917528:ODR917528 ONL917528:ONN917528 OXH917528:OXJ917528 PHD917528:PHF917528 PQZ917528:PRB917528 QAV917528:QAX917528 QKR917528:QKT917528 QUN917528:QUP917528 REJ917528:REL917528 ROF917528:ROH917528 RYB917528:RYD917528 SHX917528:SHZ917528 SRT917528:SRV917528 TBP917528:TBR917528 TLL917528:TLN917528 TVH917528:TVJ917528 UFD917528:UFF917528 UOZ917528:UPB917528 UYV917528:UYX917528 VIR917528:VIT917528 VSN917528:VSP917528 WCJ917528:WCL917528 WMF917528:WMH917528 WWB917528:WWD917528 T983064:V983064 JP983064:JR983064 TL983064:TN983064 ADH983064:ADJ983064 AND983064:ANF983064 AWZ983064:AXB983064 BGV983064:BGX983064 BQR983064:BQT983064 CAN983064:CAP983064 CKJ983064:CKL983064 CUF983064:CUH983064 DEB983064:DED983064 DNX983064:DNZ983064 DXT983064:DXV983064 EHP983064:EHR983064 ERL983064:ERN983064 FBH983064:FBJ983064 FLD983064:FLF983064 FUZ983064:FVB983064 GEV983064:GEX983064 GOR983064:GOT983064 GYN983064:GYP983064 HIJ983064:HIL983064 HSF983064:HSH983064 ICB983064:ICD983064 ILX983064:ILZ983064 IVT983064:IVV983064 JFP983064:JFR983064 JPL983064:JPN983064 JZH983064:JZJ983064 KJD983064:KJF983064 KSZ983064:KTB983064 LCV983064:LCX983064 LMR983064:LMT983064 LWN983064:LWP983064 MGJ983064:MGL983064 MQF983064:MQH983064 NAB983064:NAD983064 NJX983064:NJZ983064 NTT983064:NTV983064 ODP983064:ODR983064 ONL983064:ONN983064 OXH983064:OXJ983064 PHD983064:PHF983064 PQZ983064:PRB983064 QAV983064:QAX983064 QKR983064:QKT983064 QUN983064:QUP983064 REJ983064:REL983064 ROF983064:ROH983064 RYB983064:RYD983064 SHX983064:SHZ983064 SRT983064:SRV983064 TBP983064:TBR983064 TLL983064:TLN983064 TVH983064:TVJ983064 UFD983064:UFF983064 UOZ983064:UPB983064 UYV983064:UYX983064 VIR983064:VIT983064 VSN983064:VSP983064 WCJ983064:WCL983064 WMF983064:WMH983064 WWB983064:WWD983064 T54:V54 JP54:JR54 TL54:TN54 ADH54:ADJ54 AND54:ANF54 AWZ54:AXB54 BGV54:BGX54 BQR54:BQT54 CAN54:CAP54 CKJ54:CKL54 CUF54:CUH54 DEB54:DED54 DNX54:DNZ54 DXT54:DXV54 EHP54:EHR54 ERL54:ERN54 FBH54:FBJ54 FLD54:FLF54 FUZ54:FVB54 GEV54:GEX54 GOR54:GOT54 GYN54:GYP54 HIJ54:HIL54 HSF54:HSH54 ICB54:ICD54 ILX54:ILZ54 IVT54:IVV54 JFP54:JFR54 JPL54:JPN54 JZH54:JZJ54 KJD54:KJF54 KSZ54:KTB54 LCV54:LCX54 LMR54:LMT54 LWN54:LWP54 MGJ54:MGL54 MQF54:MQH54 NAB54:NAD54 NJX54:NJZ54 NTT54:NTV54 ODP54:ODR54 ONL54:ONN54 OXH54:OXJ54 PHD54:PHF54 PQZ54:PRB54 QAV54:QAX54 QKR54:QKT54 QUN54:QUP54 REJ54:REL54 ROF54:ROH54 RYB54:RYD54 SHX54:SHZ54 SRT54:SRV54 TBP54:TBR54 TLL54:TLN54 TVH54:TVJ54 UFD54:UFF54 UOZ54:UPB54 UYV54:UYX54 VIR54:VIT54 VSN54:VSP54 WCJ54:WCL54 WMF54:WMH54 WWB54:WWD54 T65590:V65590 JP65590:JR65590 TL65590:TN65590 ADH65590:ADJ65590 AND65590:ANF65590 AWZ65590:AXB65590 BGV65590:BGX65590 BQR65590:BQT65590 CAN65590:CAP65590 CKJ65590:CKL65590 CUF65590:CUH65590 DEB65590:DED65590 DNX65590:DNZ65590 DXT65590:DXV65590 EHP65590:EHR65590 ERL65590:ERN65590 FBH65590:FBJ65590 FLD65590:FLF65590 FUZ65590:FVB65590 GEV65590:GEX65590 GOR65590:GOT65590 GYN65590:GYP65590 HIJ65590:HIL65590 HSF65590:HSH65590 ICB65590:ICD65590 ILX65590:ILZ65590 IVT65590:IVV65590 JFP65590:JFR65590 JPL65590:JPN65590 JZH65590:JZJ65590 KJD65590:KJF65590 KSZ65590:KTB65590 LCV65590:LCX65590 LMR65590:LMT65590 LWN65590:LWP65590 MGJ65590:MGL65590 MQF65590:MQH65590 NAB65590:NAD65590 NJX65590:NJZ65590 NTT65590:NTV65590 ODP65590:ODR65590 ONL65590:ONN65590 OXH65590:OXJ65590 PHD65590:PHF65590 PQZ65590:PRB65590 QAV65590:QAX65590 QKR65590:QKT65590 QUN65590:QUP65590 REJ65590:REL65590 ROF65590:ROH65590 RYB65590:RYD65590 SHX65590:SHZ65590 SRT65590:SRV65590 TBP65590:TBR65590 TLL65590:TLN65590 TVH65590:TVJ65590 UFD65590:UFF65590 UOZ65590:UPB65590 UYV65590:UYX65590 VIR65590:VIT65590 VSN65590:VSP65590 WCJ65590:WCL65590 WMF65590:WMH65590 WWB65590:WWD65590 T131126:V131126 JP131126:JR131126 TL131126:TN131126 ADH131126:ADJ131126 AND131126:ANF131126 AWZ131126:AXB131126 BGV131126:BGX131126 BQR131126:BQT131126 CAN131126:CAP131126 CKJ131126:CKL131126 CUF131126:CUH131126 DEB131126:DED131126 DNX131126:DNZ131126 DXT131126:DXV131126 EHP131126:EHR131126 ERL131126:ERN131126 FBH131126:FBJ131126 FLD131126:FLF131126 FUZ131126:FVB131126 GEV131126:GEX131126 GOR131126:GOT131126 GYN131126:GYP131126 HIJ131126:HIL131126 HSF131126:HSH131126 ICB131126:ICD131126 ILX131126:ILZ131126 IVT131126:IVV131126 JFP131126:JFR131126 JPL131126:JPN131126 JZH131126:JZJ131126 KJD131126:KJF131126 KSZ131126:KTB131126 LCV131126:LCX131126 LMR131126:LMT131126 LWN131126:LWP131126 MGJ131126:MGL131126 MQF131126:MQH131126 NAB131126:NAD131126 NJX131126:NJZ131126 NTT131126:NTV131126 ODP131126:ODR131126 ONL131126:ONN131126 OXH131126:OXJ131126 PHD131126:PHF131126 PQZ131126:PRB131126 QAV131126:QAX131126 QKR131126:QKT131126 QUN131126:QUP131126 REJ131126:REL131126 ROF131126:ROH131126 RYB131126:RYD131126 SHX131126:SHZ131126 SRT131126:SRV131126 TBP131126:TBR131126 TLL131126:TLN131126 TVH131126:TVJ131126 UFD131126:UFF131126 UOZ131126:UPB131126 UYV131126:UYX131126 VIR131126:VIT131126 VSN131126:VSP131126 WCJ131126:WCL131126 WMF131126:WMH131126 WWB131126:WWD131126 T196662:V196662 JP196662:JR196662 TL196662:TN196662 ADH196662:ADJ196662 AND196662:ANF196662 AWZ196662:AXB196662 BGV196662:BGX196662 BQR196662:BQT196662 CAN196662:CAP196662 CKJ196662:CKL196662 CUF196662:CUH196662 DEB196662:DED196662 DNX196662:DNZ196662 DXT196662:DXV196662 EHP196662:EHR196662 ERL196662:ERN196662 FBH196662:FBJ196662 FLD196662:FLF196662 FUZ196662:FVB196662 GEV196662:GEX196662 GOR196662:GOT196662 GYN196662:GYP196662 HIJ196662:HIL196662 HSF196662:HSH196662 ICB196662:ICD196662 ILX196662:ILZ196662 IVT196662:IVV196662 JFP196662:JFR196662 JPL196662:JPN196662 JZH196662:JZJ196662 KJD196662:KJF196662 KSZ196662:KTB196662 LCV196662:LCX196662 LMR196662:LMT196662 LWN196662:LWP196662 MGJ196662:MGL196662 MQF196662:MQH196662 NAB196662:NAD196662 NJX196662:NJZ196662 NTT196662:NTV196662 ODP196662:ODR196662 ONL196662:ONN196662 OXH196662:OXJ196662 PHD196662:PHF196662 PQZ196662:PRB196662 QAV196662:QAX196662 QKR196662:QKT196662 QUN196662:QUP196662 REJ196662:REL196662 ROF196662:ROH196662 RYB196662:RYD196662 SHX196662:SHZ196662 SRT196662:SRV196662 TBP196662:TBR196662 TLL196662:TLN196662 TVH196662:TVJ196662 UFD196662:UFF196662 UOZ196662:UPB196662 UYV196662:UYX196662 VIR196662:VIT196662 VSN196662:VSP196662 WCJ196662:WCL196662 WMF196662:WMH196662 WWB196662:WWD196662 T262198:V262198 JP262198:JR262198 TL262198:TN262198 ADH262198:ADJ262198 AND262198:ANF262198 AWZ262198:AXB262198 BGV262198:BGX262198 BQR262198:BQT262198 CAN262198:CAP262198 CKJ262198:CKL262198 CUF262198:CUH262198 DEB262198:DED262198 DNX262198:DNZ262198 DXT262198:DXV262198 EHP262198:EHR262198 ERL262198:ERN262198 FBH262198:FBJ262198 FLD262198:FLF262198 FUZ262198:FVB262198 GEV262198:GEX262198 GOR262198:GOT262198 GYN262198:GYP262198 HIJ262198:HIL262198 HSF262198:HSH262198 ICB262198:ICD262198 ILX262198:ILZ262198 IVT262198:IVV262198 JFP262198:JFR262198 JPL262198:JPN262198 JZH262198:JZJ262198 KJD262198:KJF262198 KSZ262198:KTB262198 LCV262198:LCX262198 LMR262198:LMT262198 LWN262198:LWP262198 MGJ262198:MGL262198 MQF262198:MQH262198 NAB262198:NAD262198 NJX262198:NJZ262198 NTT262198:NTV262198 ODP262198:ODR262198 ONL262198:ONN262198 OXH262198:OXJ262198 PHD262198:PHF262198 PQZ262198:PRB262198 QAV262198:QAX262198 QKR262198:QKT262198 QUN262198:QUP262198 REJ262198:REL262198 ROF262198:ROH262198 RYB262198:RYD262198 SHX262198:SHZ262198 SRT262198:SRV262198 TBP262198:TBR262198 TLL262198:TLN262198 TVH262198:TVJ262198 UFD262198:UFF262198 UOZ262198:UPB262198 UYV262198:UYX262198 VIR262198:VIT262198 VSN262198:VSP262198 WCJ262198:WCL262198 WMF262198:WMH262198 WWB262198:WWD262198 T327734:V327734 JP327734:JR327734 TL327734:TN327734 ADH327734:ADJ327734 AND327734:ANF327734 AWZ327734:AXB327734 BGV327734:BGX327734 BQR327734:BQT327734 CAN327734:CAP327734 CKJ327734:CKL327734 CUF327734:CUH327734 DEB327734:DED327734 DNX327734:DNZ327734 DXT327734:DXV327734 EHP327734:EHR327734 ERL327734:ERN327734 FBH327734:FBJ327734 FLD327734:FLF327734 FUZ327734:FVB327734 GEV327734:GEX327734 GOR327734:GOT327734 GYN327734:GYP327734 HIJ327734:HIL327734 HSF327734:HSH327734 ICB327734:ICD327734 ILX327734:ILZ327734 IVT327734:IVV327734 JFP327734:JFR327734 JPL327734:JPN327734 JZH327734:JZJ327734 KJD327734:KJF327734 KSZ327734:KTB327734 LCV327734:LCX327734 LMR327734:LMT327734 LWN327734:LWP327734 MGJ327734:MGL327734 MQF327734:MQH327734 NAB327734:NAD327734 NJX327734:NJZ327734 NTT327734:NTV327734 ODP327734:ODR327734 ONL327734:ONN327734 OXH327734:OXJ327734 PHD327734:PHF327734 PQZ327734:PRB327734 QAV327734:QAX327734 QKR327734:QKT327734 QUN327734:QUP327734 REJ327734:REL327734 ROF327734:ROH327734 RYB327734:RYD327734 SHX327734:SHZ327734 SRT327734:SRV327734 TBP327734:TBR327734 TLL327734:TLN327734 TVH327734:TVJ327734 UFD327734:UFF327734 UOZ327734:UPB327734 UYV327734:UYX327734 VIR327734:VIT327734 VSN327734:VSP327734 WCJ327734:WCL327734 WMF327734:WMH327734 WWB327734:WWD327734 T393270:V393270 JP393270:JR393270 TL393270:TN393270 ADH393270:ADJ393270 AND393270:ANF393270 AWZ393270:AXB393270 BGV393270:BGX393270 BQR393270:BQT393270 CAN393270:CAP393270 CKJ393270:CKL393270 CUF393270:CUH393270 DEB393270:DED393270 DNX393270:DNZ393270 DXT393270:DXV393270 EHP393270:EHR393270 ERL393270:ERN393270 FBH393270:FBJ393270 FLD393270:FLF393270 FUZ393270:FVB393270 GEV393270:GEX393270 GOR393270:GOT393270 GYN393270:GYP393270 HIJ393270:HIL393270 HSF393270:HSH393270 ICB393270:ICD393270 ILX393270:ILZ393270 IVT393270:IVV393270 JFP393270:JFR393270 JPL393270:JPN393270 JZH393270:JZJ393270 KJD393270:KJF393270 KSZ393270:KTB393270 LCV393270:LCX393270 LMR393270:LMT393270 LWN393270:LWP393270 MGJ393270:MGL393270 MQF393270:MQH393270 NAB393270:NAD393270 NJX393270:NJZ393270 NTT393270:NTV393270 ODP393270:ODR393270 ONL393270:ONN393270 OXH393270:OXJ393270 PHD393270:PHF393270 PQZ393270:PRB393270 QAV393270:QAX393270 QKR393270:QKT393270 QUN393270:QUP393270 REJ393270:REL393270 ROF393270:ROH393270 RYB393270:RYD393270 SHX393270:SHZ393270 SRT393270:SRV393270 TBP393270:TBR393270 TLL393270:TLN393270 TVH393270:TVJ393270 UFD393270:UFF393270 UOZ393270:UPB393270 UYV393270:UYX393270 VIR393270:VIT393270 VSN393270:VSP393270 WCJ393270:WCL393270 WMF393270:WMH393270 WWB393270:WWD393270 T458806:V458806 JP458806:JR458806 TL458806:TN458806 ADH458806:ADJ458806 AND458806:ANF458806 AWZ458806:AXB458806 BGV458806:BGX458806 BQR458806:BQT458806 CAN458806:CAP458806 CKJ458806:CKL458806 CUF458806:CUH458806 DEB458806:DED458806 DNX458806:DNZ458806 DXT458806:DXV458806 EHP458806:EHR458806 ERL458806:ERN458806 FBH458806:FBJ458806 FLD458806:FLF458806 FUZ458806:FVB458806 GEV458806:GEX458806 GOR458806:GOT458806 GYN458806:GYP458806 HIJ458806:HIL458806 HSF458806:HSH458806 ICB458806:ICD458806 ILX458806:ILZ458806 IVT458806:IVV458806 JFP458806:JFR458806 JPL458806:JPN458806 JZH458806:JZJ458806 KJD458806:KJF458806 KSZ458806:KTB458806 LCV458806:LCX458806 LMR458806:LMT458806 LWN458806:LWP458806 MGJ458806:MGL458806 MQF458806:MQH458806 NAB458806:NAD458806 NJX458806:NJZ458806 NTT458806:NTV458806 ODP458806:ODR458806 ONL458806:ONN458806 OXH458806:OXJ458806 PHD458806:PHF458806 PQZ458806:PRB458806 QAV458806:QAX458806 QKR458806:QKT458806 QUN458806:QUP458806 REJ458806:REL458806 ROF458806:ROH458806 RYB458806:RYD458806 SHX458806:SHZ458806 SRT458806:SRV458806 TBP458806:TBR458806 TLL458806:TLN458806 TVH458806:TVJ458806 UFD458806:UFF458806 UOZ458806:UPB458806 UYV458806:UYX458806 VIR458806:VIT458806 VSN458806:VSP458806 WCJ458806:WCL458806 WMF458806:WMH458806 WWB458806:WWD458806 T524342:V524342 JP524342:JR524342 TL524342:TN524342 ADH524342:ADJ524342 AND524342:ANF524342 AWZ524342:AXB524342 BGV524342:BGX524342 BQR524342:BQT524342 CAN524342:CAP524342 CKJ524342:CKL524342 CUF524342:CUH524342 DEB524342:DED524342 DNX524342:DNZ524342 DXT524342:DXV524342 EHP524342:EHR524342 ERL524342:ERN524342 FBH524342:FBJ524342 FLD524342:FLF524342 FUZ524342:FVB524342 GEV524342:GEX524342 GOR524342:GOT524342 GYN524342:GYP524342 HIJ524342:HIL524342 HSF524342:HSH524342 ICB524342:ICD524342 ILX524342:ILZ524342 IVT524342:IVV524342 JFP524342:JFR524342 JPL524342:JPN524342 JZH524342:JZJ524342 KJD524342:KJF524342 KSZ524342:KTB524342 LCV524342:LCX524342 LMR524342:LMT524342 LWN524342:LWP524342 MGJ524342:MGL524342 MQF524342:MQH524342 NAB524342:NAD524342 NJX524342:NJZ524342 NTT524342:NTV524342 ODP524342:ODR524342 ONL524342:ONN524342 OXH524342:OXJ524342 PHD524342:PHF524342 PQZ524342:PRB524342 QAV524342:QAX524342 QKR524342:QKT524342 QUN524342:QUP524342 REJ524342:REL524342 ROF524342:ROH524342 RYB524342:RYD524342 SHX524342:SHZ524342 SRT524342:SRV524342 TBP524342:TBR524342 TLL524342:TLN524342 TVH524342:TVJ524342 UFD524342:UFF524342 UOZ524342:UPB524342 UYV524342:UYX524342 VIR524342:VIT524342 VSN524342:VSP524342 WCJ524342:WCL524342 WMF524342:WMH524342 WWB524342:WWD524342 T589878:V589878 JP589878:JR589878 TL589878:TN589878 ADH589878:ADJ589878 AND589878:ANF589878 AWZ589878:AXB589878 BGV589878:BGX589878 BQR589878:BQT589878 CAN589878:CAP589878 CKJ589878:CKL589878 CUF589878:CUH589878 DEB589878:DED589878 DNX589878:DNZ589878 DXT589878:DXV589878 EHP589878:EHR589878 ERL589878:ERN589878 FBH589878:FBJ589878 FLD589878:FLF589878 FUZ589878:FVB589878 GEV589878:GEX589878 GOR589878:GOT589878 GYN589878:GYP589878 HIJ589878:HIL589878 HSF589878:HSH589878 ICB589878:ICD589878 ILX589878:ILZ589878 IVT589878:IVV589878 JFP589878:JFR589878 JPL589878:JPN589878 JZH589878:JZJ589878 KJD589878:KJF589878 KSZ589878:KTB589878 LCV589878:LCX589878 LMR589878:LMT589878 LWN589878:LWP589878 MGJ589878:MGL589878 MQF589878:MQH589878 NAB589878:NAD589878 NJX589878:NJZ589878 NTT589878:NTV589878 ODP589878:ODR589878 ONL589878:ONN589878 OXH589878:OXJ589878 PHD589878:PHF589878 PQZ589878:PRB589878 QAV589878:QAX589878 QKR589878:QKT589878 QUN589878:QUP589878 REJ589878:REL589878 ROF589878:ROH589878 RYB589878:RYD589878 SHX589878:SHZ589878 SRT589878:SRV589878 TBP589878:TBR589878 TLL589878:TLN589878 TVH589878:TVJ589878 UFD589878:UFF589878 UOZ589878:UPB589878 UYV589878:UYX589878 VIR589878:VIT589878 VSN589878:VSP589878 WCJ589878:WCL589878 WMF589878:WMH589878 WWB589878:WWD589878 T655414:V655414 JP655414:JR655414 TL655414:TN655414 ADH655414:ADJ655414 AND655414:ANF655414 AWZ655414:AXB655414 BGV655414:BGX655414 BQR655414:BQT655414 CAN655414:CAP655414 CKJ655414:CKL655414 CUF655414:CUH655414 DEB655414:DED655414 DNX655414:DNZ655414 DXT655414:DXV655414 EHP655414:EHR655414 ERL655414:ERN655414 FBH655414:FBJ655414 FLD655414:FLF655414 FUZ655414:FVB655414 GEV655414:GEX655414 GOR655414:GOT655414 GYN655414:GYP655414 HIJ655414:HIL655414 HSF655414:HSH655414 ICB655414:ICD655414 ILX655414:ILZ655414 IVT655414:IVV655414 JFP655414:JFR655414 JPL655414:JPN655414 JZH655414:JZJ655414 KJD655414:KJF655414 KSZ655414:KTB655414 LCV655414:LCX655414 LMR655414:LMT655414 LWN655414:LWP655414 MGJ655414:MGL655414 MQF655414:MQH655414 NAB655414:NAD655414 NJX655414:NJZ655414 NTT655414:NTV655414 ODP655414:ODR655414 ONL655414:ONN655414 OXH655414:OXJ655414 PHD655414:PHF655414 PQZ655414:PRB655414 QAV655414:QAX655414 QKR655414:QKT655414 QUN655414:QUP655414 REJ655414:REL655414 ROF655414:ROH655414 RYB655414:RYD655414 SHX655414:SHZ655414 SRT655414:SRV655414 TBP655414:TBR655414 TLL655414:TLN655414 TVH655414:TVJ655414 UFD655414:UFF655414 UOZ655414:UPB655414 UYV655414:UYX655414 VIR655414:VIT655414 VSN655414:VSP655414 WCJ655414:WCL655414 WMF655414:WMH655414 WWB655414:WWD655414 T720950:V720950 JP720950:JR720950 TL720950:TN720950 ADH720950:ADJ720950 AND720950:ANF720950 AWZ720950:AXB720950 BGV720950:BGX720950 BQR720950:BQT720950 CAN720950:CAP720950 CKJ720950:CKL720950 CUF720950:CUH720950 DEB720950:DED720950 DNX720950:DNZ720950 DXT720950:DXV720950 EHP720950:EHR720950 ERL720950:ERN720950 FBH720950:FBJ720950 FLD720950:FLF720950 FUZ720950:FVB720950 GEV720950:GEX720950 GOR720950:GOT720950 GYN720950:GYP720950 HIJ720950:HIL720950 HSF720950:HSH720950 ICB720950:ICD720950 ILX720950:ILZ720950 IVT720950:IVV720950 JFP720950:JFR720950 JPL720950:JPN720950 JZH720950:JZJ720950 KJD720950:KJF720950 KSZ720950:KTB720950 LCV720950:LCX720950 LMR720950:LMT720950 LWN720950:LWP720950 MGJ720950:MGL720950 MQF720950:MQH720950 NAB720950:NAD720950 NJX720950:NJZ720950 NTT720950:NTV720950 ODP720950:ODR720950 ONL720950:ONN720950 OXH720950:OXJ720950 PHD720950:PHF720950 PQZ720950:PRB720950 QAV720950:QAX720950 QKR720950:QKT720950 QUN720950:QUP720950 REJ720950:REL720950 ROF720950:ROH720950 RYB720950:RYD720950 SHX720950:SHZ720950 SRT720950:SRV720950 TBP720950:TBR720950 TLL720950:TLN720950 TVH720950:TVJ720950 UFD720950:UFF720950 UOZ720950:UPB720950 UYV720950:UYX720950 VIR720950:VIT720950 VSN720950:VSP720950 WCJ720950:WCL720950 WMF720950:WMH720950 WWB720950:WWD720950 T786486:V786486 JP786486:JR786486 TL786486:TN786486 ADH786486:ADJ786486 AND786486:ANF786486 AWZ786486:AXB786486 BGV786486:BGX786486 BQR786486:BQT786486 CAN786486:CAP786486 CKJ786486:CKL786486 CUF786486:CUH786486 DEB786486:DED786486 DNX786486:DNZ786486 DXT786486:DXV786486 EHP786486:EHR786486 ERL786486:ERN786486 FBH786486:FBJ786486 FLD786486:FLF786486 FUZ786486:FVB786486 GEV786486:GEX786486 GOR786486:GOT786486 GYN786486:GYP786486 HIJ786486:HIL786486 HSF786486:HSH786486 ICB786486:ICD786486 ILX786486:ILZ786486 IVT786486:IVV786486 JFP786486:JFR786486 JPL786486:JPN786486 JZH786486:JZJ786486 KJD786486:KJF786486 KSZ786486:KTB786486 LCV786486:LCX786486 LMR786486:LMT786486 LWN786486:LWP786486 MGJ786486:MGL786486 MQF786486:MQH786486 NAB786486:NAD786486 NJX786486:NJZ786486 NTT786486:NTV786486 ODP786486:ODR786486 ONL786486:ONN786486 OXH786486:OXJ786486 PHD786486:PHF786486 PQZ786486:PRB786486 QAV786486:QAX786486 QKR786486:QKT786486 QUN786486:QUP786486 REJ786486:REL786486 ROF786486:ROH786486 RYB786486:RYD786486 SHX786486:SHZ786486 SRT786486:SRV786486 TBP786486:TBR786486 TLL786486:TLN786486 TVH786486:TVJ786486 UFD786486:UFF786486 UOZ786486:UPB786486 UYV786486:UYX786486 VIR786486:VIT786486 VSN786486:VSP786486 WCJ786486:WCL786486 WMF786486:WMH786486 WWB786486:WWD786486 T852022:V852022 JP852022:JR852022 TL852022:TN852022 ADH852022:ADJ852022 AND852022:ANF852022 AWZ852022:AXB852022 BGV852022:BGX852022 BQR852022:BQT852022 CAN852022:CAP852022 CKJ852022:CKL852022 CUF852022:CUH852022 DEB852022:DED852022 DNX852022:DNZ852022 DXT852022:DXV852022 EHP852022:EHR852022 ERL852022:ERN852022 FBH852022:FBJ852022 FLD852022:FLF852022 FUZ852022:FVB852022 GEV852022:GEX852022 GOR852022:GOT852022 GYN852022:GYP852022 HIJ852022:HIL852022 HSF852022:HSH852022 ICB852022:ICD852022 ILX852022:ILZ852022 IVT852022:IVV852022 JFP852022:JFR852022 JPL852022:JPN852022 JZH852022:JZJ852022 KJD852022:KJF852022 KSZ852022:KTB852022 LCV852022:LCX852022 LMR852022:LMT852022 LWN852022:LWP852022 MGJ852022:MGL852022 MQF852022:MQH852022 NAB852022:NAD852022 NJX852022:NJZ852022 NTT852022:NTV852022 ODP852022:ODR852022 ONL852022:ONN852022 OXH852022:OXJ852022 PHD852022:PHF852022 PQZ852022:PRB852022 QAV852022:QAX852022 QKR852022:QKT852022 QUN852022:QUP852022 REJ852022:REL852022 ROF852022:ROH852022 RYB852022:RYD852022 SHX852022:SHZ852022 SRT852022:SRV852022 TBP852022:TBR852022 TLL852022:TLN852022 TVH852022:TVJ852022 UFD852022:UFF852022 UOZ852022:UPB852022 UYV852022:UYX852022 VIR852022:VIT852022 VSN852022:VSP852022 WCJ852022:WCL852022 WMF852022:WMH852022 WWB852022:WWD852022 T917558:V917558 JP917558:JR917558 TL917558:TN917558 ADH917558:ADJ917558 AND917558:ANF917558 AWZ917558:AXB917558 BGV917558:BGX917558 BQR917558:BQT917558 CAN917558:CAP917558 CKJ917558:CKL917558 CUF917558:CUH917558 DEB917558:DED917558 DNX917558:DNZ917558 DXT917558:DXV917558 EHP917558:EHR917558 ERL917558:ERN917558 FBH917558:FBJ917558 FLD917558:FLF917558 FUZ917558:FVB917558 GEV917558:GEX917558 GOR917558:GOT917558 GYN917558:GYP917558 HIJ917558:HIL917558 HSF917558:HSH917558 ICB917558:ICD917558 ILX917558:ILZ917558 IVT917558:IVV917558 JFP917558:JFR917558 JPL917558:JPN917558 JZH917558:JZJ917558 KJD917558:KJF917558 KSZ917558:KTB917558 LCV917558:LCX917558 LMR917558:LMT917558 LWN917558:LWP917558 MGJ917558:MGL917558 MQF917558:MQH917558 NAB917558:NAD917558 NJX917558:NJZ917558 NTT917558:NTV917558 ODP917558:ODR917558 ONL917558:ONN917558 OXH917558:OXJ917558 PHD917558:PHF917558 PQZ917558:PRB917558 QAV917558:QAX917558 QKR917558:QKT917558 QUN917558:QUP917558 REJ917558:REL917558 ROF917558:ROH917558 RYB917558:RYD917558 SHX917558:SHZ917558 SRT917558:SRV917558 TBP917558:TBR917558 TLL917558:TLN917558 TVH917558:TVJ917558 UFD917558:UFF917558 UOZ917558:UPB917558 UYV917558:UYX917558 VIR917558:VIT917558 VSN917558:VSP917558 WCJ917558:WCL917558 WMF917558:WMH917558 WWB917558:WWD917558 T983094:V983094 JP983094:JR983094 TL983094:TN983094 ADH983094:ADJ983094 AND983094:ANF983094 AWZ983094:AXB983094 BGV983094:BGX983094 BQR983094:BQT983094 CAN983094:CAP983094 CKJ983094:CKL983094 CUF983094:CUH983094 DEB983094:DED983094 DNX983094:DNZ983094 DXT983094:DXV983094 EHP983094:EHR983094 ERL983094:ERN983094 FBH983094:FBJ983094 FLD983094:FLF983094 FUZ983094:FVB983094 GEV983094:GEX983094 GOR983094:GOT983094 GYN983094:GYP983094 HIJ983094:HIL983094 HSF983094:HSH983094 ICB983094:ICD983094 ILX983094:ILZ983094 IVT983094:IVV983094 JFP983094:JFR983094 JPL983094:JPN983094 JZH983094:JZJ983094 KJD983094:KJF983094 KSZ983094:KTB983094 LCV983094:LCX983094 LMR983094:LMT983094 LWN983094:LWP983094 MGJ983094:MGL983094 MQF983094:MQH983094 NAB983094:NAD983094 NJX983094:NJZ983094 NTT983094:NTV983094 ODP983094:ODR983094 ONL983094:ONN983094 OXH983094:OXJ983094 PHD983094:PHF983094 PQZ983094:PRB983094 QAV983094:QAX983094 QKR983094:QKT983094 QUN983094:QUP983094 REJ983094:REL983094 ROF983094:ROH983094 RYB983094:RYD983094 SHX983094:SHZ983094 SRT983094:SRV983094 TBP983094:TBR983094 TLL983094:TLN983094 TVH983094:TVJ983094 UFD983094:UFF983094 UOZ983094:UPB983094 UYV983094:UYX983094 VIR983094:VIT983094 VSN983094:VSP983094 WCJ983094:WCL983094 WMF983094:WMH983094 WWB983094:WWD983094 T64:V64 JP64:JR64 TL64:TN64 ADH64:ADJ64 AND64:ANF64 AWZ64:AXB64 BGV64:BGX64 BQR64:BQT64 CAN64:CAP64 CKJ64:CKL64 CUF64:CUH64 DEB64:DED64 DNX64:DNZ64 DXT64:DXV64 EHP64:EHR64 ERL64:ERN64 FBH64:FBJ64 FLD64:FLF64 FUZ64:FVB64 GEV64:GEX64 GOR64:GOT64 GYN64:GYP64 HIJ64:HIL64 HSF64:HSH64 ICB64:ICD64 ILX64:ILZ64 IVT64:IVV64 JFP64:JFR64 JPL64:JPN64 JZH64:JZJ64 KJD64:KJF64 KSZ64:KTB64 LCV64:LCX64 LMR64:LMT64 LWN64:LWP64 MGJ64:MGL64 MQF64:MQH64 NAB64:NAD64 NJX64:NJZ64 NTT64:NTV64 ODP64:ODR64 ONL64:ONN64 OXH64:OXJ64 PHD64:PHF64 PQZ64:PRB64 QAV64:QAX64 QKR64:QKT64 QUN64:QUP64 REJ64:REL64 ROF64:ROH64 RYB64:RYD64 SHX64:SHZ64 SRT64:SRV64 TBP64:TBR64 TLL64:TLN64 TVH64:TVJ64 UFD64:UFF64 UOZ64:UPB64 UYV64:UYX64 VIR64:VIT64 VSN64:VSP64 WCJ64:WCL64 WMF64:WMH64 WWB64:WWD64 T65600:V65600 JP65600:JR65600 TL65600:TN65600 ADH65600:ADJ65600 AND65600:ANF65600 AWZ65600:AXB65600 BGV65600:BGX65600 BQR65600:BQT65600 CAN65600:CAP65600 CKJ65600:CKL65600 CUF65600:CUH65600 DEB65600:DED65600 DNX65600:DNZ65600 DXT65600:DXV65600 EHP65600:EHR65600 ERL65600:ERN65600 FBH65600:FBJ65600 FLD65600:FLF65600 FUZ65600:FVB65600 GEV65600:GEX65600 GOR65600:GOT65600 GYN65600:GYP65600 HIJ65600:HIL65600 HSF65600:HSH65600 ICB65600:ICD65600 ILX65600:ILZ65600 IVT65600:IVV65600 JFP65600:JFR65600 JPL65600:JPN65600 JZH65600:JZJ65600 KJD65600:KJF65600 KSZ65600:KTB65600 LCV65600:LCX65600 LMR65600:LMT65600 LWN65600:LWP65600 MGJ65600:MGL65600 MQF65600:MQH65600 NAB65600:NAD65600 NJX65600:NJZ65600 NTT65600:NTV65600 ODP65600:ODR65600 ONL65600:ONN65600 OXH65600:OXJ65600 PHD65600:PHF65600 PQZ65600:PRB65600 QAV65600:QAX65600 QKR65600:QKT65600 QUN65600:QUP65600 REJ65600:REL65600 ROF65600:ROH65600 RYB65600:RYD65600 SHX65600:SHZ65600 SRT65600:SRV65600 TBP65600:TBR65600 TLL65600:TLN65600 TVH65600:TVJ65600 UFD65600:UFF65600 UOZ65600:UPB65600 UYV65600:UYX65600 VIR65600:VIT65600 VSN65600:VSP65600 WCJ65600:WCL65600 WMF65600:WMH65600 WWB65600:WWD65600 T131136:V131136 JP131136:JR131136 TL131136:TN131136 ADH131136:ADJ131136 AND131136:ANF131136 AWZ131136:AXB131136 BGV131136:BGX131136 BQR131136:BQT131136 CAN131136:CAP131136 CKJ131136:CKL131136 CUF131136:CUH131136 DEB131136:DED131136 DNX131136:DNZ131136 DXT131136:DXV131136 EHP131136:EHR131136 ERL131136:ERN131136 FBH131136:FBJ131136 FLD131136:FLF131136 FUZ131136:FVB131136 GEV131136:GEX131136 GOR131136:GOT131136 GYN131136:GYP131136 HIJ131136:HIL131136 HSF131136:HSH131136 ICB131136:ICD131136 ILX131136:ILZ131136 IVT131136:IVV131136 JFP131136:JFR131136 JPL131136:JPN131136 JZH131136:JZJ131136 KJD131136:KJF131136 KSZ131136:KTB131136 LCV131136:LCX131136 LMR131136:LMT131136 LWN131136:LWP131136 MGJ131136:MGL131136 MQF131136:MQH131136 NAB131136:NAD131136 NJX131136:NJZ131136 NTT131136:NTV131136 ODP131136:ODR131136 ONL131136:ONN131136 OXH131136:OXJ131136 PHD131136:PHF131136 PQZ131136:PRB131136 QAV131136:QAX131136 QKR131136:QKT131136 QUN131136:QUP131136 REJ131136:REL131136 ROF131136:ROH131136 RYB131136:RYD131136 SHX131136:SHZ131136 SRT131136:SRV131136 TBP131136:TBR131136 TLL131136:TLN131136 TVH131136:TVJ131136 UFD131136:UFF131136 UOZ131136:UPB131136 UYV131136:UYX131136 VIR131136:VIT131136 VSN131136:VSP131136 WCJ131136:WCL131136 WMF131136:WMH131136 WWB131136:WWD131136 T196672:V196672 JP196672:JR196672 TL196672:TN196672 ADH196672:ADJ196672 AND196672:ANF196672 AWZ196672:AXB196672 BGV196672:BGX196672 BQR196672:BQT196672 CAN196672:CAP196672 CKJ196672:CKL196672 CUF196672:CUH196672 DEB196672:DED196672 DNX196672:DNZ196672 DXT196672:DXV196672 EHP196672:EHR196672 ERL196672:ERN196672 FBH196672:FBJ196672 FLD196672:FLF196672 FUZ196672:FVB196672 GEV196672:GEX196672 GOR196672:GOT196672 GYN196672:GYP196672 HIJ196672:HIL196672 HSF196672:HSH196672 ICB196672:ICD196672 ILX196672:ILZ196672 IVT196672:IVV196672 JFP196672:JFR196672 JPL196672:JPN196672 JZH196672:JZJ196672 KJD196672:KJF196672 KSZ196672:KTB196672 LCV196672:LCX196672 LMR196672:LMT196672 LWN196672:LWP196672 MGJ196672:MGL196672 MQF196672:MQH196672 NAB196672:NAD196672 NJX196672:NJZ196672 NTT196672:NTV196672 ODP196672:ODR196672 ONL196672:ONN196672 OXH196672:OXJ196672 PHD196672:PHF196672 PQZ196672:PRB196672 QAV196672:QAX196672 QKR196672:QKT196672 QUN196672:QUP196672 REJ196672:REL196672 ROF196672:ROH196672 RYB196672:RYD196672 SHX196672:SHZ196672 SRT196672:SRV196672 TBP196672:TBR196672 TLL196672:TLN196672 TVH196672:TVJ196672 UFD196672:UFF196672 UOZ196672:UPB196672 UYV196672:UYX196672 VIR196672:VIT196672 VSN196672:VSP196672 WCJ196672:WCL196672 WMF196672:WMH196672 WWB196672:WWD196672 T262208:V262208 JP262208:JR262208 TL262208:TN262208 ADH262208:ADJ262208 AND262208:ANF262208 AWZ262208:AXB262208 BGV262208:BGX262208 BQR262208:BQT262208 CAN262208:CAP262208 CKJ262208:CKL262208 CUF262208:CUH262208 DEB262208:DED262208 DNX262208:DNZ262208 DXT262208:DXV262208 EHP262208:EHR262208 ERL262208:ERN262208 FBH262208:FBJ262208 FLD262208:FLF262208 FUZ262208:FVB262208 GEV262208:GEX262208 GOR262208:GOT262208 GYN262208:GYP262208 HIJ262208:HIL262208 HSF262208:HSH262208 ICB262208:ICD262208 ILX262208:ILZ262208 IVT262208:IVV262208 JFP262208:JFR262208 JPL262208:JPN262208 JZH262208:JZJ262208 KJD262208:KJF262208 KSZ262208:KTB262208 LCV262208:LCX262208 LMR262208:LMT262208 LWN262208:LWP262208 MGJ262208:MGL262208 MQF262208:MQH262208 NAB262208:NAD262208 NJX262208:NJZ262208 NTT262208:NTV262208 ODP262208:ODR262208 ONL262208:ONN262208 OXH262208:OXJ262208 PHD262208:PHF262208 PQZ262208:PRB262208 QAV262208:QAX262208 QKR262208:QKT262208 QUN262208:QUP262208 REJ262208:REL262208 ROF262208:ROH262208 RYB262208:RYD262208 SHX262208:SHZ262208 SRT262208:SRV262208 TBP262208:TBR262208 TLL262208:TLN262208 TVH262208:TVJ262208 UFD262208:UFF262208 UOZ262208:UPB262208 UYV262208:UYX262208 VIR262208:VIT262208 VSN262208:VSP262208 WCJ262208:WCL262208 WMF262208:WMH262208 WWB262208:WWD262208 T327744:V327744 JP327744:JR327744 TL327744:TN327744 ADH327744:ADJ327744 AND327744:ANF327744 AWZ327744:AXB327744 BGV327744:BGX327744 BQR327744:BQT327744 CAN327744:CAP327744 CKJ327744:CKL327744 CUF327744:CUH327744 DEB327744:DED327744 DNX327744:DNZ327744 DXT327744:DXV327744 EHP327744:EHR327744 ERL327744:ERN327744 FBH327744:FBJ327744 FLD327744:FLF327744 FUZ327744:FVB327744 GEV327744:GEX327744 GOR327744:GOT327744 GYN327744:GYP327744 HIJ327744:HIL327744 HSF327744:HSH327744 ICB327744:ICD327744 ILX327744:ILZ327744 IVT327744:IVV327744 JFP327744:JFR327744 JPL327744:JPN327744 JZH327744:JZJ327744 KJD327744:KJF327744 KSZ327744:KTB327744 LCV327744:LCX327744 LMR327744:LMT327744 LWN327744:LWP327744 MGJ327744:MGL327744 MQF327744:MQH327744 NAB327744:NAD327744 NJX327744:NJZ327744 NTT327744:NTV327744 ODP327744:ODR327744 ONL327744:ONN327744 OXH327744:OXJ327744 PHD327744:PHF327744 PQZ327744:PRB327744 QAV327744:QAX327744 QKR327744:QKT327744 QUN327744:QUP327744 REJ327744:REL327744 ROF327744:ROH327744 RYB327744:RYD327744 SHX327744:SHZ327744 SRT327744:SRV327744 TBP327744:TBR327744 TLL327744:TLN327744 TVH327744:TVJ327744 UFD327744:UFF327744 UOZ327744:UPB327744 UYV327744:UYX327744 VIR327744:VIT327744 VSN327744:VSP327744 WCJ327744:WCL327744 WMF327744:WMH327744 WWB327744:WWD327744 T393280:V393280 JP393280:JR393280 TL393280:TN393280 ADH393280:ADJ393280 AND393280:ANF393280 AWZ393280:AXB393280 BGV393280:BGX393280 BQR393280:BQT393280 CAN393280:CAP393280 CKJ393280:CKL393280 CUF393280:CUH393280 DEB393280:DED393280 DNX393280:DNZ393280 DXT393280:DXV393280 EHP393280:EHR393280 ERL393280:ERN393280 FBH393280:FBJ393280 FLD393280:FLF393280 FUZ393280:FVB393280 GEV393280:GEX393280 GOR393280:GOT393280 GYN393280:GYP393280 HIJ393280:HIL393280 HSF393280:HSH393280 ICB393280:ICD393280 ILX393280:ILZ393280 IVT393280:IVV393280 JFP393280:JFR393280 JPL393280:JPN393280 JZH393280:JZJ393280 KJD393280:KJF393280 KSZ393280:KTB393280 LCV393280:LCX393280 LMR393280:LMT393280 LWN393280:LWP393280 MGJ393280:MGL393280 MQF393280:MQH393280 NAB393280:NAD393280 NJX393280:NJZ393280 NTT393280:NTV393280 ODP393280:ODR393280 ONL393280:ONN393280 OXH393280:OXJ393280 PHD393280:PHF393280 PQZ393280:PRB393280 QAV393280:QAX393280 QKR393280:QKT393280 QUN393280:QUP393280 REJ393280:REL393280 ROF393280:ROH393280 RYB393280:RYD393280 SHX393280:SHZ393280 SRT393280:SRV393280 TBP393280:TBR393280 TLL393280:TLN393280 TVH393280:TVJ393280 UFD393280:UFF393280 UOZ393280:UPB393280 UYV393280:UYX393280 VIR393280:VIT393280 VSN393280:VSP393280 WCJ393280:WCL393280 WMF393280:WMH393280 WWB393280:WWD393280 T458816:V458816 JP458816:JR458816 TL458816:TN458816 ADH458816:ADJ458816 AND458816:ANF458816 AWZ458816:AXB458816 BGV458816:BGX458816 BQR458816:BQT458816 CAN458816:CAP458816 CKJ458816:CKL458816 CUF458816:CUH458816 DEB458816:DED458816 DNX458816:DNZ458816 DXT458816:DXV458816 EHP458816:EHR458816 ERL458816:ERN458816 FBH458816:FBJ458816 FLD458816:FLF458816 FUZ458816:FVB458816 GEV458816:GEX458816 GOR458816:GOT458816 GYN458816:GYP458816 HIJ458816:HIL458816 HSF458816:HSH458816 ICB458816:ICD458816 ILX458816:ILZ458816 IVT458816:IVV458816 JFP458816:JFR458816 JPL458816:JPN458816 JZH458816:JZJ458816 KJD458816:KJF458816 KSZ458816:KTB458816 LCV458816:LCX458816 LMR458816:LMT458816 LWN458816:LWP458816 MGJ458816:MGL458816 MQF458816:MQH458816 NAB458816:NAD458816 NJX458816:NJZ458816 NTT458816:NTV458816 ODP458816:ODR458816 ONL458816:ONN458816 OXH458816:OXJ458816 PHD458816:PHF458816 PQZ458816:PRB458816 QAV458816:QAX458816 QKR458816:QKT458816 QUN458816:QUP458816 REJ458816:REL458816 ROF458816:ROH458816 RYB458816:RYD458816 SHX458816:SHZ458816 SRT458816:SRV458816 TBP458816:TBR458816 TLL458816:TLN458816 TVH458816:TVJ458816 UFD458816:UFF458816 UOZ458816:UPB458816 UYV458816:UYX458816 VIR458816:VIT458816 VSN458816:VSP458816 WCJ458816:WCL458816 WMF458816:WMH458816 WWB458816:WWD458816 T524352:V524352 JP524352:JR524352 TL524352:TN524352 ADH524352:ADJ524352 AND524352:ANF524352 AWZ524352:AXB524352 BGV524352:BGX524352 BQR524352:BQT524352 CAN524352:CAP524352 CKJ524352:CKL524352 CUF524352:CUH524352 DEB524352:DED524352 DNX524352:DNZ524352 DXT524352:DXV524352 EHP524352:EHR524352 ERL524352:ERN524352 FBH524352:FBJ524352 FLD524352:FLF524352 FUZ524352:FVB524352 GEV524352:GEX524352 GOR524352:GOT524352 GYN524352:GYP524352 HIJ524352:HIL524352 HSF524352:HSH524352 ICB524352:ICD524352 ILX524352:ILZ524352 IVT524352:IVV524352 JFP524352:JFR524352 JPL524352:JPN524352 JZH524352:JZJ524352 KJD524352:KJF524352 KSZ524352:KTB524352 LCV524352:LCX524352 LMR524352:LMT524352 LWN524352:LWP524352 MGJ524352:MGL524352 MQF524352:MQH524352 NAB524352:NAD524352 NJX524352:NJZ524352 NTT524352:NTV524352 ODP524352:ODR524352 ONL524352:ONN524352 OXH524352:OXJ524352 PHD524352:PHF524352 PQZ524352:PRB524352 QAV524352:QAX524352 QKR524352:QKT524352 QUN524352:QUP524352 REJ524352:REL524352 ROF524352:ROH524352 RYB524352:RYD524352 SHX524352:SHZ524352 SRT524352:SRV524352 TBP524352:TBR524352 TLL524352:TLN524352 TVH524352:TVJ524352 UFD524352:UFF524352 UOZ524352:UPB524352 UYV524352:UYX524352 VIR524352:VIT524352 VSN524352:VSP524352 WCJ524352:WCL524352 WMF524352:WMH524352 WWB524352:WWD524352 T589888:V589888 JP589888:JR589888 TL589888:TN589888 ADH589888:ADJ589888 AND589888:ANF589888 AWZ589888:AXB589888 BGV589888:BGX589888 BQR589888:BQT589888 CAN589888:CAP589888 CKJ589888:CKL589888 CUF589888:CUH589888 DEB589888:DED589888 DNX589888:DNZ589888 DXT589888:DXV589888 EHP589888:EHR589888 ERL589888:ERN589888 FBH589888:FBJ589888 FLD589888:FLF589888 FUZ589888:FVB589888 GEV589888:GEX589888 GOR589888:GOT589888 GYN589888:GYP589888 HIJ589888:HIL589888 HSF589888:HSH589888 ICB589888:ICD589888 ILX589888:ILZ589888 IVT589888:IVV589888 JFP589888:JFR589888 JPL589888:JPN589888 JZH589888:JZJ589888 KJD589888:KJF589888 KSZ589888:KTB589888 LCV589888:LCX589888 LMR589888:LMT589888 LWN589888:LWP589888 MGJ589888:MGL589888 MQF589888:MQH589888 NAB589888:NAD589888 NJX589888:NJZ589888 NTT589888:NTV589888 ODP589888:ODR589888 ONL589888:ONN589888 OXH589888:OXJ589888 PHD589888:PHF589888 PQZ589888:PRB589888 QAV589888:QAX589888 QKR589888:QKT589888 QUN589888:QUP589888 REJ589888:REL589888 ROF589888:ROH589888 RYB589888:RYD589888 SHX589888:SHZ589888 SRT589888:SRV589888 TBP589888:TBR589888 TLL589888:TLN589888 TVH589888:TVJ589888 UFD589888:UFF589888 UOZ589888:UPB589888 UYV589888:UYX589888 VIR589888:VIT589888 VSN589888:VSP589888 WCJ589888:WCL589888 WMF589888:WMH589888 WWB589888:WWD589888 T655424:V655424 JP655424:JR655424 TL655424:TN655424 ADH655424:ADJ655424 AND655424:ANF655424 AWZ655424:AXB655424 BGV655424:BGX655424 BQR655424:BQT655424 CAN655424:CAP655424 CKJ655424:CKL655424 CUF655424:CUH655424 DEB655424:DED655424 DNX655424:DNZ655424 DXT655424:DXV655424 EHP655424:EHR655424 ERL655424:ERN655424 FBH655424:FBJ655424 FLD655424:FLF655424 FUZ655424:FVB655424 GEV655424:GEX655424 GOR655424:GOT655424 GYN655424:GYP655424 HIJ655424:HIL655424 HSF655424:HSH655424 ICB655424:ICD655424 ILX655424:ILZ655424 IVT655424:IVV655424 JFP655424:JFR655424 JPL655424:JPN655424 JZH655424:JZJ655424 KJD655424:KJF655424 KSZ655424:KTB655424 LCV655424:LCX655424 LMR655424:LMT655424 LWN655424:LWP655424 MGJ655424:MGL655424 MQF655424:MQH655424 NAB655424:NAD655424 NJX655424:NJZ655424 NTT655424:NTV655424 ODP655424:ODR655424 ONL655424:ONN655424 OXH655424:OXJ655424 PHD655424:PHF655424 PQZ655424:PRB655424 QAV655424:QAX655424 QKR655424:QKT655424 QUN655424:QUP655424 REJ655424:REL655424 ROF655424:ROH655424 RYB655424:RYD655424 SHX655424:SHZ655424 SRT655424:SRV655424 TBP655424:TBR655424 TLL655424:TLN655424 TVH655424:TVJ655424 UFD655424:UFF655424 UOZ655424:UPB655424 UYV655424:UYX655424 VIR655424:VIT655424 VSN655424:VSP655424 WCJ655424:WCL655424 WMF655424:WMH655424 WWB655424:WWD655424 T720960:V720960 JP720960:JR720960 TL720960:TN720960 ADH720960:ADJ720960 AND720960:ANF720960 AWZ720960:AXB720960 BGV720960:BGX720960 BQR720960:BQT720960 CAN720960:CAP720960 CKJ720960:CKL720960 CUF720960:CUH720960 DEB720960:DED720960 DNX720960:DNZ720960 DXT720960:DXV720960 EHP720960:EHR720960 ERL720960:ERN720960 FBH720960:FBJ720960 FLD720960:FLF720960 FUZ720960:FVB720960 GEV720960:GEX720960 GOR720960:GOT720960 GYN720960:GYP720960 HIJ720960:HIL720960 HSF720960:HSH720960 ICB720960:ICD720960 ILX720960:ILZ720960 IVT720960:IVV720960 JFP720960:JFR720960 JPL720960:JPN720960 JZH720960:JZJ720960 KJD720960:KJF720960 KSZ720960:KTB720960 LCV720960:LCX720960 LMR720960:LMT720960 LWN720960:LWP720960 MGJ720960:MGL720960 MQF720960:MQH720960 NAB720960:NAD720960 NJX720960:NJZ720960 NTT720960:NTV720960 ODP720960:ODR720960 ONL720960:ONN720960 OXH720960:OXJ720960 PHD720960:PHF720960 PQZ720960:PRB720960 QAV720960:QAX720960 QKR720960:QKT720960 QUN720960:QUP720960 REJ720960:REL720960 ROF720960:ROH720960 RYB720960:RYD720960 SHX720960:SHZ720960 SRT720960:SRV720960 TBP720960:TBR720960 TLL720960:TLN720960 TVH720960:TVJ720960 UFD720960:UFF720960 UOZ720960:UPB720960 UYV720960:UYX720960 VIR720960:VIT720960 VSN720960:VSP720960 WCJ720960:WCL720960 WMF720960:WMH720960 WWB720960:WWD720960 T786496:V786496 JP786496:JR786496 TL786496:TN786496 ADH786496:ADJ786496 AND786496:ANF786496 AWZ786496:AXB786496 BGV786496:BGX786496 BQR786496:BQT786496 CAN786496:CAP786496 CKJ786496:CKL786496 CUF786496:CUH786496 DEB786496:DED786496 DNX786496:DNZ786496 DXT786496:DXV786496 EHP786496:EHR786496 ERL786496:ERN786496 FBH786496:FBJ786496 FLD786496:FLF786496 FUZ786496:FVB786496 GEV786496:GEX786496 GOR786496:GOT786496 GYN786496:GYP786496 HIJ786496:HIL786496 HSF786496:HSH786496 ICB786496:ICD786496 ILX786496:ILZ786496 IVT786496:IVV786496 JFP786496:JFR786496 JPL786496:JPN786496 JZH786496:JZJ786496 KJD786496:KJF786496 KSZ786496:KTB786496 LCV786496:LCX786496 LMR786496:LMT786496 LWN786496:LWP786496 MGJ786496:MGL786496 MQF786496:MQH786496 NAB786496:NAD786496 NJX786496:NJZ786496 NTT786496:NTV786496 ODP786496:ODR786496 ONL786496:ONN786496 OXH786496:OXJ786496 PHD786496:PHF786496 PQZ786496:PRB786496 QAV786496:QAX786496 QKR786496:QKT786496 QUN786496:QUP786496 REJ786496:REL786496 ROF786496:ROH786496 RYB786496:RYD786496 SHX786496:SHZ786496 SRT786496:SRV786496 TBP786496:TBR786496 TLL786496:TLN786496 TVH786496:TVJ786496 UFD786496:UFF786496 UOZ786496:UPB786496 UYV786496:UYX786496 VIR786496:VIT786496 VSN786496:VSP786496 WCJ786496:WCL786496 WMF786496:WMH786496 WWB786496:WWD786496 T852032:V852032 JP852032:JR852032 TL852032:TN852032 ADH852032:ADJ852032 AND852032:ANF852032 AWZ852032:AXB852032 BGV852032:BGX852032 BQR852032:BQT852032 CAN852032:CAP852032 CKJ852032:CKL852032 CUF852032:CUH852032 DEB852032:DED852032 DNX852032:DNZ852032 DXT852032:DXV852032 EHP852032:EHR852032 ERL852032:ERN852032 FBH852032:FBJ852032 FLD852032:FLF852032 FUZ852032:FVB852032 GEV852032:GEX852032 GOR852032:GOT852032 GYN852032:GYP852032 HIJ852032:HIL852032 HSF852032:HSH852032 ICB852032:ICD852032 ILX852032:ILZ852032 IVT852032:IVV852032 JFP852032:JFR852032 JPL852032:JPN852032 JZH852032:JZJ852032 KJD852032:KJF852032 KSZ852032:KTB852032 LCV852032:LCX852032 LMR852032:LMT852032 LWN852032:LWP852032 MGJ852032:MGL852032 MQF852032:MQH852032 NAB852032:NAD852032 NJX852032:NJZ852032 NTT852032:NTV852032 ODP852032:ODR852032 ONL852032:ONN852032 OXH852032:OXJ852032 PHD852032:PHF852032 PQZ852032:PRB852032 QAV852032:QAX852032 QKR852032:QKT852032 QUN852032:QUP852032 REJ852032:REL852032 ROF852032:ROH852032 RYB852032:RYD852032 SHX852032:SHZ852032 SRT852032:SRV852032 TBP852032:TBR852032 TLL852032:TLN852032 TVH852032:TVJ852032 UFD852032:UFF852032 UOZ852032:UPB852032 UYV852032:UYX852032 VIR852032:VIT852032 VSN852032:VSP852032 WCJ852032:WCL852032 WMF852032:WMH852032 WWB852032:WWD852032 T917568:V917568 JP917568:JR917568 TL917568:TN917568 ADH917568:ADJ917568 AND917568:ANF917568 AWZ917568:AXB917568 BGV917568:BGX917568 BQR917568:BQT917568 CAN917568:CAP917568 CKJ917568:CKL917568 CUF917568:CUH917568 DEB917568:DED917568 DNX917568:DNZ917568 DXT917568:DXV917568 EHP917568:EHR917568 ERL917568:ERN917568 FBH917568:FBJ917568 FLD917568:FLF917568 FUZ917568:FVB917568 GEV917568:GEX917568 GOR917568:GOT917568 GYN917568:GYP917568 HIJ917568:HIL917568 HSF917568:HSH917568 ICB917568:ICD917568 ILX917568:ILZ917568 IVT917568:IVV917568 JFP917568:JFR917568 JPL917568:JPN917568 JZH917568:JZJ917568 KJD917568:KJF917568 KSZ917568:KTB917568 LCV917568:LCX917568 LMR917568:LMT917568 LWN917568:LWP917568 MGJ917568:MGL917568 MQF917568:MQH917568 NAB917568:NAD917568 NJX917568:NJZ917568 NTT917568:NTV917568 ODP917568:ODR917568 ONL917568:ONN917568 OXH917568:OXJ917568 PHD917568:PHF917568 PQZ917568:PRB917568 QAV917568:QAX917568 QKR917568:QKT917568 QUN917568:QUP917568 REJ917568:REL917568 ROF917568:ROH917568 RYB917568:RYD917568 SHX917568:SHZ917568 SRT917568:SRV917568 TBP917568:TBR917568 TLL917568:TLN917568 TVH917568:TVJ917568 UFD917568:UFF917568 UOZ917568:UPB917568 UYV917568:UYX917568 VIR917568:VIT917568 VSN917568:VSP917568 WCJ917568:WCL917568 WMF917568:WMH917568 WWB917568:WWD917568 T983104:V983104 JP983104:JR983104 TL983104:TN983104 ADH983104:ADJ983104 AND983104:ANF983104 AWZ983104:AXB983104 BGV983104:BGX983104 BQR983104:BQT983104 CAN983104:CAP983104 CKJ983104:CKL983104 CUF983104:CUH983104 DEB983104:DED983104 DNX983104:DNZ983104 DXT983104:DXV983104 EHP983104:EHR983104 ERL983104:ERN983104 FBH983104:FBJ983104 FLD983104:FLF983104 FUZ983104:FVB983104 GEV983104:GEX983104 GOR983104:GOT983104 GYN983104:GYP983104 HIJ983104:HIL983104 HSF983104:HSH983104 ICB983104:ICD983104 ILX983104:ILZ983104 IVT983104:IVV983104 JFP983104:JFR983104 JPL983104:JPN983104 JZH983104:JZJ983104 KJD983104:KJF983104 KSZ983104:KTB983104 LCV983104:LCX983104 LMR983104:LMT983104 LWN983104:LWP983104 MGJ983104:MGL983104 MQF983104:MQH983104 NAB983104:NAD983104 NJX983104:NJZ983104 NTT983104:NTV983104 ODP983104:ODR983104 ONL983104:ONN983104 OXH983104:OXJ983104 PHD983104:PHF983104 PQZ983104:PRB983104 QAV983104:QAX983104 QKR983104:QKT983104 QUN983104:QUP983104 REJ983104:REL983104 ROF983104:ROH983104 RYB983104:RYD983104 SHX983104:SHZ983104 SRT983104:SRV983104 TBP983104:TBR983104 TLL983104:TLN983104 TVH983104:TVJ983104 UFD983104:UFF983104 UOZ983104:UPB983104 UYV983104:UYX983104 VIR983104:VIT983104 VSN983104:VSP983104 WCJ983104:WCL983104 WMF983104:WMH983104 WWB983104:WWD983104 T74:V74 JP74:JR74 TL74:TN74 ADH74:ADJ74 AND74:ANF74 AWZ74:AXB74 BGV74:BGX74 BQR74:BQT74 CAN74:CAP74 CKJ74:CKL74 CUF74:CUH74 DEB74:DED74 DNX74:DNZ74 DXT74:DXV74 EHP74:EHR74 ERL74:ERN74 FBH74:FBJ74 FLD74:FLF74 FUZ74:FVB74 GEV74:GEX74 GOR74:GOT74 GYN74:GYP74 HIJ74:HIL74 HSF74:HSH74 ICB74:ICD74 ILX74:ILZ74 IVT74:IVV74 JFP74:JFR74 JPL74:JPN74 JZH74:JZJ74 KJD74:KJF74 KSZ74:KTB74 LCV74:LCX74 LMR74:LMT74 LWN74:LWP74 MGJ74:MGL74 MQF74:MQH74 NAB74:NAD74 NJX74:NJZ74 NTT74:NTV74 ODP74:ODR74 ONL74:ONN74 OXH74:OXJ74 PHD74:PHF74 PQZ74:PRB74 QAV74:QAX74 QKR74:QKT74 QUN74:QUP74 REJ74:REL74 ROF74:ROH74 RYB74:RYD74 SHX74:SHZ74 SRT74:SRV74 TBP74:TBR74 TLL74:TLN74 TVH74:TVJ74 UFD74:UFF74 UOZ74:UPB74 UYV74:UYX74 VIR74:VIT74 VSN74:VSP74 WCJ74:WCL74 WMF74:WMH74 WWB74:WWD74 T65610:V65610 JP65610:JR65610 TL65610:TN65610 ADH65610:ADJ65610 AND65610:ANF65610 AWZ65610:AXB65610 BGV65610:BGX65610 BQR65610:BQT65610 CAN65610:CAP65610 CKJ65610:CKL65610 CUF65610:CUH65610 DEB65610:DED65610 DNX65610:DNZ65610 DXT65610:DXV65610 EHP65610:EHR65610 ERL65610:ERN65610 FBH65610:FBJ65610 FLD65610:FLF65610 FUZ65610:FVB65610 GEV65610:GEX65610 GOR65610:GOT65610 GYN65610:GYP65610 HIJ65610:HIL65610 HSF65610:HSH65610 ICB65610:ICD65610 ILX65610:ILZ65610 IVT65610:IVV65610 JFP65610:JFR65610 JPL65610:JPN65610 JZH65610:JZJ65610 KJD65610:KJF65610 KSZ65610:KTB65610 LCV65610:LCX65610 LMR65610:LMT65610 LWN65610:LWP65610 MGJ65610:MGL65610 MQF65610:MQH65610 NAB65610:NAD65610 NJX65610:NJZ65610 NTT65610:NTV65610 ODP65610:ODR65610 ONL65610:ONN65610 OXH65610:OXJ65610 PHD65610:PHF65610 PQZ65610:PRB65610 QAV65610:QAX65610 QKR65610:QKT65610 QUN65610:QUP65610 REJ65610:REL65610 ROF65610:ROH65610 RYB65610:RYD65610 SHX65610:SHZ65610 SRT65610:SRV65610 TBP65610:TBR65610 TLL65610:TLN65610 TVH65610:TVJ65610 UFD65610:UFF65610 UOZ65610:UPB65610 UYV65610:UYX65610 VIR65610:VIT65610 VSN65610:VSP65610 WCJ65610:WCL65610 WMF65610:WMH65610 WWB65610:WWD65610 T131146:V131146 JP131146:JR131146 TL131146:TN131146 ADH131146:ADJ131146 AND131146:ANF131146 AWZ131146:AXB131146 BGV131146:BGX131146 BQR131146:BQT131146 CAN131146:CAP131146 CKJ131146:CKL131146 CUF131146:CUH131146 DEB131146:DED131146 DNX131146:DNZ131146 DXT131146:DXV131146 EHP131146:EHR131146 ERL131146:ERN131146 FBH131146:FBJ131146 FLD131146:FLF131146 FUZ131146:FVB131146 GEV131146:GEX131146 GOR131146:GOT131146 GYN131146:GYP131146 HIJ131146:HIL131146 HSF131146:HSH131146 ICB131146:ICD131146 ILX131146:ILZ131146 IVT131146:IVV131146 JFP131146:JFR131146 JPL131146:JPN131146 JZH131146:JZJ131146 KJD131146:KJF131146 KSZ131146:KTB131146 LCV131146:LCX131146 LMR131146:LMT131146 LWN131146:LWP131146 MGJ131146:MGL131146 MQF131146:MQH131146 NAB131146:NAD131146 NJX131146:NJZ131146 NTT131146:NTV131146 ODP131146:ODR131146 ONL131146:ONN131146 OXH131146:OXJ131146 PHD131146:PHF131146 PQZ131146:PRB131146 QAV131146:QAX131146 QKR131146:QKT131146 QUN131146:QUP131146 REJ131146:REL131146 ROF131146:ROH131146 RYB131146:RYD131146 SHX131146:SHZ131146 SRT131146:SRV131146 TBP131146:TBR131146 TLL131146:TLN131146 TVH131146:TVJ131146 UFD131146:UFF131146 UOZ131146:UPB131146 UYV131146:UYX131146 VIR131146:VIT131146 VSN131146:VSP131146 WCJ131146:WCL131146 WMF131146:WMH131146 WWB131146:WWD131146 T196682:V196682 JP196682:JR196682 TL196682:TN196682 ADH196682:ADJ196682 AND196682:ANF196682 AWZ196682:AXB196682 BGV196682:BGX196682 BQR196682:BQT196682 CAN196682:CAP196682 CKJ196682:CKL196682 CUF196682:CUH196682 DEB196682:DED196682 DNX196682:DNZ196682 DXT196682:DXV196682 EHP196682:EHR196682 ERL196682:ERN196682 FBH196682:FBJ196682 FLD196682:FLF196682 FUZ196682:FVB196682 GEV196682:GEX196682 GOR196682:GOT196682 GYN196682:GYP196682 HIJ196682:HIL196682 HSF196682:HSH196682 ICB196682:ICD196682 ILX196682:ILZ196682 IVT196682:IVV196682 JFP196682:JFR196682 JPL196682:JPN196682 JZH196682:JZJ196682 KJD196682:KJF196682 KSZ196682:KTB196682 LCV196682:LCX196682 LMR196682:LMT196682 LWN196682:LWP196682 MGJ196682:MGL196682 MQF196682:MQH196682 NAB196682:NAD196682 NJX196682:NJZ196682 NTT196682:NTV196682 ODP196682:ODR196682 ONL196682:ONN196682 OXH196682:OXJ196682 PHD196682:PHF196682 PQZ196682:PRB196682 QAV196682:QAX196682 QKR196682:QKT196682 QUN196682:QUP196682 REJ196682:REL196682 ROF196682:ROH196682 RYB196682:RYD196682 SHX196682:SHZ196682 SRT196682:SRV196682 TBP196682:TBR196682 TLL196682:TLN196682 TVH196682:TVJ196682 UFD196682:UFF196682 UOZ196682:UPB196682 UYV196682:UYX196682 VIR196682:VIT196682 VSN196682:VSP196682 WCJ196682:WCL196682 WMF196682:WMH196682 WWB196682:WWD196682 T262218:V262218 JP262218:JR262218 TL262218:TN262218 ADH262218:ADJ262218 AND262218:ANF262218 AWZ262218:AXB262218 BGV262218:BGX262218 BQR262218:BQT262218 CAN262218:CAP262218 CKJ262218:CKL262218 CUF262218:CUH262218 DEB262218:DED262218 DNX262218:DNZ262218 DXT262218:DXV262218 EHP262218:EHR262218 ERL262218:ERN262218 FBH262218:FBJ262218 FLD262218:FLF262218 FUZ262218:FVB262218 GEV262218:GEX262218 GOR262218:GOT262218 GYN262218:GYP262218 HIJ262218:HIL262218 HSF262218:HSH262218 ICB262218:ICD262218 ILX262218:ILZ262218 IVT262218:IVV262218 JFP262218:JFR262218 JPL262218:JPN262218 JZH262218:JZJ262218 KJD262218:KJF262218 KSZ262218:KTB262218 LCV262218:LCX262218 LMR262218:LMT262218 LWN262218:LWP262218 MGJ262218:MGL262218 MQF262218:MQH262218 NAB262218:NAD262218 NJX262218:NJZ262218 NTT262218:NTV262218 ODP262218:ODR262218 ONL262218:ONN262218 OXH262218:OXJ262218 PHD262218:PHF262218 PQZ262218:PRB262218 QAV262218:QAX262218 QKR262218:QKT262218 QUN262218:QUP262218 REJ262218:REL262218 ROF262218:ROH262218 RYB262218:RYD262218 SHX262218:SHZ262218 SRT262218:SRV262218 TBP262218:TBR262218 TLL262218:TLN262218 TVH262218:TVJ262218 UFD262218:UFF262218 UOZ262218:UPB262218 UYV262218:UYX262218 VIR262218:VIT262218 VSN262218:VSP262218 WCJ262218:WCL262218 WMF262218:WMH262218 WWB262218:WWD262218 T327754:V327754 JP327754:JR327754 TL327754:TN327754 ADH327754:ADJ327754 AND327754:ANF327754 AWZ327754:AXB327754 BGV327754:BGX327754 BQR327754:BQT327754 CAN327754:CAP327754 CKJ327754:CKL327754 CUF327754:CUH327754 DEB327754:DED327754 DNX327754:DNZ327754 DXT327754:DXV327754 EHP327754:EHR327754 ERL327754:ERN327754 FBH327754:FBJ327754 FLD327754:FLF327754 FUZ327754:FVB327754 GEV327754:GEX327754 GOR327754:GOT327754 GYN327754:GYP327754 HIJ327754:HIL327754 HSF327754:HSH327754 ICB327754:ICD327754 ILX327754:ILZ327754 IVT327754:IVV327754 JFP327754:JFR327754 JPL327754:JPN327754 JZH327754:JZJ327754 KJD327754:KJF327754 KSZ327754:KTB327754 LCV327754:LCX327754 LMR327754:LMT327754 LWN327754:LWP327754 MGJ327754:MGL327754 MQF327754:MQH327754 NAB327754:NAD327754 NJX327754:NJZ327754 NTT327754:NTV327754 ODP327754:ODR327754 ONL327754:ONN327754 OXH327754:OXJ327754 PHD327754:PHF327754 PQZ327754:PRB327754 QAV327754:QAX327754 QKR327754:QKT327754 QUN327754:QUP327754 REJ327754:REL327754 ROF327754:ROH327754 RYB327754:RYD327754 SHX327754:SHZ327754 SRT327754:SRV327754 TBP327754:TBR327754 TLL327754:TLN327754 TVH327754:TVJ327754 UFD327754:UFF327754 UOZ327754:UPB327754 UYV327754:UYX327754 VIR327754:VIT327754 VSN327754:VSP327754 WCJ327754:WCL327754 WMF327754:WMH327754 WWB327754:WWD327754 T393290:V393290 JP393290:JR393290 TL393290:TN393290 ADH393290:ADJ393290 AND393290:ANF393290 AWZ393290:AXB393290 BGV393290:BGX393290 BQR393290:BQT393290 CAN393290:CAP393290 CKJ393290:CKL393290 CUF393290:CUH393290 DEB393290:DED393290 DNX393290:DNZ393290 DXT393290:DXV393290 EHP393290:EHR393290 ERL393290:ERN393290 FBH393290:FBJ393290 FLD393290:FLF393290 FUZ393290:FVB393290 GEV393290:GEX393290 GOR393290:GOT393290 GYN393290:GYP393290 HIJ393290:HIL393290 HSF393290:HSH393290 ICB393290:ICD393290 ILX393290:ILZ393290 IVT393290:IVV393290 JFP393290:JFR393290 JPL393290:JPN393290 JZH393290:JZJ393290 KJD393290:KJF393290 KSZ393290:KTB393290 LCV393290:LCX393290 LMR393290:LMT393290 LWN393290:LWP393290 MGJ393290:MGL393290 MQF393290:MQH393290 NAB393290:NAD393290 NJX393290:NJZ393290 NTT393290:NTV393290 ODP393290:ODR393290 ONL393290:ONN393290 OXH393290:OXJ393290 PHD393290:PHF393290 PQZ393290:PRB393290 QAV393290:QAX393290 QKR393290:QKT393290 QUN393290:QUP393290 REJ393290:REL393290 ROF393290:ROH393290 RYB393290:RYD393290 SHX393290:SHZ393290 SRT393290:SRV393290 TBP393290:TBR393290 TLL393290:TLN393290 TVH393290:TVJ393290 UFD393290:UFF393290 UOZ393290:UPB393290 UYV393290:UYX393290 VIR393290:VIT393290 VSN393290:VSP393290 WCJ393290:WCL393290 WMF393290:WMH393290 WWB393290:WWD393290 T458826:V458826 JP458826:JR458826 TL458826:TN458826 ADH458826:ADJ458826 AND458826:ANF458826 AWZ458826:AXB458826 BGV458826:BGX458826 BQR458826:BQT458826 CAN458826:CAP458826 CKJ458826:CKL458826 CUF458826:CUH458826 DEB458826:DED458826 DNX458826:DNZ458826 DXT458826:DXV458826 EHP458826:EHR458826 ERL458826:ERN458826 FBH458826:FBJ458826 FLD458826:FLF458826 FUZ458826:FVB458826 GEV458826:GEX458826 GOR458826:GOT458826 GYN458826:GYP458826 HIJ458826:HIL458826 HSF458826:HSH458826 ICB458826:ICD458826 ILX458826:ILZ458826 IVT458826:IVV458826 JFP458826:JFR458826 JPL458826:JPN458826 JZH458826:JZJ458826 KJD458826:KJF458826 KSZ458826:KTB458826 LCV458826:LCX458826 LMR458826:LMT458826 LWN458826:LWP458826 MGJ458826:MGL458826 MQF458826:MQH458826 NAB458826:NAD458826 NJX458826:NJZ458826 NTT458826:NTV458826 ODP458826:ODR458826 ONL458826:ONN458826 OXH458826:OXJ458826 PHD458826:PHF458826 PQZ458826:PRB458826 QAV458826:QAX458826 QKR458826:QKT458826 QUN458826:QUP458826 REJ458826:REL458826 ROF458826:ROH458826 RYB458826:RYD458826 SHX458826:SHZ458826 SRT458826:SRV458826 TBP458826:TBR458826 TLL458826:TLN458826 TVH458826:TVJ458826 UFD458826:UFF458826 UOZ458826:UPB458826 UYV458826:UYX458826 VIR458826:VIT458826 VSN458826:VSP458826 WCJ458826:WCL458826 WMF458826:WMH458826 WWB458826:WWD458826 T524362:V524362 JP524362:JR524362 TL524362:TN524362 ADH524362:ADJ524362 AND524362:ANF524362 AWZ524362:AXB524362 BGV524362:BGX524362 BQR524362:BQT524362 CAN524362:CAP524362 CKJ524362:CKL524362 CUF524362:CUH524362 DEB524362:DED524362 DNX524362:DNZ524362 DXT524362:DXV524362 EHP524362:EHR524362 ERL524362:ERN524362 FBH524362:FBJ524362 FLD524362:FLF524362 FUZ524362:FVB524362 GEV524362:GEX524362 GOR524362:GOT524362 GYN524362:GYP524362 HIJ524362:HIL524362 HSF524362:HSH524362 ICB524362:ICD524362 ILX524362:ILZ524362 IVT524362:IVV524362 JFP524362:JFR524362 JPL524362:JPN524362 JZH524362:JZJ524362 KJD524362:KJF524362 KSZ524362:KTB524362 LCV524362:LCX524362 LMR524362:LMT524362 LWN524362:LWP524362 MGJ524362:MGL524362 MQF524362:MQH524362 NAB524362:NAD524362 NJX524362:NJZ524362 NTT524362:NTV524362 ODP524362:ODR524362 ONL524362:ONN524362 OXH524362:OXJ524362 PHD524362:PHF524362 PQZ524362:PRB524362 QAV524362:QAX524362 QKR524362:QKT524362 QUN524362:QUP524362 REJ524362:REL524362 ROF524362:ROH524362 RYB524362:RYD524362 SHX524362:SHZ524362 SRT524362:SRV524362 TBP524362:TBR524362 TLL524362:TLN524362 TVH524362:TVJ524362 UFD524362:UFF524362 UOZ524362:UPB524362 UYV524362:UYX524362 VIR524362:VIT524362 VSN524362:VSP524362 WCJ524362:WCL524362 WMF524362:WMH524362 WWB524362:WWD524362 T589898:V589898 JP589898:JR589898 TL589898:TN589898 ADH589898:ADJ589898 AND589898:ANF589898 AWZ589898:AXB589898 BGV589898:BGX589898 BQR589898:BQT589898 CAN589898:CAP589898 CKJ589898:CKL589898 CUF589898:CUH589898 DEB589898:DED589898 DNX589898:DNZ589898 DXT589898:DXV589898 EHP589898:EHR589898 ERL589898:ERN589898 FBH589898:FBJ589898 FLD589898:FLF589898 FUZ589898:FVB589898 GEV589898:GEX589898 GOR589898:GOT589898 GYN589898:GYP589898 HIJ589898:HIL589898 HSF589898:HSH589898 ICB589898:ICD589898 ILX589898:ILZ589898 IVT589898:IVV589898 JFP589898:JFR589898 JPL589898:JPN589898 JZH589898:JZJ589898 KJD589898:KJF589898 KSZ589898:KTB589898 LCV589898:LCX589898 LMR589898:LMT589898 LWN589898:LWP589898 MGJ589898:MGL589898 MQF589898:MQH589898 NAB589898:NAD589898 NJX589898:NJZ589898 NTT589898:NTV589898 ODP589898:ODR589898 ONL589898:ONN589898 OXH589898:OXJ589898 PHD589898:PHF589898 PQZ589898:PRB589898 QAV589898:QAX589898 QKR589898:QKT589898 QUN589898:QUP589898 REJ589898:REL589898 ROF589898:ROH589898 RYB589898:RYD589898 SHX589898:SHZ589898 SRT589898:SRV589898 TBP589898:TBR589898 TLL589898:TLN589898 TVH589898:TVJ589898 UFD589898:UFF589898 UOZ589898:UPB589898 UYV589898:UYX589898 VIR589898:VIT589898 VSN589898:VSP589898 WCJ589898:WCL589898 WMF589898:WMH589898 WWB589898:WWD589898 T655434:V655434 JP655434:JR655434 TL655434:TN655434 ADH655434:ADJ655434 AND655434:ANF655434 AWZ655434:AXB655434 BGV655434:BGX655434 BQR655434:BQT655434 CAN655434:CAP655434 CKJ655434:CKL655434 CUF655434:CUH655434 DEB655434:DED655434 DNX655434:DNZ655434 DXT655434:DXV655434 EHP655434:EHR655434 ERL655434:ERN655434 FBH655434:FBJ655434 FLD655434:FLF655434 FUZ655434:FVB655434 GEV655434:GEX655434 GOR655434:GOT655434 GYN655434:GYP655434 HIJ655434:HIL655434 HSF655434:HSH655434 ICB655434:ICD655434 ILX655434:ILZ655434 IVT655434:IVV655434 JFP655434:JFR655434 JPL655434:JPN655434 JZH655434:JZJ655434 KJD655434:KJF655434 KSZ655434:KTB655434 LCV655434:LCX655434 LMR655434:LMT655434 LWN655434:LWP655434 MGJ655434:MGL655434 MQF655434:MQH655434 NAB655434:NAD655434 NJX655434:NJZ655434 NTT655434:NTV655434 ODP655434:ODR655434 ONL655434:ONN655434 OXH655434:OXJ655434 PHD655434:PHF655434 PQZ655434:PRB655434 QAV655434:QAX655434 QKR655434:QKT655434 QUN655434:QUP655434 REJ655434:REL655434 ROF655434:ROH655434 RYB655434:RYD655434 SHX655434:SHZ655434 SRT655434:SRV655434 TBP655434:TBR655434 TLL655434:TLN655434 TVH655434:TVJ655434 UFD655434:UFF655434 UOZ655434:UPB655434 UYV655434:UYX655434 VIR655434:VIT655434 VSN655434:VSP655434 WCJ655434:WCL655434 WMF655434:WMH655434 WWB655434:WWD655434 T720970:V720970 JP720970:JR720970 TL720970:TN720970 ADH720970:ADJ720970 AND720970:ANF720970 AWZ720970:AXB720970 BGV720970:BGX720970 BQR720970:BQT720970 CAN720970:CAP720970 CKJ720970:CKL720970 CUF720970:CUH720970 DEB720970:DED720970 DNX720970:DNZ720970 DXT720970:DXV720970 EHP720970:EHR720970 ERL720970:ERN720970 FBH720970:FBJ720970 FLD720970:FLF720970 FUZ720970:FVB720970 GEV720970:GEX720970 GOR720970:GOT720970 GYN720970:GYP720970 HIJ720970:HIL720970 HSF720970:HSH720970 ICB720970:ICD720970 ILX720970:ILZ720970 IVT720970:IVV720970 JFP720970:JFR720970 JPL720970:JPN720970 JZH720970:JZJ720970 KJD720970:KJF720970 KSZ720970:KTB720970 LCV720970:LCX720970 LMR720970:LMT720970 LWN720970:LWP720970 MGJ720970:MGL720970 MQF720970:MQH720970 NAB720970:NAD720970 NJX720970:NJZ720970 NTT720970:NTV720970 ODP720970:ODR720970 ONL720970:ONN720970 OXH720970:OXJ720970 PHD720970:PHF720970 PQZ720970:PRB720970 QAV720970:QAX720970 QKR720970:QKT720970 QUN720970:QUP720970 REJ720970:REL720970 ROF720970:ROH720970 RYB720970:RYD720970 SHX720970:SHZ720970 SRT720970:SRV720970 TBP720970:TBR720970 TLL720970:TLN720970 TVH720970:TVJ720970 UFD720970:UFF720970 UOZ720970:UPB720970 UYV720970:UYX720970 VIR720970:VIT720970 VSN720970:VSP720970 WCJ720970:WCL720970 WMF720970:WMH720970 WWB720970:WWD720970 T786506:V786506 JP786506:JR786506 TL786506:TN786506 ADH786506:ADJ786506 AND786506:ANF786506 AWZ786506:AXB786506 BGV786506:BGX786506 BQR786506:BQT786506 CAN786506:CAP786506 CKJ786506:CKL786506 CUF786506:CUH786506 DEB786506:DED786506 DNX786506:DNZ786506 DXT786506:DXV786506 EHP786506:EHR786506 ERL786506:ERN786506 FBH786506:FBJ786506 FLD786506:FLF786506 FUZ786506:FVB786506 GEV786506:GEX786506 GOR786506:GOT786506 GYN786506:GYP786506 HIJ786506:HIL786506 HSF786506:HSH786506 ICB786506:ICD786506 ILX786506:ILZ786506 IVT786506:IVV786506 JFP786506:JFR786506 JPL786506:JPN786506 JZH786506:JZJ786506 KJD786506:KJF786506 KSZ786506:KTB786506 LCV786506:LCX786506 LMR786506:LMT786506 LWN786506:LWP786506 MGJ786506:MGL786506 MQF786506:MQH786506 NAB786506:NAD786506 NJX786506:NJZ786506 NTT786506:NTV786506 ODP786506:ODR786506 ONL786506:ONN786506 OXH786506:OXJ786506 PHD786506:PHF786506 PQZ786506:PRB786506 QAV786506:QAX786506 QKR786506:QKT786506 QUN786506:QUP786506 REJ786506:REL786506 ROF786506:ROH786506 RYB786506:RYD786506 SHX786506:SHZ786506 SRT786506:SRV786506 TBP786506:TBR786506 TLL786506:TLN786506 TVH786506:TVJ786506 UFD786506:UFF786506 UOZ786506:UPB786506 UYV786506:UYX786506 VIR786506:VIT786506 VSN786506:VSP786506 WCJ786506:WCL786506 WMF786506:WMH786506 WWB786506:WWD786506 T852042:V852042 JP852042:JR852042 TL852042:TN852042 ADH852042:ADJ852042 AND852042:ANF852042 AWZ852042:AXB852042 BGV852042:BGX852042 BQR852042:BQT852042 CAN852042:CAP852042 CKJ852042:CKL852042 CUF852042:CUH852042 DEB852042:DED852042 DNX852042:DNZ852042 DXT852042:DXV852042 EHP852042:EHR852042 ERL852042:ERN852042 FBH852042:FBJ852042 FLD852042:FLF852042 FUZ852042:FVB852042 GEV852042:GEX852042 GOR852042:GOT852042 GYN852042:GYP852042 HIJ852042:HIL852042 HSF852042:HSH852042 ICB852042:ICD852042 ILX852042:ILZ852042 IVT852042:IVV852042 JFP852042:JFR852042 JPL852042:JPN852042 JZH852042:JZJ852042 KJD852042:KJF852042 KSZ852042:KTB852042 LCV852042:LCX852042 LMR852042:LMT852042 LWN852042:LWP852042 MGJ852042:MGL852042 MQF852042:MQH852042 NAB852042:NAD852042 NJX852042:NJZ852042 NTT852042:NTV852042 ODP852042:ODR852042 ONL852042:ONN852042 OXH852042:OXJ852042 PHD852042:PHF852042 PQZ852042:PRB852042 QAV852042:QAX852042 QKR852042:QKT852042 QUN852042:QUP852042 REJ852042:REL852042 ROF852042:ROH852042 RYB852042:RYD852042 SHX852042:SHZ852042 SRT852042:SRV852042 TBP852042:TBR852042 TLL852042:TLN852042 TVH852042:TVJ852042 UFD852042:UFF852042 UOZ852042:UPB852042 UYV852042:UYX852042 VIR852042:VIT852042 VSN852042:VSP852042 WCJ852042:WCL852042 WMF852042:WMH852042 WWB852042:WWD852042 T917578:V917578 JP917578:JR917578 TL917578:TN917578 ADH917578:ADJ917578 AND917578:ANF917578 AWZ917578:AXB917578 BGV917578:BGX917578 BQR917578:BQT917578 CAN917578:CAP917578 CKJ917578:CKL917578 CUF917578:CUH917578 DEB917578:DED917578 DNX917578:DNZ917578 DXT917578:DXV917578 EHP917578:EHR917578 ERL917578:ERN917578 FBH917578:FBJ917578 FLD917578:FLF917578 FUZ917578:FVB917578 GEV917578:GEX917578 GOR917578:GOT917578 GYN917578:GYP917578 HIJ917578:HIL917578 HSF917578:HSH917578 ICB917578:ICD917578 ILX917578:ILZ917578 IVT917578:IVV917578 JFP917578:JFR917578 JPL917578:JPN917578 JZH917578:JZJ917578 KJD917578:KJF917578 KSZ917578:KTB917578 LCV917578:LCX917578 LMR917578:LMT917578 LWN917578:LWP917578 MGJ917578:MGL917578 MQF917578:MQH917578 NAB917578:NAD917578 NJX917578:NJZ917578 NTT917578:NTV917578 ODP917578:ODR917578 ONL917578:ONN917578 OXH917578:OXJ917578 PHD917578:PHF917578 PQZ917578:PRB917578 QAV917578:QAX917578 QKR917578:QKT917578 QUN917578:QUP917578 REJ917578:REL917578 ROF917578:ROH917578 RYB917578:RYD917578 SHX917578:SHZ917578 SRT917578:SRV917578 TBP917578:TBR917578 TLL917578:TLN917578 TVH917578:TVJ917578 UFD917578:UFF917578 UOZ917578:UPB917578 UYV917578:UYX917578 VIR917578:VIT917578 VSN917578:VSP917578 WCJ917578:WCL917578 WMF917578:WMH917578 WWB917578:WWD917578 T983114:V983114 JP983114:JR983114 TL983114:TN983114 ADH983114:ADJ983114 AND983114:ANF983114 AWZ983114:AXB983114 BGV983114:BGX983114 BQR983114:BQT983114 CAN983114:CAP983114 CKJ983114:CKL983114 CUF983114:CUH983114 DEB983114:DED983114 DNX983114:DNZ983114 DXT983114:DXV983114 EHP983114:EHR983114 ERL983114:ERN983114 FBH983114:FBJ983114 FLD983114:FLF983114 FUZ983114:FVB983114 GEV983114:GEX983114 GOR983114:GOT983114 GYN983114:GYP983114 HIJ983114:HIL983114 HSF983114:HSH983114 ICB983114:ICD983114 ILX983114:ILZ983114 IVT983114:IVV983114 JFP983114:JFR983114 JPL983114:JPN983114 JZH983114:JZJ983114 KJD983114:KJF983114 KSZ983114:KTB983114 LCV983114:LCX983114 LMR983114:LMT983114 LWN983114:LWP983114 MGJ983114:MGL983114 MQF983114:MQH983114 NAB983114:NAD983114 NJX983114:NJZ983114 NTT983114:NTV983114 ODP983114:ODR983114 ONL983114:ONN983114 OXH983114:OXJ983114 PHD983114:PHF983114 PQZ983114:PRB983114 QAV983114:QAX983114 QKR983114:QKT983114 QUN983114:QUP983114 REJ983114:REL983114 ROF983114:ROH983114 RYB983114:RYD983114 SHX983114:SHZ983114 SRT983114:SRV983114 TBP983114:TBR983114 TLL983114:TLN983114 TVH983114:TVJ983114 UFD983114:UFF983114 UOZ983114:UPB983114 UYV983114:UYX983114 VIR983114:VIT983114 VSN983114:VSP983114 WCJ983114:WCL983114 WMF983114:WMH983114 WWB983114:WWD983114 T44:V44 JP44:JR44 TL44:TN44 ADH44:ADJ44 AND44:ANF44 AWZ44:AXB44 BGV44:BGX44 BQR44:BQT44 CAN44:CAP44 CKJ44:CKL44 CUF44:CUH44 DEB44:DED44 DNX44:DNZ44 DXT44:DXV44 EHP44:EHR44 ERL44:ERN44 FBH44:FBJ44 FLD44:FLF44 FUZ44:FVB44 GEV44:GEX44 GOR44:GOT44 GYN44:GYP44 HIJ44:HIL44 HSF44:HSH44 ICB44:ICD44 ILX44:ILZ44 IVT44:IVV44 JFP44:JFR44 JPL44:JPN44 JZH44:JZJ44 KJD44:KJF44 KSZ44:KTB44 LCV44:LCX44 LMR44:LMT44 LWN44:LWP44 MGJ44:MGL44 MQF44:MQH44 NAB44:NAD44 NJX44:NJZ44 NTT44:NTV44 ODP44:ODR44 ONL44:ONN44 OXH44:OXJ44 PHD44:PHF44 PQZ44:PRB44 QAV44:QAX44 QKR44:QKT44 QUN44:QUP44 REJ44:REL44 ROF44:ROH44 RYB44:RYD44 SHX44:SHZ44 SRT44:SRV44 TBP44:TBR44 TLL44:TLN44 TVH44:TVJ44 UFD44:UFF44 UOZ44:UPB44 UYV44:UYX44 VIR44:VIT44 VSN44:VSP44 WCJ44:WCL44 WMF44:WMH44 WWB44:WWD44 T65580:V65580 JP65580:JR65580 TL65580:TN65580 ADH65580:ADJ65580 AND65580:ANF65580 AWZ65580:AXB65580 BGV65580:BGX65580 BQR65580:BQT65580 CAN65580:CAP65580 CKJ65580:CKL65580 CUF65580:CUH65580 DEB65580:DED65580 DNX65580:DNZ65580 DXT65580:DXV65580 EHP65580:EHR65580 ERL65580:ERN65580 FBH65580:FBJ65580 FLD65580:FLF65580 FUZ65580:FVB65580 GEV65580:GEX65580 GOR65580:GOT65580 GYN65580:GYP65580 HIJ65580:HIL65580 HSF65580:HSH65580 ICB65580:ICD65580 ILX65580:ILZ65580 IVT65580:IVV65580 JFP65580:JFR65580 JPL65580:JPN65580 JZH65580:JZJ65580 KJD65580:KJF65580 KSZ65580:KTB65580 LCV65580:LCX65580 LMR65580:LMT65580 LWN65580:LWP65580 MGJ65580:MGL65580 MQF65580:MQH65580 NAB65580:NAD65580 NJX65580:NJZ65580 NTT65580:NTV65580 ODP65580:ODR65580 ONL65580:ONN65580 OXH65580:OXJ65580 PHD65580:PHF65580 PQZ65580:PRB65580 QAV65580:QAX65580 QKR65580:QKT65580 QUN65580:QUP65580 REJ65580:REL65580 ROF65580:ROH65580 RYB65580:RYD65580 SHX65580:SHZ65580 SRT65580:SRV65580 TBP65580:TBR65580 TLL65580:TLN65580 TVH65580:TVJ65580 UFD65580:UFF65580 UOZ65580:UPB65580 UYV65580:UYX65580 VIR65580:VIT65580 VSN65580:VSP65580 WCJ65580:WCL65580 WMF65580:WMH65580 WWB65580:WWD65580 T131116:V131116 JP131116:JR131116 TL131116:TN131116 ADH131116:ADJ131116 AND131116:ANF131116 AWZ131116:AXB131116 BGV131116:BGX131116 BQR131116:BQT131116 CAN131116:CAP131116 CKJ131116:CKL131116 CUF131116:CUH131116 DEB131116:DED131116 DNX131116:DNZ131116 DXT131116:DXV131116 EHP131116:EHR131116 ERL131116:ERN131116 FBH131116:FBJ131116 FLD131116:FLF131116 FUZ131116:FVB131116 GEV131116:GEX131116 GOR131116:GOT131116 GYN131116:GYP131116 HIJ131116:HIL131116 HSF131116:HSH131116 ICB131116:ICD131116 ILX131116:ILZ131116 IVT131116:IVV131116 JFP131116:JFR131116 JPL131116:JPN131116 JZH131116:JZJ131116 KJD131116:KJF131116 KSZ131116:KTB131116 LCV131116:LCX131116 LMR131116:LMT131116 LWN131116:LWP131116 MGJ131116:MGL131116 MQF131116:MQH131116 NAB131116:NAD131116 NJX131116:NJZ131116 NTT131116:NTV131116 ODP131116:ODR131116 ONL131116:ONN131116 OXH131116:OXJ131116 PHD131116:PHF131116 PQZ131116:PRB131116 QAV131116:QAX131116 QKR131116:QKT131116 QUN131116:QUP131116 REJ131116:REL131116 ROF131116:ROH131116 RYB131116:RYD131116 SHX131116:SHZ131116 SRT131116:SRV131116 TBP131116:TBR131116 TLL131116:TLN131116 TVH131116:TVJ131116 UFD131116:UFF131116 UOZ131116:UPB131116 UYV131116:UYX131116 VIR131116:VIT131116 VSN131116:VSP131116 WCJ131116:WCL131116 WMF131116:WMH131116 WWB131116:WWD131116 T196652:V196652 JP196652:JR196652 TL196652:TN196652 ADH196652:ADJ196652 AND196652:ANF196652 AWZ196652:AXB196652 BGV196652:BGX196652 BQR196652:BQT196652 CAN196652:CAP196652 CKJ196652:CKL196652 CUF196652:CUH196652 DEB196652:DED196652 DNX196652:DNZ196652 DXT196652:DXV196652 EHP196652:EHR196652 ERL196652:ERN196652 FBH196652:FBJ196652 FLD196652:FLF196652 FUZ196652:FVB196652 GEV196652:GEX196652 GOR196652:GOT196652 GYN196652:GYP196652 HIJ196652:HIL196652 HSF196652:HSH196652 ICB196652:ICD196652 ILX196652:ILZ196652 IVT196652:IVV196652 JFP196652:JFR196652 JPL196652:JPN196652 JZH196652:JZJ196652 KJD196652:KJF196652 KSZ196652:KTB196652 LCV196652:LCX196652 LMR196652:LMT196652 LWN196652:LWP196652 MGJ196652:MGL196652 MQF196652:MQH196652 NAB196652:NAD196652 NJX196652:NJZ196652 NTT196652:NTV196652 ODP196652:ODR196652 ONL196652:ONN196652 OXH196652:OXJ196652 PHD196652:PHF196652 PQZ196652:PRB196652 QAV196652:QAX196652 QKR196652:QKT196652 QUN196652:QUP196652 REJ196652:REL196652 ROF196652:ROH196652 RYB196652:RYD196652 SHX196652:SHZ196652 SRT196652:SRV196652 TBP196652:TBR196652 TLL196652:TLN196652 TVH196652:TVJ196652 UFD196652:UFF196652 UOZ196652:UPB196652 UYV196652:UYX196652 VIR196652:VIT196652 VSN196652:VSP196652 WCJ196652:WCL196652 WMF196652:WMH196652 WWB196652:WWD196652 T262188:V262188 JP262188:JR262188 TL262188:TN262188 ADH262188:ADJ262188 AND262188:ANF262188 AWZ262188:AXB262188 BGV262188:BGX262188 BQR262188:BQT262188 CAN262188:CAP262188 CKJ262188:CKL262188 CUF262188:CUH262188 DEB262188:DED262188 DNX262188:DNZ262188 DXT262188:DXV262188 EHP262188:EHR262188 ERL262188:ERN262188 FBH262188:FBJ262188 FLD262188:FLF262188 FUZ262188:FVB262188 GEV262188:GEX262188 GOR262188:GOT262188 GYN262188:GYP262188 HIJ262188:HIL262188 HSF262188:HSH262188 ICB262188:ICD262188 ILX262188:ILZ262188 IVT262188:IVV262188 JFP262188:JFR262188 JPL262188:JPN262188 JZH262188:JZJ262188 KJD262188:KJF262188 KSZ262188:KTB262188 LCV262188:LCX262188 LMR262188:LMT262188 LWN262188:LWP262188 MGJ262188:MGL262188 MQF262188:MQH262188 NAB262188:NAD262188 NJX262188:NJZ262188 NTT262188:NTV262188 ODP262188:ODR262188 ONL262188:ONN262188 OXH262188:OXJ262188 PHD262188:PHF262188 PQZ262188:PRB262188 QAV262188:QAX262188 QKR262188:QKT262188 QUN262188:QUP262188 REJ262188:REL262188 ROF262188:ROH262188 RYB262188:RYD262188 SHX262188:SHZ262188 SRT262188:SRV262188 TBP262188:TBR262188 TLL262188:TLN262188 TVH262188:TVJ262188 UFD262188:UFF262188 UOZ262188:UPB262188 UYV262188:UYX262188 VIR262188:VIT262188 VSN262188:VSP262188 WCJ262188:WCL262188 WMF262188:WMH262188 WWB262188:WWD262188 T327724:V327724 JP327724:JR327724 TL327724:TN327724 ADH327724:ADJ327724 AND327724:ANF327724 AWZ327724:AXB327724 BGV327724:BGX327724 BQR327724:BQT327724 CAN327724:CAP327724 CKJ327724:CKL327724 CUF327724:CUH327724 DEB327724:DED327724 DNX327724:DNZ327724 DXT327724:DXV327724 EHP327724:EHR327724 ERL327724:ERN327724 FBH327724:FBJ327724 FLD327724:FLF327724 FUZ327724:FVB327724 GEV327724:GEX327724 GOR327724:GOT327724 GYN327724:GYP327724 HIJ327724:HIL327724 HSF327724:HSH327724 ICB327724:ICD327724 ILX327724:ILZ327724 IVT327724:IVV327724 JFP327724:JFR327724 JPL327724:JPN327724 JZH327724:JZJ327724 KJD327724:KJF327724 KSZ327724:KTB327724 LCV327724:LCX327724 LMR327724:LMT327724 LWN327724:LWP327724 MGJ327724:MGL327724 MQF327724:MQH327724 NAB327724:NAD327724 NJX327724:NJZ327724 NTT327724:NTV327724 ODP327724:ODR327724 ONL327724:ONN327724 OXH327724:OXJ327724 PHD327724:PHF327724 PQZ327724:PRB327724 QAV327724:QAX327724 QKR327724:QKT327724 QUN327724:QUP327724 REJ327724:REL327724 ROF327724:ROH327724 RYB327724:RYD327724 SHX327724:SHZ327724 SRT327724:SRV327724 TBP327724:TBR327724 TLL327724:TLN327724 TVH327724:TVJ327724 UFD327724:UFF327724 UOZ327724:UPB327724 UYV327724:UYX327724 VIR327724:VIT327724 VSN327724:VSP327724 WCJ327724:WCL327724 WMF327724:WMH327724 WWB327724:WWD327724 T393260:V393260 JP393260:JR393260 TL393260:TN393260 ADH393260:ADJ393260 AND393260:ANF393260 AWZ393260:AXB393260 BGV393260:BGX393260 BQR393260:BQT393260 CAN393260:CAP393260 CKJ393260:CKL393260 CUF393260:CUH393260 DEB393260:DED393260 DNX393260:DNZ393260 DXT393260:DXV393260 EHP393260:EHR393260 ERL393260:ERN393260 FBH393260:FBJ393260 FLD393260:FLF393260 FUZ393260:FVB393260 GEV393260:GEX393260 GOR393260:GOT393260 GYN393260:GYP393260 HIJ393260:HIL393260 HSF393260:HSH393260 ICB393260:ICD393260 ILX393260:ILZ393260 IVT393260:IVV393260 JFP393260:JFR393260 JPL393260:JPN393260 JZH393260:JZJ393260 KJD393260:KJF393260 KSZ393260:KTB393260 LCV393260:LCX393260 LMR393260:LMT393260 LWN393260:LWP393260 MGJ393260:MGL393260 MQF393260:MQH393260 NAB393260:NAD393260 NJX393260:NJZ393260 NTT393260:NTV393260 ODP393260:ODR393260 ONL393260:ONN393260 OXH393260:OXJ393260 PHD393260:PHF393260 PQZ393260:PRB393260 QAV393260:QAX393260 QKR393260:QKT393260 QUN393260:QUP393260 REJ393260:REL393260 ROF393260:ROH393260 RYB393260:RYD393260 SHX393260:SHZ393260 SRT393260:SRV393260 TBP393260:TBR393260 TLL393260:TLN393260 TVH393260:TVJ393260 UFD393260:UFF393260 UOZ393260:UPB393260 UYV393260:UYX393260 VIR393260:VIT393260 VSN393260:VSP393260 WCJ393260:WCL393260 WMF393260:WMH393260 WWB393260:WWD393260 T458796:V458796 JP458796:JR458796 TL458796:TN458796 ADH458796:ADJ458796 AND458796:ANF458796 AWZ458796:AXB458796 BGV458796:BGX458796 BQR458796:BQT458796 CAN458796:CAP458796 CKJ458796:CKL458796 CUF458796:CUH458796 DEB458796:DED458796 DNX458796:DNZ458796 DXT458796:DXV458796 EHP458796:EHR458796 ERL458796:ERN458796 FBH458796:FBJ458796 FLD458796:FLF458796 FUZ458796:FVB458796 GEV458796:GEX458796 GOR458796:GOT458796 GYN458796:GYP458796 HIJ458796:HIL458796 HSF458796:HSH458796 ICB458796:ICD458796 ILX458796:ILZ458796 IVT458796:IVV458796 JFP458796:JFR458796 JPL458796:JPN458796 JZH458796:JZJ458796 KJD458796:KJF458796 KSZ458796:KTB458796 LCV458796:LCX458796 LMR458796:LMT458796 LWN458796:LWP458796 MGJ458796:MGL458796 MQF458796:MQH458796 NAB458796:NAD458796 NJX458796:NJZ458796 NTT458796:NTV458796 ODP458796:ODR458796 ONL458796:ONN458796 OXH458796:OXJ458796 PHD458796:PHF458796 PQZ458796:PRB458796 QAV458796:QAX458796 QKR458796:QKT458796 QUN458796:QUP458796 REJ458796:REL458796 ROF458796:ROH458796 RYB458796:RYD458796 SHX458796:SHZ458796 SRT458796:SRV458796 TBP458796:TBR458796 TLL458796:TLN458796 TVH458796:TVJ458796 UFD458796:UFF458796 UOZ458796:UPB458796 UYV458796:UYX458796 VIR458796:VIT458796 VSN458796:VSP458796 WCJ458796:WCL458796 WMF458796:WMH458796 WWB458796:WWD458796 T524332:V524332 JP524332:JR524332 TL524332:TN524332 ADH524332:ADJ524332 AND524332:ANF524332 AWZ524332:AXB524332 BGV524332:BGX524332 BQR524332:BQT524332 CAN524332:CAP524332 CKJ524332:CKL524332 CUF524332:CUH524332 DEB524332:DED524332 DNX524332:DNZ524332 DXT524332:DXV524332 EHP524332:EHR524332 ERL524332:ERN524332 FBH524332:FBJ524332 FLD524332:FLF524332 FUZ524332:FVB524332 GEV524332:GEX524332 GOR524332:GOT524332 GYN524332:GYP524332 HIJ524332:HIL524332 HSF524332:HSH524332 ICB524332:ICD524332 ILX524332:ILZ524332 IVT524332:IVV524332 JFP524332:JFR524332 JPL524332:JPN524332 JZH524332:JZJ524332 KJD524332:KJF524332 KSZ524332:KTB524332 LCV524332:LCX524332 LMR524332:LMT524332 LWN524332:LWP524332 MGJ524332:MGL524332 MQF524332:MQH524332 NAB524332:NAD524332 NJX524332:NJZ524332 NTT524332:NTV524332 ODP524332:ODR524332 ONL524332:ONN524332 OXH524332:OXJ524332 PHD524332:PHF524332 PQZ524332:PRB524332 QAV524332:QAX524332 QKR524332:QKT524332 QUN524332:QUP524332 REJ524332:REL524332 ROF524332:ROH524332 RYB524332:RYD524332 SHX524332:SHZ524332 SRT524332:SRV524332 TBP524332:TBR524332 TLL524332:TLN524332 TVH524332:TVJ524332 UFD524332:UFF524332 UOZ524332:UPB524332 UYV524332:UYX524332 VIR524332:VIT524332 VSN524332:VSP524332 WCJ524332:WCL524332 WMF524332:WMH524332 WWB524332:WWD524332 T589868:V589868 JP589868:JR589868 TL589868:TN589868 ADH589868:ADJ589868 AND589868:ANF589868 AWZ589868:AXB589868 BGV589868:BGX589868 BQR589868:BQT589868 CAN589868:CAP589868 CKJ589868:CKL589868 CUF589868:CUH589868 DEB589868:DED589868 DNX589868:DNZ589868 DXT589868:DXV589868 EHP589868:EHR589868 ERL589868:ERN589868 FBH589868:FBJ589868 FLD589868:FLF589868 FUZ589868:FVB589868 GEV589868:GEX589868 GOR589868:GOT589868 GYN589868:GYP589868 HIJ589868:HIL589868 HSF589868:HSH589868 ICB589868:ICD589868 ILX589868:ILZ589868 IVT589868:IVV589868 JFP589868:JFR589868 JPL589868:JPN589868 JZH589868:JZJ589868 KJD589868:KJF589868 KSZ589868:KTB589868 LCV589868:LCX589868 LMR589868:LMT589868 LWN589868:LWP589868 MGJ589868:MGL589868 MQF589868:MQH589868 NAB589868:NAD589868 NJX589868:NJZ589868 NTT589868:NTV589868 ODP589868:ODR589868 ONL589868:ONN589868 OXH589868:OXJ589868 PHD589868:PHF589868 PQZ589868:PRB589868 QAV589868:QAX589868 QKR589868:QKT589868 QUN589868:QUP589868 REJ589868:REL589868 ROF589868:ROH589868 RYB589868:RYD589868 SHX589868:SHZ589868 SRT589868:SRV589868 TBP589868:TBR589868 TLL589868:TLN589868 TVH589868:TVJ589868 UFD589868:UFF589868 UOZ589868:UPB589868 UYV589868:UYX589868 VIR589868:VIT589868 VSN589868:VSP589868 WCJ589868:WCL589868 WMF589868:WMH589868 WWB589868:WWD589868 T655404:V655404 JP655404:JR655404 TL655404:TN655404 ADH655404:ADJ655404 AND655404:ANF655404 AWZ655404:AXB655404 BGV655404:BGX655404 BQR655404:BQT655404 CAN655404:CAP655404 CKJ655404:CKL655404 CUF655404:CUH655404 DEB655404:DED655404 DNX655404:DNZ655404 DXT655404:DXV655404 EHP655404:EHR655404 ERL655404:ERN655404 FBH655404:FBJ655404 FLD655404:FLF655404 FUZ655404:FVB655404 GEV655404:GEX655404 GOR655404:GOT655404 GYN655404:GYP655404 HIJ655404:HIL655404 HSF655404:HSH655404 ICB655404:ICD655404 ILX655404:ILZ655404 IVT655404:IVV655404 JFP655404:JFR655404 JPL655404:JPN655404 JZH655404:JZJ655404 KJD655404:KJF655404 KSZ655404:KTB655404 LCV655404:LCX655404 LMR655404:LMT655404 LWN655404:LWP655404 MGJ655404:MGL655404 MQF655404:MQH655404 NAB655404:NAD655404 NJX655404:NJZ655404 NTT655404:NTV655404 ODP655404:ODR655404 ONL655404:ONN655404 OXH655404:OXJ655404 PHD655404:PHF655404 PQZ655404:PRB655404 QAV655404:QAX655404 QKR655404:QKT655404 QUN655404:QUP655404 REJ655404:REL655404 ROF655404:ROH655404 RYB655404:RYD655404 SHX655404:SHZ655404 SRT655404:SRV655404 TBP655404:TBR655404 TLL655404:TLN655404 TVH655404:TVJ655404 UFD655404:UFF655404 UOZ655404:UPB655404 UYV655404:UYX655404 VIR655404:VIT655404 VSN655404:VSP655404 WCJ655404:WCL655404 WMF655404:WMH655404 WWB655404:WWD655404 T720940:V720940 JP720940:JR720940 TL720940:TN720940 ADH720940:ADJ720940 AND720940:ANF720940 AWZ720940:AXB720940 BGV720940:BGX720940 BQR720940:BQT720940 CAN720940:CAP720940 CKJ720940:CKL720940 CUF720940:CUH720940 DEB720940:DED720940 DNX720940:DNZ720940 DXT720940:DXV720940 EHP720940:EHR720940 ERL720940:ERN720940 FBH720940:FBJ720940 FLD720940:FLF720940 FUZ720940:FVB720940 GEV720940:GEX720940 GOR720940:GOT720940 GYN720940:GYP720940 HIJ720940:HIL720940 HSF720940:HSH720940 ICB720940:ICD720940 ILX720940:ILZ720940 IVT720940:IVV720940 JFP720940:JFR720940 JPL720940:JPN720940 JZH720940:JZJ720940 KJD720940:KJF720940 KSZ720940:KTB720940 LCV720940:LCX720940 LMR720940:LMT720940 LWN720940:LWP720940 MGJ720940:MGL720940 MQF720940:MQH720940 NAB720940:NAD720940 NJX720940:NJZ720940 NTT720940:NTV720940 ODP720940:ODR720940 ONL720940:ONN720940 OXH720940:OXJ720940 PHD720940:PHF720940 PQZ720940:PRB720940 QAV720940:QAX720940 QKR720940:QKT720940 QUN720940:QUP720940 REJ720940:REL720940 ROF720940:ROH720940 RYB720940:RYD720940 SHX720940:SHZ720940 SRT720940:SRV720940 TBP720940:TBR720940 TLL720940:TLN720940 TVH720940:TVJ720940 UFD720940:UFF720940 UOZ720940:UPB720940 UYV720940:UYX720940 VIR720940:VIT720940 VSN720940:VSP720940 WCJ720940:WCL720940 WMF720940:WMH720940 WWB720940:WWD720940 T786476:V786476 JP786476:JR786476 TL786476:TN786476 ADH786476:ADJ786476 AND786476:ANF786476 AWZ786476:AXB786476 BGV786476:BGX786476 BQR786476:BQT786476 CAN786476:CAP786476 CKJ786476:CKL786476 CUF786476:CUH786476 DEB786476:DED786476 DNX786476:DNZ786476 DXT786476:DXV786476 EHP786476:EHR786476 ERL786476:ERN786476 FBH786476:FBJ786476 FLD786476:FLF786476 FUZ786476:FVB786476 GEV786476:GEX786476 GOR786476:GOT786476 GYN786476:GYP786476 HIJ786476:HIL786476 HSF786476:HSH786476 ICB786476:ICD786476 ILX786476:ILZ786476 IVT786476:IVV786476 JFP786476:JFR786476 JPL786476:JPN786476 JZH786476:JZJ786476 KJD786476:KJF786476 KSZ786476:KTB786476 LCV786476:LCX786476 LMR786476:LMT786476 LWN786476:LWP786476 MGJ786476:MGL786476 MQF786476:MQH786476 NAB786476:NAD786476 NJX786476:NJZ786476 NTT786476:NTV786476 ODP786476:ODR786476 ONL786476:ONN786476 OXH786476:OXJ786476 PHD786476:PHF786476 PQZ786476:PRB786476 QAV786476:QAX786476 QKR786476:QKT786476 QUN786476:QUP786476 REJ786476:REL786476 ROF786476:ROH786476 RYB786476:RYD786476 SHX786476:SHZ786476 SRT786476:SRV786476 TBP786476:TBR786476 TLL786476:TLN786476 TVH786476:TVJ786476 UFD786476:UFF786476 UOZ786476:UPB786476 UYV786476:UYX786476 VIR786476:VIT786476 VSN786476:VSP786476 WCJ786476:WCL786476 WMF786476:WMH786476 WWB786476:WWD786476 T852012:V852012 JP852012:JR852012 TL852012:TN852012 ADH852012:ADJ852012 AND852012:ANF852012 AWZ852012:AXB852012 BGV852012:BGX852012 BQR852012:BQT852012 CAN852012:CAP852012 CKJ852012:CKL852012 CUF852012:CUH852012 DEB852012:DED852012 DNX852012:DNZ852012 DXT852012:DXV852012 EHP852012:EHR852012 ERL852012:ERN852012 FBH852012:FBJ852012 FLD852012:FLF852012 FUZ852012:FVB852012 GEV852012:GEX852012 GOR852012:GOT852012 GYN852012:GYP852012 HIJ852012:HIL852012 HSF852012:HSH852012 ICB852012:ICD852012 ILX852012:ILZ852012 IVT852012:IVV852012 JFP852012:JFR852012 JPL852012:JPN852012 JZH852012:JZJ852012 KJD852012:KJF852012 KSZ852012:KTB852012 LCV852012:LCX852012 LMR852012:LMT852012 LWN852012:LWP852012 MGJ852012:MGL852012 MQF852012:MQH852012 NAB852012:NAD852012 NJX852012:NJZ852012 NTT852012:NTV852012 ODP852012:ODR852012 ONL852012:ONN852012 OXH852012:OXJ852012 PHD852012:PHF852012 PQZ852012:PRB852012 QAV852012:QAX852012 QKR852012:QKT852012 QUN852012:QUP852012 REJ852012:REL852012 ROF852012:ROH852012 RYB852012:RYD852012 SHX852012:SHZ852012 SRT852012:SRV852012 TBP852012:TBR852012 TLL852012:TLN852012 TVH852012:TVJ852012 UFD852012:UFF852012 UOZ852012:UPB852012 UYV852012:UYX852012 VIR852012:VIT852012 VSN852012:VSP852012 WCJ852012:WCL852012 WMF852012:WMH852012 WWB852012:WWD852012 T917548:V917548 JP917548:JR917548 TL917548:TN917548 ADH917548:ADJ917548 AND917548:ANF917548 AWZ917548:AXB917548 BGV917548:BGX917548 BQR917548:BQT917548 CAN917548:CAP917548 CKJ917548:CKL917548 CUF917548:CUH917548 DEB917548:DED917548 DNX917548:DNZ917548 DXT917548:DXV917548 EHP917548:EHR917548 ERL917548:ERN917548 FBH917548:FBJ917548 FLD917548:FLF917548 FUZ917548:FVB917548 GEV917548:GEX917548 GOR917548:GOT917548 GYN917548:GYP917548 HIJ917548:HIL917548 HSF917548:HSH917548 ICB917548:ICD917548 ILX917548:ILZ917548 IVT917548:IVV917548 JFP917548:JFR917548 JPL917548:JPN917548 JZH917548:JZJ917548 KJD917548:KJF917548 KSZ917548:KTB917548 LCV917548:LCX917548 LMR917548:LMT917548 LWN917548:LWP917548 MGJ917548:MGL917548 MQF917548:MQH917548 NAB917548:NAD917548 NJX917548:NJZ917548 NTT917548:NTV917548 ODP917548:ODR917548 ONL917548:ONN917548 OXH917548:OXJ917548 PHD917548:PHF917548 PQZ917548:PRB917548 QAV917548:QAX917548 QKR917548:QKT917548 QUN917548:QUP917548 REJ917548:REL917548 ROF917548:ROH917548 RYB917548:RYD917548 SHX917548:SHZ917548 SRT917548:SRV917548 TBP917548:TBR917548 TLL917548:TLN917548 TVH917548:TVJ917548 UFD917548:UFF917548 UOZ917548:UPB917548 UYV917548:UYX917548 VIR917548:VIT917548 VSN917548:VSP917548 WCJ917548:WCL917548 WMF917548:WMH917548 WWB917548:WWD917548 T983084:V983084 JP983084:JR983084 TL983084:TN983084 ADH983084:ADJ983084 AND983084:ANF983084 AWZ983084:AXB983084 BGV983084:BGX983084 BQR983084:BQT983084 CAN983084:CAP983084 CKJ983084:CKL983084 CUF983084:CUH983084 DEB983084:DED983084 DNX983084:DNZ983084 DXT983084:DXV983084 EHP983084:EHR983084 ERL983084:ERN983084 FBH983084:FBJ983084 FLD983084:FLF983084 FUZ983084:FVB983084 GEV983084:GEX983084 GOR983084:GOT983084 GYN983084:GYP983084 HIJ983084:HIL983084 HSF983084:HSH983084 ICB983084:ICD983084 ILX983084:ILZ983084 IVT983084:IVV983084 JFP983084:JFR983084 JPL983084:JPN983084 JZH983084:JZJ983084 KJD983084:KJF983084 KSZ983084:KTB983084 LCV983084:LCX983084 LMR983084:LMT983084 LWN983084:LWP983084 MGJ983084:MGL983084 MQF983084:MQH983084 NAB983084:NAD983084 NJX983084:NJZ983084 NTT983084:NTV983084 ODP983084:ODR983084 ONL983084:ONN983084 OXH983084:OXJ983084 PHD983084:PHF983084 PQZ983084:PRB983084 QAV983084:QAX983084 QKR983084:QKT983084 QUN983084:QUP983084 REJ983084:REL983084 ROF983084:ROH983084 RYB983084:RYD983084 SHX983084:SHZ983084 SRT983084:SRV983084 TBP983084:TBR983084 TLL983084:TLN983084 TVH983084:TVJ983084 UFD983084:UFF983084 UOZ983084:UPB983084 UYV983084:UYX983084 VIR983084:VIT983084 VSN983084:VSP983084 WCJ983084:WCL983084 WMF983084:WMH983084 WWB983084:WWD983084</xm:sqref>
        </x14:dataValidation>
        <x14:dataValidation type="list" allowBlank="1" showInputMessage="1" showErrorMessage="1" xr:uid="{1A7DC5C0-CCF6-41F5-9FFF-951008D99781}">
          <x14:formula1>
            <xm:f>$AA$127:$AA$174</xm:f>
          </x14:formula1>
          <xm:sqref>S2:V2 JO2:JR2 TK2:TN2 ADG2:ADJ2 ANC2:ANF2 AWY2:AXB2 BGU2:BGX2 BQQ2:BQT2 CAM2:CAP2 CKI2:CKL2 CUE2:CUH2 DEA2:DED2 DNW2:DNZ2 DXS2:DXV2 EHO2:EHR2 ERK2:ERN2 FBG2:FBJ2 FLC2:FLF2 FUY2:FVB2 GEU2:GEX2 GOQ2:GOT2 GYM2:GYP2 HII2:HIL2 HSE2:HSH2 ICA2:ICD2 ILW2:ILZ2 IVS2:IVV2 JFO2:JFR2 JPK2:JPN2 JZG2:JZJ2 KJC2:KJF2 KSY2:KTB2 LCU2:LCX2 LMQ2:LMT2 LWM2:LWP2 MGI2:MGL2 MQE2:MQH2 NAA2:NAD2 NJW2:NJZ2 NTS2:NTV2 ODO2:ODR2 ONK2:ONN2 OXG2:OXJ2 PHC2:PHF2 PQY2:PRB2 QAU2:QAX2 QKQ2:QKT2 QUM2:QUP2 REI2:REL2 ROE2:ROH2 RYA2:RYD2 SHW2:SHZ2 SRS2:SRV2 TBO2:TBR2 TLK2:TLN2 TVG2:TVJ2 UFC2:UFF2 UOY2:UPB2 UYU2:UYX2 VIQ2:VIT2 VSM2:VSP2 WCI2:WCL2 WME2:WMH2 WWA2:WWD2 S65538:V65538 JO65538:JR65538 TK65538:TN65538 ADG65538:ADJ65538 ANC65538:ANF65538 AWY65538:AXB65538 BGU65538:BGX65538 BQQ65538:BQT65538 CAM65538:CAP65538 CKI65538:CKL65538 CUE65538:CUH65538 DEA65538:DED65538 DNW65538:DNZ65538 DXS65538:DXV65538 EHO65538:EHR65538 ERK65538:ERN65538 FBG65538:FBJ65538 FLC65538:FLF65538 FUY65538:FVB65538 GEU65538:GEX65538 GOQ65538:GOT65538 GYM65538:GYP65538 HII65538:HIL65538 HSE65538:HSH65538 ICA65538:ICD65538 ILW65538:ILZ65538 IVS65538:IVV65538 JFO65538:JFR65538 JPK65538:JPN65538 JZG65538:JZJ65538 KJC65538:KJF65538 KSY65538:KTB65538 LCU65538:LCX65538 LMQ65538:LMT65538 LWM65538:LWP65538 MGI65538:MGL65538 MQE65538:MQH65538 NAA65538:NAD65538 NJW65538:NJZ65538 NTS65538:NTV65538 ODO65538:ODR65538 ONK65538:ONN65538 OXG65538:OXJ65538 PHC65538:PHF65538 PQY65538:PRB65538 QAU65538:QAX65538 QKQ65538:QKT65538 QUM65538:QUP65538 REI65538:REL65538 ROE65538:ROH65538 RYA65538:RYD65538 SHW65538:SHZ65538 SRS65538:SRV65538 TBO65538:TBR65538 TLK65538:TLN65538 TVG65538:TVJ65538 UFC65538:UFF65538 UOY65538:UPB65538 UYU65538:UYX65538 VIQ65538:VIT65538 VSM65538:VSP65538 WCI65538:WCL65538 WME65538:WMH65538 WWA65538:WWD65538 S131074:V131074 JO131074:JR131074 TK131074:TN131074 ADG131074:ADJ131074 ANC131074:ANF131074 AWY131074:AXB131074 BGU131074:BGX131074 BQQ131074:BQT131074 CAM131074:CAP131074 CKI131074:CKL131074 CUE131074:CUH131074 DEA131074:DED131074 DNW131074:DNZ131074 DXS131074:DXV131074 EHO131074:EHR131074 ERK131074:ERN131074 FBG131074:FBJ131074 FLC131074:FLF131074 FUY131074:FVB131074 GEU131074:GEX131074 GOQ131074:GOT131074 GYM131074:GYP131074 HII131074:HIL131074 HSE131074:HSH131074 ICA131074:ICD131074 ILW131074:ILZ131074 IVS131074:IVV131074 JFO131074:JFR131074 JPK131074:JPN131074 JZG131074:JZJ131074 KJC131074:KJF131074 KSY131074:KTB131074 LCU131074:LCX131074 LMQ131074:LMT131074 LWM131074:LWP131074 MGI131074:MGL131074 MQE131074:MQH131074 NAA131074:NAD131074 NJW131074:NJZ131074 NTS131074:NTV131074 ODO131074:ODR131074 ONK131074:ONN131074 OXG131074:OXJ131074 PHC131074:PHF131074 PQY131074:PRB131074 QAU131074:QAX131074 QKQ131074:QKT131074 QUM131074:QUP131074 REI131074:REL131074 ROE131074:ROH131074 RYA131074:RYD131074 SHW131074:SHZ131074 SRS131074:SRV131074 TBO131074:TBR131074 TLK131074:TLN131074 TVG131074:TVJ131074 UFC131074:UFF131074 UOY131074:UPB131074 UYU131074:UYX131074 VIQ131074:VIT131074 VSM131074:VSP131074 WCI131074:WCL131074 WME131074:WMH131074 WWA131074:WWD131074 S196610:V196610 JO196610:JR196610 TK196610:TN196610 ADG196610:ADJ196610 ANC196610:ANF196610 AWY196610:AXB196610 BGU196610:BGX196610 BQQ196610:BQT196610 CAM196610:CAP196610 CKI196610:CKL196610 CUE196610:CUH196610 DEA196610:DED196610 DNW196610:DNZ196610 DXS196610:DXV196610 EHO196610:EHR196610 ERK196610:ERN196610 FBG196610:FBJ196610 FLC196610:FLF196610 FUY196610:FVB196610 GEU196610:GEX196610 GOQ196610:GOT196610 GYM196610:GYP196610 HII196610:HIL196610 HSE196610:HSH196610 ICA196610:ICD196610 ILW196610:ILZ196610 IVS196610:IVV196610 JFO196610:JFR196610 JPK196610:JPN196610 JZG196610:JZJ196610 KJC196610:KJF196610 KSY196610:KTB196610 LCU196610:LCX196610 LMQ196610:LMT196610 LWM196610:LWP196610 MGI196610:MGL196610 MQE196610:MQH196610 NAA196610:NAD196610 NJW196610:NJZ196610 NTS196610:NTV196610 ODO196610:ODR196610 ONK196610:ONN196610 OXG196610:OXJ196610 PHC196610:PHF196610 PQY196610:PRB196610 QAU196610:QAX196610 QKQ196610:QKT196610 QUM196610:QUP196610 REI196610:REL196610 ROE196610:ROH196610 RYA196610:RYD196610 SHW196610:SHZ196610 SRS196610:SRV196610 TBO196610:TBR196610 TLK196610:TLN196610 TVG196610:TVJ196610 UFC196610:UFF196610 UOY196610:UPB196610 UYU196610:UYX196610 VIQ196610:VIT196610 VSM196610:VSP196610 WCI196610:WCL196610 WME196610:WMH196610 WWA196610:WWD196610 S262146:V262146 JO262146:JR262146 TK262146:TN262146 ADG262146:ADJ262146 ANC262146:ANF262146 AWY262146:AXB262146 BGU262146:BGX262146 BQQ262146:BQT262146 CAM262146:CAP262146 CKI262146:CKL262146 CUE262146:CUH262146 DEA262146:DED262146 DNW262146:DNZ262146 DXS262146:DXV262146 EHO262146:EHR262146 ERK262146:ERN262146 FBG262146:FBJ262146 FLC262146:FLF262146 FUY262146:FVB262146 GEU262146:GEX262146 GOQ262146:GOT262146 GYM262146:GYP262146 HII262146:HIL262146 HSE262146:HSH262146 ICA262146:ICD262146 ILW262146:ILZ262146 IVS262146:IVV262146 JFO262146:JFR262146 JPK262146:JPN262146 JZG262146:JZJ262146 KJC262146:KJF262146 KSY262146:KTB262146 LCU262146:LCX262146 LMQ262146:LMT262146 LWM262146:LWP262146 MGI262146:MGL262146 MQE262146:MQH262146 NAA262146:NAD262146 NJW262146:NJZ262146 NTS262146:NTV262146 ODO262146:ODR262146 ONK262146:ONN262146 OXG262146:OXJ262146 PHC262146:PHF262146 PQY262146:PRB262146 QAU262146:QAX262146 QKQ262146:QKT262146 QUM262146:QUP262146 REI262146:REL262146 ROE262146:ROH262146 RYA262146:RYD262146 SHW262146:SHZ262146 SRS262146:SRV262146 TBO262146:TBR262146 TLK262146:TLN262146 TVG262146:TVJ262146 UFC262146:UFF262146 UOY262146:UPB262146 UYU262146:UYX262146 VIQ262146:VIT262146 VSM262146:VSP262146 WCI262146:WCL262146 WME262146:WMH262146 WWA262146:WWD262146 S327682:V327682 JO327682:JR327682 TK327682:TN327682 ADG327682:ADJ327682 ANC327682:ANF327682 AWY327682:AXB327682 BGU327682:BGX327682 BQQ327682:BQT327682 CAM327682:CAP327682 CKI327682:CKL327682 CUE327682:CUH327682 DEA327682:DED327682 DNW327682:DNZ327682 DXS327682:DXV327682 EHO327682:EHR327682 ERK327682:ERN327682 FBG327682:FBJ327682 FLC327682:FLF327682 FUY327682:FVB327682 GEU327682:GEX327682 GOQ327682:GOT327682 GYM327682:GYP327682 HII327682:HIL327682 HSE327682:HSH327682 ICA327682:ICD327682 ILW327682:ILZ327682 IVS327682:IVV327682 JFO327682:JFR327682 JPK327682:JPN327682 JZG327682:JZJ327682 KJC327682:KJF327682 KSY327682:KTB327682 LCU327682:LCX327682 LMQ327682:LMT327682 LWM327682:LWP327682 MGI327682:MGL327682 MQE327682:MQH327682 NAA327682:NAD327682 NJW327682:NJZ327682 NTS327682:NTV327682 ODO327682:ODR327682 ONK327682:ONN327682 OXG327682:OXJ327682 PHC327682:PHF327682 PQY327682:PRB327682 QAU327682:QAX327682 QKQ327682:QKT327682 QUM327682:QUP327682 REI327682:REL327682 ROE327682:ROH327682 RYA327682:RYD327682 SHW327682:SHZ327682 SRS327682:SRV327682 TBO327682:TBR327682 TLK327682:TLN327682 TVG327682:TVJ327682 UFC327682:UFF327682 UOY327682:UPB327682 UYU327682:UYX327682 VIQ327682:VIT327682 VSM327682:VSP327682 WCI327682:WCL327682 WME327682:WMH327682 WWA327682:WWD327682 S393218:V393218 JO393218:JR393218 TK393218:TN393218 ADG393218:ADJ393218 ANC393218:ANF393218 AWY393218:AXB393218 BGU393218:BGX393218 BQQ393218:BQT393218 CAM393218:CAP393218 CKI393218:CKL393218 CUE393218:CUH393218 DEA393218:DED393218 DNW393218:DNZ393218 DXS393218:DXV393218 EHO393218:EHR393218 ERK393218:ERN393218 FBG393218:FBJ393218 FLC393218:FLF393218 FUY393218:FVB393218 GEU393218:GEX393218 GOQ393218:GOT393218 GYM393218:GYP393218 HII393218:HIL393218 HSE393218:HSH393218 ICA393218:ICD393218 ILW393218:ILZ393218 IVS393218:IVV393218 JFO393218:JFR393218 JPK393218:JPN393218 JZG393218:JZJ393218 KJC393218:KJF393218 KSY393218:KTB393218 LCU393218:LCX393218 LMQ393218:LMT393218 LWM393218:LWP393218 MGI393218:MGL393218 MQE393218:MQH393218 NAA393218:NAD393218 NJW393218:NJZ393218 NTS393218:NTV393218 ODO393218:ODR393218 ONK393218:ONN393218 OXG393218:OXJ393218 PHC393218:PHF393218 PQY393218:PRB393218 QAU393218:QAX393218 QKQ393218:QKT393218 QUM393218:QUP393218 REI393218:REL393218 ROE393218:ROH393218 RYA393218:RYD393218 SHW393218:SHZ393218 SRS393218:SRV393218 TBO393218:TBR393218 TLK393218:TLN393218 TVG393218:TVJ393218 UFC393218:UFF393218 UOY393218:UPB393218 UYU393218:UYX393218 VIQ393218:VIT393218 VSM393218:VSP393218 WCI393218:WCL393218 WME393218:WMH393218 WWA393218:WWD393218 S458754:V458754 JO458754:JR458754 TK458754:TN458754 ADG458754:ADJ458754 ANC458754:ANF458754 AWY458754:AXB458754 BGU458754:BGX458754 BQQ458754:BQT458754 CAM458754:CAP458754 CKI458754:CKL458754 CUE458754:CUH458754 DEA458754:DED458754 DNW458754:DNZ458754 DXS458754:DXV458754 EHO458754:EHR458754 ERK458754:ERN458754 FBG458754:FBJ458754 FLC458754:FLF458754 FUY458754:FVB458754 GEU458754:GEX458754 GOQ458754:GOT458754 GYM458754:GYP458754 HII458754:HIL458754 HSE458754:HSH458754 ICA458754:ICD458754 ILW458754:ILZ458754 IVS458754:IVV458754 JFO458754:JFR458754 JPK458754:JPN458754 JZG458754:JZJ458754 KJC458754:KJF458754 KSY458754:KTB458754 LCU458754:LCX458754 LMQ458754:LMT458754 LWM458754:LWP458754 MGI458754:MGL458754 MQE458754:MQH458754 NAA458754:NAD458754 NJW458754:NJZ458754 NTS458754:NTV458754 ODO458754:ODR458754 ONK458754:ONN458754 OXG458754:OXJ458754 PHC458754:PHF458754 PQY458754:PRB458754 QAU458754:QAX458754 QKQ458754:QKT458754 QUM458754:QUP458754 REI458754:REL458754 ROE458754:ROH458754 RYA458754:RYD458754 SHW458754:SHZ458754 SRS458754:SRV458754 TBO458754:TBR458754 TLK458754:TLN458754 TVG458754:TVJ458754 UFC458754:UFF458754 UOY458754:UPB458754 UYU458754:UYX458754 VIQ458754:VIT458754 VSM458754:VSP458754 WCI458754:WCL458754 WME458754:WMH458754 WWA458754:WWD458754 S524290:V524290 JO524290:JR524290 TK524290:TN524290 ADG524290:ADJ524290 ANC524290:ANF524290 AWY524290:AXB524290 BGU524290:BGX524290 BQQ524290:BQT524290 CAM524290:CAP524290 CKI524290:CKL524290 CUE524290:CUH524290 DEA524290:DED524290 DNW524290:DNZ524290 DXS524290:DXV524290 EHO524290:EHR524290 ERK524290:ERN524290 FBG524290:FBJ524290 FLC524290:FLF524290 FUY524290:FVB524290 GEU524290:GEX524290 GOQ524290:GOT524290 GYM524290:GYP524290 HII524290:HIL524290 HSE524290:HSH524290 ICA524290:ICD524290 ILW524290:ILZ524290 IVS524290:IVV524290 JFO524290:JFR524290 JPK524290:JPN524290 JZG524290:JZJ524290 KJC524290:KJF524290 KSY524290:KTB524290 LCU524290:LCX524290 LMQ524290:LMT524290 LWM524290:LWP524290 MGI524290:MGL524290 MQE524290:MQH524290 NAA524290:NAD524290 NJW524290:NJZ524290 NTS524290:NTV524290 ODO524290:ODR524290 ONK524290:ONN524290 OXG524290:OXJ524290 PHC524290:PHF524290 PQY524290:PRB524290 QAU524290:QAX524290 QKQ524290:QKT524290 QUM524290:QUP524290 REI524290:REL524290 ROE524290:ROH524290 RYA524290:RYD524290 SHW524290:SHZ524290 SRS524290:SRV524290 TBO524290:TBR524290 TLK524290:TLN524290 TVG524290:TVJ524290 UFC524290:UFF524290 UOY524290:UPB524290 UYU524290:UYX524290 VIQ524290:VIT524290 VSM524290:VSP524290 WCI524290:WCL524290 WME524290:WMH524290 WWA524290:WWD524290 S589826:V589826 JO589826:JR589826 TK589826:TN589826 ADG589826:ADJ589826 ANC589826:ANF589826 AWY589826:AXB589826 BGU589826:BGX589826 BQQ589826:BQT589826 CAM589826:CAP589826 CKI589826:CKL589826 CUE589826:CUH589826 DEA589826:DED589826 DNW589826:DNZ589826 DXS589826:DXV589826 EHO589826:EHR589826 ERK589826:ERN589826 FBG589826:FBJ589826 FLC589826:FLF589826 FUY589826:FVB589826 GEU589826:GEX589826 GOQ589826:GOT589826 GYM589826:GYP589826 HII589826:HIL589826 HSE589826:HSH589826 ICA589826:ICD589826 ILW589826:ILZ589826 IVS589826:IVV589826 JFO589826:JFR589826 JPK589826:JPN589826 JZG589826:JZJ589826 KJC589826:KJF589826 KSY589826:KTB589826 LCU589826:LCX589826 LMQ589826:LMT589826 LWM589826:LWP589826 MGI589826:MGL589826 MQE589826:MQH589826 NAA589826:NAD589826 NJW589826:NJZ589826 NTS589826:NTV589826 ODO589826:ODR589826 ONK589826:ONN589826 OXG589826:OXJ589826 PHC589826:PHF589826 PQY589826:PRB589826 QAU589826:QAX589826 QKQ589826:QKT589826 QUM589826:QUP589826 REI589826:REL589826 ROE589826:ROH589826 RYA589826:RYD589826 SHW589826:SHZ589826 SRS589826:SRV589826 TBO589826:TBR589826 TLK589826:TLN589826 TVG589826:TVJ589826 UFC589826:UFF589826 UOY589826:UPB589826 UYU589826:UYX589826 VIQ589826:VIT589826 VSM589826:VSP589826 WCI589826:WCL589826 WME589826:WMH589826 WWA589826:WWD589826 S655362:V655362 JO655362:JR655362 TK655362:TN655362 ADG655362:ADJ655362 ANC655362:ANF655362 AWY655362:AXB655362 BGU655362:BGX655362 BQQ655362:BQT655362 CAM655362:CAP655362 CKI655362:CKL655362 CUE655362:CUH655362 DEA655362:DED655362 DNW655362:DNZ655362 DXS655362:DXV655362 EHO655362:EHR655362 ERK655362:ERN655362 FBG655362:FBJ655362 FLC655362:FLF655362 FUY655362:FVB655362 GEU655362:GEX655362 GOQ655362:GOT655362 GYM655362:GYP655362 HII655362:HIL655362 HSE655362:HSH655362 ICA655362:ICD655362 ILW655362:ILZ655362 IVS655362:IVV655362 JFO655362:JFR655362 JPK655362:JPN655362 JZG655362:JZJ655362 KJC655362:KJF655362 KSY655362:KTB655362 LCU655362:LCX655362 LMQ655362:LMT655362 LWM655362:LWP655362 MGI655362:MGL655362 MQE655362:MQH655362 NAA655362:NAD655362 NJW655362:NJZ655362 NTS655362:NTV655362 ODO655362:ODR655362 ONK655362:ONN655362 OXG655362:OXJ655362 PHC655362:PHF655362 PQY655362:PRB655362 QAU655362:QAX655362 QKQ655362:QKT655362 QUM655362:QUP655362 REI655362:REL655362 ROE655362:ROH655362 RYA655362:RYD655362 SHW655362:SHZ655362 SRS655362:SRV655362 TBO655362:TBR655362 TLK655362:TLN655362 TVG655362:TVJ655362 UFC655362:UFF655362 UOY655362:UPB655362 UYU655362:UYX655362 VIQ655362:VIT655362 VSM655362:VSP655362 WCI655362:WCL655362 WME655362:WMH655362 WWA655362:WWD655362 S720898:V720898 JO720898:JR720898 TK720898:TN720898 ADG720898:ADJ720898 ANC720898:ANF720898 AWY720898:AXB720898 BGU720898:BGX720898 BQQ720898:BQT720898 CAM720898:CAP720898 CKI720898:CKL720898 CUE720898:CUH720898 DEA720898:DED720898 DNW720898:DNZ720898 DXS720898:DXV720898 EHO720898:EHR720898 ERK720898:ERN720898 FBG720898:FBJ720898 FLC720898:FLF720898 FUY720898:FVB720898 GEU720898:GEX720898 GOQ720898:GOT720898 GYM720898:GYP720898 HII720898:HIL720898 HSE720898:HSH720898 ICA720898:ICD720898 ILW720898:ILZ720898 IVS720898:IVV720898 JFO720898:JFR720898 JPK720898:JPN720898 JZG720898:JZJ720898 KJC720898:KJF720898 KSY720898:KTB720898 LCU720898:LCX720898 LMQ720898:LMT720898 LWM720898:LWP720898 MGI720898:MGL720898 MQE720898:MQH720898 NAA720898:NAD720898 NJW720898:NJZ720898 NTS720898:NTV720898 ODO720898:ODR720898 ONK720898:ONN720898 OXG720898:OXJ720898 PHC720898:PHF720898 PQY720898:PRB720898 QAU720898:QAX720898 QKQ720898:QKT720898 QUM720898:QUP720898 REI720898:REL720898 ROE720898:ROH720898 RYA720898:RYD720898 SHW720898:SHZ720898 SRS720898:SRV720898 TBO720898:TBR720898 TLK720898:TLN720898 TVG720898:TVJ720898 UFC720898:UFF720898 UOY720898:UPB720898 UYU720898:UYX720898 VIQ720898:VIT720898 VSM720898:VSP720898 WCI720898:WCL720898 WME720898:WMH720898 WWA720898:WWD720898 S786434:V786434 JO786434:JR786434 TK786434:TN786434 ADG786434:ADJ786434 ANC786434:ANF786434 AWY786434:AXB786434 BGU786434:BGX786434 BQQ786434:BQT786434 CAM786434:CAP786434 CKI786434:CKL786434 CUE786434:CUH786434 DEA786434:DED786434 DNW786434:DNZ786434 DXS786434:DXV786434 EHO786434:EHR786434 ERK786434:ERN786434 FBG786434:FBJ786434 FLC786434:FLF786434 FUY786434:FVB786434 GEU786434:GEX786434 GOQ786434:GOT786434 GYM786434:GYP786434 HII786434:HIL786434 HSE786434:HSH786434 ICA786434:ICD786434 ILW786434:ILZ786434 IVS786434:IVV786434 JFO786434:JFR786434 JPK786434:JPN786434 JZG786434:JZJ786434 KJC786434:KJF786434 KSY786434:KTB786434 LCU786434:LCX786434 LMQ786434:LMT786434 LWM786434:LWP786434 MGI786434:MGL786434 MQE786434:MQH786434 NAA786434:NAD786434 NJW786434:NJZ786434 NTS786434:NTV786434 ODO786434:ODR786434 ONK786434:ONN786434 OXG786434:OXJ786434 PHC786434:PHF786434 PQY786434:PRB786434 QAU786434:QAX786434 QKQ786434:QKT786434 QUM786434:QUP786434 REI786434:REL786434 ROE786434:ROH786434 RYA786434:RYD786434 SHW786434:SHZ786434 SRS786434:SRV786434 TBO786434:TBR786434 TLK786434:TLN786434 TVG786434:TVJ786434 UFC786434:UFF786434 UOY786434:UPB786434 UYU786434:UYX786434 VIQ786434:VIT786434 VSM786434:VSP786434 WCI786434:WCL786434 WME786434:WMH786434 WWA786434:WWD786434 S851970:V851970 JO851970:JR851970 TK851970:TN851970 ADG851970:ADJ851970 ANC851970:ANF851970 AWY851970:AXB851970 BGU851970:BGX851970 BQQ851970:BQT851970 CAM851970:CAP851970 CKI851970:CKL851970 CUE851970:CUH851970 DEA851970:DED851970 DNW851970:DNZ851970 DXS851970:DXV851970 EHO851970:EHR851970 ERK851970:ERN851970 FBG851970:FBJ851970 FLC851970:FLF851970 FUY851970:FVB851970 GEU851970:GEX851970 GOQ851970:GOT851970 GYM851970:GYP851970 HII851970:HIL851970 HSE851970:HSH851970 ICA851970:ICD851970 ILW851970:ILZ851970 IVS851970:IVV851970 JFO851970:JFR851970 JPK851970:JPN851970 JZG851970:JZJ851970 KJC851970:KJF851970 KSY851970:KTB851970 LCU851970:LCX851970 LMQ851970:LMT851970 LWM851970:LWP851970 MGI851970:MGL851970 MQE851970:MQH851970 NAA851970:NAD851970 NJW851970:NJZ851970 NTS851970:NTV851970 ODO851970:ODR851970 ONK851970:ONN851970 OXG851970:OXJ851970 PHC851970:PHF851970 PQY851970:PRB851970 QAU851970:QAX851970 QKQ851970:QKT851970 QUM851970:QUP851970 REI851970:REL851970 ROE851970:ROH851970 RYA851970:RYD851970 SHW851970:SHZ851970 SRS851970:SRV851970 TBO851970:TBR851970 TLK851970:TLN851970 TVG851970:TVJ851970 UFC851970:UFF851970 UOY851970:UPB851970 UYU851970:UYX851970 VIQ851970:VIT851970 VSM851970:VSP851970 WCI851970:WCL851970 WME851970:WMH851970 WWA851970:WWD851970 S917506:V917506 JO917506:JR917506 TK917506:TN917506 ADG917506:ADJ917506 ANC917506:ANF917506 AWY917506:AXB917506 BGU917506:BGX917506 BQQ917506:BQT917506 CAM917506:CAP917506 CKI917506:CKL917506 CUE917506:CUH917506 DEA917506:DED917506 DNW917506:DNZ917506 DXS917506:DXV917506 EHO917506:EHR917506 ERK917506:ERN917506 FBG917506:FBJ917506 FLC917506:FLF917506 FUY917506:FVB917506 GEU917506:GEX917506 GOQ917506:GOT917506 GYM917506:GYP917506 HII917506:HIL917506 HSE917506:HSH917506 ICA917506:ICD917506 ILW917506:ILZ917506 IVS917506:IVV917506 JFO917506:JFR917506 JPK917506:JPN917506 JZG917506:JZJ917506 KJC917506:KJF917506 KSY917506:KTB917506 LCU917506:LCX917506 LMQ917506:LMT917506 LWM917506:LWP917506 MGI917506:MGL917506 MQE917506:MQH917506 NAA917506:NAD917506 NJW917506:NJZ917506 NTS917506:NTV917506 ODO917506:ODR917506 ONK917506:ONN917506 OXG917506:OXJ917506 PHC917506:PHF917506 PQY917506:PRB917506 QAU917506:QAX917506 QKQ917506:QKT917506 QUM917506:QUP917506 REI917506:REL917506 ROE917506:ROH917506 RYA917506:RYD917506 SHW917506:SHZ917506 SRS917506:SRV917506 TBO917506:TBR917506 TLK917506:TLN917506 TVG917506:TVJ917506 UFC917506:UFF917506 UOY917506:UPB917506 UYU917506:UYX917506 VIQ917506:VIT917506 VSM917506:VSP917506 WCI917506:WCL917506 WME917506:WMH917506 WWA917506:WWD917506 S983042:V983042 JO983042:JR983042 TK983042:TN983042 ADG983042:ADJ983042 ANC983042:ANF983042 AWY983042:AXB983042 BGU983042:BGX983042 BQQ983042:BQT983042 CAM983042:CAP983042 CKI983042:CKL983042 CUE983042:CUH983042 DEA983042:DED983042 DNW983042:DNZ983042 DXS983042:DXV983042 EHO983042:EHR983042 ERK983042:ERN983042 FBG983042:FBJ983042 FLC983042:FLF983042 FUY983042:FVB983042 GEU983042:GEX983042 GOQ983042:GOT983042 GYM983042:GYP983042 HII983042:HIL983042 HSE983042:HSH983042 ICA983042:ICD983042 ILW983042:ILZ983042 IVS983042:IVV983042 JFO983042:JFR983042 JPK983042:JPN983042 JZG983042:JZJ983042 KJC983042:KJF983042 KSY983042:KTB983042 LCU983042:LCX983042 LMQ983042:LMT983042 LWM983042:LWP983042 MGI983042:MGL983042 MQE983042:MQH983042 NAA983042:NAD983042 NJW983042:NJZ983042 NTS983042:NTV983042 ODO983042:ODR983042 ONK983042:ONN983042 OXG983042:OXJ983042 PHC983042:PHF983042 PQY983042:PRB983042 QAU983042:QAX983042 QKQ983042:QKT983042 QUM983042:QUP983042 REI983042:REL983042 ROE983042:ROH983042 RYA983042:RYD983042 SHW983042:SHZ983042 SRS983042:SRV983042 TBO983042:TBR983042 TLK983042:TLN983042 TVG983042:TVJ983042 UFC983042:UFF983042 UOY983042:UPB983042 UYU983042:UYX983042 VIQ983042:VIT983042 VSM983042:VSP983042 WCI983042:WCL983042 WME983042:WMH983042 WWA983042:WWD983042 S72:V72 JO72:JR72 TK72:TN72 ADG72:ADJ72 ANC72:ANF72 AWY72:AXB72 BGU72:BGX72 BQQ72:BQT72 CAM72:CAP72 CKI72:CKL72 CUE72:CUH72 DEA72:DED72 DNW72:DNZ72 DXS72:DXV72 EHO72:EHR72 ERK72:ERN72 FBG72:FBJ72 FLC72:FLF72 FUY72:FVB72 GEU72:GEX72 GOQ72:GOT72 GYM72:GYP72 HII72:HIL72 HSE72:HSH72 ICA72:ICD72 ILW72:ILZ72 IVS72:IVV72 JFO72:JFR72 JPK72:JPN72 JZG72:JZJ72 KJC72:KJF72 KSY72:KTB72 LCU72:LCX72 LMQ72:LMT72 LWM72:LWP72 MGI72:MGL72 MQE72:MQH72 NAA72:NAD72 NJW72:NJZ72 NTS72:NTV72 ODO72:ODR72 ONK72:ONN72 OXG72:OXJ72 PHC72:PHF72 PQY72:PRB72 QAU72:QAX72 QKQ72:QKT72 QUM72:QUP72 REI72:REL72 ROE72:ROH72 RYA72:RYD72 SHW72:SHZ72 SRS72:SRV72 TBO72:TBR72 TLK72:TLN72 TVG72:TVJ72 UFC72:UFF72 UOY72:UPB72 UYU72:UYX72 VIQ72:VIT72 VSM72:VSP72 WCI72:WCL72 WME72:WMH72 WWA72:WWD72 S65608:V65608 JO65608:JR65608 TK65608:TN65608 ADG65608:ADJ65608 ANC65608:ANF65608 AWY65608:AXB65608 BGU65608:BGX65608 BQQ65608:BQT65608 CAM65608:CAP65608 CKI65608:CKL65608 CUE65608:CUH65608 DEA65608:DED65608 DNW65608:DNZ65608 DXS65608:DXV65608 EHO65608:EHR65608 ERK65608:ERN65608 FBG65608:FBJ65608 FLC65608:FLF65608 FUY65608:FVB65608 GEU65608:GEX65608 GOQ65608:GOT65608 GYM65608:GYP65608 HII65608:HIL65608 HSE65608:HSH65608 ICA65608:ICD65608 ILW65608:ILZ65608 IVS65608:IVV65608 JFO65608:JFR65608 JPK65608:JPN65608 JZG65608:JZJ65608 KJC65608:KJF65608 KSY65608:KTB65608 LCU65608:LCX65608 LMQ65608:LMT65608 LWM65608:LWP65608 MGI65608:MGL65608 MQE65608:MQH65608 NAA65608:NAD65608 NJW65608:NJZ65608 NTS65608:NTV65608 ODO65608:ODR65608 ONK65608:ONN65608 OXG65608:OXJ65608 PHC65608:PHF65608 PQY65608:PRB65608 QAU65608:QAX65608 QKQ65608:QKT65608 QUM65608:QUP65608 REI65608:REL65608 ROE65608:ROH65608 RYA65608:RYD65608 SHW65608:SHZ65608 SRS65608:SRV65608 TBO65608:TBR65608 TLK65608:TLN65608 TVG65608:TVJ65608 UFC65608:UFF65608 UOY65608:UPB65608 UYU65608:UYX65608 VIQ65608:VIT65608 VSM65608:VSP65608 WCI65608:WCL65608 WME65608:WMH65608 WWA65608:WWD65608 S131144:V131144 JO131144:JR131144 TK131144:TN131144 ADG131144:ADJ131144 ANC131144:ANF131144 AWY131144:AXB131144 BGU131144:BGX131144 BQQ131144:BQT131144 CAM131144:CAP131144 CKI131144:CKL131144 CUE131144:CUH131144 DEA131144:DED131144 DNW131144:DNZ131144 DXS131144:DXV131144 EHO131144:EHR131144 ERK131144:ERN131144 FBG131144:FBJ131144 FLC131144:FLF131144 FUY131144:FVB131144 GEU131144:GEX131144 GOQ131144:GOT131144 GYM131144:GYP131144 HII131144:HIL131144 HSE131144:HSH131144 ICA131144:ICD131144 ILW131144:ILZ131144 IVS131144:IVV131144 JFO131144:JFR131144 JPK131144:JPN131144 JZG131144:JZJ131144 KJC131144:KJF131144 KSY131144:KTB131144 LCU131144:LCX131144 LMQ131144:LMT131144 LWM131144:LWP131144 MGI131144:MGL131144 MQE131144:MQH131144 NAA131144:NAD131144 NJW131144:NJZ131144 NTS131144:NTV131144 ODO131144:ODR131144 ONK131144:ONN131144 OXG131144:OXJ131144 PHC131144:PHF131144 PQY131144:PRB131144 QAU131144:QAX131144 QKQ131144:QKT131144 QUM131144:QUP131144 REI131144:REL131144 ROE131144:ROH131144 RYA131144:RYD131144 SHW131144:SHZ131144 SRS131144:SRV131144 TBO131144:TBR131144 TLK131144:TLN131144 TVG131144:TVJ131144 UFC131144:UFF131144 UOY131144:UPB131144 UYU131144:UYX131144 VIQ131144:VIT131144 VSM131144:VSP131144 WCI131144:WCL131144 WME131144:WMH131144 WWA131144:WWD131144 S196680:V196680 JO196680:JR196680 TK196680:TN196680 ADG196680:ADJ196680 ANC196680:ANF196680 AWY196680:AXB196680 BGU196680:BGX196680 BQQ196680:BQT196680 CAM196680:CAP196680 CKI196680:CKL196680 CUE196680:CUH196680 DEA196680:DED196680 DNW196680:DNZ196680 DXS196680:DXV196680 EHO196680:EHR196680 ERK196680:ERN196680 FBG196680:FBJ196680 FLC196680:FLF196680 FUY196680:FVB196680 GEU196680:GEX196680 GOQ196680:GOT196680 GYM196680:GYP196680 HII196680:HIL196680 HSE196680:HSH196680 ICA196680:ICD196680 ILW196680:ILZ196680 IVS196680:IVV196680 JFO196680:JFR196680 JPK196680:JPN196680 JZG196680:JZJ196680 KJC196680:KJF196680 KSY196680:KTB196680 LCU196680:LCX196680 LMQ196680:LMT196680 LWM196680:LWP196680 MGI196680:MGL196680 MQE196680:MQH196680 NAA196680:NAD196680 NJW196680:NJZ196680 NTS196680:NTV196680 ODO196680:ODR196680 ONK196680:ONN196680 OXG196680:OXJ196680 PHC196680:PHF196680 PQY196680:PRB196680 QAU196680:QAX196680 QKQ196680:QKT196680 QUM196680:QUP196680 REI196680:REL196680 ROE196680:ROH196680 RYA196680:RYD196680 SHW196680:SHZ196680 SRS196680:SRV196680 TBO196680:TBR196680 TLK196680:TLN196680 TVG196680:TVJ196680 UFC196680:UFF196680 UOY196680:UPB196680 UYU196680:UYX196680 VIQ196680:VIT196680 VSM196680:VSP196680 WCI196680:WCL196680 WME196680:WMH196680 WWA196680:WWD196680 S262216:V262216 JO262216:JR262216 TK262216:TN262216 ADG262216:ADJ262216 ANC262216:ANF262216 AWY262216:AXB262216 BGU262216:BGX262216 BQQ262216:BQT262216 CAM262216:CAP262216 CKI262216:CKL262216 CUE262216:CUH262216 DEA262216:DED262216 DNW262216:DNZ262216 DXS262216:DXV262216 EHO262216:EHR262216 ERK262216:ERN262216 FBG262216:FBJ262216 FLC262216:FLF262216 FUY262216:FVB262216 GEU262216:GEX262216 GOQ262216:GOT262216 GYM262216:GYP262216 HII262216:HIL262216 HSE262216:HSH262216 ICA262216:ICD262216 ILW262216:ILZ262216 IVS262216:IVV262216 JFO262216:JFR262216 JPK262216:JPN262216 JZG262216:JZJ262216 KJC262216:KJF262216 KSY262216:KTB262216 LCU262216:LCX262216 LMQ262216:LMT262216 LWM262216:LWP262216 MGI262216:MGL262216 MQE262216:MQH262216 NAA262216:NAD262216 NJW262216:NJZ262216 NTS262216:NTV262216 ODO262216:ODR262216 ONK262216:ONN262216 OXG262216:OXJ262216 PHC262216:PHF262216 PQY262216:PRB262216 QAU262216:QAX262216 QKQ262216:QKT262216 QUM262216:QUP262216 REI262216:REL262216 ROE262216:ROH262216 RYA262216:RYD262216 SHW262216:SHZ262216 SRS262216:SRV262216 TBO262216:TBR262216 TLK262216:TLN262216 TVG262216:TVJ262216 UFC262216:UFF262216 UOY262216:UPB262216 UYU262216:UYX262216 VIQ262216:VIT262216 VSM262216:VSP262216 WCI262216:WCL262216 WME262216:WMH262216 WWA262216:WWD262216 S327752:V327752 JO327752:JR327752 TK327752:TN327752 ADG327752:ADJ327752 ANC327752:ANF327752 AWY327752:AXB327752 BGU327752:BGX327752 BQQ327752:BQT327752 CAM327752:CAP327752 CKI327752:CKL327752 CUE327752:CUH327752 DEA327752:DED327752 DNW327752:DNZ327752 DXS327752:DXV327752 EHO327752:EHR327752 ERK327752:ERN327752 FBG327752:FBJ327752 FLC327752:FLF327752 FUY327752:FVB327752 GEU327752:GEX327752 GOQ327752:GOT327752 GYM327752:GYP327752 HII327752:HIL327752 HSE327752:HSH327752 ICA327752:ICD327752 ILW327752:ILZ327752 IVS327752:IVV327752 JFO327752:JFR327752 JPK327752:JPN327752 JZG327752:JZJ327752 KJC327752:KJF327752 KSY327752:KTB327752 LCU327752:LCX327752 LMQ327752:LMT327752 LWM327752:LWP327752 MGI327752:MGL327752 MQE327752:MQH327752 NAA327752:NAD327752 NJW327752:NJZ327752 NTS327752:NTV327752 ODO327752:ODR327752 ONK327752:ONN327752 OXG327752:OXJ327752 PHC327752:PHF327752 PQY327752:PRB327752 QAU327752:QAX327752 QKQ327752:QKT327752 QUM327752:QUP327752 REI327752:REL327752 ROE327752:ROH327752 RYA327752:RYD327752 SHW327752:SHZ327752 SRS327752:SRV327752 TBO327752:TBR327752 TLK327752:TLN327752 TVG327752:TVJ327752 UFC327752:UFF327752 UOY327752:UPB327752 UYU327752:UYX327752 VIQ327752:VIT327752 VSM327752:VSP327752 WCI327752:WCL327752 WME327752:WMH327752 WWA327752:WWD327752 S393288:V393288 JO393288:JR393288 TK393288:TN393288 ADG393288:ADJ393288 ANC393288:ANF393288 AWY393288:AXB393288 BGU393288:BGX393288 BQQ393288:BQT393288 CAM393288:CAP393288 CKI393288:CKL393288 CUE393288:CUH393288 DEA393288:DED393288 DNW393288:DNZ393288 DXS393288:DXV393288 EHO393288:EHR393288 ERK393288:ERN393288 FBG393288:FBJ393288 FLC393288:FLF393288 FUY393288:FVB393288 GEU393288:GEX393288 GOQ393288:GOT393288 GYM393288:GYP393288 HII393288:HIL393288 HSE393288:HSH393288 ICA393288:ICD393288 ILW393288:ILZ393288 IVS393288:IVV393288 JFO393288:JFR393288 JPK393288:JPN393288 JZG393288:JZJ393288 KJC393288:KJF393288 KSY393288:KTB393288 LCU393288:LCX393288 LMQ393288:LMT393288 LWM393288:LWP393288 MGI393288:MGL393288 MQE393288:MQH393288 NAA393288:NAD393288 NJW393288:NJZ393288 NTS393288:NTV393288 ODO393288:ODR393288 ONK393288:ONN393288 OXG393288:OXJ393288 PHC393288:PHF393288 PQY393288:PRB393288 QAU393288:QAX393288 QKQ393288:QKT393288 QUM393288:QUP393288 REI393288:REL393288 ROE393288:ROH393288 RYA393288:RYD393288 SHW393288:SHZ393288 SRS393288:SRV393288 TBO393288:TBR393288 TLK393288:TLN393288 TVG393288:TVJ393288 UFC393288:UFF393288 UOY393288:UPB393288 UYU393288:UYX393288 VIQ393288:VIT393288 VSM393288:VSP393288 WCI393288:WCL393288 WME393288:WMH393288 WWA393288:WWD393288 S458824:V458824 JO458824:JR458824 TK458824:TN458824 ADG458824:ADJ458824 ANC458824:ANF458824 AWY458824:AXB458824 BGU458824:BGX458824 BQQ458824:BQT458824 CAM458824:CAP458824 CKI458824:CKL458824 CUE458824:CUH458824 DEA458824:DED458824 DNW458824:DNZ458824 DXS458824:DXV458824 EHO458824:EHR458824 ERK458824:ERN458824 FBG458824:FBJ458824 FLC458824:FLF458824 FUY458824:FVB458824 GEU458824:GEX458824 GOQ458824:GOT458824 GYM458824:GYP458824 HII458824:HIL458824 HSE458824:HSH458824 ICA458824:ICD458824 ILW458824:ILZ458824 IVS458824:IVV458824 JFO458824:JFR458824 JPK458824:JPN458824 JZG458824:JZJ458824 KJC458824:KJF458824 KSY458824:KTB458824 LCU458824:LCX458824 LMQ458824:LMT458824 LWM458824:LWP458824 MGI458824:MGL458824 MQE458824:MQH458824 NAA458824:NAD458824 NJW458824:NJZ458824 NTS458824:NTV458824 ODO458824:ODR458824 ONK458824:ONN458824 OXG458824:OXJ458824 PHC458824:PHF458824 PQY458824:PRB458824 QAU458824:QAX458824 QKQ458824:QKT458824 QUM458824:QUP458824 REI458824:REL458824 ROE458824:ROH458824 RYA458824:RYD458824 SHW458824:SHZ458824 SRS458824:SRV458824 TBO458824:TBR458824 TLK458824:TLN458824 TVG458824:TVJ458824 UFC458824:UFF458824 UOY458824:UPB458824 UYU458824:UYX458824 VIQ458824:VIT458824 VSM458824:VSP458824 WCI458824:WCL458824 WME458824:WMH458824 WWA458824:WWD458824 S524360:V524360 JO524360:JR524360 TK524360:TN524360 ADG524360:ADJ524360 ANC524360:ANF524360 AWY524360:AXB524360 BGU524360:BGX524360 BQQ524360:BQT524360 CAM524360:CAP524360 CKI524360:CKL524360 CUE524360:CUH524360 DEA524360:DED524360 DNW524360:DNZ524360 DXS524360:DXV524360 EHO524360:EHR524360 ERK524360:ERN524360 FBG524360:FBJ524360 FLC524360:FLF524360 FUY524360:FVB524360 GEU524360:GEX524360 GOQ524360:GOT524360 GYM524360:GYP524360 HII524360:HIL524360 HSE524360:HSH524360 ICA524360:ICD524360 ILW524360:ILZ524360 IVS524360:IVV524360 JFO524360:JFR524360 JPK524360:JPN524360 JZG524360:JZJ524360 KJC524360:KJF524360 KSY524360:KTB524360 LCU524360:LCX524360 LMQ524360:LMT524360 LWM524360:LWP524360 MGI524360:MGL524360 MQE524360:MQH524360 NAA524360:NAD524360 NJW524360:NJZ524360 NTS524360:NTV524360 ODO524360:ODR524360 ONK524360:ONN524360 OXG524360:OXJ524360 PHC524360:PHF524360 PQY524360:PRB524360 QAU524360:QAX524360 QKQ524360:QKT524360 QUM524360:QUP524360 REI524360:REL524360 ROE524360:ROH524360 RYA524360:RYD524360 SHW524360:SHZ524360 SRS524360:SRV524360 TBO524360:TBR524360 TLK524360:TLN524360 TVG524360:TVJ524360 UFC524360:UFF524360 UOY524360:UPB524360 UYU524360:UYX524360 VIQ524360:VIT524360 VSM524360:VSP524360 WCI524360:WCL524360 WME524360:WMH524360 WWA524360:WWD524360 S589896:V589896 JO589896:JR589896 TK589896:TN589896 ADG589896:ADJ589896 ANC589896:ANF589896 AWY589896:AXB589896 BGU589896:BGX589896 BQQ589896:BQT589896 CAM589896:CAP589896 CKI589896:CKL589896 CUE589896:CUH589896 DEA589896:DED589896 DNW589896:DNZ589896 DXS589896:DXV589896 EHO589896:EHR589896 ERK589896:ERN589896 FBG589896:FBJ589896 FLC589896:FLF589896 FUY589896:FVB589896 GEU589896:GEX589896 GOQ589896:GOT589896 GYM589896:GYP589896 HII589896:HIL589896 HSE589896:HSH589896 ICA589896:ICD589896 ILW589896:ILZ589896 IVS589896:IVV589896 JFO589896:JFR589896 JPK589896:JPN589896 JZG589896:JZJ589896 KJC589896:KJF589896 KSY589896:KTB589896 LCU589896:LCX589896 LMQ589896:LMT589896 LWM589896:LWP589896 MGI589896:MGL589896 MQE589896:MQH589896 NAA589896:NAD589896 NJW589896:NJZ589896 NTS589896:NTV589896 ODO589896:ODR589896 ONK589896:ONN589896 OXG589896:OXJ589896 PHC589896:PHF589896 PQY589896:PRB589896 QAU589896:QAX589896 QKQ589896:QKT589896 QUM589896:QUP589896 REI589896:REL589896 ROE589896:ROH589896 RYA589896:RYD589896 SHW589896:SHZ589896 SRS589896:SRV589896 TBO589896:TBR589896 TLK589896:TLN589896 TVG589896:TVJ589896 UFC589896:UFF589896 UOY589896:UPB589896 UYU589896:UYX589896 VIQ589896:VIT589896 VSM589896:VSP589896 WCI589896:WCL589896 WME589896:WMH589896 WWA589896:WWD589896 S655432:V655432 JO655432:JR655432 TK655432:TN655432 ADG655432:ADJ655432 ANC655432:ANF655432 AWY655432:AXB655432 BGU655432:BGX655432 BQQ655432:BQT655432 CAM655432:CAP655432 CKI655432:CKL655432 CUE655432:CUH655432 DEA655432:DED655432 DNW655432:DNZ655432 DXS655432:DXV655432 EHO655432:EHR655432 ERK655432:ERN655432 FBG655432:FBJ655432 FLC655432:FLF655432 FUY655432:FVB655432 GEU655432:GEX655432 GOQ655432:GOT655432 GYM655432:GYP655432 HII655432:HIL655432 HSE655432:HSH655432 ICA655432:ICD655432 ILW655432:ILZ655432 IVS655432:IVV655432 JFO655432:JFR655432 JPK655432:JPN655432 JZG655432:JZJ655432 KJC655432:KJF655432 KSY655432:KTB655432 LCU655432:LCX655432 LMQ655432:LMT655432 LWM655432:LWP655432 MGI655432:MGL655432 MQE655432:MQH655432 NAA655432:NAD655432 NJW655432:NJZ655432 NTS655432:NTV655432 ODO655432:ODR655432 ONK655432:ONN655432 OXG655432:OXJ655432 PHC655432:PHF655432 PQY655432:PRB655432 QAU655432:QAX655432 QKQ655432:QKT655432 QUM655432:QUP655432 REI655432:REL655432 ROE655432:ROH655432 RYA655432:RYD655432 SHW655432:SHZ655432 SRS655432:SRV655432 TBO655432:TBR655432 TLK655432:TLN655432 TVG655432:TVJ655432 UFC655432:UFF655432 UOY655432:UPB655432 UYU655432:UYX655432 VIQ655432:VIT655432 VSM655432:VSP655432 WCI655432:WCL655432 WME655432:WMH655432 WWA655432:WWD655432 S720968:V720968 JO720968:JR720968 TK720968:TN720968 ADG720968:ADJ720968 ANC720968:ANF720968 AWY720968:AXB720968 BGU720968:BGX720968 BQQ720968:BQT720968 CAM720968:CAP720968 CKI720968:CKL720968 CUE720968:CUH720968 DEA720968:DED720968 DNW720968:DNZ720968 DXS720968:DXV720968 EHO720968:EHR720968 ERK720968:ERN720968 FBG720968:FBJ720968 FLC720968:FLF720968 FUY720968:FVB720968 GEU720968:GEX720968 GOQ720968:GOT720968 GYM720968:GYP720968 HII720968:HIL720968 HSE720968:HSH720968 ICA720968:ICD720968 ILW720968:ILZ720968 IVS720968:IVV720968 JFO720968:JFR720968 JPK720968:JPN720968 JZG720968:JZJ720968 KJC720968:KJF720968 KSY720968:KTB720968 LCU720968:LCX720968 LMQ720968:LMT720968 LWM720968:LWP720968 MGI720968:MGL720968 MQE720968:MQH720968 NAA720968:NAD720968 NJW720968:NJZ720968 NTS720968:NTV720968 ODO720968:ODR720968 ONK720968:ONN720968 OXG720968:OXJ720968 PHC720968:PHF720968 PQY720968:PRB720968 QAU720968:QAX720968 QKQ720968:QKT720968 QUM720968:QUP720968 REI720968:REL720968 ROE720968:ROH720968 RYA720968:RYD720968 SHW720968:SHZ720968 SRS720968:SRV720968 TBO720968:TBR720968 TLK720968:TLN720968 TVG720968:TVJ720968 UFC720968:UFF720968 UOY720968:UPB720968 UYU720968:UYX720968 VIQ720968:VIT720968 VSM720968:VSP720968 WCI720968:WCL720968 WME720968:WMH720968 WWA720968:WWD720968 S786504:V786504 JO786504:JR786504 TK786504:TN786504 ADG786504:ADJ786504 ANC786504:ANF786504 AWY786504:AXB786504 BGU786504:BGX786504 BQQ786504:BQT786504 CAM786504:CAP786504 CKI786504:CKL786504 CUE786504:CUH786504 DEA786504:DED786504 DNW786504:DNZ786504 DXS786504:DXV786504 EHO786504:EHR786504 ERK786504:ERN786504 FBG786504:FBJ786504 FLC786504:FLF786504 FUY786504:FVB786504 GEU786504:GEX786504 GOQ786504:GOT786504 GYM786504:GYP786504 HII786504:HIL786504 HSE786504:HSH786504 ICA786504:ICD786504 ILW786504:ILZ786504 IVS786504:IVV786504 JFO786504:JFR786504 JPK786504:JPN786504 JZG786504:JZJ786504 KJC786504:KJF786504 KSY786504:KTB786504 LCU786504:LCX786504 LMQ786504:LMT786504 LWM786504:LWP786504 MGI786504:MGL786504 MQE786504:MQH786504 NAA786504:NAD786504 NJW786504:NJZ786504 NTS786504:NTV786504 ODO786504:ODR786504 ONK786504:ONN786504 OXG786504:OXJ786504 PHC786504:PHF786504 PQY786504:PRB786504 QAU786504:QAX786504 QKQ786504:QKT786504 QUM786504:QUP786504 REI786504:REL786504 ROE786504:ROH786504 RYA786504:RYD786504 SHW786504:SHZ786504 SRS786504:SRV786504 TBO786504:TBR786504 TLK786504:TLN786504 TVG786504:TVJ786504 UFC786504:UFF786504 UOY786504:UPB786504 UYU786504:UYX786504 VIQ786504:VIT786504 VSM786504:VSP786504 WCI786504:WCL786504 WME786504:WMH786504 WWA786504:WWD786504 S852040:V852040 JO852040:JR852040 TK852040:TN852040 ADG852040:ADJ852040 ANC852040:ANF852040 AWY852040:AXB852040 BGU852040:BGX852040 BQQ852040:BQT852040 CAM852040:CAP852040 CKI852040:CKL852040 CUE852040:CUH852040 DEA852040:DED852040 DNW852040:DNZ852040 DXS852040:DXV852040 EHO852040:EHR852040 ERK852040:ERN852040 FBG852040:FBJ852040 FLC852040:FLF852040 FUY852040:FVB852040 GEU852040:GEX852040 GOQ852040:GOT852040 GYM852040:GYP852040 HII852040:HIL852040 HSE852040:HSH852040 ICA852040:ICD852040 ILW852040:ILZ852040 IVS852040:IVV852040 JFO852040:JFR852040 JPK852040:JPN852040 JZG852040:JZJ852040 KJC852040:KJF852040 KSY852040:KTB852040 LCU852040:LCX852040 LMQ852040:LMT852040 LWM852040:LWP852040 MGI852040:MGL852040 MQE852040:MQH852040 NAA852040:NAD852040 NJW852040:NJZ852040 NTS852040:NTV852040 ODO852040:ODR852040 ONK852040:ONN852040 OXG852040:OXJ852040 PHC852040:PHF852040 PQY852040:PRB852040 QAU852040:QAX852040 QKQ852040:QKT852040 QUM852040:QUP852040 REI852040:REL852040 ROE852040:ROH852040 RYA852040:RYD852040 SHW852040:SHZ852040 SRS852040:SRV852040 TBO852040:TBR852040 TLK852040:TLN852040 TVG852040:TVJ852040 UFC852040:UFF852040 UOY852040:UPB852040 UYU852040:UYX852040 VIQ852040:VIT852040 VSM852040:VSP852040 WCI852040:WCL852040 WME852040:WMH852040 WWA852040:WWD852040 S917576:V917576 JO917576:JR917576 TK917576:TN917576 ADG917576:ADJ917576 ANC917576:ANF917576 AWY917576:AXB917576 BGU917576:BGX917576 BQQ917576:BQT917576 CAM917576:CAP917576 CKI917576:CKL917576 CUE917576:CUH917576 DEA917576:DED917576 DNW917576:DNZ917576 DXS917576:DXV917576 EHO917576:EHR917576 ERK917576:ERN917576 FBG917576:FBJ917576 FLC917576:FLF917576 FUY917576:FVB917576 GEU917576:GEX917576 GOQ917576:GOT917576 GYM917576:GYP917576 HII917576:HIL917576 HSE917576:HSH917576 ICA917576:ICD917576 ILW917576:ILZ917576 IVS917576:IVV917576 JFO917576:JFR917576 JPK917576:JPN917576 JZG917576:JZJ917576 KJC917576:KJF917576 KSY917576:KTB917576 LCU917576:LCX917576 LMQ917576:LMT917576 LWM917576:LWP917576 MGI917576:MGL917576 MQE917576:MQH917576 NAA917576:NAD917576 NJW917576:NJZ917576 NTS917576:NTV917576 ODO917576:ODR917576 ONK917576:ONN917576 OXG917576:OXJ917576 PHC917576:PHF917576 PQY917576:PRB917576 QAU917576:QAX917576 QKQ917576:QKT917576 QUM917576:QUP917576 REI917576:REL917576 ROE917576:ROH917576 RYA917576:RYD917576 SHW917576:SHZ917576 SRS917576:SRV917576 TBO917576:TBR917576 TLK917576:TLN917576 TVG917576:TVJ917576 UFC917576:UFF917576 UOY917576:UPB917576 UYU917576:UYX917576 VIQ917576:VIT917576 VSM917576:VSP917576 WCI917576:WCL917576 WME917576:WMH917576 WWA917576:WWD917576 S983112:V983112 JO983112:JR983112 TK983112:TN983112 ADG983112:ADJ983112 ANC983112:ANF983112 AWY983112:AXB983112 BGU983112:BGX983112 BQQ983112:BQT983112 CAM983112:CAP983112 CKI983112:CKL983112 CUE983112:CUH983112 DEA983112:DED983112 DNW983112:DNZ983112 DXS983112:DXV983112 EHO983112:EHR983112 ERK983112:ERN983112 FBG983112:FBJ983112 FLC983112:FLF983112 FUY983112:FVB983112 GEU983112:GEX983112 GOQ983112:GOT983112 GYM983112:GYP983112 HII983112:HIL983112 HSE983112:HSH983112 ICA983112:ICD983112 ILW983112:ILZ983112 IVS983112:IVV983112 JFO983112:JFR983112 JPK983112:JPN983112 JZG983112:JZJ983112 KJC983112:KJF983112 KSY983112:KTB983112 LCU983112:LCX983112 LMQ983112:LMT983112 LWM983112:LWP983112 MGI983112:MGL983112 MQE983112:MQH983112 NAA983112:NAD983112 NJW983112:NJZ983112 NTS983112:NTV983112 ODO983112:ODR983112 ONK983112:ONN983112 OXG983112:OXJ983112 PHC983112:PHF983112 PQY983112:PRB983112 QAU983112:QAX983112 QKQ983112:QKT983112 QUM983112:QUP983112 REI983112:REL983112 ROE983112:ROH983112 RYA983112:RYD983112 SHW983112:SHZ983112 SRS983112:SRV983112 TBO983112:TBR983112 TLK983112:TLN983112 TVG983112:TVJ983112 UFC983112:UFF983112 UOY983112:UPB983112 UYU983112:UYX983112 VIQ983112:VIT983112 VSM983112:VSP983112 WCI983112:WCL983112 WME983112:WMH983112 WWA983112:WWD983112 S32:V32 JO32:JR32 TK32:TN32 ADG32:ADJ32 ANC32:ANF32 AWY32:AXB32 BGU32:BGX32 BQQ32:BQT32 CAM32:CAP32 CKI32:CKL32 CUE32:CUH32 DEA32:DED32 DNW32:DNZ32 DXS32:DXV32 EHO32:EHR32 ERK32:ERN32 FBG32:FBJ32 FLC32:FLF32 FUY32:FVB32 GEU32:GEX32 GOQ32:GOT32 GYM32:GYP32 HII32:HIL32 HSE32:HSH32 ICA32:ICD32 ILW32:ILZ32 IVS32:IVV32 JFO32:JFR32 JPK32:JPN32 JZG32:JZJ32 KJC32:KJF32 KSY32:KTB32 LCU32:LCX32 LMQ32:LMT32 LWM32:LWP32 MGI32:MGL32 MQE32:MQH32 NAA32:NAD32 NJW32:NJZ32 NTS32:NTV32 ODO32:ODR32 ONK32:ONN32 OXG32:OXJ32 PHC32:PHF32 PQY32:PRB32 QAU32:QAX32 QKQ32:QKT32 QUM32:QUP32 REI32:REL32 ROE32:ROH32 RYA32:RYD32 SHW32:SHZ32 SRS32:SRV32 TBO32:TBR32 TLK32:TLN32 TVG32:TVJ32 UFC32:UFF32 UOY32:UPB32 UYU32:UYX32 VIQ32:VIT32 VSM32:VSP32 WCI32:WCL32 WME32:WMH32 WWA32:WWD32 S65568:V65568 JO65568:JR65568 TK65568:TN65568 ADG65568:ADJ65568 ANC65568:ANF65568 AWY65568:AXB65568 BGU65568:BGX65568 BQQ65568:BQT65568 CAM65568:CAP65568 CKI65568:CKL65568 CUE65568:CUH65568 DEA65568:DED65568 DNW65568:DNZ65568 DXS65568:DXV65568 EHO65568:EHR65568 ERK65568:ERN65568 FBG65568:FBJ65568 FLC65568:FLF65568 FUY65568:FVB65568 GEU65568:GEX65568 GOQ65568:GOT65568 GYM65568:GYP65568 HII65568:HIL65568 HSE65568:HSH65568 ICA65568:ICD65568 ILW65568:ILZ65568 IVS65568:IVV65568 JFO65568:JFR65568 JPK65568:JPN65568 JZG65568:JZJ65568 KJC65568:KJF65568 KSY65568:KTB65568 LCU65568:LCX65568 LMQ65568:LMT65568 LWM65568:LWP65568 MGI65568:MGL65568 MQE65568:MQH65568 NAA65568:NAD65568 NJW65568:NJZ65568 NTS65568:NTV65568 ODO65568:ODR65568 ONK65568:ONN65568 OXG65568:OXJ65568 PHC65568:PHF65568 PQY65568:PRB65568 QAU65568:QAX65568 QKQ65568:QKT65568 QUM65568:QUP65568 REI65568:REL65568 ROE65568:ROH65568 RYA65568:RYD65568 SHW65568:SHZ65568 SRS65568:SRV65568 TBO65568:TBR65568 TLK65568:TLN65568 TVG65568:TVJ65568 UFC65568:UFF65568 UOY65568:UPB65568 UYU65568:UYX65568 VIQ65568:VIT65568 VSM65568:VSP65568 WCI65568:WCL65568 WME65568:WMH65568 WWA65568:WWD65568 S131104:V131104 JO131104:JR131104 TK131104:TN131104 ADG131104:ADJ131104 ANC131104:ANF131104 AWY131104:AXB131104 BGU131104:BGX131104 BQQ131104:BQT131104 CAM131104:CAP131104 CKI131104:CKL131104 CUE131104:CUH131104 DEA131104:DED131104 DNW131104:DNZ131104 DXS131104:DXV131104 EHO131104:EHR131104 ERK131104:ERN131104 FBG131104:FBJ131104 FLC131104:FLF131104 FUY131104:FVB131104 GEU131104:GEX131104 GOQ131104:GOT131104 GYM131104:GYP131104 HII131104:HIL131104 HSE131104:HSH131104 ICA131104:ICD131104 ILW131104:ILZ131104 IVS131104:IVV131104 JFO131104:JFR131104 JPK131104:JPN131104 JZG131104:JZJ131104 KJC131104:KJF131104 KSY131104:KTB131104 LCU131104:LCX131104 LMQ131104:LMT131104 LWM131104:LWP131104 MGI131104:MGL131104 MQE131104:MQH131104 NAA131104:NAD131104 NJW131104:NJZ131104 NTS131104:NTV131104 ODO131104:ODR131104 ONK131104:ONN131104 OXG131104:OXJ131104 PHC131104:PHF131104 PQY131104:PRB131104 QAU131104:QAX131104 QKQ131104:QKT131104 QUM131104:QUP131104 REI131104:REL131104 ROE131104:ROH131104 RYA131104:RYD131104 SHW131104:SHZ131104 SRS131104:SRV131104 TBO131104:TBR131104 TLK131104:TLN131104 TVG131104:TVJ131104 UFC131104:UFF131104 UOY131104:UPB131104 UYU131104:UYX131104 VIQ131104:VIT131104 VSM131104:VSP131104 WCI131104:WCL131104 WME131104:WMH131104 WWA131104:WWD131104 S196640:V196640 JO196640:JR196640 TK196640:TN196640 ADG196640:ADJ196640 ANC196640:ANF196640 AWY196640:AXB196640 BGU196640:BGX196640 BQQ196640:BQT196640 CAM196640:CAP196640 CKI196640:CKL196640 CUE196640:CUH196640 DEA196640:DED196640 DNW196640:DNZ196640 DXS196640:DXV196640 EHO196640:EHR196640 ERK196640:ERN196640 FBG196640:FBJ196640 FLC196640:FLF196640 FUY196640:FVB196640 GEU196640:GEX196640 GOQ196640:GOT196640 GYM196640:GYP196640 HII196640:HIL196640 HSE196640:HSH196640 ICA196640:ICD196640 ILW196640:ILZ196640 IVS196640:IVV196640 JFO196640:JFR196640 JPK196640:JPN196640 JZG196640:JZJ196640 KJC196640:KJF196640 KSY196640:KTB196640 LCU196640:LCX196640 LMQ196640:LMT196640 LWM196640:LWP196640 MGI196640:MGL196640 MQE196640:MQH196640 NAA196640:NAD196640 NJW196640:NJZ196640 NTS196640:NTV196640 ODO196640:ODR196640 ONK196640:ONN196640 OXG196640:OXJ196640 PHC196640:PHF196640 PQY196640:PRB196640 QAU196640:QAX196640 QKQ196640:QKT196640 QUM196640:QUP196640 REI196640:REL196640 ROE196640:ROH196640 RYA196640:RYD196640 SHW196640:SHZ196640 SRS196640:SRV196640 TBO196640:TBR196640 TLK196640:TLN196640 TVG196640:TVJ196640 UFC196640:UFF196640 UOY196640:UPB196640 UYU196640:UYX196640 VIQ196640:VIT196640 VSM196640:VSP196640 WCI196640:WCL196640 WME196640:WMH196640 WWA196640:WWD196640 S262176:V262176 JO262176:JR262176 TK262176:TN262176 ADG262176:ADJ262176 ANC262176:ANF262176 AWY262176:AXB262176 BGU262176:BGX262176 BQQ262176:BQT262176 CAM262176:CAP262176 CKI262176:CKL262176 CUE262176:CUH262176 DEA262176:DED262176 DNW262176:DNZ262176 DXS262176:DXV262176 EHO262176:EHR262176 ERK262176:ERN262176 FBG262176:FBJ262176 FLC262176:FLF262176 FUY262176:FVB262176 GEU262176:GEX262176 GOQ262176:GOT262176 GYM262176:GYP262176 HII262176:HIL262176 HSE262176:HSH262176 ICA262176:ICD262176 ILW262176:ILZ262176 IVS262176:IVV262176 JFO262176:JFR262176 JPK262176:JPN262176 JZG262176:JZJ262176 KJC262176:KJF262176 KSY262176:KTB262176 LCU262176:LCX262176 LMQ262176:LMT262176 LWM262176:LWP262176 MGI262176:MGL262176 MQE262176:MQH262176 NAA262176:NAD262176 NJW262176:NJZ262176 NTS262176:NTV262176 ODO262176:ODR262176 ONK262176:ONN262176 OXG262176:OXJ262176 PHC262176:PHF262176 PQY262176:PRB262176 QAU262176:QAX262176 QKQ262176:QKT262176 QUM262176:QUP262176 REI262176:REL262176 ROE262176:ROH262176 RYA262176:RYD262176 SHW262176:SHZ262176 SRS262176:SRV262176 TBO262176:TBR262176 TLK262176:TLN262176 TVG262176:TVJ262176 UFC262176:UFF262176 UOY262176:UPB262176 UYU262176:UYX262176 VIQ262176:VIT262176 VSM262176:VSP262176 WCI262176:WCL262176 WME262176:WMH262176 WWA262176:WWD262176 S327712:V327712 JO327712:JR327712 TK327712:TN327712 ADG327712:ADJ327712 ANC327712:ANF327712 AWY327712:AXB327712 BGU327712:BGX327712 BQQ327712:BQT327712 CAM327712:CAP327712 CKI327712:CKL327712 CUE327712:CUH327712 DEA327712:DED327712 DNW327712:DNZ327712 DXS327712:DXV327712 EHO327712:EHR327712 ERK327712:ERN327712 FBG327712:FBJ327712 FLC327712:FLF327712 FUY327712:FVB327712 GEU327712:GEX327712 GOQ327712:GOT327712 GYM327712:GYP327712 HII327712:HIL327712 HSE327712:HSH327712 ICA327712:ICD327712 ILW327712:ILZ327712 IVS327712:IVV327712 JFO327712:JFR327712 JPK327712:JPN327712 JZG327712:JZJ327712 KJC327712:KJF327712 KSY327712:KTB327712 LCU327712:LCX327712 LMQ327712:LMT327712 LWM327712:LWP327712 MGI327712:MGL327712 MQE327712:MQH327712 NAA327712:NAD327712 NJW327712:NJZ327712 NTS327712:NTV327712 ODO327712:ODR327712 ONK327712:ONN327712 OXG327712:OXJ327712 PHC327712:PHF327712 PQY327712:PRB327712 QAU327712:QAX327712 QKQ327712:QKT327712 QUM327712:QUP327712 REI327712:REL327712 ROE327712:ROH327712 RYA327712:RYD327712 SHW327712:SHZ327712 SRS327712:SRV327712 TBO327712:TBR327712 TLK327712:TLN327712 TVG327712:TVJ327712 UFC327712:UFF327712 UOY327712:UPB327712 UYU327712:UYX327712 VIQ327712:VIT327712 VSM327712:VSP327712 WCI327712:WCL327712 WME327712:WMH327712 WWA327712:WWD327712 S393248:V393248 JO393248:JR393248 TK393248:TN393248 ADG393248:ADJ393248 ANC393248:ANF393248 AWY393248:AXB393248 BGU393248:BGX393248 BQQ393248:BQT393248 CAM393248:CAP393248 CKI393248:CKL393248 CUE393248:CUH393248 DEA393248:DED393248 DNW393248:DNZ393248 DXS393248:DXV393248 EHO393248:EHR393248 ERK393248:ERN393248 FBG393248:FBJ393248 FLC393248:FLF393248 FUY393248:FVB393248 GEU393248:GEX393248 GOQ393248:GOT393248 GYM393248:GYP393248 HII393248:HIL393248 HSE393248:HSH393248 ICA393248:ICD393248 ILW393248:ILZ393248 IVS393248:IVV393248 JFO393248:JFR393248 JPK393248:JPN393248 JZG393248:JZJ393248 KJC393248:KJF393248 KSY393248:KTB393248 LCU393248:LCX393248 LMQ393248:LMT393248 LWM393248:LWP393248 MGI393248:MGL393248 MQE393248:MQH393248 NAA393248:NAD393248 NJW393248:NJZ393248 NTS393248:NTV393248 ODO393248:ODR393248 ONK393248:ONN393248 OXG393248:OXJ393248 PHC393248:PHF393248 PQY393248:PRB393248 QAU393248:QAX393248 QKQ393248:QKT393248 QUM393248:QUP393248 REI393248:REL393248 ROE393248:ROH393248 RYA393248:RYD393248 SHW393248:SHZ393248 SRS393248:SRV393248 TBO393248:TBR393248 TLK393248:TLN393248 TVG393248:TVJ393248 UFC393248:UFF393248 UOY393248:UPB393248 UYU393248:UYX393248 VIQ393248:VIT393248 VSM393248:VSP393248 WCI393248:WCL393248 WME393248:WMH393248 WWA393248:WWD393248 S458784:V458784 JO458784:JR458784 TK458784:TN458784 ADG458784:ADJ458784 ANC458784:ANF458784 AWY458784:AXB458784 BGU458784:BGX458784 BQQ458784:BQT458784 CAM458784:CAP458784 CKI458784:CKL458784 CUE458784:CUH458784 DEA458784:DED458784 DNW458784:DNZ458784 DXS458784:DXV458784 EHO458784:EHR458784 ERK458784:ERN458784 FBG458784:FBJ458784 FLC458784:FLF458784 FUY458784:FVB458784 GEU458784:GEX458784 GOQ458784:GOT458784 GYM458784:GYP458784 HII458784:HIL458784 HSE458784:HSH458784 ICA458784:ICD458784 ILW458784:ILZ458784 IVS458784:IVV458784 JFO458784:JFR458784 JPK458784:JPN458784 JZG458784:JZJ458784 KJC458784:KJF458784 KSY458784:KTB458784 LCU458784:LCX458784 LMQ458784:LMT458784 LWM458784:LWP458784 MGI458784:MGL458784 MQE458784:MQH458784 NAA458784:NAD458784 NJW458784:NJZ458784 NTS458784:NTV458784 ODO458784:ODR458784 ONK458784:ONN458784 OXG458784:OXJ458784 PHC458784:PHF458784 PQY458784:PRB458784 QAU458784:QAX458784 QKQ458784:QKT458784 QUM458784:QUP458784 REI458784:REL458784 ROE458784:ROH458784 RYA458784:RYD458784 SHW458784:SHZ458784 SRS458784:SRV458784 TBO458784:TBR458784 TLK458784:TLN458784 TVG458784:TVJ458784 UFC458784:UFF458784 UOY458784:UPB458784 UYU458784:UYX458784 VIQ458784:VIT458784 VSM458784:VSP458784 WCI458784:WCL458784 WME458784:WMH458784 WWA458784:WWD458784 S524320:V524320 JO524320:JR524320 TK524320:TN524320 ADG524320:ADJ524320 ANC524320:ANF524320 AWY524320:AXB524320 BGU524320:BGX524320 BQQ524320:BQT524320 CAM524320:CAP524320 CKI524320:CKL524320 CUE524320:CUH524320 DEA524320:DED524320 DNW524320:DNZ524320 DXS524320:DXV524320 EHO524320:EHR524320 ERK524320:ERN524320 FBG524320:FBJ524320 FLC524320:FLF524320 FUY524320:FVB524320 GEU524320:GEX524320 GOQ524320:GOT524320 GYM524320:GYP524320 HII524320:HIL524320 HSE524320:HSH524320 ICA524320:ICD524320 ILW524320:ILZ524320 IVS524320:IVV524320 JFO524320:JFR524320 JPK524320:JPN524320 JZG524320:JZJ524320 KJC524320:KJF524320 KSY524320:KTB524320 LCU524320:LCX524320 LMQ524320:LMT524320 LWM524320:LWP524320 MGI524320:MGL524320 MQE524320:MQH524320 NAA524320:NAD524320 NJW524320:NJZ524320 NTS524320:NTV524320 ODO524320:ODR524320 ONK524320:ONN524320 OXG524320:OXJ524320 PHC524320:PHF524320 PQY524320:PRB524320 QAU524320:QAX524320 QKQ524320:QKT524320 QUM524320:QUP524320 REI524320:REL524320 ROE524320:ROH524320 RYA524320:RYD524320 SHW524320:SHZ524320 SRS524320:SRV524320 TBO524320:TBR524320 TLK524320:TLN524320 TVG524320:TVJ524320 UFC524320:UFF524320 UOY524320:UPB524320 UYU524320:UYX524320 VIQ524320:VIT524320 VSM524320:VSP524320 WCI524320:WCL524320 WME524320:WMH524320 WWA524320:WWD524320 S589856:V589856 JO589856:JR589856 TK589856:TN589856 ADG589856:ADJ589856 ANC589856:ANF589856 AWY589856:AXB589856 BGU589856:BGX589856 BQQ589856:BQT589856 CAM589856:CAP589856 CKI589856:CKL589856 CUE589856:CUH589856 DEA589856:DED589856 DNW589856:DNZ589856 DXS589856:DXV589856 EHO589856:EHR589856 ERK589856:ERN589856 FBG589856:FBJ589856 FLC589856:FLF589856 FUY589856:FVB589856 GEU589856:GEX589856 GOQ589856:GOT589856 GYM589856:GYP589856 HII589856:HIL589856 HSE589856:HSH589856 ICA589856:ICD589856 ILW589856:ILZ589856 IVS589856:IVV589856 JFO589856:JFR589856 JPK589856:JPN589856 JZG589856:JZJ589856 KJC589856:KJF589856 KSY589856:KTB589856 LCU589856:LCX589856 LMQ589856:LMT589856 LWM589856:LWP589856 MGI589856:MGL589856 MQE589856:MQH589856 NAA589856:NAD589856 NJW589856:NJZ589856 NTS589856:NTV589856 ODO589856:ODR589856 ONK589856:ONN589856 OXG589856:OXJ589856 PHC589856:PHF589856 PQY589856:PRB589856 QAU589856:QAX589856 QKQ589856:QKT589856 QUM589856:QUP589856 REI589856:REL589856 ROE589856:ROH589856 RYA589856:RYD589856 SHW589856:SHZ589856 SRS589856:SRV589856 TBO589856:TBR589856 TLK589856:TLN589856 TVG589856:TVJ589856 UFC589856:UFF589856 UOY589856:UPB589856 UYU589856:UYX589856 VIQ589856:VIT589856 VSM589856:VSP589856 WCI589856:WCL589856 WME589856:WMH589856 WWA589856:WWD589856 S655392:V655392 JO655392:JR655392 TK655392:TN655392 ADG655392:ADJ655392 ANC655392:ANF655392 AWY655392:AXB655392 BGU655392:BGX655392 BQQ655392:BQT655392 CAM655392:CAP655392 CKI655392:CKL655392 CUE655392:CUH655392 DEA655392:DED655392 DNW655392:DNZ655392 DXS655392:DXV655392 EHO655392:EHR655392 ERK655392:ERN655392 FBG655392:FBJ655392 FLC655392:FLF655392 FUY655392:FVB655392 GEU655392:GEX655392 GOQ655392:GOT655392 GYM655392:GYP655392 HII655392:HIL655392 HSE655392:HSH655392 ICA655392:ICD655392 ILW655392:ILZ655392 IVS655392:IVV655392 JFO655392:JFR655392 JPK655392:JPN655392 JZG655392:JZJ655392 KJC655392:KJF655392 KSY655392:KTB655392 LCU655392:LCX655392 LMQ655392:LMT655392 LWM655392:LWP655392 MGI655392:MGL655392 MQE655392:MQH655392 NAA655392:NAD655392 NJW655392:NJZ655392 NTS655392:NTV655392 ODO655392:ODR655392 ONK655392:ONN655392 OXG655392:OXJ655392 PHC655392:PHF655392 PQY655392:PRB655392 QAU655392:QAX655392 QKQ655392:QKT655392 QUM655392:QUP655392 REI655392:REL655392 ROE655392:ROH655392 RYA655392:RYD655392 SHW655392:SHZ655392 SRS655392:SRV655392 TBO655392:TBR655392 TLK655392:TLN655392 TVG655392:TVJ655392 UFC655392:UFF655392 UOY655392:UPB655392 UYU655392:UYX655392 VIQ655392:VIT655392 VSM655392:VSP655392 WCI655392:WCL655392 WME655392:WMH655392 WWA655392:WWD655392 S720928:V720928 JO720928:JR720928 TK720928:TN720928 ADG720928:ADJ720928 ANC720928:ANF720928 AWY720928:AXB720928 BGU720928:BGX720928 BQQ720928:BQT720928 CAM720928:CAP720928 CKI720928:CKL720928 CUE720928:CUH720928 DEA720928:DED720928 DNW720928:DNZ720928 DXS720928:DXV720928 EHO720928:EHR720928 ERK720928:ERN720928 FBG720928:FBJ720928 FLC720928:FLF720928 FUY720928:FVB720928 GEU720928:GEX720928 GOQ720928:GOT720928 GYM720928:GYP720928 HII720928:HIL720928 HSE720928:HSH720928 ICA720928:ICD720928 ILW720928:ILZ720928 IVS720928:IVV720928 JFO720928:JFR720928 JPK720928:JPN720928 JZG720928:JZJ720928 KJC720928:KJF720928 KSY720928:KTB720928 LCU720928:LCX720928 LMQ720928:LMT720928 LWM720928:LWP720928 MGI720928:MGL720928 MQE720928:MQH720928 NAA720928:NAD720928 NJW720928:NJZ720928 NTS720928:NTV720928 ODO720928:ODR720928 ONK720928:ONN720928 OXG720928:OXJ720928 PHC720928:PHF720928 PQY720928:PRB720928 QAU720928:QAX720928 QKQ720928:QKT720928 QUM720928:QUP720928 REI720928:REL720928 ROE720928:ROH720928 RYA720928:RYD720928 SHW720928:SHZ720928 SRS720928:SRV720928 TBO720928:TBR720928 TLK720928:TLN720928 TVG720928:TVJ720928 UFC720928:UFF720928 UOY720928:UPB720928 UYU720928:UYX720928 VIQ720928:VIT720928 VSM720928:VSP720928 WCI720928:WCL720928 WME720928:WMH720928 WWA720928:WWD720928 S786464:V786464 JO786464:JR786464 TK786464:TN786464 ADG786464:ADJ786464 ANC786464:ANF786464 AWY786464:AXB786464 BGU786464:BGX786464 BQQ786464:BQT786464 CAM786464:CAP786464 CKI786464:CKL786464 CUE786464:CUH786464 DEA786464:DED786464 DNW786464:DNZ786464 DXS786464:DXV786464 EHO786464:EHR786464 ERK786464:ERN786464 FBG786464:FBJ786464 FLC786464:FLF786464 FUY786464:FVB786464 GEU786464:GEX786464 GOQ786464:GOT786464 GYM786464:GYP786464 HII786464:HIL786464 HSE786464:HSH786464 ICA786464:ICD786464 ILW786464:ILZ786464 IVS786464:IVV786464 JFO786464:JFR786464 JPK786464:JPN786464 JZG786464:JZJ786464 KJC786464:KJF786464 KSY786464:KTB786464 LCU786464:LCX786464 LMQ786464:LMT786464 LWM786464:LWP786464 MGI786464:MGL786464 MQE786464:MQH786464 NAA786464:NAD786464 NJW786464:NJZ786464 NTS786464:NTV786464 ODO786464:ODR786464 ONK786464:ONN786464 OXG786464:OXJ786464 PHC786464:PHF786464 PQY786464:PRB786464 QAU786464:QAX786464 QKQ786464:QKT786464 QUM786464:QUP786464 REI786464:REL786464 ROE786464:ROH786464 RYA786464:RYD786464 SHW786464:SHZ786464 SRS786464:SRV786464 TBO786464:TBR786464 TLK786464:TLN786464 TVG786464:TVJ786464 UFC786464:UFF786464 UOY786464:UPB786464 UYU786464:UYX786464 VIQ786464:VIT786464 VSM786464:VSP786464 WCI786464:WCL786464 WME786464:WMH786464 WWA786464:WWD786464 S852000:V852000 JO852000:JR852000 TK852000:TN852000 ADG852000:ADJ852000 ANC852000:ANF852000 AWY852000:AXB852000 BGU852000:BGX852000 BQQ852000:BQT852000 CAM852000:CAP852000 CKI852000:CKL852000 CUE852000:CUH852000 DEA852000:DED852000 DNW852000:DNZ852000 DXS852000:DXV852000 EHO852000:EHR852000 ERK852000:ERN852000 FBG852000:FBJ852000 FLC852000:FLF852000 FUY852000:FVB852000 GEU852000:GEX852000 GOQ852000:GOT852000 GYM852000:GYP852000 HII852000:HIL852000 HSE852000:HSH852000 ICA852000:ICD852000 ILW852000:ILZ852000 IVS852000:IVV852000 JFO852000:JFR852000 JPK852000:JPN852000 JZG852000:JZJ852000 KJC852000:KJF852000 KSY852000:KTB852000 LCU852000:LCX852000 LMQ852000:LMT852000 LWM852000:LWP852000 MGI852000:MGL852000 MQE852000:MQH852000 NAA852000:NAD852000 NJW852000:NJZ852000 NTS852000:NTV852000 ODO852000:ODR852000 ONK852000:ONN852000 OXG852000:OXJ852000 PHC852000:PHF852000 PQY852000:PRB852000 QAU852000:QAX852000 QKQ852000:QKT852000 QUM852000:QUP852000 REI852000:REL852000 ROE852000:ROH852000 RYA852000:RYD852000 SHW852000:SHZ852000 SRS852000:SRV852000 TBO852000:TBR852000 TLK852000:TLN852000 TVG852000:TVJ852000 UFC852000:UFF852000 UOY852000:UPB852000 UYU852000:UYX852000 VIQ852000:VIT852000 VSM852000:VSP852000 WCI852000:WCL852000 WME852000:WMH852000 WWA852000:WWD852000 S917536:V917536 JO917536:JR917536 TK917536:TN917536 ADG917536:ADJ917536 ANC917536:ANF917536 AWY917536:AXB917536 BGU917536:BGX917536 BQQ917536:BQT917536 CAM917536:CAP917536 CKI917536:CKL917536 CUE917536:CUH917536 DEA917536:DED917536 DNW917536:DNZ917536 DXS917536:DXV917536 EHO917536:EHR917536 ERK917536:ERN917536 FBG917536:FBJ917536 FLC917536:FLF917536 FUY917536:FVB917536 GEU917536:GEX917536 GOQ917536:GOT917536 GYM917536:GYP917536 HII917536:HIL917536 HSE917536:HSH917536 ICA917536:ICD917536 ILW917536:ILZ917536 IVS917536:IVV917536 JFO917536:JFR917536 JPK917536:JPN917536 JZG917536:JZJ917536 KJC917536:KJF917536 KSY917536:KTB917536 LCU917536:LCX917536 LMQ917536:LMT917536 LWM917536:LWP917536 MGI917536:MGL917536 MQE917536:MQH917536 NAA917536:NAD917536 NJW917536:NJZ917536 NTS917536:NTV917536 ODO917536:ODR917536 ONK917536:ONN917536 OXG917536:OXJ917536 PHC917536:PHF917536 PQY917536:PRB917536 QAU917536:QAX917536 QKQ917536:QKT917536 QUM917536:QUP917536 REI917536:REL917536 ROE917536:ROH917536 RYA917536:RYD917536 SHW917536:SHZ917536 SRS917536:SRV917536 TBO917536:TBR917536 TLK917536:TLN917536 TVG917536:TVJ917536 UFC917536:UFF917536 UOY917536:UPB917536 UYU917536:UYX917536 VIQ917536:VIT917536 VSM917536:VSP917536 WCI917536:WCL917536 WME917536:WMH917536 WWA917536:WWD917536 S983072:V983072 JO983072:JR983072 TK983072:TN983072 ADG983072:ADJ983072 ANC983072:ANF983072 AWY983072:AXB983072 BGU983072:BGX983072 BQQ983072:BQT983072 CAM983072:CAP983072 CKI983072:CKL983072 CUE983072:CUH983072 DEA983072:DED983072 DNW983072:DNZ983072 DXS983072:DXV983072 EHO983072:EHR983072 ERK983072:ERN983072 FBG983072:FBJ983072 FLC983072:FLF983072 FUY983072:FVB983072 GEU983072:GEX983072 GOQ983072:GOT983072 GYM983072:GYP983072 HII983072:HIL983072 HSE983072:HSH983072 ICA983072:ICD983072 ILW983072:ILZ983072 IVS983072:IVV983072 JFO983072:JFR983072 JPK983072:JPN983072 JZG983072:JZJ983072 KJC983072:KJF983072 KSY983072:KTB983072 LCU983072:LCX983072 LMQ983072:LMT983072 LWM983072:LWP983072 MGI983072:MGL983072 MQE983072:MQH983072 NAA983072:NAD983072 NJW983072:NJZ983072 NTS983072:NTV983072 ODO983072:ODR983072 ONK983072:ONN983072 OXG983072:OXJ983072 PHC983072:PHF983072 PQY983072:PRB983072 QAU983072:QAX983072 QKQ983072:QKT983072 QUM983072:QUP983072 REI983072:REL983072 ROE983072:ROH983072 RYA983072:RYD983072 SHW983072:SHZ983072 SRS983072:SRV983072 TBO983072:TBR983072 TLK983072:TLN983072 TVG983072:TVJ983072 UFC983072:UFF983072 UOY983072:UPB983072 UYU983072:UYX983072 VIQ983072:VIT983072 VSM983072:VSP983072 WCI983072:WCL983072 WME983072:WMH983072 WWA983072:WWD983072 S12:V12 JO12:JR12 TK12:TN12 ADG12:ADJ12 ANC12:ANF12 AWY12:AXB12 BGU12:BGX12 BQQ12:BQT12 CAM12:CAP12 CKI12:CKL12 CUE12:CUH12 DEA12:DED12 DNW12:DNZ12 DXS12:DXV12 EHO12:EHR12 ERK12:ERN12 FBG12:FBJ12 FLC12:FLF12 FUY12:FVB12 GEU12:GEX12 GOQ12:GOT12 GYM12:GYP12 HII12:HIL12 HSE12:HSH12 ICA12:ICD12 ILW12:ILZ12 IVS12:IVV12 JFO12:JFR12 JPK12:JPN12 JZG12:JZJ12 KJC12:KJF12 KSY12:KTB12 LCU12:LCX12 LMQ12:LMT12 LWM12:LWP12 MGI12:MGL12 MQE12:MQH12 NAA12:NAD12 NJW12:NJZ12 NTS12:NTV12 ODO12:ODR12 ONK12:ONN12 OXG12:OXJ12 PHC12:PHF12 PQY12:PRB12 QAU12:QAX12 QKQ12:QKT12 QUM12:QUP12 REI12:REL12 ROE12:ROH12 RYA12:RYD12 SHW12:SHZ12 SRS12:SRV12 TBO12:TBR12 TLK12:TLN12 TVG12:TVJ12 UFC12:UFF12 UOY12:UPB12 UYU12:UYX12 VIQ12:VIT12 VSM12:VSP12 WCI12:WCL12 WME12:WMH12 WWA12:WWD12 S65548:V65548 JO65548:JR65548 TK65548:TN65548 ADG65548:ADJ65548 ANC65548:ANF65548 AWY65548:AXB65548 BGU65548:BGX65548 BQQ65548:BQT65548 CAM65548:CAP65548 CKI65548:CKL65548 CUE65548:CUH65548 DEA65548:DED65548 DNW65548:DNZ65548 DXS65548:DXV65548 EHO65548:EHR65548 ERK65548:ERN65548 FBG65548:FBJ65548 FLC65548:FLF65548 FUY65548:FVB65548 GEU65548:GEX65548 GOQ65548:GOT65548 GYM65548:GYP65548 HII65548:HIL65548 HSE65548:HSH65548 ICA65548:ICD65548 ILW65548:ILZ65548 IVS65548:IVV65548 JFO65548:JFR65548 JPK65548:JPN65548 JZG65548:JZJ65548 KJC65548:KJF65548 KSY65548:KTB65548 LCU65548:LCX65548 LMQ65548:LMT65548 LWM65548:LWP65548 MGI65548:MGL65548 MQE65548:MQH65548 NAA65548:NAD65548 NJW65548:NJZ65548 NTS65548:NTV65548 ODO65548:ODR65548 ONK65548:ONN65548 OXG65548:OXJ65548 PHC65548:PHF65548 PQY65548:PRB65548 QAU65548:QAX65548 QKQ65548:QKT65548 QUM65548:QUP65548 REI65548:REL65548 ROE65548:ROH65548 RYA65548:RYD65548 SHW65548:SHZ65548 SRS65548:SRV65548 TBO65548:TBR65548 TLK65548:TLN65548 TVG65548:TVJ65548 UFC65548:UFF65548 UOY65548:UPB65548 UYU65548:UYX65548 VIQ65548:VIT65548 VSM65548:VSP65548 WCI65548:WCL65548 WME65548:WMH65548 WWA65548:WWD65548 S131084:V131084 JO131084:JR131084 TK131084:TN131084 ADG131084:ADJ131084 ANC131084:ANF131084 AWY131084:AXB131084 BGU131084:BGX131084 BQQ131084:BQT131084 CAM131084:CAP131084 CKI131084:CKL131084 CUE131084:CUH131084 DEA131084:DED131084 DNW131084:DNZ131084 DXS131084:DXV131084 EHO131084:EHR131084 ERK131084:ERN131084 FBG131084:FBJ131084 FLC131084:FLF131084 FUY131084:FVB131084 GEU131084:GEX131084 GOQ131084:GOT131084 GYM131084:GYP131084 HII131084:HIL131084 HSE131084:HSH131084 ICA131084:ICD131084 ILW131084:ILZ131084 IVS131084:IVV131084 JFO131084:JFR131084 JPK131084:JPN131084 JZG131084:JZJ131084 KJC131084:KJF131084 KSY131084:KTB131084 LCU131084:LCX131084 LMQ131084:LMT131084 LWM131084:LWP131084 MGI131084:MGL131084 MQE131084:MQH131084 NAA131084:NAD131084 NJW131084:NJZ131084 NTS131084:NTV131084 ODO131084:ODR131084 ONK131084:ONN131084 OXG131084:OXJ131084 PHC131084:PHF131084 PQY131084:PRB131084 QAU131084:QAX131084 QKQ131084:QKT131084 QUM131084:QUP131084 REI131084:REL131084 ROE131084:ROH131084 RYA131084:RYD131084 SHW131084:SHZ131084 SRS131084:SRV131084 TBO131084:TBR131084 TLK131084:TLN131084 TVG131084:TVJ131084 UFC131084:UFF131084 UOY131084:UPB131084 UYU131084:UYX131084 VIQ131084:VIT131084 VSM131084:VSP131084 WCI131084:WCL131084 WME131084:WMH131084 WWA131084:WWD131084 S196620:V196620 JO196620:JR196620 TK196620:TN196620 ADG196620:ADJ196620 ANC196620:ANF196620 AWY196620:AXB196620 BGU196620:BGX196620 BQQ196620:BQT196620 CAM196620:CAP196620 CKI196620:CKL196620 CUE196620:CUH196620 DEA196620:DED196620 DNW196620:DNZ196620 DXS196620:DXV196620 EHO196620:EHR196620 ERK196620:ERN196620 FBG196620:FBJ196620 FLC196620:FLF196620 FUY196620:FVB196620 GEU196620:GEX196620 GOQ196620:GOT196620 GYM196620:GYP196620 HII196620:HIL196620 HSE196620:HSH196620 ICA196620:ICD196620 ILW196620:ILZ196620 IVS196620:IVV196620 JFO196620:JFR196620 JPK196620:JPN196620 JZG196620:JZJ196620 KJC196620:KJF196620 KSY196620:KTB196620 LCU196620:LCX196620 LMQ196620:LMT196620 LWM196620:LWP196620 MGI196620:MGL196620 MQE196620:MQH196620 NAA196620:NAD196620 NJW196620:NJZ196620 NTS196620:NTV196620 ODO196620:ODR196620 ONK196620:ONN196620 OXG196620:OXJ196620 PHC196620:PHF196620 PQY196620:PRB196620 QAU196620:QAX196620 QKQ196620:QKT196620 QUM196620:QUP196620 REI196620:REL196620 ROE196620:ROH196620 RYA196620:RYD196620 SHW196620:SHZ196620 SRS196620:SRV196620 TBO196620:TBR196620 TLK196620:TLN196620 TVG196620:TVJ196620 UFC196620:UFF196620 UOY196620:UPB196620 UYU196620:UYX196620 VIQ196620:VIT196620 VSM196620:VSP196620 WCI196620:WCL196620 WME196620:WMH196620 WWA196620:WWD196620 S262156:V262156 JO262156:JR262156 TK262156:TN262156 ADG262156:ADJ262156 ANC262156:ANF262156 AWY262156:AXB262156 BGU262156:BGX262156 BQQ262156:BQT262156 CAM262156:CAP262156 CKI262156:CKL262156 CUE262156:CUH262156 DEA262156:DED262156 DNW262156:DNZ262156 DXS262156:DXV262156 EHO262156:EHR262156 ERK262156:ERN262156 FBG262156:FBJ262156 FLC262156:FLF262156 FUY262156:FVB262156 GEU262156:GEX262156 GOQ262156:GOT262156 GYM262156:GYP262156 HII262156:HIL262156 HSE262156:HSH262156 ICA262156:ICD262156 ILW262156:ILZ262156 IVS262156:IVV262156 JFO262156:JFR262156 JPK262156:JPN262156 JZG262156:JZJ262156 KJC262156:KJF262156 KSY262156:KTB262156 LCU262156:LCX262156 LMQ262156:LMT262156 LWM262156:LWP262156 MGI262156:MGL262156 MQE262156:MQH262156 NAA262156:NAD262156 NJW262156:NJZ262156 NTS262156:NTV262156 ODO262156:ODR262156 ONK262156:ONN262156 OXG262156:OXJ262156 PHC262156:PHF262156 PQY262156:PRB262156 QAU262156:QAX262156 QKQ262156:QKT262156 QUM262156:QUP262156 REI262156:REL262156 ROE262156:ROH262156 RYA262156:RYD262156 SHW262156:SHZ262156 SRS262156:SRV262156 TBO262156:TBR262156 TLK262156:TLN262156 TVG262156:TVJ262156 UFC262156:UFF262156 UOY262156:UPB262156 UYU262156:UYX262156 VIQ262156:VIT262156 VSM262156:VSP262156 WCI262156:WCL262156 WME262156:WMH262156 WWA262156:WWD262156 S327692:V327692 JO327692:JR327692 TK327692:TN327692 ADG327692:ADJ327692 ANC327692:ANF327692 AWY327692:AXB327692 BGU327692:BGX327692 BQQ327692:BQT327692 CAM327692:CAP327692 CKI327692:CKL327692 CUE327692:CUH327692 DEA327692:DED327692 DNW327692:DNZ327692 DXS327692:DXV327692 EHO327692:EHR327692 ERK327692:ERN327692 FBG327692:FBJ327692 FLC327692:FLF327692 FUY327692:FVB327692 GEU327692:GEX327692 GOQ327692:GOT327692 GYM327692:GYP327692 HII327692:HIL327692 HSE327692:HSH327692 ICA327692:ICD327692 ILW327692:ILZ327692 IVS327692:IVV327692 JFO327692:JFR327692 JPK327692:JPN327692 JZG327692:JZJ327692 KJC327692:KJF327692 KSY327692:KTB327692 LCU327692:LCX327692 LMQ327692:LMT327692 LWM327692:LWP327692 MGI327692:MGL327692 MQE327692:MQH327692 NAA327692:NAD327692 NJW327692:NJZ327692 NTS327692:NTV327692 ODO327692:ODR327692 ONK327692:ONN327692 OXG327692:OXJ327692 PHC327692:PHF327692 PQY327692:PRB327692 QAU327692:QAX327692 QKQ327692:QKT327692 QUM327692:QUP327692 REI327692:REL327692 ROE327692:ROH327692 RYA327692:RYD327692 SHW327692:SHZ327692 SRS327692:SRV327692 TBO327692:TBR327692 TLK327692:TLN327692 TVG327692:TVJ327692 UFC327692:UFF327692 UOY327692:UPB327692 UYU327692:UYX327692 VIQ327692:VIT327692 VSM327692:VSP327692 WCI327692:WCL327692 WME327692:WMH327692 WWA327692:WWD327692 S393228:V393228 JO393228:JR393228 TK393228:TN393228 ADG393228:ADJ393228 ANC393228:ANF393228 AWY393228:AXB393228 BGU393228:BGX393228 BQQ393228:BQT393228 CAM393228:CAP393228 CKI393228:CKL393228 CUE393228:CUH393228 DEA393228:DED393228 DNW393228:DNZ393228 DXS393228:DXV393228 EHO393228:EHR393228 ERK393228:ERN393228 FBG393228:FBJ393228 FLC393228:FLF393228 FUY393228:FVB393228 GEU393228:GEX393228 GOQ393228:GOT393228 GYM393228:GYP393228 HII393228:HIL393228 HSE393228:HSH393228 ICA393228:ICD393228 ILW393228:ILZ393228 IVS393228:IVV393228 JFO393228:JFR393228 JPK393228:JPN393228 JZG393228:JZJ393228 KJC393228:KJF393228 KSY393228:KTB393228 LCU393228:LCX393228 LMQ393228:LMT393228 LWM393228:LWP393228 MGI393228:MGL393228 MQE393228:MQH393228 NAA393228:NAD393228 NJW393228:NJZ393228 NTS393228:NTV393228 ODO393228:ODR393228 ONK393228:ONN393228 OXG393228:OXJ393228 PHC393228:PHF393228 PQY393228:PRB393228 QAU393228:QAX393228 QKQ393228:QKT393228 QUM393228:QUP393228 REI393228:REL393228 ROE393228:ROH393228 RYA393228:RYD393228 SHW393228:SHZ393228 SRS393228:SRV393228 TBO393228:TBR393228 TLK393228:TLN393228 TVG393228:TVJ393228 UFC393228:UFF393228 UOY393228:UPB393228 UYU393228:UYX393228 VIQ393228:VIT393228 VSM393228:VSP393228 WCI393228:WCL393228 WME393228:WMH393228 WWA393228:WWD393228 S458764:V458764 JO458764:JR458764 TK458764:TN458764 ADG458764:ADJ458764 ANC458764:ANF458764 AWY458764:AXB458764 BGU458764:BGX458764 BQQ458764:BQT458764 CAM458764:CAP458764 CKI458764:CKL458764 CUE458764:CUH458764 DEA458764:DED458764 DNW458764:DNZ458764 DXS458764:DXV458764 EHO458764:EHR458764 ERK458764:ERN458764 FBG458764:FBJ458764 FLC458764:FLF458764 FUY458764:FVB458764 GEU458764:GEX458764 GOQ458764:GOT458764 GYM458764:GYP458764 HII458764:HIL458764 HSE458764:HSH458764 ICA458764:ICD458764 ILW458764:ILZ458764 IVS458764:IVV458764 JFO458764:JFR458764 JPK458764:JPN458764 JZG458764:JZJ458764 KJC458764:KJF458764 KSY458764:KTB458764 LCU458764:LCX458764 LMQ458764:LMT458764 LWM458764:LWP458764 MGI458764:MGL458764 MQE458764:MQH458764 NAA458764:NAD458764 NJW458764:NJZ458764 NTS458764:NTV458764 ODO458764:ODR458764 ONK458764:ONN458764 OXG458764:OXJ458764 PHC458764:PHF458764 PQY458764:PRB458764 QAU458764:QAX458764 QKQ458764:QKT458764 QUM458764:QUP458764 REI458764:REL458764 ROE458764:ROH458764 RYA458764:RYD458764 SHW458764:SHZ458764 SRS458764:SRV458764 TBO458764:TBR458764 TLK458764:TLN458764 TVG458764:TVJ458764 UFC458764:UFF458764 UOY458764:UPB458764 UYU458764:UYX458764 VIQ458764:VIT458764 VSM458764:VSP458764 WCI458764:WCL458764 WME458764:WMH458764 WWA458764:WWD458764 S524300:V524300 JO524300:JR524300 TK524300:TN524300 ADG524300:ADJ524300 ANC524300:ANF524300 AWY524300:AXB524300 BGU524300:BGX524300 BQQ524300:BQT524300 CAM524300:CAP524300 CKI524300:CKL524300 CUE524300:CUH524300 DEA524300:DED524300 DNW524300:DNZ524300 DXS524300:DXV524300 EHO524300:EHR524300 ERK524300:ERN524300 FBG524300:FBJ524300 FLC524300:FLF524300 FUY524300:FVB524300 GEU524300:GEX524300 GOQ524300:GOT524300 GYM524300:GYP524300 HII524300:HIL524300 HSE524300:HSH524300 ICA524300:ICD524300 ILW524300:ILZ524300 IVS524300:IVV524300 JFO524300:JFR524300 JPK524300:JPN524300 JZG524300:JZJ524300 KJC524300:KJF524300 KSY524300:KTB524300 LCU524300:LCX524300 LMQ524300:LMT524300 LWM524300:LWP524300 MGI524300:MGL524300 MQE524300:MQH524300 NAA524300:NAD524300 NJW524300:NJZ524300 NTS524300:NTV524300 ODO524300:ODR524300 ONK524300:ONN524300 OXG524300:OXJ524300 PHC524300:PHF524300 PQY524300:PRB524300 QAU524300:QAX524300 QKQ524300:QKT524300 QUM524300:QUP524300 REI524300:REL524300 ROE524300:ROH524300 RYA524300:RYD524300 SHW524300:SHZ524300 SRS524300:SRV524300 TBO524300:TBR524300 TLK524300:TLN524300 TVG524300:TVJ524300 UFC524300:UFF524300 UOY524300:UPB524300 UYU524300:UYX524300 VIQ524300:VIT524300 VSM524300:VSP524300 WCI524300:WCL524300 WME524300:WMH524300 WWA524300:WWD524300 S589836:V589836 JO589836:JR589836 TK589836:TN589836 ADG589836:ADJ589836 ANC589836:ANF589836 AWY589836:AXB589836 BGU589836:BGX589836 BQQ589836:BQT589836 CAM589836:CAP589836 CKI589836:CKL589836 CUE589836:CUH589836 DEA589836:DED589836 DNW589836:DNZ589836 DXS589836:DXV589836 EHO589836:EHR589836 ERK589836:ERN589836 FBG589836:FBJ589836 FLC589836:FLF589836 FUY589836:FVB589836 GEU589836:GEX589836 GOQ589836:GOT589836 GYM589836:GYP589836 HII589836:HIL589836 HSE589836:HSH589836 ICA589836:ICD589836 ILW589836:ILZ589836 IVS589836:IVV589836 JFO589836:JFR589836 JPK589836:JPN589836 JZG589836:JZJ589836 KJC589836:KJF589836 KSY589836:KTB589836 LCU589836:LCX589836 LMQ589836:LMT589836 LWM589836:LWP589836 MGI589836:MGL589836 MQE589836:MQH589836 NAA589836:NAD589836 NJW589836:NJZ589836 NTS589836:NTV589836 ODO589836:ODR589836 ONK589836:ONN589836 OXG589836:OXJ589836 PHC589836:PHF589836 PQY589836:PRB589836 QAU589836:QAX589836 QKQ589836:QKT589836 QUM589836:QUP589836 REI589836:REL589836 ROE589836:ROH589836 RYA589836:RYD589836 SHW589836:SHZ589836 SRS589836:SRV589836 TBO589836:TBR589836 TLK589836:TLN589836 TVG589836:TVJ589836 UFC589836:UFF589836 UOY589836:UPB589836 UYU589836:UYX589836 VIQ589836:VIT589836 VSM589836:VSP589836 WCI589836:WCL589836 WME589836:WMH589836 WWA589836:WWD589836 S655372:V655372 JO655372:JR655372 TK655372:TN655372 ADG655372:ADJ655372 ANC655372:ANF655372 AWY655372:AXB655372 BGU655372:BGX655372 BQQ655372:BQT655372 CAM655372:CAP655372 CKI655372:CKL655372 CUE655372:CUH655372 DEA655372:DED655372 DNW655372:DNZ655372 DXS655372:DXV655372 EHO655372:EHR655372 ERK655372:ERN655372 FBG655372:FBJ655372 FLC655372:FLF655372 FUY655372:FVB655372 GEU655372:GEX655372 GOQ655372:GOT655372 GYM655372:GYP655372 HII655372:HIL655372 HSE655372:HSH655372 ICA655372:ICD655372 ILW655372:ILZ655372 IVS655372:IVV655372 JFO655372:JFR655372 JPK655372:JPN655372 JZG655372:JZJ655372 KJC655372:KJF655372 KSY655372:KTB655372 LCU655372:LCX655372 LMQ655372:LMT655372 LWM655372:LWP655372 MGI655372:MGL655372 MQE655372:MQH655372 NAA655372:NAD655372 NJW655372:NJZ655372 NTS655372:NTV655372 ODO655372:ODR655372 ONK655372:ONN655372 OXG655372:OXJ655372 PHC655372:PHF655372 PQY655372:PRB655372 QAU655372:QAX655372 QKQ655372:QKT655372 QUM655372:QUP655372 REI655372:REL655372 ROE655372:ROH655372 RYA655372:RYD655372 SHW655372:SHZ655372 SRS655372:SRV655372 TBO655372:TBR655372 TLK655372:TLN655372 TVG655372:TVJ655372 UFC655372:UFF655372 UOY655372:UPB655372 UYU655372:UYX655372 VIQ655372:VIT655372 VSM655372:VSP655372 WCI655372:WCL655372 WME655372:WMH655372 WWA655372:WWD655372 S720908:V720908 JO720908:JR720908 TK720908:TN720908 ADG720908:ADJ720908 ANC720908:ANF720908 AWY720908:AXB720908 BGU720908:BGX720908 BQQ720908:BQT720908 CAM720908:CAP720908 CKI720908:CKL720908 CUE720908:CUH720908 DEA720908:DED720908 DNW720908:DNZ720908 DXS720908:DXV720908 EHO720908:EHR720908 ERK720908:ERN720908 FBG720908:FBJ720908 FLC720908:FLF720908 FUY720908:FVB720908 GEU720908:GEX720908 GOQ720908:GOT720908 GYM720908:GYP720908 HII720908:HIL720908 HSE720908:HSH720908 ICA720908:ICD720908 ILW720908:ILZ720908 IVS720908:IVV720908 JFO720908:JFR720908 JPK720908:JPN720908 JZG720908:JZJ720908 KJC720908:KJF720908 KSY720908:KTB720908 LCU720908:LCX720908 LMQ720908:LMT720908 LWM720908:LWP720908 MGI720908:MGL720908 MQE720908:MQH720908 NAA720908:NAD720908 NJW720908:NJZ720908 NTS720908:NTV720908 ODO720908:ODR720908 ONK720908:ONN720908 OXG720908:OXJ720908 PHC720908:PHF720908 PQY720908:PRB720908 QAU720908:QAX720908 QKQ720908:QKT720908 QUM720908:QUP720908 REI720908:REL720908 ROE720908:ROH720908 RYA720908:RYD720908 SHW720908:SHZ720908 SRS720908:SRV720908 TBO720908:TBR720908 TLK720908:TLN720908 TVG720908:TVJ720908 UFC720908:UFF720908 UOY720908:UPB720908 UYU720908:UYX720908 VIQ720908:VIT720908 VSM720908:VSP720908 WCI720908:WCL720908 WME720908:WMH720908 WWA720908:WWD720908 S786444:V786444 JO786444:JR786444 TK786444:TN786444 ADG786444:ADJ786444 ANC786444:ANF786444 AWY786444:AXB786444 BGU786444:BGX786444 BQQ786444:BQT786444 CAM786444:CAP786444 CKI786444:CKL786444 CUE786444:CUH786444 DEA786444:DED786444 DNW786444:DNZ786444 DXS786444:DXV786444 EHO786444:EHR786444 ERK786444:ERN786444 FBG786444:FBJ786444 FLC786444:FLF786444 FUY786444:FVB786444 GEU786444:GEX786444 GOQ786444:GOT786444 GYM786444:GYP786444 HII786444:HIL786444 HSE786444:HSH786444 ICA786444:ICD786444 ILW786444:ILZ786444 IVS786444:IVV786444 JFO786444:JFR786444 JPK786444:JPN786444 JZG786444:JZJ786444 KJC786444:KJF786444 KSY786444:KTB786444 LCU786444:LCX786444 LMQ786444:LMT786444 LWM786444:LWP786444 MGI786444:MGL786444 MQE786444:MQH786444 NAA786444:NAD786444 NJW786444:NJZ786444 NTS786444:NTV786444 ODO786444:ODR786444 ONK786444:ONN786444 OXG786444:OXJ786444 PHC786444:PHF786444 PQY786444:PRB786444 QAU786444:QAX786444 QKQ786444:QKT786444 QUM786444:QUP786444 REI786444:REL786444 ROE786444:ROH786444 RYA786444:RYD786444 SHW786444:SHZ786444 SRS786444:SRV786444 TBO786444:TBR786444 TLK786444:TLN786444 TVG786444:TVJ786444 UFC786444:UFF786444 UOY786444:UPB786444 UYU786444:UYX786444 VIQ786444:VIT786444 VSM786444:VSP786444 WCI786444:WCL786444 WME786444:WMH786444 WWA786444:WWD786444 S851980:V851980 JO851980:JR851980 TK851980:TN851980 ADG851980:ADJ851980 ANC851980:ANF851980 AWY851980:AXB851980 BGU851980:BGX851980 BQQ851980:BQT851980 CAM851980:CAP851980 CKI851980:CKL851980 CUE851980:CUH851980 DEA851980:DED851980 DNW851980:DNZ851980 DXS851980:DXV851980 EHO851980:EHR851980 ERK851980:ERN851980 FBG851980:FBJ851980 FLC851980:FLF851980 FUY851980:FVB851980 GEU851980:GEX851980 GOQ851980:GOT851980 GYM851980:GYP851980 HII851980:HIL851980 HSE851980:HSH851980 ICA851980:ICD851980 ILW851980:ILZ851980 IVS851980:IVV851980 JFO851980:JFR851980 JPK851980:JPN851980 JZG851980:JZJ851980 KJC851980:KJF851980 KSY851980:KTB851980 LCU851980:LCX851980 LMQ851980:LMT851980 LWM851980:LWP851980 MGI851980:MGL851980 MQE851980:MQH851980 NAA851980:NAD851980 NJW851980:NJZ851980 NTS851980:NTV851980 ODO851980:ODR851980 ONK851980:ONN851980 OXG851980:OXJ851980 PHC851980:PHF851980 PQY851980:PRB851980 QAU851980:QAX851980 QKQ851980:QKT851980 QUM851980:QUP851980 REI851980:REL851980 ROE851980:ROH851980 RYA851980:RYD851980 SHW851980:SHZ851980 SRS851980:SRV851980 TBO851980:TBR851980 TLK851980:TLN851980 TVG851980:TVJ851980 UFC851980:UFF851980 UOY851980:UPB851980 UYU851980:UYX851980 VIQ851980:VIT851980 VSM851980:VSP851980 WCI851980:WCL851980 WME851980:WMH851980 WWA851980:WWD851980 S917516:V917516 JO917516:JR917516 TK917516:TN917516 ADG917516:ADJ917516 ANC917516:ANF917516 AWY917516:AXB917516 BGU917516:BGX917516 BQQ917516:BQT917516 CAM917516:CAP917516 CKI917516:CKL917516 CUE917516:CUH917516 DEA917516:DED917516 DNW917516:DNZ917516 DXS917516:DXV917516 EHO917516:EHR917516 ERK917516:ERN917516 FBG917516:FBJ917516 FLC917516:FLF917516 FUY917516:FVB917516 GEU917516:GEX917516 GOQ917516:GOT917516 GYM917516:GYP917516 HII917516:HIL917516 HSE917516:HSH917516 ICA917516:ICD917516 ILW917516:ILZ917516 IVS917516:IVV917516 JFO917516:JFR917516 JPK917516:JPN917516 JZG917516:JZJ917516 KJC917516:KJF917516 KSY917516:KTB917516 LCU917516:LCX917516 LMQ917516:LMT917516 LWM917516:LWP917516 MGI917516:MGL917516 MQE917516:MQH917516 NAA917516:NAD917516 NJW917516:NJZ917516 NTS917516:NTV917516 ODO917516:ODR917516 ONK917516:ONN917516 OXG917516:OXJ917516 PHC917516:PHF917516 PQY917516:PRB917516 QAU917516:QAX917516 QKQ917516:QKT917516 QUM917516:QUP917516 REI917516:REL917516 ROE917516:ROH917516 RYA917516:RYD917516 SHW917516:SHZ917516 SRS917516:SRV917516 TBO917516:TBR917516 TLK917516:TLN917516 TVG917516:TVJ917516 UFC917516:UFF917516 UOY917516:UPB917516 UYU917516:UYX917516 VIQ917516:VIT917516 VSM917516:VSP917516 WCI917516:WCL917516 WME917516:WMH917516 WWA917516:WWD917516 S983052:V983052 JO983052:JR983052 TK983052:TN983052 ADG983052:ADJ983052 ANC983052:ANF983052 AWY983052:AXB983052 BGU983052:BGX983052 BQQ983052:BQT983052 CAM983052:CAP983052 CKI983052:CKL983052 CUE983052:CUH983052 DEA983052:DED983052 DNW983052:DNZ983052 DXS983052:DXV983052 EHO983052:EHR983052 ERK983052:ERN983052 FBG983052:FBJ983052 FLC983052:FLF983052 FUY983052:FVB983052 GEU983052:GEX983052 GOQ983052:GOT983052 GYM983052:GYP983052 HII983052:HIL983052 HSE983052:HSH983052 ICA983052:ICD983052 ILW983052:ILZ983052 IVS983052:IVV983052 JFO983052:JFR983052 JPK983052:JPN983052 JZG983052:JZJ983052 KJC983052:KJF983052 KSY983052:KTB983052 LCU983052:LCX983052 LMQ983052:LMT983052 LWM983052:LWP983052 MGI983052:MGL983052 MQE983052:MQH983052 NAA983052:NAD983052 NJW983052:NJZ983052 NTS983052:NTV983052 ODO983052:ODR983052 ONK983052:ONN983052 OXG983052:OXJ983052 PHC983052:PHF983052 PQY983052:PRB983052 QAU983052:QAX983052 QKQ983052:QKT983052 QUM983052:QUP983052 REI983052:REL983052 ROE983052:ROH983052 RYA983052:RYD983052 SHW983052:SHZ983052 SRS983052:SRV983052 TBO983052:TBR983052 TLK983052:TLN983052 TVG983052:TVJ983052 UFC983052:UFF983052 UOY983052:UPB983052 UYU983052:UYX983052 VIQ983052:VIT983052 VSM983052:VSP983052 WCI983052:WCL983052 WME983052:WMH983052 WWA983052:WWD983052 S82:V82 JO82:JR82 TK82:TN82 ADG82:ADJ82 ANC82:ANF82 AWY82:AXB82 BGU82:BGX82 BQQ82:BQT82 CAM82:CAP82 CKI82:CKL82 CUE82:CUH82 DEA82:DED82 DNW82:DNZ82 DXS82:DXV82 EHO82:EHR82 ERK82:ERN82 FBG82:FBJ82 FLC82:FLF82 FUY82:FVB82 GEU82:GEX82 GOQ82:GOT82 GYM82:GYP82 HII82:HIL82 HSE82:HSH82 ICA82:ICD82 ILW82:ILZ82 IVS82:IVV82 JFO82:JFR82 JPK82:JPN82 JZG82:JZJ82 KJC82:KJF82 KSY82:KTB82 LCU82:LCX82 LMQ82:LMT82 LWM82:LWP82 MGI82:MGL82 MQE82:MQH82 NAA82:NAD82 NJW82:NJZ82 NTS82:NTV82 ODO82:ODR82 ONK82:ONN82 OXG82:OXJ82 PHC82:PHF82 PQY82:PRB82 QAU82:QAX82 QKQ82:QKT82 QUM82:QUP82 REI82:REL82 ROE82:ROH82 RYA82:RYD82 SHW82:SHZ82 SRS82:SRV82 TBO82:TBR82 TLK82:TLN82 TVG82:TVJ82 UFC82:UFF82 UOY82:UPB82 UYU82:UYX82 VIQ82:VIT82 VSM82:VSP82 WCI82:WCL82 WME82:WMH82 WWA82:WWD82 S65618:V65618 JO65618:JR65618 TK65618:TN65618 ADG65618:ADJ65618 ANC65618:ANF65618 AWY65618:AXB65618 BGU65618:BGX65618 BQQ65618:BQT65618 CAM65618:CAP65618 CKI65618:CKL65618 CUE65618:CUH65618 DEA65618:DED65618 DNW65618:DNZ65618 DXS65618:DXV65618 EHO65618:EHR65618 ERK65618:ERN65618 FBG65618:FBJ65618 FLC65618:FLF65618 FUY65618:FVB65618 GEU65618:GEX65618 GOQ65618:GOT65618 GYM65618:GYP65618 HII65618:HIL65618 HSE65618:HSH65618 ICA65618:ICD65618 ILW65618:ILZ65618 IVS65618:IVV65618 JFO65618:JFR65618 JPK65618:JPN65618 JZG65618:JZJ65618 KJC65618:KJF65618 KSY65618:KTB65618 LCU65618:LCX65618 LMQ65618:LMT65618 LWM65618:LWP65618 MGI65618:MGL65618 MQE65618:MQH65618 NAA65618:NAD65618 NJW65618:NJZ65618 NTS65618:NTV65618 ODO65618:ODR65618 ONK65618:ONN65618 OXG65618:OXJ65618 PHC65618:PHF65618 PQY65618:PRB65618 QAU65618:QAX65618 QKQ65618:QKT65618 QUM65618:QUP65618 REI65618:REL65618 ROE65618:ROH65618 RYA65618:RYD65618 SHW65618:SHZ65618 SRS65618:SRV65618 TBO65618:TBR65618 TLK65618:TLN65618 TVG65618:TVJ65618 UFC65618:UFF65618 UOY65618:UPB65618 UYU65618:UYX65618 VIQ65618:VIT65618 VSM65618:VSP65618 WCI65618:WCL65618 WME65618:WMH65618 WWA65618:WWD65618 S131154:V131154 JO131154:JR131154 TK131154:TN131154 ADG131154:ADJ131154 ANC131154:ANF131154 AWY131154:AXB131154 BGU131154:BGX131154 BQQ131154:BQT131154 CAM131154:CAP131154 CKI131154:CKL131154 CUE131154:CUH131154 DEA131154:DED131154 DNW131154:DNZ131154 DXS131154:DXV131154 EHO131154:EHR131154 ERK131154:ERN131154 FBG131154:FBJ131154 FLC131154:FLF131154 FUY131154:FVB131154 GEU131154:GEX131154 GOQ131154:GOT131154 GYM131154:GYP131154 HII131154:HIL131154 HSE131154:HSH131154 ICA131154:ICD131154 ILW131154:ILZ131154 IVS131154:IVV131154 JFO131154:JFR131154 JPK131154:JPN131154 JZG131154:JZJ131154 KJC131154:KJF131154 KSY131154:KTB131154 LCU131154:LCX131154 LMQ131154:LMT131154 LWM131154:LWP131154 MGI131154:MGL131154 MQE131154:MQH131154 NAA131154:NAD131154 NJW131154:NJZ131154 NTS131154:NTV131154 ODO131154:ODR131154 ONK131154:ONN131154 OXG131154:OXJ131154 PHC131154:PHF131154 PQY131154:PRB131154 QAU131154:QAX131154 QKQ131154:QKT131154 QUM131154:QUP131154 REI131154:REL131154 ROE131154:ROH131154 RYA131154:RYD131154 SHW131154:SHZ131154 SRS131154:SRV131154 TBO131154:TBR131154 TLK131154:TLN131154 TVG131154:TVJ131154 UFC131154:UFF131154 UOY131154:UPB131154 UYU131154:UYX131154 VIQ131154:VIT131154 VSM131154:VSP131154 WCI131154:WCL131154 WME131154:WMH131154 WWA131154:WWD131154 S196690:V196690 JO196690:JR196690 TK196690:TN196690 ADG196690:ADJ196690 ANC196690:ANF196690 AWY196690:AXB196690 BGU196690:BGX196690 BQQ196690:BQT196690 CAM196690:CAP196690 CKI196690:CKL196690 CUE196690:CUH196690 DEA196690:DED196690 DNW196690:DNZ196690 DXS196690:DXV196690 EHO196690:EHR196690 ERK196690:ERN196690 FBG196690:FBJ196690 FLC196690:FLF196690 FUY196690:FVB196690 GEU196690:GEX196690 GOQ196690:GOT196690 GYM196690:GYP196690 HII196690:HIL196690 HSE196690:HSH196690 ICA196690:ICD196690 ILW196690:ILZ196690 IVS196690:IVV196690 JFO196690:JFR196690 JPK196690:JPN196690 JZG196690:JZJ196690 KJC196690:KJF196690 KSY196690:KTB196690 LCU196690:LCX196690 LMQ196690:LMT196690 LWM196690:LWP196690 MGI196690:MGL196690 MQE196690:MQH196690 NAA196690:NAD196690 NJW196690:NJZ196690 NTS196690:NTV196690 ODO196690:ODR196690 ONK196690:ONN196690 OXG196690:OXJ196690 PHC196690:PHF196690 PQY196690:PRB196690 QAU196690:QAX196690 QKQ196690:QKT196690 QUM196690:QUP196690 REI196690:REL196690 ROE196690:ROH196690 RYA196690:RYD196690 SHW196690:SHZ196690 SRS196690:SRV196690 TBO196690:TBR196690 TLK196690:TLN196690 TVG196690:TVJ196690 UFC196690:UFF196690 UOY196690:UPB196690 UYU196690:UYX196690 VIQ196690:VIT196690 VSM196690:VSP196690 WCI196690:WCL196690 WME196690:WMH196690 WWA196690:WWD196690 S262226:V262226 JO262226:JR262226 TK262226:TN262226 ADG262226:ADJ262226 ANC262226:ANF262226 AWY262226:AXB262226 BGU262226:BGX262226 BQQ262226:BQT262226 CAM262226:CAP262226 CKI262226:CKL262226 CUE262226:CUH262226 DEA262226:DED262226 DNW262226:DNZ262226 DXS262226:DXV262226 EHO262226:EHR262226 ERK262226:ERN262226 FBG262226:FBJ262226 FLC262226:FLF262226 FUY262226:FVB262226 GEU262226:GEX262226 GOQ262226:GOT262226 GYM262226:GYP262226 HII262226:HIL262226 HSE262226:HSH262226 ICA262226:ICD262226 ILW262226:ILZ262226 IVS262226:IVV262226 JFO262226:JFR262226 JPK262226:JPN262226 JZG262226:JZJ262226 KJC262226:KJF262226 KSY262226:KTB262226 LCU262226:LCX262226 LMQ262226:LMT262226 LWM262226:LWP262226 MGI262226:MGL262226 MQE262226:MQH262226 NAA262226:NAD262226 NJW262226:NJZ262226 NTS262226:NTV262226 ODO262226:ODR262226 ONK262226:ONN262226 OXG262226:OXJ262226 PHC262226:PHF262226 PQY262226:PRB262226 QAU262226:QAX262226 QKQ262226:QKT262226 QUM262226:QUP262226 REI262226:REL262226 ROE262226:ROH262226 RYA262226:RYD262226 SHW262226:SHZ262226 SRS262226:SRV262226 TBO262226:TBR262226 TLK262226:TLN262226 TVG262226:TVJ262226 UFC262226:UFF262226 UOY262226:UPB262226 UYU262226:UYX262226 VIQ262226:VIT262226 VSM262226:VSP262226 WCI262226:WCL262226 WME262226:WMH262226 WWA262226:WWD262226 S327762:V327762 JO327762:JR327762 TK327762:TN327762 ADG327762:ADJ327762 ANC327762:ANF327762 AWY327762:AXB327762 BGU327762:BGX327762 BQQ327762:BQT327762 CAM327762:CAP327762 CKI327762:CKL327762 CUE327762:CUH327762 DEA327762:DED327762 DNW327762:DNZ327762 DXS327762:DXV327762 EHO327762:EHR327762 ERK327762:ERN327762 FBG327762:FBJ327762 FLC327762:FLF327762 FUY327762:FVB327762 GEU327762:GEX327762 GOQ327762:GOT327762 GYM327762:GYP327762 HII327762:HIL327762 HSE327762:HSH327762 ICA327762:ICD327762 ILW327762:ILZ327762 IVS327762:IVV327762 JFO327762:JFR327762 JPK327762:JPN327762 JZG327762:JZJ327762 KJC327762:KJF327762 KSY327762:KTB327762 LCU327762:LCX327762 LMQ327762:LMT327762 LWM327762:LWP327762 MGI327762:MGL327762 MQE327762:MQH327762 NAA327762:NAD327762 NJW327762:NJZ327762 NTS327762:NTV327762 ODO327762:ODR327762 ONK327762:ONN327762 OXG327762:OXJ327762 PHC327762:PHF327762 PQY327762:PRB327762 QAU327762:QAX327762 QKQ327762:QKT327762 QUM327762:QUP327762 REI327762:REL327762 ROE327762:ROH327762 RYA327762:RYD327762 SHW327762:SHZ327762 SRS327762:SRV327762 TBO327762:TBR327762 TLK327762:TLN327762 TVG327762:TVJ327762 UFC327762:UFF327762 UOY327762:UPB327762 UYU327762:UYX327762 VIQ327762:VIT327762 VSM327762:VSP327762 WCI327762:WCL327762 WME327762:WMH327762 WWA327762:WWD327762 S393298:V393298 JO393298:JR393298 TK393298:TN393298 ADG393298:ADJ393298 ANC393298:ANF393298 AWY393298:AXB393298 BGU393298:BGX393298 BQQ393298:BQT393298 CAM393298:CAP393298 CKI393298:CKL393298 CUE393298:CUH393298 DEA393298:DED393298 DNW393298:DNZ393298 DXS393298:DXV393298 EHO393298:EHR393298 ERK393298:ERN393298 FBG393298:FBJ393298 FLC393298:FLF393298 FUY393298:FVB393298 GEU393298:GEX393298 GOQ393298:GOT393298 GYM393298:GYP393298 HII393298:HIL393298 HSE393298:HSH393298 ICA393298:ICD393298 ILW393298:ILZ393298 IVS393298:IVV393298 JFO393298:JFR393298 JPK393298:JPN393298 JZG393298:JZJ393298 KJC393298:KJF393298 KSY393298:KTB393298 LCU393298:LCX393298 LMQ393298:LMT393298 LWM393298:LWP393298 MGI393298:MGL393298 MQE393298:MQH393298 NAA393298:NAD393298 NJW393298:NJZ393298 NTS393298:NTV393298 ODO393298:ODR393298 ONK393298:ONN393298 OXG393298:OXJ393298 PHC393298:PHF393298 PQY393298:PRB393298 QAU393298:QAX393298 QKQ393298:QKT393298 QUM393298:QUP393298 REI393298:REL393298 ROE393298:ROH393298 RYA393298:RYD393298 SHW393298:SHZ393298 SRS393298:SRV393298 TBO393298:TBR393298 TLK393298:TLN393298 TVG393298:TVJ393298 UFC393298:UFF393298 UOY393298:UPB393298 UYU393298:UYX393298 VIQ393298:VIT393298 VSM393298:VSP393298 WCI393298:WCL393298 WME393298:WMH393298 WWA393298:WWD393298 S458834:V458834 JO458834:JR458834 TK458834:TN458834 ADG458834:ADJ458834 ANC458834:ANF458834 AWY458834:AXB458834 BGU458834:BGX458834 BQQ458834:BQT458834 CAM458834:CAP458834 CKI458834:CKL458834 CUE458834:CUH458834 DEA458834:DED458834 DNW458834:DNZ458834 DXS458834:DXV458834 EHO458834:EHR458834 ERK458834:ERN458834 FBG458834:FBJ458834 FLC458834:FLF458834 FUY458834:FVB458834 GEU458834:GEX458834 GOQ458834:GOT458834 GYM458834:GYP458834 HII458834:HIL458834 HSE458834:HSH458834 ICA458834:ICD458834 ILW458834:ILZ458834 IVS458834:IVV458834 JFO458834:JFR458834 JPK458834:JPN458834 JZG458834:JZJ458834 KJC458834:KJF458834 KSY458834:KTB458834 LCU458834:LCX458834 LMQ458834:LMT458834 LWM458834:LWP458834 MGI458834:MGL458834 MQE458834:MQH458834 NAA458834:NAD458834 NJW458834:NJZ458834 NTS458834:NTV458834 ODO458834:ODR458834 ONK458834:ONN458834 OXG458834:OXJ458834 PHC458834:PHF458834 PQY458834:PRB458834 QAU458834:QAX458834 QKQ458834:QKT458834 QUM458834:QUP458834 REI458834:REL458834 ROE458834:ROH458834 RYA458834:RYD458834 SHW458834:SHZ458834 SRS458834:SRV458834 TBO458834:TBR458834 TLK458834:TLN458834 TVG458834:TVJ458834 UFC458834:UFF458834 UOY458834:UPB458834 UYU458834:UYX458834 VIQ458834:VIT458834 VSM458834:VSP458834 WCI458834:WCL458834 WME458834:WMH458834 WWA458834:WWD458834 S524370:V524370 JO524370:JR524370 TK524370:TN524370 ADG524370:ADJ524370 ANC524370:ANF524370 AWY524370:AXB524370 BGU524370:BGX524370 BQQ524370:BQT524370 CAM524370:CAP524370 CKI524370:CKL524370 CUE524370:CUH524370 DEA524370:DED524370 DNW524370:DNZ524370 DXS524370:DXV524370 EHO524370:EHR524370 ERK524370:ERN524370 FBG524370:FBJ524370 FLC524370:FLF524370 FUY524370:FVB524370 GEU524370:GEX524370 GOQ524370:GOT524370 GYM524370:GYP524370 HII524370:HIL524370 HSE524370:HSH524370 ICA524370:ICD524370 ILW524370:ILZ524370 IVS524370:IVV524370 JFO524370:JFR524370 JPK524370:JPN524370 JZG524370:JZJ524370 KJC524370:KJF524370 KSY524370:KTB524370 LCU524370:LCX524370 LMQ524370:LMT524370 LWM524370:LWP524370 MGI524370:MGL524370 MQE524370:MQH524370 NAA524370:NAD524370 NJW524370:NJZ524370 NTS524370:NTV524370 ODO524370:ODR524370 ONK524370:ONN524370 OXG524370:OXJ524370 PHC524370:PHF524370 PQY524370:PRB524370 QAU524370:QAX524370 QKQ524370:QKT524370 QUM524370:QUP524370 REI524370:REL524370 ROE524370:ROH524370 RYA524370:RYD524370 SHW524370:SHZ524370 SRS524370:SRV524370 TBO524370:TBR524370 TLK524370:TLN524370 TVG524370:TVJ524370 UFC524370:UFF524370 UOY524370:UPB524370 UYU524370:UYX524370 VIQ524370:VIT524370 VSM524370:VSP524370 WCI524370:WCL524370 WME524370:WMH524370 WWA524370:WWD524370 S589906:V589906 JO589906:JR589906 TK589906:TN589906 ADG589906:ADJ589906 ANC589906:ANF589906 AWY589906:AXB589906 BGU589906:BGX589906 BQQ589906:BQT589906 CAM589906:CAP589906 CKI589906:CKL589906 CUE589906:CUH589906 DEA589906:DED589906 DNW589906:DNZ589906 DXS589906:DXV589906 EHO589906:EHR589906 ERK589906:ERN589906 FBG589906:FBJ589906 FLC589906:FLF589906 FUY589906:FVB589906 GEU589906:GEX589906 GOQ589906:GOT589906 GYM589906:GYP589906 HII589906:HIL589906 HSE589906:HSH589906 ICA589906:ICD589906 ILW589906:ILZ589906 IVS589906:IVV589906 JFO589906:JFR589906 JPK589906:JPN589906 JZG589906:JZJ589906 KJC589906:KJF589906 KSY589906:KTB589906 LCU589906:LCX589906 LMQ589906:LMT589906 LWM589906:LWP589906 MGI589906:MGL589906 MQE589906:MQH589906 NAA589906:NAD589906 NJW589906:NJZ589906 NTS589906:NTV589906 ODO589906:ODR589906 ONK589906:ONN589906 OXG589906:OXJ589906 PHC589906:PHF589906 PQY589906:PRB589906 QAU589906:QAX589906 QKQ589906:QKT589906 QUM589906:QUP589906 REI589906:REL589906 ROE589906:ROH589906 RYA589906:RYD589906 SHW589906:SHZ589906 SRS589906:SRV589906 TBO589906:TBR589906 TLK589906:TLN589906 TVG589906:TVJ589906 UFC589906:UFF589906 UOY589906:UPB589906 UYU589906:UYX589906 VIQ589906:VIT589906 VSM589906:VSP589906 WCI589906:WCL589906 WME589906:WMH589906 WWA589906:WWD589906 S655442:V655442 JO655442:JR655442 TK655442:TN655442 ADG655442:ADJ655442 ANC655442:ANF655442 AWY655442:AXB655442 BGU655442:BGX655442 BQQ655442:BQT655442 CAM655442:CAP655442 CKI655442:CKL655442 CUE655442:CUH655442 DEA655442:DED655442 DNW655442:DNZ655442 DXS655442:DXV655442 EHO655442:EHR655442 ERK655442:ERN655442 FBG655442:FBJ655442 FLC655442:FLF655442 FUY655442:FVB655442 GEU655442:GEX655442 GOQ655442:GOT655442 GYM655442:GYP655442 HII655442:HIL655442 HSE655442:HSH655442 ICA655442:ICD655442 ILW655442:ILZ655442 IVS655442:IVV655442 JFO655442:JFR655442 JPK655442:JPN655442 JZG655442:JZJ655442 KJC655442:KJF655442 KSY655442:KTB655442 LCU655442:LCX655442 LMQ655442:LMT655442 LWM655442:LWP655442 MGI655442:MGL655442 MQE655442:MQH655442 NAA655442:NAD655442 NJW655442:NJZ655442 NTS655442:NTV655442 ODO655442:ODR655442 ONK655442:ONN655442 OXG655442:OXJ655442 PHC655442:PHF655442 PQY655442:PRB655442 QAU655442:QAX655442 QKQ655442:QKT655442 QUM655442:QUP655442 REI655442:REL655442 ROE655442:ROH655442 RYA655442:RYD655442 SHW655442:SHZ655442 SRS655442:SRV655442 TBO655442:TBR655442 TLK655442:TLN655442 TVG655442:TVJ655442 UFC655442:UFF655442 UOY655442:UPB655442 UYU655442:UYX655442 VIQ655442:VIT655442 VSM655442:VSP655442 WCI655442:WCL655442 WME655442:WMH655442 WWA655442:WWD655442 S720978:V720978 JO720978:JR720978 TK720978:TN720978 ADG720978:ADJ720978 ANC720978:ANF720978 AWY720978:AXB720978 BGU720978:BGX720978 BQQ720978:BQT720978 CAM720978:CAP720978 CKI720978:CKL720978 CUE720978:CUH720978 DEA720978:DED720978 DNW720978:DNZ720978 DXS720978:DXV720978 EHO720978:EHR720978 ERK720978:ERN720978 FBG720978:FBJ720978 FLC720978:FLF720978 FUY720978:FVB720978 GEU720978:GEX720978 GOQ720978:GOT720978 GYM720978:GYP720978 HII720978:HIL720978 HSE720978:HSH720978 ICA720978:ICD720978 ILW720978:ILZ720978 IVS720978:IVV720978 JFO720978:JFR720978 JPK720978:JPN720978 JZG720978:JZJ720978 KJC720978:KJF720978 KSY720978:KTB720978 LCU720978:LCX720978 LMQ720978:LMT720978 LWM720978:LWP720978 MGI720978:MGL720978 MQE720978:MQH720978 NAA720978:NAD720978 NJW720978:NJZ720978 NTS720978:NTV720978 ODO720978:ODR720978 ONK720978:ONN720978 OXG720978:OXJ720978 PHC720978:PHF720978 PQY720978:PRB720978 QAU720978:QAX720978 QKQ720978:QKT720978 QUM720978:QUP720978 REI720978:REL720978 ROE720978:ROH720978 RYA720978:RYD720978 SHW720978:SHZ720978 SRS720978:SRV720978 TBO720978:TBR720978 TLK720978:TLN720978 TVG720978:TVJ720978 UFC720978:UFF720978 UOY720978:UPB720978 UYU720978:UYX720978 VIQ720978:VIT720978 VSM720978:VSP720978 WCI720978:WCL720978 WME720978:WMH720978 WWA720978:WWD720978 S786514:V786514 JO786514:JR786514 TK786514:TN786514 ADG786514:ADJ786514 ANC786514:ANF786514 AWY786514:AXB786514 BGU786514:BGX786514 BQQ786514:BQT786514 CAM786514:CAP786514 CKI786514:CKL786514 CUE786514:CUH786514 DEA786514:DED786514 DNW786514:DNZ786514 DXS786514:DXV786514 EHO786514:EHR786514 ERK786514:ERN786514 FBG786514:FBJ786514 FLC786514:FLF786514 FUY786514:FVB786514 GEU786514:GEX786514 GOQ786514:GOT786514 GYM786514:GYP786514 HII786514:HIL786514 HSE786514:HSH786514 ICA786514:ICD786514 ILW786514:ILZ786514 IVS786514:IVV786514 JFO786514:JFR786514 JPK786514:JPN786514 JZG786514:JZJ786514 KJC786514:KJF786514 KSY786514:KTB786514 LCU786514:LCX786514 LMQ786514:LMT786514 LWM786514:LWP786514 MGI786514:MGL786514 MQE786514:MQH786514 NAA786514:NAD786514 NJW786514:NJZ786514 NTS786514:NTV786514 ODO786514:ODR786514 ONK786514:ONN786514 OXG786514:OXJ786514 PHC786514:PHF786514 PQY786514:PRB786514 QAU786514:QAX786514 QKQ786514:QKT786514 QUM786514:QUP786514 REI786514:REL786514 ROE786514:ROH786514 RYA786514:RYD786514 SHW786514:SHZ786514 SRS786514:SRV786514 TBO786514:TBR786514 TLK786514:TLN786514 TVG786514:TVJ786514 UFC786514:UFF786514 UOY786514:UPB786514 UYU786514:UYX786514 VIQ786514:VIT786514 VSM786514:VSP786514 WCI786514:WCL786514 WME786514:WMH786514 WWA786514:WWD786514 S852050:V852050 JO852050:JR852050 TK852050:TN852050 ADG852050:ADJ852050 ANC852050:ANF852050 AWY852050:AXB852050 BGU852050:BGX852050 BQQ852050:BQT852050 CAM852050:CAP852050 CKI852050:CKL852050 CUE852050:CUH852050 DEA852050:DED852050 DNW852050:DNZ852050 DXS852050:DXV852050 EHO852050:EHR852050 ERK852050:ERN852050 FBG852050:FBJ852050 FLC852050:FLF852050 FUY852050:FVB852050 GEU852050:GEX852050 GOQ852050:GOT852050 GYM852050:GYP852050 HII852050:HIL852050 HSE852050:HSH852050 ICA852050:ICD852050 ILW852050:ILZ852050 IVS852050:IVV852050 JFO852050:JFR852050 JPK852050:JPN852050 JZG852050:JZJ852050 KJC852050:KJF852050 KSY852050:KTB852050 LCU852050:LCX852050 LMQ852050:LMT852050 LWM852050:LWP852050 MGI852050:MGL852050 MQE852050:MQH852050 NAA852050:NAD852050 NJW852050:NJZ852050 NTS852050:NTV852050 ODO852050:ODR852050 ONK852050:ONN852050 OXG852050:OXJ852050 PHC852050:PHF852050 PQY852050:PRB852050 QAU852050:QAX852050 QKQ852050:QKT852050 QUM852050:QUP852050 REI852050:REL852050 ROE852050:ROH852050 RYA852050:RYD852050 SHW852050:SHZ852050 SRS852050:SRV852050 TBO852050:TBR852050 TLK852050:TLN852050 TVG852050:TVJ852050 UFC852050:UFF852050 UOY852050:UPB852050 UYU852050:UYX852050 VIQ852050:VIT852050 VSM852050:VSP852050 WCI852050:WCL852050 WME852050:WMH852050 WWA852050:WWD852050 S917586:V917586 JO917586:JR917586 TK917586:TN917586 ADG917586:ADJ917586 ANC917586:ANF917586 AWY917586:AXB917586 BGU917586:BGX917586 BQQ917586:BQT917586 CAM917586:CAP917586 CKI917586:CKL917586 CUE917586:CUH917586 DEA917586:DED917586 DNW917586:DNZ917586 DXS917586:DXV917586 EHO917586:EHR917586 ERK917586:ERN917586 FBG917586:FBJ917586 FLC917586:FLF917586 FUY917586:FVB917586 GEU917586:GEX917586 GOQ917586:GOT917586 GYM917586:GYP917586 HII917586:HIL917586 HSE917586:HSH917586 ICA917586:ICD917586 ILW917586:ILZ917586 IVS917586:IVV917586 JFO917586:JFR917586 JPK917586:JPN917586 JZG917586:JZJ917586 KJC917586:KJF917586 KSY917586:KTB917586 LCU917586:LCX917586 LMQ917586:LMT917586 LWM917586:LWP917586 MGI917586:MGL917586 MQE917586:MQH917586 NAA917586:NAD917586 NJW917586:NJZ917586 NTS917586:NTV917586 ODO917586:ODR917586 ONK917586:ONN917586 OXG917586:OXJ917586 PHC917586:PHF917586 PQY917586:PRB917586 QAU917586:QAX917586 QKQ917586:QKT917586 QUM917586:QUP917586 REI917586:REL917586 ROE917586:ROH917586 RYA917586:RYD917586 SHW917586:SHZ917586 SRS917586:SRV917586 TBO917586:TBR917586 TLK917586:TLN917586 TVG917586:TVJ917586 UFC917586:UFF917586 UOY917586:UPB917586 UYU917586:UYX917586 VIQ917586:VIT917586 VSM917586:VSP917586 WCI917586:WCL917586 WME917586:WMH917586 WWA917586:WWD917586 S983122:V983122 JO983122:JR983122 TK983122:TN983122 ADG983122:ADJ983122 ANC983122:ANF983122 AWY983122:AXB983122 BGU983122:BGX983122 BQQ983122:BQT983122 CAM983122:CAP983122 CKI983122:CKL983122 CUE983122:CUH983122 DEA983122:DED983122 DNW983122:DNZ983122 DXS983122:DXV983122 EHO983122:EHR983122 ERK983122:ERN983122 FBG983122:FBJ983122 FLC983122:FLF983122 FUY983122:FVB983122 GEU983122:GEX983122 GOQ983122:GOT983122 GYM983122:GYP983122 HII983122:HIL983122 HSE983122:HSH983122 ICA983122:ICD983122 ILW983122:ILZ983122 IVS983122:IVV983122 JFO983122:JFR983122 JPK983122:JPN983122 JZG983122:JZJ983122 KJC983122:KJF983122 KSY983122:KTB983122 LCU983122:LCX983122 LMQ983122:LMT983122 LWM983122:LWP983122 MGI983122:MGL983122 MQE983122:MQH983122 NAA983122:NAD983122 NJW983122:NJZ983122 NTS983122:NTV983122 ODO983122:ODR983122 ONK983122:ONN983122 OXG983122:OXJ983122 PHC983122:PHF983122 PQY983122:PRB983122 QAU983122:QAX983122 QKQ983122:QKT983122 QUM983122:QUP983122 REI983122:REL983122 ROE983122:ROH983122 RYA983122:RYD983122 SHW983122:SHZ983122 SRS983122:SRV983122 TBO983122:TBR983122 TLK983122:TLN983122 TVG983122:TVJ983122 UFC983122:UFF983122 UOY983122:UPB983122 UYU983122:UYX983122 VIQ983122:VIT983122 VSM983122:VSP983122 WCI983122:WCL983122 WME983122:WMH983122 WWA983122:WWD983122 S92:V92 JO92:JR92 TK92:TN92 ADG92:ADJ92 ANC92:ANF92 AWY92:AXB92 BGU92:BGX92 BQQ92:BQT92 CAM92:CAP92 CKI92:CKL92 CUE92:CUH92 DEA92:DED92 DNW92:DNZ92 DXS92:DXV92 EHO92:EHR92 ERK92:ERN92 FBG92:FBJ92 FLC92:FLF92 FUY92:FVB92 GEU92:GEX92 GOQ92:GOT92 GYM92:GYP92 HII92:HIL92 HSE92:HSH92 ICA92:ICD92 ILW92:ILZ92 IVS92:IVV92 JFO92:JFR92 JPK92:JPN92 JZG92:JZJ92 KJC92:KJF92 KSY92:KTB92 LCU92:LCX92 LMQ92:LMT92 LWM92:LWP92 MGI92:MGL92 MQE92:MQH92 NAA92:NAD92 NJW92:NJZ92 NTS92:NTV92 ODO92:ODR92 ONK92:ONN92 OXG92:OXJ92 PHC92:PHF92 PQY92:PRB92 QAU92:QAX92 QKQ92:QKT92 QUM92:QUP92 REI92:REL92 ROE92:ROH92 RYA92:RYD92 SHW92:SHZ92 SRS92:SRV92 TBO92:TBR92 TLK92:TLN92 TVG92:TVJ92 UFC92:UFF92 UOY92:UPB92 UYU92:UYX92 VIQ92:VIT92 VSM92:VSP92 WCI92:WCL92 WME92:WMH92 WWA92:WWD92 S65628:V65628 JO65628:JR65628 TK65628:TN65628 ADG65628:ADJ65628 ANC65628:ANF65628 AWY65628:AXB65628 BGU65628:BGX65628 BQQ65628:BQT65628 CAM65628:CAP65628 CKI65628:CKL65628 CUE65628:CUH65628 DEA65628:DED65628 DNW65628:DNZ65628 DXS65628:DXV65628 EHO65628:EHR65628 ERK65628:ERN65628 FBG65628:FBJ65628 FLC65628:FLF65628 FUY65628:FVB65628 GEU65628:GEX65628 GOQ65628:GOT65628 GYM65628:GYP65628 HII65628:HIL65628 HSE65628:HSH65628 ICA65628:ICD65628 ILW65628:ILZ65628 IVS65628:IVV65628 JFO65628:JFR65628 JPK65628:JPN65628 JZG65628:JZJ65628 KJC65628:KJF65628 KSY65628:KTB65628 LCU65628:LCX65628 LMQ65628:LMT65628 LWM65628:LWP65628 MGI65628:MGL65628 MQE65628:MQH65628 NAA65628:NAD65628 NJW65628:NJZ65628 NTS65628:NTV65628 ODO65628:ODR65628 ONK65628:ONN65628 OXG65628:OXJ65628 PHC65628:PHF65628 PQY65628:PRB65628 QAU65628:QAX65628 QKQ65628:QKT65628 QUM65628:QUP65628 REI65628:REL65628 ROE65628:ROH65628 RYA65628:RYD65628 SHW65628:SHZ65628 SRS65628:SRV65628 TBO65628:TBR65628 TLK65628:TLN65628 TVG65628:TVJ65628 UFC65628:UFF65628 UOY65628:UPB65628 UYU65628:UYX65628 VIQ65628:VIT65628 VSM65628:VSP65628 WCI65628:WCL65628 WME65628:WMH65628 WWA65628:WWD65628 S131164:V131164 JO131164:JR131164 TK131164:TN131164 ADG131164:ADJ131164 ANC131164:ANF131164 AWY131164:AXB131164 BGU131164:BGX131164 BQQ131164:BQT131164 CAM131164:CAP131164 CKI131164:CKL131164 CUE131164:CUH131164 DEA131164:DED131164 DNW131164:DNZ131164 DXS131164:DXV131164 EHO131164:EHR131164 ERK131164:ERN131164 FBG131164:FBJ131164 FLC131164:FLF131164 FUY131164:FVB131164 GEU131164:GEX131164 GOQ131164:GOT131164 GYM131164:GYP131164 HII131164:HIL131164 HSE131164:HSH131164 ICA131164:ICD131164 ILW131164:ILZ131164 IVS131164:IVV131164 JFO131164:JFR131164 JPK131164:JPN131164 JZG131164:JZJ131164 KJC131164:KJF131164 KSY131164:KTB131164 LCU131164:LCX131164 LMQ131164:LMT131164 LWM131164:LWP131164 MGI131164:MGL131164 MQE131164:MQH131164 NAA131164:NAD131164 NJW131164:NJZ131164 NTS131164:NTV131164 ODO131164:ODR131164 ONK131164:ONN131164 OXG131164:OXJ131164 PHC131164:PHF131164 PQY131164:PRB131164 QAU131164:QAX131164 QKQ131164:QKT131164 QUM131164:QUP131164 REI131164:REL131164 ROE131164:ROH131164 RYA131164:RYD131164 SHW131164:SHZ131164 SRS131164:SRV131164 TBO131164:TBR131164 TLK131164:TLN131164 TVG131164:TVJ131164 UFC131164:UFF131164 UOY131164:UPB131164 UYU131164:UYX131164 VIQ131164:VIT131164 VSM131164:VSP131164 WCI131164:WCL131164 WME131164:WMH131164 WWA131164:WWD131164 S196700:V196700 JO196700:JR196700 TK196700:TN196700 ADG196700:ADJ196700 ANC196700:ANF196700 AWY196700:AXB196700 BGU196700:BGX196700 BQQ196700:BQT196700 CAM196700:CAP196700 CKI196700:CKL196700 CUE196700:CUH196700 DEA196700:DED196700 DNW196700:DNZ196700 DXS196700:DXV196700 EHO196700:EHR196700 ERK196700:ERN196700 FBG196700:FBJ196700 FLC196700:FLF196700 FUY196700:FVB196700 GEU196700:GEX196700 GOQ196700:GOT196700 GYM196700:GYP196700 HII196700:HIL196700 HSE196700:HSH196700 ICA196700:ICD196700 ILW196700:ILZ196700 IVS196700:IVV196700 JFO196700:JFR196700 JPK196700:JPN196700 JZG196700:JZJ196700 KJC196700:KJF196700 KSY196700:KTB196700 LCU196700:LCX196700 LMQ196700:LMT196700 LWM196700:LWP196700 MGI196700:MGL196700 MQE196700:MQH196700 NAA196700:NAD196700 NJW196700:NJZ196700 NTS196700:NTV196700 ODO196700:ODR196700 ONK196700:ONN196700 OXG196700:OXJ196700 PHC196700:PHF196700 PQY196700:PRB196700 QAU196700:QAX196700 QKQ196700:QKT196700 QUM196700:QUP196700 REI196700:REL196700 ROE196700:ROH196700 RYA196700:RYD196700 SHW196700:SHZ196700 SRS196700:SRV196700 TBO196700:TBR196700 TLK196700:TLN196700 TVG196700:TVJ196700 UFC196700:UFF196700 UOY196700:UPB196700 UYU196700:UYX196700 VIQ196700:VIT196700 VSM196700:VSP196700 WCI196700:WCL196700 WME196700:WMH196700 WWA196700:WWD196700 S262236:V262236 JO262236:JR262236 TK262236:TN262236 ADG262236:ADJ262236 ANC262236:ANF262236 AWY262236:AXB262236 BGU262236:BGX262236 BQQ262236:BQT262236 CAM262236:CAP262236 CKI262236:CKL262236 CUE262236:CUH262236 DEA262236:DED262236 DNW262236:DNZ262236 DXS262236:DXV262236 EHO262236:EHR262236 ERK262236:ERN262236 FBG262236:FBJ262236 FLC262236:FLF262236 FUY262236:FVB262236 GEU262236:GEX262236 GOQ262236:GOT262236 GYM262236:GYP262236 HII262236:HIL262236 HSE262236:HSH262236 ICA262236:ICD262236 ILW262236:ILZ262236 IVS262236:IVV262236 JFO262236:JFR262236 JPK262236:JPN262236 JZG262236:JZJ262236 KJC262236:KJF262236 KSY262236:KTB262236 LCU262236:LCX262236 LMQ262236:LMT262236 LWM262236:LWP262236 MGI262236:MGL262236 MQE262236:MQH262236 NAA262236:NAD262236 NJW262236:NJZ262236 NTS262236:NTV262236 ODO262236:ODR262236 ONK262236:ONN262236 OXG262236:OXJ262236 PHC262236:PHF262236 PQY262236:PRB262236 QAU262236:QAX262236 QKQ262236:QKT262236 QUM262236:QUP262236 REI262236:REL262236 ROE262236:ROH262236 RYA262236:RYD262236 SHW262236:SHZ262236 SRS262236:SRV262236 TBO262236:TBR262236 TLK262236:TLN262236 TVG262236:TVJ262236 UFC262236:UFF262236 UOY262236:UPB262236 UYU262236:UYX262236 VIQ262236:VIT262236 VSM262236:VSP262236 WCI262236:WCL262236 WME262236:WMH262236 WWA262236:WWD262236 S327772:V327772 JO327772:JR327772 TK327772:TN327772 ADG327772:ADJ327772 ANC327772:ANF327772 AWY327772:AXB327772 BGU327772:BGX327772 BQQ327772:BQT327772 CAM327772:CAP327772 CKI327772:CKL327772 CUE327772:CUH327772 DEA327772:DED327772 DNW327772:DNZ327772 DXS327772:DXV327772 EHO327772:EHR327772 ERK327772:ERN327772 FBG327772:FBJ327772 FLC327772:FLF327772 FUY327772:FVB327772 GEU327772:GEX327772 GOQ327772:GOT327772 GYM327772:GYP327772 HII327772:HIL327772 HSE327772:HSH327772 ICA327772:ICD327772 ILW327772:ILZ327772 IVS327772:IVV327772 JFO327772:JFR327772 JPK327772:JPN327772 JZG327772:JZJ327772 KJC327772:KJF327772 KSY327772:KTB327772 LCU327772:LCX327772 LMQ327772:LMT327772 LWM327772:LWP327772 MGI327772:MGL327772 MQE327772:MQH327772 NAA327772:NAD327772 NJW327772:NJZ327772 NTS327772:NTV327772 ODO327772:ODR327772 ONK327772:ONN327772 OXG327772:OXJ327772 PHC327772:PHF327772 PQY327772:PRB327772 QAU327772:QAX327772 QKQ327772:QKT327772 QUM327772:QUP327772 REI327772:REL327772 ROE327772:ROH327772 RYA327772:RYD327772 SHW327772:SHZ327772 SRS327772:SRV327772 TBO327772:TBR327772 TLK327772:TLN327772 TVG327772:TVJ327772 UFC327772:UFF327772 UOY327772:UPB327772 UYU327772:UYX327772 VIQ327772:VIT327772 VSM327772:VSP327772 WCI327772:WCL327772 WME327772:WMH327772 WWA327772:WWD327772 S393308:V393308 JO393308:JR393308 TK393308:TN393308 ADG393308:ADJ393308 ANC393308:ANF393308 AWY393308:AXB393308 BGU393308:BGX393308 BQQ393308:BQT393308 CAM393308:CAP393308 CKI393308:CKL393308 CUE393308:CUH393308 DEA393308:DED393308 DNW393308:DNZ393308 DXS393308:DXV393308 EHO393308:EHR393308 ERK393308:ERN393308 FBG393308:FBJ393308 FLC393308:FLF393308 FUY393308:FVB393308 GEU393308:GEX393308 GOQ393308:GOT393308 GYM393308:GYP393308 HII393308:HIL393308 HSE393308:HSH393308 ICA393308:ICD393308 ILW393308:ILZ393308 IVS393308:IVV393308 JFO393308:JFR393308 JPK393308:JPN393308 JZG393308:JZJ393308 KJC393308:KJF393308 KSY393308:KTB393308 LCU393308:LCX393308 LMQ393308:LMT393308 LWM393308:LWP393308 MGI393308:MGL393308 MQE393308:MQH393308 NAA393308:NAD393308 NJW393308:NJZ393308 NTS393308:NTV393308 ODO393308:ODR393308 ONK393308:ONN393308 OXG393308:OXJ393308 PHC393308:PHF393308 PQY393308:PRB393308 QAU393308:QAX393308 QKQ393308:QKT393308 QUM393308:QUP393308 REI393308:REL393308 ROE393308:ROH393308 RYA393308:RYD393308 SHW393308:SHZ393308 SRS393308:SRV393308 TBO393308:TBR393308 TLK393308:TLN393308 TVG393308:TVJ393308 UFC393308:UFF393308 UOY393308:UPB393308 UYU393308:UYX393308 VIQ393308:VIT393308 VSM393308:VSP393308 WCI393308:WCL393308 WME393308:WMH393308 WWA393308:WWD393308 S458844:V458844 JO458844:JR458844 TK458844:TN458844 ADG458844:ADJ458844 ANC458844:ANF458844 AWY458844:AXB458844 BGU458844:BGX458844 BQQ458844:BQT458844 CAM458844:CAP458844 CKI458844:CKL458844 CUE458844:CUH458844 DEA458844:DED458844 DNW458844:DNZ458844 DXS458844:DXV458844 EHO458844:EHR458844 ERK458844:ERN458844 FBG458844:FBJ458844 FLC458844:FLF458844 FUY458844:FVB458844 GEU458844:GEX458844 GOQ458844:GOT458844 GYM458844:GYP458844 HII458844:HIL458844 HSE458844:HSH458844 ICA458844:ICD458844 ILW458844:ILZ458844 IVS458844:IVV458844 JFO458844:JFR458844 JPK458844:JPN458844 JZG458844:JZJ458844 KJC458844:KJF458844 KSY458844:KTB458844 LCU458844:LCX458844 LMQ458844:LMT458844 LWM458844:LWP458844 MGI458844:MGL458844 MQE458844:MQH458844 NAA458844:NAD458844 NJW458844:NJZ458844 NTS458844:NTV458844 ODO458844:ODR458844 ONK458844:ONN458844 OXG458844:OXJ458844 PHC458844:PHF458844 PQY458844:PRB458844 QAU458844:QAX458844 QKQ458844:QKT458844 QUM458844:QUP458844 REI458844:REL458844 ROE458844:ROH458844 RYA458844:RYD458844 SHW458844:SHZ458844 SRS458844:SRV458844 TBO458844:TBR458844 TLK458844:TLN458844 TVG458844:TVJ458844 UFC458844:UFF458844 UOY458844:UPB458844 UYU458844:UYX458844 VIQ458844:VIT458844 VSM458844:VSP458844 WCI458844:WCL458844 WME458844:WMH458844 WWA458844:WWD458844 S524380:V524380 JO524380:JR524380 TK524380:TN524380 ADG524380:ADJ524380 ANC524380:ANF524380 AWY524380:AXB524380 BGU524380:BGX524380 BQQ524380:BQT524380 CAM524380:CAP524380 CKI524380:CKL524380 CUE524380:CUH524380 DEA524380:DED524380 DNW524380:DNZ524380 DXS524380:DXV524380 EHO524380:EHR524380 ERK524380:ERN524380 FBG524380:FBJ524380 FLC524380:FLF524380 FUY524380:FVB524380 GEU524380:GEX524380 GOQ524380:GOT524380 GYM524380:GYP524380 HII524380:HIL524380 HSE524380:HSH524380 ICA524380:ICD524380 ILW524380:ILZ524380 IVS524380:IVV524380 JFO524380:JFR524380 JPK524380:JPN524380 JZG524380:JZJ524380 KJC524380:KJF524380 KSY524380:KTB524380 LCU524380:LCX524380 LMQ524380:LMT524380 LWM524380:LWP524380 MGI524380:MGL524380 MQE524380:MQH524380 NAA524380:NAD524380 NJW524380:NJZ524380 NTS524380:NTV524380 ODO524380:ODR524380 ONK524380:ONN524380 OXG524380:OXJ524380 PHC524380:PHF524380 PQY524380:PRB524380 QAU524380:QAX524380 QKQ524380:QKT524380 QUM524380:QUP524380 REI524380:REL524380 ROE524380:ROH524380 RYA524380:RYD524380 SHW524380:SHZ524380 SRS524380:SRV524380 TBO524380:TBR524380 TLK524380:TLN524380 TVG524380:TVJ524380 UFC524380:UFF524380 UOY524380:UPB524380 UYU524380:UYX524380 VIQ524380:VIT524380 VSM524380:VSP524380 WCI524380:WCL524380 WME524380:WMH524380 WWA524380:WWD524380 S589916:V589916 JO589916:JR589916 TK589916:TN589916 ADG589916:ADJ589916 ANC589916:ANF589916 AWY589916:AXB589916 BGU589916:BGX589916 BQQ589916:BQT589916 CAM589916:CAP589916 CKI589916:CKL589916 CUE589916:CUH589916 DEA589916:DED589916 DNW589916:DNZ589916 DXS589916:DXV589916 EHO589916:EHR589916 ERK589916:ERN589916 FBG589916:FBJ589916 FLC589916:FLF589916 FUY589916:FVB589916 GEU589916:GEX589916 GOQ589916:GOT589916 GYM589916:GYP589916 HII589916:HIL589916 HSE589916:HSH589916 ICA589916:ICD589916 ILW589916:ILZ589916 IVS589916:IVV589916 JFO589916:JFR589916 JPK589916:JPN589916 JZG589916:JZJ589916 KJC589916:KJF589916 KSY589916:KTB589916 LCU589916:LCX589916 LMQ589916:LMT589916 LWM589916:LWP589916 MGI589916:MGL589916 MQE589916:MQH589916 NAA589916:NAD589916 NJW589916:NJZ589916 NTS589916:NTV589916 ODO589916:ODR589916 ONK589916:ONN589916 OXG589916:OXJ589916 PHC589916:PHF589916 PQY589916:PRB589916 QAU589916:QAX589916 QKQ589916:QKT589916 QUM589916:QUP589916 REI589916:REL589916 ROE589916:ROH589916 RYA589916:RYD589916 SHW589916:SHZ589916 SRS589916:SRV589916 TBO589916:TBR589916 TLK589916:TLN589916 TVG589916:TVJ589916 UFC589916:UFF589916 UOY589916:UPB589916 UYU589916:UYX589916 VIQ589916:VIT589916 VSM589916:VSP589916 WCI589916:WCL589916 WME589916:WMH589916 WWA589916:WWD589916 S655452:V655452 JO655452:JR655452 TK655452:TN655452 ADG655452:ADJ655452 ANC655452:ANF655452 AWY655452:AXB655452 BGU655452:BGX655452 BQQ655452:BQT655452 CAM655452:CAP655452 CKI655452:CKL655452 CUE655452:CUH655452 DEA655452:DED655452 DNW655452:DNZ655452 DXS655452:DXV655452 EHO655452:EHR655452 ERK655452:ERN655452 FBG655452:FBJ655452 FLC655452:FLF655452 FUY655452:FVB655452 GEU655452:GEX655452 GOQ655452:GOT655452 GYM655452:GYP655452 HII655452:HIL655452 HSE655452:HSH655452 ICA655452:ICD655452 ILW655452:ILZ655452 IVS655452:IVV655452 JFO655452:JFR655452 JPK655452:JPN655452 JZG655452:JZJ655452 KJC655452:KJF655452 KSY655452:KTB655452 LCU655452:LCX655452 LMQ655452:LMT655452 LWM655452:LWP655452 MGI655452:MGL655452 MQE655452:MQH655452 NAA655452:NAD655452 NJW655452:NJZ655452 NTS655452:NTV655452 ODO655452:ODR655452 ONK655452:ONN655452 OXG655452:OXJ655452 PHC655452:PHF655452 PQY655452:PRB655452 QAU655452:QAX655452 QKQ655452:QKT655452 QUM655452:QUP655452 REI655452:REL655452 ROE655452:ROH655452 RYA655452:RYD655452 SHW655452:SHZ655452 SRS655452:SRV655452 TBO655452:TBR655452 TLK655452:TLN655452 TVG655452:TVJ655452 UFC655452:UFF655452 UOY655452:UPB655452 UYU655452:UYX655452 VIQ655452:VIT655452 VSM655452:VSP655452 WCI655452:WCL655452 WME655452:WMH655452 WWA655452:WWD655452 S720988:V720988 JO720988:JR720988 TK720988:TN720988 ADG720988:ADJ720988 ANC720988:ANF720988 AWY720988:AXB720988 BGU720988:BGX720988 BQQ720988:BQT720988 CAM720988:CAP720988 CKI720988:CKL720988 CUE720988:CUH720988 DEA720988:DED720988 DNW720988:DNZ720988 DXS720988:DXV720988 EHO720988:EHR720988 ERK720988:ERN720988 FBG720988:FBJ720988 FLC720988:FLF720988 FUY720988:FVB720988 GEU720988:GEX720988 GOQ720988:GOT720988 GYM720988:GYP720988 HII720988:HIL720988 HSE720988:HSH720988 ICA720988:ICD720988 ILW720988:ILZ720988 IVS720988:IVV720988 JFO720988:JFR720988 JPK720988:JPN720988 JZG720988:JZJ720988 KJC720988:KJF720988 KSY720988:KTB720988 LCU720988:LCX720988 LMQ720988:LMT720988 LWM720988:LWP720988 MGI720988:MGL720988 MQE720988:MQH720988 NAA720988:NAD720988 NJW720988:NJZ720988 NTS720988:NTV720988 ODO720988:ODR720988 ONK720988:ONN720988 OXG720988:OXJ720988 PHC720988:PHF720988 PQY720988:PRB720988 QAU720988:QAX720988 QKQ720988:QKT720988 QUM720988:QUP720988 REI720988:REL720988 ROE720988:ROH720988 RYA720988:RYD720988 SHW720988:SHZ720988 SRS720988:SRV720988 TBO720988:TBR720988 TLK720988:TLN720988 TVG720988:TVJ720988 UFC720988:UFF720988 UOY720988:UPB720988 UYU720988:UYX720988 VIQ720988:VIT720988 VSM720988:VSP720988 WCI720988:WCL720988 WME720988:WMH720988 WWA720988:WWD720988 S786524:V786524 JO786524:JR786524 TK786524:TN786524 ADG786524:ADJ786524 ANC786524:ANF786524 AWY786524:AXB786524 BGU786524:BGX786524 BQQ786524:BQT786524 CAM786524:CAP786524 CKI786524:CKL786524 CUE786524:CUH786524 DEA786524:DED786524 DNW786524:DNZ786524 DXS786524:DXV786524 EHO786524:EHR786524 ERK786524:ERN786524 FBG786524:FBJ786524 FLC786524:FLF786524 FUY786524:FVB786524 GEU786524:GEX786524 GOQ786524:GOT786524 GYM786524:GYP786524 HII786524:HIL786524 HSE786524:HSH786524 ICA786524:ICD786524 ILW786524:ILZ786524 IVS786524:IVV786524 JFO786524:JFR786524 JPK786524:JPN786524 JZG786524:JZJ786524 KJC786524:KJF786524 KSY786524:KTB786524 LCU786524:LCX786524 LMQ786524:LMT786524 LWM786524:LWP786524 MGI786524:MGL786524 MQE786524:MQH786524 NAA786524:NAD786524 NJW786524:NJZ786524 NTS786524:NTV786524 ODO786524:ODR786524 ONK786524:ONN786524 OXG786524:OXJ786524 PHC786524:PHF786524 PQY786524:PRB786524 QAU786524:QAX786524 QKQ786524:QKT786524 QUM786524:QUP786524 REI786524:REL786524 ROE786524:ROH786524 RYA786524:RYD786524 SHW786524:SHZ786524 SRS786524:SRV786524 TBO786524:TBR786524 TLK786524:TLN786524 TVG786524:TVJ786524 UFC786524:UFF786524 UOY786524:UPB786524 UYU786524:UYX786524 VIQ786524:VIT786524 VSM786524:VSP786524 WCI786524:WCL786524 WME786524:WMH786524 WWA786524:WWD786524 S852060:V852060 JO852060:JR852060 TK852060:TN852060 ADG852060:ADJ852060 ANC852060:ANF852060 AWY852060:AXB852060 BGU852060:BGX852060 BQQ852060:BQT852060 CAM852060:CAP852060 CKI852060:CKL852060 CUE852060:CUH852060 DEA852060:DED852060 DNW852060:DNZ852060 DXS852060:DXV852060 EHO852060:EHR852060 ERK852060:ERN852060 FBG852060:FBJ852060 FLC852060:FLF852060 FUY852060:FVB852060 GEU852060:GEX852060 GOQ852060:GOT852060 GYM852060:GYP852060 HII852060:HIL852060 HSE852060:HSH852060 ICA852060:ICD852060 ILW852060:ILZ852060 IVS852060:IVV852060 JFO852060:JFR852060 JPK852060:JPN852060 JZG852060:JZJ852060 KJC852060:KJF852060 KSY852060:KTB852060 LCU852060:LCX852060 LMQ852060:LMT852060 LWM852060:LWP852060 MGI852060:MGL852060 MQE852060:MQH852060 NAA852060:NAD852060 NJW852060:NJZ852060 NTS852060:NTV852060 ODO852060:ODR852060 ONK852060:ONN852060 OXG852060:OXJ852060 PHC852060:PHF852060 PQY852060:PRB852060 QAU852060:QAX852060 QKQ852060:QKT852060 QUM852060:QUP852060 REI852060:REL852060 ROE852060:ROH852060 RYA852060:RYD852060 SHW852060:SHZ852060 SRS852060:SRV852060 TBO852060:TBR852060 TLK852060:TLN852060 TVG852060:TVJ852060 UFC852060:UFF852060 UOY852060:UPB852060 UYU852060:UYX852060 VIQ852060:VIT852060 VSM852060:VSP852060 WCI852060:WCL852060 WME852060:WMH852060 WWA852060:WWD852060 S917596:V917596 JO917596:JR917596 TK917596:TN917596 ADG917596:ADJ917596 ANC917596:ANF917596 AWY917596:AXB917596 BGU917596:BGX917596 BQQ917596:BQT917596 CAM917596:CAP917596 CKI917596:CKL917596 CUE917596:CUH917596 DEA917596:DED917596 DNW917596:DNZ917596 DXS917596:DXV917596 EHO917596:EHR917596 ERK917596:ERN917596 FBG917596:FBJ917596 FLC917596:FLF917596 FUY917596:FVB917596 GEU917596:GEX917596 GOQ917596:GOT917596 GYM917596:GYP917596 HII917596:HIL917596 HSE917596:HSH917596 ICA917596:ICD917596 ILW917596:ILZ917596 IVS917596:IVV917596 JFO917596:JFR917596 JPK917596:JPN917596 JZG917596:JZJ917596 KJC917596:KJF917596 KSY917596:KTB917596 LCU917596:LCX917596 LMQ917596:LMT917596 LWM917596:LWP917596 MGI917596:MGL917596 MQE917596:MQH917596 NAA917596:NAD917596 NJW917596:NJZ917596 NTS917596:NTV917596 ODO917596:ODR917596 ONK917596:ONN917596 OXG917596:OXJ917596 PHC917596:PHF917596 PQY917596:PRB917596 QAU917596:QAX917596 QKQ917596:QKT917596 QUM917596:QUP917596 REI917596:REL917596 ROE917596:ROH917596 RYA917596:RYD917596 SHW917596:SHZ917596 SRS917596:SRV917596 TBO917596:TBR917596 TLK917596:TLN917596 TVG917596:TVJ917596 UFC917596:UFF917596 UOY917596:UPB917596 UYU917596:UYX917596 VIQ917596:VIT917596 VSM917596:VSP917596 WCI917596:WCL917596 WME917596:WMH917596 WWA917596:WWD917596 S983132:V983132 JO983132:JR983132 TK983132:TN983132 ADG983132:ADJ983132 ANC983132:ANF983132 AWY983132:AXB983132 BGU983132:BGX983132 BQQ983132:BQT983132 CAM983132:CAP983132 CKI983132:CKL983132 CUE983132:CUH983132 DEA983132:DED983132 DNW983132:DNZ983132 DXS983132:DXV983132 EHO983132:EHR983132 ERK983132:ERN983132 FBG983132:FBJ983132 FLC983132:FLF983132 FUY983132:FVB983132 GEU983132:GEX983132 GOQ983132:GOT983132 GYM983132:GYP983132 HII983132:HIL983132 HSE983132:HSH983132 ICA983132:ICD983132 ILW983132:ILZ983132 IVS983132:IVV983132 JFO983132:JFR983132 JPK983132:JPN983132 JZG983132:JZJ983132 KJC983132:KJF983132 KSY983132:KTB983132 LCU983132:LCX983132 LMQ983132:LMT983132 LWM983132:LWP983132 MGI983132:MGL983132 MQE983132:MQH983132 NAA983132:NAD983132 NJW983132:NJZ983132 NTS983132:NTV983132 ODO983132:ODR983132 ONK983132:ONN983132 OXG983132:OXJ983132 PHC983132:PHF983132 PQY983132:PRB983132 QAU983132:QAX983132 QKQ983132:QKT983132 QUM983132:QUP983132 REI983132:REL983132 ROE983132:ROH983132 RYA983132:RYD983132 SHW983132:SHZ983132 SRS983132:SRV983132 TBO983132:TBR983132 TLK983132:TLN983132 TVG983132:TVJ983132 UFC983132:UFF983132 UOY983132:UPB983132 UYU983132:UYX983132 VIQ983132:VIT983132 VSM983132:VSP983132 WCI983132:WCL983132 WME983132:WMH983132 WWA983132:WWD983132 S22:V22 JO22:JR22 TK22:TN22 ADG22:ADJ22 ANC22:ANF22 AWY22:AXB22 BGU22:BGX22 BQQ22:BQT22 CAM22:CAP22 CKI22:CKL22 CUE22:CUH22 DEA22:DED22 DNW22:DNZ22 DXS22:DXV22 EHO22:EHR22 ERK22:ERN22 FBG22:FBJ22 FLC22:FLF22 FUY22:FVB22 GEU22:GEX22 GOQ22:GOT22 GYM22:GYP22 HII22:HIL22 HSE22:HSH22 ICA22:ICD22 ILW22:ILZ22 IVS22:IVV22 JFO22:JFR22 JPK22:JPN22 JZG22:JZJ22 KJC22:KJF22 KSY22:KTB22 LCU22:LCX22 LMQ22:LMT22 LWM22:LWP22 MGI22:MGL22 MQE22:MQH22 NAA22:NAD22 NJW22:NJZ22 NTS22:NTV22 ODO22:ODR22 ONK22:ONN22 OXG22:OXJ22 PHC22:PHF22 PQY22:PRB22 QAU22:QAX22 QKQ22:QKT22 QUM22:QUP22 REI22:REL22 ROE22:ROH22 RYA22:RYD22 SHW22:SHZ22 SRS22:SRV22 TBO22:TBR22 TLK22:TLN22 TVG22:TVJ22 UFC22:UFF22 UOY22:UPB22 UYU22:UYX22 VIQ22:VIT22 VSM22:VSP22 WCI22:WCL22 WME22:WMH22 WWA22:WWD22 S65558:V65558 JO65558:JR65558 TK65558:TN65558 ADG65558:ADJ65558 ANC65558:ANF65558 AWY65558:AXB65558 BGU65558:BGX65558 BQQ65558:BQT65558 CAM65558:CAP65558 CKI65558:CKL65558 CUE65558:CUH65558 DEA65558:DED65558 DNW65558:DNZ65558 DXS65558:DXV65558 EHO65558:EHR65558 ERK65558:ERN65558 FBG65558:FBJ65558 FLC65558:FLF65558 FUY65558:FVB65558 GEU65558:GEX65558 GOQ65558:GOT65558 GYM65558:GYP65558 HII65558:HIL65558 HSE65558:HSH65558 ICA65558:ICD65558 ILW65558:ILZ65558 IVS65558:IVV65558 JFO65558:JFR65558 JPK65558:JPN65558 JZG65558:JZJ65558 KJC65558:KJF65558 KSY65558:KTB65558 LCU65558:LCX65558 LMQ65558:LMT65558 LWM65558:LWP65558 MGI65558:MGL65558 MQE65558:MQH65558 NAA65558:NAD65558 NJW65558:NJZ65558 NTS65558:NTV65558 ODO65558:ODR65558 ONK65558:ONN65558 OXG65558:OXJ65558 PHC65558:PHF65558 PQY65558:PRB65558 QAU65558:QAX65558 QKQ65558:QKT65558 QUM65558:QUP65558 REI65558:REL65558 ROE65558:ROH65558 RYA65558:RYD65558 SHW65558:SHZ65558 SRS65558:SRV65558 TBO65558:TBR65558 TLK65558:TLN65558 TVG65558:TVJ65558 UFC65558:UFF65558 UOY65558:UPB65558 UYU65558:UYX65558 VIQ65558:VIT65558 VSM65558:VSP65558 WCI65558:WCL65558 WME65558:WMH65558 WWA65558:WWD65558 S131094:V131094 JO131094:JR131094 TK131094:TN131094 ADG131094:ADJ131094 ANC131094:ANF131094 AWY131094:AXB131094 BGU131094:BGX131094 BQQ131094:BQT131094 CAM131094:CAP131094 CKI131094:CKL131094 CUE131094:CUH131094 DEA131094:DED131094 DNW131094:DNZ131094 DXS131094:DXV131094 EHO131094:EHR131094 ERK131094:ERN131094 FBG131094:FBJ131094 FLC131094:FLF131094 FUY131094:FVB131094 GEU131094:GEX131094 GOQ131094:GOT131094 GYM131094:GYP131094 HII131094:HIL131094 HSE131094:HSH131094 ICA131094:ICD131094 ILW131094:ILZ131094 IVS131094:IVV131094 JFO131094:JFR131094 JPK131094:JPN131094 JZG131094:JZJ131094 KJC131094:KJF131094 KSY131094:KTB131094 LCU131094:LCX131094 LMQ131094:LMT131094 LWM131094:LWP131094 MGI131094:MGL131094 MQE131094:MQH131094 NAA131094:NAD131094 NJW131094:NJZ131094 NTS131094:NTV131094 ODO131094:ODR131094 ONK131094:ONN131094 OXG131094:OXJ131094 PHC131094:PHF131094 PQY131094:PRB131094 QAU131094:QAX131094 QKQ131094:QKT131094 QUM131094:QUP131094 REI131094:REL131094 ROE131094:ROH131094 RYA131094:RYD131094 SHW131094:SHZ131094 SRS131094:SRV131094 TBO131094:TBR131094 TLK131094:TLN131094 TVG131094:TVJ131094 UFC131094:UFF131094 UOY131094:UPB131094 UYU131094:UYX131094 VIQ131094:VIT131094 VSM131094:VSP131094 WCI131094:WCL131094 WME131094:WMH131094 WWA131094:WWD131094 S196630:V196630 JO196630:JR196630 TK196630:TN196630 ADG196630:ADJ196630 ANC196630:ANF196630 AWY196630:AXB196630 BGU196630:BGX196630 BQQ196630:BQT196630 CAM196630:CAP196630 CKI196630:CKL196630 CUE196630:CUH196630 DEA196630:DED196630 DNW196630:DNZ196630 DXS196630:DXV196630 EHO196630:EHR196630 ERK196630:ERN196630 FBG196630:FBJ196630 FLC196630:FLF196630 FUY196630:FVB196630 GEU196630:GEX196630 GOQ196630:GOT196630 GYM196630:GYP196630 HII196630:HIL196630 HSE196630:HSH196630 ICA196630:ICD196630 ILW196630:ILZ196630 IVS196630:IVV196630 JFO196630:JFR196630 JPK196630:JPN196630 JZG196630:JZJ196630 KJC196630:KJF196630 KSY196630:KTB196630 LCU196630:LCX196630 LMQ196630:LMT196630 LWM196630:LWP196630 MGI196630:MGL196630 MQE196630:MQH196630 NAA196630:NAD196630 NJW196630:NJZ196630 NTS196630:NTV196630 ODO196630:ODR196630 ONK196630:ONN196630 OXG196630:OXJ196630 PHC196630:PHF196630 PQY196630:PRB196630 QAU196630:QAX196630 QKQ196630:QKT196630 QUM196630:QUP196630 REI196630:REL196630 ROE196630:ROH196630 RYA196630:RYD196630 SHW196630:SHZ196630 SRS196630:SRV196630 TBO196630:TBR196630 TLK196630:TLN196630 TVG196630:TVJ196630 UFC196630:UFF196630 UOY196630:UPB196630 UYU196630:UYX196630 VIQ196630:VIT196630 VSM196630:VSP196630 WCI196630:WCL196630 WME196630:WMH196630 WWA196630:WWD196630 S262166:V262166 JO262166:JR262166 TK262166:TN262166 ADG262166:ADJ262166 ANC262166:ANF262166 AWY262166:AXB262166 BGU262166:BGX262166 BQQ262166:BQT262166 CAM262166:CAP262166 CKI262166:CKL262166 CUE262166:CUH262166 DEA262166:DED262166 DNW262166:DNZ262166 DXS262166:DXV262166 EHO262166:EHR262166 ERK262166:ERN262166 FBG262166:FBJ262166 FLC262166:FLF262166 FUY262166:FVB262166 GEU262166:GEX262166 GOQ262166:GOT262166 GYM262166:GYP262166 HII262166:HIL262166 HSE262166:HSH262166 ICA262166:ICD262166 ILW262166:ILZ262166 IVS262166:IVV262166 JFO262166:JFR262166 JPK262166:JPN262166 JZG262166:JZJ262166 KJC262166:KJF262166 KSY262166:KTB262166 LCU262166:LCX262166 LMQ262166:LMT262166 LWM262166:LWP262166 MGI262166:MGL262166 MQE262166:MQH262166 NAA262166:NAD262166 NJW262166:NJZ262166 NTS262166:NTV262166 ODO262166:ODR262166 ONK262166:ONN262166 OXG262166:OXJ262166 PHC262166:PHF262166 PQY262166:PRB262166 QAU262166:QAX262166 QKQ262166:QKT262166 QUM262166:QUP262166 REI262166:REL262166 ROE262166:ROH262166 RYA262166:RYD262166 SHW262166:SHZ262166 SRS262166:SRV262166 TBO262166:TBR262166 TLK262166:TLN262166 TVG262166:TVJ262166 UFC262166:UFF262166 UOY262166:UPB262166 UYU262166:UYX262166 VIQ262166:VIT262166 VSM262166:VSP262166 WCI262166:WCL262166 WME262166:WMH262166 WWA262166:WWD262166 S327702:V327702 JO327702:JR327702 TK327702:TN327702 ADG327702:ADJ327702 ANC327702:ANF327702 AWY327702:AXB327702 BGU327702:BGX327702 BQQ327702:BQT327702 CAM327702:CAP327702 CKI327702:CKL327702 CUE327702:CUH327702 DEA327702:DED327702 DNW327702:DNZ327702 DXS327702:DXV327702 EHO327702:EHR327702 ERK327702:ERN327702 FBG327702:FBJ327702 FLC327702:FLF327702 FUY327702:FVB327702 GEU327702:GEX327702 GOQ327702:GOT327702 GYM327702:GYP327702 HII327702:HIL327702 HSE327702:HSH327702 ICA327702:ICD327702 ILW327702:ILZ327702 IVS327702:IVV327702 JFO327702:JFR327702 JPK327702:JPN327702 JZG327702:JZJ327702 KJC327702:KJF327702 KSY327702:KTB327702 LCU327702:LCX327702 LMQ327702:LMT327702 LWM327702:LWP327702 MGI327702:MGL327702 MQE327702:MQH327702 NAA327702:NAD327702 NJW327702:NJZ327702 NTS327702:NTV327702 ODO327702:ODR327702 ONK327702:ONN327702 OXG327702:OXJ327702 PHC327702:PHF327702 PQY327702:PRB327702 QAU327702:QAX327702 QKQ327702:QKT327702 QUM327702:QUP327702 REI327702:REL327702 ROE327702:ROH327702 RYA327702:RYD327702 SHW327702:SHZ327702 SRS327702:SRV327702 TBO327702:TBR327702 TLK327702:TLN327702 TVG327702:TVJ327702 UFC327702:UFF327702 UOY327702:UPB327702 UYU327702:UYX327702 VIQ327702:VIT327702 VSM327702:VSP327702 WCI327702:WCL327702 WME327702:WMH327702 WWA327702:WWD327702 S393238:V393238 JO393238:JR393238 TK393238:TN393238 ADG393238:ADJ393238 ANC393238:ANF393238 AWY393238:AXB393238 BGU393238:BGX393238 BQQ393238:BQT393238 CAM393238:CAP393238 CKI393238:CKL393238 CUE393238:CUH393238 DEA393238:DED393238 DNW393238:DNZ393238 DXS393238:DXV393238 EHO393238:EHR393238 ERK393238:ERN393238 FBG393238:FBJ393238 FLC393238:FLF393238 FUY393238:FVB393238 GEU393238:GEX393238 GOQ393238:GOT393238 GYM393238:GYP393238 HII393238:HIL393238 HSE393238:HSH393238 ICA393238:ICD393238 ILW393238:ILZ393238 IVS393238:IVV393238 JFO393238:JFR393238 JPK393238:JPN393238 JZG393238:JZJ393238 KJC393238:KJF393238 KSY393238:KTB393238 LCU393238:LCX393238 LMQ393238:LMT393238 LWM393238:LWP393238 MGI393238:MGL393238 MQE393238:MQH393238 NAA393238:NAD393238 NJW393238:NJZ393238 NTS393238:NTV393238 ODO393238:ODR393238 ONK393238:ONN393238 OXG393238:OXJ393238 PHC393238:PHF393238 PQY393238:PRB393238 QAU393238:QAX393238 QKQ393238:QKT393238 QUM393238:QUP393238 REI393238:REL393238 ROE393238:ROH393238 RYA393238:RYD393238 SHW393238:SHZ393238 SRS393238:SRV393238 TBO393238:TBR393238 TLK393238:TLN393238 TVG393238:TVJ393238 UFC393238:UFF393238 UOY393238:UPB393238 UYU393238:UYX393238 VIQ393238:VIT393238 VSM393238:VSP393238 WCI393238:WCL393238 WME393238:WMH393238 WWA393238:WWD393238 S458774:V458774 JO458774:JR458774 TK458774:TN458774 ADG458774:ADJ458774 ANC458774:ANF458774 AWY458774:AXB458774 BGU458774:BGX458774 BQQ458774:BQT458774 CAM458774:CAP458774 CKI458774:CKL458774 CUE458774:CUH458774 DEA458774:DED458774 DNW458774:DNZ458774 DXS458774:DXV458774 EHO458774:EHR458774 ERK458774:ERN458774 FBG458774:FBJ458774 FLC458774:FLF458774 FUY458774:FVB458774 GEU458774:GEX458774 GOQ458774:GOT458774 GYM458774:GYP458774 HII458774:HIL458774 HSE458774:HSH458774 ICA458774:ICD458774 ILW458774:ILZ458774 IVS458774:IVV458774 JFO458774:JFR458774 JPK458774:JPN458774 JZG458774:JZJ458774 KJC458774:KJF458774 KSY458774:KTB458774 LCU458774:LCX458774 LMQ458774:LMT458774 LWM458774:LWP458774 MGI458774:MGL458774 MQE458774:MQH458774 NAA458774:NAD458774 NJW458774:NJZ458774 NTS458774:NTV458774 ODO458774:ODR458774 ONK458774:ONN458774 OXG458774:OXJ458774 PHC458774:PHF458774 PQY458774:PRB458774 QAU458774:QAX458774 QKQ458774:QKT458774 QUM458774:QUP458774 REI458774:REL458774 ROE458774:ROH458774 RYA458774:RYD458774 SHW458774:SHZ458774 SRS458774:SRV458774 TBO458774:TBR458774 TLK458774:TLN458774 TVG458774:TVJ458774 UFC458774:UFF458774 UOY458774:UPB458774 UYU458774:UYX458774 VIQ458774:VIT458774 VSM458774:VSP458774 WCI458774:WCL458774 WME458774:WMH458774 WWA458774:WWD458774 S524310:V524310 JO524310:JR524310 TK524310:TN524310 ADG524310:ADJ524310 ANC524310:ANF524310 AWY524310:AXB524310 BGU524310:BGX524310 BQQ524310:BQT524310 CAM524310:CAP524310 CKI524310:CKL524310 CUE524310:CUH524310 DEA524310:DED524310 DNW524310:DNZ524310 DXS524310:DXV524310 EHO524310:EHR524310 ERK524310:ERN524310 FBG524310:FBJ524310 FLC524310:FLF524310 FUY524310:FVB524310 GEU524310:GEX524310 GOQ524310:GOT524310 GYM524310:GYP524310 HII524310:HIL524310 HSE524310:HSH524310 ICA524310:ICD524310 ILW524310:ILZ524310 IVS524310:IVV524310 JFO524310:JFR524310 JPK524310:JPN524310 JZG524310:JZJ524310 KJC524310:KJF524310 KSY524310:KTB524310 LCU524310:LCX524310 LMQ524310:LMT524310 LWM524310:LWP524310 MGI524310:MGL524310 MQE524310:MQH524310 NAA524310:NAD524310 NJW524310:NJZ524310 NTS524310:NTV524310 ODO524310:ODR524310 ONK524310:ONN524310 OXG524310:OXJ524310 PHC524310:PHF524310 PQY524310:PRB524310 QAU524310:QAX524310 QKQ524310:QKT524310 QUM524310:QUP524310 REI524310:REL524310 ROE524310:ROH524310 RYA524310:RYD524310 SHW524310:SHZ524310 SRS524310:SRV524310 TBO524310:TBR524310 TLK524310:TLN524310 TVG524310:TVJ524310 UFC524310:UFF524310 UOY524310:UPB524310 UYU524310:UYX524310 VIQ524310:VIT524310 VSM524310:VSP524310 WCI524310:WCL524310 WME524310:WMH524310 WWA524310:WWD524310 S589846:V589846 JO589846:JR589846 TK589846:TN589846 ADG589846:ADJ589846 ANC589846:ANF589846 AWY589846:AXB589846 BGU589846:BGX589846 BQQ589846:BQT589846 CAM589846:CAP589846 CKI589846:CKL589846 CUE589846:CUH589846 DEA589846:DED589846 DNW589846:DNZ589846 DXS589846:DXV589846 EHO589846:EHR589846 ERK589846:ERN589846 FBG589846:FBJ589846 FLC589846:FLF589846 FUY589846:FVB589846 GEU589846:GEX589846 GOQ589846:GOT589846 GYM589846:GYP589846 HII589846:HIL589846 HSE589846:HSH589846 ICA589846:ICD589846 ILW589846:ILZ589846 IVS589846:IVV589846 JFO589846:JFR589846 JPK589846:JPN589846 JZG589846:JZJ589846 KJC589846:KJF589846 KSY589846:KTB589846 LCU589846:LCX589846 LMQ589846:LMT589846 LWM589846:LWP589846 MGI589846:MGL589846 MQE589846:MQH589846 NAA589846:NAD589846 NJW589846:NJZ589846 NTS589846:NTV589846 ODO589846:ODR589846 ONK589846:ONN589846 OXG589846:OXJ589846 PHC589846:PHF589846 PQY589846:PRB589846 QAU589846:QAX589846 QKQ589846:QKT589846 QUM589846:QUP589846 REI589846:REL589846 ROE589846:ROH589846 RYA589846:RYD589846 SHW589846:SHZ589846 SRS589846:SRV589846 TBO589846:TBR589846 TLK589846:TLN589846 TVG589846:TVJ589846 UFC589846:UFF589846 UOY589846:UPB589846 UYU589846:UYX589846 VIQ589846:VIT589846 VSM589846:VSP589846 WCI589846:WCL589846 WME589846:WMH589846 WWA589846:WWD589846 S655382:V655382 JO655382:JR655382 TK655382:TN655382 ADG655382:ADJ655382 ANC655382:ANF655382 AWY655382:AXB655382 BGU655382:BGX655382 BQQ655382:BQT655382 CAM655382:CAP655382 CKI655382:CKL655382 CUE655382:CUH655382 DEA655382:DED655382 DNW655382:DNZ655382 DXS655382:DXV655382 EHO655382:EHR655382 ERK655382:ERN655382 FBG655382:FBJ655382 FLC655382:FLF655382 FUY655382:FVB655382 GEU655382:GEX655382 GOQ655382:GOT655382 GYM655382:GYP655382 HII655382:HIL655382 HSE655382:HSH655382 ICA655382:ICD655382 ILW655382:ILZ655382 IVS655382:IVV655382 JFO655382:JFR655382 JPK655382:JPN655382 JZG655382:JZJ655382 KJC655382:KJF655382 KSY655382:KTB655382 LCU655382:LCX655382 LMQ655382:LMT655382 LWM655382:LWP655382 MGI655382:MGL655382 MQE655382:MQH655382 NAA655382:NAD655382 NJW655382:NJZ655382 NTS655382:NTV655382 ODO655382:ODR655382 ONK655382:ONN655382 OXG655382:OXJ655382 PHC655382:PHF655382 PQY655382:PRB655382 QAU655382:QAX655382 QKQ655382:QKT655382 QUM655382:QUP655382 REI655382:REL655382 ROE655382:ROH655382 RYA655382:RYD655382 SHW655382:SHZ655382 SRS655382:SRV655382 TBO655382:TBR655382 TLK655382:TLN655382 TVG655382:TVJ655382 UFC655382:UFF655382 UOY655382:UPB655382 UYU655382:UYX655382 VIQ655382:VIT655382 VSM655382:VSP655382 WCI655382:WCL655382 WME655382:WMH655382 WWA655382:WWD655382 S720918:V720918 JO720918:JR720918 TK720918:TN720918 ADG720918:ADJ720918 ANC720918:ANF720918 AWY720918:AXB720918 BGU720918:BGX720918 BQQ720918:BQT720918 CAM720918:CAP720918 CKI720918:CKL720918 CUE720918:CUH720918 DEA720918:DED720918 DNW720918:DNZ720918 DXS720918:DXV720918 EHO720918:EHR720918 ERK720918:ERN720918 FBG720918:FBJ720918 FLC720918:FLF720918 FUY720918:FVB720918 GEU720918:GEX720918 GOQ720918:GOT720918 GYM720918:GYP720918 HII720918:HIL720918 HSE720918:HSH720918 ICA720918:ICD720918 ILW720918:ILZ720918 IVS720918:IVV720918 JFO720918:JFR720918 JPK720918:JPN720918 JZG720918:JZJ720918 KJC720918:KJF720918 KSY720918:KTB720918 LCU720918:LCX720918 LMQ720918:LMT720918 LWM720918:LWP720918 MGI720918:MGL720918 MQE720918:MQH720918 NAA720918:NAD720918 NJW720918:NJZ720918 NTS720918:NTV720918 ODO720918:ODR720918 ONK720918:ONN720918 OXG720918:OXJ720918 PHC720918:PHF720918 PQY720918:PRB720918 QAU720918:QAX720918 QKQ720918:QKT720918 QUM720918:QUP720918 REI720918:REL720918 ROE720918:ROH720918 RYA720918:RYD720918 SHW720918:SHZ720918 SRS720918:SRV720918 TBO720918:TBR720918 TLK720918:TLN720918 TVG720918:TVJ720918 UFC720918:UFF720918 UOY720918:UPB720918 UYU720918:UYX720918 VIQ720918:VIT720918 VSM720918:VSP720918 WCI720918:WCL720918 WME720918:WMH720918 WWA720918:WWD720918 S786454:V786454 JO786454:JR786454 TK786454:TN786454 ADG786454:ADJ786454 ANC786454:ANF786454 AWY786454:AXB786454 BGU786454:BGX786454 BQQ786454:BQT786454 CAM786454:CAP786454 CKI786454:CKL786454 CUE786454:CUH786454 DEA786454:DED786454 DNW786454:DNZ786454 DXS786454:DXV786454 EHO786454:EHR786454 ERK786454:ERN786454 FBG786454:FBJ786454 FLC786454:FLF786454 FUY786454:FVB786454 GEU786454:GEX786454 GOQ786454:GOT786454 GYM786454:GYP786454 HII786454:HIL786454 HSE786454:HSH786454 ICA786454:ICD786454 ILW786454:ILZ786454 IVS786454:IVV786454 JFO786454:JFR786454 JPK786454:JPN786454 JZG786454:JZJ786454 KJC786454:KJF786454 KSY786454:KTB786454 LCU786454:LCX786454 LMQ786454:LMT786454 LWM786454:LWP786454 MGI786454:MGL786454 MQE786454:MQH786454 NAA786454:NAD786454 NJW786454:NJZ786454 NTS786454:NTV786454 ODO786454:ODR786454 ONK786454:ONN786454 OXG786454:OXJ786454 PHC786454:PHF786454 PQY786454:PRB786454 QAU786454:QAX786454 QKQ786454:QKT786454 QUM786454:QUP786454 REI786454:REL786454 ROE786454:ROH786454 RYA786454:RYD786454 SHW786454:SHZ786454 SRS786454:SRV786454 TBO786454:TBR786454 TLK786454:TLN786454 TVG786454:TVJ786454 UFC786454:UFF786454 UOY786454:UPB786454 UYU786454:UYX786454 VIQ786454:VIT786454 VSM786454:VSP786454 WCI786454:WCL786454 WME786454:WMH786454 WWA786454:WWD786454 S851990:V851990 JO851990:JR851990 TK851990:TN851990 ADG851990:ADJ851990 ANC851990:ANF851990 AWY851990:AXB851990 BGU851990:BGX851990 BQQ851990:BQT851990 CAM851990:CAP851990 CKI851990:CKL851990 CUE851990:CUH851990 DEA851990:DED851990 DNW851990:DNZ851990 DXS851990:DXV851990 EHO851990:EHR851990 ERK851990:ERN851990 FBG851990:FBJ851990 FLC851990:FLF851990 FUY851990:FVB851990 GEU851990:GEX851990 GOQ851990:GOT851990 GYM851990:GYP851990 HII851990:HIL851990 HSE851990:HSH851990 ICA851990:ICD851990 ILW851990:ILZ851990 IVS851990:IVV851990 JFO851990:JFR851990 JPK851990:JPN851990 JZG851990:JZJ851990 KJC851990:KJF851990 KSY851990:KTB851990 LCU851990:LCX851990 LMQ851990:LMT851990 LWM851990:LWP851990 MGI851990:MGL851990 MQE851990:MQH851990 NAA851990:NAD851990 NJW851990:NJZ851990 NTS851990:NTV851990 ODO851990:ODR851990 ONK851990:ONN851990 OXG851990:OXJ851990 PHC851990:PHF851990 PQY851990:PRB851990 QAU851990:QAX851990 QKQ851990:QKT851990 QUM851990:QUP851990 REI851990:REL851990 ROE851990:ROH851990 RYA851990:RYD851990 SHW851990:SHZ851990 SRS851990:SRV851990 TBO851990:TBR851990 TLK851990:TLN851990 TVG851990:TVJ851990 UFC851990:UFF851990 UOY851990:UPB851990 UYU851990:UYX851990 VIQ851990:VIT851990 VSM851990:VSP851990 WCI851990:WCL851990 WME851990:WMH851990 WWA851990:WWD851990 S917526:V917526 JO917526:JR917526 TK917526:TN917526 ADG917526:ADJ917526 ANC917526:ANF917526 AWY917526:AXB917526 BGU917526:BGX917526 BQQ917526:BQT917526 CAM917526:CAP917526 CKI917526:CKL917526 CUE917526:CUH917526 DEA917526:DED917526 DNW917526:DNZ917526 DXS917526:DXV917526 EHO917526:EHR917526 ERK917526:ERN917526 FBG917526:FBJ917526 FLC917526:FLF917526 FUY917526:FVB917526 GEU917526:GEX917526 GOQ917526:GOT917526 GYM917526:GYP917526 HII917526:HIL917526 HSE917526:HSH917526 ICA917526:ICD917526 ILW917526:ILZ917526 IVS917526:IVV917526 JFO917526:JFR917526 JPK917526:JPN917526 JZG917526:JZJ917526 KJC917526:KJF917526 KSY917526:KTB917526 LCU917526:LCX917526 LMQ917526:LMT917526 LWM917526:LWP917526 MGI917526:MGL917526 MQE917526:MQH917526 NAA917526:NAD917526 NJW917526:NJZ917526 NTS917526:NTV917526 ODO917526:ODR917526 ONK917526:ONN917526 OXG917526:OXJ917526 PHC917526:PHF917526 PQY917526:PRB917526 QAU917526:QAX917526 QKQ917526:QKT917526 QUM917526:QUP917526 REI917526:REL917526 ROE917526:ROH917526 RYA917526:RYD917526 SHW917526:SHZ917526 SRS917526:SRV917526 TBO917526:TBR917526 TLK917526:TLN917526 TVG917526:TVJ917526 UFC917526:UFF917526 UOY917526:UPB917526 UYU917526:UYX917526 VIQ917526:VIT917526 VSM917526:VSP917526 WCI917526:WCL917526 WME917526:WMH917526 WWA917526:WWD917526 S983062:V983062 JO983062:JR983062 TK983062:TN983062 ADG983062:ADJ983062 ANC983062:ANF983062 AWY983062:AXB983062 BGU983062:BGX983062 BQQ983062:BQT983062 CAM983062:CAP983062 CKI983062:CKL983062 CUE983062:CUH983062 DEA983062:DED983062 DNW983062:DNZ983062 DXS983062:DXV983062 EHO983062:EHR983062 ERK983062:ERN983062 FBG983062:FBJ983062 FLC983062:FLF983062 FUY983062:FVB983062 GEU983062:GEX983062 GOQ983062:GOT983062 GYM983062:GYP983062 HII983062:HIL983062 HSE983062:HSH983062 ICA983062:ICD983062 ILW983062:ILZ983062 IVS983062:IVV983062 JFO983062:JFR983062 JPK983062:JPN983062 JZG983062:JZJ983062 KJC983062:KJF983062 KSY983062:KTB983062 LCU983062:LCX983062 LMQ983062:LMT983062 LWM983062:LWP983062 MGI983062:MGL983062 MQE983062:MQH983062 NAA983062:NAD983062 NJW983062:NJZ983062 NTS983062:NTV983062 ODO983062:ODR983062 ONK983062:ONN983062 OXG983062:OXJ983062 PHC983062:PHF983062 PQY983062:PRB983062 QAU983062:QAX983062 QKQ983062:QKT983062 QUM983062:QUP983062 REI983062:REL983062 ROE983062:ROH983062 RYA983062:RYD983062 SHW983062:SHZ983062 SRS983062:SRV983062 TBO983062:TBR983062 TLK983062:TLN983062 TVG983062:TVJ983062 UFC983062:UFF983062 UOY983062:UPB983062 UYU983062:UYX983062 VIQ983062:VIT983062 VSM983062:VSP983062 WCI983062:WCL983062 WME983062:WMH983062 WWA983062:WWD983062 S52:V52 JO52:JR52 TK52:TN52 ADG52:ADJ52 ANC52:ANF52 AWY52:AXB52 BGU52:BGX52 BQQ52:BQT52 CAM52:CAP52 CKI52:CKL52 CUE52:CUH52 DEA52:DED52 DNW52:DNZ52 DXS52:DXV52 EHO52:EHR52 ERK52:ERN52 FBG52:FBJ52 FLC52:FLF52 FUY52:FVB52 GEU52:GEX52 GOQ52:GOT52 GYM52:GYP52 HII52:HIL52 HSE52:HSH52 ICA52:ICD52 ILW52:ILZ52 IVS52:IVV52 JFO52:JFR52 JPK52:JPN52 JZG52:JZJ52 KJC52:KJF52 KSY52:KTB52 LCU52:LCX52 LMQ52:LMT52 LWM52:LWP52 MGI52:MGL52 MQE52:MQH52 NAA52:NAD52 NJW52:NJZ52 NTS52:NTV52 ODO52:ODR52 ONK52:ONN52 OXG52:OXJ52 PHC52:PHF52 PQY52:PRB52 QAU52:QAX52 QKQ52:QKT52 QUM52:QUP52 REI52:REL52 ROE52:ROH52 RYA52:RYD52 SHW52:SHZ52 SRS52:SRV52 TBO52:TBR52 TLK52:TLN52 TVG52:TVJ52 UFC52:UFF52 UOY52:UPB52 UYU52:UYX52 VIQ52:VIT52 VSM52:VSP52 WCI52:WCL52 WME52:WMH52 WWA52:WWD52 S65588:V65588 JO65588:JR65588 TK65588:TN65588 ADG65588:ADJ65588 ANC65588:ANF65588 AWY65588:AXB65588 BGU65588:BGX65588 BQQ65588:BQT65588 CAM65588:CAP65588 CKI65588:CKL65588 CUE65588:CUH65588 DEA65588:DED65588 DNW65588:DNZ65588 DXS65588:DXV65588 EHO65588:EHR65588 ERK65588:ERN65588 FBG65588:FBJ65588 FLC65588:FLF65588 FUY65588:FVB65588 GEU65588:GEX65588 GOQ65588:GOT65588 GYM65588:GYP65588 HII65588:HIL65588 HSE65588:HSH65588 ICA65588:ICD65588 ILW65588:ILZ65588 IVS65588:IVV65588 JFO65588:JFR65588 JPK65588:JPN65588 JZG65588:JZJ65588 KJC65588:KJF65588 KSY65588:KTB65588 LCU65588:LCX65588 LMQ65588:LMT65588 LWM65588:LWP65588 MGI65588:MGL65588 MQE65588:MQH65588 NAA65588:NAD65588 NJW65588:NJZ65588 NTS65588:NTV65588 ODO65588:ODR65588 ONK65588:ONN65588 OXG65588:OXJ65588 PHC65588:PHF65588 PQY65588:PRB65588 QAU65588:QAX65588 QKQ65588:QKT65588 QUM65588:QUP65588 REI65588:REL65588 ROE65588:ROH65588 RYA65588:RYD65588 SHW65588:SHZ65588 SRS65588:SRV65588 TBO65588:TBR65588 TLK65588:TLN65588 TVG65588:TVJ65588 UFC65588:UFF65588 UOY65588:UPB65588 UYU65588:UYX65588 VIQ65588:VIT65588 VSM65588:VSP65588 WCI65588:WCL65588 WME65588:WMH65588 WWA65588:WWD65588 S131124:V131124 JO131124:JR131124 TK131124:TN131124 ADG131124:ADJ131124 ANC131124:ANF131124 AWY131124:AXB131124 BGU131124:BGX131124 BQQ131124:BQT131124 CAM131124:CAP131124 CKI131124:CKL131124 CUE131124:CUH131124 DEA131124:DED131124 DNW131124:DNZ131124 DXS131124:DXV131124 EHO131124:EHR131124 ERK131124:ERN131124 FBG131124:FBJ131124 FLC131124:FLF131124 FUY131124:FVB131124 GEU131124:GEX131124 GOQ131124:GOT131124 GYM131124:GYP131124 HII131124:HIL131124 HSE131124:HSH131124 ICA131124:ICD131124 ILW131124:ILZ131124 IVS131124:IVV131124 JFO131124:JFR131124 JPK131124:JPN131124 JZG131124:JZJ131124 KJC131124:KJF131124 KSY131124:KTB131124 LCU131124:LCX131124 LMQ131124:LMT131124 LWM131124:LWP131124 MGI131124:MGL131124 MQE131124:MQH131124 NAA131124:NAD131124 NJW131124:NJZ131124 NTS131124:NTV131124 ODO131124:ODR131124 ONK131124:ONN131124 OXG131124:OXJ131124 PHC131124:PHF131124 PQY131124:PRB131124 QAU131124:QAX131124 QKQ131124:QKT131124 QUM131124:QUP131124 REI131124:REL131124 ROE131124:ROH131124 RYA131124:RYD131124 SHW131124:SHZ131124 SRS131124:SRV131124 TBO131124:TBR131124 TLK131124:TLN131124 TVG131124:TVJ131124 UFC131124:UFF131124 UOY131124:UPB131124 UYU131124:UYX131124 VIQ131124:VIT131124 VSM131124:VSP131124 WCI131124:WCL131124 WME131124:WMH131124 WWA131124:WWD131124 S196660:V196660 JO196660:JR196660 TK196660:TN196660 ADG196660:ADJ196660 ANC196660:ANF196660 AWY196660:AXB196660 BGU196660:BGX196660 BQQ196660:BQT196660 CAM196660:CAP196660 CKI196660:CKL196660 CUE196660:CUH196660 DEA196660:DED196660 DNW196660:DNZ196660 DXS196660:DXV196660 EHO196660:EHR196660 ERK196660:ERN196660 FBG196660:FBJ196660 FLC196660:FLF196660 FUY196660:FVB196660 GEU196660:GEX196660 GOQ196660:GOT196660 GYM196660:GYP196660 HII196660:HIL196660 HSE196660:HSH196660 ICA196660:ICD196660 ILW196660:ILZ196660 IVS196660:IVV196660 JFO196660:JFR196660 JPK196660:JPN196660 JZG196660:JZJ196660 KJC196660:KJF196660 KSY196660:KTB196660 LCU196660:LCX196660 LMQ196660:LMT196660 LWM196660:LWP196660 MGI196660:MGL196660 MQE196660:MQH196660 NAA196660:NAD196660 NJW196660:NJZ196660 NTS196660:NTV196660 ODO196660:ODR196660 ONK196660:ONN196660 OXG196660:OXJ196660 PHC196660:PHF196660 PQY196660:PRB196660 QAU196660:QAX196660 QKQ196660:QKT196660 QUM196660:QUP196660 REI196660:REL196660 ROE196660:ROH196660 RYA196660:RYD196660 SHW196660:SHZ196660 SRS196660:SRV196660 TBO196660:TBR196660 TLK196660:TLN196660 TVG196660:TVJ196660 UFC196660:UFF196660 UOY196660:UPB196660 UYU196660:UYX196660 VIQ196660:VIT196660 VSM196660:VSP196660 WCI196660:WCL196660 WME196660:WMH196660 WWA196660:WWD196660 S262196:V262196 JO262196:JR262196 TK262196:TN262196 ADG262196:ADJ262196 ANC262196:ANF262196 AWY262196:AXB262196 BGU262196:BGX262196 BQQ262196:BQT262196 CAM262196:CAP262196 CKI262196:CKL262196 CUE262196:CUH262196 DEA262196:DED262196 DNW262196:DNZ262196 DXS262196:DXV262196 EHO262196:EHR262196 ERK262196:ERN262196 FBG262196:FBJ262196 FLC262196:FLF262196 FUY262196:FVB262196 GEU262196:GEX262196 GOQ262196:GOT262196 GYM262196:GYP262196 HII262196:HIL262196 HSE262196:HSH262196 ICA262196:ICD262196 ILW262196:ILZ262196 IVS262196:IVV262196 JFO262196:JFR262196 JPK262196:JPN262196 JZG262196:JZJ262196 KJC262196:KJF262196 KSY262196:KTB262196 LCU262196:LCX262196 LMQ262196:LMT262196 LWM262196:LWP262196 MGI262196:MGL262196 MQE262196:MQH262196 NAA262196:NAD262196 NJW262196:NJZ262196 NTS262196:NTV262196 ODO262196:ODR262196 ONK262196:ONN262196 OXG262196:OXJ262196 PHC262196:PHF262196 PQY262196:PRB262196 QAU262196:QAX262196 QKQ262196:QKT262196 QUM262196:QUP262196 REI262196:REL262196 ROE262196:ROH262196 RYA262196:RYD262196 SHW262196:SHZ262196 SRS262196:SRV262196 TBO262196:TBR262196 TLK262196:TLN262196 TVG262196:TVJ262196 UFC262196:UFF262196 UOY262196:UPB262196 UYU262196:UYX262196 VIQ262196:VIT262196 VSM262196:VSP262196 WCI262196:WCL262196 WME262196:WMH262196 WWA262196:WWD262196 S327732:V327732 JO327732:JR327732 TK327732:TN327732 ADG327732:ADJ327732 ANC327732:ANF327732 AWY327732:AXB327732 BGU327732:BGX327732 BQQ327732:BQT327732 CAM327732:CAP327732 CKI327732:CKL327732 CUE327732:CUH327732 DEA327732:DED327732 DNW327732:DNZ327732 DXS327732:DXV327732 EHO327732:EHR327732 ERK327732:ERN327732 FBG327732:FBJ327732 FLC327732:FLF327732 FUY327732:FVB327732 GEU327732:GEX327732 GOQ327732:GOT327732 GYM327732:GYP327732 HII327732:HIL327732 HSE327732:HSH327732 ICA327732:ICD327732 ILW327732:ILZ327732 IVS327732:IVV327732 JFO327732:JFR327732 JPK327732:JPN327732 JZG327732:JZJ327732 KJC327732:KJF327732 KSY327732:KTB327732 LCU327732:LCX327732 LMQ327732:LMT327732 LWM327732:LWP327732 MGI327732:MGL327732 MQE327732:MQH327732 NAA327732:NAD327732 NJW327732:NJZ327732 NTS327732:NTV327732 ODO327732:ODR327732 ONK327732:ONN327732 OXG327732:OXJ327732 PHC327732:PHF327732 PQY327732:PRB327732 QAU327732:QAX327732 QKQ327732:QKT327732 QUM327732:QUP327732 REI327732:REL327732 ROE327732:ROH327732 RYA327732:RYD327732 SHW327732:SHZ327732 SRS327732:SRV327732 TBO327732:TBR327732 TLK327732:TLN327732 TVG327732:TVJ327732 UFC327732:UFF327732 UOY327732:UPB327732 UYU327732:UYX327732 VIQ327732:VIT327732 VSM327732:VSP327732 WCI327732:WCL327732 WME327732:WMH327732 WWA327732:WWD327732 S393268:V393268 JO393268:JR393268 TK393268:TN393268 ADG393268:ADJ393268 ANC393268:ANF393268 AWY393268:AXB393268 BGU393268:BGX393268 BQQ393268:BQT393268 CAM393268:CAP393268 CKI393268:CKL393268 CUE393268:CUH393268 DEA393268:DED393268 DNW393268:DNZ393268 DXS393268:DXV393268 EHO393268:EHR393268 ERK393268:ERN393268 FBG393268:FBJ393268 FLC393268:FLF393268 FUY393268:FVB393268 GEU393268:GEX393268 GOQ393268:GOT393268 GYM393268:GYP393268 HII393268:HIL393268 HSE393268:HSH393268 ICA393268:ICD393268 ILW393268:ILZ393268 IVS393268:IVV393268 JFO393268:JFR393268 JPK393268:JPN393268 JZG393268:JZJ393268 KJC393268:KJF393268 KSY393268:KTB393268 LCU393268:LCX393268 LMQ393268:LMT393268 LWM393268:LWP393268 MGI393268:MGL393268 MQE393268:MQH393268 NAA393268:NAD393268 NJW393268:NJZ393268 NTS393268:NTV393268 ODO393268:ODR393268 ONK393268:ONN393268 OXG393268:OXJ393268 PHC393268:PHF393268 PQY393268:PRB393268 QAU393268:QAX393268 QKQ393268:QKT393268 QUM393268:QUP393268 REI393268:REL393268 ROE393268:ROH393268 RYA393268:RYD393268 SHW393268:SHZ393268 SRS393268:SRV393268 TBO393268:TBR393268 TLK393268:TLN393268 TVG393268:TVJ393268 UFC393268:UFF393268 UOY393268:UPB393268 UYU393268:UYX393268 VIQ393268:VIT393268 VSM393268:VSP393268 WCI393268:WCL393268 WME393268:WMH393268 WWA393268:WWD393268 S458804:V458804 JO458804:JR458804 TK458804:TN458804 ADG458804:ADJ458804 ANC458804:ANF458804 AWY458804:AXB458804 BGU458804:BGX458804 BQQ458804:BQT458804 CAM458804:CAP458804 CKI458804:CKL458804 CUE458804:CUH458804 DEA458804:DED458804 DNW458804:DNZ458804 DXS458804:DXV458804 EHO458804:EHR458804 ERK458804:ERN458804 FBG458804:FBJ458804 FLC458804:FLF458804 FUY458804:FVB458804 GEU458804:GEX458804 GOQ458804:GOT458804 GYM458804:GYP458804 HII458804:HIL458804 HSE458804:HSH458804 ICA458804:ICD458804 ILW458804:ILZ458804 IVS458804:IVV458804 JFO458804:JFR458804 JPK458804:JPN458804 JZG458804:JZJ458804 KJC458804:KJF458804 KSY458804:KTB458804 LCU458804:LCX458804 LMQ458804:LMT458804 LWM458804:LWP458804 MGI458804:MGL458804 MQE458804:MQH458804 NAA458804:NAD458804 NJW458804:NJZ458804 NTS458804:NTV458804 ODO458804:ODR458804 ONK458804:ONN458804 OXG458804:OXJ458804 PHC458804:PHF458804 PQY458804:PRB458804 QAU458804:QAX458804 QKQ458804:QKT458804 QUM458804:QUP458804 REI458804:REL458804 ROE458804:ROH458804 RYA458804:RYD458804 SHW458804:SHZ458804 SRS458804:SRV458804 TBO458804:TBR458804 TLK458804:TLN458804 TVG458804:TVJ458804 UFC458804:UFF458804 UOY458804:UPB458804 UYU458804:UYX458804 VIQ458804:VIT458804 VSM458804:VSP458804 WCI458804:WCL458804 WME458804:WMH458804 WWA458804:WWD458804 S524340:V524340 JO524340:JR524340 TK524340:TN524340 ADG524340:ADJ524340 ANC524340:ANF524340 AWY524340:AXB524340 BGU524340:BGX524340 BQQ524340:BQT524340 CAM524340:CAP524340 CKI524340:CKL524340 CUE524340:CUH524340 DEA524340:DED524340 DNW524340:DNZ524340 DXS524340:DXV524340 EHO524340:EHR524340 ERK524340:ERN524340 FBG524340:FBJ524340 FLC524340:FLF524340 FUY524340:FVB524340 GEU524340:GEX524340 GOQ524340:GOT524340 GYM524340:GYP524340 HII524340:HIL524340 HSE524340:HSH524340 ICA524340:ICD524340 ILW524340:ILZ524340 IVS524340:IVV524340 JFO524340:JFR524340 JPK524340:JPN524340 JZG524340:JZJ524340 KJC524340:KJF524340 KSY524340:KTB524340 LCU524340:LCX524340 LMQ524340:LMT524340 LWM524340:LWP524340 MGI524340:MGL524340 MQE524340:MQH524340 NAA524340:NAD524340 NJW524340:NJZ524340 NTS524340:NTV524340 ODO524340:ODR524340 ONK524340:ONN524340 OXG524340:OXJ524340 PHC524340:PHF524340 PQY524340:PRB524340 QAU524340:QAX524340 QKQ524340:QKT524340 QUM524340:QUP524340 REI524340:REL524340 ROE524340:ROH524340 RYA524340:RYD524340 SHW524340:SHZ524340 SRS524340:SRV524340 TBO524340:TBR524340 TLK524340:TLN524340 TVG524340:TVJ524340 UFC524340:UFF524340 UOY524340:UPB524340 UYU524340:UYX524340 VIQ524340:VIT524340 VSM524340:VSP524340 WCI524340:WCL524340 WME524340:WMH524340 WWA524340:WWD524340 S589876:V589876 JO589876:JR589876 TK589876:TN589876 ADG589876:ADJ589876 ANC589876:ANF589876 AWY589876:AXB589876 BGU589876:BGX589876 BQQ589876:BQT589876 CAM589876:CAP589876 CKI589876:CKL589876 CUE589876:CUH589876 DEA589876:DED589876 DNW589876:DNZ589876 DXS589876:DXV589876 EHO589876:EHR589876 ERK589876:ERN589876 FBG589876:FBJ589876 FLC589876:FLF589876 FUY589876:FVB589876 GEU589876:GEX589876 GOQ589876:GOT589876 GYM589876:GYP589876 HII589876:HIL589876 HSE589876:HSH589876 ICA589876:ICD589876 ILW589876:ILZ589876 IVS589876:IVV589876 JFO589876:JFR589876 JPK589876:JPN589876 JZG589876:JZJ589876 KJC589876:KJF589876 KSY589876:KTB589876 LCU589876:LCX589876 LMQ589876:LMT589876 LWM589876:LWP589876 MGI589876:MGL589876 MQE589876:MQH589876 NAA589876:NAD589876 NJW589876:NJZ589876 NTS589876:NTV589876 ODO589876:ODR589876 ONK589876:ONN589876 OXG589876:OXJ589876 PHC589876:PHF589876 PQY589876:PRB589876 QAU589876:QAX589876 QKQ589876:QKT589876 QUM589876:QUP589876 REI589876:REL589876 ROE589876:ROH589876 RYA589876:RYD589876 SHW589876:SHZ589876 SRS589876:SRV589876 TBO589876:TBR589876 TLK589876:TLN589876 TVG589876:TVJ589876 UFC589876:UFF589876 UOY589876:UPB589876 UYU589876:UYX589876 VIQ589876:VIT589876 VSM589876:VSP589876 WCI589876:WCL589876 WME589876:WMH589876 WWA589876:WWD589876 S655412:V655412 JO655412:JR655412 TK655412:TN655412 ADG655412:ADJ655412 ANC655412:ANF655412 AWY655412:AXB655412 BGU655412:BGX655412 BQQ655412:BQT655412 CAM655412:CAP655412 CKI655412:CKL655412 CUE655412:CUH655412 DEA655412:DED655412 DNW655412:DNZ655412 DXS655412:DXV655412 EHO655412:EHR655412 ERK655412:ERN655412 FBG655412:FBJ655412 FLC655412:FLF655412 FUY655412:FVB655412 GEU655412:GEX655412 GOQ655412:GOT655412 GYM655412:GYP655412 HII655412:HIL655412 HSE655412:HSH655412 ICA655412:ICD655412 ILW655412:ILZ655412 IVS655412:IVV655412 JFO655412:JFR655412 JPK655412:JPN655412 JZG655412:JZJ655412 KJC655412:KJF655412 KSY655412:KTB655412 LCU655412:LCX655412 LMQ655412:LMT655412 LWM655412:LWP655412 MGI655412:MGL655412 MQE655412:MQH655412 NAA655412:NAD655412 NJW655412:NJZ655412 NTS655412:NTV655412 ODO655412:ODR655412 ONK655412:ONN655412 OXG655412:OXJ655412 PHC655412:PHF655412 PQY655412:PRB655412 QAU655412:QAX655412 QKQ655412:QKT655412 QUM655412:QUP655412 REI655412:REL655412 ROE655412:ROH655412 RYA655412:RYD655412 SHW655412:SHZ655412 SRS655412:SRV655412 TBO655412:TBR655412 TLK655412:TLN655412 TVG655412:TVJ655412 UFC655412:UFF655412 UOY655412:UPB655412 UYU655412:UYX655412 VIQ655412:VIT655412 VSM655412:VSP655412 WCI655412:WCL655412 WME655412:WMH655412 WWA655412:WWD655412 S720948:V720948 JO720948:JR720948 TK720948:TN720948 ADG720948:ADJ720948 ANC720948:ANF720948 AWY720948:AXB720948 BGU720948:BGX720948 BQQ720948:BQT720948 CAM720948:CAP720948 CKI720948:CKL720948 CUE720948:CUH720948 DEA720948:DED720948 DNW720948:DNZ720948 DXS720948:DXV720948 EHO720948:EHR720948 ERK720948:ERN720948 FBG720948:FBJ720948 FLC720948:FLF720948 FUY720948:FVB720948 GEU720948:GEX720948 GOQ720948:GOT720948 GYM720948:GYP720948 HII720948:HIL720948 HSE720948:HSH720948 ICA720948:ICD720948 ILW720948:ILZ720948 IVS720948:IVV720948 JFO720948:JFR720948 JPK720948:JPN720948 JZG720948:JZJ720948 KJC720948:KJF720948 KSY720948:KTB720948 LCU720948:LCX720948 LMQ720948:LMT720948 LWM720948:LWP720948 MGI720948:MGL720948 MQE720948:MQH720948 NAA720948:NAD720948 NJW720948:NJZ720948 NTS720948:NTV720948 ODO720948:ODR720948 ONK720948:ONN720948 OXG720948:OXJ720948 PHC720948:PHF720948 PQY720948:PRB720948 QAU720948:QAX720948 QKQ720948:QKT720948 QUM720948:QUP720948 REI720948:REL720948 ROE720948:ROH720948 RYA720948:RYD720948 SHW720948:SHZ720948 SRS720948:SRV720948 TBO720948:TBR720948 TLK720948:TLN720948 TVG720948:TVJ720948 UFC720948:UFF720948 UOY720948:UPB720948 UYU720948:UYX720948 VIQ720948:VIT720948 VSM720948:VSP720948 WCI720948:WCL720948 WME720948:WMH720948 WWA720948:WWD720948 S786484:V786484 JO786484:JR786484 TK786484:TN786484 ADG786484:ADJ786484 ANC786484:ANF786484 AWY786484:AXB786484 BGU786484:BGX786484 BQQ786484:BQT786484 CAM786484:CAP786484 CKI786484:CKL786484 CUE786484:CUH786484 DEA786484:DED786484 DNW786484:DNZ786484 DXS786484:DXV786484 EHO786484:EHR786484 ERK786484:ERN786484 FBG786484:FBJ786484 FLC786484:FLF786484 FUY786484:FVB786484 GEU786484:GEX786484 GOQ786484:GOT786484 GYM786484:GYP786484 HII786484:HIL786484 HSE786484:HSH786484 ICA786484:ICD786484 ILW786484:ILZ786484 IVS786484:IVV786484 JFO786484:JFR786484 JPK786484:JPN786484 JZG786484:JZJ786484 KJC786484:KJF786484 KSY786484:KTB786484 LCU786484:LCX786484 LMQ786484:LMT786484 LWM786484:LWP786484 MGI786484:MGL786484 MQE786484:MQH786484 NAA786484:NAD786484 NJW786484:NJZ786484 NTS786484:NTV786484 ODO786484:ODR786484 ONK786484:ONN786484 OXG786484:OXJ786484 PHC786484:PHF786484 PQY786484:PRB786484 QAU786484:QAX786484 QKQ786484:QKT786484 QUM786484:QUP786484 REI786484:REL786484 ROE786484:ROH786484 RYA786484:RYD786484 SHW786484:SHZ786484 SRS786484:SRV786484 TBO786484:TBR786484 TLK786484:TLN786484 TVG786484:TVJ786484 UFC786484:UFF786484 UOY786484:UPB786484 UYU786484:UYX786484 VIQ786484:VIT786484 VSM786484:VSP786484 WCI786484:WCL786484 WME786484:WMH786484 WWA786484:WWD786484 S852020:V852020 JO852020:JR852020 TK852020:TN852020 ADG852020:ADJ852020 ANC852020:ANF852020 AWY852020:AXB852020 BGU852020:BGX852020 BQQ852020:BQT852020 CAM852020:CAP852020 CKI852020:CKL852020 CUE852020:CUH852020 DEA852020:DED852020 DNW852020:DNZ852020 DXS852020:DXV852020 EHO852020:EHR852020 ERK852020:ERN852020 FBG852020:FBJ852020 FLC852020:FLF852020 FUY852020:FVB852020 GEU852020:GEX852020 GOQ852020:GOT852020 GYM852020:GYP852020 HII852020:HIL852020 HSE852020:HSH852020 ICA852020:ICD852020 ILW852020:ILZ852020 IVS852020:IVV852020 JFO852020:JFR852020 JPK852020:JPN852020 JZG852020:JZJ852020 KJC852020:KJF852020 KSY852020:KTB852020 LCU852020:LCX852020 LMQ852020:LMT852020 LWM852020:LWP852020 MGI852020:MGL852020 MQE852020:MQH852020 NAA852020:NAD852020 NJW852020:NJZ852020 NTS852020:NTV852020 ODO852020:ODR852020 ONK852020:ONN852020 OXG852020:OXJ852020 PHC852020:PHF852020 PQY852020:PRB852020 QAU852020:QAX852020 QKQ852020:QKT852020 QUM852020:QUP852020 REI852020:REL852020 ROE852020:ROH852020 RYA852020:RYD852020 SHW852020:SHZ852020 SRS852020:SRV852020 TBO852020:TBR852020 TLK852020:TLN852020 TVG852020:TVJ852020 UFC852020:UFF852020 UOY852020:UPB852020 UYU852020:UYX852020 VIQ852020:VIT852020 VSM852020:VSP852020 WCI852020:WCL852020 WME852020:WMH852020 WWA852020:WWD852020 S917556:V917556 JO917556:JR917556 TK917556:TN917556 ADG917556:ADJ917556 ANC917556:ANF917556 AWY917556:AXB917556 BGU917556:BGX917556 BQQ917556:BQT917556 CAM917556:CAP917556 CKI917556:CKL917556 CUE917556:CUH917556 DEA917556:DED917556 DNW917556:DNZ917556 DXS917556:DXV917556 EHO917556:EHR917556 ERK917556:ERN917556 FBG917556:FBJ917556 FLC917556:FLF917556 FUY917556:FVB917556 GEU917556:GEX917556 GOQ917556:GOT917556 GYM917556:GYP917556 HII917556:HIL917556 HSE917556:HSH917556 ICA917556:ICD917556 ILW917556:ILZ917556 IVS917556:IVV917556 JFO917556:JFR917556 JPK917556:JPN917556 JZG917556:JZJ917556 KJC917556:KJF917556 KSY917556:KTB917556 LCU917556:LCX917556 LMQ917556:LMT917556 LWM917556:LWP917556 MGI917556:MGL917556 MQE917556:MQH917556 NAA917556:NAD917556 NJW917556:NJZ917556 NTS917556:NTV917556 ODO917556:ODR917556 ONK917556:ONN917556 OXG917556:OXJ917556 PHC917556:PHF917556 PQY917556:PRB917556 QAU917556:QAX917556 QKQ917556:QKT917556 QUM917556:QUP917556 REI917556:REL917556 ROE917556:ROH917556 RYA917556:RYD917556 SHW917556:SHZ917556 SRS917556:SRV917556 TBO917556:TBR917556 TLK917556:TLN917556 TVG917556:TVJ917556 UFC917556:UFF917556 UOY917556:UPB917556 UYU917556:UYX917556 VIQ917556:VIT917556 VSM917556:VSP917556 WCI917556:WCL917556 WME917556:WMH917556 WWA917556:WWD917556 S983092:V983092 JO983092:JR983092 TK983092:TN983092 ADG983092:ADJ983092 ANC983092:ANF983092 AWY983092:AXB983092 BGU983092:BGX983092 BQQ983092:BQT983092 CAM983092:CAP983092 CKI983092:CKL983092 CUE983092:CUH983092 DEA983092:DED983092 DNW983092:DNZ983092 DXS983092:DXV983092 EHO983092:EHR983092 ERK983092:ERN983092 FBG983092:FBJ983092 FLC983092:FLF983092 FUY983092:FVB983092 GEU983092:GEX983092 GOQ983092:GOT983092 GYM983092:GYP983092 HII983092:HIL983092 HSE983092:HSH983092 ICA983092:ICD983092 ILW983092:ILZ983092 IVS983092:IVV983092 JFO983092:JFR983092 JPK983092:JPN983092 JZG983092:JZJ983092 KJC983092:KJF983092 KSY983092:KTB983092 LCU983092:LCX983092 LMQ983092:LMT983092 LWM983092:LWP983092 MGI983092:MGL983092 MQE983092:MQH983092 NAA983092:NAD983092 NJW983092:NJZ983092 NTS983092:NTV983092 ODO983092:ODR983092 ONK983092:ONN983092 OXG983092:OXJ983092 PHC983092:PHF983092 PQY983092:PRB983092 QAU983092:QAX983092 QKQ983092:QKT983092 QUM983092:QUP983092 REI983092:REL983092 ROE983092:ROH983092 RYA983092:RYD983092 SHW983092:SHZ983092 SRS983092:SRV983092 TBO983092:TBR983092 TLK983092:TLN983092 TVG983092:TVJ983092 UFC983092:UFF983092 UOY983092:UPB983092 UYU983092:UYX983092 VIQ983092:VIT983092 VSM983092:VSP983092 WCI983092:WCL983092 WME983092:WMH983092 WWA983092:WWD983092 S62:V62 JO62:JR62 TK62:TN62 ADG62:ADJ62 ANC62:ANF62 AWY62:AXB62 BGU62:BGX62 BQQ62:BQT62 CAM62:CAP62 CKI62:CKL62 CUE62:CUH62 DEA62:DED62 DNW62:DNZ62 DXS62:DXV62 EHO62:EHR62 ERK62:ERN62 FBG62:FBJ62 FLC62:FLF62 FUY62:FVB62 GEU62:GEX62 GOQ62:GOT62 GYM62:GYP62 HII62:HIL62 HSE62:HSH62 ICA62:ICD62 ILW62:ILZ62 IVS62:IVV62 JFO62:JFR62 JPK62:JPN62 JZG62:JZJ62 KJC62:KJF62 KSY62:KTB62 LCU62:LCX62 LMQ62:LMT62 LWM62:LWP62 MGI62:MGL62 MQE62:MQH62 NAA62:NAD62 NJW62:NJZ62 NTS62:NTV62 ODO62:ODR62 ONK62:ONN62 OXG62:OXJ62 PHC62:PHF62 PQY62:PRB62 QAU62:QAX62 QKQ62:QKT62 QUM62:QUP62 REI62:REL62 ROE62:ROH62 RYA62:RYD62 SHW62:SHZ62 SRS62:SRV62 TBO62:TBR62 TLK62:TLN62 TVG62:TVJ62 UFC62:UFF62 UOY62:UPB62 UYU62:UYX62 VIQ62:VIT62 VSM62:VSP62 WCI62:WCL62 WME62:WMH62 WWA62:WWD62 S65598:V65598 JO65598:JR65598 TK65598:TN65598 ADG65598:ADJ65598 ANC65598:ANF65598 AWY65598:AXB65598 BGU65598:BGX65598 BQQ65598:BQT65598 CAM65598:CAP65598 CKI65598:CKL65598 CUE65598:CUH65598 DEA65598:DED65598 DNW65598:DNZ65598 DXS65598:DXV65598 EHO65598:EHR65598 ERK65598:ERN65598 FBG65598:FBJ65598 FLC65598:FLF65598 FUY65598:FVB65598 GEU65598:GEX65598 GOQ65598:GOT65598 GYM65598:GYP65598 HII65598:HIL65598 HSE65598:HSH65598 ICA65598:ICD65598 ILW65598:ILZ65598 IVS65598:IVV65598 JFO65598:JFR65598 JPK65598:JPN65598 JZG65598:JZJ65598 KJC65598:KJF65598 KSY65598:KTB65598 LCU65598:LCX65598 LMQ65598:LMT65598 LWM65598:LWP65598 MGI65598:MGL65598 MQE65598:MQH65598 NAA65598:NAD65598 NJW65598:NJZ65598 NTS65598:NTV65598 ODO65598:ODR65598 ONK65598:ONN65598 OXG65598:OXJ65598 PHC65598:PHF65598 PQY65598:PRB65598 QAU65598:QAX65598 QKQ65598:QKT65598 QUM65598:QUP65598 REI65598:REL65598 ROE65598:ROH65598 RYA65598:RYD65598 SHW65598:SHZ65598 SRS65598:SRV65598 TBO65598:TBR65598 TLK65598:TLN65598 TVG65598:TVJ65598 UFC65598:UFF65598 UOY65598:UPB65598 UYU65598:UYX65598 VIQ65598:VIT65598 VSM65598:VSP65598 WCI65598:WCL65598 WME65598:WMH65598 WWA65598:WWD65598 S131134:V131134 JO131134:JR131134 TK131134:TN131134 ADG131134:ADJ131134 ANC131134:ANF131134 AWY131134:AXB131134 BGU131134:BGX131134 BQQ131134:BQT131134 CAM131134:CAP131134 CKI131134:CKL131134 CUE131134:CUH131134 DEA131134:DED131134 DNW131134:DNZ131134 DXS131134:DXV131134 EHO131134:EHR131134 ERK131134:ERN131134 FBG131134:FBJ131134 FLC131134:FLF131134 FUY131134:FVB131134 GEU131134:GEX131134 GOQ131134:GOT131134 GYM131134:GYP131134 HII131134:HIL131134 HSE131134:HSH131134 ICA131134:ICD131134 ILW131134:ILZ131134 IVS131134:IVV131134 JFO131134:JFR131134 JPK131134:JPN131134 JZG131134:JZJ131134 KJC131134:KJF131134 KSY131134:KTB131134 LCU131134:LCX131134 LMQ131134:LMT131134 LWM131134:LWP131134 MGI131134:MGL131134 MQE131134:MQH131134 NAA131134:NAD131134 NJW131134:NJZ131134 NTS131134:NTV131134 ODO131134:ODR131134 ONK131134:ONN131134 OXG131134:OXJ131134 PHC131134:PHF131134 PQY131134:PRB131134 QAU131134:QAX131134 QKQ131134:QKT131134 QUM131134:QUP131134 REI131134:REL131134 ROE131134:ROH131134 RYA131134:RYD131134 SHW131134:SHZ131134 SRS131134:SRV131134 TBO131134:TBR131134 TLK131134:TLN131134 TVG131134:TVJ131134 UFC131134:UFF131134 UOY131134:UPB131134 UYU131134:UYX131134 VIQ131134:VIT131134 VSM131134:VSP131134 WCI131134:WCL131134 WME131134:WMH131134 WWA131134:WWD131134 S196670:V196670 JO196670:JR196670 TK196670:TN196670 ADG196670:ADJ196670 ANC196670:ANF196670 AWY196670:AXB196670 BGU196670:BGX196670 BQQ196670:BQT196670 CAM196670:CAP196670 CKI196670:CKL196670 CUE196670:CUH196670 DEA196670:DED196670 DNW196670:DNZ196670 DXS196670:DXV196670 EHO196670:EHR196670 ERK196670:ERN196670 FBG196670:FBJ196670 FLC196670:FLF196670 FUY196670:FVB196670 GEU196670:GEX196670 GOQ196670:GOT196670 GYM196670:GYP196670 HII196670:HIL196670 HSE196670:HSH196670 ICA196670:ICD196670 ILW196670:ILZ196670 IVS196670:IVV196670 JFO196670:JFR196670 JPK196670:JPN196670 JZG196670:JZJ196670 KJC196670:KJF196670 KSY196670:KTB196670 LCU196670:LCX196670 LMQ196670:LMT196670 LWM196670:LWP196670 MGI196670:MGL196670 MQE196670:MQH196670 NAA196670:NAD196670 NJW196670:NJZ196670 NTS196670:NTV196670 ODO196670:ODR196670 ONK196670:ONN196670 OXG196670:OXJ196670 PHC196670:PHF196670 PQY196670:PRB196670 QAU196670:QAX196670 QKQ196670:QKT196670 QUM196670:QUP196670 REI196670:REL196670 ROE196670:ROH196670 RYA196670:RYD196670 SHW196670:SHZ196670 SRS196670:SRV196670 TBO196670:TBR196670 TLK196670:TLN196670 TVG196670:TVJ196670 UFC196670:UFF196670 UOY196670:UPB196670 UYU196670:UYX196670 VIQ196670:VIT196670 VSM196670:VSP196670 WCI196670:WCL196670 WME196670:WMH196670 WWA196670:WWD196670 S262206:V262206 JO262206:JR262206 TK262206:TN262206 ADG262206:ADJ262206 ANC262206:ANF262206 AWY262206:AXB262206 BGU262206:BGX262206 BQQ262206:BQT262206 CAM262206:CAP262206 CKI262206:CKL262206 CUE262206:CUH262206 DEA262206:DED262206 DNW262206:DNZ262206 DXS262206:DXV262206 EHO262206:EHR262206 ERK262206:ERN262206 FBG262206:FBJ262206 FLC262206:FLF262206 FUY262206:FVB262206 GEU262206:GEX262206 GOQ262206:GOT262206 GYM262206:GYP262206 HII262206:HIL262206 HSE262206:HSH262206 ICA262206:ICD262206 ILW262206:ILZ262206 IVS262206:IVV262206 JFO262206:JFR262206 JPK262206:JPN262206 JZG262206:JZJ262206 KJC262206:KJF262206 KSY262206:KTB262206 LCU262206:LCX262206 LMQ262206:LMT262206 LWM262206:LWP262206 MGI262206:MGL262206 MQE262206:MQH262206 NAA262206:NAD262206 NJW262206:NJZ262206 NTS262206:NTV262206 ODO262206:ODR262206 ONK262206:ONN262206 OXG262206:OXJ262206 PHC262206:PHF262206 PQY262206:PRB262206 QAU262206:QAX262206 QKQ262206:QKT262206 QUM262206:QUP262206 REI262206:REL262206 ROE262206:ROH262206 RYA262206:RYD262206 SHW262206:SHZ262206 SRS262206:SRV262206 TBO262206:TBR262206 TLK262206:TLN262206 TVG262206:TVJ262206 UFC262206:UFF262206 UOY262206:UPB262206 UYU262206:UYX262206 VIQ262206:VIT262206 VSM262206:VSP262206 WCI262206:WCL262206 WME262206:WMH262206 WWA262206:WWD262206 S327742:V327742 JO327742:JR327742 TK327742:TN327742 ADG327742:ADJ327742 ANC327742:ANF327742 AWY327742:AXB327742 BGU327742:BGX327742 BQQ327742:BQT327742 CAM327742:CAP327742 CKI327742:CKL327742 CUE327742:CUH327742 DEA327742:DED327742 DNW327742:DNZ327742 DXS327742:DXV327742 EHO327742:EHR327742 ERK327742:ERN327742 FBG327742:FBJ327742 FLC327742:FLF327742 FUY327742:FVB327742 GEU327742:GEX327742 GOQ327742:GOT327742 GYM327742:GYP327742 HII327742:HIL327742 HSE327742:HSH327742 ICA327742:ICD327742 ILW327742:ILZ327742 IVS327742:IVV327742 JFO327742:JFR327742 JPK327742:JPN327742 JZG327742:JZJ327742 KJC327742:KJF327742 KSY327742:KTB327742 LCU327742:LCX327742 LMQ327742:LMT327742 LWM327742:LWP327742 MGI327742:MGL327742 MQE327742:MQH327742 NAA327742:NAD327742 NJW327742:NJZ327742 NTS327742:NTV327742 ODO327742:ODR327742 ONK327742:ONN327742 OXG327742:OXJ327742 PHC327742:PHF327742 PQY327742:PRB327742 QAU327742:QAX327742 QKQ327742:QKT327742 QUM327742:QUP327742 REI327742:REL327742 ROE327742:ROH327742 RYA327742:RYD327742 SHW327742:SHZ327742 SRS327742:SRV327742 TBO327742:TBR327742 TLK327742:TLN327742 TVG327742:TVJ327742 UFC327742:UFF327742 UOY327742:UPB327742 UYU327742:UYX327742 VIQ327742:VIT327742 VSM327742:VSP327742 WCI327742:WCL327742 WME327742:WMH327742 WWA327742:WWD327742 S393278:V393278 JO393278:JR393278 TK393278:TN393278 ADG393278:ADJ393278 ANC393278:ANF393278 AWY393278:AXB393278 BGU393278:BGX393278 BQQ393278:BQT393278 CAM393278:CAP393278 CKI393278:CKL393278 CUE393278:CUH393278 DEA393278:DED393278 DNW393278:DNZ393278 DXS393278:DXV393278 EHO393278:EHR393278 ERK393278:ERN393278 FBG393278:FBJ393278 FLC393278:FLF393278 FUY393278:FVB393278 GEU393278:GEX393278 GOQ393278:GOT393278 GYM393278:GYP393278 HII393278:HIL393278 HSE393278:HSH393278 ICA393278:ICD393278 ILW393278:ILZ393278 IVS393278:IVV393278 JFO393278:JFR393278 JPK393278:JPN393278 JZG393278:JZJ393278 KJC393278:KJF393278 KSY393278:KTB393278 LCU393278:LCX393278 LMQ393278:LMT393278 LWM393278:LWP393278 MGI393278:MGL393278 MQE393278:MQH393278 NAA393278:NAD393278 NJW393278:NJZ393278 NTS393278:NTV393278 ODO393278:ODR393278 ONK393278:ONN393278 OXG393278:OXJ393278 PHC393278:PHF393278 PQY393278:PRB393278 QAU393278:QAX393278 QKQ393278:QKT393278 QUM393278:QUP393278 REI393278:REL393278 ROE393278:ROH393278 RYA393278:RYD393278 SHW393278:SHZ393278 SRS393278:SRV393278 TBO393278:TBR393278 TLK393278:TLN393278 TVG393278:TVJ393278 UFC393278:UFF393278 UOY393278:UPB393278 UYU393278:UYX393278 VIQ393278:VIT393278 VSM393278:VSP393278 WCI393278:WCL393278 WME393278:WMH393278 WWA393278:WWD393278 S458814:V458814 JO458814:JR458814 TK458814:TN458814 ADG458814:ADJ458814 ANC458814:ANF458814 AWY458814:AXB458814 BGU458814:BGX458814 BQQ458814:BQT458814 CAM458814:CAP458814 CKI458814:CKL458814 CUE458814:CUH458814 DEA458814:DED458814 DNW458814:DNZ458814 DXS458814:DXV458814 EHO458814:EHR458814 ERK458814:ERN458814 FBG458814:FBJ458814 FLC458814:FLF458814 FUY458814:FVB458814 GEU458814:GEX458814 GOQ458814:GOT458814 GYM458814:GYP458814 HII458814:HIL458814 HSE458814:HSH458814 ICA458814:ICD458814 ILW458814:ILZ458814 IVS458814:IVV458814 JFO458814:JFR458814 JPK458814:JPN458814 JZG458814:JZJ458814 KJC458814:KJF458814 KSY458814:KTB458814 LCU458814:LCX458814 LMQ458814:LMT458814 LWM458814:LWP458814 MGI458814:MGL458814 MQE458814:MQH458814 NAA458814:NAD458814 NJW458814:NJZ458814 NTS458814:NTV458814 ODO458814:ODR458814 ONK458814:ONN458814 OXG458814:OXJ458814 PHC458814:PHF458814 PQY458814:PRB458814 QAU458814:QAX458814 QKQ458814:QKT458814 QUM458814:QUP458814 REI458814:REL458814 ROE458814:ROH458814 RYA458814:RYD458814 SHW458814:SHZ458814 SRS458814:SRV458814 TBO458814:TBR458814 TLK458814:TLN458814 TVG458814:TVJ458814 UFC458814:UFF458814 UOY458814:UPB458814 UYU458814:UYX458814 VIQ458814:VIT458814 VSM458814:VSP458814 WCI458814:WCL458814 WME458814:WMH458814 WWA458814:WWD458814 S524350:V524350 JO524350:JR524350 TK524350:TN524350 ADG524350:ADJ524350 ANC524350:ANF524350 AWY524350:AXB524350 BGU524350:BGX524350 BQQ524350:BQT524350 CAM524350:CAP524350 CKI524350:CKL524350 CUE524350:CUH524350 DEA524350:DED524350 DNW524350:DNZ524350 DXS524350:DXV524350 EHO524350:EHR524350 ERK524350:ERN524350 FBG524350:FBJ524350 FLC524350:FLF524350 FUY524350:FVB524350 GEU524350:GEX524350 GOQ524350:GOT524350 GYM524350:GYP524350 HII524350:HIL524350 HSE524350:HSH524350 ICA524350:ICD524350 ILW524350:ILZ524350 IVS524350:IVV524350 JFO524350:JFR524350 JPK524350:JPN524350 JZG524350:JZJ524350 KJC524350:KJF524350 KSY524350:KTB524350 LCU524350:LCX524350 LMQ524350:LMT524350 LWM524350:LWP524350 MGI524350:MGL524350 MQE524350:MQH524350 NAA524350:NAD524350 NJW524350:NJZ524350 NTS524350:NTV524350 ODO524350:ODR524350 ONK524350:ONN524350 OXG524350:OXJ524350 PHC524350:PHF524350 PQY524350:PRB524350 QAU524350:QAX524350 QKQ524350:QKT524350 QUM524350:QUP524350 REI524350:REL524350 ROE524350:ROH524350 RYA524350:RYD524350 SHW524350:SHZ524350 SRS524350:SRV524350 TBO524350:TBR524350 TLK524350:TLN524350 TVG524350:TVJ524350 UFC524350:UFF524350 UOY524350:UPB524350 UYU524350:UYX524350 VIQ524350:VIT524350 VSM524350:VSP524350 WCI524350:WCL524350 WME524350:WMH524350 WWA524350:WWD524350 S589886:V589886 JO589886:JR589886 TK589886:TN589886 ADG589886:ADJ589886 ANC589886:ANF589886 AWY589886:AXB589886 BGU589886:BGX589886 BQQ589886:BQT589886 CAM589886:CAP589886 CKI589886:CKL589886 CUE589886:CUH589886 DEA589886:DED589886 DNW589886:DNZ589886 DXS589886:DXV589886 EHO589886:EHR589886 ERK589886:ERN589886 FBG589886:FBJ589886 FLC589886:FLF589886 FUY589886:FVB589886 GEU589886:GEX589886 GOQ589886:GOT589886 GYM589886:GYP589886 HII589886:HIL589886 HSE589886:HSH589886 ICA589886:ICD589886 ILW589886:ILZ589886 IVS589886:IVV589886 JFO589886:JFR589886 JPK589886:JPN589886 JZG589886:JZJ589886 KJC589886:KJF589886 KSY589886:KTB589886 LCU589886:LCX589886 LMQ589886:LMT589886 LWM589886:LWP589886 MGI589886:MGL589886 MQE589886:MQH589886 NAA589886:NAD589886 NJW589886:NJZ589886 NTS589886:NTV589886 ODO589886:ODR589886 ONK589886:ONN589886 OXG589886:OXJ589886 PHC589886:PHF589886 PQY589886:PRB589886 QAU589886:QAX589886 QKQ589886:QKT589886 QUM589886:QUP589886 REI589886:REL589886 ROE589886:ROH589886 RYA589886:RYD589886 SHW589886:SHZ589886 SRS589886:SRV589886 TBO589886:TBR589886 TLK589886:TLN589886 TVG589886:TVJ589886 UFC589886:UFF589886 UOY589886:UPB589886 UYU589886:UYX589886 VIQ589886:VIT589886 VSM589886:VSP589886 WCI589886:WCL589886 WME589886:WMH589886 WWA589886:WWD589886 S655422:V655422 JO655422:JR655422 TK655422:TN655422 ADG655422:ADJ655422 ANC655422:ANF655422 AWY655422:AXB655422 BGU655422:BGX655422 BQQ655422:BQT655422 CAM655422:CAP655422 CKI655422:CKL655422 CUE655422:CUH655422 DEA655422:DED655422 DNW655422:DNZ655422 DXS655422:DXV655422 EHO655422:EHR655422 ERK655422:ERN655422 FBG655422:FBJ655422 FLC655422:FLF655422 FUY655422:FVB655422 GEU655422:GEX655422 GOQ655422:GOT655422 GYM655422:GYP655422 HII655422:HIL655422 HSE655422:HSH655422 ICA655422:ICD655422 ILW655422:ILZ655422 IVS655422:IVV655422 JFO655422:JFR655422 JPK655422:JPN655422 JZG655422:JZJ655422 KJC655422:KJF655422 KSY655422:KTB655422 LCU655422:LCX655422 LMQ655422:LMT655422 LWM655422:LWP655422 MGI655422:MGL655422 MQE655422:MQH655422 NAA655422:NAD655422 NJW655422:NJZ655422 NTS655422:NTV655422 ODO655422:ODR655422 ONK655422:ONN655422 OXG655422:OXJ655422 PHC655422:PHF655422 PQY655422:PRB655422 QAU655422:QAX655422 QKQ655422:QKT655422 QUM655422:QUP655422 REI655422:REL655422 ROE655422:ROH655422 RYA655422:RYD655422 SHW655422:SHZ655422 SRS655422:SRV655422 TBO655422:TBR655422 TLK655422:TLN655422 TVG655422:TVJ655422 UFC655422:UFF655422 UOY655422:UPB655422 UYU655422:UYX655422 VIQ655422:VIT655422 VSM655422:VSP655422 WCI655422:WCL655422 WME655422:WMH655422 WWA655422:WWD655422 S720958:V720958 JO720958:JR720958 TK720958:TN720958 ADG720958:ADJ720958 ANC720958:ANF720958 AWY720958:AXB720958 BGU720958:BGX720958 BQQ720958:BQT720958 CAM720958:CAP720958 CKI720958:CKL720958 CUE720958:CUH720958 DEA720958:DED720958 DNW720958:DNZ720958 DXS720958:DXV720958 EHO720958:EHR720958 ERK720958:ERN720958 FBG720958:FBJ720958 FLC720958:FLF720958 FUY720958:FVB720958 GEU720958:GEX720958 GOQ720958:GOT720958 GYM720958:GYP720958 HII720958:HIL720958 HSE720958:HSH720958 ICA720958:ICD720958 ILW720958:ILZ720958 IVS720958:IVV720958 JFO720958:JFR720958 JPK720958:JPN720958 JZG720958:JZJ720958 KJC720958:KJF720958 KSY720958:KTB720958 LCU720958:LCX720958 LMQ720958:LMT720958 LWM720958:LWP720958 MGI720958:MGL720958 MQE720958:MQH720958 NAA720958:NAD720958 NJW720958:NJZ720958 NTS720958:NTV720958 ODO720958:ODR720958 ONK720958:ONN720958 OXG720958:OXJ720958 PHC720958:PHF720958 PQY720958:PRB720958 QAU720958:QAX720958 QKQ720958:QKT720958 QUM720958:QUP720958 REI720958:REL720958 ROE720958:ROH720958 RYA720958:RYD720958 SHW720958:SHZ720958 SRS720958:SRV720958 TBO720958:TBR720958 TLK720958:TLN720958 TVG720958:TVJ720958 UFC720958:UFF720958 UOY720958:UPB720958 UYU720958:UYX720958 VIQ720958:VIT720958 VSM720958:VSP720958 WCI720958:WCL720958 WME720958:WMH720958 WWA720958:WWD720958 S786494:V786494 JO786494:JR786494 TK786494:TN786494 ADG786494:ADJ786494 ANC786494:ANF786494 AWY786494:AXB786494 BGU786494:BGX786494 BQQ786494:BQT786494 CAM786494:CAP786494 CKI786494:CKL786494 CUE786494:CUH786494 DEA786494:DED786494 DNW786494:DNZ786494 DXS786494:DXV786494 EHO786494:EHR786494 ERK786494:ERN786494 FBG786494:FBJ786494 FLC786494:FLF786494 FUY786494:FVB786494 GEU786494:GEX786494 GOQ786494:GOT786494 GYM786494:GYP786494 HII786494:HIL786494 HSE786494:HSH786494 ICA786494:ICD786494 ILW786494:ILZ786494 IVS786494:IVV786494 JFO786494:JFR786494 JPK786494:JPN786494 JZG786494:JZJ786494 KJC786494:KJF786494 KSY786494:KTB786494 LCU786494:LCX786494 LMQ786494:LMT786494 LWM786494:LWP786494 MGI786494:MGL786494 MQE786494:MQH786494 NAA786494:NAD786494 NJW786494:NJZ786494 NTS786494:NTV786494 ODO786494:ODR786494 ONK786494:ONN786494 OXG786494:OXJ786494 PHC786494:PHF786494 PQY786494:PRB786494 QAU786494:QAX786494 QKQ786494:QKT786494 QUM786494:QUP786494 REI786494:REL786494 ROE786494:ROH786494 RYA786494:RYD786494 SHW786494:SHZ786494 SRS786494:SRV786494 TBO786494:TBR786494 TLK786494:TLN786494 TVG786494:TVJ786494 UFC786494:UFF786494 UOY786494:UPB786494 UYU786494:UYX786494 VIQ786494:VIT786494 VSM786494:VSP786494 WCI786494:WCL786494 WME786494:WMH786494 WWA786494:WWD786494 S852030:V852030 JO852030:JR852030 TK852030:TN852030 ADG852030:ADJ852030 ANC852030:ANF852030 AWY852030:AXB852030 BGU852030:BGX852030 BQQ852030:BQT852030 CAM852030:CAP852030 CKI852030:CKL852030 CUE852030:CUH852030 DEA852030:DED852030 DNW852030:DNZ852030 DXS852030:DXV852030 EHO852030:EHR852030 ERK852030:ERN852030 FBG852030:FBJ852030 FLC852030:FLF852030 FUY852030:FVB852030 GEU852030:GEX852030 GOQ852030:GOT852030 GYM852030:GYP852030 HII852030:HIL852030 HSE852030:HSH852030 ICA852030:ICD852030 ILW852030:ILZ852030 IVS852030:IVV852030 JFO852030:JFR852030 JPK852030:JPN852030 JZG852030:JZJ852030 KJC852030:KJF852030 KSY852030:KTB852030 LCU852030:LCX852030 LMQ852030:LMT852030 LWM852030:LWP852030 MGI852030:MGL852030 MQE852030:MQH852030 NAA852030:NAD852030 NJW852030:NJZ852030 NTS852030:NTV852030 ODO852030:ODR852030 ONK852030:ONN852030 OXG852030:OXJ852030 PHC852030:PHF852030 PQY852030:PRB852030 QAU852030:QAX852030 QKQ852030:QKT852030 QUM852030:QUP852030 REI852030:REL852030 ROE852030:ROH852030 RYA852030:RYD852030 SHW852030:SHZ852030 SRS852030:SRV852030 TBO852030:TBR852030 TLK852030:TLN852030 TVG852030:TVJ852030 UFC852030:UFF852030 UOY852030:UPB852030 UYU852030:UYX852030 VIQ852030:VIT852030 VSM852030:VSP852030 WCI852030:WCL852030 WME852030:WMH852030 WWA852030:WWD852030 S917566:V917566 JO917566:JR917566 TK917566:TN917566 ADG917566:ADJ917566 ANC917566:ANF917566 AWY917566:AXB917566 BGU917566:BGX917566 BQQ917566:BQT917566 CAM917566:CAP917566 CKI917566:CKL917566 CUE917566:CUH917566 DEA917566:DED917566 DNW917566:DNZ917566 DXS917566:DXV917566 EHO917566:EHR917566 ERK917566:ERN917566 FBG917566:FBJ917566 FLC917566:FLF917566 FUY917566:FVB917566 GEU917566:GEX917566 GOQ917566:GOT917566 GYM917566:GYP917566 HII917566:HIL917566 HSE917566:HSH917566 ICA917566:ICD917566 ILW917566:ILZ917566 IVS917566:IVV917566 JFO917566:JFR917566 JPK917566:JPN917566 JZG917566:JZJ917566 KJC917566:KJF917566 KSY917566:KTB917566 LCU917566:LCX917566 LMQ917566:LMT917566 LWM917566:LWP917566 MGI917566:MGL917566 MQE917566:MQH917566 NAA917566:NAD917566 NJW917566:NJZ917566 NTS917566:NTV917566 ODO917566:ODR917566 ONK917566:ONN917566 OXG917566:OXJ917566 PHC917566:PHF917566 PQY917566:PRB917566 QAU917566:QAX917566 QKQ917566:QKT917566 QUM917566:QUP917566 REI917566:REL917566 ROE917566:ROH917566 RYA917566:RYD917566 SHW917566:SHZ917566 SRS917566:SRV917566 TBO917566:TBR917566 TLK917566:TLN917566 TVG917566:TVJ917566 UFC917566:UFF917566 UOY917566:UPB917566 UYU917566:UYX917566 VIQ917566:VIT917566 VSM917566:VSP917566 WCI917566:WCL917566 WME917566:WMH917566 WWA917566:WWD917566 S983102:V983102 JO983102:JR983102 TK983102:TN983102 ADG983102:ADJ983102 ANC983102:ANF983102 AWY983102:AXB983102 BGU983102:BGX983102 BQQ983102:BQT983102 CAM983102:CAP983102 CKI983102:CKL983102 CUE983102:CUH983102 DEA983102:DED983102 DNW983102:DNZ983102 DXS983102:DXV983102 EHO983102:EHR983102 ERK983102:ERN983102 FBG983102:FBJ983102 FLC983102:FLF983102 FUY983102:FVB983102 GEU983102:GEX983102 GOQ983102:GOT983102 GYM983102:GYP983102 HII983102:HIL983102 HSE983102:HSH983102 ICA983102:ICD983102 ILW983102:ILZ983102 IVS983102:IVV983102 JFO983102:JFR983102 JPK983102:JPN983102 JZG983102:JZJ983102 KJC983102:KJF983102 KSY983102:KTB983102 LCU983102:LCX983102 LMQ983102:LMT983102 LWM983102:LWP983102 MGI983102:MGL983102 MQE983102:MQH983102 NAA983102:NAD983102 NJW983102:NJZ983102 NTS983102:NTV983102 ODO983102:ODR983102 ONK983102:ONN983102 OXG983102:OXJ983102 PHC983102:PHF983102 PQY983102:PRB983102 QAU983102:QAX983102 QKQ983102:QKT983102 QUM983102:QUP983102 REI983102:REL983102 ROE983102:ROH983102 RYA983102:RYD983102 SHW983102:SHZ983102 SRS983102:SRV983102 TBO983102:TBR983102 TLK983102:TLN983102 TVG983102:TVJ983102 UFC983102:UFF983102 UOY983102:UPB983102 UYU983102:UYX983102 VIQ983102:VIT983102 VSM983102:VSP983102 WCI983102:WCL983102 WME983102:WMH983102 WWA983102:WWD983102 S42:V42 JO42:JR42 TK42:TN42 ADG42:ADJ42 ANC42:ANF42 AWY42:AXB42 BGU42:BGX42 BQQ42:BQT42 CAM42:CAP42 CKI42:CKL42 CUE42:CUH42 DEA42:DED42 DNW42:DNZ42 DXS42:DXV42 EHO42:EHR42 ERK42:ERN42 FBG42:FBJ42 FLC42:FLF42 FUY42:FVB42 GEU42:GEX42 GOQ42:GOT42 GYM42:GYP42 HII42:HIL42 HSE42:HSH42 ICA42:ICD42 ILW42:ILZ42 IVS42:IVV42 JFO42:JFR42 JPK42:JPN42 JZG42:JZJ42 KJC42:KJF42 KSY42:KTB42 LCU42:LCX42 LMQ42:LMT42 LWM42:LWP42 MGI42:MGL42 MQE42:MQH42 NAA42:NAD42 NJW42:NJZ42 NTS42:NTV42 ODO42:ODR42 ONK42:ONN42 OXG42:OXJ42 PHC42:PHF42 PQY42:PRB42 QAU42:QAX42 QKQ42:QKT42 QUM42:QUP42 REI42:REL42 ROE42:ROH42 RYA42:RYD42 SHW42:SHZ42 SRS42:SRV42 TBO42:TBR42 TLK42:TLN42 TVG42:TVJ42 UFC42:UFF42 UOY42:UPB42 UYU42:UYX42 VIQ42:VIT42 VSM42:VSP42 WCI42:WCL42 WME42:WMH42 WWA42:WWD42 S65578:V65578 JO65578:JR65578 TK65578:TN65578 ADG65578:ADJ65578 ANC65578:ANF65578 AWY65578:AXB65578 BGU65578:BGX65578 BQQ65578:BQT65578 CAM65578:CAP65578 CKI65578:CKL65578 CUE65578:CUH65578 DEA65578:DED65578 DNW65578:DNZ65578 DXS65578:DXV65578 EHO65578:EHR65578 ERK65578:ERN65578 FBG65578:FBJ65578 FLC65578:FLF65578 FUY65578:FVB65578 GEU65578:GEX65578 GOQ65578:GOT65578 GYM65578:GYP65578 HII65578:HIL65578 HSE65578:HSH65578 ICA65578:ICD65578 ILW65578:ILZ65578 IVS65578:IVV65578 JFO65578:JFR65578 JPK65578:JPN65578 JZG65578:JZJ65578 KJC65578:KJF65578 KSY65578:KTB65578 LCU65578:LCX65578 LMQ65578:LMT65578 LWM65578:LWP65578 MGI65578:MGL65578 MQE65578:MQH65578 NAA65578:NAD65578 NJW65578:NJZ65578 NTS65578:NTV65578 ODO65578:ODR65578 ONK65578:ONN65578 OXG65578:OXJ65578 PHC65578:PHF65578 PQY65578:PRB65578 QAU65578:QAX65578 QKQ65578:QKT65578 QUM65578:QUP65578 REI65578:REL65578 ROE65578:ROH65578 RYA65578:RYD65578 SHW65578:SHZ65578 SRS65578:SRV65578 TBO65578:TBR65578 TLK65578:TLN65578 TVG65578:TVJ65578 UFC65578:UFF65578 UOY65578:UPB65578 UYU65578:UYX65578 VIQ65578:VIT65578 VSM65578:VSP65578 WCI65578:WCL65578 WME65578:WMH65578 WWA65578:WWD65578 S131114:V131114 JO131114:JR131114 TK131114:TN131114 ADG131114:ADJ131114 ANC131114:ANF131114 AWY131114:AXB131114 BGU131114:BGX131114 BQQ131114:BQT131114 CAM131114:CAP131114 CKI131114:CKL131114 CUE131114:CUH131114 DEA131114:DED131114 DNW131114:DNZ131114 DXS131114:DXV131114 EHO131114:EHR131114 ERK131114:ERN131114 FBG131114:FBJ131114 FLC131114:FLF131114 FUY131114:FVB131114 GEU131114:GEX131114 GOQ131114:GOT131114 GYM131114:GYP131114 HII131114:HIL131114 HSE131114:HSH131114 ICA131114:ICD131114 ILW131114:ILZ131114 IVS131114:IVV131114 JFO131114:JFR131114 JPK131114:JPN131114 JZG131114:JZJ131114 KJC131114:KJF131114 KSY131114:KTB131114 LCU131114:LCX131114 LMQ131114:LMT131114 LWM131114:LWP131114 MGI131114:MGL131114 MQE131114:MQH131114 NAA131114:NAD131114 NJW131114:NJZ131114 NTS131114:NTV131114 ODO131114:ODR131114 ONK131114:ONN131114 OXG131114:OXJ131114 PHC131114:PHF131114 PQY131114:PRB131114 QAU131114:QAX131114 QKQ131114:QKT131114 QUM131114:QUP131114 REI131114:REL131114 ROE131114:ROH131114 RYA131114:RYD131114 SHW131114:SHZ131114 SRS131114:SRV131114 TBO131114:TBR131114 TLK131114:TLN131114 TVG131114:TVJ131114 UFC131114:UFF131114 UOY131114:UPB131114 UYU131114:UYX131114 VIQ131114:VIT131114 VSM131114:VSP131114 WCI131114:WCL131114 WME131114:WMH131114 WWA131114:WWD131114 S196650:V196650 JO196650:JR196650 TK196650:TN196650 ADG196650:ADJ196650 ANC196650:ANF196650 AWY196650:AXB196650 BGU196650:BGX196650 BQQ196650:BQT196650 CAM196650:CAP196650 CKI196650:CKL196650 CUE196650:CUH196650 DEA196650:DED196650 DNW196650:DNZ196650 DXS196650:DXV196650 EHO196650:EHR196650 ERK196650:ERN196650 FBG196650:FBJ196650 FLC196650:FLF196650 FUY196650:FVB196650 GEU196650:GEX196650 GOQ196650:GOT196650 GYM196650:GYP196650 HII196650:HIL196650 HSE196650:HSH196650 ICA196650:ICD196650 ILW196650:ILZ196650 IVS196650:IVV196650 JFO196650:JFR196650 JPK196650:JPN196650 JZG196650:JZJ196650 KJC196650:KJF196650 KSY196650:KTB196650 LCU196650:LCX196650 LMQ196650:LMT196650 LWM196650:LWP196650 MGI196650:MGL196650 MQE196650:MQH196650 NAA196650:NAD196650 NJW196650:NJZ196650 NTS196650:NTV196650 ODO196650:ODR196650 ONK196650:ONN196650 OXG196650:OXJ196650 PHC196650:PHF196650 PQY196650:PRB196650 QAU196650:QAX196650 QKQ196650:QKT196650 QUM196650:QUP196650 REI196650:REL196650 ROE196650:ROH196650 RYA196650:RYD196650 SHW196650:SHZ196650 SRS196650:SRV196650 TBO196650:TBR196650 TLK196650:TLN196650 TVG196650:TVJ196650 UFC196650:UFF196650 UOY196650:UPB196650 UYU196650:UYX196650 VIQ196650:VIT196650 VSM196650:VSP196650 WCI196650:WCL196650 WME196650:WMH196650 WWA196650:WWD196650 S262186:V262186 JO262186:JR262186 TK262186:TN262186 ADG262186:ADJ262186 ANC262186:ANF262186 AWY262186:AXB262186 BGU262186:BGX262186 BQQ262186:BQT262186 CAM262186:CAP262186 CKI262186:CKL262186 CUE262186:CUH262186 DEA262186:DED262186 DNW262186:DNZ262186 DXS262186:DXV262186 EHO262186:EHR262186 ERK262186:ERN262186 FBG262186:FBJ262186 FLC262186:FLF262186 FUY262186:FVB262186 GEU262186:GEX262186 GOQ262186:GOT262186 GYM262186:GYP262186 HII262186:HIL262186 HSE262186:HSH262186 ICA262186:ICD262186 ILW262186:ILZ262186 IVS262186:IVV262186 JFO262186:JFR262186 JPK262186:JPN262186 JZG262186:JZJ262186 KJC262186:KJF262186 KSY262186:KTB262186 LCU262186:LCX262186 LMQ262186:LMT262186 LWM262186:LWP262186 MGI262186:MGL262186 MQE262186:MQH262186 NAA262186:NAD262186 NJW262186:NJZ262186 NTS262186:NTV262186 ODO262186:ODR262186 ONK262186:ONN262186 OXG262186:OXJ262186 PHC262186:PHF262186 PQY262186:PRB262186 QAU262186:QAX262186 QKQ262186:QKT262186 QUM262186:QUP262186 REI262186:REL262186 ROE262186:ROH262186 RYA262186:RYD262186 SHW262186:SHZ262186 SRS262186:SRV262186 TBO262186:TBR262186 TLK262186:TLN262186 TVG262186:TVJ262186 UFC262186:UFF262186 UOY262186:UPB262186 UYU262186:UYX262186 VIQ262186:VIT262186 VSM262186:VSP262186 WCI262186:WCL262186 WME262186:WMH262186 WWA262186:WWD262186 S327722:V327722 JO327722:JR327722 TK327722:TN327722 ADG327722:ADJ327722 ANC327722:ANF327722 AWY327722:AXB327722 BGU327722:BGX327722 BQQ327722:BQT327722 CAM327722:CAP327722 CKI327722:CKL327722 CUE327722:CUH327722 DEA327722:DED327722 DNW327722:DNZ327722 DXS327722:DXV327722 EHO327722:EHR327722 ERK327722:ERN327722 FBG327722:FBJ327722 FLC327722:FLF327722 FUY327722:FVB327722 GEU327722:GEX327722 GOQ327722:GOT327722 GYM327722:GYP327722 HII327722:HIL327722 HSE327722:HSH327722 ICA327722:ICD327722 ILW327722:ILZ327722 IVS327722:IVV327722 JFO327722:JFR327722 JPK327722:JPN327722 JZG327722:JZJ327722 KJC327722:KJF327722 KSY327722:KTB327722 LCU327722:LCX327722 LMQ327722:LMT327722 LWM327722:LWP327722 MGI327722:MGL327722 MQE327722:MQH327722 NAA327722:NAD327722 NJW327722:NJZ327722 NTS327722:NTV327722 ODO327722:ODR327722 ONK327722:ONN327722 OXG327722:OXJ327722 PHC327722:PHF327722 PQY327722:PRB327722 QAU327722:QAX327722 QKQ327722:QKT327722 QUM327722:QUP327722 REI327722:REL327722 ROE327722:ROH327722 RYA327722:RYD327722 SHW327722:SHZ327722 SRS327722:SRV327722 TBO327722:TBR327722 TLK327722:TLN327722 TVG327722:TVJ327722 UFC327722:UFF327722 UOY327722:UPB327722 UYU327722:UYX327722 VIQ327722:VIT327722 VSM327722:VSP327722 WCI327722:WCL327722 WME327722:WMH327722 WWA327722:WWD327722 S393258:V393258 JO393258:JR393258 TK393258:TN393258 ADG393258:ADJ393258 ANC393258:ANF393258 AWY393258:AXB393258 BGU393258:BGX393258 BQQ393258:BQT393258 CAM393258:CAP393258 CKI393258:CKL393258 CUE393258:CUH393258 DEA393258:DED393258 DNW393258:DNZ393258 DXS393258:DXV393258 EHO393258:EHR393258 ERK393258:ERN393258 FBG393258:FBJ393258 FLC393258:FLF393258 FUY393258:FVB393258 GEU393258:GEX393258 GOQ393258:GOT393258 GYM393258:GYP393258 HII393258:HIL393258 HSE393258:HSH393258 ICA393258:ICD393258 ILW393258:ILZ393258 IVS393258:IVV393258 JFO393258:JFR393258 JPK393258:JPN393258 JZG393258:JZJ393258 KJC393258:KJF393258 KSY393258:KTB393258 LCU393258:LCX393258 LMQ393258:LMT393258 LWM393258:LWP393258 MGI393258:MGL393258 MQE393258:MQH393258 NAA393258:NAD393258 NJW393258:NJZ393258 NTS393258:NTV393258 ODO393258:ODR393258 ONK393258:ONN393258 OXG393258:OXJ393258 PHC393258:PHF393258 PQY393258:PRB393258 QAU393258:QAX393258 QKQ393258:QKT393258 QUM393258:QUP393258 REI393258:REL393258 ROE393258:ROH393258 RYA393258:RYD393258 SHW393258:SHZ393258 SRS393258:SRV393258 TBO393258:TBR393258 TLK393258:TLN393258 TVG393258:TVJ393258 UFC393258:UFF393258 UOY393258:UPB393258 UYU393258:UYX393258 VIQ393258:VIT393258 VSM393258:VSP393258 WCI393258:WCL393258 WME393258:WMH393258 WWA393258:WWD393258 S458794:V458794 JO458794:JR458794 TK458794:TN458794 ADG458794:ADJ458794 ANC458794:ANF458794 AWY458794:AXB458794 BGU458794:BGX458794 BQQ458794:BQT458794 CAM458794:CAP458794 CKI458794:CKL458794 CUE458794:CUH458794 DEA458794:DED458794 DNW458794:DNZ458794 DXS458794:DXV458794 EHO458794:EHR458794 ERK458794:ERN458794 FBG458794:FBJ458794 FLC458794:FLF458794 FUY458794:FVB458794 GEU458794:GEX458794 GOQ458794:GOT458794 GYM458794:GYP458794 HII458794:HIL458794 HSE458794:HSH458794 ICA458794:ICD458794 ILW458794:ILZ458794 IVS458794:IVV458794 JFO458794:JFR458794 JPK458794:JPN458794 JZG458794:JZJ458794 KJC458794:KJF458794 KSY458794:KTB458794 LCU458794:LCX458794 LMQ458794:LMT458794 LWM458794:LWP458794 MGI458794:MGL458794 MQE458794:MQH458794 NAA458794:NAD458794 NJW458794:NJZ458794 NTS458794:NTV458794 ODO458794:ODR458794 ONK458794:ONN458794 OXG458794:OXJ458794 PHC458794:PHF458794 PQY458794:PRB458794 QAU458794:QAX458794 QKQ458794:QKT458794 QUM458794:QUP458794 REI458794:REL458794 ROE458794:ROH458794 RYA458794:RYD458794 SHW458794:SHZ458794 SRS458794:SRV458794 TBO458794:TBR458794 TLK458794:TLN458794 TVG458794:TVJ458794 UFC458794:UFF458794 UOY458794:UPB458794 UYU458794:UYX458794 VIQ458794:VIT458794 VSM458794:VSP458794 WCI458794:WCL458794 WME458794:WMH458794 WWA458794:WWD458794 S524330:V524330 JO524330:JR524330 TK524330:TN524330 ADG524330:ADJ524330 ANC524330:ANF524330 AWY524330:AXB524330 BGU524330:BGX524330 BQQ524330:BQT524330 CAM524330:CAP524330 CKI524330:CKL524330 CUE524330:CUH524330 DEA524330:DED524330 DNW524330:DNZ524330 DXS524330:DXV524330 EHO524330:EHR524330 ERK524330:ERN524330 FBG524330:FBJ524330 FLC524330:FLF524330 FUY524330:FVB524330 GEU524330:GEX524330 GOQ524330:GOT524330 GYM524330:GYP524330 HII524330:HIL524330 HSE524330:HSH524330 ICA524330:ICD524330 ILW524330:ILZ524330 IVS524330:IVV524330 JFO524330:JFR524330 JPK524330:JPN524330 JZG524330:JZJ524330 KJC524330:KJF524330 KSY524330:KTB524330 LCU524330:LCX524330 LMQ524330:LMT524330 LWM524330:LWP524330 MGI524330:MGL524330 MQE524330:MQH524330 NAA524330:NAD524330 NJW524330:NJZ524330 NTS524330:NTV524330 ODO524330:ODR524330 ONK524330:ONN524330 OXG524330:OXJ524330 PHC524330:PHF524330 PQY524330:PRB524330 QAU524330:QAX524330 QKQ524330:QKT524330 QUM524330:QUP524330 REI524330:REL524330 ROE524330:ROH524330 RYA524330:RYD524330 SHW524330:SHZ524330 SRS524330:SRV524330 TBO524330:TBR524330 TLK524330:TLN524330 TVG524330:TVJ524330 UFC524330:UFF524330 UOY524330:UPB524330 UYU524330:UYX524330 VIQ524330:VIT524330 VSM524330:VSP524330 WCI524330:WCL524330 WME524330:WMH524330 WWA524330:WWD524330 S589866:V589866 JO589866:JR589866 TK589866:TN589866 ADG589866:ADJ589866 ANC589866:ANF589866 AWY589866:AXB589866 BGU589866:BGX589866 BQQ589866:BQT589866 CAM589866:CAP589866 CKI589866:CKL589866 CUE589866:CUH589866 DEA589866:DED589866 DNW589866:DNZ589866 DXS589866:DXV589866 EHO589866:EHR589866 ERK589866:ERN589866 FBG589866:FBJ589866 FLC589866:FLF589866 FUY589866:FVB589866 GEU589866:GEX589866 GOQ589866:GOT589866 GYM589866:GYP589866 HII589866:HIL589866 HSE589866:HSH589866 ICA589866:ICD589866 ILW589866:ILZ589866 IVS589866:IVV589866 JFO589866:JFR589866 JPK589866:JPN589866 JZG589866:JZJ589866 KJC589866:KJF589866 KSY589866:KTB589866 LCU589866:LCX589866 LMQ589866:LMT589866 LWM589866:LWP589866 MGI589866:MGL589866 MQE589866:MQH589866 NAA589866:NAD589866 NJW589866:NJZ589866 NTS589866:NTV589866 ODO589866:ODR589866 ONK589866:ONN589866 OXG589866:OXJ589866 PHC589866:PHF589866 PQY589866:PRB589866 QAU589866:QAX589866 QKQ589866:QKT589866 QUM589866:QUP589866 REI589866:REL589866 ROE589866:ROH589866 RYA589866:RYD589866 SHW589866:SHZ589866 SRS589866:SRV589866 TBO589866:TBR589866 TLK589866:TLN589866 TVG589866:TVJ589866 UFC589866:UFF589866 UOY589866:UPB589866 UYU589866:UYX589866 VIQ589866:VIT589866 VSM589866:VSP589866 WCI589866:WCL589866 WME589866:WMH589866 WWA589866:WWD589866 S655402:V655402 JO655402:JR655402 TK655402:TN655402 ADG655402:ADJ655402 ANC655402:ANF655402 AWY655402:AXB655402 BGU655402:BGX655402 BQQ655402:BQT655402 CAM655402:CAP655402 CKI655402:CKL655402 CUE655402:CUH655402 DEA655402:DED655402 DNW655402:DNZ655402 DXS655402:DXV655402 EHO655402:EHR655402 ERK655402:ERN655402 FBG655402:FBJ655402 FLC655402:FLF655402 FUY655402:FVB655402 GEU655402:GEX655402 GOQ655402:GOT655402 GYM655402:GYP655402 HII655402:HIL655402 HSE655402:HSH655402 ICA655402:ICD655402 ILW655402:ILZ655402 IVS655402:IVV655402 JFO655402:JFR655402 JPK655402:JPN655402 JZG655402:JZJ655402 KJC655402:KJF655402 KSY655402:KTB655402 LCU655402:LCX655402 LMQ655402:LMT655402 LWM655402:LWP655402 MGI655402:MGL655402 MQE655402:MQH655402 NAA655402:NAD655402 NJW655402:NJZ655402 NTS655402:NTV655402 ODO655402:ODR655402 ONK655402:ONN655402 OXG655402:OXJ655402 PHC655402:PHF655402 PQY655402:PRB655402 QAU655402:QAX655402 QKQ655402:QKT655402 QUM655402:QUP655402 REI655402:REL655402 ROE655402:ROH655402 RYA655402:RYD655402 SHW655402:SHZ655402 SRS655402:SRV655402 TBO655402:TBR655402 TLK655402:TLN655402 TVG655402:TVJ655402 UFC655402:UFF655402 UOY655402:UPB655402 UYU655402:UYX655402 VIQ655402:VIT655402 VSM655402:VSP655402 WCI655402:WCL655402 WME655402:WMH655402 WWA655402:WWD655402 S720938:V720938 JO720938:JR720938 TK720938:TN720938 ADG720938:ADJ720938 ANC720938:ANF720938 AWY720938:AXB720938 BGU720938:BGX720938 BQQ720938:BQT720938 CAM720938:CAP720938 CKI720938:CKL720938 CUE720938:CUH720938 DEA720938:DED720938 DNW720938:DNZ720938 DXS720938:DXV720938 EHO720938:EHR720938 ERK720938:ERN720938 FBG720938:FBJ720938 FLC720938:FLF720938 FUY720938:FVB720938 GEU720938:GEX720938 GOQ720938:GOT720938 GYM720938:GYP720938 HII720938:HIL720938 HSE720938:HSH720938 ICA720938:ICD720938 ILW720938:ILZ720938 IVS720938:IVV720938 JFO720938:JFR720938 JPK720938:JPN720938 JZG720938:JZJ720938 KJC720938:KJF720938 KSY720938:KTB720938 LCU720938:LCX720938 LMQ720938:LMT720938 LWM720938:LWP720938 MGI720938:MGL720938 MQE720938:MQH720938 NAA720938:NAD720938 NJW720938:NJZ720938 NTS720938:NTV720938 ODO720938:ODR720938 ONK720938:ONN720938 OXG720938:OXJ720938 PHC720938:PHF720938 PQY720938:PRB720938 QAU720938:QAX720938 QKQ720938:QKT720938 QUM720938:QUP720938 REI720938:REL720938 ROE720938:ROH720938 RYA720938:RYD720938 SHW720938:SHZ720938 SRS720938:SRV720938 TBO720938:TBR720938 TLK720938:TLN720938 TVG720938:TVJ720938 UFC720938:UFF720938 UOY720938:UPB720938 UYU720938:UYX720938 VIQ720938:VIT720938 VSM720938:VSP720938 WCI720938:WCL720938 WME720938:WMH720938 WWA720938:WWD720938 S786474:V786474 JO786474:JR786474 TK786474:TN786474 ADG786474:ADJ786474 ANC786474:ANF786474 AWY786474:AXB786474 BGU786474:BGX786474 BQQ786474:BQT786474 CAM786474:CAP786474 CKI786474:CKL786474 CUE786474:CUH786474 DEA786474:DED786474 DNW786474:DNZ786474 DXS786474:DXV786474 EHO786474:EHR786474 ERK786474:ERN786474 FBG786474:FBJ786474 FLC786474:FLF786474 FUY786474:FVB786474 GEU786474:GEX786474 GOQ786474:GOT786474 GYM786474:GYP786474 HII786474:HIL786474 HSE786474:HSH786474 ICA786474:ICD786474 ILW786474:ILZ786474 IVS786474:IVV786474 JFO786474:JFR786474 JPK786474:JPN786474 JZG786474:JZJ786474 KJC786474:KJF786474 KSY786474:KTB786474 LCU786474:LCX786474 LMQ786474:LMT786474 LWM786474:LWP786474 MGI786474:MGL786474 MQE786474:MQH786474 NAA786474:NAD786474 NJW786474:NJZ786474 NTS786474:NTV786474 ODO786474:ODR786474 ONK786474:ONN786474 OXG786474:OXJ786474 PHC786474:PHF786474 PQY786474:PRB786474 QAU786474:QAX786474 QKQ786474:QKT786474 QUM786474:QUP786474 REI786474:REL786474 ROE786474:ROH786474 RYA786474:RYD786474 SHW786474:SHZ786474 SRS786474:SRV786474 TBO786474:TBR786474 TLK786474:TLN786474 TVG786474:TVJ786474 UFC786474:UFF786474 UOY786474:UPB786474 UYU786474:UYX786474 VIQ786474:VIT786474 VSM786474:VSP786474 WCI786474:WCL786474 WME786474:WMH786474 WWA786474:WWD786474 S852010:V852010 JO852010:JR852010 TK852010:TN852010 ADG852010:ADJ852010 ANC852010:ANF852010 AWY852010:AXB852010 BGU852010:BGX852010 BQQ852010:BQT852010 CAM852010:CAP852010 CKI852010:CKL852010 CUE852010:CUH852010 DEA852010:DED852010 DNW852010:DNZ852010 DXS852010:DXV852010 EHO852010:EHR852010 ERK852010:ERN852010 FBG852010:FBJ852010 FLC852010:FLF852010 FUY852010:FVB852010 GEU852010:GEX852010 GOQ852010:GOT852010 GYM852010:GYP852010 HII852010:HIL852010 HSE852010:HSH852010 ICA852010:ICD852010 ILW852010:ILZ852010 IVS852010:IVV852010 JFO852010:JFR852010 JPK852010:JPN852010 JZG852010:JZJ852010 KJC852010:KJF852010 KSY852010:KTB852010 LCU852010:LCX852010 LMQ852010:LMT852010 LWM852010:LWP852010 MGI852010:MGL852010 MQE852010:MQH852010 NAA852010:NAD852010 NJW852010:NJZ852010 NTS852010:NTV852010 ODO852010:ODR852010 ONK852010:ONN852010 OXG852010:OXJ852010 PHC852010:PHF852010 PQY852010:PRB852010 QAU852010:QAX852010 QKQ852010:QKT852010 QUM852010:QUP852010 REI852010:REL852010 ROE852010:ROH852010 RYA852010:RYD852010 SHW852010:SHZ852010 SRS852010:SRV852010 TBO852010:TBR852010 TLK852010:TLN852010 TVG852010:TVJ852010 UFC852010:UFF852010 UOY852010:UPB852010 UYU852010:UYX852010 VIQ852010:VIT852010 VSM852010:VSP852010 WCI852010:WCL852010 WME852010:WMH852010 WWA852010:WWD852010 S917546:V917546 JO917546:JR917546 TK917546:TN917546 ADG917546:ADJ917546 ANC917546:ANF917546 AWY917546:AXB917546 BGU917546:BGX917546 BQQ917546:BQT917546 CAM917546:CAP917546 CKI917546:CKL917546 CUE917546:CUH917546 DEA917546:DED917546 DNW917546:DNZ917546 DXS917546:DXV917546 EHO917546:EHR917546 ERK917546:ERN917546 FBG917546:FBJ917546 FLC917546:FLF917546 FUY917546:FVB917546 GEU917546:GEX917546 GOQ917546:GOT917546 GYM917546:GYP917546 HII917546:HIL917546 HSE917546:HSH917546 ICA917546:ICD917546 ILW917546:ILZ917546 IVS917546:IVV917546 JFO917546:JFR917546 JPK917546:JPN917546 JZG917546:JZJ917546 KJC917546:KJF917546 KSY917546:KTB917546 LCU917546:LCX917546 LMQ917546:LMT917546 LWM917546:LWP917546 MGI917546:MGL917546 MQE917546:MQH917546 NAA917546:NAD917546 NJW917546:NJZ917546 NTS917546:NTV917546 ODO917546:ODR917546 ONK917546:ONN917546 OXG917546:OXJ917546 PHC917546:PHF917546 PQY917546:PRB917546 QAU917546:QAX917546 QKQ917546:QKT917546 QUM917546:QUP917546 REI917546:REL917546 ROE917546:ROH917546 RYA917546:RYD917546 SHW917546:SHZ917546 SRS917546:SRV917546 TBO917546:TBR917546 TLK917546:TLN917546 TVG917546:TVJ917546 UFC917546:UFF917546 UOY917546:UPB917546 UYU917546:UYX917546 VIQ917546:VIT917546 VSM917546:VSP917546 WCI917546:WCL917546 WME917546:WMH917546 WWA917546:WWD917546 S983082:V983082 JO983082:JR983082 TK983082:TN983082 ADG983082:ADJ983082 ANC983082:ANF983082 AWY983082:AXB983082 BGU983082:BGX983082 BQQ983082:BQT983082 CAM983082:CAP983082 CKI983082:CKL983082 CUE983082:CUH983082 DEA983082:DED983082 DNW983082:DNZ983082 DXS983082:DXV983082 EHO983082:EHR983082 ERK983082:ERN983082 FBG983082:FBJ983082 FLC983082:FLF983082 FUY983082:FVB983082 GEU983082:GEX983082 GOQ983082:GOT983082 GYM983082:GYP983082 HII983082:HIL983082 HSE983082:HSH983082 ICA983082:ICD983082 ILW983082:ILZ983082 IVS983082:IVV983082 JFO983082:JFR983082 JPK983082:JPN983082 JZG983082:JZJ983082 KJC983082:KJF983082 KSY983082:KTB983082 LCU983082:LCX983082 LMQ983082:LMT983082 LWM983082:LWP983082 MGI983082:MGL983082 MQE983082:MQH983082 NAA983082:NAD983082 NJW983082:NJZ983082 NTS983082:NTV983082 ODO983082:ODR983082 ONK983082:ONN983082 OXG983082:OXJ983082 PHC983082:PHF983082 PQY983082:PRB983082 QAU983082:QAX983082 QKQ983082:QKT983082 QUM983082:QUP983082 REI983082:REL983082 ROE983082:ROH983082 RYA983082:RYD983082 SHW983082:SHZ983082 SRS983082:SRV983082 TBO983082:TBR983082 TLK983082:TLN983082 TVG983082:TVJ983082 UFC983082:UFF983082 UOY983082:UPB983082 UYU983082:UYX983082 VIQ983082:VIT983082 VSM983082:VSP983082 WCI983082:WCL983082 WME983082:WMH983082 WWA983082:WWD983082</xm:sqref>
        </x14:dataValidation>
        <x14:dataValidation type="list" allowBlank="1" showInputMessage="1" showErrorMessage="1" xr:uid="{21B31E6D-1EA1-408A-BCED-D37D914BE6CC}">
          <x14:formula1>
            <xm:f>"一級,二級,木造"</xm:f>
          </x14:formula1>
          <xm:sqref>L2:O2 JH2:JK2 TD2:TG2 ACZ2:ADC2 AMV2:AMY2 AWR2:AWU2 BGN2:BGQ2 BQJ2:BQM2 CAF2:CAI2 CKB2:CKE2 CTX2:CUA2 DDT2:DDW2 DNP2:DNS2 DXL2:DXO2 EHH2:EHK2 ERD2:ERG2 FAZ2:FBC2 FKV2:FKY2 FUR2:FUU2 GEN2:GEQ2 GOJ2:GOM2 GYF2:GYI2 HIB2:HIE2 HRX2:HSA2 IBT2:IBW2 ILP2:ILS2 IVL2:IVO2 JFH2:JFK2 JPD2:JPG2 JYZ2:JZC2 KIV2:KIY2 KSR2:KSU2 LCN2:LCQ2 LMJ2:LMM2 LWF2:LWI2 MGB2:MGE2 MPX2:MQA2 MZT2:MZW2 NJP2:NJS2 NTL2:NTO2 ODH2:ODK2 OND2:ONG2 OWZ2:OXC2 PGV2:PGY2 PQR2:PQU2 QAN2:QAQ2 QKJ2:QKM2 QUF2:QUI2 REB2:REE2 RNX2:ROA2 RXT2:RXW2 SHP2:SHS2 SRL2:SRO2 TBH2:TBK2 TLD2:TLG2 TUZ2:TVC2 UEV2:UEY2 UOR2:UOU2 UYN2:UYQ2 VIJ2:VIM2 VSF2:VSI2 WCB2:WCE2 WLX2:WMA2 WVT2:WVW2 L65538:O65538 JH65538:JK65538 TD65538:TG65538 ACZ65538:ADC65538 AMV65538:AMY65538 AWR65538:AWU65538 BGN65538:BGQ65538 BQJ65538:BQM65538 CAF65538:CAI65538 CKB65538:CKE65538 CTX65538:CUA65538 DDT65538:DDW65538 DNP65538:DNS65538 DXL65538:DXO65538 EHH65538:EHK65538 ERD65538:ERG65538 FAZ65538:FBC65538 FKV65538:FKY65538 FUR65538:FUU65538 GEN65538:GEQ65538 GOJ65538:GOM65538 GYF65538:GYI65538 HIB65538:HIE65538 HRX65538:HSA65538 IBT65538:IBW65538 ILP65538:ILS65538 IVL65538:IVO65538 JFH65538:JFK65538 JPD65538:JPG65538 JYZ65538:JZC65538 KIV65538:KIY65538 KSR65538:KSU65538 LCN65538:LCQ65538 LMJ65538:LMM65538 LWF65538:LWI65538 MGB65538:MGE65538 MPX65538:MQA65538 MZT65538:MZW65538 NJP65538:NJS65538 NTL65538:NTO65538 ODH65538:ODK65538 OND65538:ONG65538 OWZ65538:OXC65538 PGV65538:PGY65538 PQR65538:PQU65538 QAN65538:QAQ65538 QKJ65538:QKM65538 QUF65538:QUI65538 REB65538:REE65538 RNX65538:ROA65538 RXT65538:RXW65538 SHP65538:SHS65538 SRL65538:SRO65538 TBH65538:TBK65538 TLD65538:TLG65538 TUZ65538:TVC65538 UEV65538:UEY65538 UOR65538:UOU65538 UYN65538:UYQ65538 VIJ65538:VIM65538 VSF65538:VSI65538 WCB65538:WCE65538 WLX65538:WMA65538 WVT65538:WVW65538 L131074:O131074 JH131074:JK131074 TD131074:TG131074 ACZ131074:ADC131074 AMV131074:AMY131074 AWR131074:AWU131074 BGN131074:BGQ131074 BQJ131074:BQM131074 CAF131074:CAI131074 CKB131074:CKE131074 CTX131074:CUA131074 DDT131074:DDW131074 DNP131074:DNS131074 DXL131074:DXO131074 EHH131074:EHK131074 ERD131074:ERG131074 FAZ131074:FBC131074 FKV131074:FKY131074 FUR131074:FUU131074 GEN131074:GEQ131074 GOJ131074:GOM131074 GYF131074:GYI131074 HIB131074:HIE131074 HRX131074:HSA131074 IBT131074:IBW131074 ILP131074:ILS131074 IVL131074:IVO131074 JFH131074:JFK131074 JPD131074:JPG131074 JYZ131074:JZC131074 KIV131074:KIY131074 KSR131074:KSU131074 LCN131074:LCQ131074 LMJ131074:LMM131074 LWF131074:LWI131074 MGB131074:MGE131074 MPX131074:MQA131074 MZT131074:MZW131074 NJP131074:NJS131074 NTL131074:NTO131074 ODH131074:ODK131074 OND131074:ONG131074 OWZ131074:OXC131074 PGV131074:PGY131074 PQR131074:PQU131074 QAN131074:QAQ131074 QKJ131074:QKM131074 QUF131074:QUI131074 REB131074:REE131074 RNX131074:ROA131074 RXT131074:RXW131074 SHP131074:SHS131074 SRL131074:SRO131074 TBH131074:TBK131074 TLD131074:TLG131074 TUZ131074:TVC131074 UEV131074:UEY131074 UOR131074:UOU131074 UYN131074:UYQ131074 VIJ131074:VIM131074 VSF131074:VSI131074 WCB131074:WCE131074 WLX131074:WMA131074 WVT131074:WVW131074 L196610:O196610 JH196610:JK196610 TD196610:TG196610 ACZ196610:ADC196610 AMV196610:AMY196610 AWR196610:AWU196610 BGN196610:BGQ196610 BQJ196610:BQM196610 CAF196610:CAI196610 CKB196610:CKE196610 CTX196610:CUA196610 DDT196610:DDW196610 DNP196610:DNS196610 DXL196610:DXO196610 EHH196610:EHK196610 ERD196610:ERG196610 FAZ196610:FBC196610 FKV196610:FKY196610 FUR196610:FUU196610 GEN196610:GEQ196610 GOJ196610:GOM196610 GYF196610:GYI196610 HIB196610:HIE196610 HRX196610:HSA196610 IBT196610:IBW196610 ILP196610:ILS196610 IVL196610:IVO196610 JFH196610:JFK196610 JPD196610:JPG196610 JYZ196610:JZC196610 KIV196610:KIY196610 KSR196610:KSU196610 LCN196610:LCQ196610 LMJ196610:LMM196610 LWF196610:LWI196610 MGB196610:MGE196610 MPX196610:MQA196610 MZT196610:MZW196610 NJP196610:NJS196610 NTL196610:NTO196610 ODH196610:ODK196610 OND196610:ONG196610 OWZ196610:OXC196610 PGV196610:PGY196610 PQR196610:PQU196610 QAN196610:QAQ196610 QKJ196610:QKM196610 QUF196610:QUI196610 REB196610:REE196610 RNX196610:ROA196610 RXT196610:RXW196610 SHP196610:SHS196610 SRL196610:SRO196610 TBH196610:TBK196610 TLD196610:TLG196610 TUZ196610:TVC196610 UEV196610:UEY196610 UOR196610:UOU196610 UYN196610:UYQ196610 VIJ196610:VIM196610 VSF196610:VSI196610 WCB196610:WCE196610 WLX196610:WMA196610 WVT196610:WVW196610 L262146:O262146 JH262146:JK262146 TD262146:TG262146 ACZ262146:ADC262146 AMV262146:AMY262146 AWR262146:AWU262146 BGN262146:BGQ262146 BQJ262146:BQM262146 CAF262146:CAI262146 CKB262146:CKE262146 CTX262146:CUA262146 DDT262146:DDW262146 DNP262146:DNS262146 DXL262146:DXO262146 EHH262146:EHK262146 ERD262146:ERG262146 FAZ262146:FBC262146 FKV262146:FKY262146 FUR262146:FUU262146 GEN262146:GEQ262146 GOJ262146:GOM262146 GYF262146:GYI262146 HIB262146:HIE262146 HRX262146:HSA262146 IBT262146:IBW262146 ILP262146:ILS262146 IVL262146:IVO262146 JFH262146:JFK262146 JPD262146:JPG262146 JYZ262146:JZC262146 KIV262146:KIY262146 KSR262146:KSU262146 LCN262146:LCQ262146 LMJ262146:LMM262146 LWF262146:LWI262146 MGB262146:MGE262146 MPX262146:MQA262146 MZT262146:MZW262146 NJP262146:NJS262146 NTL262146:NTO262146 ODH262146:ODK262146 OND262146:ONG262146 OWZ262146:OXC262146 PGV262146:PGY262146 PQR262146:PQU262146 QAN262146:QAQ262146 QKJ262146:QKM262146 QUF262146:QUI262146 REB262146:REE262146 RNX262146:ROA262146 RXT262146:RXW262146 SHP262146:SHS262146 SRL262146:SRO262146 TBH262146:TBK262146 TLD262146:TLG262146 TUZ262146:TVC262146 UEV262146:UEY262146 UOR262146:UOU262146 UYN262146:UYQ262146 VIJ262146:VIM262146 VSF262146:VSI262146 WCB262146:WCE262146 WLX262146:WMA262146 WVT262146:WVW262146 L327682:O327682 JH327682:JK327682 TD327682:TG327682 ACZ327682:ADC327682 AMV327682:AMY327682 AWR327682:AWU327682 BGN327682:BGQ327682 BQJ327682:BQM327682 CAF327682:CAI327682 CKB327682:CKE327682 CTX327682:CUA327682 DDT327682:DDW327682 DNP327682:DNS327682 DXL327682:DXO327682 EHH327682:EHK327682 ERD327682:ERG327682 FAZ327682:FBC327682 FKV327682:FKY327682 FUR327682:FUU327682 GEN327682:GEQ327682 GOJ327682:GOM327682 GYF327682:GYI327682 HIB327682:HIE327682 HRX327682:HSA327682 IBT327682:IBW327682 ILP327682:ILS327682 IVL327682:IVO327682 JFH327682:JFK327682 JPD327682:JPG327682 JYZ327682:JZC327682 KIV327682:KIY327682 KSR327682:KSU327682 LCN327682:LCQ327682 LMJ327682:LMM327682 LWF327682:LWI327682 MGB327682:MGE327682 MPX327682:MQA327682 MZT327682:MZW327682 NJP327682:NJS327682 NTL327682:NTO327682 ODH327682:ODK327682 OND327682:ONG327682 OWZ327682:OXC327682 PGV327682:PGY327682 PQR327682:PQU327682 QAN327682:QAQ327682 QKJ327682:QKM327682 QUF327682:QUI327682 REB327682:REE327682 RNX327682:ROA327682 RXT327682:RXW327682 SHP327682:SHS327682 SRL327682:SRO327682 TBH327682:TBK327682 TLD327682:TLG327682 TUZ327682:TVC327682 UEV327682:UEY327682 UOR327682:UOU327682 UYN327682:UYQ327682 VIJ327682:VIM327682 VSF327682:VSI327682 WCB327682:WCE327682 WLX327682:WMA327682 WVT327682:WVW327682 L393218:O393218 JH393218:JK393218 TD393218:TG393218 ACZ393218:ADC393218 AMV393218:AMY393218 AWR393218:AWU393218 BGN393218:BGQ393218 BQJ393218:BQM393218 CAF393218:CAI393218 CKB393218:CKE393218 CTX393218:CUA393218 DDT393218:DDW393218 DNP393218:DNS393218 DXL393218:DXO393218 EHH393218:EHK393218 ERD393218:ERG393218 FAZ393218:FBC393218 FKV393218:FKY393218 FUR393218:FUU393218 GEN393218:GEQ393218 GOJ393218:GOM393218 GYF393218:GYI393218 HIB393218:HIE393218 HRX393218:HSA393218 IBT393218:IBW393218 ILP393218:ILS393218 IVL393218:IVO393218 JFH393218:JFK393218 JPD393218:JPG393218 JYZ393218:JZC393218 KIV393218:KIY393218 KSR393218:KSU393218 LCN393218:LCQ393218 LMJ393218:LMM393218 LWF393218:LWI393218 MGB393218:MGE393218 MPX393218:MQA393218 MZT393218:MZW393218 NJP393218:NJS393218 NTL393218:NTO393218 ODH393218:ODK393218 OND393218:ONG393218 OWZ393218:OXC393218 PGV393218:PGY393218 PQR393218:PQU393218 QAN393218:QAQ393218 QKJ393218:QKM393218 QUF393218:QUI393218 REB393218:REE393218 RNX393218:ROA393218 RXT393218:RXW393218 SHP393218:SHS393218 SRL393218:SRO393218 TBH393218:TBK393218 TLD393218:TLG393218 TUZ393218:TVC393218 UEV393218:UEY393218 UOR393218:UOU393218 UYN393218:UYQ393218 VIJ393218:VIM393218 VSF393218:VSI393218 WCB393218:WCE393218 WLX393218:WMA393218 WVT393218:WVW393218 L458754:O458754 JH458754:JK458754 TD458754:TG458754 ACZ458754:ADC458754 AMV458754:AMY458754 AWR458754:AWU458754 BGN458754:BGQ458754 BQJ458754:BQM458754 CAF458754:CAI458754 CKB458754:CKE458754 CTX458754:CUA458754 DDT458754:DDW458754 DNP458754:DNS458754 DXL458754:DXO458754 EHH458754:EHK458754 ERD458754:ERG458754 FAZ458754:FBC458754 FKV458754:FKY458754 FUR458754:FUU458754 GEN458754:GEQ458754 GOJ458754:GOM458754 GYF458754:GYI458754 HIB458754:HIE458754 HRX458754:HSA458754 IBT458754:IBW458754 ILP458754:ILS458754 IVL458754:IVO458754 JFH458754:JFK458754 JPD458754:JPG458754 JYZ458754:JZC458754 KIV458754:KIY458754 KSR458754:KSU458754 LCN458754:LCQ458754 LMJ458754:LMM458754 LWF458754:LWI458754 MGB458754:MGE458754 MPX458754:MQA458754 MZT458754:MZW458754 NJP458754:NJS458754 NTL458754:NTO458754 ODH458754:ODK458754 OND458754:ONG458754 OWZ458754:OXC458754 PGV458754:PGY458754 PQR458754:PQU458754 QAN458754:QAQ458754 QKJ458754:QKM458754 QUF458754:QUI458754 REB458754:REE458754 RNX458754:ROA458754 RXT458754:RXW458754 SHP458754:SHS458754 SRL458754:SRO458754 TBH458754:TBK458754 TLD458754:TLG458754 TUZ458754:TVC458754 UEV458754:UEY458754 UOR458754:UOU458754 UYN458754:UYQ458754 VIJ458754:VIM458754 VSF458754:VSI458754 WCB458754:WCE458754 WLX458754:WMA458754 WVT458754:WVW458754 L524290:O524290 JH524290:JK524290 TD524290:TG524290 ACZ524290:ADC524290 AMV524290:AMY524290 AWR524290:AWU524290 BGN524290:BGQ524290 BQJ524290:BQM524290 CAF524290:CAI524290 CKB524290:CKE524290 CTX524290:CUA524290 DDT524290:DDW524290 DNP524290:DNS524290 DXL524290:DXO524290 EHH524290:EHK524290 ERD524290:ERG524290 FAZ524290:FBC524290 FKV524290:FKY524290 FUR524290:FUU524290 GEN524290:GEQ524290 GOJ524290:GOM524290 GYF524290:GYI524290 HIB524290:HIE524290 HRX524290:HSA524290 IBT524290:IBW524290 ILP524290:ILS524290 IVL524290:IVO524290 JFH524290:JFK524290 JPD524290:JPG524290 JYZ524290:JZC524290 KIV524290:KIY524290 KSR524290:KSU524290 LCN524290:LCQ524290 LMJ524290:LMM524290 LWF524290:LWI524290 MGB524290:MGE524290 MPX524290:MQA524290 MZT524290:MZW524290 NJP524290:NJS524290 NTL524290:NTO524290 ODH524290:ODK524290 OND524290:ONG524290 OWZ524290:OXC524290 PGV524290:PGY524290 PQR524290:PQU524290 QAN524290:QAQ524290 QKJ524290:QKM524290 QUF524290:QUI524290 REB524290:REE524290 RNX524290:ROA524290 RXT524290:RXW524290 SHP524290:SHS524290 SRL524290:SRO524290 TBH524290:TBK524290 TLD524290:TLG524290 TUZ524290:TVC524290 UEV524290:UEY524290 UOR524290:UOU524290 UYN524290:UYQ524290 VIJ524290:VIM524290 VSF524290:VSI524290 WCB524290:WCE524290 WLX524290:WMA524290 WVT524290:WVW524290 L589826:O589826 JH589826:JK589826 TD589826:TG589826 ACZ589826:ADC589826 AMV589826:AMY589826 AWR589826:AWU589826 BGN589826:BGQ589826 BQJ589826:BQM589826 CAF589826:CAI589826 CKB589826:CKE589826 CTX589826:CUA589826 DDT589826:DDW589826 DNP589826:DNS589826 DXL589826:DXO589826 EHH589826:EHK589826 ERD589826:ERG589826 FAZ589826:FBC589826 FKV589826:FKY589826 FUR589826:FUU589826 GEN589826:GEQ589826 GOJ589826:GOM589826 GYF589826:GYI589826 HIB589826:HIE589826 HRX589826:HSA589826 IBT589826:IBW589826 ILP589826:ILS589826 IVL589826:IVO589826 JFH589826:JFK589826 JPD589826:JPG589826 JYZ589826:JZC589826 KIV589826:KIY589826 KSR589826:KSU589826 LCN589826:LCQ589826 LMJ589826:LMM589826 LWF589826:LWI589826 MGB589826:MGE589826 MPX589826:MQA589826 MZT589826:MZW589826 NJP589826:NJS589826 NTL589826:NTO589826 ODH589826:ODK589826 OND589826:ONG589826 OWZ589826:OXC589826 PGV589826:PGY589826 PQR589826:PQU589826 QAN589826:QAQ589826 QKJ589826:QKM589826 QUF589826:QUI589826 REB589826:REE589826 RNX589826:ROA589826 RXT589826:RXW589826 SHP589826:SHS589826 SRL589826:SRO589826 TBH589826:TBK589826 TLD589826:TLG589826 TUZ589826:TVC589826 UEV589826:UEY589826 UOR589826:UOU589826 UYN589826:UYQ589826 VIJ589826:VIM589826 VSF589826:VSI589826 WCB589826:WCE589826 WLX589826:WMA589826 WVT589826:WVW589826 L655362:O655362 JH655362:JK655362 TD655362:TG655362 ACZ655362:ADC655362 AMV655362:AMY655362 AWR655362:AWU655362 BGN655362:BGQ655362 BQJ655362:BQM655362 CAF655362:CAI655362 CKB655362:CKE655362 CTX655362:CUA655362 DDT655362:DDW655362 DNP655362:DNS655362 DXL655362:DXO655362 EHH655362:EHK655362 ERD655362:ERG655362 FAZ655362:FBC655362 FKV655362:FKY655362 FUR655362:FUU655362 GEN655362:GEQ655362 GOJ655362:GOM655362 GYF655362:GYI655362 HIB655362:HIE655362 HRX655362:HSA655362 IBT655362:IBW655362 ILP655362:ILS655362 IVL655362:IVO655362 JFH655362:JFK655362 JPD655362:JPG655362 JYZ655362:JZC655362 KIV655362:KIY655362 KSR655362:KSU655362 LCN655362:LCQ655362 LMJ655362:LMM655362 LWF655362:LWI655362 MGB655362:MGE655362 MPX655362:MQA655362 MZT655362:MZW655362 NJP655362:NJS655362 NTL655362:NTO655362 ODH655362:ODK655362 OND655362:ONG655362 OWZ655362:OXC655362 PGV655362:PGY655362 PQR655362:PQU655362 QAN655362:QAQ655362 QKJ655362:QKM655362 QUF655362:QUI655362 REB655362:REE655362 RNX655362:ROA655362 RXT655362:RXW655362 SHP655362:SHS655362 SRL655362:SRO655362 TBH655362:TBK655362 TLD655362:TLG655362 TUZ655362:TVC655362 UEV655362:UEY655362 UOR655362:UOU655362 UYN655362:UYQ655362 VIJ655362:VIM655362 VSF655362:VSI655362 WCB655362:WCE655362 WLX655362:WMA655362 WVT655362:WVW655362 L720898:O720898 JH720898:JK720898 TD720898:TG720898 ACZ720898:ADC720898 AMV720898:AMY720898 AWR720898:AWU720898 BGN720898:BGQ720898 BQJ720898:BQM720898 CAF720898:CAI720898 CKB720898:CKE720898 CTX720898:CUA720898 DDT720898:DDW720898 DNP720898:DNS720898 DXL720898:DXO720898 EHH720898:EHK720898 ERD720898:ERG720898 FAZ720898:FBC720898 FKV720898:FKY720898 FUR720898:FUU720898 GEN720898:GEQ720898 GOJ720898:GOM720898 GYF720898:GYI720898 HIB720898:HIE720898 HRX720898:HSA720898 IBT720898:IBW720898 ILP720898:ILS720898 IVL720898:IVO720898 JFH720898:JFK720898 JPD720898:JPG720898 JYZ720898:JZC720898 KIV720898:KIY720898 KSR720898:KSU720898 LCN720898:LCQ720898 LMJ720898:LMM720898 LWF720898:LWI720898 MGB720898:MGE720898 MPX720898:MQA720898 MZT720898:MZW720898 NJP720898:NJS720898 NTL720898:NTO720898 ODH720898:ODK720898 OND720898:ONG720898 OWZ720898:OXC720898 PGV720898:PGY720898 PQR720898:PQU720898 QAN720898:QAQ720898 QKJ720898:QKM720898 QUF720898:QUI720898 REB720898:REE720898 RNX720898:ROA720898 RXT720898:RXW720898 SHP720898:SHS720898 SRL720898:SRO720898 TBH720898:TBK720898 TLD720898:TLG720898 TUZ720898:TVC720898 UEV720898:UEY720898 UOR720898:UOU720898 UYN720898:UYQ720898 VIJ720898:VIM720898 VSF720898:VSI720898 WCB720898:WCE720898 WLX720898:WMA720898 WVT720898:WVW720898 L786434:O786434 JH786434:JK786434 TD786434:TG786434 ACZ786434:ADC786434 AMV786434:AMY786434 AWR786434:AWU786434 BGN786434:BGQ786434 BQJ786434:BQM786434 CAF786434:CAI786434 CKB786434:CKE786434 CTX786434:CUA786434 DDT786434:DDW786434 DNP786434:DNS786434 DXL786434:DXO786434 EHH786434:EHK786434 ERD786434:ERG786434 FAZ786434:FBC786434 FKV786434:FKY786434 FUR786434:FUU786434 GEN786434:GEQ786434 GOJ786434:GOM786434 GYF786434:GYI786434 HIB786434:HIE786434 HRX786434:HSA786434 IBT786434:IBW786434 ILP786434:ILS786434 IVL786434:IVO786434 JFH786434:JFK786434 JPD786434:JPG786434 JYZ786434:JZC786434 KIV786434:KIY786434 KSR786434:KSU786434 LCN786434:LCQ786434 LMJ786434:LMM786434 LWF786434:LWI786434 MGB786434:MGE786434 MPX786434:MQA786434 MZT786434:MZW786434 NJP786434:NJS786434 NTL786434:NTO786434 ODH786434:ODK786434 OND786434:ONG786434 OWZ786434:OXC786434 PGV786434:PGY786434 PQR786434:PQU786434 QAN786434:QAQ786434 QKJ786434:QKM786434 QUF786434:QUI786434 REB786434:REE786434 RNX786434:ROA786434 RXT786434:RXW786434 SHP786434:SHS786434 SRL786434:SRO786434 TBH786434:TBK786434 TLD786434:TLG786434 TUZ786434:TVC786434 UEV786434:UEY786434 UOR786434:UOU786434 UYN786434:UYQ786434 VIJ786434:VIM786434 VSF786434:VSI786434 WCB786434:WCE786434 WLX786434:WMA786434 WVT786434:WVW786434 L851970:O851970 JH851970:JK851970 TD851970:TG851970 ACZ851970:ADC851970 AMV851970:AMY851970 AWR851970:AWU851970 BGN851970:BGQ851970 BQJ851970:BQM851970 CAF851970:CAI851970 CKB851970:CKE851970 CTX851970:CUA851970 DDT851970:DDW851970 DNP851970:DNS851970 DXL851970:DXO851970 EHH851970:EHK851970 ERD851970:ERG851970 FAZ851970:FBC851970 FKV851970:FKY851970 FUR851970:FUU851970 GEN851970:GEQ851970 GOJ851970:GOM851970 GYF851970:GYI851970 HIB851970:HIE851970 HRX851970:HSA851970 IBT851970:IBW851970 ILP851970:ILS851970 IVL851970:IVO851970 JFH851970:JFK851970 JPD851970:JPG851970 JYZ851970:JZC851970 KIV851970:KIY851970 KSR851970:KSU851970 LCN851970:LCQ851970 LMJ851970:LMM851970 LWF851970:LWI851970 MGB851970:MGE851970 MPX851970:MQA851970 MZT851970:MZW851970 NJP851970:NJS851970 NTL851970:NTO851970 ODH851970:ODK851970 OND851970:ONG851970 OWZ851970:OXC851970 PGV851970:PGY851970 PQR851970:PQU851970 QAN851970:QAQ851970 QKJ851970:QKM851970 QUF851970:QUI851970 REB851970:REE851970 RNX851970:ROA851970 RXT851970:RXW851970 SHP851970:SHS851970 SRL851970:SRO851970 TBH851970:TBK851970 TLD851970:TLG851970 TUZ851970:TVC851970 UEV851970:UEY851970 UOR851970:UOU851970 UYN851970:UYQ851970 VIJ851970:VIM851970 VSF851970:VSI851970 WCB851970:WCE851970 WLX851970:WMA851970 WVT851970:WVW851970 L917506:O917506 JH917506:JK917506 TD917506:TG917506 ACZ917506:ADC917506 AMV917506:AMY917506 AWR917506:AWU917506 BGN917506:BGQ917506 BQJ917506:BQM917506 CAF917506:CAI917506 CKB917506:CKE917506 CTX917506:CUA917506 DDT917506:DDW917506 DNP917506:DNS917506 DXL917506:DXO917506 EHH917506:EHK917506 ERD917506:ERG917506 FAZ917506:FBC917506 FKV917506:FKY917506 FUR917506:FUU917506 GEN917506:GEQ917506 GOJ917506:GOM917506 GYF917506:GYI917506 HIB917506:HIE917506 HRX917506:HSA917506 IBT917506:IBW917506 ILP917506:ILS917506 IVL917506:IVO917506 JFH917506:JFK917506 JPD917506:JPG917506 JYZ917506:JZC917506 KIV917506:KIY917506 KSR917506:KSU917506 LCN917506:LCQ917506 LMJ917506:LMM917506 LWF917506:LWI917506 MGB917506:MGE917506 MPX917506:MQA917506 MZT917506:MZW917506 NJP917506:NJS917506 NTL917506:NTO917506 ODH917506:ODK917506 OND917506:ONG917506 OWZ917506:OXC917506 PGV917506:PGY917506 PQR917506:PQU917506 QAN917506:QAQ917506 QKJ917506:QKM917506 QUF917506:QUI917506 REB917506:REE917506 RNX917506:ROA917506 RXT917506:RXW917506 SHP917506:SHS917506 SRL917506:SRO917506 TBH917506:TBK917506 TLD917506:TLG917506 TUZ917506:TVC917506 UEV917506:UEY917506 UOR917506:UOU917506 UYN917506:UYQ917506 VIJ917506:VIM917506 VSF917506:VSI917506 WCB917506:WCE917506 WLX917506:WMA917506 WVT917506:WVW917506 L983042:O983042 JH983042:JK983042 TD983042:TG983042 ACZ983042:ADC983042 AMV983042:AMY983042 AWR983042:AWU983042 BGN983042:BGQ983042 BQJ983042:BQM983042 CAF983042:CAI983042 CKB983042:CKE983042 CTX983042:CUA983042 DDT983042:DDW983042 DNP983042:DNS983042 DXL983042:DXO983042 EHH983042:EHK983042 ERD983042:ERG983042 FAZ983042:FBC983042 FKV983042:FKY983042 FUR983042:FUU983042 GEN983042:GEQ983042 GOJ983042:GOM983042 GYF983042:GYI983042 HIB983042:HIE983042 HRX983042:HSA983042 IBT983042:IBW983042 ILP983042:ILS983042 IVL983042:IVO983042 JFH983042:JFK983042 JPD983042:JPG983042 JYZ983042:JZC983042 KIV983042:KIY983042 KSR983042:KSU983042 LCN983042:LCQ983042 LMJ983042:LMM983042 LWF983042:LWI983042 MGB983042:MGE983042 MPX983042:MQA983042 MZT983042:MZW983042 NJP983042:NJS983042 NTL983042:NTO983042 ODH983042:ODK983042 OND983042:ONG983042 OWZ983042:OXC983042 PGV983042:PGY983042 PQR983042:PQU983042 QAN983042:QAQ983042 QKJ983042:QKM983042 QUF983042:QUI983042 REB983042:REE983042 RNX983042:ROA983042 RXT983042:RXW983042 SHP983042:SHS983042 SRL983042:SRO983042 TBH983042:TBK983042 TLD983042:TLG983042 TUZ983042:TVC983042 UEV983042:UEY983042 UOR983042:UOU983042 UYN983042:UYQ983042 VIJ983042:VIM983042 VSF983042:VSI983042 WCB983042:WCE983042 WLX983042:WMA983042 WVT983042:WVW983042 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L32:O32 JH32:JK32 TD32:TG32 ACZ32:ADC32 AMV32:AMY32 AWR32:AWU32 BGN32:BGQ32 BQJ32:BQM32 CAF32:CAI32 CKB32:CKE32 CTX32:CUA32 DDT32:DDW32 DNP32:DNS32 DXL32:DXO32 EHH32:EHK32 ERD32:ERG32 FAZ32:FBC32 FKV32:FKY32 FUR32:FUU32 GEN32:GEQ32 GOJ32:GOM32 GYF32:GYI32 HIB32:HIE32 HRX32:HSA32 IBT32:IBW32 ILP32:ILS32 IVL32:IVO32 JFH32:JFK32 JPD32:JPG32 JYZ32:JZC32 KIV32:KIY32 KSR32:KSU32 LCN32:LCQ32 LMJ32:LMM32 LWF32:LWI32 MGB32:MGE32 MPX32:MQA32 MZT32:MZW32 NJP32:NJS32 NTL32:NTO32 ODH32:ODK32 OND32:ONG32 OWZ32:OXC32 PGV32:PGY32 PQR32:PQU32 QAN32:QAQ32 QKJ32:QKM32 QUF32:QUI32 REB32:REE32 RNX32:ROA32 RXT32:RXW32 SHP32:SHS32 SRL32:SRO32 TBH32:TBK32 TLD32:TLG32 TUZ32:TVC32 UEV32:UEY32 UOR32:UOU32 UYN32:UYQ32 VIJ32:VIM32 VSF32:VSI32 WCB32:WCE32 WLX32:WMA32 WVT32:WVW32 L65568:O65568 JH65568:JK65568 TD65568:TG65568 ACZ65568:ADC65568 AMV65568:AMY65568 AWR65568:AWU65568 BGN65568:BGQ65568 BQJ65568:BQM65568 CAF65568:CAI65568 CKB65568:CKE65568 CTX65568:CUA65568 DDT65568:DDW65568 DNP65568:DNS65568 DXL65568:DXO65568 EHH65568:EHK65568 ERD65568:ERG65568 FAZ65568:FBC65568 FKV65568:FKY65568 FUR65568:FUU65568 GEN65568:GEQ65568 GOJ65568:GOM65568 GYF65568:GYI65568 HIB65568:HIE65568 HRX65568:HSA65568 IBT65568:IBW65568 ILP65568:ILS65568 IVL65568:IVO65568 JFH65568:JFK65568 JPD65568:JPG65568 JYZ65568:JZC65568 KIV65568:KIY65568 KSR65568:KSU65568 LCN65568:LCQ65568 LMJ65568:LMM65568 LWF65568:LWI65568 MGB65568:MGE65568 MPX65568:MQA65568 MZT65568:MZW65568 NJP65568:NJS65568 NTL65568:NTO65568 ODH65568:ODK65568 OND65568:ONG65568 OWZ65568:OXC65568 PGV65568:PGY65568 PQR65568:PQU65568 QAN65568:QAQ65568 QKJ65568:QKM65568 QUF65568:QUI65568 REB65568:REE65568 RNX65568:ROA65568 RXT65568:RXW65568 SHP65568:SHS65568 SRL65568:SRO65568 TBH65568:TBK65568 TLD65568:TLG65568 TUZ65568:TVC65568 UEV65568:UEY65568 UOR65568:UOU65568 UYN65568:UYQ65568 VIJ65568:VIM65568 VSF65568:VSI65568 WCB65568:WCE65568 WLX65568:WMA65568 WVT65568:WVW65568 L131104:O131104 JH131104:JK131104 TD131104:TG131104 ACZ131104:ADC131104 AMV131104:AMY131104 AWR131104:AWU131104 BGN131104:BGQ131104 BQJ131104:BQM131104 CAF131104:CAI131104 CKB131104:CKE131104 CTX131104:CUA131104 DDT131104:DDW131104 DNP131104:DNS131104 DXL131104:DXO131104 EHH131104:EHK131104 ERD131104:ERG131104 FAZ131104:FBC131104 FKV131104:FKY131104 FUR131104:FUU131104 GEN131104:GEQ131104 GOJ131104:GOM131104 GYF131104:GYI131104 HIB131104:HIE131104 HRX131104:HSA131104 IBT131104:IBW131104 ILP131104:ILS131104 IVL131104:IVO131104 JFH131104:JFK131104 JPD131104:JPG131104 JYZ131104:JZC131104 KIV131104:KIY131104 KSR131104:KSU131104 LCN131104:LCQ131104 LMJ131104:LMM131104 LWF131104:LWI131104 MGB131104:MGE131104 MPX131104:MQA131104 MZT131104:MZW131104 NJP131104:NJS131104 NTL131104:NTO131104 ODH131104:ODK131104 OND131104:ONG131104 OWZ131104:OXC131104 PGV131104:PGY131104 PQR131104:PQU131104 QAN131104:QAQ131104 QKJ131104:QKM131104 QUF131104:QUI131104 REB131104:REE131104 RNX131104:ROA131104 RXT131104:RXW131104 SHP131104:SHS131104 SRL131104:SRO131104 TBH131104:TBK131104 TLD131104:TLG131104 TUZ131104:TVC131104 UEV131104:UEY131104 UOR131104:UOU131104 UYN131104:UYQ131104 VIJ131104:VIM131104 VSF131104:VSI131104 WCB131104:WCE131104 WLX131104:WMA131104 WVT131104:WVW131104 L196640:O196640 JH196640:JK196640 TD196640:TG196640 ACZ196640:ADC196640 AMV196640:AMY196640 AWR196640:AWU196640 BGN196640:BGQ196640 BQJ196640:BQM196640 CAF196640:CAI196640 CKB196640:CKE196640 CTX196640:CUA196640 DDT196640:DDW196640 DNP196640:DNS196640 DXL196640:DXO196640 EHH196640:EHK196640 ERD196640:ERG196640 FAZ196640:FBC196640 FKV196640:FKY196640 FUR196640:FUU196640 GEN196640:GEQ196640 GOJ196640:GOM196640 GYF196640:GYI196640 HIB196640:HIE196640 HRX196640:HSA196640 IBT196640:IBW196640 ILP196640:ILS196640 IVL196640:IVO196640 JFH196640:JFK196640 JPD196640:JPG196640 JYZ196640:JZC196640 KIV196640:KIY196640 KSR196640:KSU196640 LCN196640:LCQ196640 LMJ196640:LMM196640 LWF196640:LWI196640 MGB196640:MGE196640 MPX196640:MQA196640 MZT196640:MZW196640 NJP196640:NJS196640 NTL196640:NTO196640 ODH196640:ODK196640 OND196640:ONG196640 OWZ196640:OXC196640 PGV196640:PGY196640 PQR196640:PQU196640 QAN196640:QAQ196640 QKJ196640:QKM196640 QUF196640:QUI196640 REB196640:REE196640 RNX196640:ROA196640 RXT196640:RXW196640 SHP196640:SHS196640 SRL196640:SRO196640 TBH196640:TBK196640 TLD196640:TLG196640 TUZ196640:TVC196640 UEV196640:UEY196640 UOR196640:UOU196640 UYN196640:UYQ196640 VIJ196640:VIM196640 VSF196640:VSI196640 WCB196640:WCE196640 WLX196640:WMA196640 WVT196640:WVW196640 L262176:O262176 JH262176:JK262176 TD262176:TG262176 ACZ262176:ADC262176 AMV262176:AMY262176 AWR262176:AWU262176 BGN262176:BGQ262176 BQJ262176:BQM262176 CAF262176:CAI262176 CKB262176:CKE262176 CTX262176:CUA262176 DDT262176:DDW262176 DNP262176:DNS262176 DXL262176:DXO262176 EHH262176:EHK262176 ERD262176:ERG262176 FAZ262176:FBC262176 FKV262176:FKY262176 FUR262176:FUU262176 GEN262176:GEQ262176 GOJ262176:GOM262176 GYF262176:GYI262176 HIB262176:HIE262176 HRX262176:HSA262176 IBT262176:IBW262176 ILP262176:ILS262176 IVL262176:IVO262176 JFH262176:JFK262176 JPD262176:JPG262176 JYZ262176:JZC262176 KIV262176:KIY262176 KSR262176:KSU262176 LCN262176:LCQ262176 LMJ262176:LMM262176 LWF262176:LWI262176 MGB262176:MGE262176 MPX262176:MQA262176 MZT262176:MZW262176 NJP262176:NJS262176 NTL262176:NTO262176 ODH262176:ODK262176 OND262176:ONG262176 OWZ262176:OXC262176 PGV262176:PGY262176 PQR262176:PQU262176 QAN262176:QAQ262176 QKJ262176:QKM262176 QUF262176:QUI262176 REB262176:REE262176 RNX262176:ROA262176 RXT262176:RXW262176 SHP262176:SHS262176 SRL262176:SRO262176 TBH262176:TBK262176 TLD262176:TLG262176 TUZ262176:TVC262176 UEV262176:UEY262176 UOR262176:UOU262176 UYN262176:UYQ262176 VIJ262176:VIM262176 VSF262176:VSI262176 WCB262176:WCE262176 WLX262176:WMA262176 WVT262176:WVW262176 L327712:O327712 JH327712:JK327712 TD327712:TG327712 ACZ327712:ADC327712 AMV327712:AMY327712 AWR327712:AWU327712 BGN327712:BGQ327712 BQJ327712:BQM327712 CAF327712:CAI327712 CKB327712:CKE327712 CTX327712:CUA327712 DDT327712:DDW327712 DNP327712:DNS327712 DXL327712:DXO327712 EHH327712:EHK327712 ERD327712:ERG327712 FAZ327712:FBC327712 FKV327712:FKY327712 FUR327712:FUU327712 GEN327712:GEQ327712 GOJ327712:GOM327712 GYF327712:GYI327712 HIB327712:HIE327712 HRX327712:HSA327712 IBT327712:IBW327712 ILP327712:ILS327712 IVL327712:IVO327712 JFH327712:JFK327712 JPD327712:JPG327712 JYZ327712:JZC327712 KIV327712:KIY327712 KSR327712:KSU327712 LCN327712:LCQ327712 LMJ327712:LMM327712 LWF327712:LWI327712 MGB327712:MGE327712 MPX327712:MQA327712 MZT327712:MZW327712 NJP327712:NJS327712 NTL327712:NTO327712 ODH327712:ODK327712 OND327712:ONG327712 OWZ327712:OXC327712 PGV327712:PGY327712 PQR327712:PQU327712 QAN327712:QAQ327712 QKJ327712:QKM327712 QUF327712:QUI327712 REB327712:REE327712 RNX327712:ROA327712 RXT327712:RXW327712 SHP327712:SHS327712 SRL327712:SRO327712 TBH327712:TBK327712 TLD327712:TLG327712 TUZ327712:TVC327712 UEV327712:UEY327712 UOR327712:UOU327712 UYN327712:UYQ327712 VIJ327712:VIM327712 VSF327712:VSI327712 WCB327712:WCE327712 WLX327712:WMA327712 WVT327712:WVW327712 L393248:O393248 JH393248:JK393248 TD393248:TG393248 ACZ393248:ADC393248 AMV393248:AMY393248 AWR393248:AWU393248 BGN393248:BGQ393248 BQJ393248:BQM393248 CAF393248:CAI393248 CKB393248:CKE393248 CTX393248:CUA393248 DDT393248:DDW393248 DNP393248:DNS393248 DXL393248:DXO393248 EHH393248:EHK393248 ERD393248:ERG393248 FAZ393248:FBC393248 FKV393248:FKY393248 FUR393248:FUU393248 GEN393248:GEQ393248 GOJ393248:GOM393248 GYF393248:GYI393248 HIB393248:HIE393248 HRX393248:HSA393248 IBT393248:IBW393248 ILP393248:ILS393248 IVL393248:IVO393248 JFH393248:JFK393248 JPD393248:JPG393248 JYZ393248:JZC393248 KIV393248:KIY393248 KSR393248:KSU393248 LCN393248:LCQ393248 LMJ393248:LMM393248 LWF393248:LWI393248 MGB393248:MGE393248 MPX393248:MQA393248 MZT393248:MZW393248 NJP393248:NJS393248 NTL393248:NTO393248 ODH393248:ODK393248 OND393248:ONG393248 OWZ393248:OXC393248 PGV393248:PGY393248 PQR393248:PQU393248 QAN393248:QAQ393248 QKJ393248:QKM393248 QUF393248:QUI393248 REB393248:REE393248 RNX393248:ROA393248 RXT393248:RXW393248 SHP393248:SHS393248 SRL393248:SRO393248 TBH393248:TBK393248 TLD393248:TLG393248 TUZ393248:TVC393248 UEV393248:UEY393248 UOR393248:UOU393248 UYN393248:UYQ393248 VIJ393248:VIM393248 VSF393248:VSI393248 WCB393248:WCE393248 WLX393248:WMA393248 WVT393248:WVW393248 L458784:O458784 JH458784:JK458784 TD458784:TG458784 ACZ458784:ADC458784 AMV458784:AMY458784 AWR458784:AWU458784 BGN458784:BGQ458784 BQJ458784:BQM458784 CAF458784:CAI458784 CKB458784:CKE458784 CTX458784:CUA458784 DDT458784:DDW458784 DNP458784:DNS458784 DXL458784:DXO458784 EHH458784:EHK458784 ERD458784:ERG458784 FAZ458784:FBC458784 FKV458784:FKY458784 FUR458784:FUU458784 GEN458784:GEQ458784 GOJ458784:GOM458784 GYF458784:GYI458784 HIB458784:HIE458784 HRX458784:HSA458784 IBT458784:IBW458784 ILP458784:ILS458784 IVL458784:IVO458784 JFH458784:JFK458784 JPD458784:JPG458784 JYZ458784:JZC458784 KIV458784:KIY458784 KSR458784:KSU458784 LCN458784:LCQ458784 LMJ458784:LMM458784 LWF458784:LWI458784 MGB458784:MGE458784 MPX458784:MQA458784 MZT458784:MZW458784 NJP458784:NJS458784 NTL458784:NTO458784 ODH458784:ODK458784 OND458784:ONG458784 OWZ458784:OXC458784 PGV458784:PGY458784 PQR458784:PQU458784 QAN458784:QAQ458784 QKJ458784:QKM458784 QUF458784:QUI458784 REB458784:REE458784 RNX458784:ROA458784 RXT458784:RXW458784 SHP458784:SHS458784 SRL458784:SRO458784 TBH458784:TBK458784 TLD458784:TLG458784 TUZ458784:TVC458784 UEV458784:UEY458784 UOR458784:UOU458784 UYN458784:UYQ458784 VIJ458784:VIM458784 VSF458784:VSI458784 WCB458784:WCE458784 WLX458784:WMA458784 WVT458784:WVW458784 L524320:O524320 JH524320:JK524320 TD524320:TG524320 ACZ524320:ADC524320 AMV524320:AMY524320 AWR524320:AWU524320 BGN524320:BGQ524320 BQJ524320:BQM524320 CAF524320:CAI524320 CKB524320:CKE524320 CTX524320:CUA524320 DDT524320:DDW524320 DNP524320:DNS524320 DXL524320:DXO524320 EHH524320:EHK524320 ERD524320:ERG524320 FAZ524320:FBC524320 FKV524320:FKY524320 FUR524320:FUU524320 GEN524320:GEQ524320 GOJ524320:GOM524320 GYF524320:GYI524320 HIB524320:HIE524320 HRX524320:HSA524320 IBT524320:IBW524320 ILP524320:ILS524320 IVL524320:IVO524320 JFH524320:JFK524320 JPD524320:JPG524320 JYZ524320:JZC524320 KIV524320:KIY524320 KSR524320:KSU524320 LCN524320:LCQ524320 LMJ524320:LMM524320 LWF524320:LWI524320 MGB524320:MGE524320 MPX524320:MQA524320 MZT524320:MZW524320 NJP524320:NJS524320 NTL524320:NTO524320 ODH524320:ODK524320 OND524320:ONG524320 OWZ524320:OXC524320 PGV524320:PGY524320 PQR524320:PQU524320 QAN524320:QAQ524320 QKJ524320:QKM524320 QUF524320:QUI524320 REB524320:REE524320 RNX524320:ROA524320 RXT524320:RXW524320 SHP524320:SHS524320 SRL524320:SRO524320 TBH524320:TBK524320 TLD524320:TLG524320 TUZ524320:TVC524320 UEV524320:UEY524320 UOR524320:UOU524320 UYN524320:UYQ524320 VIJ524320:VIM524320 VSF524320:VSI524320 WCB524320:WCE524320 WLX524320:WMA524320 WVT524320:WVW524320 L589856:O589856 JH589856:JK589856 TD589856:TG589856 ACZ589856:ADC589856 AMV589856:AMY589856 AWR589856:AWU589856 BGN589856:BGQ589856 BQJ589856:BQM589856 CAF589856:CAI589856 CKB589856:CKE589856 CTX589856:CUA589856 DDT589856:DDW589856 DNP589856:DNS589856 DXL589856:DXO589856 EHH589856:EHK589856 ERD589856:ERG589856 FAZ589856:FBC589856 FKV589856:FKY589856 FUR589856:FUU589856 GEN589856:GEQ589856 GOJ589856:GOM589856 GYF589856:GYI589856 HIB589856:HIE589856 HRX589856:HSA589856 IBT589856:IBW589856 ILP589856:ILS589856 IVL589856:IVO589856 JFH589856:JFK589856 JPD589856:JPG589856 JYZ589856:JZC589856 KIV589856:KIY589856 KSR589856:KSU589856 LCN589856:LCQ589856 LMJ589856:LMM589856 LWF589856:LWI589856 MGB589856:MGE589856 MPX589856:MQA589856 MZT589856:MZW589856 NJP589856:NJS589856 NTL589856:NTO589856 ODH589856:ODK589856 OND589856:ONG589856 OWZ589856:OXC589856 PGV589856:PGY589856 PQR589856:PQU589856 QAN589856:QAQ589856 QKJ589856:QKM589856 QUF589856:QUI589856 REB589856:REE589856 RNX589856:ROA589856 RXT589856:RXW589856 SHP589856:SHS589856 SRL589856:SRO589856 TBH589856:TBK589856 TLD589856:TLG589856 TUZ589856:TVC589856 UEV589856:UEY589856 UOR589856:UOU589856 UYN589856:UYQ589856 VIJ589856:VIM589856 VSF589856:VSI589856 WCB589856:WCE589856 WLX589856:WMA589856 WVT589856:WVW589856 L655392:O655392 JH655392:JK655392 TD655392:TG655392 ACZ655392:ADC655392 AMV655392:AMY655392 AWR655392:AWU655392 BGN655392:BGQ655392 BQJ655392:BQM655392 CAF655392:CAI655392 CKB655392:CKE655392 CTX655392:CUA655392 DDT655392:DDW655392 DNP655392:DNS655392 DXL655392:DXO655392 EHH655392:EHK655392 ERD655392:ERG655392 FAZ655392:FBC655392 FKV655392:FKY655392 FUR655392:FUU655392 GEN655392:GEQ655392 GOJ655392:GOM655392 GYF655392:GYI655392 HIB655392:HIE655392 HRX655392:HSA655392 IBT655392:IBW655392 ILP655392:ILS655392 IVL655392:IVO655392 JFH655392:JFK655392 JPD655392:JPG655392 JYZ655392:JZC655392 KIV655392:KIY655392 KSR655392:KSU655392 LCN655392:LCQ655392 LMJ655392:LMM655392 LWF655392:LWI655392 MGB655392:MGE655392 MPX655392:MQA655392 MZT655392:MZW655392 NJP655392:NJS655392 NTL655392:NTO655392 ODH655392:ODK655392 OND655392:ONG655392 OWZ655392:OXC655392 PGV655392:PGY655392 PQR655392:PQU655392 QAN655392:QAQ655392 QKJ655392:QKM655392 QUF655392:QUI655392 REB655392:REE655392 RNX655392:ROA655392 RXT655392:RXW655392 SHP655392:SHS655392 SRL655392:SRO655392 TBH655392:TBK655392 TLD655392:TLG655392 TUZ655392:TVC655392 UEV655392:UEY655392 UOR655392:UOU655392 UYN655392:UYQ655392 VIJ655392:VIM655392 VSF655392:VSI655392 WCB655392:WCE655392 WLX655392:WMA655392 WVT655392:WVW655392 L720928:O720928 JH720928:JK720928 TD720928:TG720928 ACZ720928:ADC720928 AMV720928:AMY720928 AWR720928:AWU720928 BGN720928:BGQ720928 BQJ720928:BQM720928 CAF720928:CAI720928 CKB720928:CKE720928 CTX720928:CUA720928 DDT720928:DDW720928 DNP720928:DNS720928 DXL720928:DXO720928 EHH720928:EHK720928 ERD720928:ERG720928 FAZ720928:FBC720928 FKV720928:FKY720928 FUR720928:FUU720928 GEN720928:GEQ720928 GOJ720928:GOM720928 GYF720928:GYI720928 HIB720928:HIE720928 HRX720928:HSA720928 IBT720928:IBW720928 ILP720928:ILS720928 IVL720928:IVO720928 JFH720928:JFK720928 JPD720928:JPG720928 JYZ720928:JZC720928 KIV720928:KIY720928 KSR720928:KSU720928 LCN720928:LCQ720928 LMJ720928:LMM720928 LWF720928:LWI720928 MGB720928:MGE720928 MPX720928:MQA720928 MZT720928:MZW720928 NJP720928:NJS720928 NTL720928:NTO720928 ODH720928:ODK720928 OND720928:ONG720928 OWZ720928:OXC720928 PGV720928:PGY720928 PQR720928:PQU720928 QAN720928:QAQ720928 QKJ720928:QKM720928 QUF720928:QUI720928 REB720928:REE720928 RNX720928:ROA720928 RXT720928:RXW720928 SHP720928:SHS720928 SRL720928:SRO720928 TBH720928:TBK720928 TLD720928:TLG720928 TUZ720928:TVC720928 UEV720928:UEY720928 UOR720928:UOU720928 UYN720928:UYQ720928 VIJ720928:VIM720928 VSF720928:VSI720928 WCB720928:WCE720928 WLX720928:WMA720928 WVT720928:WVW720928 L786464:O786464 JH786464:JK786464 TD786464:TG786464 ACZ786464:ADC786464 AMV786464:AMY786464 AWR786464:AWU786464 BGN786464:BGQ786464 BQJ786464:BQM786464 CAF786464:CAI786464 CKB786464:CKE786464 CTX786464:CUA786464 DDT786464:DDW786464 DNP786464:DNS786464 DXL786464:DXO786464 EHH786464:EHK786464 ERD786464:ERG786464 FAZ786464:FBC786464 FKV786464:FKY786464 FUR786464:FUU786464 GEN786464:GEQ786464 GOJ786464:GOM786464 GYF786464:GYI786464 HIB786464:HIE786464 HRX786464:HSA786464 IBT786464:IBW786464 ILP786464:ILS786464 IVL786464:IVO786464 JFH786464:JFK786464 JPD786464:JPG786464 JYZ786464:JZC786464 KIV786464:KIY786464 KSR786464:KSU786464 LCN786464:LCQ786464 LMJ786464:LMM786464 LWF786464:LWI786464 MGB786464:MGE786464 MPX786464:MQA786464 MZT786464:MZW786464 NJP786464:NJS786464 NTL786464:NTO786464 ODH786464:ODK786464 OND786464:ONG786464 OWZ786464:OXC786464 PGV786464:PGY786464 PQR786464:PQU786464 QAN786464:QAQ786464 QKJ786464:QKM786464 QUF786464:QUI786464 REB786464:REE786464 RNX786464:ROA786464 RXT786464:RXW786464 SHP786464:SHS786464 SRL786464:SRO786464 TBH786464:TBK786464 TLD786464:TLG786464 TUZ786464:TVC786464 UEV786464:UEY786464 UOR786464:UOU786464 UYN786464:UYQ786464 VIJ786464:VIM786464 VSF786464:VSI786464 WCB786464:WCE786464 WLX786464:WMA786464 WVT786464:WVW786464 L852000:O852000 JH852000:JK852000 TD852000:TG852000 ACZ852000:ADC852000 AMV852000:AMY852000 AWR852000:AWU852000 BGN852000:BGQ852000 BQJ852000:BQM852000 CAF852000:CAI852000 CKB852000:CKE852000 CTX852000:CUA852000 DDT852000:DDW852000 DNP852000:DNS852000 DXL852000:DXO852000 EHH852000:EHK852000 ERD852000:ERG852000 FAZ852000:FBC852000 FKV852000:FKY852000 FUR852000:FUU852000 GEN852000:GEQ852000 GOJ852000:GOM852000 GYF852000:GYI852000 HIB852000:HIE852000 HRX852000:HSA852000 IBT852000:IBW852000 ILP852000:ILS852000 IVL852000:IVO852000 JFH852000:JFK852000 JPD852000:JPG852000 JYZ852000:JZC852000 KIV852000:KIY852000 KSR852000:KSU852000 LCN852000:LCQ852000 LMJ852000:LMM852000 LWF852000:LWI852000 MGB852000:MGE852000 MPX852000:MQA852000 MZT852000:MZW852000 NJP852000:NJS852000 NTL852000:NTO852000 ODH852000:ODK852000 OND852000:ONG852000 OWZ852000:OXC852000 PGV852000:PGY852000 PQR852000:PQU852000 QAN852000:QAQ852000 QKJ852000:QKM852000 QUF852000:QUI852000 REB852000:REE852000 RNX852000:ROA852000 RXT852000:RXW852000 SHP852000:SHS852000 SRL852000:SRO852000 TBH852000:TBK852000 TLD852000:TLG852000 TUZ852000:TVC852000 UEV852000:UEY852000 UOR852000:UOU852000 UYN852000:UYQ852000 VIJ852000:VIM852000 VSF852000:VSI852000 WCB852000:WCE852000 WLX852000:WMA852000 WVT852000:WVW852000 L917536:O917536 JH917536:JK917536 TD917536:TG917536 ACZ917536:ADC917536 AMV917536:AMY917536 AWR917536:AWU917536 BGN917536:BGQ917536 BQJ917536:BQM917536 CAF917536:CAI917536 CKB917536:CKE917536 CTX917536:CUA917536 DDT917536:DDW917536 DNP917536:DNS917536 DXL917536:DXO917536 EHH917536:EHK917536 ERD917536:ERG917536 FAZ917536:FBC917536 FKV917536:FKY917536 FUR917536:FUU917536 GEN917536:GEQ917536 GOJ917536:GOM917536 GYF917536:GYI917536 HIB917536:HIE917536 HRX917536:HSA917536 IBT917536:IBW917536 ILP917536:ILS917536 IVL917536:IVO917536 JFH917536:JFK917536 JPD917536:JPG917536 JYZ917536:JZC917536 KIV917536:KIY917536 KSR917536:KSU917536 LCN917536:LCQ917536 LMJ917536:LMM917536 LWF917536:LWI917536 MGB917536:MGE917536 MPX917536:MQA917536 MZT917536:MZW917536 NJP917536:NJS917536 NTL917536:NTO917536 ODH917536:ODK917536 OND917536:ONG917536 OWZ917536:OXC917536 PGV917536:PGY917536 PQR917536:PQU917536 QAN917536:QAQ917536 QKJ917536:QKM917536 QUF917536:QUI917536 REB917536:REE917536 RNX917536:ROA917536 RXT917536:RXW917536 SHP917536:SHS917536 SRL917536:SRO917536 TBH917536:TBK917536 TLD917536:TLG917536 TUZ917536:TVC917536 UEV917536:UEY917536 UOR917536:UOU917536 UYN917536:UYQ917536 VIJ917536:VIM917536 VSF917536:VSI917536 WCB917536:WCE917536 WLX917536:WMA917536 WVT917536:WVW917536 L983072:O983072 JH983072:JK983072 TD983072:TG983072 ACZ983072:ADC983072 AMV983072:AMY983072 AWR983072:AWU983072 BGN983072:BGQ983072 BQJ983072:BQM983072 CAF983072:CAI983072 CKB983072:CKE983072 CTX983072:CUA983072 DDT983072:DDW983072 DNP983072:DNS983072 DXL983072:DXO983072 EHH983072:EHK983072 ERD983072:ERG983072 FAZ983072:FBC983072 FKV983072:FKY983072 FUR983072:FUU983072 GEN983072:GEQ983072 GOJ983072:GOM983072 GYF983072:GYI983072 HIB983072:HIE983072 HRX983072:HSA983072 IBT983072:IBW983072 ILP983072:ILS983072 IVL983072:IVO983072 JFH983072:JFK983072 JPD983072:JPG983072 JYZ983072:JZC983072 KIV983072:KIY983072 KSR983072:KSU983072 LCN983072:LCQ983072 LMJ983072:LMM983072 LWF983072:LWI983072 MGB983072:MGE983072 MPX983072:MQA983072 MZT983072:MZW983072 NJP983072:NJS983072 NTL983072:NTO983072 ODH983072:ODK983072 OND983072:ONG983072 OWZ983072:OXC983072 PGV983072:PGY983072 PQR983072:PQU983072 QAN983072:QAQ983072 QKJ983072:QKM983072 QUF983072:QUI983072 REB983072:REE983072 RNX983072:ROA983072 RXT983072:RXW983072 SHP983072:SHS983072 SRL983072:SRO983072 TBH983072:TBK983072 TLD983072:TLG983072 TUZ983072:TVC983072 UEV983072:UEY983072 UOR983072:UOU983072 UYN983072:UYQ983072 VIJ983072:VIM983072 VSF983072:VSI983072 WCB983072:WCE983072 WLX983072:WMA983072 WVT983072:WVW983072 L34:N34 JH34:JJ34 TD34:TF34 ACZ34:ADB34 AMV34:AMX34 AWR34:AWT34 BGN34:BGP34 BQJ34:BQL34 CAF34:CAH34 CKB34:CKD34 CTX34:CTZ34 DDT34:DDV34 DNP34:DNR34 DXL34:DXN34 EHH34:EHJ34 ERD34:ERF34 FAZ34:FBB34 FKV34:FKX34 FUR34:FUT34 GEN34:GEP34 GOJ34:GOL34 GYF34:GYH34 HIB34:HID34 HRX34:HRZ34 IBT34:IBV34 ILP34:ILR34 IVL34:IVN34 JFH34:JFJ34 JPD34:JPF34 JYZ34:JZB34 KIV34:KIX34 KSR34:KST34 LCN34:LCP34 LMJ34:LML34 LWF34:LWH34 MGB34:MGD34 MPX34:MPZ34 MZT34:MZV34 NJP34:NJR34 NTL34:NTN34 ODH34:ODJ34 OND34:ONF34 OWZ34:OXB34 PGV34:PGX34 PQR34:PQT34 QAN34:QAP34 QKJ34:QKL34 QUF34:QUH34 REB34:RED34 RNX34:RNZ34 RXT34:RXV34 SHP34:SHR34 SRL34:SRN34 TBH34:TBJ34 TLD34:TLF34 TUZ34:TVB34 UEV34:UEX34 UOR34:UOT34 UYN34:UYP34 VIJ34:VIL34 VSF34:VSH34 WCB34:WCD34 WLX34:WLZ34 WVT34:WVV34 L65570:N65570 JH65570:JJ65570 TD65570:TF65570 ACZ65570:ADB65570 AMV65570:AMX65570 AWR65570:AWT65570 BGN65570:BGP65570 BQJ65570:BQL65570 CAF65570:CAH65570 CKB65570:CKD65570 CTX65570:CTZ65570 DDT65570:DDV65570 DNP65570:DNR65570 DXL65570:DXN65570 EHH65570:EHJ65570 ERD65570:ERF65570 FAZ65570:FBB65570 FKV65570:FKX65570 FUR65570:FUT65570 GEN65570:GEP65570 GOJ65570:GOL65570 GYF65570:GYH65570 HIB65570:HID65570 HRX65570:HRZ65570 IBT65570:IBV65570 ILP65570:ILR65570 IVL65570:IVN65570 JFH65570:JFJ65570 JPD65570:JPF65570 JYZ65570:JZB65570 KIV65570:KIX65570 KSR65570:KST65570 LCN65570:LCP65570 LMJ65570:LML65570 LWF65570:LWH65570 MGB65570:MGD65570 MPX65570:MPZ65570 MZT65570:MZV65570 NJP65570:NJR65570 NTL65570:NTN65570 ODH65570:ODJ65570 OND65570:ONF65570 OWZ65570:OXB65570 PGV65570:PGX65570 PQR65570:PQT65570 QAN65570:QAP65570 QKJ65570:QKL65570 QUF65570:QUH65570 REB65570:RED65570 RNX65570:RNZ65570 RXT65570:RXV65570 SHP65570:SHR65570 SRL65570:SRN65570 TBH65570:TBJ65570 TLD65570:TLF65570 TUZ65570:TVB65570 UEV65570:UEX65570 UOR65570:UOT65570 UYN65570:UYP65570 VIJ65570:VIL65570 VSF65570:VSH65570 WCB65570:WCD65570 WLX65570:WLZ65570 WVT65570:WVV65570 L131106:N131106 JH131106:JJ131106 TD131106:TF131106 ACZ131106:ADB131106 AMV131106:AMX131106 AWR131106:AWT131106 BGN131106:BGP131106 BQJ131106:BQL131106 CAF131106:CAH131106 CKB131106:CKD131106 CTX131106:CTZ131106 DDT131106:DDV131106 DNP131106:DNR131106 DXL131106:DXN131106 EHH131106:EHJ131106 ERD131106:ERF131106 FAZ131106:FBB131106 FKV131106:FKX131106 FUR131106:FUT131106 GEN131106:GEP131106 GOJ131106:GOL131106 GYF131106:GYH131106 HIB131106:HID131106 HRX131106:HRZ131106 IBT131106:IBV131106 ILP131106:ILR131106 IVL131106:IVN131106 JFH131106:JFJ131106 JPD131106:JPF131106 JYZ131106:JZB131106 KIV131106:KIX131106 KSR131106:KST131106 LCN131106:LCP131106 LMJ131106:LML131106 LWF131106:LWH131106 MGB131106:MGD131106 MPX131106:MPZ131106 MZT131106:MZV131106 NJP131106:NJR131106 NTL131106:NTN131106 ODH131106:ODJ131106 OND131106:ONF131106 OWZ131106:OXB131106 PGV131106:PGX131106 PQR131106:PQT131106 QAN131106:QAP131106 QKJ131106:QKL131106 QUF131106:QUH131106 REB131106:RED131106 RNX131106:RNZ131106 RXT131106:RXV131106 SHP131106:SHR131106 SRL131106:SRN131106 TBH131106:TBJ131106 TLD131106:TLF131106 TUZ131106:TVB131106 UEV131106:UEX131106 UOR131106:UOT131106 UYN131106:UYP131106 VIJ131106:VIL131106 VSF131106:VSH131106 WCB131106:WCD131106 WLX131106:WLZ131106 WVT131106:WVV131106 L196642:N196642 JH196642:JJ196642 TD196642:TF196642 ACZ196642:ADB196642 AMV196642:AMX196642 AWR196642:AWT196642 BGN196642:BGP196642 BQJ196642:BQL196642 CAF196642:CAH196642 CKB196642:CKD196642 CTX196642:CTZ196642 DDT196642:DDV196642 DNP196642:DNR196642 DXL196642:DXN196642 EHH196642:EHJ196642 ERD196642:ERF196642 FAZ196642:FBB196642 FKV196642:FKX196642 FUR196642:FUT196642 GEN196642:GEP196642 GOJ196642:GOL196642 GYF196642:GYH196642 HIB196642:HID196642 HRX196642:HRZ196642 IBT196642:IBV196642 ILP196642:ILR196642 IVL196642:IVN196642 JFH196642:JFJ196642 JPD196642:JPF196642 JYZ196642:JZB196642 KIV196642:KIX196642 KSR196642:KST196642 LCN196642:LCP196642 LMJ196642:LML196642 LWF196642:LWH196642 MGB196642:MGD196642 MPX196642:MPZ196642 MZT196642:MZV196642 NJP196642:NJR196642 NTL196642:NTN196642 ODH196642:ODJ196642 OND196642:ONF196642 OWZ196642:OXB196642 PGV196642:PGX196642 PQR196642:PQT196642 QAN196642:QAP196642 QKJ196642:QKL196642 QUF196642:QUH196642 REB196642:RED196642 RNX196642:RNZ196642 RXT196642:RXV196642 SHP196642:SHR196642 SRL196642:SRN196642 TBH196642:TBJ196642 TLD196642:TLF196642 TUZ196642:TVB196642 UEV196642:UEX196642 UOR196642:UOT196642 UYN196642:UYP196642 VIJ196642:VIL196642 VSF196642:VSH196642 WCB196642:WCD196642 WLX196642:WLZ196642 WVT196642:WVV196642 L262178:N262178 JH262178:JJ262178 TD262178:TF262178 ACZ262178:ADB262178 AMV262178:AMX262178 AWR262178:AWT262178 BGN262178:BGP262178 BQJ262178:BQL262178 CAF262178:CAH262178 CKB262178:CKD262178 CTX262178:CTZ262178 DDT262178:DDV262178 DNP262178:DNR262178 DXL262178:DXN262178 EHH262178:EHJ262178 ERD262178:ERF262178 FAZ262178:FBB262178 FKV262178:FKX262178 FUR262178:FUT262178 GEN262178:GEP262178 GOJ262178:GOL262178 GYF262178:GYH262178 HIB262178:HID262178 HRX262178:HRZ262178 IBT262178:IBV262178 ILP262178:ILR262178 IVL262178:IVN262178 JFH262178:JFJ262178 JPD262178:JPF262178 JYZ262178:JZB262178 KIV262178:KIX262178 KSR262178:KST262178 LCN262178:LCP262178 LMJ262178:LML262178 LWF262178:LWH262178 MGB262178:MGD262178 MPX262178:MPZ262178 MZT262178:MZV262178 NJP262178:NJR262178 NTL262178:NTN262178 ODH262178:ODJ262178 OND262178:ONF262178 OWZ262178:OXB262178 PGV262178:PGX262178 PQR262178:PQT262178 QAN262178:QAP262178 QKJ262178:QKL262178 QUF262178:QUH262178 REB262178:RED262178 RNX262178:RNZ262178 RXT262178:RXV262178 SHP262178:SHR262178 SRL262178:SRN262178 TBH262178:TBJ262178 TLD262178:TLF262178 TUZ262178:TVB262178 UEV262178:UEX262178 UOR262178:UOT262178 UYN262178:UYP262178 VIJ262178:VIL262178 VSF262178:VSH262178 WCB262178:WCD262178 WLX262178:WLZ262178 WVT262178:WVV262178 L327714:N327714 JH327714:JJ327714 TD327714:TF327714 ACZ327714:ADB327714 AMV327714:AMX327714 AWR327714:AWT327714 BGN327714:BGP327714 BQJ327714:BQL327714 CAF327714:CAH327714 CKB327714:CKD327714 CTX327714:CTZ327714 DDT327714:DDV327714 DNP327714:DNR327714 DXL327714:DXN327714 EHH327714:EHJ327714 ERD327714:ERF327714 FAZ327714:FBB327714 FKV327714:FKX327714 FUR327714:FUT327714 GEN327714:GEP327714 GOJ327714:GOL327714 GYF327714:GYH327714 HIB327714:HID327714 HRX327714:HRZ327714 IBT327714:IBV327714 ILP327714:ILR327714 IVL327714:IVN327714 JFH327714:JFJ327714 JPD327714:JPF327714 JYZ327714:JZB327714 KIV327714:KIX327714 KSR327714:KST327714 LCN327714:LCP327714 LMJ327714:LML327714 LWF327714:LWH327714 MGB327714:MGD327714 MPX327714:MPZ327714 MZT327714:MZV327714 NJP327714:NJR327714 NTL327714:NTN327714 ODH327714:ODJ327714 OND327714:ONF327714 OWZ327714:OXB327714 PGV327714:PGX327714 PQR327714:PQT327714 QAN327714:QAP327714 QKJ327714:QKL327714 QUF327714:QUH327714 REB327714:RED327714 RNX327714:RNZ327714 RXT327714:RXV327714 SHP327714:SHR327714 SRL327714:SRN327714 TBH327714:TBJ327714 TLD327714:TLF327714 TUZ327714:TVB327714 UEV327714:UEX327714 UOR327714:UOT327714 UYN327714:UYP327714 VIJ327714:VIL327714 VSF327714:VSH327714 WCB327714:WCD327714 WLX327714:WLZ327714 WVT327714:WVV327714 L393250:N393250 JH393250:JJ393250 TD393250:TF393250 ACZ393250:ADB393250 AMV393250:AMX393250 AWR393250:AWT393250 BGN393250:BGP393250 BQJ393250:BQL393250 CAF393250:CAH393250 CKB393250:CKD393250 CTX393250:CTZ393250 DDT393250:DDV393250 DNP393250:DNR393250 DXL393250:DXN393250 EHH393250:EHJ393250 ERD393250:ERF393250 FAZ393250:FBB393250 FKV393250:FKX393250 FUR393250:FUT393250 GEN393250:GEP393250 GOJ393250:GOL393250 GYF393250:GYH393250 HIB393250:HID393250 HRX393250:HRZ393250 IBT393250:IBV393250 ILP393250:ILR393250 IVL393250:IVN393250 JFH393250:JFJ393250 JPD393250:JPF393250 JYZ393250:JZB393250 KIV393250:KIX393250 KSR393250:KST393250 LCN393250:LCP393250 LMJ393250:LML393250 LWF393250:LWH393250 MGB393250:MGD393250 MPX393250:MPZ393250 MZT393250:MZV393250 NJP393250:NJR393250 NTL393250:NTN393250 ODH393250:ODJ393250 OND393250:ONF393250 OWZ393250:OXB393250 PGV393250:PGX393250 PQR393250:PQT393250 QAN393250:QAP393250 QKJ393250:QKL393250 QUF393250:QUH393250 REB393250:RED393250 RNX393250:RNZ393250 RXT393250:RXV393250 SHP393250:SHR393250 SRL393250:SRN393250 TBH393250:TBJ393250 TLD393250:TLF393250 TUZ393250:TVB393250 UEV393250:UEX393250 UOR393250:UOT393250 UYN393250:UYP393250 VIJ393250:VIL393250 VSF393250:VSH393250 WCB393250:WCD393250 WLX393250:WLZ393250 WVT393250:WVV393250 L458786:N458786 JH458786:JJ458786 TD458786:TF458786 ACZ458786:ADB458786 AMV458786:AMX458786 AWR458786:AWT458786 BGN458786:BGP458786 BQJ458786:BQL458786 CAF458786:CAH458786 CKB458786:CKD458786 CTX458786:CTZ458786 DDT458786:DDV458786 DNP458786:DNR458786 DXL458786:DXN458786 EHH458786:EHJ458786 ERD458786:ERF458786 FAZ458786:FBB458786 FKV458786:FKX458786 FUR458786:FUT458786 GEN458786:GEP458786 GOJ458786:GOL458786 GYF458786:GYH458786 HIB458786:HID458786 HRX458786:HRZ458786 IBT458786:IBV458786 ILP458786:ILR458786 IVL458786:IVN458786 JFH458786:JFJ458786 JPD458786:JPF458786 JYZ458786:JZB458786 KIV458786:KIX458786 KSR458786:KST458786 LCN458786:LCP458786 LMJ458786:LML458786 LWF458786:LWH458786 MGB458786:MGD458786 MPX458786:MPZ458786 MZT458786:MZV458786 NJP458786:NJR458786 NTL458786:NTN458786 ODH458786:ODJ458786 OND458786:ONF458786 OWZ458786:OXB458786 PGV458786:PGX458786 PQR458786:PQT458786 QAN458786:QAP458786 QKJ458786:QKL458786 QUF458786:QUH458786 REB458786:RED458786 RNX458786:RNZ458786 RXT458786:RXV458786 SHP458786:SHR458786 SRL458786:SRN458786 TBH458786:TBJ458786 TLD458786:TLF458786 TUZ458786:TVB458786 UEV458786:UEX458786 UOR458786:UOT458786 UYN458786:UYP458786 VIJ458786:VIL458786 VSF458786:VSH458786 WCB458786:WCD458786 WLX458786:WLZ458786 WVT458786:WVV458786 L524322:N524322 JH524322:JJ524322 TD524322:TF524322 ACZ524322:ADB524322 AMV524322:AMX524322 AWR524322:AWT524322 BGN524322:BGP524322 BQJ524322:BQL524322 CAF524322:CAH524322 CKB524322:CKD524322 CTX524322:CTZ524322 DDT524322:DDV524322 DNP524322:DNR524322 DXL524322:DXN524322 EHH524322:EHJ524322 ERD524322:ERF524322 FAZ524322:FBB524322 FKV524322:FKX524322 FUR524322:FUT524322 GEN524322:GEP524322 GOJ524322:GOL524322 GYF524322:GYH524322 HIB524322:HID524322 HRX524322:HRZ524322 IBT524322:IBV524322 ILP524322:ILR524322 IVL524322:IVN524322 JFH524322:JFJ524322 JPD524322:JPF524322 JYZ524322:JZB524322 KIV524322:KIX524322 KSR524322:KST524322 LCN524322:LCP524322 LMJ524322:LML524322 LWF524322:LWH524322 MGB524322:MGD524322 MPX524322:MPZ524322 MZT524322:MZV524322 NJP524322:NJR524322 NTL524322:NTN524322 ODH524322:ODJ524322 OND524322:ONF524322 OWZ524322:OXB524322 PGV524322:PGX524322 PQR524322:PQT524322 QAN524322:QAP524322 QKJ524322:QKL524322 QUF524322:QUH524322 REB524322:RED524322 RNX524322:RNZ524322 RXT524322:RXV524322 SHP524322:SHR524322 SRL524322:SRN524322 TBH524322:TBJ524322 TLD524322:TLF524322 TUZ524322:TVB524322 UEV524322:UEX524322 UOR524322:UOT524322 UYN524322:UYP524322 VIJ524322:VIL524322 VSF524322:VSH524322 WCB524322:WCD524322 WLX524322:WLZ524322 WVT524322:WVV524322 L589858:N589858 JH589858:JJ589858 TD589858:TF589858 ACZ589858:ADB589858 AMV589858:AMX589858 AWR589858:AWT589858 BGN589858:BGP589858 BQJ589858:BQL589858 CAF589858:CAH589858 CKB589858:CKD589858 CTX589858:CTZ589858 DDT589858:DDV589858 DNP589858:DNR589858 DXL589858:DXN589858 EHH589858:EHJ589858 ERD589858:ERF589858 FAZ589858:FBB589858 FKV589858:FKX589858 FUR589858:FUT589858 GEN589858:GEP589858 GOJ589858:GOL589858 GYF589858:GYH589858 HIB589858:HID589858 HRX589858:HRZ589858 IBT589858:IBV589858 ILP589858:ILR589858 IVL589858:IVN589858 JFH589858:JFJ589858 JPD589858:JPF589858 JYZ589858:JZB589858 KIV589858:KIX589858 KSR589858:KST589858 LCN589858:LCP589858 LMJ589858:LML589858 LWF589858:LWH589858 MGB589858:MGD589858 MPX589858:MPZ589858 MZT589858:MZV589858 NJP589858:NJR589858 NTL589858:NTN589858 ODH589858:ODJ589858 OND589858:ONF589858 OWZ589858:OXB589858 PGV589858:PGX589858 PQR589858:PQT589858 QAN589858:QAP589858 QKJ589858:QKL589858 QUF589858:QUH589858 REB589858:RED589858 RNX589858:RNZ589858 RXT589858:RXV589858 SHP589858:SHR589858 SRL589858:SRN589858 TBH589858:TBJ589858 TLD589858:TLF589858 TUZ589858:TVB589858 UEV589858:UEX589858 UOR589858:UOT589858 UYN589858:UYP589858 VIJ589858:VIL589858 VSF589858:VSH589858 WCB589858:WCD589858 WLX589858:WLZ589858 WVT589858:WVV589858 L655394:N655394 JH655394:JJ655394 TD655394:TF655394 ACZ655394:ADB655394 AMV655394:AMX655394 AWR655394:AWT655394 BGN655394:BGP655394 BQJ655394:BQL655394 CAF655394:CAH655394 CKB655394:CKD655394 CTX655394:CTZ655394 DDT655394:DDV655394 DNP655394:DNR655394 DXL655394:DXN655394 EHH655394:EHJ655394 ERD655394:ERF655394 FAZ655394:FBB655394 FKV655394:FKX655394 FUR655394:FUT655394 GEN655394:GEP655394 GOJ655394:GOL655394 GYF655394:GYH655394 HIB655394:HID655394 HRX655394:HRZ655394 IBT655394:IBV655394 ILP655394:ILR655394 IVL655394:IVN655394 JFH655394:JFJ655394 JPD655394:JPF655394 JYZ655394:JZB655394 KIV655394:KIX655394 KSR655394:KST655394 LCN655394:LCP655394 LMJ655394:LML655394 LWF655394:LWH655394 MGB655394:MGD655394 MPX655394:MPZ655394 MZT655394:MZV655394 NJP655394:NJR655394 NTL655394:NTN655394 ODH655394:ODJ655394 OND655394:ONF655394 OWZ655394:OXB655394 PGV655394:PGX655394 PQR655394:PQT655394 QAN655394:QAP655394 QKJ655394:QKL655394 QUF655394:QUH655394 REB655394:RED655394 RNX655394:RNZ655394 RXT655394:RXV655394 SHP655394:SHR655394 SRL655394:SRN655394 TBH655394:TBJ655394 TLD655394:TLF655394 TUZ655394:TVB655394 UEV655394:UEX655394 UOR655394:UOT655394 UYN655394:UYP655394 VIJ655394:VIL655394 VSF655394:VSH655394 WCB655394:WCD655394 WLX655394:WLZ655394 WVT655394:WVV655394 L720930:N720930 JH720930:JJ720930 TD720930:TF720930 ACZ720930:ADB720930 AMV720930:AMX720930 AWR720930:AWT720930 BGN720930:BGP720930 BQJ720930:BQL720930 CAF720930:CAH720930 CKB720930:CKD720930 CTX720930:CTZ720930 DDT720930:DDV720930 DNP720930:DNR720930 DXL720930:DXN720930 EHH720930:EHJ720930 ERD720930:ERF720930 FAZ720930:FBB720930 FKV720930:FKX720930 FUR720930:FUT720930 GEN720930:GEP720930 GOJ720930:GOL720930 GYF720930:GYH720930 HIB720930:HID720930 HRX720930:HRZ720930 IBT720930:IBV720930 ILP720930:ILR720930 IVL720930:IVN720930 JFH720930:JFJ720930 JPD720930:JPF720930 JYZ720930:JZB720930 KIV720930:KIX720930 KSR720930:KST720930 LCN720930:LCP720930 LMJ720930:LML720930 LWF720930:LWH720930 MGB720930:MGD720930 MPX720930:MPZ720930 MZT720930:MZV720930 NJP720930:NJR720930 NTL720930:NTN720930 ODH720930:ODJ720930 OND720930:ONF720930 OWZ720930:OXB720930 PGV720930:PGX720930 PQR720930:PQT720930 QAN720930:QAP720930 QKJ720930:QKL720930 QUF720930:QUH720930 REB720930:RED720930 RNX720930:RNZ720930 RXT720930:RXV720930 SHP720930:SHR720930 SRL720930:SRN720930 TBH720930:TBJ720930 TLD720930:TLF720930 TUZ720930:TVB720930 UEV720930:UEX720930 UOR720930:UOT720930 UYN720930:UYP720930 VIJ720930:VIL720930 VSF720930:VSH720930 WCB720930:WCD720930 WLX720930:WLZ720930 WVT720930:WVV720930 L786466:N786466 JH786466:JJ786466 TD786466:TF786466 ACZ786466:ADB786466 AMV786466:AMX786466 AWR786466:AWT786466 BGN786466:BGP786466 BQJ786466:BQL786466 CAF786466:CAH786466 CKB786466:CKD786466 CTX786466:CTZ786466 DDT786466:DDV786466 DNP786466:DNR786466 DXL786466:DXN786466 EHH786466:EHJ786466 ERD786466:ERF786466 FAZ786466:FBB786466 FKV786466:FKX786466 FUR786466:FUT786466 GEN786466:GEP786466 GOJ786466:GOL786466 GYF786466:GYH786466 HIB786466:HID786466 HRX786466:HRZ786466 IBT786466:IBV786466 ILP786466:ILR786466 IVL786466:IVN786466 JFH786466:JFJ786466 JPD786466:JPF786466 JYZ786466:JZB786466 KIV786466:KIX786466 KSR786466:KST786466 LCN786466:LCP786466 LMJ786466:LML786466 LWF786466:LWH786466 MGB786466:MGD786466 MPX786466:MPZ786466 MZT786466:MZV786466 NJP786466:NJR786466 NTL786466:NTN786466 ODH786466:ODJ786466 OND786466:ONF786466 OWZ786466:OXB786466 PGV786466:PGX786466 PQR786466:PQT786466 QAN786466:QAP786466 QKJ786466:QKL786466 QUF786466:QUH786466 REB786466:RED786466 RNX786466:RNZ786466 RXT786466:RXV786466 SHP786466:SHR786466 SRL786466:SRN786466 TBH786466:TBJ786466 TLD786466:TLF786466 TUZ786466:TVB786466 UEV786466:UEX786466 UOR786466:UOT786466 UYN786466:UYP786466 VIJ786466:VIL786466 VSF786466:VSH786466 WCB786466:WCD786466 WLX786466:WLZ786466 WVT786466:WVV786466 L852002:N852002 JH852002:JJ852002 TD852002:TF852002 ACZ852002:ADB852002 AMV852002:AMX852002 AWR852002:AWT852002 BGN852002:BGP852002 BQJ852002:BQL852002 CAF852002:CAH852002 CKB852002:CKD852002 CTX852002:CTZ852002 DDT852002:DDV852002 DNP852002:DNR852002 DXL852002:DXN852002 EHH852002:EHJ852002 ERD852002:ERF852002 FAZ852002:FBB852002 FKV852002:FKX852002 FUR852002:FUT852002 GEN852002:GEP852002 GOJ852002:GOL852002 GYF852002:GYH852002 HIB852002:HID852002 HRX852002:HRZ852002 IBT852002:IBV852002 ILP852002:ILR852002 IVL852002:IVN852002 JFH852002:JFJ852002 JPD852002:JPF852002 JYZ852002:JZB852002 KIV852002:KIX852002 KSR852002:KST852002 LCN852002:LCP852002 LMJ852002:LML852002 LWF852002:LWH852002 MGB852002:MGD852002 MPX852002:MPZ852002 MZT852002:MZV852002 NJP852002:NJR852002 NTL852002:NTN852002 ODH852002:ODJ852002 OND852002:ONF852002 OWZ852002:OXB852002 PGV852002:PGX852002 PQR852002:PQT852002 QAN852002:QAP852002 QKJ852002:QKL852002 QUF852002:QUH852002 REB852002:RED852002 RNX852002:RNZ852002 RXT852002:RXV852002 SHP852002:SHR852002 SRL852002:SRN852002 TBH852002:TBJ852002 TLD852002:TLF852002 TUZ852002:TVB852002 UEV852002:UEX852002 UOR852002:UOT852002 UYN852002:UYP852002 VIJ852002:VIL852002 VSF852002:VSH852002 WCB852002:WCD852002 WLX852002:WLZ852002 WVT852002:WVV852002 L917538:N917538 JH917538:JJ917538 TD917538:TF917538 ACZ917538:ADB917538 AMV917538:AMX917538 AWR917538:AWT917538 BGN917538:BGP917538 BQJ917538:BQL917538 CAF917538:CAH917538 CKB917538:CKD917538 CTX917538:CTZ917538 DDT917538:DDV917538 DNP917538:DNR917538 DXL917538:DXN917538 EHH917538:EHJ917538 ERD917538:ERF917538 FAZ917538:FBB917538 FKV917538:FKX917538 FUR917538:FUT917538 GEN917538:GEP917538 GOJ917538:GOL917538 GYF917538:GYH917538 HIB917538:HID917538 HRX917538:HRZ917538 IBT917538:IBV917538 ILP917538:ILR917538 IVL917538:IVN917538 JFH917538:JFJ917538 JPD917538:JPF917538 JYZ917538:JZB917538 KIV917538:KIX917538 KSR917538:KST917538 LCN917538:LCP917538 LMJ917538:LML917538 LWF917538:LWH917538 MGB917538:MGD917538 MPX917538:MPZ917538 MZT917538:MZV917538 NJP917538:NJR917538 NTL917538:NTN917538 ODH917538:ODJ917538 OND917538:ONF917538 OWZ917538:OXB917538 PGV917538:PGX917538 PQR917538:PQT917538 QAN917538:QAP917538 QKJ917538:QKL917538 QUF917538:QUH917538 REB917538:RED917538 RNX917538:RNZ917538 RXT917538:RXV917538 SHP917538:SHR917538 SRL917538:SRN917538 TBH917538:TBJ917538 TLD917538:TLF917538 TUZ917538:TVB917538 UEV917538:UEX917538 UOR917538:UOT917538 UYN917538:UYP917538 VIJ917538:VIL917538 VSF917538:VSH917538 WCB917538:WCD917538 WLX917538:WLZ917538 WVT917538:WVV917538 L983074:N983074 JH983074:JJ983074 TD983074:TF983074 ACZ983074:ADB983074 AMV983074:AMX983074 AWR983074:AWT983074 BGN983074:BGP983074 BQJ983074:BQL983074 CAF983074:CAH983074 CKB983074:CKD983074 CTX983074:CTZ983074 DDT983074:DDV983074 DNP983074:DNR983074 DXL983074:DXN983074 EHH983074:EHJ983074 ERD983074:ERF983074 FAZ983074:FBB983074 FKV983074:FKX983074 FUR983074:FUT983074 GEN983074:GEP983074 GOJ983074:GOL983074 GYF983074:GYH983074 HIB983074:HID983074 HRX983074:HRZ983074 IBT983074:IBV983074 ILP983074:ILR983074 IVL983074:IVN983074 JFH983074:JFJ983074 JPD983074:JPF983074 JYZ983074:JZB983074 KIV983074:KIX983074 KSR983074:KST983074 LCN983074:LCP983074 LMJ983074:LML983074 LWF983074:LWH983074 MGB983074:MGD983074 MPX983074:MPZ983074 MZT983074:MZV983074 NJP983074:NJR983074 NTL983074:NTN983074 ODH983074:ODJ983074 OND983074:ONF983074 OWZ983074:OXB983074 PGV983074:PGX983074 PQR983074:PQT983074 QAN983074:QAP983074 QKJ983074:QKL983074 QUF983074:QUH983074 REB983074:RED983074 RNX983074:RNZ983074 RXT983074:RXV983074 SHP983074:SHR983074 SRL983074:SRN983074 TBH983074:TBJ983074 TLD983074:TLF983074 TUZ983074:TVB983074 UEV983074:UEX983074 UOR983074:UOT983074 UYN983074:UYP983074 VIJ983074:VIL983074 VSF983074:VSH983074 WCB983074:WCD983074 WLX983074:WLZ983074 WVT983074:WVV983074 L12:O12 JH12:JK12 TD12:TG12 ACZ12:ADC12 AMV12:AMY12 AWR12:AWU12 BGN12:BGQ12 BQJ12:BQM12 CAF12:CAI12 CKB12:CKE12 CTX12:CUA12 DDT12:DDW12 DNP12:DNS12 DXL12:DXO12 EHH12:EHK12 ERD12:ERG12 FAZ12:FBC12 FKV12:FKY12 FUR12:FUU12 GEN12:GEQ12 GOJ12:GOM12 GYF12:GYI12 HIB12:HIE12 HRX12:HSA12 IBT12:IBW12 ILP12:ILS12 IVL12:IVO12 JFH12:JFK12 JPD12:JPG12 JYZ12:JZC12 KIV12:KIY12 KSR12:KSU12 LCN12:LCQ12 LMJ12:LMM12 LWF12:LWI12 MGB12:MGE12 MPX12:MQA12 MZT12:MZW12 NJP12:NJS12 NTL12:NTO12 ODH12:ODK12 OND12:ONG12 OWZ12:OXC12 PGV12:PGY12 PQR12:PQU12 QAN12:QAQ12 QKJ12:QKM12 QUF12:QUI12 REB12:REE12 RNX12:ROA12 RXT12:RXW12 SHP12:SHS12 SRL12:SRO12 TBH12:TBK12 TLD12:TLG12 TUZ12:TVC12 UEV12:UEY12 UOR12:UOU12 UYN12:UYQ12 VIJ12:VIM12 VSF12:VSI12 WCB12:WCE12 WLX12:WMA12 WVT12:WVW12 L65548:O65548 JH65548:JK65548 TD65548:TG65548 ACZ65548:ADC65548 AMV65548:AMY65548 AWR65548:AWU65548 BGN65548:BGQ65548 BQJ65548:BQM65548 CAF65548:CAI65548 CKB65548:CKE65548 CTX65548:CUA65548 DDT65548:DDW65548 DNP65548:DNS65548 DXL65548:DXO65548 EHH65548:EHK65548 ERD65548:ERG65548 FAZ65548:FBC65548 FKV65548:FKY65548 FUR65548:FUU65548 GEN65548:GEQ65548 GOJ65548:GOM65548 GYF65548:GYI65548 HIB65548:HIE65548 HRX65548:HSA65548 IBT65548:IBW65548 ILP65548:ILS65548 IVL65548:IVO65548 JFH65548:JFK65548 JPD65548:JPG65548 JYZ65548:JZC65548 KIV65548:KIY65548 KSR65548:KSU65548 LCN65548:LCQ65548 LMJ65548:LMM65548 LWF65548:LWI65548 MGB65548:MGE65548 MPX65548:MQA65548 MZT65548:MZW65548 NJP65548:NJS65548 NTL65548:NTO65548 ODH65548:ODK65548 OND65548:ONG65548 OWZ65548:OXC65548 PGV65548:PGY65548 PQR65548:PQU65548 QAN65548:QAQ65548 QKJ65548:QKM65548 QUF65548:QUI65548 REB65548:REE65548 RNX65548:ROA65548 RXT65548:RXW65548 SHP65548:SHS65548 SRL65548:SRO65548 TBH65548:TBK65548 TLD65548:TLG65548 TUZ65548:TVC65548 UEV65548:UEY65548 UOR65548:UOU65548 UYN65548:UYQ65548 VIJ65548:VIM65548 VSF65548:VSI65548 WCB65548:WCE65548 WLX65548:WMA65548 WVT65548:WVW65548 L131084:O131084 JH131084:JK131084 TD131084:TG131084 ACZ131084:ADC131084 AMV131084:AMY131084 AWR131084:AWU131084 BGN131084:BGQ131084 BQJ131084:BQM131084 CAF131084:CAI131084 CKB131084:CKE131084 CTX131084:CUA131084 DDT131084:DDW131084 DNP131084:DNS131084 DXL131084:DXO131084 EHH131084:EHK131084 ERD131084:ERG131084 FAZ131084:FBC131084 FKV131084:FKY131084 FUR131084:FUU131084 GEN131084:GEQ131084 GOJ131084:GOM131084 GYF131084:GYI131084 HIB131084:HIE131084 HRX131084:HSA131084 IBT131084:IBW131084 ILP131084:ILS131084 IVL131084:IVO131084 JFH131084:JFK131084 JPD131084:JPG131084 JYZ131084:JZC131084 KIV131084:KIY131084 KSR131084:KSU131084 LCN131084:LCQ131084 LMJ131084:LMM131084 LWF131084:LWI131084 MGB131084:MGE131084 MPX131084:MQA131084 MZT131084:MZW131084 NJP131084:NJS131084 NTL131084:NTO131084 ODH131084:ODK131084 OND131084:ONG131084 OWZ131084:OXC131084 PGV131084:PGY131084 PQR131084:PQU131084 QAN131084:QAQ131084 QKJ131084:QKM131084 QUF131084:QUI131084 REB131084:REE131084 RNX131084:ROA131084 RXT131084:RXW131084 SHP131084:SHS131084 SRL131084:SRO131084 TBH131084:TBK131084 TLD131084:TLG131084 TUZ131084:TVC131084 UEV131084:UEY131084 UOR131084:UOU131084 UYN131084:UYQ131084 VIJ131084:VIM131084 VSF131084:VSI131084 WCB131084:WCE131084 WLX131084:WMA131084 WVT131084:WVW131084 L196620:O196620 JH196620:JK196620 TD196620:TG196620 ACZ196620:ADC196620 AMV196620:AMY196620 AWR196620:AWU196620 BGN196620:BGQ196620 BQJ196620:BQM196620 CAF196620:CAI196620 CKB196620:CKE196620 CTX196620:CUA196620 DDT196620:DDW196620 DNP196620:DNS196620 DXL196620:DXO196620 EHH196620:EHK196620 ERD196620:ERG196620 FAZ196620:FBC196620 FKV196620:FKY196620 FUR196620:FUU196620 GEN196620:GEQ196620 GOJ196620:GOM196620 GYF196620:GYI196620 HIB196620:HIE196620 HRX196620:HSA196620 IBT196620:IBW196620 ILP196620:ILS196620 IVL196620:IVO196620 JFH196620:JFK196620 JPD196620:JPG196620 JYZ196620:JZC196620 KIV196620:KIY196620 KSR196620:KSU196620 LCN196620:LCQ196620 LMJ196620:LMM196620 LWF196620:LWI196620 MGB196620:MGE196620 MPX196620:MQA196620 MZT196620:MZW196620 NJP196620:NJS196620 NTL196620:NTO196620 ODH196620:ODK196620 OND196620:ONG196620 OWZ196620:OXC196620 PGV196620:PGY196620 PQR196620:PQU196620 QAN196620:QAQ196620 QKJ196620:QKM196620 QUF196620:QUI196620 REB196620:REE196620 RNX196620:ROA196620 RXT196620:RXW196620 SHP196620:SHS196620 SRL196620:SRO196620 TBH196620:TBK196620 TLD196620:TLG196620 TUZ196620:TVC196620 UEV196620:UEY196620 UOR196620:UOU196620 UYN196620:UYQ196620 VIJ196620:VIM196620 VSF196620:VSI196620 WCB196620:WCE196620 WLX196620:WMA196620 WVT196620:WVW196620 L262156:O262156 JH262156:JK262156 TD262156:TG262156 ACZ262156:ADC262156 AMV262156:AMY262156 AWR262156:AWU262156 BGN262156:BGQ262156 BQJ262156:BQM262156 CAF262156:CAI262156 CKB262156:CKE262156 CTX262156:CUA262156 DDT262156:DDW262156 DNP262156:DNS262156 DXL262156:DXO262156 EHH262156:EHK262156 ERD262156:ERG262156 FAZ262156:FBC262156 FKV262156:FKY262156 FUR262156:FUU262156 GEN262156:GEQ262156 GOJ262156:GOM262156 GYF262156:GYI262156 HIB262156:HIE262156 HRX262156:HSA262156 IBT262156:IBW262156 ILP262156:ILS262156 IVL262156:IVO262156 JFH262156:JFK262156 JPD262156:JPG262156 JYZ262156:JZC262156 KIV262156:KIY262156 KSR262156:KSU262156 LCN262156:LCQ262156 LMJ262156:LMM262156 LWF262156:LWI262156 MGB262156:MGE262156 MPX262156:MQA262156 MZT262156:MZW262156 NJP262156:NJS262156 NTL262156:NTO262156 ODH262156:ODK262156 OND262156:ONG262156 OWZ262156:OXC262156 PGV262156:PGY262156 PQR262156:PQU262156 QAN262156:QAQ262156 QKJ262156:QKM262156 QUF262156:QUI262156 REB262156:REE262156 RNX262156:ROA262156 RXT262156:RXW262156 SHP262156:SHS262156 SRL262156:SRO262156 TBH262156:TBK262156 TLD262156:TLG262156 TUZ262156:TVC262156 UEV262156:UEY262156 UOR262156:UOU262156 UYN262156:UYQ262156 VIJ262156:VIM262156 VSF262156:VSI262156 WCB262156:WCE262156 WLX262156:WMA262156 WVT262156:WVW262156 L327692:O327692 JH327692:JK327692 TD327692:TG327692 ACZ327692:ADC327692 AMV327692:AMY327692 AWR327692:AWU327692 BGN327692:BGQ327692 BQJ327692:BQM327692 CAF327692:CAI327692 CKB327692:CKE327692 CTX327692:CUA327692 DDT327692:DDW327692 DNP327692:DNS327692 DXL327692:DXO327692 EHH327692:EHK327692 ERD327692:ERG327692 FAZ327692:FBC327692 FKV327692:FKY327692 FUR327692:FUU327692 GEN327692:GEQ327692 GOJ327692:GOM327692 GYF327692:GYI327692 HIB327692:HIE327692 HRX327692:HSA327692 IBT327692:IBW327692 ILP327692:ILS327692 IVL327692:IVO327692 JFH327692:JFK327692 JPD327692:JPG327692 JYZ327692:JZC327692 KIV327692:KIY327692 KSR327692:KSU327692 LCN327692:LCQ327692 LMJ327692:LMM327692 LWF327692:LWI327692 MGB327692:MGE327692 MPX327692:MQA327692 MZT327692:MZW327692 NJP327692:NJS327692 NTL327692:NTO327692 ODH327692:ODK327692 OND327692:ONG327692 OWZ327692:OXC327692 PGV327692:PGY327692 PQR327692:PQU327692 QAN327692:QAQ327692 QKJ327692:QKM327692 QUF327692:QUI327692 REB327692:REE327692 RNX327692:ROA327692 RXT327692:RXW327692 SHP327692:SHS327692 SRL327692:SRO327692 TBH327692:TBK327692 TLD327692:TLG327692 TUZ327692:TVC327692 UEV327692:UEY327692 UOR327692:UOU327692 UYN327692:UYQ327692 VIJ327692:VIM327692 VSF327692:VSI327692 WCB327692:WCE327692 WLX327692:WMA327692 WVT327692:WVW327692 L393228:O393228 JH393228:JK393228 TD393228:TG393228 ACZ393228:ADC393228 AMV393228:AMY393228 AWR393228:AWU393228 BGN393228:BGQ393228 BQJ393228:BQM393228 CAF393228:CAI393228 CKB393228:CKE393228 CTX393228:CUA393228 DDT393228:DDW393228 DNP393228:DNS393228 DXL393228:DXO393228 EHH393228:EHK393228 ERD393228:ERG393228 FAZ393228:FBC393228 FKV393228:FKY393228 FUR393228:FUU393228 GEN393228:GEQ393228 GOJ393228:GOM393228 GYF393228:GYI393228 HIB393228:HIE393228 HRX393228:HSA393228 IBT393228:IBW393228 ILP393228:ILS393228 IVL393228:IVO393228 JFH393228:JFK393228 JPD393228:JPG393228 JYZ393228:JZC393228 KIV393228:KIY393228 KSR393228:KSU393228 LCN393228:LCQ393228 LMJ393228:LMM393228 LWF393228:LWI393228 MGB393228:MGE393228 MPX393228:MQA393228 MZT393228:MZW393228 NJP393228:NJS393228 NTL393228:NTO393228 ODH393228:ODK393228 OND393228:ONG393228 OWZ393228:OXC393228 PGV393228:PGY393228 PQR393228:PQU393228 QAN393228:QAQ393228 QKJ393228:QKM393228 QUF393228:QUI393228 REB393228:REE393228 RNX393228:ROA393228 RXT393228:RXW393228 SHP393228:SHS393228 SRL393228:SRO393228 TBH393228:TBK393228 TLD393228:TLG393228 TUZ393228:TVC393228 UEV393228:UEY393228 UOR393228:UOU393228 UYN393228:UYQ393228 VIJ393228:VIM393228 VSF393228:VSI393228 WCB393228:WCE393228 WLX393228:WMA393228 WVT393228:WVW393228 L458764:O458764 JH458764:JK458764 TD458764:TG458764 ACZ458764:ADC458764 AMV458764:AMY458764 AWR458764:AWU458764 BGN458764:BGQ458764 BQJ458764:BQM458764 CAF458764:CAI458764 CKB458764:CKE458764 CTX458764:CUA458764 DDT458764:DDW458764 DNP458764:DNS458764 DXL458764:DXO458764 EHH458764:EHK458764 ERD458764:ERG458764 FAZ458764:FBC458764 FKV458764:FKY458764 FUR458764:FUU458764 GEN458764:GEQ458764 GOJ458764:GOM458764 GYF458764:GYI458764 HIB458764:HIE458764 HRX458764:HSA458764 IBT458764:IBW458764 ILP458764:ILS458764 IVL458764:IVO458764 JFH458764:JFK458764 JPD458764:JPG458764 JYZ458764:JZC458764 KIV458764:KIY458764 KSR458764:KSU458764 LCN458764:LCQ458764 LMJ458764:LMM458764 LWF458764:LWI458764 MGB458764:MGE458764 MPX458764:MQA458764 MZT458764:MZW458764 NJP458764:NJS458764 NTL458764:NTO458764 ODH458764:ODK458764 OND458764:ONG458764 OWZ458764:OXC458764 PGV458764:PGY458764 PQR458764:PQU458764 QAN458764:QAQ458764 QKJ458764:QKM458764 QUF458764:QUI458764 REB458764:REE458764 RNX458764:ROA458764 RXT458764:RXW458764 SHP458764:SHS458764 SRL458764:SRO458764 TBH458764:TBK458764 TLD458764:TLG458764 TUZ458764:TVC458764 UEV458764:UEY458764 UOR458764:UOU458764 UYN458764:UYQ458764 VIJ458764:VIM458764 VSF458764:VSI458764 WCB458764:WCE458764 WLX458764:WMA458764 WVT458764:WVW458764 L524300:O524300 JH524300:JK524300 TD524300:TG524300 ACZ524300:ADC524300 AMV524300:AMY524300 AWR524300:AWU524300 BGN524300:BGQ524300 BQJ524300:BQM524300 CAF524300:CAI524300 CKB524300:CKE524300 CTX524300:CUA524300 DDT524300:DDW524300 DNP524300:DNS524300 DXL524300:DXO524300 EHH524300:EHK524300 ERD524300:ERG524300 FAZ524300:FBC524300 FKV524300:FKY524300 FUR524300:FUU524300 GEN524300:GEQ524300 GOJ524300:GOM524300 GYF524300:GYI524300 HIB524300:HIE524300 HRX524300:HSA524300 IBT524300:IBW524300 ILP524300:ILS524300 IVL524300:IVO524300 JFH524300:JFK524300 JPD524300:JPG524300 JYZ524300:JZC524300 KIV524300:KIY524300 KSR524300:KSU524300 LCN524300:LCQ524300 LMJ524300:LMM524300 LWF524300:LWI524300 MGB524300:MGE524300 MPX524300:MQA524300 MZT524300:MZW524300 NJP524300:NJS524300 NTL524300:NTO524300 ODH524300:ODK524300 OND524300:ONG524300 OWZ524300:OXC524300 PGV524300:PGY524300 PQR524300:PQU524300 QAN524300:QAQ524300 QKJ524300:QKM524300 QUF524300:QUI524300 REB524300:REE524300 RNX524300:ROA524300 RXT524300:RXW524300 SHP524300:SHS524300 SRL524300:SRO524300 TBH524300:TBK524300 TLD524300:TLG524300 TUZ524300:TVC524300 UEV524300:UEY524300 UOR524300:UOU524300 UYN524300:UYQ524300 VIJ524300:VIM524300 VSF524300:VSI524300 WCB524300:WCE524300 WLX524300:WMA524300 WVT524300:WVW524300 L589836:O589836 JH589836:JK589836 TD589836:TG589836 ACZ589836:ADC589836 AMV589836:AMY589836 AWR589836:AWU589836 BGN589836:BGQ589836 BQJ589836:BQM589836 CAF589836:CAI589836 CKB589836:CKE589836 CTX589836:CUA589836 DDT589836:DDW589836 DNP589836:DNS589836 DXL589836:DXO589836 EHH589836:EHK589836 ERD589836:ERG589836 FAZ589836:FBC589836 FKV589836:FKY589836 FUR589836:FUU589836 GEN589836:GEQ589836 GOJ589836:GOM589836 GYF589836:GYI589836 HIB589836:HIE589836 HRX589836:HSA589836 IBT589836:IBW589836 ILP589836:ILS589836 IVL589836:IVO589836 JFH589836:JFK589836 JPD589836:JPG589836 JYZ589836:JZC589836 KIV589836:KIY589836 KSR589836:KSU589836 LCN589836:LCQ589836 LMJ589836:LMM589836 LWF589836:LWI589836 MGB589836:MGE589836 MPX589836:MQA589836 MZT589836:MZW589836 NJP589836:NJS589836 NTL589836:NTO589836 ODH589836:ODK589836 OND589836:ONG589836 OWZ589836:OXC589836 PGV589836:PGY589836 PQR589836:PQU589836 QAN589836:QAQ589836 QKJ589836:QKM589836 QUF589836:QUI589836 REB589836:REE589836 RNX589836:ROA589836 RXT589836:RXW589836 SHP589836:SHS589836 SRL589836:SRO589836 TBH589836:TBK589836 TLD589836:TLG589836 TUZ589836:TVC589836 UEV589836:UEY589836 UOR589836:UOU589836 UYN589836:UYQ589836 VIJ589836:VIM589836 VSF589836:VSI589836 WCB589836:WCE589836 WLX589836:WMA589836 WVT589836:WVW589836 L655372:O655372 JH655372:JK655372 TD655372:TG655372 ACZ655372:ADC655372 AMV655372:AMY655372 AWR655372:AWU655372 BGN655372:BGQ655372 BQJ655372:BQM655372 CAF655372:CAI655372 CKB655372:CKE655372 CTX655372:CUA655372 DDT655372:DDW655372 DNP655372:DNS655372 DXL655372:DXO655372 EHH655372:EHK655372 ERD655372:ERG655372 FAZ655372:FBC655372 FKV655372:FKY655372 FUR655372:FUU655372 GEN655372:GEQ655372 GOJ655372:GOM655372 GYF655372:GYI655372 HIB655372:HIE655372 HRX655372:HSA655372 IBT655372:IBW655372 ILP655372:ILS655372 IVL655372:IVO655372 JFH655372:JFK655372 JPD655372:JPG655372 JYZ655372:JZC655372 KIV655372:KIY655372 KSR655372:KSU655372 LCN655372:LCQ655372 LMJ655372:LMM655372 LWF655372:LWI655372 MGB655372:MGE655372 MPX655372:MQA655372 MZT655372:MZW655372 NJP655372:NJS655372 NTL655372:NTO655372 ODH655372:ODK655372 OND655372:ONG655372 OWZ655372:OXC655372 PGV655372:PGY655372 PQR655372:PQU655372 QAN655372:QAQ655372 QKJ655372:QKM655372 QUF655372:QUI655372 REB655372:REE655372 RNX655372:ROA655372 RXT655372:RXW655372 SHP655372:SHS655372 SRL655372:SRO655372 TBH655372:TBK655372 TLD655372:TLG655372 TUZ655372:TVC655372 UEV655372:UEY655372 UOR655372:UOU655372 UYN655372:UYQ655372 VIJ655372:VIM655372 VSF655372:VSI655372 WCB655372:WCE655372 WLX655372:WMA655372 WVT655372:WVW655372 L720908:O720908 JH720908:JK720908 TD720908:TG720908 ACZ720908:ADC720908 AMV720908:AMY720908 AWR720908:AWU720908 BGN720908:BGQ720908 BQJ720908:BQM720908 CAF720908:CAI720908 CKB720908:CKE720908 CTX720908:CUA720908 DDT720908:DDW720908 DNP720908:DNS720908 DXL720908:DXO720908 EHH720908:EHK720908 ERD720908:ERG720908 FAZ720908:FBC720908 FKV720908:FKY720908 FUR720908:FUU720908 GEN720908:GEQ720908 GOJ720908:GOM720908 GYF720908:GYI720908 HIB720908:HIE720908 HRX720908:HSA720908 IBT720908:IBW720908 ILP720908:ILS720908 IVL720908:IVO720908 JFH720908:JFK720908 JPD720908:JPG720908 JYZ720908:JZC720908 KIV720908:KIY720908 KSR720908:KSU720908 LCN720908:LCQ720908 LMJ720908:LMM720908 LWF720908:LWI720908 MGB720908:MGE720908 MPX720908:MQA720908 MZT720908:MZW720908 NJP720908:NJS720908 NTL720908:NTO720908 ODH720908:ODK720908 OND720908:ONG720908 OWZ720908:OXC720908 PGV720908:PGY720908 PQR720908:PQU720908 QAN720908:QAQ720908 QKJ720908:QKM720908 QUF720908:QUI720908 REB720908:REE720908 RNX720908:ROA720908 RXT720908:RXW720908 SHP720908:SHS720908 SRL720908:SRO720908 TBH720908:TBK720908 TLD720908:TLG720908 TUZ720908:TVC720908 UEV720908:UEY720908 UOR720908:UOU720908 UYN720908:UYQ720908 VIJ720908:VIM720908 VSF720908:VSI720908 WCB720908:WCE720908 WLX720908:WMA720908 WVT720908:WVW720908 L786444:O786444 JH786444:JK786444 TD786444:TG786444 ACZ786444:ADC786444 AMV786444:AMY786444 AWR786444:AWU786444 BGN786444:BGQ786444 BQJ786444:BQM786444 CAF786444:CAI786444 CKB786444:CKE786444 CTX786444:CUA786444 DDT786444:DDW786444 DNP786444:DNS786444 DXL786444:DXO786444 EHH786444:EHK786444 ERD786444:ERG786444 FAZ786444:FBC786444 FKV786444:FKY786444 FUR786444:FUU786444 GEN786444:GEQ786444 GOJ786444:GOM786444 GYF786444:GYI786444 HIB786444:HIE786444 HRX786444:HSA786444 IBT786444:IBW786444 ILP786444:ILS786444 IVL786444:IVO786444 JFH786444:JFK786444 JPD786444:JPG786444 JYZ786444:JZC786444 KIV786444:KIY786444 KSR786444:KSU786444 LCN786444:LCQ786444 LMJ786444:LMM786444 LWF786444:LWI786444 MGB786444:MGE786444 MPX786444:MQA786444 MZT786444:MZW786444 NJP786444:NJS786444 NTL786444:NTO786444 ODH786444:ODK786444 OND786444:ONG786444 OWZ786444:OXC786444 PGV786444:PGY786444 PQR786444:PQU786444 QAN786444:QAQ786444 QKJ786444:QKM786444 QUF786444:QUI786444 REB786444:REE786444 RNX786444:ROA786444 RXT786444:RXW786444 SHP786444:SHS786444 SRL786444:SRO786444 TBH786444:TBK786444 TLD786444:TLG786444 TUZ786444:TVC786444 UEV786444:UEY786444 UOR786444:UOU786444 UYN786444:UYQ786444 VIJ786444:VIM786444 VSF786444:VSI786444 WCB786444:WCE786444 WLX786444:WMA786444 WVT786444:WVW786444 L851980:O851980 JH851980:JK851980 TD851980:TG851980 ACZ851980:ADC851980 AMV851980:AMY851980 AWR851980:AWU851980 BGN851980:BGQ851980 BQJ851980:BQM851980 CAF851980:CAI851980 CKB851980:CKE851980 CTX851980:CUA851980 DDT851980:DDW851980 DNP851980:DNS851980 DXL851980:DXO851980 EHH851980:EHK851980 ERD851980:ERG851980 FAZ851980:FBC851980 FKV851980:FKY851980 FUR851980:FUU851980 GEN851980:GEQ851980 GOJ851980:GOM851980 GYF851980:GYI851980 HIB851980:HIE851980 HRX851980:HSA851980 IBT851980:IBW851980 ILP851980:ILS851980 IVL851980:IVO851980 JFH851980:JFK851980 JPD851980:JPG851980 JYZ851980:JZC851980 KIV851980:KIY851980 KSR851980:KSU851980 LCN851980:LCQ851980 LMJ851980:LMM851980 LWF851980:LWI851980 MGB851980:MGE851980 MPX851980:MQA851980 MZT851980:MZW851980 NJP851980:NJS851980 NTL851980:NTO851980 ODH851980:ODK851980 OND851980:ONG851980 OWZ851980:OXC851980 PGV851980:PGY851980 PQR851980:PQU851980 QAN851980:QAQ851980 QKJ851980:QKM851980 QUF851980:QUI851980 REB851980:REE851980 RNX851980:ROA851980 RXT851980:RXW851980 SHP851980:SHS851980 SRL851980:SRO851980 TBH851980:TBK851980 TLD851980:TLG851980 TUZ851980:TVC851980 UEV851980:UEY851980 UOR851980:UOU851980 UYN851980:UYQ851980 VIJ851980:VIM851980 VSF851980:VSI851980 WCB851980:WCE851980 WLX851980:WMA851980 WVT851980:WVW851980 L917516:O917516 JH917516:JK917516 TD917516:TG917516 ACZ917516:ADC917516 AMV917516:AMY917516 AWR917516:AWU917516 BGN917516:BGQ917516 BQJ917516:BQM917516 CAF917516:CAI917516 CKB917516:CKE917516 CTX917516:CUA917516 DDT917516:DDW917516 DNP917516:DNS917516 DXL917516:DXO917516 EHH917516:EHK917516 ERD917516:ERG917516 FAZ917516:FBC917516 FKV917516:FKY917516 FUR917516:FUU917516 GEN917516:GEQ917516 GOJ917516:GOM917516 GYF917516:GYI917516 HIB917516:HIE917516 HRX917516:HSA917516 IBT917516:IBW917516 ILP917516:ILS917516 IVL917516:IVO917516 JFH917516:JFK917516 JPD917516:JPG917516 JYZ917516:JZC917516 KIV917516:KIY917516 KSR917516:KSU917516 LCN917516:LCQ917516 LMJ917516:LMM917516 LWF917516:LWI917516 MGB917516:MGE917516 MPX917516:MQA917516 MZT917516:MZW917516 NJP917516:NJS917516 NTL917516:NTO917516 ODH917516:ODK917516 OND917516:ONG917516 OWZ917516:OXC917516 PGV917516:PGY917516 PQR917516:PQU917516 QAN917516:QAQ917516 QKJ917516:QKM917516 QUF917516:QUI917516 REB917516:REE917516 RNX917516:ROA917516 RXT917516:RXW917516 SHP917516:SHS917516 SRL917516:SRO917516 TBH917516:TBK917516 TLD917516:TLG917516 TUZ917516:TVC917516 UEV917516:UEY917516 UOR917516:UOU917516 UYN917516:UYQ917516 VIJ917516:VIM917516 VSF917516:VSI917516 WCB917516:WCE917516 WLX917516:WMA917516 WVT917516:WVW917516 L983052:O983052 JH983052:JK983052 TD983052:TG983052 ACZ983052:ADC983052 AMV983052:AMY983052 AWR983052:AWU983052 BGN983052:BGQ983052 BQJ983052:BQM983052 CAF983052:CAI983052 CKB983052:CKE983052 CTX983052:CUA983052 DDT983052:DDW983052 DNP983052:DNS983052 DXL983052:DXO983052 EHH983052:EHK983052 ERD983052:ERG983052 FAZ983052:FBC983052 FKV983052:FKY983052 FUR983052:FUU983052 GEN983052:GEQ983052 GOJ983052:GOM983052 GYF983052:GYI983052 HIB983052:HIE983052 HRX983052:HSA983052 IBT983052:IBW983052 ILP983052:ILS983052 IVL983052:IVO983052 JFH983052:JFK983052 JPD983052:JPG983052 JYZ983052:JZC983052 KIV983052:KIY983052 KSR983052:KSU983052 LCN983052:LCQ983052 LMJ983052:LMM983052 LWF983052:LWI983052 MGB983052:MGE983052 MPX983052:MQA983052 MZT983052:MZW983052 NJP983052:NJS983052 NTL983052:NTO983052 ODH983052:ODK983052 OND983052:ONG983052 OWZ983052:OXC983052 PGV983052:PGY983052 PQR983052:PQU983052 QAN983052:QAQ983052 QKJ983052:QKM983052 QUF983052:QUI983052 REB983052:REE983052 RNX983052:ROA983052 RXT983052:RXW983052 SHP983052:SHS983052 SRL983052:SRO983052 TBH983052:TBK983052 TLD983052:TLG983052 TUZ983052:TVC983052 UEV983052:UEY983052 UOR983052:UOU983052 UYN983052:UYQ983052 VIJ983052:VIM983052 VSF983052:VSI983052 WCB983052:WCE983052 WLX983052:WMA983052 WVT983052:WVW983052 L14:N14 JH14:JJ14 TD14:TF14 ACZ14:ADB14 AMV14:AMX14 AWR14:AWT14 BGN14:BGP14 BQJ14:BQL14 CAF14:CAH14 CKB14:CKD14 CTX14:CTZ14 DDT14:DDV14 DNP14:DNR14 DXL14:DXN14 EHH14:EHJ14 ERD14:ERF14 FAZ14:FBB14 FKV14:FKX14 FUR14:FUT14 GEN14:GEP14 GOJ14:GOL14 GYF14:GYH14 HIB14:HID14 HRX14:HRZ14 IBT14:IBV14 ILP14:ILR14 IVL14:IVN14 JFH14:JFJ14 JPD14:JPF14 JYZ14:JZB14 KIV14:KIX14 KSR14:KST14 LCN14:LCP14 LMJ14:LML14 LWF14:LWH14 MGB14:MGD14 MPX14:MPZ14 MZT14:MZV14 NJP14:NJR14 NTL14:NTN14 ODH14:ODJ14 OND14:ONF14 OWZ14:OXB14 PGV14:PGX14 PQR14:PQT14 QAN14:QAP14 QKJ14:QKL14 QUF14:QUH14 REB14:RED14 RNX14:RNZ14 RXT14:RXV14 SHP14:SHR14 SRL14:SRN14 TBH14:TBJ14 TLD14:TLF14 TUZ14:TVB14 UEV14:UEX14 UOR14:UOT14 UYN14:UYP14 VIJ14:VIL14 VSF14:VSH14 WCB14:WCD14 WLX14:WLZ14 WVT14:WVV14 L65550:N65550 JH65550:JJ65550 TD65550:TF65550 ACZ65550:ADB65550 AMV65550:AMX65550 AWR65550:AWT65550 BGN65550:BGP65550 BQJ65550:BQL65550 CAF65550:CAH65550 CKB65550:CKD65550 CTX65550:CTZ65550 DDT65550:DDV65550 DNP65550:DNR65550 DXL65550:DXN65550 EHH65550:EHJ65550 ERD65550:ERF65550 FAZ65550:FBB65550 FKV65550:FKX65550 FUR65550:FUT65550 GEN65550:GEP65550 GOJ65550:GOL65550 GYF65550:GYH65550 HIB65550:HID65550 HRX65550:HRZ65550 IBT65550:IBV65550 ILP65550:ILR65550 IVL65550:IVN65550 JFH65550:JFJ65550 JPD65550:JPF65550 JYZ65550:JZB65550 KIV65550:KIX65550 KSR65550:KST65550 LCN65550:LCP65550 LMJ65550:LML65550 LWF65550:LWH65550 MGB65550:MGD65550 MPX65550:MPZ65550 MZT65550:MZV65550 NJP65550:NJR65550 NTL65550:NTN65550 ODH65550:ODJ65550 OND65550:ONF65550 OWZ65550:OXB65550 PGV65550:PGX65550 PQR65550:PQT65550 QAN65550:QAP65550 QKJ65550:QKL65550 QUF65550:QUH65550 REB65550:RED65550 RNX65550:RNZ65550 RXT65550:RXV65550 SHP65550:SHR65550 SRL65550:SRN65550 TBH65550:TBJ65550 TLD65550:TLF65550 TUZ65550:TVB65550 UEV65550:UEX65550 UOR65550:UOT65550 UYN65550:UYP65550 VIJ65550:VIL65550 VSF65550:VSH65550 WCB65550:WCD65550 WLX65550:WLZ65550 WVT65550:WVV65550 L131086:N131086 JH131086:JJ131086 TD131086:TF131086 ACZ131086:ADB131086 AMV131086:AMX131086 AWR131086:AWT131086 BGN131086:BGP131086 BQJ131086:BQL131086 CAF131086:CAH131086 CKB131086:CKD131086 CTX131086:CTZ131086 DDT131086:DDV131086 DNP131086:DNR131086 DXL131086:DXN131086 EHH131086:EHJ131086 ERD131086:ERF131086 FAZ131086:FBB131086 FKV131086:FKX131086 FUR131086:FUT131086 GEN131086:GEP131086 GOJ131086:GOL131086 GYF131086:GYH131086 HIB131086:HID131086 HRX131086:HRZ131086 IBT131086:IBV131086 ILP131086:ILR131086 IVL131086:IVN131086 JFH131086:JFJ131086 JPD131086:JPF131086 JYZ131086:JZB131086 KIV131086:KIX131086 KSR131086:KST131086 LCN131086:LCP131086 LMJ131086:LML131086 LWF131086:LWH131086 MGB131086:MGD131086 MPX131086:MPZ131086 MZT131086:MZV131086 NJP131086:NJR131086 NTL131086:NTN131086 ODH131086:ODJ131086 OND131086:ONF131086 OWZ131086:OXB131086 PGV131086:PGX131086 PQR131086:PQT131086 QAN131086:QAP131086 QKJ131086:QKL131086 QUF131086:QUH131086 REB131086:RED131086 RNX131086:RNZ131086 RXT131086:RXV131086 SHP131086:SHR131086 SRL131086:SRN131086 TBH131086:TBJ131086 TLD131086:TLF131086 TUZ131086:TVB131086 UEV131086:UEX131086 UOR131086:UOT131086 UYN131086:UYP131086 VIJ131086:VIL131086 VSF131086:VSH131086 WCB131086:WCD131086 WLX131086:WLZ131086 WVT131086:WVV131086 L196622:N196622 JH196622:JJ196622 TD196622:TF196622 ACZ196622:ADB196622 AMV196622:AMX196622 AWR196622:AWT196622 BGN196622:BGP196622 BQJ196622:BQL196622 CAF196622:CAH196622 CKB196622:CKD196622 CTX196622:CTZ196622 DDT196622:DDV196622 DNP196622:DNR196622 DXL196622:DXN196622 EHH196622:EHJ196622 ERD196622:ERF196622 FAZ196622:FBB196622 FKV196622:FKX196622 FUR196622:FUT196622 GEN196622:GEP196622 GOJ196622:GOL196622 GYF196622:GYH196622 HIB196622:HID196622 HRX196622:HRZ196622 IBT196622:IBV196622 ILP196622:ILR196622 IVL196622:IVN196622 JFH196622:JFJ196622 JPD196622:JPF196622 JYZ196622:JZB196622 KIV196622:KIX196622 KSR196622:KST196622 LCN196622:LCP196622 LMJ196622:LML196622 LWF196622:LWH196622 MGB196622:MGD196622 MPX196622:MPZ196622 MZT196622:MZV196622 NJP196622:NJR196622 NTL196622:NTN196622 ODH196622:ODJ196622 OND196622:ONF196622 OWZ196622:OXB196622 PGV196622:PGX196622 PQR196622:PQT196622 QAN196622:QAP196622 QKJ196622:QKL196622 QUF196622:QUH196622 REB196622:RED196622 RNX196622:RNZ196622 RXT196622:RXV196622 SHP196622:SHR196622 SRL196622:SRN196622 TBH196622:TBJ196622 TLD196622:TLF196622 TUZ196622:TVB196622 UEV196622:UEX196622 UOR196622:UOT196622 UYN196622:UYP196622 VIJ196622:VIL196622 VSF196622:VSH196622 WCB196622:WCD196622 WLX196622:WLZ196622 WVT196622:WVV196622 L262158:N262158 JH262158:JJ262158 TD262158:TF262158 ACZ262158:ADB262158 AMV262158:AMX262158 AWR262158:AWT262158 BGN262158:BGP262158 BQJ262158:BQL262158 CAF262158:CAH262158 CKB262158:CKD262158 CTX262158:CTZ262158 DDT262158:DDV262158 DNP262158:DNR262158 DXL262158:DXN262158 EHH262158:EHJ262158 ERD262158:ERF262158 FAZ262158:FBB262158 FKV262158:FKX262158 FUR262158:FUT262158 GEN262158:GEP262158 GOJ262158:GOL262158 GYF262158:GYH262158 HIB262158:HID262158 HRX262158:HRZ262158 IBT262158:IBV262158 ILP262158:ILR262158 IVL262158:IVN262158 JFH262158:JFJ262158 JPD262158:JPF262158 JYZ262158:JZB262158 KIV262158:KIX262158 KSR262158:KST262158 LCN262158:LCP262158 LMJ262158:LML262158 LWF262158:LWH262158 MGB262158:MGD262158 MPX262158:MPZ262158 MZT262158:MZV262158 NJP262158:NJR262158 NTL262158:NTN262158 ODH262158:ODJ262158 OND262158:ONF262158 OWZ262158:OXB262158 PGV262158:PGX262158 PQR262158:PQT262158 QAN262158:QAP262158 QKJ262158:QKL262158 QUF262158:QUH262158 REB262158:RED262158 RNX262158:RNZ262158 RXT262158:RXV262158 SHP262158:SHR262158 SRL262158:SRN262158 TBH262158:TBJ262158 TLD262158:TLF262158 TUZ262158:TVB262158 UEV262158:UEX262158 UOR262158:UOT262158 UYN262158:UYP262158 VIJ262158:VIL262158 VSF262158:VSH262158 WCB262158:WCD262158 WLX262158:WLZ262158 WVT262158:WVV262158 L327694:N327694 JH327694:JJ327694 TD327694:TF327694 ACZ327694:ADB327694 AMV327694:AMX327694 AWR327694:AWT327694 BGN327694:BGP327694 BQJ327694:BQL327694 CAF327694:CAH327694 CKB327694:CKD327694 CTX327694:CTZ327694 DDT327694:DDV327694 DNP327694:DNR327694 DXL327694:DXN327694 EHH327694:EHJ327694 ERD327694:ERF327694 FAZ327694:FBB327694 FKV327694:FKX327694 FUR327694:FUT327694 GEN327694:GEP327694 GOJ327694:GOL327694 GYF327694:GYH327694 HIB327694:HID327694 HRX327694:HRZ327694 IBT327694:IBV327694 ILP327694:ILR327694 IVL327694:IVN327694 JFH327694:JFJ327694 JPD327694:JPF327694 JYZ327694:JZB327694 KIV327694:KIX327694 KSR327694:KST327694 LCN327694:LCP327694 LMJ327694:LML327694 LWF327694:LWH327694 MGB327694:MGD327694 MPX327694:MPZ327694 MZT327694:MZV327694 NJP327694:NJR327694 NTL327694:NTN327694 ODH327694:ODJ327694 OND327694:ONF327694 OWZ327694:OXB327694 PGV327694:PGX327694 PQR327694:PQT327694 QAN327694:QAP327694 QKJ327694:QKL327694 QUF327694:QUH327694 REB327694:RED327694 RNX327694:RNZ327694 RXT327694:RXV327694 SHP327694:SHR327694 SRL327694:SRN327694 TBH327694:TBJ327694 TLD327694:TLF327694 TUZ327694:TVB327694 UEV327694:UEX327694 UOR327694:UOT327694 UYN327694:UYP327694 VIJ327694:VIL327694 VSF327694:VSH327694 WCB327694:WCD327694 WLX327694:WLZ327694 WVT327694:WVV327694 L393230:N393230 JH393230:JJ393230 TD393230:TF393230 ACZ393230:ADB393230 AMV393230:AMX393230 AWR393230:AWT393230 BGN393230:BGP393230 BQJ393230:BQL393230 CAF393230:CAH393230 CKB393230:CKD393230 CTX393230:CTZ393230 DDT393230:DDV393230 DNP393230:DNR393230 DXL393230:DXN393230 EHH393230:EHJ393230 ERD393230:ERF393230 FAZ393230:FBB393230 FKV393230:FKX393230 FUR393230:FUT393230 GEN393230:GEP393230 GOJ393230:GOL393230 GYF393230:GYH393230 HIB393230:HID393230 HRX393230:HRZ393230 IBT393230:IBV393230 ILP393230:ILR393230 IVL393230:IVN393230 JFH393230:JFJ393230 JPD393230:JPF393230 JYZ393230:JZB393230 KIV393230:KIX393230 KSR393230:KST393230 LCN393230:LCP393230 LMJ393230:LML393230 LWF393230:LWH393230 MGB393230:MGD393230 MPX393230:MPZ393230 MZT393230:MZV393230 NJP393230:NJR393230 NTL393230:NTN393230 ODH393230:ODJ393230 OND393230:ONF393230 OWZ393230:OXB393230 PGV393230:PGX393230 PQR393230:PQT393230 QAN393230:QAP393230 QKJ393230:QKL393230 QUF393230:QUH393230 REB393230:RED393230 RNX393230:RNZ393230 RXT393230:RXV393230 SHP393230:SHR393230 SRL393230:SRN393230 TBH393230:TBJ393230 TLD393230:TLF393230 TUZ393230:TVB393230 UEV393230:UEX393230 UOR393230:UOT393230 UYN393230:UYP393230 VIJ393230:VIL393230 VSF393230:VSH393230 WCB393230:WCD393230 WLX393230:WLZ393230 WVT393230:WVV393230 L458766:N458766 JH458766:JJ458766 TD458766:TF458766 ACZ458766:ADB458766 AMV458766:AMX458766 AWR458766:AWT458766 BGN458766:BGP458766 BQJ458766:BQL458766 CAF458766:CAH458766 CKB458766:CKD458766 CTX458766:CTZ458766 DDT458766:DDV458766 DNP458766:DNR458766 DXL458766:DXN458766 EHH458766:EHJ458766 ERD458766:ERF458766 FAZ458766:FBB458766 FKV458766:FKX458766 FUR458766:FUT458766 GEN458766:GEP458766 GOJ458766:GOL458766 GYF458766:GYH458766 HIB458766:HID458766 HRX458766:HRZ458766 IBT458766:IBV458766 ILP458766:ILR458766 IVL458766:IVN458766 JFH458766:JFJ458766 JPD458766:JPF458766 JYZ458766:JZB458766 KIV458766:KIX458766 KSR458766:KST458766 LCN458766:LCP458766 LMJ458766:LML458766 LWF458766:LWH458766 MGB458766:MGD458766 MPX458766:MPZ458766 MZT458766:MZV458766 NJP458766:NJR458766 NTL458766:NTN458766 ODH458766:ODJ458766 OND458766:ONF458766 OWZ458766:OXB458766 PGV458766:PGX458766 PQR458766:PQT458766 QAN458766:QAP458766 QKJ458766:QKL458766 QUF458766:QUH458766 REB458766:RED458766 RNX458766:RNZ458766 RXT458766:RXV458766 SHP458766:SHR458766 SRL458766:SRN458766 TBH458766:TBJ458766 TLD458766:TLF458766 TUZ458766:TVB458766 UEV458766:UEX458766 UOR458766:UOT458766 UYN458766:UYP458766 VIJ458766:VIL458766 VSF458766:VSH458766 WCB458766:WCD458766 WLX458766:WLZ458766 WVT458766:WVV458766 L524302:N524302 JH524302:JJ524302 TD524302:TF524302 ACZ524302:ADB524302 AMV524302:AMX524302 AWR524302:AWT524302 BGN524302:BGP524302 BQJ524302:BQL524302 CAF524302:CAH524302 CKB524302:CKD524302 CTX524302:CTZ524302 DDT524302:DDV524302 DNP524302:DNR524302 DXL524302:DXN524302 EHH524302:EHJ524302 ERD524302:ERF524302 FAZ524302:FBB524302 FKV524302:FKX524302 FUR524302:FUT524302 GEN524302:GEP524302 GOJ524302:GOL524302 GYF524302:GYH524302 HIB524302:HID524302 HRX524302:HRZ524302 IBT524302:IBV524302 ILP524302:ILR524302 IVL524302:IVN524302 JFH524302:JFJ524302 JPD524302:JPF524302 JYZ524302:JZB524302 KIV524302:KIX524302 KSR524302:KST524302 LCN524302:LCP524302 LMJ524302:LML524302 LWF524302:LWH524302 MGB524302:MGD524302 MPX524302:MPZ524302 MZT524302:MZV524302 NJP524302:NJR524302 NTL524302:NTN524302 ODH524302:ODJ524302 OND524302:ONF524302 OWZ524302:OXB524302 PGV524302:PGX524302 PQR524302:PQT524302 QAN524302:QAP524302 QKJ524302:QKL524302 QUF524302:QUH524302 REB524302:RED524302 RNX524302:RNZ524302 RXT524302:RXV524302 SHP524302:SHR524302 SRL524302:SRN524302 TBH524302:TBJ524302 TLD524302:TLF524302 TUZ524302:TVB524302 UEV524302:UEX524302 UOR524302:UOT524302 UYN524302:UYP524302 VIJ524302:VIL524302 VSF524302:VSH524302 WCB524302:WCD524302 WLX524302:WLZ524302 WVT524302:WVV524302 L589838:N589838 JH589838:JJ589838 TD589838:TF589838 ACZ589838:ADB589838 AMV589838:AMX589838 AWR589838:AWT589838 BGN589838:BGP589838 BQJ589838:BQL589838 CAF589838:CAH589838 CKB589838:CKD589838 CTX589838:CTZ589838 DDT589838:DDV589838 DNP589838:DNR589838 DXL589838:DXN589838 EHH589838:EHJ589838 ERD589838:ERF589838 FAZ589838:FBB589838 FKV589838:FKX589838 FUR589838:FUT589838 GEN589838:GEP589838 GOJ589838:GOL589838 GYF589838:GYH589838 HIB589838:HID589838 HRX589838:HRZ589838 IBT589838:IBV589838 ILP589838:ILR589838 IVL589838:IVN589838 JFH589838:JFJ589838 JPD589838:JPF589838 JYZ589838:JZB589838 KIV589838:KIX589838 KSR589838:KST589838 LCN589838:LCP589838 LMJ589838:LML589838 LWF589838:LWH589838 MGB589838:MGD589838 MPX589838:MPZ589838 MZT589838:MZV589838 NJP589838:NJR589838 NTL589838:NTN589838 ODH589838:ODJ589838 OND589838:ONF589838 OWZ589838:OXB589838 PGV589838:PGX589838 PQR589838:PQT589838 QAN589838:QAP589838 QKJ589838:QKL589838 QUF589838:QUH589838 REB589838:RED589838 RNX589838:RNZ589838 RXT589838:RXV589838 SHP589838:SHR589838 SRL589838:SRN589838 TBH589838:TBJ589838 TLD589838:TLF589838 TUZ589838:TVB589838 UEV589838:UEX589838 UOR589838:UOT589838 UYN589838:UYP589838 VIJ589838:VIL589838 VSF589838:VSH589838 WCB589838:WCD589838 WLX589838:WLZ589838 WVT589838:WVV589838 L655374:N655374 JH655374:JJ655374 TD655374:TF655374 ACZ655374:ADB655374 AMV655374:AMX655374 AWR655374:AWT655374 BGN655374:BGP655374 BQJ655374:BQL655374 CAF655374:CAH655374 CKB655374:CKD655374 CTX655374:CTZ655374 DDT655374:DDV655374 DNP655374:DNR655374 DXL655374:DXN655374 EHH655374:EHJ655374 ERD655374:ERF655374 FAZ655374:FBB655374 FKV655374:FKX655374 FUR655374:FUT655374 GEN655374:GEP655374 GOJ655374:GOL655374 GYF655374:GYH655374 HIB655374:HID655374 HRX655374:HRZ655374 IBT655374:IBV655374 ILP655374:ILR655374 IVL655374:IVN655374 JFH655374:JFJ655374 JPD655374:JPF655374 JYZ655374:JZB655374 KIV655374:KIX655374 KSR655374:KST655374 LCN655374:LCP655374 LMJ655374:LML655374 LWF655374:LWH655374 MGB655374:MGD655374 MPX655374:MPZ655374 MZT655374:MZV655374 NJP655374:NJR655374 NTL655374:NTN655374 ODH655374:ODJ655374 OND655374:ONF655374 OWZ655374:OXB655374 PGV655374:PGX655374 PQR655374:PQT655374 QAN655374:QAP655374 QKJ655374:QKL655374 QUF655374:QUH655374 REB655374:RED655374 RNX655374:RNZ655374 RXT655374:RXV655374 SHP655374:SHR655374 SRL655374:SRN655374 TBH655374:TBJ655374 TLD655374:TLF655374 TUZ655374:TVB655374 UEV655374:UEX655374 UOR655374:UOT655374 UYN655374:UYP655374 VIJ655374:VIL655374 VSF655374:VSH655374 WCB655374:WCD655374 WLX655374:WLZ655374 WVT655374:WVV655374 L720910:N720910 JH720910:JJ720910 TD720910:TF720910 ACZ720910:ADB720910 AMV720910:AMX720910 AWR720910:AWT720910 BGN720910:BGP720910 BQJ720910:BQL720910 CAF720910:CAH720910 CKB720910:CKD720910 CTX720910:CTZ720910 DDT720910:DDV720910 DNP720910:DNR720910 DXL720910:DXN720910 EHH720910:EHJ720910 ERD720910:ERF720910 FAZ720910:FBB720910 FKV720910:FKX720910 FUR720910:FUT720910 GEN720910:GEP720910 GOJ720910:GOL720910 GYF720910:GYH720910 HIB720910:HID720910 HRX720910:HRZ720910 IBT720910:IBV720910 ILP720910:ILR720910 IVL720910:IVN720910 JFH720910:JFJ720910 JPD720910:JPF720910 JYZ720910:JZB720910 KIV720910:KIX720910 KSR720910:KST720910 LCN720910:LCP720910 LMJ720910:LML720910 LWF720910:LWH720910 MGB720910:MGD720910 MPX720910:MPZ720910 MZT720910:MZV720910 NJP720910:NJR720910 NTL720910:NTN720910 ODH720910:ODJ720910 OND720910:ONF720910 OWZ720910:OXB720910 PGV720910:PGX720910 PQR720910:PQT720910 QAN720910:QAP720910 QKJ720910:QKL720910 QUF720910:QUH720910 REB720910:RED720910 RNX720910:RNZ720910 RXT720910:RXV720910 SHP720910:SHR720910 SRL720910:SRN720910 TBH720910:TBJ720910 TLD720910:TLF720910 TUZ720910:TVB720910 UEV720910:UEX720910 UOR720910:UOT720910 UYN720910:UYP720910 VIJ720910:VIL720910 VSF720910:VSH720910 WCB720910:WCD720910 WLX720910:WLZ720910 WVT720910:WVV720910 L786446:N786446 JH786446:JJ786446 TD786446:TF786446 ACZ786446:ADB786446 AMV786446:AMX786446 AWR786446:AWT786446 BGN786446:BGP786446 BQJ786446:BQL786446 CAF786446:CAH786446 CKB786446:CKD786446 CTX786446:CTZ786446 DDT786446:DDV786446 DNP786446:DNR786446 DXL786446:DXN786446 EHH786446:EHJ786446 ERD786446:ERF786446 FAZ786446:FBB786446 FKV786446:FKX786446 FUR786446:FUT786446 GEN786446:GEP786446 GOJ786446:GOL786446 GYF786446:GYH786446 HIB786446:HID786446 HRX786446:HRZ786446 IBT786446:IBV786446 ILP786446:ILR786446 IVL786446:IVN786446 JFH786446:JFJ786446 JPD786446:JPF786446 JYZ786446:JZB786446 KIV786446:KIX786446 KSR786446:KST786446 LCN786446:LCP786446 LMJ786446:LML786446 LWF786446:LWH786446 MGB786446:MGD786446 MPX786446:MPZ786446 MZT786446:MZV786446 NJP786446:NJR786446 NTL786446:NTN786446 ODH786446:ODJ786446 OND786446:ONF786446 OWZ786446:OXB786446 PGV786446:PGX786446 PQR786446:PQT786446 QAN786446:QAP786446 QKJ786446:QKL786446 QUF786446:QUH786446 REB786446:RED786446 RNX786446:RNZ786446 RXT786446:RXV786446 SHP786446:SHR786446 SRL786446:SRN786446 TBH786446:TBJ786446 TLD786446:TLF786446 TUZ786446:TVB786446 UEV786446:UEX786446 UOR786446:UOT786446 UYN786446:UYP786446 VIJ786446:VIL786446 VSF786446:VSH786446 WCB786446:WCD786446 WLX786446:WLZ786446 WVT786446:WVV786446 L851982:N851982 JH851982:JJ851982 TD851982:TF851982 ACZ851982:ADB851982 AMV851982:AMX851982 AWR851982:AWT851982 BGN851982:BGP851982 BQJ851982:BQL851982 CAF851982:CAH851982 CKB851982:CKD851982 CTX851982:CTZ851982 DDT851982:DDV851982 DNP851982:DNR851982 DXL851982:DXN851982 EHH851982:EHJ851982 ERD851982:ERF851982 FAZ851982:FBB851982 FKV851982:FKX851982 FUR851982:FUT851982 GEN851982:GEP851982 GOJ851982:GOL851982 GYF851982:GYH851982 HIB851982:HID851982 HRX851982:HRZ851982 IBT851982:IBV851982 ILP851982:ILR851982 IVL851982:IVN851982 JFH851982:JFJ851982 JPD851982:JPF851982 JYZ851982:JZB851982 KIV851982:KIX851982 KSR851982:KST851982 LCN851982:LCP851982 LMJ851982:LML851982 LWF851982:LWH851982 MGB851982:MGD851982 MPX851982:MPZ851982 MZT851982:MZV851982 NJP851982:NJR851982 NTL851982:NTN851982 ODH851982:ODJ851982 OND851982:ONF851982 OWZ851982:OXB851982 PGV851982:PGX851982 PQR851982:PQT851982 QAN851982:QAP851982 QKJ851982:QKL851982 QUF851982:QUH851982 REB851982:RED851982 RNX851982:RNZ851982 RXT851982:RXV851982 SHP851982:SHR851982 SRL851982:SRN851982 TBH851982:TBJ851982 TLD851982:TLF851982 TUZ851982:TVB851982 UEV851982:UEX851982 UOR851982:UOT851982 UYN851982:UYP851982 VIJ851982:VIL851982 VSF851982:VSH851982 WCB851982:WCD851982 WLX851982:WLZ851982 WVT851982:WVV851982 L917518:N917518 JH917518:JJ917518 TD917518:TF917518 ACZ917518:ADB917518 AMV917518:AMX917518 AWR917518:AWT917518 BGN917518:BGP917518 BQJ917518:BQL917518 CAF917518:CAH917518 CKB917518:CKD917518 CTX917518:CTZ917518 DDT917518:DDV917518 DNP917518:DNR917518 DXL917518:DXN917518 EHH917518:EHJ917518 ERD917518:ERF917518 FAZ917518:FBB917518 FKV917518:FKX917518 FUR917518:FUT917518 GEN917518:GEP917518 GOJ917518:GOL917518 GYF917518:GYH917518 HIB917518:HID917518 HRX917518:HRZ917518 IBT917518:IBV917518 ILP917518:ILR917518 IVL917518:IVN917518 JFH917518:JFJ917518 JPD917518:JPF917518 JYZ917518:JZB917518 KIV917518:KIX917518 KSR917518:KST917518 LCN917518:LCP917518 LMJ917518:LML917518 LWF917518:LWH917518 MGB917518:MGD917518 MPX917518:MPZ917518 MZT917518:MZV917518 NJP917518:NJR917518 NTL917518:NTN917518 ODH917518:ODJ917518 OND917518:ONF917518 OWZ917518:OXB917518 PGV917518:PGX917518 PQR917518:PQT917518 QAN917518:QAP917518 QKJ917518:QKL917518 QUF917518:QUH917518 REB917518:RED917518 RNX917518:RNZ917518 RXT917518:RXV917518 SHP917518:SHR917518 SRL917518:SRN917518 TBH917518:TBJ917518 TLD917518:TLF917518 TUZ917518:TVB917518 UEV917518:UEX917518 UOR917518:UOT917518 UYN917518:UYP917518 VIJ917518:VIL917518 VSF917518:VSH917518 WCB917518:WCD917518 WLX917518:WLZ917518 WVT917518:WVV917518 L983054:N983054 JH983054:JJ983054 TD983054:TF983054 ACZ983054:ADB983054 AMV983054:AMX983054 AWR983054:AWT983054 BGN983054:BGP983054 BQJ983054:BQL983054 CAF983054:CAH983054 CKB983054:CKD983054 CTX983054:CTZ983054 DDT983054:DDV983054 DNP983054:DNR983054 DXL983054:DXN983054 EHH983054:EHJ983054 ERD983054:ERF983054 FAZ983054:FBB983054 FKV983054:FKX983054 FUR983054:FUT983054 GEN983054:GEP983054 GOJ983054:GOL983054 GYF983054:GYH983054 HIB983054:HID983054 HRX983054:HRZ983054 IBT983054:IBV983054 ILP983054:ILR983054 IVL983054:IVN983054 JFH983054:JFJ983054 JPD983054:JPF983054 JYZ983054:JZB983054 KIV983054:KIX983054 KSR983054:KST983054 LCN983054:LCP983054 LMJ983054:LML983054 LWF983054:LWH983054 MGB983054:MGD983054 MPX983054:MPZ983054 MZT983054:MZV983054 NJP983054:NJR983054 NTL983054:NTN983054 ODH983054:ODJ983054 OND983054:ONF983054 OWZ983054:OXB983054 PGV983054:PGX983054 PQR983054:PQT983054 QAN983054:QAP983054 QKJ983054:QKL983054 QUF983054:QUH983054 REB983054:RED983054 RNX983054:RNZ983054 RXT983054:RXV983054 SHP983054:SHR983054 SRL983054:SRN983054 TBH983054:TBJ983054 TLD983054:TLF983054 TUZ983054:TVB983054 UEV983054:UEX983054 UOR983054:UOT983054 UYN983054:UYP983054 VIJ983054:VIL983054 VSF983054:VSH983054 WCB983054:WCD983054 WLX983054:WLZ983054 WVT983054:WVV983054 L72:O72 JH72:JK72 TD72:TG72 ACZ72:ADC72 AMV72:AMY72 AWR72:AWU72 BGN72:BGQ72 BQJ72:BQM72 CAF72:CAI72 CKB72:CKE72 CTX72:CUA72 DDT72:DDW72 DNP72:DNS72 DXL72:DXO72 EHH72:EHK72 ERD72:ERG72 FAZ72:FBC72 FKV72:FKY72 FUR72:FUU72 GEN72:GEQ72 GOJ72:GOM72 GYF72:GYI72 HIB72:HIE72 HRX72:HSA72 IBT72:IBW72 ILP72:ILS72 IVL72:IVO72 JFH72:JFK72 JPD72:JPG72 JYZ72:JZC72 KIV72:KIY72 KSR72:KSU72 LCN72:LCQ72 LMJ72:LMM72 LWF72:LWI72 MGB72:MGE72 MPX72:MQA72 MZT72:MZW72 NJP72:NJS72 NTL72:NTO72 ODH72:ODK72 OND72:ONG72 OWZ72:OXC72 PGV72:PGY72 PQR72:PQU72 QAN72:QAQ72 QKJ72:QKM72 QUF72:QUI72 REB72:REE72 RNX72:ROA72 RXT72:RXW72 SHP72:SHS72 SRL72:SRO72 TBH72:TBK72 TLD72:TLG72 TUZ72:TVC72 UEV72:UEY72 UOR72:UOU72 UYN72:UYQ72 VIJ72:VIM72 VSF72:VSI72 WCB72:WCE72 WLX72:WMA72 WVT72:WVW72 L65608:O65608 JH65608:JK65608 TD65608:TG65608 ACZ65608:ADC65608 AMV65608:AMY65608 AWR65608:AWU65608 BGN65608:BGQ65608 BQJ65608:BQM65608 CAF65608:CAI65608 CKB65608:CKE65608 CTX65608:CUA65608 DDT65608:DDW65608 DNP65608:DNS65608 DXL65608:DXO65608 EHH65608:EHK65608 ERD65608:ERG65608 FAZ65608:FBC65608 FKV65608:FKY65608 FUR65608:FUU65608 GEN65608:GEQ65608 GOJ65608:GOM65608 GYF65608:GYI65608 HIB65608:HIE65608 HRX65608:HSA65608 IBT65608:IBW65608 ILP65608:ILS65608 IVL65608:IVO65608 JFH65608:JFK65608 JPD65608:JPG65608 JYZ65608:JZC65608 KIV65608:KIY65608 KSR65608:KSU65608 LCN65608:LCQ65608 LMJ65608:LMM65608 LWF65608:LWI65608 MGB65608:MGE65608 MPX65608:MQA65608 MZT65608:MZW65608 NJP65608:NJS65608 NTL65608:NTO65608 ODH65608:ODK65608 OND65608:ONG65608 OWZ65608:OXC65608 PGV65608:PGY65608 PQR65608:PQU65608 QAN65608:QAQ65608 QKJ65608:QKM65608 QUF65608:QUI65608 REB65608:REE65608 RNX65608:ROA65608 RXT65608:RXW65608 SHP65608:SHS65608 SRL65608:SRO65608 TBH65608:TBK65608 TLD65608:TLG65608 TUZ65608:TVC65608 UEV65608:UEY65608 UOR65608:UOU65608 UYN65608:UYQ65608 VIJ65608:VIM65608 VSF65608:VSI65608 WCB65608:WCE65608 WLX65608:WMA65608 WVT65608:WVW65608 L131144:O131144 JH131144:JK131144 TD131144:TG131144 ACZ131144:ADC131144 AMV131144:AMY131144 AWR131144:AWU131144 BGN131144:BGQ131144 BQJ131144:BQM131144 CAF131144:CAI131144 CKB131144:CKE131144 CTX131144:CUA131144 DDT131144:DDW131144 DNP131144:DNS131144 DXL131144:DXO131144 EHH131144:EHK131144 ERD131144:ERG131144 FAZ131144:FBC131144 FKV131144:FKY131144 FUR131144:FUU131144 GEN131144:GEQ131144 GOJ131144:GOM131144 GYF131144:GYI131144 HIB131144:HIE131144 HRX131144:HSA131144 IBT131144:IBW131144 ILP131144:ILS131144 IVL131144:IVO131144 JFH131144:JFK131144 JPD131144:JPG131144 JYZ131144:JZC131144 KIV131144:KIY131144 KSR131144:KSU131144 LCN131144:LCQ131144 LMJ131144:LMM131144 LWF131144:LWI131144 MGB131144:MGE131144 MPX131144:MQA131144 MZT131144:MZW131144 NJP131144:NJS131144 NTL131144:NTO131144 ODH131144:ODK131144 OND131144:ONG131144 OWZ131144:OXC131144 PGV131144:PGY131144 PQR131144:PQU131144 QAN131144:QAQ131144 QKJ131144:QKM131144 QUF131144:QUI131144 REB131144:REE131144 RNX131144:ROA131144 RXT131144:RXW131144 SHP131144:SHS131144 SRL131144:SRO131144 TBH131144:TBK131144 TLD131144:TLG131144 TUZ131144:TVC131144 UEV131144:UEY131144 UOR131144:UOU131144 UYN131144:UYQ131144 VIJ131144:VIM131144 VSF131144:VSI131144 WCB131144:WCE131144 WLX131144:WMA131144 WVT131144:WVW131144 L196680:O196680 JH196680:JK196680 TD196680:TG196680 ACZ196680:ADC196680 AMV196680:AMY196680 AWR196680:AWU196680 BGN196680:BGQ196680 BQJ196680:BQM196680 CAF196680:CAI196680 CKB196680:CKE196680 CTX196680:CUA196680 DDT196680:DDW196680 DNP196680:DNS196680 DXL196680:DXO196680 EHH196680:EHK196680 ERD196680:ERG196680 FAZ196680:FBC196680 FKV196680:FKY196680 FUR196680:FUU196680 GEN196680:GEQ196680 GOJ196680:GOM196680 GYF196680:GYI196680 HIB196680:HIE196680 HRX196680:HSA196680 IBT196680:IBW196680 ILP196680:ILS196680 IVL196680:IVO196680 JFH196680:JFK196680 JPD196680:JPG196680 JYZ196680:JZC196680 KIV196680:KIY196680 KSR196680:KSU196680 LCN196680:LCQ196680 LMJ196680:LMM196680 LWF196680:LWI196680 MGB196680:MGE196680 MPX196680:MQA196680 MZT196680:MZW196680 NJP196680:NJS196680 NTL196680:NTO196680 ODH196680:ODK196680 OND196680:ONG196680 OWZ196680:OXC196680 PGV196680:PGY196680 PQR196680:PQU196680 QAN196680:QAQ196680 QKJ196680:QKM196680 QUF196680:QUI196680 REB196680:REE196680 RNX196680:ROA196680 RXT196680:RXW196680 SHP196680:SHS196680 SRL196680:SRO196680 TBH196680:TBK196680 TLD196680:TLG196680 TUZ196680:TVC196680 UEV196680:UEY196680 UOR196680:UOU196680 UYN196680:UYQ196680 VIJ196680:VIM196680 VSF196680:VSI196680 WCB196680:WCE196680 WLX196680:WMA196680 WVT196680:WVW196680 L262216:O262216 JH262216:JK262216 TD262216:TG262216 ACZ262216:ADC262216 AMV262216:AMY262216 AWR262216:AWU262216 BGN262216:BGQ262216 BQJ262216:BQM262216 CAF262216:CAI262216 CKB262216:CKE262216 CTX262216:CUA262216 DDT262216:DDW262216 DNP262216:DNS262216 DXL262216:DXO262216 EHH262216:EHK262216 ERD262216:ERG262216 FAZ262216:FBC262216 FKV262216:FKY262216 FUR262216:FUU262216 GEN262216:GEQ262216 GOJ262216:GOM262216 GYF262216:GYI262216 HIB262216:HIE262216 HRX262216:HSA262216 IBT262216:IBW262216 ILP262216:ILS262216 IVL262216:IVO262216 JFH262216:JFK262216 JPD262216:JPG262216 JYZ262216:JZC262216 KIV262216:KIY262216 KSR262216:KSU262216 LCN262216:LCQ262216 LMJ262216:LMM262216 LWF262216:LWI262216 MGB262216:MGE262216 MPX262216:MQA262216 MZT262216:MZW262216 NJP262216:NJS262216 NTL262216:NTO262216 ODH262216:ODK262216 OND262216:ONG262216 OWZ262216:OXC262216 PGV262216:PGY262216 PQR262216:PQU262216 QAN262216:QAQ262216 QKJ262216:QKM262216 QUF262216:QUI262216 REB262216:REE262216 RNX262216:ROA262216 RXT262216:RXW262216 SHP262216:SHS262216 SRL262216:SRO262216 TBH262216:TBK262216 TLD262216:TLG262216 TUZ262216:TVC262216 UEV262216:UEY262216 UOR262216:UOU262216 UYN262216:UYQ262216 VIJ262216:VIM262216 VSF262216:VSI262216 WCB262216:WCE262216 WLX262216:WMA262216 WVT262216:WVW262216 L327752:O327752 JH327752:JK327752 TD327752:TG327752 ACZ327752:ADC327752 AMV327752:AMY327752 AWR327752:AWU327752 BGN327752:BGQ327752 BQJ327752:BQM327752 CAF327752:CAI327752 CKB327752:CKE327752 CTX327752:CUA327752 DDT327752:DDW327752 DNP327752:DNS327752 DXL327752:DXO327752 EHH327752:EHK327752 ERD327752:ERG327752 FAZ327752:FBC327752 FKV327752:FKY327752 FUR327752:FUU327752 GEN327752:GEQ327752 GOJ327752:GOM327752 GYF327752:GYI327752 HIB327752:HIE327752 HRX327752:HSA327752 IBT327752:IBW327752 ILP327752:ILS327752 IVL327752:IVO327752 JFH327752:JFK327752 JPD327752:JPG327752 JYZ327752:JZC327752 KIV327752:KIY327752 KSR327752:KSU327752 LCN327752:LCQ327752 LMJ327752:LMM327752 LWF327752:LWI327752 MGB327752:MGE327752 MPX327752:MQA327752 MZT327752:MZW327752 NJP327752:NJS327752 NTL327752:NTO327752 ODH327752:ODK327752 OND327752:ONG327752 OWZ327752:OXC327752 PGV327752:PGY327752 PQR327752:PQU327752 QAN327752:QAQ327752 QKJ327752:QKM327752 QUF327752:QUI327752 REB327752:REE327752 RNX327752:ROA327752 RXT327752:RXW327752 SHP327752:SHS327752 SRL327752:SRO327752 TBH327752:TBK327752 TLD327752:TLG327752 TUZ327752:TVC327752 UEV327752:UEY327752 UOR327752:UOU327752 UYN327752:UYQ327752 VIJ327752:VIM327752 VSF327752:VSI327752 WCB327752:WCE327752 WLX327752:WMA327752 WVT327752:WVW327752 L393288:O393288 JH393288:JK393288 TD393288:TG393288 ACZ393288:ADC393288 AMV393288:AMY393288 AWR393288:AWU393288 BGN393288:BGQ393288 BQJ393288:BQM393288 CAF393288:CAI393288 CKB393288:CKE393288 CTX393288:CUA393288 DDT393288:DDW393288 DNP393288:DNS393288 DXL393288:DXO393288 EHH393288:EHK393288 ERD393288:ERG393288 FAZ393288:FBC393288 FKV393288:FKY393288 FUR393288:FUU393288 GEN393288:GEQ393288 GOJ393288:GOM393288 GYF393288:GYI393288 HIB393288:HIE393288 HRX393288:HSA393288 IBT393288:IBW393288 ILP393288:ILS393288 IVL393288:IVO393288 JFH393288:JFK393288 JPD393288:JPG393288 JYZ393288:JZC393288 KIV393288:KIY393288 KSR393288:KSU393288 LCN393288:LCQ393288 LMJ393288:LMM393288 LWF393288:LWI393288 MGB393288:MGE393288 MPX393288:MQA393288 MZT393288:MZW393288 NJP393288:NJS393288 NTL393288:NTO393288 ODH393288:ODK393288 OND393288:ONG393288 OWZ393288:OXC393288 PGV393288:PGY393288 PQR393288:PQU393288 QAN393288:QAQ393288 QKJ393288:QKM393288 QUF393288:QUI393288 REB393288:REE393288 RNX393288:ROA393288 RXT393288:RXW393288 SHP393288:SHS393288 SRL393288:SRO393288 TBH393288:TBK393288 TLD393288:TLG393288 TUZ393288:TVC393288 UEV393288:UEY393288 UOR393288:UOU393288 UYN393288:UYQ393288 VIJ393288:VIM393288 VSF393288:VSI393288 WCB393288:WCE393288 WLX393288:WMA393288 WVT393288:WVW393288 L458824:O458824 JH458824:JK458824 TD458824:TG458824 ACZ458824:ADC458824 AMV458824:AMY458824 AWR458824:AWU458824 BGN458824:BGQ458824 BQJ458824:BQM458824 CAF458824:CAI458824 CKB458824:CKE458824 CTX458824:CUA458824 DDT458824:DDW458824 DNP458824:DNS458824 DXL458824:DXO458824 EHH458824:EHK458824 ERD458824:ERG458824 FAZ458824:FBC458824 FKV458824:FKY458824 FUR458824:FUU458824 GEN458824:GEQ458824 GOJ458824:GOM458824 GYF458824:GYI458824 HIB458824:HIE458824 HRX458824:HSA458824 IBT458824:IBW458824 ILP458824:ILS458824 IVL458824:IVO458824 JFH458824:JFK458824 JPD458824:JPG458824 JYZ458824:JZC458824 KIV458824:KIY458824 KSR458824:KSU458824 LCN458824:LCQ458824 LMJ458824:LMM458824 LWF458824:LWI458824 MGB458824:MGE458824 MPX458824:MQA458824 MZT458824:MZW458824 NJP458824:NJS458824 NTL458824:NTO458824 ODH458824:ODK458824 OND458824:ONG458824 OWZ458824:OXC458824 PGV458824:PGY458824 PQR458824:PQU458824 QAN458824:QAQ458824 QKJ458824:QKM458824 QUF458824:QUI458824 REB458824:REE458824 RNX458824:ROA458824 RXT458824:RXW458824 SHP458824:SHS458824 SRL458824:SRO458824 TBH458824:TBK458824 TLD458824:TLG458824 TUZ458824:TVC458824 UEV458824:UEY458824 UOR458824:UOU458824 UYN458824:UYQ458824 VIJ458824:VIM458824 VSF458824:VSI458824 WCB458824:WCE458824 WLX458824:WMA458824 WVT458824:WVW458824 L524360:O524360 JH524360:JK524360 TD524360:TG524360 ACZ524360:ADC524360 AMV524360:AMY524360 AWR524360:AWU524360 BGN524360:BGQ524360 BQJ524360:BQM524360 CAF524360:CAI524360 CKB524360:CKE524360 CTX524360:CUA524360 DDT524360:DDW524360 DNP524360:DNS524360 DXL524360:DXO524360 EHH524360:EHK524360 ERD524360:ERG524360 FAZ524360:FBC524360 FKV524360:FKY524360 FUR524360:FUU524360 GEN524360:GEQ524360 GOJ524360:GOM524360 GYF524360:GYI524360 HIB524360:HIE524360 HRX524360:HSA524360 IBT524360:IBW524360 ILP524360:ILS524360 IVL524360:IVO524360 JFH524360:JFK524360 JPD524360:JPG524360 JYZ524360:JZC524360 KIV524360:KIY524360 KSR524360:KSU524360 LCN524360:LCQ524360 LMJ524360:LMM524360 LWF524360:LWI524360 MGB524360:MGE524360 MPX524360:MQA524360 MZT524360:MZW524360 NJP524360:NJS524360 NTL524360:NTO524360 ODH524360:ODK524360 OND524360:ONG524360 OWZ524360:OXC524360 PGV524360:PGY524360 PQR524360:PQU524360 QAN524360:QAQ524360 QKJ524360:QKM524360 QUF524360:QUI524360 REB524360:REE524360 RNX524360:ROA524360 RXT524360:RXW524360 SHP524360:SHS524360 SRL524360:SRO524360 TBH524360:TBK524360 TLD524360:TLG524360 TUZ524360:TVC524360 UEV524360:UEY524360 UOR524360:UOU524360 UYN524360:UYQ524360 VIJ524360:VIM524360 VSF524360:VSI524360 WCB524360:WCE524360 WLX524360:WMA524360 WVT524360:WVW524360 L589896:O589896 JH589896:JK589896 TD589896:TG589896 ACZ589896:ADC589896 AMV589896:AMY589896 AWR589896:AWU589896 BGN589896:BGQ589896 BQJ589896:BQM589896 CAF589896:CAI589896 CKB589896:CKE589896 CTX589896:CUA589896 DDT589896:DDW589896 DNP589896:DNS589896 DXL589896:DXO589896 EHH589896:EHK589896 ERD589896:ERG589896 FAZ589896:FBC589896 FKV589896:FKY589896 FUR589896:FUU589896 GEN589896:GEQ589896 GOJ589896:GOM589896 GYF589896:GYI589896 HIB589896:HIE589896 HRX589896:HSA589896 IBT589896:IBW589896 ILP589896:ILS589896 IVL589896:IVO589896 JFH589896:JFK589896 JPD589896:JPG589896 JYZ589896:JZC589896 KIV589896:KIY589896 KSR589896:KSU589896 LCN589896:LCQ589896 LMJ589896:LMM589896 LWF589896:LWI589896 MGB589896:MGE589896 MPX589896:MQA589896 MZT589896:MZW589896 NJP589896:NJS589896 NTL589896:NTO589896 ODH589896:ODK589896 OND589896:ONG589896 OWZ589896:OXC589896 PGV589896:PGY589896 PQR589896:PQU589896 QAN589896:QAQ589896 QKJ589896:QKM589896 QUF589896:QUI589896 REB589896:REE589896 RNX589896:ROA589896 RXT589896:RXW589896 SHP589896:SHS589896 SRL589896:SRO589896 TBH589896:TBK589896 TLD589896:TLG589896 TUZ589896:TVC589896 UEV589896:UEY589896 UOR589896:UOU589896 UYN589896:UYQ589896 VIJ589896:VIM589896 VSF589896:VSI589896 WCB589896:WCE589896 WLX589896:WMA589896 WVT589896:WVW589896 L655432:O655432 JH655432:JK655432 TD655432:TG655432 ACZ655432:ADC655432 AMV655432:AMY655432 AWR655432:AWU655432 BGN655432:BGQ655432 BQJ655432:BQM655432 CAF655432:CAI655432 CKB655432:CKE655432 CTX655432:CUA655432 DDT655432:DDW655432 DNP655432:DNS655432 DXL655432:DXO655432 EHH655432:EHK655432 ERD655432:ERG655432 FAZ655432:FBC655432 FKV655432:FKY655432 FUR655432:FUU655432 GEN655432:GEQ655432 GOJ655432:GOM655432 GYF655432:GYI655432 HIB655432:HIE655432 HRX655432:HSA655432 IBT655432:IBW655432 ILP655432:ILS655432 IVL655432:IVO655432 JFH655432:JFK655432 JPD655432:JPG655432 JYZ655432:JZC655432 KIV655432:KIY655432 KSR655432:KSU655432 LCN655432:LCQ655432 LMJ655432:LMM655432 LWF655432:LWI655432 MGB655432:MGE655432 MPX655432:MQA655432 MZT655432:MZW655432 NJP655432:NJS655432 NTL655432:NTO655432 ODH655432:ODK655432 OND655432:ONG655432 OWZ655432:OXC655432 PGV655432:PGY655432 PQR655432:PQU655432 QAN655432:QAQ655432 QKJ655432:QKM655432 QUF655432:QUI655432 REB655432:REE655432 RNX655432:ROA655432 RXT655432:RXW655432 SHP655432:SHS655432 SRL655432:SRO655432 TBH655432:TBK655432 TLD655432:TLG655432 TUZ655432:TVC655432 UEV655432:UEY655432 UOR655432:UOU655432 UYN655432:UYQ655432 VIJ655432:VIM655432 VSF655432:VSI655432 WCB655432:WCE655432 WLX655432:WMA655432 WVT655432:WVW655432 L720968:O720968 JH720968:JK720968 TD720968:TG720968 ACZ720968:ADC720968 AMV720968:AMY720968 AWR720968:AWU720968 BGN720968:BGQ720968 BQJ720968:BQM720968 CAF720968:CAI720968 CKB720968:CKE720968 CTX720968:CUA720968 DDT720968:DDW720968 DNP720968:DNS720968 DXL720968:DXO720968 EHH720968:EHK720968 ERD720968:ERG720968 FAZ720968:FBC720968 FKV720968:FKY720968 FUR720968:FUU720968 GEN720968:GEQ720968 GOJ720968:GOM720968 GYF720968:GYI720968 HIB720968:HIE720968 HRX720968:HSA720968 IBT720968:IBW720968 ILP720968:ILS720968 IVL720968:IVO720968 JFH720968:JFK720968 JPD720968:JPG720968 JYZ720968:JZC720968 KIV720968:KIY720968 KSR720968:KSU720968 LCN720968:LCQ720968 LMJ720968:LMM720968 LWF720968:LWI720968 MGB720968:MGE720968 MPX720968:MQA720968 MZT720968:MZW720968 NJP720968:NJS720968 NTL720968:NTO720968 ODH720968:ODK720968 OND720968:ONG720968 OWZ720968:OXC720968 PGV720968:PGY720968 PQR720968:PQU720968 QAN720968:QAQ720968 QKJ720968:QKM720968 QUF720968:QUI720968 REB720968:REE720968 RNX720968:ROA720968 RXT720968:RXW720968 SHP720968:SHS720968 SRL720968:SRO720968 TBH720968:TBK720968 TLD720968:TLG720968 TUZ720968:TVC720968 UEV720968:UEY720968 UOR720968:UOU720968 UYN720968:UYQ720968 VIJ720968:VIM720968 VSF720968:VSI720968 WCB720968:WCE720968 WLX720968:WMA720968 WVT720968:WVW720968 L786504:O786504 JH786504:JK786504 TD786504:TG786504 ACZ786504:ADC786504 AMV786504:AMY786504 AWR786504:AWU786504 BGN786504:BGQ786504 BQJ786504:BQM786504 CAF786504:CAI786504 CKB786504:CKE786504 CTX786504:CUA786504 DDT786504:DDW786504 DNP786504:DNS786504 DXL786504:DXO786504 EHH786504:EHK786504 ERD786504:ERG786504 FAZ786504:FBC786504 FKV786504:FKY786504 FUR786504:FUU786504 GEN786504:GEQ786504 GOJ786504:GOM786504 GYF786504:GYI786504 HIB786504:HIE786504 HRX786504:HSA786504 IBT786504:IBW786504 ILP786504:ILS786504 IVL786504:IVO786504 JFH786504:JFK786504 JPD786504:JPG786504 JYZ786504:JZC786504 KIV786504:KIY786504 KSR786504:KSU786504 LCN786504:LCQ786504 LMJ786504:LMM786504 LWF786504:LWI786504 MGB786504:MGE786504 MPX786504:MQA786504 MZT786504:MZW786504 NJP786504:NJS786504 NTL786504:NTO786504 ODH786504:ODK786504 OND786504:ONG786504 OWZ786504:OXC786504 PGV786504:PGY786504 PQR786504:PQU786504 QAN786504:QAQ786504 QKJ786504:QKM786504 QUF786504:QUI786504 REB786504:REE786504 RNX786504:ROA786504 RXT786504:RXW786504 SHP786504:SHS786504 SRL786504:SRO786504 TBH786504:TBK786504 TLD786504:TLG786504 TUZ786504:TVC786504 UEV786504:UEY786504 UOR786504:UOU786504 UYN786504:UYQ786504 VIJ786504:VIM786504 VSF786504:VSI786504 WCB786504:WCE786504 WLX786504:WMA786504 WVT786504:WVW786504 L852040:O852040 JH852040:JK852040 TD852040:TG852040 ACZ852040:ADC852040 AMV852040:AMY852040 AWR852040:AWU852040 BGN852040:BGQ852040 BQJ852040:BQM852040 CAF852040:CAI852040 CKB852040:CKE852040 CTX852040:CUA852040 DDT852040:DDW852040 DNP852040:DNS852040 DXL852040:DXO852040 EHH852040:EHK852040 ERD852040:ERG852040 FAZ852040:FBC852040 FKV852040:FKY852040 FUR852040:FUU852040 GEN852040:GEQ852040 GOJ852040:GOM852040 GYF852040:GYI852040 HIB852040:HIE852040 HRX852040:HSA852040 IBT852040:IBW852040 ILP852040:ILS852040 IVL852040:IVO852040 JFH852040:JFK852040 JPD852040:JPG852040 JYZ852040:JZC852040 KIV852040:KIY852040 KSR852040:KSU852040 LCN852040:LCQ852040 LMJ852040:LMM852040 LWF852040:LWI852040 MGB852040:MGE852040 MPX852040:MQA852040 MZT852040:MZW852040 NJP852040:NJS852040 NTL852040:NTO852040 ODH852040:ODK852040 OND852040:ONG852040 OWZ852040:OXC852040 PGV852040:PGY852040 PQR852040:PQU852040 QAN852040:QAQ852040 QKJ852040:QKM852040 QUF852040:QUI852040 REB852040:REE852040 RNX852040:ROA852040 RXT852040:RXW852040 SHP852040:SHS852040 SRL852040:SRO852040 TBH852040:TBK852040 TLD852040:TLG852040 TUZ852040:TVC852040 UEV852040:UEY852040 UOR852040:UOU852040 UYN852040:UYQ852040 VIJ852040:VIM852040 VSF852040:VSI852040 WCB852040:WCE852040 WLX852040:WMA852040 WVT852040:WVW852040 L917576:O917576 JH917576:JK917576 TD917576:TG917576 ACZ917576:ADC917576 AMV917576:AMY917576 AWR917576:AWU917576 BGN917576:BGQ917576 BQJ917576:BQM917576 CAF917576:CAI917576 CKB917576:CKE917576 CTX917576:CUA917576 DDT917576:DDW917576 DNP917576:DNS917576 DXL917576:DXO917576 EHH917576:EHK917576 ERD917576:ERG917576 FAZ917576:FBC917576 FKV917576:FKY917576 FUR917576:FUU917576 GEN917576:GEQ917576 GOJ917576:GOM917576 GYF917576:GYI917576 HIB917576:HIE917576 HRX917576:HSA917576 IBT917576:IBW917576 ILP917576:ILS917576 IVL917576:IVO917576 JFH917576:JFK917576 JPD917576:JPG917576 JYZ917576:JZC917576 KIV917576:KIY917576 KSR917576:KSU917576 LCN917576:LCQ917576 LMJ917576:LMM917576 LWF917576:LWI917576 MGB917576:MGE917576 MPX917576:MQA917576 MZT917576:MZW917576 NJP917576:NJS917576 NTL917576:NTO917576 ODH917576:ODK917576 OND917576:ONG917576 OWZ917576:OXC917576 PGV917576:PGY917576 PQR917576:PQU917576 QAN917576:QAQ917576 QKJ917576:QKM917576 QUF917576:QUI917576 REB917576:REE917576 RNX917576:ROA917576 RXT917576:RXW917576 SHP917576:SHS917576 SRL917576:SRO917576 TBH917576:TBK917576 TLD917576:TLG917576 TUZ917576:TVC917576 UEV917576:UEY917576 UOR917576:UOU917576 UYN917576:UYQ917576 VIJ917576:VIM917576 VSF917576:VSI917576 WCB917576:WCE917576 WLX917576:WMA917576 WVT917576:WVW917576 L983112:O983112 JH983112:JK983112 TD983112:TG983112 ACZ983112:ADC983112 AMV983112:AMY983112 AWR983112:AWU983112 BGN983112:BGQ983112 BQJ983112:BQM983112 CAF983112:CAI983112 CKB983112:CKE983112 CTX983112:CUA983112 DDT983112:DDW983112 DNP983112:DNS983112 DXL983112:DXO983112 EHH983112:EHK983112 ERD983112:ERG983112 FAZ983112:FBC983112 FKV983112:FKY983112 FUR983112:FUU983112 GEN983112:GEQ983112 GOJ983112:GOM983112 GYF983112:GYI983112 HIB983112:HIE983112 HRX983112:HSA983112 IBT983112:IBW983112 ILP983112:ILS983112 IVL983112:IVO983112 JFH983112:JFK983112 JPD983112:JPG983112 JYZ983112:JZC983112 KIV983112:KIY983112 KSR983112:KSU983112 LCN983112:LCQ983112 LMJ983112:LMM983112 LWF983112:LWI983112 MGB983112:MGE983112 MPX983112:MQA983112 MZT983112:MZW983112 NJP983112:NJS983112 NTL983112:NTO983112 ODH983112:ODK983112 OND983112:ONG983112 OWZ983112:OXC983112 PGV983112:PGY983112 PQR983112:PQU983112 QAN983112:QAQ983112 QKJ983112:QKM983112 QUF983112:QUI983112 REB983112:REE983112 RNX983112:ROA983112 RXT983112:RXW983112 SHP983112:SHS983112 SRL983112:SRO983112 TBH983112:TBK983112 TLD983112:TLG983112 TUZ983112:TVC983112 UEV983112:UEY983112 UOR983112:UOU983112 UYN983112:UYQ983112 VIJ983112:VIM983112 VSF983112:VSI983112 WCB983112:WCE983112 WLX983112:WMA983112 WVT983112:WVW983112 L82:O82 JH82:JK82 TD82:TG82 ACZ82:ADC82 AMV82:AMY82 AWR82:AWU82 BGN82:BGQ82 BQJ82:BQM82 CAF82:CAI82 CKB82:CKE82 CTX82:CUA82 DDT82:DDW82 DNP82:DNS82 DXL82:DXO82 EHH82:EHK82 ERD82:ERG82 FAZ82:FBC82 FKV82:FKY82 FUR82:FUU82 GEN82:GEQ82 GOJ82:GOM82 GYF82:GYI82 HIB82:HIE82 HRX82:HSA82 IBT82:IBW82 ILP82:ILS82 IVL82:IVO82 JFH82:JFK82 JPD82:JPG82 JYZ82:JZC82 KIV82:KIY82 KSR82:KSU82 LCN82:LCQ82 LMJ82:LMM82 LWF82:LWI82 MGB82:MGE82 MPX82:MQA82 MZT82:MZW82 NJP82:NJS82 NTL82:NTO82 ODH82:ODK82 OND82:ONG82 OWZ82:OXC82 PGV82:PGY82 PQR82:PQU82 QAN82:QAQ82 QKJ82:QKM82 QUF82:QUI82 REB82:REE82 RNX82:ROA82 RXT82:RXW82 SHP82:SHS82 SRL82:SRO82 TBH82:TBK82 TLD82:TLG82 TUZ82:TVC82 UEV82:UEY82 UOR82:UOU82 UYN82:UYQ82 VIJ82:VIM82 VSF82:VSI82 WCB82:WCE82 WLX82:WMA82 WVT82:WVW82 L65618:O65618 JH65618:JK65618 TD65618:TG65618 ACZ65618:ADC65618 AMV65618:AMY65618 AWR65618:AWU65618 BGN65618:BGQ65618 BQJ65618:BQM65618 CAF65618:CAI65618 CKB65618:CKE65618 CTX65618:CUA65618 DDT65618:DDW65618 DNP65618:DNS65618 DXL65618:DXO65618 EHH65618:EHK65618 ERD65618:ERG65618 FAZ65618:FBC65618 FKV65618:FKY65618 FUR65618:FUU65618 GEN65618:GEQ65618 GOJ65618:GOM65618 GYF65618:GYI65618 HIB65618:HIE65618 HRX65618:HSA65618 IBT65618:IBW65618 ILP65618:ILS65618 IVL65618:IVO65618 JFH65618:JFK65618 JPD65618:JPG65618 JYZ65618:JZC65618 KIV65618:KIY65618 KSR65618:KSU65618 LCN65618:LCQ65618 LMJ65618:LMM65618 LWF65618:LWI65618 MGB65618:MGE65618 MPX65618:MQA65618 MZT65618:MZW65618 NJP65618:NJS65618 NTL65618:NTO65618 ODH65618:ODK65618 OND65618:ONG65618 OWZ65618:OXC65618 PGV65618:PGY65618 PQR65618:PQU65618 QAN65618:QAQ65618 QKJ65618:QKM65618 QUF65618:QUI65618 REB65618:REE65618 RNX65618:ROA65618 RXT65618:RXW65618 SHP65618:SHS65618 SRL65618:SRO65618 TBH65618:TBK65618 TLD65618:TLG65618 TUZ65618:TVC65618 UEV65618:UEY65618 UOR65618:UOU65618 UYN65618:UYQ65618 VIJ65618:VIM65618 VSF65618:VSI65618 WCB65618:WCE65618 WLX65618:WMA65618 WVT65618:WVW65618 L131154:O131154 JH131154:JK131154 TD131154:TG131154 ACZ131154:ADC131154 AMV131154:AMY131154 AWR131154:AWU131154 BGN131154:BGQ131154 BQJ131154:BQM131154 CAF131154:CAI131154 CKB131154:CKE131154 CTX131154:CUA131154 DDT131154:DDW131154 DNP131154:DNS131154 DXL131154:DXO131154 EHH131154:EHK131154 ERD131154:ERG131154 FAZ131154:FBC131154 FKV131154:FKY131154 FUR131154:FUU131154 GEN131154:GEQ131154 GOJ131154:GOM131154 GYF131154:GYI131154 HIB131154:HIE131154 HRX131154:HSA131154 IBT131154:IBW131154 ILP131154:ILS131154 IVL131154:IVO131154 JFH131154:JFK131154 JPD131154:JPG131154 JYZ131154:JZC131154 KIV131154:KIY131154 KSR131154:KSU131154 LCN131154:LCQ131154 LMJ131154:LMM131154 LWF131154:LWI131154 MGB131154:MGE131154 MPX131154:MQA131154 MZT131154:MZW131154 NJP131154:NJS131154 NTL131154:NTO131154 ODH131154:ODK131154 OND131154:ONG131154 OWZ131154:OXC131154 PGV131154:PGY131154 PQR131154:PQU131154 QAN131154:QAQ131154 QKJ131154:QKM131154 QUF131154:QUI131154 REB131154:REE131154 RNX131154:ROA131154 RXT131154:RXW131154 SHP131154:SHS131154 SRL131154:SRO131154 TBH131154:TBK131154 TLD131154:TLG131154 TUZ131154:TVC131154 UEV131154:UEY131154 UOR131154:UOU131154 UYN131154:UYQ131154 VIJ131154:VIM131154 VSF131154:VSI131154 WCB131154:WCE131154 WLX131154:WMA131154 WVT131154:WVW131154 L196690:O196690 JH196690:JK196690 TD196690:TG196690 ACZ196690:ADC196690 AMV196690:AMY196690 AWR196690:AWU196690 BGN196690:BGQ196690 BQJ196690:BQM196690 CAF196690:CAI196690 CKB196690:CKE196690 CTX196690:CUA196690 DDT196690:DDW196690 DNP196690:DNS196690 DXL196690:DXO196690 EHH196690:EHK196690 ERD196690:ERG196690 FAZ196690:FBC196690 FKV196690:FKY196690 FUR196690:FUU196690 GEN196690:GEQ196690 GOJ196690:GOM196690 GYF196690:GYI196690 HIB196690:HIE196690 HRX196690:HSA196690 IBT196690:IBW196690 ILP196690:ILS196690 IVL196690:IVO196690 JFH196690:JFK196690 JPD196690:JPG196690 JYZ196690:JZC196690 KIV196690:KIY196690 KSR196690:KSU196690 LCN196690:LCQ196690 LMJ196690:LMM196690 LWF196690:LWI196690 MGB196690:MGE196690 MPX196690:MQA196690 MZT196690:MZW196690 NJP196690:NJS196690 NTL196690:NTO196690 ODH196690:ODK196690 OND196690:ONG196690 OWZ196690:OXC196690 PGV196690:PGY196690 PQR196690:PQU196690 QAN196690:QAQ196690 QKJ196690:QKM196690 QUF196690:QUI196690 REB196690:REE196690 RNX196690:ROA196690 RXT196690:RXW196690 SHP196690:SHS196690 SRL196690:SRO196690 TBH196690:TBK196690 TLD196690:TLG196690 TUZ196690:TVC196690 UEV196690:UEY196690 UOR196690:UOU196690 UYN196690:UYQ196690 VIJ196690:VIM196690 VSF196690:VSI196690 WCB196690:WCE196690 WLX196690:WMA196690 WVT196690:WVW196690 L262226:O262226 JH262226:JK262226 TD262226:TG262226 ACZ262226:ADC262226 AMV262226:AMY262226 AWR262226:AWU262226 BGN262226:BGQ262226 BQJ262226:BQM262226 CAF262226:CAI262226 CKB262226:CKE262226 CTX262226:CUA262226 DDT262226:DDW262226 DNP262226:DNS262226 DXL262226:DXO262226 EHH262226:EHK262226 ERD262226:ERG262226 FAZ262226:FBC262226 FKV262226:FKY262226 FUR262226:FUU262226 GEN262226:GEQ262226 GOJ262226:GOM262226 GYF262226:GYI262226 HIB262226:HIE262226 HRX262226:HSA262226 IBT262226:IBW262226 ILP262226:ILS262226 IVL262226:IVO262226 JFH262226:JFK262226 JPD262226:JPG262226 JYZ262226:JZC262226 KIV262226:KIY262226 KSR262226:KSU262226 LCN262226:LCQ262226 LMJ262226:LMM262226 LWF262226:LWI262226 MGB262226:MGE262226 MPX262226:MQA262226 MZT262226:MZW262226 NJP262226:NJS262226 NTL262226:NTO262226 ODH262226:ODK262226 OND262226:ONG262226 OWZ262226:OXC262226 PGV262226:PGY262226 PQR262226:PQU262226 QAN262226:QAQ262226 QKJ262226:QKM262226 QUF262226:QUI262226 REB262226:REE262226 RNX262226:ROA262226 RXT262226:RXW262226 SHP262226:SHS262226 SRL262226:SRO262226 TBH262226:TBK262226 TLD262226:TLG262226 TUZ262226:TVC262226 UEV262226:UEY262226 UOR262226:UOU262226 UYN262226:UYQ262226 VIJ262226:VIM262226 VSF262226:VSI262226 WCB262226:WCE262226 WLX262226:WMA262226 WVT262226:WVW262226 L327762:O327762 JH327762:JK327762 TD327762:TG327762 ACZ327762:ADC327762 AMV327762:AMY327762 AWR327762:AWU327762 BGN327762:BGQ327762 BQJ327762:BQM327762 CAF327762:CAI327762 CKB327762:CKE327762 CTX327762:CUA327762 DDT327762:DDW327762 DNP327762:DNS327762 DXL327762:DXO327762 EHH327762:EHK327762 ERD327762:ERG327762 FAZ327762:FBC327762 FKV327762:FKY327762 FUR327762:FUU327762 GEN327762:GEQ327762 GOJ327762:GOM327762 GYF327762:GYI327762 HIB327762:HIE327762 HRX327762:HSA327762 IBT327762:IBW327762 ILP327762:ILS327762 IVL327762:IVO327762 JFH327762:JFK327762 JPD327762:JPG327762 JYZ327762:JZC327762 KIV327762:KIY327762 KSR327762:KSU327762 LCN327762:LCQ327762 LMJ327762:LMM327762 LWF327762:LWI327762 MGB327762:MGE327762 MPX327762:MQA327762 MZT327762:MZW327762 NJP327762:NJS327762 NTL327762:NTO327762 ODH327762:ODK327762 OND327762:ONG327762 OWZ327762:OXC327762 PGV327762:PGY327762 PQR327762:PQU327762 QAN327762:QAQ327762 QKJ327762:QKM327762 QUF327762:QUI327762 REB327762:REE327762 RNX327762:ROA327762 RXT327762:RXW327762 SHP327762:SHS327762 SRL327762:SRO327762 TBH327762:TBK327762 TLD327762:TLG327762 TUZ327762:TVC327762 UEV327762:UEY327762 UOR327762:UOU327762 UYN327762:UYQ327762 VIJ327762:VIM327762 VSF327762:VSI327762 WCB327762:WCE327762 WLX327762:WMA327762 WVT327762:WVW327762 L393298:O393298 JH393298:JK393298 TD393298:TG393298 ACZ393298:ADC393298 AMV393298:AMY393298 AWR393298:AWU393298 BGN393298:BGQ393298 BQJ393298:BQM393298 CAF393298:CAI393298 CKB393298:CKE393298 CTX393298:CUA393298 DDT393298:DDW393298 DNP393298:DNS393298 DXL393298:DXO393298 EHH393298:EHK393298 ERD393298:ERG393298 FAZ393298:FBC393298 FKV393298:FKY393298 FUR393298:FUU393298 GEN393298:GEQ393298 GOJ393298:GOM393298 GYF393298:GYI393298 HIB393298:HIE393298 HRX393298:HSA393298 IBT393298:IBW393298 ILP393298:ILS393298 IVL393298:IVO393298 JFH393298:JFK393298 JPD393298:JPG393298 JYZ393298:JZC393298 KIV393298:KIY393298 KSR393298:KSU393298 LCN393298:LCQ393298 LMJ393298:LMM393298 LWF393298:LWI393298 MGB393298:MGE393298 MPX393298:MQA393298 MZT393298:MZW393298 NJP393298:NJS393298 NTL393298:NTO393298 ODH393298:ODK393298 OND393298:ONG393298 OWZ393298:OXC393298 PGV393298:PGY393298 PQR393298:PQU393298 QAN393298:QAQ393298 QKJ393298:QKM393298 QUF393298:QUI393298 REB393298:REE393298 RNX393298:ROA393298 RXT393298:RXW393298 SHP393298:SHS393298 SRL393298:SRO393298 TBH393298:TBK393298 TLD393298:TLG393298 TUZ393298:TVC393298 UEV393298:UEY393298 UOR393298:UOU393298 UYN393298:UYQ393298 VIJ393298:VIM393298 VSF393298:VSI393298 WCB393298:WCE393298 WLX393298:WMA393298 WVT393298:WVW393298 L458834:O458834 JH458834:JK458834 TD458834:TG458834 ACZ458834:ADC458834 AMV458834:AMY458834 AWR458834:AWU458834 BGN458834:BGQ458834 BQJ458834:BQM458834 CAF458834:CAI458834 CKB458834:CKE458834 CTX458834:CUA458834 DDT458834:DDW458834 DNP458834:DNS458834 DXL458834:DXO458834 EHH458834:EHK458834 ERD458834:ERG458834 FAZ458834:FBC458834 FKV458834:FKY458834 FUR458834:FUU458834 GEN458834:GEQ458834 GOJ458834:GOM458834 GYF458834:GYI458834 HIB458834:HIE458834 HRX458834:HSA458834 IBT458834:IBW458834 ILP458834:ILS458834 IVL458834:IVO458834 JFH458834:JFK458834 JPD458834:JPG458834 JYZ458834:JZC458834 KIV458834:KIY458834 KSR458834:KSU458834 LCN458834:LCQ458834 LMJ458834:LMM458834 LWF458834:LWI458834 MGB458834:MGE458834 MPX458834:MQA458834 MZT458834:MZW458834 NJP458834:NJS458834 NTL458834:NTO458834 ODH458834:ODK458834 OND458834:ONG458834 OWZ458834:OXC458834 PGV458834:PGY458834 PQR458834:PQU458834 QAN458834:QAQ458834 QKJ458834:QKM458834 QUF458834:QUI458834 REB458834:REE458834 RNX458834:ROA458834 RXT458834:RXW458834 SHP458834:SHS458834 SRL458834:SRO458834 TBH458834:TBK458834 TLD458834:TLG458834 TUZ458834:TVC458834 UEV458834:UEY458834 UOR458834:UOU458834 UYN458834:UYQ458834 VIJ458834:VIM458834 VSF458834:VSI458834 WCB458834:WCE458834 WLX458834:WMA458834 WVT458834:WVW458834 L524370:O524370 JH524370:JK524370 TD524370:TG524370 ACZ524370:ADC524370 AMV524370:AMY524370 AWR524370:AWU524370 BGN524370:BGQ524370 BQJ524370:BQM524370 CAF524370:CAI524370 CKB524370:CKE524370 CTX524370:CUA524370 DDT524370:DDW524370 DNP524370:DNS524370 DXL524370:DXO524370 EHH524370:EHK524370 ERD524370:ERG524370 FAZ524370:FBC524370 FKV524370:FKY524370 FUR524370:FUU524370 GEN524370:GEQ524370 GOJ524370:GOM524370 GYF524370:GYI524370 HIB524370:HIE524370 HRX524370:HSA524370 IBT524370:IBW524370 ILP524370:ILS524370 IVL524370:IVO524370 JFH524370:JFK524370 JPD524370:JPG524370 JYZ524370:JZC524370 KIV524370:KIY524370 KSR524370:KSU524370 LCN524370:LCQ524370 LMJ524370:LMM524370 LWF524370:LWI524370 MGB524370:MGE524370 MPX524370:MQA524370 MZT524370:MZW524370 NJP524370:NJS524370 NTL524370:NTO524370 ODH524370:ODK524370 OND524370:ONG524370 OWZ524370:OXC524370 PGV524370:PGY524370 PQR524370:PQU524370 QAN524370:QAQ524370 QKJ524370:QKM524370 QUF524370:QUI524370 REB524370:REE524370 RNX524370:ROA524370 RXT524370:RXW524370 SHP524370:SHS524370 SRL524370:SRO524370 TBH524370:TBK524370 TLD524370:TLG524370 TUZ524370:TVC524370 UEV524370:UEY524370 UOR524370:UOU524370 UYN524370:UYQ524370 VIJ524370:VIM524370 VSF524370:VSI524370 WCB524370:WCE524370 WLX524370:WMA524370 WVT524370:WVW524370 L589906:O589906 JH589906:JK589906 TD589906:TG589906 ACZ589906:ADC589906 AMV589906:AMY589906 AWR589906:AWU589906 BGN589906:BGQ589906 BQJ589906:BQM589906 CAF589906:CAI589906 CKB589906:CKE589906 CTX589906:CUA589906 DDT589906:DDW589906 DNP589906:DNS589906 DXL589906:DXO589906 EHH589906:EHK589906 ERD589906:ERG589906 FAZ589906:FBC589906 FKV589906:FKY589906 FUR589906:FUU589906 GEN589906:GEQ589906 GOJ589906:GOM589906 GYF589906:GYI589906 HIB589906:HIE589906 HRX589906:HSA589906 IBT589906:IBW589906 ILP589906:ILS589906 IVL589906:IVO589906 JFH589906:JFK589906 JPD589906:JPG589906 JYZ589906:JZC589906 KIV589906:KIY589906 KSR589906:KSU589906 LCN589906:LCQ589906 LMJ589906:LMM589906 LWF589906:LWI589906 MGB589906:MGE589906 MPX589906:MQA589906 MZT589906:MZW589906 NJP589906:NJS589906 NTL589906:NTO589906 ODH589906:ODK589906 OND589906:ONG589906 OWZ589906:OXC589906 PGV589906:PGY589906 PQR589906:PQU589906 QAN589906:QAQ589906 QKJ589906:QKM589906 QUF589906:QUI589906 REB589906:REE589906 RNX589906:ROA589906 RXT589906:RXW589906 SHP589906:SHS589906 SRL589906:SRO589906 TBH589906:TBK589906 TLD589906:TLG589906 TUZ589906:TVC589906 UEV589906:UEY589906 UOR589906:UOU589906 UYN589906:UYQ589906 VIJ589906:VIM589906 VSF589906:VSI589906 WCB589906:WCE589906 WLX589906:WMA589906 WVT589906:WVW589906 L655442:O655442 JH655442:JK655442 TD655442:TG655442 ACZ655442:ADC655442 AMV655442:AMY655442 AWR655442:AWU655442 BGN655442:BGQ655442 BQJ655442:BQM655442 CAF655442:CAI655442 CKB655442:CKE655442 CTX655442:CUA655442 DDT655442:DDW655442 DNP655442:DNS655442 DXL655442:DXO655442 EHH655442:EHK655442 ERD655442:ERG655442 FAZ655442:FBC655442 FKV655442:FKY655442 FUR655442:FUU655442 GEN655442:GEQ655442 GOJ655442:GOM655442 GYF655442:GYI655442 HIB655442:HIE655442 HRX655442:HSA655442 IBT655442:IBW655442 ILP655442:ILS655442 IVL655442:IVO655442 JFH655442:JFK655442 JPD655442:JPG655442 JYZ655442:JZC655442 KIV655442:KIY655442 KSR655442:KSU655442 LCN655442:LCQ655442 LMJ655442:LMM655442 LWF655442:LWI655442 MGB655442:MGE655442 MPX655442:MQA655442 MZT655442:MZW655442 NJP655442:NJS655442 NTL655442:NTO655442 ODH655442:ODK655442 OND655442:ONG655442 OWZ655442:OXC655442 PGV655442:PGY655442 PQR655442:PQU655442 QAN655442:QAQ655442 QKJ655442:QKM655442 QUF655442:QUI655442 REB655442:REE655442 RNX655442:ROA655442 RXT655442:RXW655442 SHP655442:SHS655442 SRL655442:SRO655442 TBH655442:TBK655442 TLD655442:TLG655442 TUZ655442:TVC655442 UEV655442:UEY655442 UOR655442:UOU655442 UYN655442:UYQ655442 VIJ655442:VIM655442 VSF655442:VSI655442 WCB655442:WCE655442 WLX655442:WMA655442 WVT655442:WVW655442 L720978:O720978 JH720978:JK720978 TD720978:TG720978 ACZ720978:ADC720978 AMV720978:AMY720978 AWR720978:AWU720978 BGN720978:BGQ720978 BQJ720978:BQM720978 CAF720978:CAI720978 CKB720978:CKE720978 CTX720978:CUA720978 DDT720978:DDW720978 DNP720978:DNS720978 DXL720978:DXO720978 EHH720978:EHK720978 ERD720978:ERG720978 FAZ720978:FBC720978 FKV720978:FKY720978 FUR720978:FUU720978 GEN720978:GEQ720978 GOJ720978:GOM720978 GYF720978:GYI720978 HIB720978:HIE720978 HRX720978:HSA720978 IBT720978:IBW720978 ILP720978:ILS720978 IVL720978:IVO720978 JFH720978:JFK720978 JPD720978:JPG720978 JYZ720978:JZC720978 KIV720978:KIY720978 KSR720978:KSU720978 LCN720978:LCQ720978 LMJ720978:LMM720978 LWF720978:LWI720978 MGB720978:MGE720978 MPX720978:MQA720978 MZT720978:MZW720978 NJP720978:NJS720978 NTL720978:NTO720978 ODH720978:ODK720978 OND720978:ONG720978 OWZ720978:OXC720978 PGV720978:PGY720978 PQR720978:PQU720978 QAN720978:QAQ720978 QKJ720978:QKM720978 QUF720978:QUI720978 REB720978:REE720978 RNX720978:ROA720978 RXT720978:RXW720978 SHP720978:SHS720978 SRL720978:SRO720978 TBH720978:TBK720978 TLD720978:TLG720978 TUZ720978:TVC720978 UEV720978:UEY720978 UOR720978:UOU720978 UYN720978:UYQ720978 VIJ720978:VIM720978 VSF720978:VSI720978 WCB720978:WCE720978 WLX720978:WMA720978 WVT720978:WVW720978 L786514:O786514 JH786514:JK786514 TD786514:TG786514 ACZ786514:ADC786514 AMV786514:AMY786514 AWR786514:AWU786514 BGN786514:BGQ786514 BQJ786514:BQM786514 CAF786514:CAI786514 CKB786514:CKE786514 CTX786514:CUA786514 DDT786514:DDW786514 DNP786514:DNS786514 DXL786514:DXO786514 EHH786514:EHK786514 ERD786514:ERG786514 FAZ786514:FBC786514 FKV786514:FKY786514 FUR786514:FUU786514 GEN786514:GEQ786514 GOJ786514:GOM786514 GYF786514:GYI786514 HIB786514:HIE786514 HRX786514:HSA786514 IBT786514:IBW786514 ILP786514:ILS786514 IVL786514:IVO786514 JFH786514:JFK786514 JPD786514:JPG786514 JYZ786514:JZC786514 KIV786514:KIY786514 KSR786514:KSU786514 LCN786514:LCQ786514 LMJ786514:LMM786514 LWF786514:LWI786514 MGB786514:MGE786514 MPX786514:MQA786514 MZT786514:MZW786514 NJP786514:NJS786514 NTL786514:NTO786514 ODH786514:ODK786514 OND786514:ONG786514 OWZ786514:OXC786514 PGV786514:PGY786514 PQR786514:PQU786514 QAN786514:QAQ786514 QKJ786514:QKM786514 QUF786514:QUI786514 REB786514:REE786514 RNX786514:ROA786514 RXT786514:RXW786514 SHP786514:SHS786514 SRL786514:SRO786514 TBH786514:TBK786514 TLD786514:TLG786514 TUZ786514:TVC786514 UEV786514:UEY786514 UOR786514:UOU786514 UYN786514:UYQ786514 VIJ786514:VIM786514 VSF786514:VSI786514 WCB786514:WCE786514 WLX786514:WMA786514 WVT786514:WVW786514 L852050:O852050 JH852050:JK852050 TD852050:TG852050 ACZ852050:ADC852050 AMV852050:AMY852050 AWR852050:AWU852050 BGN852050:BGQ852050 BQJ852050:BQM852050 CAF852050:CAI852050 CKB852050:CKE852050 CTX852050:CUA852050 DDT852050:DDW852050 DNP852050:DNS852050 DXL852050:DXO852050 EHH852050:EHK852050 ERD852050:ERG852050 FAZ852050:FBC852050 FKV852050:FKY852050 FUR852050:FUU852050 GEN852050:GEQ852050 GOJ852050:GOM852050 GYF852050:GYI852050 HIB852050:HIE852050 HRX852050:HSA852050 IBT852050:IBW852050 ILP852050:ILS852050 IVL852050:IVO852050 JFH852050:JFK852050 JPD852050:JPG852050 JYZ852050:JZC852050 KIV852050:KIY852050 KSR852050:KSU852050 LCN852050:LCQ852050 LMJ852050:LMM852050 LWF852050:LWI852050 MGB852050:MGE852050 MPX852050:MQA852050 MZT852050:MZW852050 NJP852050:NJS852050 NTL852050:NTO852050 ODH852050:ODK852050 OND852050:ONG852050 OWZ852050:OXC852050 PGV852050:PGY852050 PQR852050:PQU852050 QAN852050:QAQ852050 QKJ852050:QKM852050 QUF852050:QUI852050 REB852050:REE852050 RNX852050:ROA852050 RXT852050:RXW852050 SHP852050:SHS852050 SRL852050:SRO852050 TBH852050:TBK852050 TLD852050:TLG852050 TUZ852050:TVC852050 UEV852050:UEY852050 UOR852050:UOU852050 UYN852050:UYQ852050 VIJ852050:VIM852050 VSF852050:VSI852050 WCB852050:WCE852050 WLX852050:WMA852050 WVT852050:WVW852050 L917586:O917586 JH917586:JK917586 TD917586:TG917586 ACZ917586:ADC917586 AMV917586:AMY917586 AWR917586:AWU917586 BGN917586:BGQ917586 BQJ917586:BQM917586 CAF917586:CAI917586 CKB917586:CKE917586 CTX917586:CUA917586 DDT917586:DDW917586 DNP917586:DNS917586 DXL917586:DXO917586 EHH917586:EHK917586 ERD917586:ERG917586 FAZ917586:FBC917586 FKV917586:FKY917586 FUR917586:FUU917586 GEN917586:GEQ917586 GOJ917586:GOM917586 GYF917586:GYI917586 HIB917586:HIE917586 HRX917586:HSA917586 IBT917586:IBW917586 ILP917586:ILS917586 IVL917586:IVO917586 JFH917586:JFK917586 JPD917586:JPG917586 JYZ917586:JZC917586 KIV917586:KIY917586 KSR917586:KSU917586 LCN917586:LCQ917586 LMJ917586:LMM917586 LWF917586:LWI917586 MGB917586:MGE917586 MPX917586:MQA917586 MZT917586:MZW917586 NJP917586:NJS917586 NTL917586:NTO917586 ODH917586:ODK917586 OND917586:ONG917586 OWZ917586:OXC917586 PGV917586:PGY917586 PQR917586:PQU917586 QAN917586:QAQ917586 QKJ917586:QKM917586 QUF917586:QUI917586 REB917586:REE917586 RNX917586:ROA917586 RXT917586:RXW917586 SHP917586:SHS917586 SRL917586:SRO917586 TBH917586:TBK917586 TLD917586:TLG917586 TUZ917586:TVC917586 UEV917586:UEY917586 UOR917586:UOU917586 UYN917586:UYQ917586 VIJ917586:VIM917586 VSF917586:VSI917586 WCB917586:WCE917586 WLX917586:WMA917586 WVT917586:WVW917586 L983122:O983122 JH983122:JK983122 TD983122:TG983122 ACZ983122:ADC983122 AMV983122:AMY983122 AWR983122:AWU983122 BGN983122:BGQ983122 BQJ983122:BQM983122 CAF983122:CAI983122 CKB983122:CKE983122 CTX983122:CUA983122 DDT983122:DDW983122 DNP983122:DNS983122 DXL983122:DXO983122 EHH983122:EHK983122 ERD983122:ERG983122 FAZ983122:FBC983122 FKV983122:FKY983122 FUR983122:FUU983122 GEN983122:GEQ983122 GOJ983122:GOM983122 GYF983122:GYI983122 HIB983122:HIE983122 HRX983122:HSA983122 IBT983122:IBW983122 ILP983122:ILS983122 IVL983122:IVO983122 JFH983122:JFK983122 JPD983122:JPG983122 JYZ983122:JZC983122 KIV983122:KIY983122 KSR983122:KSU983122 LCN983122:LCQ983122 LMJ983122:LMM983122 LWF983122:LWI983122 MGB983122:MGE983122 MPX983122:MQA983122 MZT983122:MZW983122 NJP983122:NJS983122 NTL983122:NTO983122 ODH983122:ODK983122 OND983122:ONG983122 OWZ983122:OXC983122 PGV983122:PGY983122 PQR983122:PQU983122 QAN983122:QAQ983122 QKJ983122:QKM983122 QUF983122:QUI983122 REB983122:REE983122 RNX983122:ROA983122 RXT983122:RXW983122 SHP983122:SHS983122 SRL983122:SRO983122 TBH983122:TBK983122 TLD983122:TLG983122 TUZ983122:TVC983122 UEV983122:UEY983122 UOR983122:UOU983122 UYN983122:UYQ983122 VIJ983122:VIM983122 VSF983122:VSI983122 WCB983122:WCE983122 WLX983122:WMA983122 WVT983122:WVW983122 L84:N84 JH84:JJ84 TD84:TF84 ACZ84:ADB84 AMV84:AMX84 AWR84:AWT84 BGN84:BGP84 BQJ84:BQL84 CAF84:CAH84 CKB84:CKD84 CTX84:CTZ84 DDT84:DDV84 DNP84:DNR84 DXL84:DXN84 EHH84:EHJ84 ERD84:ERF84 FAZ84:FBB84 FKV84:FKX84 FUR84:FUT84 GEN84:GEP84 GOJ84:GOL84 GYF84:GYH84 HIB84:HID84 HRX84:HRZ84 IBT84:IBV84 ILP84:ILR84 IVL84:IVN84 JFH84:JFJ84 JPD84:JPF84 JYZ84:JZB84 KIV84:KIX84 KSR84:KST84 LCN84:LCP84 LMJ84:LML84 LWF84:LWH84 MGB84:MGD84 MPX84:MPZ84 MZT84:MZV84 NJP84:NJR84 NTL84:NTN84 ODH84:ODJ84 OND84:ONF84 OWZ84:OXB84 PGV84:PGX84 PQR84:PQT84 QAN84:QAP84 QKJ84:QKL84 QUF84:QUH84 REB84:RED84 RNX84:RNZ84 RXT84:RXV84 SHP84:SHR84 SRL84:SRN84 TBH84:TBJ84 TLD84:TLF84 TUZ84:TVB84 UEV84:UEX84 UOR84:UOT84 UYN84:UYP84 VIJ84:VIL84 VSF84:VSH84 WCB84:WCD84 WLX84:WLZ84 WVT84:WVV84 L65620:N65620 JH65620:JJ65620 TD65620:TF65620 ACZ65620:ADB65620 AMV65620:AMX65620 AWR65620:AWT65620 BGN65620:BGP65620 BQJ65620:BQL65620 CAF65620:CAH65620 CKB65620:CKD65620 CTX65620:CTZ65620 DDT65620:DDV65620 DNP65620:DNR65620 DXL65620:DXN65620 EHH65620:EHJ65620 ERD65620:ERF65620 FAZ65620:FBB65620 FKV65620:FKX65620 FUR65620:FUT65620 GEN65620:GEP65620 GOJ65620:GOL65620 GYF65620:GYH65620 HIB65620:HID65620 HRX65620:HRZ65620 IBT65620:IBV65620 ILP65620:ILR65620 IVL65620:IVN65620 JFH65620:JFJ65620 JPD65620:JPF65620 JYZ65620:JZB65620 KIV65620:KIX65620 KSR65620:KST65620 LCN65620:LCP65620 LMJ65620:LML65620 LWF65620:LWH65620 MGB65620:MGD65620 MPX65620:MPZ65620 MZT65620:MZV65620 NJP65620:NJR65620 NTL65620:NTN65620 ODH65620:ODJ65620 OND65620:ONF65620 OWZ65620:OXB65620 PGV65620:PGX65620 PQR65620:PQT65620 QAN65620:QAP65620 QKJ65620:QKL65620 QUF65620:QUH65620 REB65620:RED65620 RNX65620:RNZ65620 RXT65620:RXV65620 SHP65620:SHR65620 SRL65620:SRN65620 TBH65620:TBJ65620 TLD65620:TLF65620 TUZ65620:TVB65620 UEV65620:UEX65620 UOR65620:UOT65620 UYN65620:UYP65620 VIJ65620:VIL65620 VSF65620:VSH65620 WCB65620:WCD65620 WLX65620:WLZ65620 WVT65620:WVV65620 L131156:N131156 JH131156:JJ131156 TD131156:TF131156 ACZ131156:ADB131156 AMV131156:AMX131156 AWR131156:AWT131156 BGN131156:BGP131156 BQJ131156:BQL131156 CAF131156:CAH131156 CKB131156:CKD131156 CTX131156:CTZ131156 DDT131156:DDV131156 DNP131156:DNR131156 DXL131156:DXN131156 EHH131156:EHJ131156 ERD131156:ERF131156 FAZ131156:FBB131156 FKV131156:FKX131156 FUR131156:FUT131156 GEN131156:GEP131156 GOJ131156:GOL131156 GYF131156:GYH131156 HIB131156:HID131156 HRX131156:HRZ131156 IBT131156:IBV131156 ILP131156:ILR131156 IVL131156:IVN131156 JFH131156:JFJ131156 JPD131156:JPF131156 JYZ131156:JZB131156 KIV131156:KIX131156 KSR131156:KST131156 LCN131156:LCP131156 LMJ131156:LML131156 LWF131156:LWH131156 MGB131156:MGD131156 MPX131156:MPZ131156 MZT131156:MZV131156 NJP131156:NJR131156 NTL131156:NTN131156 ODH131156:ODJ131156 OND131156:ONF131156 OWZ131156:OXB131156 PGV131156:PGX131156 PQR131156:PQT131156 QAN131156:QAP131156 QKJ131156:QKL131156 QUF131156:QUH131156 REB131156:RED131156 RNX131156:RNZ131156 RXT131156:RXV131156 SHP131156:SHR131156 SRL131156:SRN131156 TBH131156:TBJ131156 TLD131156:TLF131156 TUZ131156:TVB131156 UEV131156:UEX131156 UOR131156:UOT131156 UYN131156:UYP131156 VIJ131156:VIL131156 VSF131156:VSH131156 WCB131156:WCD131156 WLX131156:WLZ131156 WVT131156:WVV131156 L196692:N196692 JH196692:JJ196692 TD196692:TF196692 ACZ196692:ADB196692 AMV196692:AMX196692 AWR196692:AWT196692 BGN196692:BGP196692 BQJ196692:BQL196692 CAF196692:CAH196692 CKB196692:CKD196692 CTX196692:CTZ196692 DDT196692:DDV196692 DNP196692:DNR196692 DXL196692:DXN196692 EHH196692:EHJ196692 ERD196692:ERF196692 FAZ196692:FBB196692 FKV196692:FKX196692 FUR196692:FUT196692 GEN196692:GEP196692 GOJ196692:GOL196692 GYF196692:GYH196692 HIB196692:HID196692 HRX196692:HRZ196692 IBT196692:IBV196692 ILP196692:ILR196692 IVL196692:IVN196692 JFH196692:JFJ196692 JPD196692:JPF196692 JYZ196692:JZB196692 KIV196692:KIX196692 KSR196692:KST196692 LCN196692:LCP196692 LMJ196692:LML196692 LWF196692:LWH196692 MGB196692:MGD196692 MPX196692:MPZ196692 MZT196692:MZV196692 NJP196692:NJR196692 NTL196692:NTN196692 ODH196692:ODJ196692 OND196692:ONF196692 OWZ196692:OXB196692 PGV196692:PGX196692 PQR196692:PQT196692 QAN196692:QAP196692 QKJ196692:QKL196692 QUF196692:QUH196692 REB196692:RED196692 RNX196692:RNZ196692 RXT196692:RXV196692 SHP196692:SHR196692 SRL196692:SRN196692 TBH196692:TBJ196692 TLD196692:TLF196692 TUZ196692:TVB196692 UEV196692:UEX196692 UOR196692:UOT196692 UYN196692:UYP196692 VIJ196692:VIL196692 VSF196692:VSH196692 WCB196692:WCD196692 WLX196692:WLZ196692 WVT196692:WVV196692 L262228:N262228 JH262228:JJ262228 TD262228:TF262228 ACZ262228:ADB262228 AMV262228:AMX262228 AWR262228:AWT262228 BGN262228:BGP262228 BQJ262228:BQL262228 CAF262228:CAH262228 CKB262228:CKD262228 CTX262228:CTZ262228 DDT262228:DDV262228 DNP262228:DNR262228 DXL262228:DXN262228 EHH262228:EHJ262228 ERD262228:ERF262228 FAZ262228:FBB262228 FKV262228:FKX262228 FUR262228:FUT262228 GEN262228:GEP262228 GOJ262228:GOL262228 GYF262228:GYH262228 HIB262228:HID262228 HRX262228:HRZ262228 IBT262228:IBV262228 ILP262228:ILR262228 IVL262228:IVN262228 JFH262228:JFJ262228 JPD262228:JPF262228 JYZ262228:JZB262228 KIV262228:KIX262228 KSR262228:KST262228 LCN262228:LCP262228 LMJ262228:LML262228 LWF262228:LWH262228 MGB262228:MGD262228 MPX262228:MPZ262228 MZT262228:MZV262228 NJP262228:NJR262228 NTL262228:NTN262228 ODH262228:ODJ262228 OND262228:ONF262228 OWZ262228:OXB262228 PGV262228:PGX262228 PQR262228:PQT262228 QAN262228:QAP262228 QKJ262228:QKL262228 QUF262228:QUH262228 REB262228:RED262228 RNX262228:RNZ262228 RXT262228:RXV262228 SHP262228:SHR262228 SRL262228:SRN262228 TBH262228:TBJ262228 TLD262228:TLF262228 TUZ262228:TVB262228 UEV262228:UEX262228 UOR262228:UOT262228 UYN262228:UYP262228 VIJ262228:VIL262228 VSF262228:VSH262228 WCB262228:WCD262228 WLX262228:WLZ262228 WVT262228:WVV262228 L327764:N327764 JH327764:JJ327764 TD327764:TF327764 ACZ327764:ADB327764 AMV327764:AMX327764 AWR327764:AWT327764 BGN327764:BGP327764 BQJ327764:BQL327764 CAF327764:CAH327764 CKB327764:CKD327764 CTX327764:CTZ327764 DDT327764:DDV327764 DNP327764:DNR327764 DXL327764:DXN327764 EHH327764:EHJ327764 ERD327764:ERF327764 FAZ327764:FBB327764 FKV327764:FKX327764 FUR327764:FUT327764 GEN327764:GEP327764 GOJ327764:GOL327764 GYF327764:GYH327764 HIB327764:HID327764 HRX327764:HRZ327764 IBT327764:IBV327764 ILP327764:ILR327764 IVL327764:IVN327764 JFH327764:JFJ327764 JPD327764:JPF327764 JYZ327764:JZB327764 KIV327764:KIX327764 KSR327764:KST327764 LCN327764:LCP327764 LMJ327764:LML327764 LWF327764:LWH327764 MGB327764:MGD327764 MPX327764:MPZ327764 MZT327764:MZV327764 NJP327764:NJR327764 NTL327764:NTN327764 ODH327764:ODJ327764 OND327764:ONF327764 OWZ327764:OXB327764 PGV327764:PGX327764 PQR327764:PQT327764 QAN327764:QAP327764 QKJ327764:QKL327764 QUF327764:QUH327764 REB327764:RED327764 RNX327764:RNZ327764 RXT327764:RXV327764 SHP327764:SHR327764 SRL327764:SRN327764 TBH327764:TBJ327764 TLD327764:TLF327764 TUZ327764:TVB327764 UEV327764:UEX327764 UOR327764:UOT327764 UYN327764:UYP327764 VIJ327764:VIL327764 VSF327764:VSH327764 WCB327764:WCD327764 WLX327764:WLZ327764 WVT327764:WVV327764 L393300:N393300 JH393300:JJ393300 TD393300:TF393300 ACZ393300:ADB393300 AMV393300:AMX393300 AWR393300:AWT393300 BGN393300:BGP393300 BQJ393300:BQL393300 CAF393300:CAH393300 CKB393300:CKD393300 CTX393300:CTZ393300 DDT393300:DDV393300 DNP393300:DNR393300 DXL393300:DXN393300 EHH393300:EHJ393300 ERD393300:ERF393300 FAZ393300:FBB393300 FKV393300:FKX393300 FUR393300:FUT393300 GEN393300:GEP393300 GOJ393300:GOL393300 GYF393300:GYH393300 HIB393300:HID393300 HRX393300:HRZ393300 IBT393300:IBV393300 ILP393300:ILR393300 IVL393300:IVN393300 JFH393300:JFJ393300 JPD393300:JPF393300 JYZ393300:JZB393300 KIV393300:KIX393300 KSR393300:KST393300 LCN393300:LCP393300 LMJ393300:LML393300 LWF393300:LWH393300 MGB393300:MGD393300 MPX393300:MPZ393300 MZT393300:MZV393300 NJP393300:NJR393300 NTL393300:NTN393300 ODH393300:ODJ393300 OND393300:ONF393300 OWZ393300:OXB393300 PGV393300:PGX393300 PQR393300:PQT393300 QAN393300:QAP393300 QKJ393300:QKL393300 QUF393300:QUH393300 REB393300:RED393300 RNX393300:RNZ393300 RXT393300:RXV393300 SHP393300:SHR393300 SRL393300:SRN393300 TBH393300:TBJ393300 TLD393300:TLF393300 TUZ393300:TVB393300 UEV393300:UEX393300 UOR393300:UOT393300 UYN393300:UYP393300 VIJ393300:VIL393300 VSF393300:VSH393300 WCB393300:WCD393300 WLX393300:WLZ393300 WVT393300:WVV393300 L458836:N458836 JH458836:JJ458836 TD458836:TF458836 ACZ458836:ADB458836 AMV458836:AMX458836 AWR458836:AWT458836 BGN458836:BGP458836 BQJ458836:BQL458836 CAF458836:CAH458836 CKB458836:CKD458836 CTX458836:CTZ458836 DDT458836:DDV458836 DNP458836:DNR458836 DXL458836:DXN458836 EHH458836:EHJ458836 ERD458836:ERF458836 FAZ458836:FBB458836 FKV458836:FKX458836 FUR458836:FUT458836 GEN458836:GEP458836 GOJ458836:GOL458836 GYF458836:GYH458836 HIB458836:HID458836 HRX458836:HRZ458836 IBT458836:IBV458836 ILP458836:ILR458836 IVL458836:IVN458836 JFH458836:JFJ458836 JPD458836:JPF458836 JYZ458836:JZB458836 KIV458836:KIX458836 KSR458836:KST458836 LCN458836:LCP458836 LMJ458836:LML458836 LWF458836:LWH458836 MGB458836:MGD458836 MPX458836:MPZ458836 MZT458836:MZV458836 NJP458836:NJR458836 NTL458836:NTN458836 ODH458836:ODJ458836 OND458836:ONF458836 OWZ458836:OXB458836 PGV458836:PGX458836 PQR458836:PQT458836 QAN458836:QAP458836 QKJ458836:QKL458836 QUF458836:QUH458836 REB458836:RED458836 RNX458836:RNZ458836 RXT458836:RXV458836 SHP458836:SHR458836 SRL458836:SRN458836 TBH458836:TBJ458836 TLD458836:TLF458836 TUZ458836:TVB458836 UEV458836:UEX458836 UOR458836:UOT458836 UYN458836:UYP458836 VIJ458836:VIL458836 VSF458836:VSH458836 WCB458836:WCD458836 WLX458836:WLZ458836 WVT458836:WVV458836 L524372:N524372 JH524372:JJ524372 TD524372:TF524372 ACZ524372:ADB524372 AMV524372:AMX524372 AWR524372:AWT524372 BGN524372:BGP524372 BQJ524372:BQL524372 CAF524372:CAH524372 CKB524372:CKD524372 CTX524372:CTZ524372 DDT524372:DDV524372 DNP524372:DNR524372 DXL524372:DXN524372 EHH524372:EHJ524372 ERD524372:ERF524372 FAZ524372:FBB524372 FKV524372:FKX524372 FUR524372:FUT524372 GEN524372:GEP524372 GOJ524372:GOL524372 GYF524372:GYH524372 HIB524372:HID524372 HRX524372:HRZ524372 IBT524372:IBV524372 ILP524372:ILR524372 IVL524372:IVN524372 JFH524372:JFJ524372 JPD524372:JPF524372 JYZ524372:JZB524372 KIV524372:KIX524372 KSR524372:KST524372 LCN524372:LCP524372 LMJ524372:LML524372 LWF524372:LWH524372 MGB524372:MGD524372 MPX524372:MPZ524372 MZT524372:MZV524372 NJP524372:NJR524372 NTL524372:NTN524372 ODH524372:ODJ524372 OND524372:ONF524372 OWZ524372:OXB524372 PGV524372:PGX524372 PQR524372:PQT524372 QAN524372:QAP524372 QKJ524372:QKL524372 QUF524372:QUH524372 REB524372:RED524372 RNX524372:RNZ524372 RXT524372:RXV524372 SHP524372:SHR524372 SRL524372:SRN524372 TBH524372:TBJ524372 TLD524372:TLF524372 TUZ524372:TVB524372 UEV524372:UEX524372 UOR524372:UOT524372 UYN524372:UYP524372 VIJ524372:VIL524372 VSF524372:VSH524372 WCB524372:WCD524372 WLX524372:WLZ524372 WVT524372:WVV524372 L589908:N589908 JH589908:JJ589908 TD589908:TF589908 ACZ589908:ADB589908 AMV589908:AMX589908 AWR589908:AWT589908 BGN589908:BGP589908 BQJ589908:BQL589908 CAF589908:CAH589908 CKB589908:CKD589908 CTX589908:CTZ589908 DDT589908:DDV589908 DNP589908:DNR589908 DXL589908:DXN589908 EHH589908:EHJ589908 ERD589908:ERF589908 FAZ589908:FBB589908 FKV589908:FKX589908 FUR589908:FUT589908 GEN589908:GEP589908 GOJ589908:GOL589908 GYF589908:GYH589908 HIB589908:HID589908 HRX589908:HRZ589908 IBT589908:IBV589908 ILP589908:ILR589908 IVL589908:IVN589908 JFH589908:JFJ589908 JPD589908:JPF589908 JYZ589908:JZB589908 KIV589908:KIX589908 KSR589908:KST589908 LCN589908:LCP589908 LMJ589908:LML589908 LWF589908:LWH589908 MGB589908:MGD589908 MPX589908:MPZ589908 MZT589908:MZV589908 NJP589908:NJR589908 NTL589908:NTN589908 ODH589908:ODJ589908 OND589908:ONF589908 OWZ589908:OXB589908 PGV589908:PGX589908 PQR589908:PQT589908 QAN589908:QAP589908 QKJ589908:QKL589908 QUF589908:QUH589908 REB589908:RED589908 RNX589908:RNZ589908 RXT589908:RXV589908 SHP589908:SHR589908 SRL589908:SRN589908 TBH589908:TBJ589908 TLD589908:TLF589908 TUZ589908:TVB589908 UEV589908:UEX589908 UOR589908:UOT589908 UYN589908:UYP589908 VIJ589908:VIL589908 VSF589908:VSH589908 WCB589908:WCD589908 WLX589908:WLZ589908 WVT589908:WVV589908 L655444:N655444 JH655444:JJ655444 TD655444:TF655444 ACZ655444:ADB655444 AMV655444:AMX655444 AWR655444:AWT655444 BGN655444:BGP655444 BQJ655444:BQL655444 CAF655444:CAH655444 CKB655444:CKD655444 CTX655444:CTZ655444 DDT655444:DDV655444 DNP655444:DNR655444 DXL655444:DXN655444 EHH655444:EHJ655444 ERD655444:ERF655444 FAZ655444:FBB655444 FKV655444:FKX655444 FUR655444:FUT655444 GEN655444:GEP655444 GOJ655444:GOL655444 GYF655444:GYH655444 HIB655444:HID655444 HRX655444:HRZ655444 IBT655444:IBV655444 ILP655444:ILR655444 IVL655444:IVN655444 JFH655444:JFJ655444 JPD655444:JPF655444 JYZ655444:JZB655444 KIV655444:KIX655444 KSR655444:KST655444 LCN655444:LCP655444 LMJ655444:LML655444 LWF655444:LWH655444 MGB655444:MGD655444 MPX655444:MPZ655444 MZT655444:MZV655444 NJP655444:NJR655444 NTL655444:NTN655444 ODH655444:ODJ655444 OND655444:ONF655444 OWZ655444:OXB655444 PGV655444:PGX655444 PQR655444:PQT655444 QAN655444:QAP655444 QKJ655444:QKL655444 QUF655444:QUH655444 REB655444:RED655444 RNX655444:RNZ655444 RXT655444:RXV655444 SHP655444:SHR655444 SRL655444:SRN655444 TBH655444:TBJ655444 TLD655444:TLF655444 TUZ655444:TVB655444 UEV655444:UEX655444 UOR655444:UOT655444 UYN655444:UYP655444 VIJ655444:VIL655444 VSF655444:VSH655444 WCB655444:WCD655444 WLX655444:WLZ655444 WVT655444:WVV655444 L720980:N720980 JH720980:JJ720980 TD720980:TF720980 ACZ720980:ADB720980 AMV720980:AMX720980 AWR720980:AWT720980 BGN720980:BGP720980 BQJ720980:BQL720980 CAF720980:CAH720980 CKB720980:CKD720980 CTX720980:CTZ720980 DDT720980:DDV720980 DNP720980:DNR720980 DXL720980:DXN720980 EHH720980:EHJ720980 ERD720980:ERF720980 FAZ720980:FBB720980 FKV720980:FKX720980 FUR720980:FUT720980 GEN720980:GEP720980 GOJ720980:GOL720980 GYF720980:GYH720980 HIB720980:HID720980 HRX720980:HRZ720980 IBT720980:IBV720980 ILP720980:ILR720980 IVL720980:IVN720980 JFH720980:JFJ720980 JPD720980:JPF720980 JYZ720980:JZB720980 KIV720980:KIX720980 KSR720980:KST720980 LCN720980:LCP720980 LMJ720980:LML720980 LWF720980:LWH720980 MGB720980:MGD720980 MPX720980:MPZ720980 MZT720980:MZV720980 NJP720980:NJR720980 NTL720980:NTN720980 ODH720980:ODJ720980 OND720980:ONF720980 OWZ720980:OXB720980 PGV720980:PGX720980 PQR720980:PQT720980 QAN720980:QAP720980 QKJ720980:QKL720980 QUF720980:QUH720980 REB720980:RED720980 RNX720980:RNZ720980 RXT720980:RXV720980 SHP720980:SHR720980 SRL720980:SRN720980 TBH720980:TBJ720980 TLD720980:TLF720980 TUZ720980:TVB720980 UEV720980:UEX720980 UOR720980:UOT720980 UYN720980:UYP720980 VIJ720980:VIL720980 VSF720980:VSH720980 WCB720980:WCD720980 WLX720980:WLZ720980 WVT720980:WVV720980 L786516:N786516 JH786516:JJ786516 TD786516:TF786516 ACZ786516:ADB786516 AMV786516:AMX786516 AWR786516:AWT786516 BGN786516:BGP786516 BQJ786516:BQL786516 CAF786516:CAH786516 CKB786516:CKD786516 CTX786516:CTZ786516 DDT786516:DDV786516 DNP786516:DNR786516 DXL786516:DXN786516 EHH786516:EHJ786516 ERD786516:ERF786516 FAZ786516:FBB786516 FKV786516:FKX786516 FUR786516:FUT786516 GEN786516:GEP786516 GOJ786516:GOL786516 GYF786516:GYH786516 HIB786516:HID786516 HRX786516:HRZ786516 IBT786516:IBV786516 ILP786516:ILR786516 IVL786516:IVN786516 JFH786516:JFJ786516 JPD786516:JPF786516 JYZ786516:JZB786516 KIV786516:KIX786516 KSR786516:KST786516 LCN786516:LCP786516 LMJ786516:LML786516 LWF786516:LWH786516 MGB786516:MGD786516 MPX786516:MPZ786516 MZT786516:MZV786516 NJP786516:NJR786516 NTL786516:NTN786516 ODH786516:ODJ786516 OND786516:ONF786516 OWZ786516:OXB786516 PGV786516:PGX786516 PQR786516:PQT786516 QAN786516:QAP786516 QKJ786516:QKL786516 QUF786516:QUH786516 REB786516:RED786516 RNX786516:RNZ786516 RXT786516:RXV786516 SHP786516:SHR786516 SRL786516:SRN786516 TBH786516:TBJ786516 TLD786516:TLF786516 TUZ786516:TVB786516 UEV786516:UEX786516 UOR786516:UOT786516 UYN786516:UYP786516 VIJ786516:VIL786516 VSF786516:VSH786516 WCB786516:WCD786516 WLX786516:WLZ786516 WVT786516:WVV786516 L852052:N852052 JH852052:JJ852052 TD852052:TF852052 ACZ852052:ADB852052 AMV852052:AMX852052 AWR852052:AWT852052 BGN852052:BGP852052 BQJ852052:BQL852052 CAF852052:CAH852052 CKB852052:CKD852052 CTX852052:CTZ852052 DDT852052:DDV852052 DNP852052:DNR852052 DXL852052:DXN852052 EHH852052:EHJ852052 ERD852052:ERF852052 FAZ852052:FBB852052 FKV852052:FKX852052 FUR852052:FUT852052 GEN852052:GEP852052 GOJ852052:GOL852052 GYF852052:GYH852052 HIB852052:HID852052 HRX852052:HRZ852052 IBT852052:IBV852052 ILP852052:ILR852052 IVL852052:IVN852052 JFH852052:JFJ852052 JPD852052:JPF852052 JYZ852052:JZB852052 KIV852052:KIX852052 KSR852052:KST852052 LCN852052:LCP852052 LMJ852052:LML852052 LWF852052:LWH852052 MGB852052:MGD852052 MPX852052:MPZ852052 MZT852052:MZV852052 NJP852052:NJR852052 NTL852052:NTN852052 ODH852052:ODJ852052 OND852052:ONF852052 OWZ852052:OXB852052 PGV852052:PGX852052 PQR852052:PQT852052 QAN852052:QAP852052 QKJ852052:QKL852052 QUF852052:QUH852052 REB852052:RED852052 RNX852052:RNZ852052 RXT852052:RXV852052 SHP852052:SHR852052 SRL852052:SRN852052 TBH852052:TBJ852052 TLD852052:TLF852052 TUZ852052:TVB852052 UEV852052:UEX852052 UOR852052:UOT852052 UYN852052:UYP852052 VIJ852052:VIL852052 VSF852052:VSH852052 WCB852052:WCD852052 WLX852052:WLZ852052 WVT852052:WVV852052 L917588:N917588 JH917588:JJ917588 TD917588:TF917588 ACZ917588:ADB917588 AMV917588:AMX917588 AWR917588:AWT917588 BGN917588:BGP917588 BQJ917588:BQL917588 CAF917588:CAH917588 CKB917588:CKD917588 CTX917588:CTZ917588 DDT917588:DDV917588 DNP917588:DNR917588 DXL917588:DXN917588 EHH917588:EHJ917588 ERD917588:ERF917588 FAZ917588:FBB917588 FKV917588:FKX917588 FUR917588:FUT917588 GEN917588:GEP917588 GOJ917588:GOL917588 GYF917588:GYH917588 HIB917588:HID917588 HRX917588:HRZ917588 IBT917588:IBV917588 ILP917588:ILR917588 IVL917588:IVN917588 JFH917588:JFJ917588 JPD917588:JPF917588 JYZ917588:JZB917588 KIV917588:KIX917588 KSR917588:KST917588 LCN917588:LCP917588 LMJ917588:LML917588 LWF917588:LWH917588 MGB917588:MGD917588 MPX917588:MPZ917588 MZT917588:MZV917588 NJP917588:NJR917588 NTL917588:NTN917588 ODH917588:ODJ917588 OND917588:ONF917588 OWZ917588:OXB917588 PGV917588:PGX917588 PQR917588:PQT917588 QAN917588:QAP917588 QKJ917588:QKL917588 QUF917588:QUH917588 REB917588:RED917588 RNX917588:RNZ917588 RXT917588:RXV917588 SHP917588:SHR917588 SRL917588:SRN917588 TBH917588:TBJ917588 TLD917588:TLF917588 TUZ917588:TVB917588 UEV917588:UEX917588 UOR917588:UOT917588 UYN917588:UYP917588 VIJ917588:VIL917588 VSF917588:VSH917588 WCB917588:WCD917588 WLX917588:WLZ917588 WVT917588:WVV917588 L983124:N983124 JH983124:JJ983124 TD983124:TF983124 ACZ983124:ADB983124 AMV983124:AMX983124 AWR983124:AWT983124 BGN983124:BGP983124 BQJ983124:BQL983124 CAF983124:CAH983124 CKB983124:CKD983124 CTX983124:CTZ983124 DDT983124:DDV983124 DNP983124:DNR983124 DXL983124:DXN983124 EHH983124:EHJ983124 ERD983124:ERF983124 FAZ983124:FBB983124 FKV983124:FKX983124 FUR983124:FUT983124 GEN983124:GEP983124 GOJ983124:GOL983124 GYF983124:GYH983124 HIB983124:HID983124 HRX983124:HRZ983124 IBT983124:IBV983124 ILP983124:ILR983124 IVL983124:IVN983124 JFH983124:JFJ983124 JPD983124:JPF983124 JYZ983124:JZB983124 KIV983124:KIX983124 KSR983124:KST983124 LCN983124:LCP983124 LMJ983124:LML983124 LWF983124:LWH983124 MGB983124:MGD983124 MPX983124:MPZ983124 MZT983124:MZV983124 NJP983124:NJR983124 NTL983124:NTN983124 ODH983124:ODJ983124 OND983124:ONF983124 OWZ983124:OXB983124 PGV983124:PGX983124 PQR983124:PQT983124 QAN983124:QAP983124 QKJ983124:QKL983124 QUF983124:QUH983124 REB983124:RED983124 RNX983124:RNZ983124 RXT983124:RXV983124 SHP983124:SHR983124 SRL983124:SRN983124 TBH983124:TBJ983124 TLD983124:TLF983124 TUZ983124:TVB983124 UEV983124:UEX983124 UOR983124:UOT983124 UYN983124:UYP983124 VIJ983124:VIL983124 VSF983124:VSH983124 WCB983124:WCD983124 WLX983124:WLZ983124 WVT983124:WVV983124 L92:O92 JH92:JK92 TD92:TG92 ACZ92:ADC92 AMV92:AMY92 AWR92:AWU92 BGN92:BGQ92 BQJ92:BQM92 CAF92:CAI92 CKB92:CKE92 CTX92:CUA92 DDT92:DDW92 DNP92:DNS92 DXL92:DXO92 EHH92:EHK92 ERD92:ERG92 FAZ92:FBC92 FKV92:FKY92 FUR92:FUU92 GEN92:GEQ92 GOJ92:GOM92 GYF92:GYI92 HIB92:HIE92 HRX92:HSA92 IBT92:IBW92 ILP92:ILS92 IVL92:IVO92 JFH92:JFK92 JPD92:JPG92 JYZ92:JZC92 KIV92:KIY92 KSR92:KSU92 LCN92:LCQ92 LMJ92:LMM92 LWF92:LWI92 MGB92:MGE92 MPX92:MQA92 MZT92:MZW92 NJP92:NJS92 NTL92:NTO92 ODH92:ODK92 OND92:ONG92 OWZ92:OXC92 PGV92:PGY92 PQR92:PQU92 QAN92:QAQ92 QKJ92:QKM92 QUF92:QUI92 REB92:REE92 RNX92:ROA92 RXT92:RXW92 SHP92:SHS92 SRL92:SRO92 TBH92:TBK92 TLD92:TLG92 TUZ92:TVC92 UEV92:UEY92 UOR92:UOU92 UYN92:UYQ92 VIJ92:VIM92 VSF92:VSI92 WCB92:WCE92 WLX92:WMA92 WVT92:WVW92 L65628:O65628 JH65628:JK65628 TD65628:TG65628 ACZ65628:ADC65628 AMV65628:AMY65628 AWR65628:AWU65628 BGN65628:BGQ65628 BQJ65628:BQM65628 CAF65628:CAI65628 CKB65628:CKE65628 CTX65628:CUA65628 DDT65628:DDW65628 DNP65628:DNS65628 DXL65628:DXO65628 EHH65628:EHK65628 ERD65628:ERG65628 FAZ65628:FBC65628 FKV65628:FKY65628 FUR65628:FUU65628 GEN65628:GEQ65628 GOJ65628:GOM65628 GYF65628:GYI65628 HIB65628:HIE65628 HRX65628:HSA65628 IBT65628:IBW65628 ILP65628:ILS65628 IVL65628:IVO65628 JFH65628:JFK65628 JPD65628:JPG65628 JYZ65628:JZC65628 KIV65628:KIY65628 KSR65628:KSU65628 LCN65628:LCQ65628 LMJ65628:LMM65628 LWF65628:LWI65628 MGB65628:MGE65628 MPX65628:MQA65628 MZT65628:MZW65628 NJP65628:NJS65628 NTL65628:NTO65628 ODH65628:ODK65628 OND65628:ONG65628 OWZ65628:OXC65628 PGV65628:PGY65628 PQR65628:PQU65628 QAN65628:QAQ65628 QKJ65628:QKM65628 QUF65628:QUI65628 REB65628:REE65628 RNX65628:ROA65628 RXT65628:RXW65628 SHP65628:SHS65628 SRL65628:SRO65628 TBH65628:TBK65628 TLD65628:TLG65628 TUZ65628:TVC65628 UEV65628:UEY65628 UOR65628:UOU65628 UYN65628:UYQ65628 VIJ65628:VIM65628 VSF65628:VSI65628 WCB65628:WCE65628 WLX65628:WMA65628 WVT65628:WVW65628 L131164:O131164 JH131164:JK131164 TD131164:TG131164 ACZ131164:ADC131164 AMV131164:AMY131164 AWR131164:AWU131164 BGN131164:BGQ131164 BQJ131164:BQM131164 CAF131164:CAI131164 CKB131164:CKE131164 CTX131164:CUA131164 DDT131164:DDW131164 DNP131164:DNS131164 DXL131164:DXO131164 EHH131164:EHK131164 ERD131164:ERG131164 FAZ131164:FBC131164 FKV131164:FKY131164 FUR131164:FUU131164 GEN131164:GEQ131164 GOJ131164:GOM131164 GYF131164:GYI131164 HIB131164:HIE131164 HRX131164:HSA131164 IBT131164:IBW131164 ILP131164:ILS131164 IVL131164:IVO131164 JFH131164:JFK131164 JPD131164:JPG131164 JYZ131164:JZC131164 KIV131164:KIY131164 KSR131164:KSU131164 LCN131164:LCQ131164 LMJ131164:LMM131164 LWF131164:LWI131164 MGB131164:MGE131164 MPX131164:MQA131164 MZT131164:MZW131164 NJP131164:NJS131164 NTL131164:NTO131164 ODH131164:ODK131164 OND131164:ONG131164 OWZ131164:OXC131164 PGV131164:PGY131164 PQR131164:PQU131164 QAN131164:QAQ131164 QKJ131164:QKM131164 QUF131164:QUI131164 REB131164:REE131164 RNX131164:ROA131164 RXT131164:RXW131164 SHP131164:SHS131164 SRL131164:SRO131164 TBH131164:TBK131164 TLD131164:TLG131164 TUZ131164:TVC131164 UEV131164:UEY131164 UOR131164:UOU131164 UYN131164:UYQ131164 VIJ131164:VIM131164 VSF131164:VSI131164 WCB131164:WCE131164 WLX131164:WMA131164 WVT131164:WVW131164 L196700:O196700 JH196700:JK196700 TD196700:TG196700 ACZ196700:ADC196700 AMV196700:AMY196700 AWR196700:AWU196700 BGN196700:BGQ196700 BQJ196700:BQM196700 CAF196700:CAI196700 CKB196700:CKE196700 CTX196700:CUA196700 DDT196700:DDW196700 DNP196700:DNS196700 DXL196700:DXO196700 EHH196700:EHK196700 ERD196700:ERG196700 FAZ196700:FBC196700 FKV196700:FKY196700 FUR196700:FUU196700 GEN196700:GEQ196700 GOJ196700:GOM196700 GYF196700:GYI196700 HIB196700:HIE196700 HRX196700:HSA196700 IBT196700:IBW196700 ILP196700:ILS196700 IVL196700:IVO196700 JFH196700:JFK196700 JPD196700:JPG196700 JYZ196700:JZC196700 KIV196700:KIY196700 KSR196700:KSU196700 LCN196700:LCQ196700 LMJ196700:LMM196700 LWF196700:LWI196700 MGB196700:MGE196700 MPX196700:MQA196700 MZT196700:MZW196700 NJP196700:NJS196700 NTL196700:NTO196700 ODH196700:ODK196700 OND196700:ONG196700 OWZ196700:OXC196700 PGV196700:PGY196700 PQR196700:PQU196700 QAN196700:QAQ196700 QKJ196700:QKM196700 QUF196700:QUI196700 REB196700:REE196700 RNX196700:ROA196700 RXT196700:RXW196700 SHP196700:SHS196700 SRL196700:SRO196700 TBH196700:TBK196700 TLD196700:TLG196700 TUZ196700:TVC196700 UEV196700:UEY196700 UOR196700:UOU196700 UYN196700:UYQ196700 VIJ196700:VIM196700 VSF196700:VSI196700 WCB196700:WCE196700 WLX196700:WMA196700 WVT196700:WVW196700 L262236:O262236 JH262236:JK262236 TD262236:TG262236 ACZ262236:ADC262236 AMV262236:AMY262236 AWR262236:AWU262236 BGN262236:BGQ262236 BQJ262236:BQM262236 CAF262236:CAI262236 CKB262236:CKE262236 CTX262236:CUA262236 DDT262236:DDW262236 DNP262236:DNS262236 DXL262236:DXO262236 EHH262236:EHK262236 ERD262236:ERG262236 FAZ262236:FBC262236 FKV262236:FKY262236 FUR262236:FUU262236 GEN262236:GEQ262236 GOJ262236:GOM262236 GYF262236:GYI262236 HIB262236:HIE262236 HRX262236:HSA262236 IBT262236:IBW262236 ILP262236:ILS262236 IVL262236:IVO262236 JFH262236:JFK262236 JPD262236:JPG262236 JYZ262236:JZC262236 KIV262236:KIY262236 KSR262236:KSU262236 LCN262236:LCQ262236 LMJ262236:LMM262236 LWF262236:LWI262236 MGB262236:MGE262236 MPX262236:MQA262236 MZT262236:MZW262236 NJP262236:NJS262236 NTL262236:NTO262236 ODH262236:ODK262236 OND262236:ONG262236 OWZ262236:OXC262236 PGV262236:PGY262236 PQR262236:PQU262236 QAN262236:QAQ262236 QKJ262236:QKM262236 QUF262236:QUI262236 REB262236:REE262236 RNX262236:ROA262236 RXT262236:RXW262236 SHP262236:SHS262236 SRL262236:SRO262236 TBH262236:TBK262236 TLD262236:TLG262236 TUZ262236:TVC262236 UEV262236:UEY262236 UOR262236:UOU262236 UYN262236:UYQ262236 VIJ262236:VIM262236 VSF262236:VSI262236 WCB262236:WCE262236 WLX262236:WMA262236 WVT262236:WVW262236 L327772:O327772 JH327772:JK327772 TD327772:TG327772 ACZ327772:ADC327772 AMV327772:AMY327772 AWR327772:AWU327772 BGN327772:BGQ327772 BQJ327772:BQM327772 CAF327772:CAI327772 CKB327772:CKE327772 CTX327772:CUA327772 DDT327772:DDW327772 DNP327772:DNS327772 DXL327772:DXO327772 EHH327772:EHK327772 ERD327772:ERG327772 FAZ327772:FBC327772 FKV327772:FKY327772 FUR327772:FUU327772 GEN327772:GEQ327772 GOJ327772:GOM327772 GYF327772:GYI327772 HIB327772:HIE327772 HRX327772:HSA327772 IBT327772:IBW327772 ILP327772:ILS327772 IVL327772:IVO327772 JFH327772:JFK327772 JPD327772:JPG327772 JYZ327772:JZC327772 KIV327772:KIY327772 KSR327772:KSU327772 LCN327772:LCQ327772 LMJ327772:LMM327772 LWF327772:LWI327772 MGB327772:MGE327772 MPX327772:MQA327772 MZT327772:MZW327772 NJP327772:NJS327772 NTL327772:NTO327772 ODH327772:ODK327772 OND327772:ONG327772 OWZ327772:OXC327772 PGV327772:PGY327772 PQR327772:PQU327772 QAN327772:QAQ327772 QKJ327772:QKM327772 QUF327772:QUI327772 REB327772:REE327772 RNX327772:ROA327772 RXT327772:RXW327772 SHP327772:SHS327772 SRL327772:SRO327772 TBH327772:TBK327772 TLD327772:TLG327772 TUZ327772:TVC327772 UEV327772:UEY327772 UOR327772:UOU327772 UYN327772:UYQ327772 VIJ327772:VIM327772 VSF327772:VSI327772 WCB327772:WCE327772 WLX327772:WMA327772 WVT327772:WVW327772 L393308:O393308 JH393308:JK393308 TD393308:TG393308 ACZ393308:ADC393308 AMV393308:AMY393308 AWR393308:AWU393308 BGN393308:BGQ393308 BQJ393308:BQM393308 CAF393308:CAI393308 CKB393308:CKE393308 CTX393308:CUA393308 DDT393308:DDW393308 DNP393308:DNS393308 DXL393308:DXO393308 EHH393308:EHK393308 ERD393308:ERG393308 FAZ393308:FBC393308 FKV393308:FKY393308 FUR393308:FUU393308 GEN393308:GEQ393308 GOJ393308:GOM393308 GYF393308:GYI393308 HIB393308:HIE393308 HRX393308:HSA393308 IBT393308:IBW393308 ILP393308:ILS393308 IVL393308:IVO393308 JFH393308:JFK393308 JPD393308:JPG393308 JYZ393308:JZC393308 KIV393308:KIY393308 KSR393308:KSU393308 LCN393308:LCQ393308 LMJ393308:LMM393308 LWF393308:LWI393308 MGB393308:MGE393308 MPX393308:MQA393308 MZT393308:MZW393308 NJP393308:NJS393308 NTL393308:NTO393308 ODH393308:ODK393308 OND393308:ONG393308 OWZ393308:OXC393308 PGV393308:PGY393308 PQR393308:PQU393308 QAN393308:QAQ393308 QKJ393308:QKM393308 QUF393308:QUI393308 REB393308:REE393308 RNX393308:ROA393308 RXT393308:RXW393308 SHP393308:SHS393308 SRL393308:SRO393308 TBH393308:TBK393308 TLD393308:TLG393308 TUZ393308:TVC393308 UEV393308:UEY393308 UOR393308:UOU393308 UYN393308:UYQ393308 VIJ393308:VIM393308 VSF393308:VSI393308 WCB393308:WCE393308 WLX393308:WMA393308 WVT393308:WVW393308 L458844:O458844 JH458844:JK458844 TD458844:TG458844 ACZ458844:ADC458844 AMV458844:AMY458844 AWR458844:AWU458844 BGN458844:BGQ458844 BQJ458844:BQM458844 CAF458844:CAI458844 CKB458844:CKE458844 CTX458844:CUA458844 DDT458844:DDW458844 DNP458844:DNS458844 DXL458844:DXO458844 EHH458844:EHK458844 ERD458844:ERG458844 FAZ458844:FBC458844 FKV458844:FKY458844 FUR458844:FUU458844 GEN458844:GEQ458844 GOJ458844:GOM458844 GYF458844:GYI458844 HIB458844:HIE458844 HRX458844:HSA458844 IBT458844:IBW458844 ILP458844:ILS458844 IVL458844:IVO458844 JFH458844:JFK458844 JPD458844:JPG458844 JYZ458844:JZC458844 KIV458844:KIY458844 KSR458844:KSU458844 LCN458844:LCQ458844 LMJ458844:LMM458844 LWF458844:LWI458844 MGB458844:MGE458844 MPX458844:MQA458844 MZT458844:MZW458844 NJP458844:NJS458844 NTL458844:NTO458844 ODH458844:ODK458844 OND458844:ONG458844 OWZ458844:OXC458844 PGV458844:PGY458844 PQR458844:PQU458844 QAN458844:QAQ458844 QKJ458844:QKM458844 QUF458844:QUI458844 REB458844:REE458844 RNX458844:ROA458844 RXT458844:RXW458844 SHP458844:SHS458844 SRL458844:SRO458844 TBH458844:TBK458844 TLD458844:TLG458844 TUZ458844:TVC458844 UEV458844:UEY458844 UOR458844:UOU458844 UYN458844:UYQ458844 VIJ458844:VIM458844 VSF458844:VSI458844 WCB458844:WCE458844 WLX458844:WMA458844 WVT458844:WVW458844 L524380:O524380 JH524380:JK524380 TD524380:TG524380 ACZ524380:ADC524380 AMV524380:AMY524380 AWR524380:AWU524380 BGN524380:BGQ524380 BQJ524380:BQM524380 CAF524380:CAI524380 CKB524380:CKE524380 CTX524380:CUA524380 DDT524380:DDW524380 DNP524380:DNS524380 DXL524380:DXO524380 EHH524380:EHK524380 ERD524380:ERG524380 FAZ524380:FBC524380 FKV524380:FKY524380 FUR524380:FUU524380 GEN524380:GEQ524380 GOJ524380:GOM524380 GYF524380:GYI524380 HIB524380:HIE524380 HRX524380:HSA524380 IBT524380:IBW524380 ILP524380:ILS524380 IVL524380:IVO524380 JFH524380:JFK524380 JPD524380:JPG524380 JYZ524380:JZC524380 KIV524380:KIY524380 KSR524380:KSU524380 LCN524380:LCQ524380 LMJ524380:LMM524380 LWF524380:LWI524380 MGB524380:MGE524380 MPX524380:MQA524380 MZT524380:MZW524380 NJP524380:NJS524380 NTL524380:NTO524380 ODH524380:ODK524380 OND524380:ONG524380 OWZ524380:OXC524380 PGV524380:PGY524380 PQR524380:PQU524380 QAN524380:QAQ524380 QKJ524380:QKM524380 QUF524380:QUI524380 REB524380:REE524380 RNX524380:ROA524380 RXT524380:RXW524380 SHP524380:SHS524380 SRL524380:SRO524380 TBH524380:TBK524380 TLD524380:TLG524380 TUZ524380:TVC524380 UEV524380:UEY524380 UOR524380:UOU524380 UYN524380:UYQ524380 VIJ524380:VIM524380 VSF524380:VSI524380 WCB524380:WCE524380 WLX524380:WMA524380 WVT524380:WVW524380 L589916:O589916 JH589916:JK589916 TD589916:TG589916 ACZ589916:ADC589916 AMV589916:AMY589916 AWR589916:AWU589916 BGN589916:BGQ589916 BQJ589916:BQM589916 CAF589916:CAI589916 CKB589916:CKE589916 CTX589916:CUA589916 DDT589916:DDW589916 DNP589916:DNS589916 DXL589916:DXO589916 EHH589916:EHK589916 ERD589916:ERG589916 FAZ589916:FBC589916 FKV589916:FKY589916 FUR589916:FUU589916 GEN589916:GEQ589916 GOJ589916:GOM589916 GYF589916:GYI589916 HIB589916:HIE589916 HRX589916:HSA589916 IBT589916:IBW589916 ILP589916:ILS589916 IVL589916:IVO589916 JFH589916:JFK589916 JPD589916:JPG589916 JYZ589916:JZC589916 KIV589916:KIY589916 KSR589916:KSU589916 LCN589916:LCQ589916 LMJ589916:LMM589916 LWF589916:LWI589916 MGB589916:MGE589916 MPX589916:MQA589916 MZT589916:MZW589916 NJP589916:NJS589916 NTL589916:NTO589916 ODH589916:ODK589916 OND589916:ONG589916 OWZ589916:OXC589916 PGV589916:PGY589916 PQR589916:PQU589916 QAN589916:QAQ589916 QKJ589916:QKM589916 QUF589916:QUI589916 REB589916:REE589916 RNX589916:ROA589916 RXT589916:RXW589916 SHP589916:SHS589916 SRL589916:SRO589916 TBH589916:TBK589916 TLD589916:TLG589916 TUZ589916:TVC589916 UEV589916:UEY589916 UOR589916:UOU589916 UYN589916:UYQ589916 VIJ589916:VIM589916 VSF589916:VSI589916 WCB589916:WCE589916 WLX589916:WMA589916 WVT589916:WVW589916 L655452:O655452 JH655452:JK655452 TD655452:TG655452 ACZ655452:ADC655452 AMV655452:AMY655452 AWR655452:AWU655452 BGN655452:BGQ655452 BQJ655452:BQM655452 CAF655452:CAI655452 CKB655452:CKE655452 CTX655452:CUA655452 DDT655452:DDW655452 DNP655452:DNS655452 DXL655452:DXO655452 EHH655452:EHK655452 ERD655452:ERG655452 FAZ655452:FBC655452 FKV655452:FKY655452 FUR655452:FUU655452 GEN655452:GEQ655452 GOJ655452:GOM655452 GYF655452:GYI655452 HIB655452:HIE655452 HRX655452:HSA655452 IBT655452:IBW655452 ILP655452:ILS655452 IVL655452:IVO655452 JFH655452:JFK655452 JPD655452:JPG655452 JYZ655452:JZC655452 KIV655452:KIY655452 KSR655452:KSU655452 LCN655452:LCQ655452 LMJ655452:LMM655452 LWF655452:LWI655452 MGB655452:MGE655452 MPX655452:MQA655452 MZT655452:MZW655452 NJP655452:NJS655452 NTL655452:NTO655452 ODH655452:ODK655452 OND655452:ONG655452 OWZ655452:OXC655452 PGV655452:PGY655452 PQR655452:PQU655452 QAN655452:QAQ655452 QKJ655452:QKM655452 QUF655452:QUI655452 REB655452:REE655452 RNX655452:ROA655452 RXT655452:RXW655452 SHP655452:SHS655452 SRL655452:SRO655452 TBH655452:TBK655452 TLD655452:TLG655452 TUZ655452:TVC655452 UEV655452:UEY655452 UOR655452:UOU655452 UYN655452:UYQ655452 VIJ655452:VIM655452 VSF655452:VSI655452 WCB655452:WCE655452 WLX655452:WMA655452 WVT655452:WVW655452 L720988:O720988 JH720988:JK720988 TD720988:TG720988 ACZ720988:ADC720988 AMV720988:AMY720988 AWR720988:AWU720988 BGN720988:BGQ720988 BQJ720988:BQM720988 CAF720988:CAI720988 CKB720988:CKE720988 CTX720988:CUA720988 DDT720988:DDW720988 DNP720988:DNS720988 DXL720988:DXO720988 EHH720988:EHK720988 ERD720988:ERG720988 FAZ720988:FBC720988 FKV720988:FKY720988 FUR720988:FUU720988 GEN720988:GEQ720988 GOJ720988:GOM720988 GYF720988:GYI720988 HIB720988:HIE720988 HRX720988:HSA720988 IBT720988:IBW720988 ILP720988:ILS720988 IVL720988:IVO720988 JFH720988:JFK720988 JPD720988:JPG720988 JYZ720988:JZC720988 KIV720988:KIY720988 KSR720988:KSU720988 LCN720988:LCQ720988 LMJ720988:LMM720988 LWF720988:LWI720988 MGB720988:MGE720988 MPX720988:MQA720988 MZT720988:MZW720988 NJP720988:NJS720988 NTL720988:NTO720988 ODH720988:ODK720988 OND720988:ONG720988 OWZ720988:OXC720988 PGV720988:PGY720988 PQR720988:PQU720988 QAN720988:QAQ720988 QKJ720988:QKM720988 QUF720988:QUI720988 REB720988:REE720988 RNX720988:ROA720988 RXT720988:RXW720988 SHP720988:SHS720988 SRL720988:SRO720988 TBH720988:TBK720988 TLD720988:TLG720988 TUZ720988:TVC720988 UEV720988:UEY720988 UOR720988:UOU720988 UYN720988:UYQ720988 VIJ720988:VIM720988 VSF720988:VSI720988 WCB720988:WCE720988 WLX720988:WMA720988 WVT720988:WVW720988 L786524:O786524 JH786524:JK786524 TD786524:TG786524 ACZ786524:ADC786524 AMV786524:AMY786524 AWR786524:AWU786524 BGN786524:BGQ786524 BQJ786524:BQM786524 CAF786524:CAI786524 CKB786524:CKE786524 CTX786524:CUA786524 DDT786524:DDW786524 DNP786524:DNS786524 DXL786524:DXO786524 EHH786524:EHK786524 ERD786524:ERG786524 FAZ786524:FBC786524 FKV786524:FKY786524 FUR786524:FUU786524 GEN786524:GEQ786524 GOJ786524:GOM786524 GYF786524:GYI786524 HIB786524:HIE786524 HRX786524:HSA786524 IBT786524:IBW786524 ILP786524:ILS786524 IVL786524:IVO786524 JFH786524:JFK786524 JPD786524:JPG786524 JYZ786524:JZC786524 KIV786524:KIY786524 KSR786524:KSU786524 LCN786524:LCQ786524 LMJ786524:LMM786524 LWF786524:LWI786524 MGB786524:MGE786524 MPX786524:MQA786524 MZT786524:MZW786524 NJP786524:NJS786524 NTL786524:NTO786524 ODH786524:ODK786524 OND786524:ONG786524 OWZ786524:OXC786524 PGV786524:PGY786524 PQR786524:PQU786524 QAN786524:QAQ786524 QKJ786524:QKM786524 QUF786524:QUI786524 REB786524:REE786524 RNX786524:ROA786524 RXT786524:RXW786524 SHP786524:SHS786524 SRL786524:SRO786524 TBH786524:TBK786524 TLD786524:TLG786524 TUZ786524:TVC786524 UEV786524:UEY786524 UOR786524:UOU786524 UYN786524:UYQ786524 VIJ786524:VIM786524 VSF786524:VSI786524 WCB786524:WCE786524 WLX786524:WMA786524 WVT786524:WVW786524 L852060:O852060 JH852060:JK852060 TD852060:TG852060 ACZ852060:ADC852060 AMV852060:AMY852060 AWR852060:AWU852060 BGN852060:BGQ852060 BQJ852060:BQM852060 CAF852060:CAI852060 CKB852060:CKE852060 CTX852060:CUA852060 DDT852060:DDW852060 DNP852060:DNS852060 DXL852060:DXO852060 EHH852060:EHK852060 ERD852060:ERG852060 FAZ852060:FBC852060 FKV852060:FKY852060 FUR852060:FUU852060 GEN852060:GEQ852060 GOJ852060:GOM852060 GYF852060:GYI852060 HIB852060:HIE852060 HRX852060:HSA852060 IBT852060:IBW852060 ILP852060:ILS852060 IVL852060:IVO852060 JFH852060:JFK852060 JPD852060:JPG852060 JYZ852060:JZC852060 KIV852060:KIY852060 KSR852060:KSU852060 LCN852060:LCQ852060 LMJ852060:LMM852060 LWF852060:LWI852060 MGB852060:MGE852060 MPX852060:MQA852060 MZT852060:MZW852060 NJP852060:NJS852060 NTL852060:NTO852060 ODH852060:ODK852060 OND852060:ONG852060 OWZ852060:OXC852060 PGV852060:PGY852060 PQR852060:PQU852060 QAN852060:QAQ852060 QKJ852060:QKM852060 QUF852060:QUI852060 REB852060:REE852060 RNX852060:ROA852060 RXT852060:RXW852060 SHP852060:SHS852060 SRL852060:SRO852060 TBH852060:TBK852060 TLD852060:TLG852060 TUZ852060:TVC852060 UEV852060:UEY852060 UOR852060:UOU852060 UYN852060:UYQ852060 VIJ852060:VIM852060 VSF852060:VSI852060 WCB852060:WCE852060 WLX852060:WMA852060 WVT852060:WVW852060 L917596:O917596 JH917596:JK917596 TD917596:TG917596 ACZ917596:ADC917596 AMV917596:AMY917596 AWR917596:AWU917596 BGN917596:BGQ917596 BQJ917596:BQM917596 CAF917596:CAI917596 CKB917596:CKE917596 CTX917596:CUA917596 DDT917596:DDW917596 DNP917596:DNS917596 DXL917596:DXO917596 EHH917596:EHK917596 ERD917596:ERG917596 FAZ917596:FBC917596 FKV917596:FKY917596 FUR917596:FUU917596 GEN917596:GEQ917596 GOJ917596:GOM917596 GYF917596:GYI917596 HIB917596:HIE917596 HRX917596:HSA917596 IBT917596:IBW917596 ILP917596:ILS917596 IVL917596:IVO917596 JFH917596:JFK917596 JPD917596:JPG917596 JYZ917596:JZC917596 KIV917596:KIY917596 KSR917596:KSU917596 LCN917596:LCQ917596 LMJ917596:LMM917596 LWF917596:LWI917596 MGB917596:MGE917596 MPX917596:MQA917596 MZT917596:MZW917596 NJP917596:NJS917596 NTL917596:NTO917596 ODH917596:ODK917596 OND917596:ONG917596 OWZ917596:OXC917596 PGV917596:PGY917596 PQR917596:PQU917596 QAN917596:QAQ917596 QKJ917596:QKM917596 QUF917596:QUI917596 REB917596:REE917596 RNX917596:ROA917596 RXT917596:RXW917596 SHP917596:SHS917596 SRL917596:SRO917596 TBH917596:TBK917596 TLD917596:TLG917596 TUZ917596:TVC917596 UEV917596:UEY917596 UOR917596:UOU917596 UYN917596:UYQ917596 VIJ917596:VIM917596 VSF917596:VSI917596 WCB917596:WCE917596 WLX917596:WMA917596 WVT917596:WVW917596 L983132:O983132 JH983132:JK983132 TD983132:TG983132 ACZ983132:ADC983132 AMV983132:AMY983132 AWR983132:AWU983132 BGN983132:BGQ983132 BQJ983132:BQM983132 CAF983132:CAI983132 CKB983132:CKE983132 CTX983132:CUA983132 DDT983132:DDW983132 DNP983132:DNS983132 DXL983132:DXO983132 EHH983132:EHK983132 ERD983132:ERG983132 FAZ983132:FBC983132 FKV983132:FKY983132 FUR983132:FUU983132 GEN983132:GEQ983132 GOJ983132:GOM983132 GYF983132:GYI983132 HIB983132:HIE983132 HRX983132:HSA983132 IBT983132:IBW983132 ILP983132:ILS983132 IVL983132:IVO983132 JFH983132:JFK983132 JPD983132:JPG983132 JYZ983132:JZC983132 KIV983132:KIY983132 KSR983132:KSU983132 LCN983132:LCQ983132 LMJ983132:LMM983132 LWF983132:LWI983132 MGB983132:MGE983132 MPX983132:MQA983132 MZT983132:MZW983132 NJP983132:NJS983132 NTL983132:NTO983132 ODH983132:ODK983132 OND983132:ONG983132 OWZ983132:OXC983132 PGV983132:PGY983132 PQR983132:PQU983132 QAN983132:QAQ983132 QKJ983132:QKM983132 QUF983132:QUI983132 REB983132:REE983132 RNX983132:ROA983132 RXT983132:RXW983132 SHP983132:SHS983132 SRL983132:SRO983132 TBH983132:TBK983132 TLD983132:TLG983132 TUZ983132:TVC983132 UEV983132:UEY983132 UOR983132:UOU983132 UYN983132:UYQ983132 VIJ983132:VIM983132 VSF983132:VSI983132 WCB983132:WCE983132 WLX983132:WMA983132 WVT983132:WVW983132 L94:N94 JH94:JJ94 TD94:TF94 ACZ94:ADB94 AMV94:AMX94 AWR94:AWT94 BGN94:BGP94 BQJ94:BQL94 CAF94:CAH94 CKB94:CKD94 CTX94:CTZ94 DDT94:DDV94 DNP94:DNR94 DXL94:DXN94 EHH94:EHJ94 ERD94:ERF94 FAZ94:FBB94 FKV94:FKX94 FUR94:FUT94 GEN94:GEP94 GOJ94:GOL94 GYF94:GYH94 HIB94:HID94 HRX94:HRZ94 IBT94:IBV94 ILP94:ILR94 IVL94:IVN94 JFH94:JFJ94 JPD94:JPF94 JYZ94:JZB94 KIV94:KIX94 KSR94:KST94 LCN94:LCP94 LMJ94:LML94 LWF94:LWH94 MGB94:MGD94 MPX94:MPZ94 MZT94:MZV94 NJP94:NJR94 NTL94:NTN94 ODH94:ODJ94 OND94:ONF94 OWZ94:OXB94 PGV94:PGX94 PQR94:PQT94 QAN94:QAP94 QKJ94:QKL94 QUF94:QUH94 REB94:RED94 RNX94:RNZ94 RXT94:RXV94 SHP94:SHR94 SRL94:SRN94 TBH94:TBJ94 TLD94:TLF94 TUZ94:TVB94 UEV94:UEX94 UOR94:UOT94 UYN94:UYP94 VIJ94:VIL94 VSF94:VSH94 WCB94:WCD94 WLX94:WLZ94 WVT94:WVV94 L65630:N65630 JH65630:JJ65630 TD65630:TF65630 ACZ65630:ADB65630 AMV65630:AMX65630 AWR65630:AWT65630 BGN65630:BGP65630 BQJ65630:BQL65630 CAF65630:CAH65630 CKB65630:CKD65630 CTX65630:CTZ65630 DDT65630:DDV65630 DNP65630:DNR65630 DXL65630:DXN65630 EHH65630:EHJ65630 ERD65630:ERF65630 FAZ65630:FBB65630 FKV65630:FKX65630 FUR65630:FUT65630 GEN65630:GEP65630 GOJ65630:GOL65630 GYF65630:GYH65630 HIB65630:HID65630 HRX65630:HRZ65630 IBT65630:IBV65630 ILP65630:ILR65630 IVL65630:IVN65630 JFH65630:JFJ65630 JPD65630:JPF65630 JYZ65630:JZB65630 KIV65630:KIX65630 KSR65630:KST65630 LCN65630:LCP65630 LMJ65630:LML65630 LWF65630:LWH65630 MGB65630:MGD65630 MPX65630:MPZ65630 MZT65630:MZV65630 NJP65630:NJR65630 NTL65630:NTN65630 ODH65630:ODJ65630 OND65630:ONF65630 OWZ65630:OXB65630 PGV65630:PGX65630 PQR65630:PQT65630 QAN65630:QAP65630 QKJ65630:QKL65630 QUF65630:QUH65630 REB65630:RED65630 RNX65630:RNZ65630 RXT65630:RXV65630 SHP65630:SHR65630 SRL65630:SRN65630 TBH65630:TBJ65630 TLD65630:TLF65630 TUZ65630:TVB65630 UEV65630:UEX65630 UOR65630:UOT65630 UYN65630:UYP65630 VIJ65630:VIL65630 VSF65630:VSH65630 WCB65630:WCD65630 WLX65630:WLZ65630 WVT65630:WVV65630 L131166:N131166 JH131166:JJ131166 TD131166:TF131166 ACZ131166:ADB131166 AMV131166:AMX131166 AWR131166:AWT131166 BGN131166:BGP131166 BQJ131166:BQL131166 CAF131166:CAH131166 CKB131166:CKD131166 CTX131166:CTZ131166 DDT131166:DDV131166 DNP131166:DNR131166 DXL131166:DXN131166 EHH131166:EHJ131166 ERD131166:ERF131166 FAZ131166:FBB131166 FKV131166:FKX131166 FUR131166:FUT131166 GEN131166:GEP131166 GOJ131166:GOL131166 GYF131166:GYH131166 HIB131166:HID131166 HRX131166:HRZ131166 IBT131166:IBV131166 ILP131166:ILR131166 IVL131166:IVN131166 JFH131166:JFJ131166 JPD131166:JPF131166 JYZ131166:JZB131166 KIV131166:KIX131166 KSR131166:KST131166 LCN131166:LCP131166 LMJ131166:LML131166 LWF131166:LWH131166 MGB131166:MGD131166 MPX131166:MPZ131166 MZT131166:MZV131166 NJP131166:NJR131166 NTL131166:NTN131166 ODH131166:ODJ131166 OND131166:ONF131166 OWZ131166:OXB131166 PGV131166:PGX131166 PQR131166:PQT131166 QAN131166:QAP131166 QKJ131166:QKL131166 QUF131166:QUH131166 REB131166:RED131166 RNX131166:RNZ131166 RXT131166:RXV131166 SHP131166:SHR131166 SRL131166:SRN131166 TBH131166:TBJ131166 TLD131166:TLF131166 TUZ131166:TVB131166 UEV131166:UEX131166 UOR131166:UOT131166 UYN131166:UYP131166 VIJ131166:VIL131166 VSF131166:VSH131166 WCB131166:WCD131166 WLX131166:WLZ131166 WVT131166:WVV131166 L196702:N196702 JH196702:JJ196702 TD196702:TF196702 ACZ196702:ADB196702 AMV196702:AMX196702 AWR196702:AWT196702 BGN196702:BGP196702 BQJ196702:BQL196702 CAF196702:CAH196702 CKB196702:CKD196702 CTX196702:CTZ196702 DDT196702:DDV196702 DNP196702:DNR196702 DXL196702:DXN196702 EHH196702:EHJ196702 ERD196702:ERF196702 FAZ196702:FBB196702 FKV196702:FKX196702 FUR196702:FUT196702 GEN196702:GEP196702 GOJ196702:GOL196702 GYF196702:GYH196702 HIB196702:HID196702 HRX196702:HRZ196702 IBT196702:IBV196702 ILP196702:ILR196702 IVL196702:IVN196702 JFH196702:JFJ196702 JPD196702:JPF196702 JYZ196702:JZB196702 KIV196702:KIX196702 KSR196702:KST196702 LCN196702:LCP196702 LMJ196702:LML196702 LWF196702:LWH196702 MGB196702:MGD196702 MPX196702:MPZ196702 MZT196702:MZV196702 NJP196702:NJR196702 NTL196702:NTN196702 ODH196702:ODJ196702 OND196702:ONF196702 OWZ196702:OXB196702 PGV196702:PGX196702 PQR196702:PQT196702 QAN196702:QAP196702 QKJ196702:QKL196702 QUF196702:QUH196702 REB196702:RED196702 RNX196702:RNZ196702 RXT196702:RXV196702 SHP196702:SHR196702 SRL196702:SRN196702 TBH196702:TBJ196702 TLD196702:TLF196702 TUZ196702:TVB196702 UEV196702:UEX196702 UOR196702:UOT196702 UYN196702:UYP196702 VIJ196702:VIL196702 VSF196702:VSH196702 WCB196702:WCD196702 WLX196702:WLZ196702 WVT196702:WVV196702 L262238:N262238 JH262238:JJ262238 TD262238:TF262238 ACZ262238:ADB262238 AMV262238:AMX262238 AWR262238:AWT262238 BGN262238:BGP262238 BQJ262238:BQL262238 CAF262238:CAH262238 CKB262238:CKD262238 CTX262238:CTZ262238 DDT262238:DDV262238 DNP262238:DNR262238 DXL262238:DXN262238 EHH262238:EHJ262238 ERD262238:ERF262238 FAZ262238:FBB262238 FKV262238:FKX262238 FUR262238:FUT262238 GEN262238:GEP262238 GOJ262238:GOL262238 GYF262238:GYH262238 HIB262238:HID262238 HRX262238:HRZ262238 IBT262238:IBV262238 ILP262238:ILR262238 IVL262238:IVN262238 JFH262238:JFJ262238 JPD262238:JPF262238 JYZ262238:JZB262238 KIV262238:KIX262238 KSR262238:KST262238 LCN262238:LCP262238 LMJ262238:LML262238 LWF262238:LWH262238 MGB262238:MGD262238 MPX262238:MPZ262238 MZT262238:MZV262238 NJP262238:NJR262238 NTL262238:NTN262238 ODH262238:ODJ262238 OND262238:ONF262238 OWZ262238:OXB262238 PGV262238:PGX262238 PQR262238:PQT262238 QAN262238:QAP262238 QKJ262238:QKL262238 QUF262238:QUH262238 REB262238:RED262238 RNX262238:RNZ262238 RXT262238:RXV262238 SHP262238:SHR262238 SRL262238:SRN262238 TBH262238:TBJ262238 TLD262238:TLF262238 TUZ262238:TVB262238 UEV262238:UEX262238 UOR262238:UOT262238 UYN262238:UYP262238 VIJ262238:VIL262238 VSF262238:VSH262238 WCB262238:WCD262238 WLX262238:WLZ262238 WVT262238:WVV262238 L327774:N327774 JH327774:JJ327774 TD327774:TF327774 ACZ327774:ADB327774 AMV327774:AMX327774 AWR327774:AWT327774 BGN327774:BGP327774 BQJ327774:BQL327774 CAF327774:CAH327774 CKB327774:CKD327774 CTX327774:CTZ327774 DDT327774:DDV327774 DNP327774:DNR327774 DXL327774:DXN327774 EHH327774:EHJ327774 ERD327774:ERF327774 FAZ327774:FBB327774 FKV327774:FKX327774 FUR327774:FUT327774 GEN327774:GEP327774 GOJ327774:GOL327774 GYF327774:GYH327774 HIB327774:HID327774 HRX327774:HRZ327774 IBT327774:IBV327774 ILP327774:ILR327774 IVL327774:IVN327774 JFH327774:JFJ327774 JPD327774:JPF327774 JYZ327774:JZB327774 KIV327774:KIX327774 KSR327774:KST327774 LCN327774:LCP327774 LMJ327774:LML327774 LWF327774:LWH327774 MGB327774:MGD327774 MPX327774:MPZ327774 MZT327774:MZV327774 NJP327774:NJR327774 NTL327774:NTN327774 ODH327774:ODJ327774 OND327774:ONF327774 OWZ327774:OXB327774 PGV327774:PGX327774 PQR327774:PQT327774 QAN327774:QAP327774 QKJ327774:QKL327774 QUF327774:QUH327774 REB327774:RED327774 RNX327774:RNZ327774 RXT327774:RXV327774 SHP327774:SHR327774 SRL327774:SRN327774 TBH327774:TBJ327774 TLD327774:TLF327774 TUZ327774:TVB327774 UEV327774:UEX327774 UOR327774:UOT327774 UYN327774:UYP327774 VIJ327774:VIL327774 VSF327774:VSH327774 WCB327774:WCD327774 WLX327774:WLZ327774 WVT327774:WVV327774 L393310:N393310 JH393310:JJ393310 TD393310:TF393310 ACZ393310:ADB393310 AMV393310:AMX393310 AWR393310:AWT393310 BGN393310:BGP393310 BQJ393310:BQL393310 CAF393310:CAH393310 CKB393310:CKD393310 CTX393310:CTZ393310 DDT393310:DDV393310 DNP393310:DNR393310 DXL393310:DXN393310 EHH393310:EHJ393310 ERD393310:ERF393310 FAZ393310:FBB393310 FKV393310:FKX393310 FUR393310:FUT393310 GEN393310:GEP393310 GOJ393310:GOL393310 GYF393310:GYH393310 HIB393310:HID393310 HRX393310:HRZ393310 IBT393310:IBV393310 ILP393310:ILR393310 IVL393310:IVN393310 JFH393310:JFJ393310 JPD393310:JPF393310 JYZ393310:JZB393310 KIV393310:KIX393310 KSR393310:KST393310 LCN393310:LCP393310 LMJ393310:LML393310 LWF393310:LWH393310 MGB393310:MGD393310 MPX393310:MPZ393310 MZT393310:MZV393310 NJP393310:NJR393310 NTL393310:NTN393310 ODH393310:ODJ393310 OND393310:ONF393310 OWZ393310:OXB393310 PGV393310:PGX393310 PQR393310:PQT393310 QAN393310:QAP393310 QKJ393310:QKL393310 QUF393310:QUH393310 REB393310:RED393310 RNX393310:RNZ393310 RXT393310:RXV393310 SHP393310:SHR393310 SRL393310:SRN393310 TBH393310:TBJ393310 TLD393310:TLF393310 TUZ393310:TVB393310 UEV393310:UEX393310 UOR393310:UOT393310 UYN393310:UYP393310 VIJ393310:VIL393310 VSF393310:VSH393310 WCB393310:WCD393310 WLX393310:WLZ393310 WVT393310:WVV393310 L458846:N458846 JH458846:JJ458846 TD458846:TF458846 ACZ458846:ADB458846 AMV458846:AMX458846 AWR458846:AWT458846 BGN458846:BGP458846 BQJ458846:BQL458846 CAF458846:CAH458846 CKB458846:CKD458846 CTX458846:CTZ458846 DDT458846:DDV458846 DNP458846:DNR458846 DXL458846:DXN458846 EHH458846:EHJ458846 ERD458846:ERF458846 FAZ458846:FBB458846 FKV458846:FKX458846 FUR458846:FUT458846 GEN458846:GEP458846 GOJ458846:GOL458846 GYF458846:GYH458846 HIB458846:HID458846 HRX458846:HRZ458846 IBT458846:IBV458846 ILP458846:ILR458846 IVL458846:IVN458846 JFH458846:JFJ458846 JPD458846:JPF458846 JYZ458846:JZB458846 KIV458846:KIX458846 KSR458846:KST458846 LCN458846:LCP458846 LMJ458846:LML458846 LWF458846:LWH458846 MGB458846:MGD458846 MPX458846:MPZ458846 MZT458846:MZV458846 NJP458846:NJR458846 NTL458846:NTN458846 ODH458846:ODJ458846 OND458846:ONF458846 OWZ458846:OXB458846 PGV458846:PGX458846 PQR458846:PQT458846 QAN458846:QAP458846 QKJ458846:QKL458846 QUF458846:QUH458846 REB458846:RED458846 RNX458846:RNZ458846 RXT458846:RXV458846 SHP458846:SHR458846 SRL458846:SRN458846 TBH458846:TBJ458846 TLD458846:TLF458846 TUZ458846:TVB458846 UEV458846:UEX458846 UOR458846:UOT458846 UYN458846:UYP458846 VIJ458846:VIL458846 VSF458846:VSH458846 WCB458846:WCD458846 WLX458846:WLZ458846 WVT458846:WVV458846 L524382:N524382 JH524382:JJ524382 TD524382:TF524382 ACZ524382:ADB524382 AMV524382:AMX524382 AWR524382:AWT524382 BGN524382:BGP524382 BQJ524382:BQL524382 CAF524382:CAH524382 CKB524382:CKD524382 CTX524382:CTZ524382 DDT524382:DDV524382 DNP524382:DNR524382 DXL524382:DXN524382 EHH524382:EHJ524382 ERD524382:ERF524382 FAZ524382:FBB524382 FKV524382:FKX524382 FUR524382:FUT524382 GEN524382:GEP524382 GOJ524382:GOL524382 GYF524382:GYH524382 HIB524382:HID524382 HRX524382:HRZ524382 IBT524382:IBV524382 ILP524382:ILR524382 IVL524382:IVN524382 JFH524382:JFJ524382 JPD524382:JPF524382 JYZ524382:JZB524382 KIV524382:KIX524382 KSR524382:KST524382 LCN524382:LCP524382 LMJ524382:LML524382 LWF524382:LWH524382 MGB524382:MGD524382 MPX524382:MPZ524382 MZT524382:MZV524382 NJP524382:NJR524382 NTL524382:NTN524382 ODH524382:ODJ524382 OND524382:ONF524382 OWZ524382:OXB524382 PGV524382:PGX524382 PQR524382:PQT524382 QAN524382:QAP524382 QKJ524382:QKL524382 QUF524382:QUH524382 REB524382:RED524382 RNX524382:RNZ524382 RXT524382:RXV524382 SHP524382:SHR524382 SRL524382:SRN524382 TBH524382:TBJ524382 TLD524382:TLF524382 TUZ524382:TVB524382 UEV524382:UEX524382 UOR524382:UOT524382 UYN524382:UYP524382 VIJ524382:VIL524382 VSF524382:VSH524382 WCB524382:WCD524382 WLX524382:WLZ524382 WVT524382:WVV524382 L589918:N589918 JH589918:JJ589918 TD589918:TF589918 ACZ589918:ADB589918 AMV589918:AMX589918 AWR589918:AWT589918 BGN589918:BGP589918 BQJ589918:BQL589918 CAF589918:CAH589918 CKB589918:CKD589918 CTX589918:CTZ589918 DDT589918:DDV589918 DNP589918:DNR589918 DXL589918:DXN589918 EHH589918:EHJ589918 ERD589918:ERF589918 FAZ589918:FBB589918 FKV589918:FKX589918 FUR589918:FUT589918 GEN589918:GEP589918 GOJ589918:GOL589918 GYF589918:GYH589918 HIB589918:HID589918 HRX589918:HRZ589918 IBT589918:IBV589918 ILP589918:ILR589918 IVL589918:IVN589918 JFH589918:JFJ589918 JPD589918:JPF589918 JYZ589918:JZB589918 KIV589918:KIX589918 KSR589918:KST589918 LCN589918:LCP589918 LMJ589918:LML589918 LWF589918:LWH589918 MGB589918:MGD589918 MPX589918:MPZ589918 MZT589918:MZV589918 NJP589918:NJR589918 NTL589918:NTN589918 ODH589918:ODJ589918 OND589918:ONF589918 OWZ589918:OXB589918 PGV589918:PGX589918 PQR589918:PQT589918 QAN589918:QAP589918 QKJ589918:QKL589918 QUF589918:QUH589918 REB589918:RED589918 RNX589918:RNZ589918 RXT589918:RXV589918 SHP589918:SHR589918 SRL589918:SRN589918 TBH589918:TBJ589918 TLD589918:TLF589918 TUZ589918:TVB589918 UEV589918:UEX589918 UOR589918:UOT589918 UYN589918:UYP589918 VIJ589918:VIL589918 VSF589918:VSH589918 WCB589918:WCD589918 WLX589918:WLZ589918 WVT589918:WVV589918 L655454:N655454 JH655454:JJ655454 TD655454:TF655454 ACZ655454:ADB655454 AMV655454:AMX655454 AWR655454:AWT655454 BGN655454:BGP655454 BQJ655454:BQL655454 CAF655454:CAH655454 CKB655454:CKD655454 CTX655454:CTZ655454 DDT655454:DDV655454 DNP655454:DNR655454 DXL655454:DXN655454 EHH655454:EHJ655454 ERD655454:ERF655454 FAZ655454:FBB655454 FKV655454:FKX655454 FUR655454:FUT655454 GEN655454:GEP655454 GOJ655454:GOL655454 GYF655454:GYH655454 HIB655454:HID655454 HRX655454:HRZ655454 IBT655454:IBV655454 ILP655454:ILR655454 IVL655454:IVN655454 JFH655454:JFJ655454 JPD655454:JPF655454 JYZ655454:JZB655454 KIV655454:KIX655454 KSR655454:KST655454 LCN655454:LCP655454 LMJ655454:LML655454 LWF655454:LWH655454 MGB655454:MGD655454 MPX655454:MPZ655454 MZT655454:MZV655454 NJP655454:NJR655454 NTL655454:NTN655454 ODH655454:ODJ655454 OND655454:ONF655454 OWZ655454:OXB655454 PGV655454:PGX655454 PQR655454:PQT655454 QAN655454:QAP655454 QKJ655454:QKL655454 QUF655454:QUH655454 REB655454:RED655454 RNX655454:RNZ655454 RXT655454:RXV655454 SHP655454:SHR655454 SRL655454:SRN655454 TBH655454:TBJ655454 TLD655454:TLF655454 TUZ655454:TVB655454 UEV655454:UEX655454 UOR655454:UOT655454 UYN655454:UYP655454 VIJ655454:VIL655454 VSF655454:VSH655454 WCB655454:WCD655454 WLX655454:WLZ655454 WVT655454:WVV655454 L720990:N720990 JH720990:JJ720990 TD720990:TF720990 ACZ720990:ADB720990 AMV720990:AMX720990 AWR720990:AWT720990 BGN720990:BGP720990 BQJ720990:BQL720990 CAF720990:CAH720990 CKB720990:CKD720990 CTX720990:CTZ720990 DDT720990:DDV720990 DNP720990:DNR720990 DXL720990:DXN720990 EHH720990:EHJ720990 ERD720990:ERF720990 FAZ720990:FBB720990 FKV720990:FKX720990 FUR720990:FUT720990 GEN720990:GEP720990 GOJ720990:GOL720990 GYF720990:GYH720990 HIB720990:HID720990 HRX720990:HRZ720990 IBT720990:IBV720990 ILP720990:ILR720990 IVL720990:IVN720990 JFH720990:JFJ720990 JPD720990:JPF720990 JYZ720990:JZB720990 KIV720990:KIX720990 KSR720990:KST720990 LCN720990:LCP720990 LMJ720990:LML720990 LWF720990:LWH720990 MGB720990:MGD720990 MPX720990:MPZ720990 MZT720990:MZV720990 NJP720990:NJR720990 NTL720990:NTN720990 ODH720990:ODJ720990 OND720990:ONF720990 OWZ720990:OXB720990 PGV720990:PGX720990 PQR720990:PQT720990 QAN720990:QAP720990 QKJ720990:QKL720990 QUF720990:QUH720990 REB720990:RED720990 RNX720990:RNZ720990 RXT720990:RXV720990 SHP720990:SHR720990 SRL720990:SRN720990 TBH720990:TBJ720990 TLD720990:TLF720990 TUZ720990:TVB720990 UEV720990:UEX720990 UOR720990:UOT720990 UYN720990:UYP720990 VIJ720990:VIL720990 VSF720990:VSH720990 WCB720990:WCD720990 WLX720990:WLZ720990 WVT720990:WVV720990 L786526:N786526 JH786526:JJ786526 TD786526:TF786526 ACZ786526:ADB786526 AMV786526:AMX786526 AWR786526:AWT786526 BGN786526:BGP786526 BQJ786526:BQL786526 CAF786526:CAH786526 CKB786526:CKD786526 CTX786526:CTZ786526 DDT786526:DDV786526 DNP786526:DNR786526 DXL786526:DXN786526 EHH786526:EHJ786526 ERD786526:ERF786526 FAZ786526:FBB786526 FKV786526:FKX786526 FUR786526:FUT786526 GEN786526:GEP786526 GOJ786526:GOL786526 GYF786526:GYH786526 HIB786526:HID786526 HRX786526:HRZ786526 IBT786526:IBV786526 ILP786526:ILR786526 IVL786526:IVN786526 JFH786526:JFJ786526 JPD786526:JPF786526 JYZ786526:JZB786526 KIV786526:KIX786526 KSR786526:KST786526 LCN786526:LCP786526 LMJ786526:LML786526 LWF786526:LWH786526 MGB786526:MGD786526 MPX786526:MPZ786526 MZT786526:MZV786526 NJP786526:NJR786526 NTL786526:NTN786526 ODH786526:ODJ786526 OND786526:ONF786526 OWZ786526:OXB786526 PGV786526:PGX786526 PQR786526:PQT786526 QAN786526:QAP786526 QKJ786526:QKL786526 QUF786526:QUH786526 REB786526:RED786526 RNX786526:RNZ786526 RXT786526:RXV786526 SHP786526:SHR786526 SRL786526:SRN786526 TBH786526:TBJ786526 TLD786526:TLF786526 TUZ786526:TVB786526 UEV786526:UEX786526 UOR786526:UOT786526 UYN786526:UYP786526 VIJ786526:VIL786526 VSF786526:VSH786526 WCB786526:WCD786526 WLX786526:WLZ786526 WVT786526:WVV786526 L852062:N852062 JH852062:JJ852062 TD852062:TF852062 ACZ852062:ADB852062 AMV852062:AMX852062 AWR852062:AWT852062 BGN852062:BGP852062 BQJ852062:BQL852062 CAF852062:CAH852062 CKB852062:CKD852062 CTX852062:CTZ852062 DDT852062:DDV852062 DNP852062:DNR852062 DXL852062:DXN852062 EHH852062:EHJ852062 ERD852062:ERF852062 FAZ852062:FBB852062 FKV852062:FKX852062 FUR852062:FUT852062 GEN852062:GEP852062 GOJ852062:GOL852062 GYF852062:GYH852062 HIB852062:HID852062 HRX852062:HRZ852062 IBT852062:IBV852062 ILP852062:ILR852062 IVL852062:IVN852062 JFH852062:JFJ852062 JPD852062:JPF852062 JYZ852062:JZB852062 KIV852062:KIX852062 KSR852062:KST852062 LCN852062:LCP852062 LMJ852062:LML852062 LWF852062:LWH852062 MGB852062:MGD852062 MPX852062:MPZ852062 MZT852062:MZV852062 NJP852062:NJR852062 NTL852062:NTN852062 ODH852062:ODJ852062 OND852062:ONF852062 OWZ852062:OXB852062 PGV852062:PGX852062 PQR852062:PQT852062 QAN852062:QAP852062 QKJ852062:QKL852062 QUF852062:QUH852062 REB852062:RED852062 RNX852062:RNZ852062 RXT852062:RXV852062 SHP852062:SHR852062 SRL852062:SRN852062 TBH852062:TBJ852062 TLD852062:TLF852062 TUZ852062:TVB852062 UEV852062:UEX852062 UOR852062:UOT852062 UYN852062:UYP852062 VIJ852062:VIL852062 VSF852062:VSH852062 WCB852062:WCD852062 WLX852062:WLZ852062 WVT852062:WVV852062 L917598:N917598 JH917598:JJ917598 TD917598:TF917598 ACZ917598:ADB917598 AMV917598:AMX917598 AWR917598:AWT917598 BGN917598:BGP917598 BQJ917598:BQL917598 CAF917598:CAH917598 CKB917598:CKD917598 CTX917598:CTZ917598 DDT917598:DDV917598 DNP917598:DNR917598 DXL917598:DXN917598 EHH917598:EHJ917598 ERD917598:ERF917598 FAZ917598:FBB917598 FKV917598:FKX917598 FUR917598:FUT917598 GEN917598:GEP917598 GOJ917598:GOL917598 GYF917598:GYH917598 HIB917598:HID917598 HRX917598:HRZ917598 IBT917598:IBV917598 ILP917598:ILR917598 IVL917598:IVN917598 JFH917598:JFJ917598 JPD917598:JPF917598 JYZ917598:JZB917598 KIV917598:KIX917598 KSR917598:KST917598 LCN917598:LCP917598 LMJ917598:LML917598 LWF917598:LWH917598 MGB917598:MGD917598 MPX917598:MPZ917598 MZT917598:MZV917598 NJP917598:NJR917598 NTL917598:NTN917598 ODH917598:ODJ917598 OND917598:ONF917598 OWZ917598:OXB917598 PGV917598:PGX917598 PQR917598:PQT917598 QAN917598:QAP917598 QKJ917598:QKL917598 QUF917598:QUH917598 REB917598:RED917598 RNX917598:RNZ917598 RXT917598:RXV917598 SHP917598:SHR917598 SRL917598:SRN917598 TBH917598:TBJ917598 TLD917598:TLF917598 TUZ917598:TVB917598 UEV917598:UEX917598 UOR917598:UOT917598 UYN917598:UYP917598 VIJ917598:VIL917598 VSF917598:VSH917598 WCB917598:WCD917598 WLX917598:WLZ917598 WVT917598:WVV917598 L983134:N983134 JH983134:JJ983134 TD983134:TF983134 ACZ983134:ADB983134 AMV983134:AMX983134 AWR983134:AWT983134 BGN983134:BGP983134 BQJ983134:BQL983134 CAF983134:CAH983134 CKB983134:CKD983134 CTX983134:CTZ983134 DDT983134:DDV983134 DNP983134:DNR983134 DXL983134:DXN983134 EHH983134:EHJ983134 ERD983134:ERF983134 FAZ983134:FBB983134 FKV983134:FKX983134 FUR983134:FUT983134 GEN983134:GEP983134 GOJ983134:GOL983134 GYF983134:GYH983134 HIB983134:HID983134 HRX983134:HRZ983134 IBT983134:IBV983134 ILP983134:ILR983134 IVL983134:IVN983134 JFH983134:JFJ983134 JPD983134:JPF983134 JYZ983134:JZB983134 KIV983134:KIX983134 KSR983134:KST983134 LCN983134:LCP983134 LMJ983134:LML983134 LWF983134:LWH983134 MGB983134:MGD983134 MPX983134:MPZ983134 MZT983134:MZV983134 NJP983134:NJR983134 NTL983134:NTN983134 ODH983134:ODJ983134 OND983134:ONF983134 OWZ983134:OXB983134 PGV983134:PGX983134 PQR983134:PQT983134 QAN983134:QAP983134 QKJ983134:QKL983134 QUF983134:QUH983134 REB983134:RED983134 RNX983134:RNZ983134 RXT983134:RXV983134 SHP983134:SHR983134 SRL983134:SRN983134 TBH983134:TBJ983134 TLD983134:TLF983134 TUZ983134:TVB983134 UEV983134:UEX983134 UOR983134:UOT983134 UYN983134:UYP983134 VIJ983134:VIL983134 VSF983134:VSH983134 WCB983134:WCD983134 WLX983134:WLZ983134 WVT983134:WVV983134 L22:O22 JH22:JK22 TD22:TG22 ACZ22:ADC22 AMV22:AMY22 AWR22:AWU22 BGN22:BGQ22 BQJ22:BQM22 CAF22:CAI22 CKB22:CKE22 CTX22:CUA22 DDT22:DDW22 DNP22:DNS22 DXL22:DXO22 EHH22:EHK22 ERD22:ERG22 FAZ22:FBC22 FKV22:FKY22 FUR22:FUU22 GEN22:GEQ22 GOJ22:GOM22 GYF22:GYI22 HIB22:HIE22 HRX22:HSA22 IBT22:IBW22 ILP22:ILS22 IVL22:IVO22 JFH22:JFK22 JPD22:JPG22 JYZ22:JZC22 KIV22:KIY22 KSR22:KSU22 LCN22:LCQ22 LMJ22:LMM22 LWF22:LWI22 MGB22:MGE22 MPX22:MQA22 MZT22:MZW22 NJP22:NJS22 NTL22:NTO22 ODH22:ODK22 OND22:ONG22 OWZ22:OXC22 PGV22:PGY22 PQR22:PQU22 QAN22:QAQ22 QKJ22:QKM22 QUF22:QUI22 REB22:REE22 RNX22:ROA22 RXT22:RXW22 SHP22:SHS22 SRL22:SRO22 TBH22:TBK22 TLD22:TLG22 TUZ22:TVC22 UEV22:UEY22 UOR22:UOU22 UYN22:UYQ22 VIJ22:VIM22 VSF22:VSI22 WCB22:WCE22 WLX22:WMA22 WVT22:WVW22 L65558:O65558 JH65558:JK65558 TD65558:TG65558 ACZ65558:ADC65558 AMV65558:AMY65558 AWR65558:AWU65558 BGN65558:BGQ65558 BQJ65558:BQM65558 CAF65558:CAI65558 CKB65558:CKE65558 CTX65558:CUA65558 DDT65558:DDW65558 DNP65558:DNS65558 DXL65558:DXO65558 EHH65558:EHK65558 ERD65558:ERG65558 FAZ65558:FBC65558 FKV65558:FKY65558 FUR65558:FUU65558 GEN65558:GEQ65558 GOJ65558:GOM65558 GYF65558:GYI65558 HIB65558:HIE65558 HRX65558:HSA65558 IBT65558:IBW65558 ILP65558:ILS65558 IVL65558:IVO65558 JFH65558:JFK65558 JPD65558:JPG65558 JYZ65558:JZC65558 KIV65558:KIY65558 KSR65558:KSU65558 LCN65558:LCQ65558 LMJ65558:LMM65558 LWF65558:LWI65558 MGB65558:MGE65558 MPX65558:MQA65558 MZT65558:MZW65558 NJP65558:NJS65558 NTL65558:NTO65558 ODH65558:ODK65558 OND65558:ONG65558 OWZ65558:OXC65558 PGV65558:PGY65558 PQR65558:PQU65558 QAN65558:QAQ65558 QKJ65558:QKM65558 QUF65558:QUI65558 REB65558:REE65558 RNX65558:ROA65558 RXT65558:RXW65558 SHP65558:SHS65558 SRL65558:SRO65558 TBH65558:TBK65558 TLD65558:TLG65558 TUZ65558:TVC65558 UEV65558:UEY65558 UOR65558:UOU65558 UYN65558:UYQ65558 VIJ65558:VIM65558 VSF65558:VSI65558 WCB65558:WCE65558 WLX65558:WMA65558 WVT65558:WVW65558 L131094:O131094 JH131094:JK131094 TD131094:TG131094 ACZ131094:ADC131094 AMV131094:AMY131094 AWR131094:AWU131094 BGN131094:BGQ131094 BQJ131094:BQM131094 CAF131094:CAI131094 CKB131094:CKE131094 CTX131094:CUA131094 DDT131094:DDW131094 DNP131094:DNS131094 DXL131094:DXO131094 EHH131094:EHK131094 ERD131094:ERG131094 FAZ131094:FBC131094 FKV131094:FKY131094 FUR131094:FUU131094 GEN131094:GEQ131094 GOJ131094:GOM131094 GYF131094:GYI131094 HIB131094:HIE131094 HRX131094:HSA131094 IBT131094:IBW131094 ILP131094:ILS131094 IVL131094:IVO131094 JFH131094:JFK131094 JPD131094:JPG131094 JYZ131094:JZC131094 KIV131094:KIY131094 KSR131094:KSU131094 LCN131094:LCQ131094 LMJ131094:LMM131094 LWF131094:LWI131094 MGB131094:MGE131094 MPX131094:MQA131094 MZT131094:MZW131094 NJP131094:NJS131094 NTL131094:NTO131094 ODH131094:ODK131094 OND131094:ONG131094 OWZ131094:OXC131094 PGV131094:PGY131094 PQR131094:PQU131094 QAN131094:QAQ131094 QKJ131094:QKM131094 QUF131094:QUI131094 REB131094:REE131094 RNX131094:ROA131094 RXT131094:RXW131094 SHP131094:SHS131094 SRL131094:SRO131094 TBH131094:TBK131094 TLD131094:TLG131094 TUZ131094:TVC131094 UEV131094:UEY131094 UOR131094:UOU131094 UYN131094:UYQ131094 VIJ131094:VIM131094 VSF131094:VSI131094 WCB131094:WCE131094 WLX131094:WMA131094 WVT131094:WVW131094 L196630:O196630 JH196630:JK196630 TD196630:TG196630 ACZ196630:ADC196630 AMV196630:AMY196630 AWR196630:AWU196630 BGN196630:BGQ196630 BQJ196630:BQM196630 CAF196630:CAI196630 CKB196630:CKE196630 CTX196630:CUA196630 DDT196630:DDW196630 DNP196630:DNS196630 DXL196630:DXO196630 EHH196630:EHK196630 ERD196630:ERG196630 FAZ196630:FBC196630 FKV196630:FKY196630 FUR196630:FUU196630 GEN196630:GEQ196630 GOJ196630:GOM196630 GYF196630:GYI196630 HIB196630:HIE196630 HRX196630:HSA196630 IBT196630:IBW196630 ILP196630:ILS196630 IVL196630:IVO196630 JFH196630:JFK196630 JPD196630:JPG196630 JYZ196630:JZC196630 KIV196630:KIY196630 KSR196630:KSU196630 LCN196630:LCQ196630 LMJ196630:LMM196630 LWF196630:LWI196630 MGB196630:MGE196630 MPX196630:MQA196630 MZT196630:MZW196630 NJP196630:NJS196630 NTL196630:NTO196630 ODH196630:ODK196630 OND196630:ONG196630 OWZ196630:OXC196630 PGV196630:PGY196630 PQR196630:PQU196630 QAN196630:QAQ196630 QKJ196630:QKM196630 QUF196630:QUI196630 REB196630:REE196630 RNX196630:ROA196630 RXT196630:RXW196630 SHP196630:SHS196630 SRL196630:SRO196630 TBH196630:TBK196630 TLD196630:TLG196630 TUZ196630:TVC196630 UEV196630:UEY196630 UOR196630:UOU196630 UYN196630:UYQ196630 VIJ196630:VIM196630 VSF196630:VSI196630 WCB196630:WCE196630 WLX196630:WMA196630 WVT196630:WVW196630 L262166:O262166 JH262166:JK262166 TD262166:TG262166 ACZ262166:ADC262166 AMV262166:AMY262166 AWR262166:AWU262166 BGN262166:BGQ262166 BQJ262166:BQM262166 CAF262166:CAI262166 CKB262166:CKE262166 CTX262166:CUA262166 DDT262166:DDW262166 DNP262166:DNS262166 DXL262166:DXO262166 EHH262166:EHK262166 ERD262166:ERG262166 FAZ262166:FBC262166 FKV262166:FKY262166 FUR262166:FUU262166 GEN262166:GEQ262166 GOJ262166:GOM262166 GYF262166:GYI262166 HIB262166:HIE262166 HRX262166:HSA262166 IBT262166:IBW262166 ILP262166:ILS262166 IVL262166:IVO262166 JFH262166:JFK262166 JPD262166:JPG262166 JYZ262166:JZC262166 KIV262166:KIY262166 KSR262166:KSU262166 LCN262166:LCQ262166 LMJ262166:LMM262166 LWF262166:LWI262166 MGB262166:MGE262166 MPX262166:MQA262166 MZT262166:MZW262166 NJP262166:NJS262166 NTL262166:NTO262166 ODH262166:ODK262166 OND262166:ONG262166 OWZ262166:OXC262166 PGV262166:PGY262166 PQR262166:PQU262166 QAN262166:QAQ262166 QKJ262166:QKM262166 QUF262166:QUI262166 REB262166:REE262166 RNX262166:ROA262166 RXT262166:RXW262166 SHP262166:SHS262166 SRL262166:SRO262166 TBH262166:TBK262166 TLD262166:TLG262166 TUZ262166:TVC262166 UEV262166:UEY262166 UOR262166:UOU262166 UYN262166:UYQ262166 VIJ262166:VIM262166 VSF262166:VSI262166 WCB262166:WCE262166 WLX262166:WMA262166 WVT262166:WVW262166 L327702:O327702 JH327702:JK327702 TD327702:TG327702 ACZ327702:ADC327702 AMV327702:AMY327702 AWR327702:AWU327702 BGN327702:BGQ327702 BQJ327702:BQM327702 CAF327702:CAI327702 CKB327702:CKE327702 CTX327702:CUA327702 DDT327702:DDW327702 DNP327702:DNS327702 DXL327702:DXO327702 EHH327702:EHK327702 ERD327702:ERG327702 FAZ327702:FBC327702 FKV327702:FKY327702 FUR327702:FUU327702 GEN327702:GEQ327702 GOJ327702:GOM327702 GYF327702:GYI327702 HIB327702:HIE327702 HRX327702:HSA327702 IBT327702:IBW327702 ILP327702:ILS327702 IVL327702:IVO327702 JFH327702:JFK327702 JPD327702:JPG327702 JYZ327702:JZC327702 KIV327702:KIY327702 KSR327702:KSU327702 LCN327702:LCQ327702 LMJ327702:LMM327702 LWF327702:LWI327702 MGB327702:MGE327702 MPX327702:MQA327702 MZT327702:MZW327702 NJP327702:NJS327702 NTL327702:NTO327702 ODH327702:ODK327702 OND327702:ONG327702 OWZ327702:OXC327702 PGV327702:PGY327702 PQR327702:PQU327702 QAN327702:QAQ327702 QKJ327702:QKM327702 QUF327702:QUI327702 REB327702:REE327702 RNX327702:ROA327702 RXT327702:RXW327702 SHP327702:SHS327702 SRL327702:SRO327702 TBH327702:TBK327702 TLD327702:TLG327702 TUZ327702:TVC327702 UEV327702:UEY327702 UOR327702:UOU327702 UYN327702:UYQ327702 VIJ327702:VIM327702 VSF327702:VSI327702 WCB327702:WCE327702 WLX327702:WMA327702 WVT327702:WVW327702 L393238:O393238 JH393238:JK393238 TD393238:TG393238 ACZ393238:ADC393238 AMV393238:AMY393238 AWR393238:AWU393238 BGN393238:BGQ393238 BQJ393238:BQM393238 CAF393238:CAI393238 CKB393238:CKE393238 CTX393238:CUA393238 DDT393238:DDW393238 DNP393238:DNS393238 DXL393238:DXO393238 EHH393238:EHK393238 ERD393238:ERG393238 FAZ393238:FBC393238 FKV393238:FKY393238 FUR393238:FUU393238 GEN393238:GEQ393238 GOJ393238:GOM393238 GYF393238:GYI393238 HIB393238:HIE393238 HRX393238:HSA393238 IBT393238:IBW393238 ILP393238:ILS393238 IVL393238:IVO393238 JFH393238:JFK393238 JPD393238:JPG393238 JYZ393238:JZC393238 KIV393238:KIY393238 KSR393238:KSU393238 LCN393238:LCQ393238 LMJ393238:LMM393238 LWF393238:LWI393238 MGB393238:MGE393238 MPX393238:MQA393238 MZT393238:MZW393238 NJP393238:NJS393238 NTL393238:NTO393238 ODH393238:ODK393238 OND393238:ONG393238 OWZ393238:OXC393238 PGV393238:PGY393238 PQR393238:PQU393238 QAN393238:QAQ393238 QKJ393238:QKM393238 QUF393238:QUI393238 REB393238:REE393238 RNX393238:ROA393238 RXT393238:RXW393238 SHP393238:SHS393238 SRL393238:SRO393238 TBH393238:TBK393238 TLD393238:TLG393238 TUZ393238:TVC393238 UEV393238:UEY393238 UOR393238:UOU393238 UYN393238:UYQ393238 VIJ393238:VIM393238 VSF393238:VSI393238 WCB393238:WCE393238 WLX393238:WMA393238 WVT393238:WVW393238 L458774:O458774 JH458774:JK458774 TD458774:TG458774 ACZ458774:ADC458774 AMV458774:AMY458774 AWR458774:AWU458774 BGN458774:BGQ458774 BQJ458774:BQM458774 CAF458774:CAI458774 CKB458774:CKE458774 CTX458774:CUA458774 DDT458774:DDW458774 DNP458774:DNS458774 DXL458774:DXO458774 EHH458774:EHK458774 ERD458774:ERG458774 FAZ458774:FBC458774 FKV458774:FKY458774 FUR458774:FUU458774 GEN458774:GEQ458774 GOJ458774:GOM458774 GYF458774:GYI458774 HIB458774:HIE458774 HRX458774:HSA458774 IBT458774:IBW458774 ILP458774:ILS458774 IVL458774:IVO458774 JFH458774:JFK458774 JPD458774:JPG458774 JYZ458774:JZC458774 KIV458774:KIY458774 KSR458774:KSU458774 LCN458774:LCQ458774 LMJ458774:LMM458774 LWF458774:LWI458774 MGB458774:MGE458774 MPX458774:MQA458774 MZT458774:MZW458774 NJP458774:NJS458774 NTL458774:NTO458774 ODH458774:ODK458774 OND458774:ONG458774 OWZ458774:OXC458774 PGV458774:PGY458774 PQR458774:PQU458774 QAN458774:QAQ458774 QKJ458774:QKM458774 QUF458774:QUI458774 REB458774:REE458774 RNX458774:ROA458774 RXT458774:RXW458774 SHP458774:SHS458774 SRL458774:SRO458774 TBH458774:TBK458774 TLD458774:TLG458774 TUZ458774:TVC458774 UEV458774:UEY458774 UOR458774:UOU458774 UYN458774:UYQ458774 VIJ458774:VIM458774 VSF458774:VSI458774 WCB458774:WCE458774 WLX458774:WMA458774 WVT458774:WVW458774 L524310:O524310 JH524310:JK524310 TD524310:TG524310 ACZ524310:ADC524310 AMV524310:AMY524310 AWR524310:AWU524310 BGN524310:BGQ524310 BQJ524310:BQM524310 CAF524310:CAI524310 CKB524310:CKE524310 CTX524310:CUA524310 DDT524310:DDW524310 DNP524310:DNS524310 DXL524310:DXO524310 EHH524310:EHK524310 ERD524310:ERG524310 FAZ524310:FBC524310 FKV524310:FKY524310 FUR524310:FUU524310 GEN524310:GEQ524310 GOJ524310:GOM524310 GYF524310:GYI524310 HIB524310:HIE524310 HRX524310:HSA524310 IBT524310:IBW524310 ILP524310:ILS524310 IVL524310:IVO524310 JFH524310:JFK524310 JPD524310:JPG524310 JYZ524310:JZC524310 KIV524310:KIY524310 KSR524310:KSU524310 LCN524310:LCQ524310 LMJ524310:LMM524310 LWF524310:LWI524310 MGB524310:MGE524310 MPX524310:MQA524310 MZT524310:MZW524310 NJP524310:NJS524310 NTL524310:NTO524310 ODH524310:ODK524310 OND524310:ONG524310 OWZ524310:OXC524310 PGV524310:PGY524310 PQR524310:PQU524310 QAN524310:QAQ524310 QKJ524310:QKM524310 QUF524310:QUI524310 REB524310:REE524310 RNX524310:ROA524310 RXT524310:RXW524310 SHP524310:SHS524310 SRL524310:SRO524310 TBH524310:TBK524310 TLD524310:TLG524310 TUZ524310:TVC524310 UEV524310:UEY524310 UOR524310:UOU524310 UYN524310:UYQ524310 VIJ524310:VIM524310 VSF524310:VSI524310 WCB524310:WCE524310 WLX524310:WMA524310 WVT524310:WVW524310 L589846:O589846 JH589846:JK589846 TD589846:TG589846 ACZ589846:ADC589846 AMV589846:AMY589846 AWR589846:AWU589846 BGN589846:BGQ589846 BQJ589846:BQM589846 CAF589846:CAI589846 CKB589846:CKE589846 CTX589846:CUA589846 DDT589846:DDW589846 DNP589846:DNS589846 DXL589846:DXO589846 EHH589846:EHK589846 ERD589846:ERG589846 FAZ589846:FBC589846 FKV589846:FKY589846 FUR589846:FUU589846 GEN589846:GEQ589846 GOJ589846:GOM589846 GYF589846:GYI589846 HIB589846:HIE589846 HRX589846:HSA589846 IBT589846:IBW589846 ILP589846:ILS589846 IVL589846:IVO589846 JFH589846:JFK589846 JPD589846:JPG589846 JYZ589846:JZC589846 KIV589846:KIY589846 KSR589846:KSU589846 LCN589846:LCQ589846 LMJ589846:LMM589846 LWF589846:LWI589846 MGB589846:MGE589846 MPX589846:MQA589846 MZT589846:MZW589846 NJP589846:NJS589846 NTL589846:NTO589846 ODH589846:ODK589846 OND589846:ONG589846 OWZ589846:OXC589846 PGV589846:PGY589846 PQR589846:PQU589846 QAN589846:QAQ589846 QKJ589846:QKM589846 QUF589846:QUI589846 REB589846:REE589846 RNX589846:ROA589846 RXT589846:RXW589846 SHP589846:SHS589846 SRL589846:SRO589846 TBH589846:TBK589846 TLD589846:TLG589846 TUZ589846:TVC589846 UEV589846:UEY589846 UOR589846:UOU589846 UYN589846:UYQ589846 VIJ589846:VIM589846 VSF589846:VSI589846 WCB589846:WCE589846 WLX589846:WMA589846 WVT589846:WVW589846 L655382:O655382 JH655382:JK655382 TD655382:TG655382 ACZ655382:ADC655382 AMV655382:AMY655382 AWR655382:AWU655382 BGN655382:BGQ655382 BQJ655382:BQM655382 CAF655382:CAI655382 CKB655382:CKE655382 CTX655382:CUA655382 DDT655382:DDW655382 DNP655382:DNS655382 DXL655382:DXO655382 EHH655382:EHK655382 ERD655382:ERG655382 FAZ655382:FBC655382 FKV655382:FKY655382 FUR655382:FUU655382 GEN655382:GEQ655382 GOJ655382:GOM655382 GYF655382:GYI655382 HIB655382:HIE655382 HRX655382:HSA655382 IBT655382:IBW655382 ILP655382:ILS655382 IVL655382:IVO655382 JFH655382:JFK655382 JPD655382:JPG655382 JYZ655382:JZC655382 KIV655382:KIY655382 KSR655382:KSU655382 LCN655382:LCQ655382 LMJ655382:LMM655382 LWF655382:LWI655382 MGB655382:MGE655382 MPX655382:MQA655382 MZT655382:MZW655382 NJP655382:NJS655382 NTL655382:NTO655382 ODH655382:ODK655382 OND655382:ONG655382 OWZ655382:OXC655382 PGV655382:PGY655382 PQR655382:PQU655382 QAN655382:QAQ655382 QKJ655382:QKM655382 QUF655382:QUI655382 REB655382:REE655382 RNX655382:ROA655382 RXT655382:RXW655382 SHP655382:SHS655382 SRL655382:SRO655382 TBH655382:TBK655382 TLD655382:TLG655382 TUZ655382:TVC655382 UEV655382:UEY655382 UOR655382:UOU655382 UYN655382:UYQ655382 VIJ655382:VIM655382 VSF655382:VSI655382 WCB655382:WCE655382 WLX655382:WMA655382 WVT655382:WVW655382 L720918:O720918 JH720918:JK720918 TD720918:TG720918 ACZ720918:ADC720918 AMV720918:AMY720918 AWR720918:AWU720918 BGN720918:BGQ720918 BQJ720918:BQM720918 CAF720918:CAI720918 CKB720918:CKE720918 CTX720918:CUA720918 DDT720918:DDW720918 DNP720918:DNS720918 DXL720918:DXO720918 EHH720918:EHK720918 ERD720918:ERG720918 FAZ720918:FBC720918 FKV720918:FKY720918 FUR720918:FUU720918 GEN720918:GEQ720918 GOJ720918:GOM720918 GYF720918:GYI720918 HIB720918:HIE720918 HRX720918:HSA720918 IBT720918:IBW720918 ILP720918:ILS720918 IVL720918:IVO720918 JFH720918:JFK720918 JPD720918:JPG720918 JYZ720918:JZC720918 KIV720918:KIY720918 KSR720918:KSU720918 LCN720918:LCQ720918 LMJ720918:LMM720918 LWF720918:LWI720918 MGB720918:MGE720918 MPX720918:MQA720918 MZT720918:MZW720918 NJP720918:NJS720918 NTL720918:NTO720918 ODH720918:ODK720918 OND720918:ONG720918 OWZ720918:OXC720918 PGV720918:PGY720918 PQR720918:PQU720918 QAN720918:QAQ720918 QKJ720918:QKM720918 QUF720918:QUI720918 REB720918:REE720918 RNX720918:ROA720918 RXT720918:RXW720918 SHP720918:SHS720918 SRL720918:SRO720918 TBH720918:TBK720918 TLD720918:TLG720918 TUZ720918:TVC720918 UEV720918:UEY720918 UOR720918:UOU720918 UYN720918:UYQ720918 VIJ720918:VIM720918 VSF720918:VSI720918 WCB720918:WCE720918 WLX720918:WMA720918 WVT720918:WVW720918 L786454:O786454 JH786454:JK786454 TD786454:TG786454 ACZ786454:ADC786454 AMV786454:AMY786454 AWR786454:AWU786454 BGN786454:BGQ786454 BQJ786454:BQM786454 CAF786454:CAI786454 CKB786454:CKE786454 CTX786454:CUA786454 DDT786454:DDW786454 DNP786454:DNS786454 DXL786454:DXO786454 EHH786454:EHK786454 ERD786454:ERG786454 FAZ786454:FBC786454 FKV786454:FKY786454 FUR786454:FUU786454 GEN786454:GEQ786454 GOJ786454:GOM786454 GYF786454:GYI786454 HIB786454:HIE786454 HRX786454:HSA786454 IBT786454:IBW786454 ILP786454:ILS786454 IVL786454:IVO786454 JFH786454:JFK786454 JPD786454:JPG786454 JYZ786454:JZC786454 KIV786454:KIY786454 KSR786454:KSU786454 LCN786454:LCQ786454 LMJ786454:LMM786454 LWF786454:LWI786454 MGB786454:MGE786454 MPX786454:MQA786454 MZT786454:MZW786454 NJP786454:NJS786454 NTL786454:NTO786454 ODH786454:ODK786454 OND786454:ONG786454 OWZ786454:OXC786454 PGV786454:PGY786454 PQR786454:PQU786454 QAN786454:QAQ786454 QKJ786454:QKM786454 QUF786454:QUI786454 REB786454:REE786454 RNX786454:ROA786454 RXT786454:RXW786454 SHP786454:SHS786454 SRL786454:SRO786454 TBH786454:TBK786454 TLD786454:TLG786454 TUZ786454:TVC786454 UEV786454:UEY786454 UOR786454:UOU786454 UYN786454:UYQ786454 VIJ786454:VIM786454 VSF786454:VSI786454 WCB786454:WCE786454 WLX786454:WMA786454 WVT786454:WVW786454 L851990:O851990 JH851990:JK851990 TD851990:TG851990 ACZ851990:ADC851990 AMV851990:AMY851990 AWR851990:AWU851990 BGN851990:BGQ851990 BQJ851990:BQM851990 CAF851990:CAI851990 CKB851990:CKE851990 CTX851990:CUA851990 DDT851990:DDW851990 DNP851990:DNS851990 DXL851990:DXO851990 EHH851990:EHK851990 ERD851990:ERG851990 FAZ851990:FBC851990 FKV851990:FKY851990 FUR851990:FUU851990 GEN851990:GEQ851990 GOJ851990:GOM851990 GYF851990:GYI851990 HIB851990:HIE851990 HRX851990:HSA851990 IBT851990:IBW851990 ILP851990:ILS851990 IVL851990:IVO851990 JFH851990:JFK851990 JPD851990:JPG851990 JYZ851990:JZC851990 KIV851990:KIY851990 KSR851990:KSU851990 LCN851990:LCQ851990 LMJ851990:LMM851990 LWF851990:LWI851990 MGB851990:MGE851990 MPX851990:MQA851990 MZT851990:MZW851990 NJP851990:NJS851990 NTL851990:NTO851990 ODH851990:ODK851990 OND851990:ONG851990 OWZ851990:OXC851990 PGV851990:PGY851990 PQR851990:PQU851990 QAN851990:QAQ851990 QKJ851990:QKM851990 QUF851990:QUI851990 REB851990:REE851990 RNX851990:ROA851990 RXT851990:RXW851990 SHP851990:SHS851990 SRL851990:SRO851990 TBH851990:TBK851990 TLD851990:TLG851990 TUZ851990:TVC851990 UEV851990:UEY851990 UOR851990:UOU851990 UYN851990:UYQ851990 VIJ851990:VIM851990 VSF851990:VSI851990 WCB851990:WCE851990 WLX851990:WMA851990 WVT851990:WVW851990 L917526:O917526 JH917526:JK917526 TD917526:TG917526 ACZ917526:ADC917526 AMV917526:AMY917526 AWR917526:AWU917526 BGN917526:BGQ917526 BQJ917526:BQM917526 CAF917526:CAI917526 CKB917526:CKE917526 CTX917526:CUA917526 DDT917526:DDW917526 DNP917526:DNS917526 DXL917526:DXO917526 EHH917526:EHK917526 ERD917526:ERG917526 FAZ917526:FBC917526 FKV917526:FKY917526 FUR917526:FUU917526 GEN917526:GEQ917526 GOJ917526:GOM917526 GYF917526:GYI917526 HIB917526:HIE917526 HRX917526:HSA917526 IBT917526:IBW917526 ILP917526:ILS917526 IVL917526:IVO917526 JFH917526:JFK917526 JPD917526:JPG917526 JYZ917526:JZC917526 KIV917526:KIY917526 KSR917526:KSU917526 LCN917526:LCQ917526 LMJ917526:LMM917526 LWF917526:LWI917526 MGB917526:MGE917526 MPX917526:MQA917526 MZT917526:MZW917526 NJP917526:NJS917526 NTL917526:NTO917526 ODH917526:ODK917526 OND917526:ONG917526 OWZ917526:OXC917526 PGV917526:PGY917526 PQR917526:PQU917526 QAN917526:QAQ917526 QKJ917526:QKM917526 QUF917526:QUI917526 REB917526:REE917526 RNX917526:ROA917526 RXT917526:RXW917526 SHP917526:SHS917526 SRL917526:SRO917526 TBH917526:TBK917526 TLD917526:TLG917526 TUZ917526:TVC917526 UEV917526:UEY917526 UOR917526:UOU917526 UYN917526:UYQ917526 VIJ917526:VIM917526 VSF917526:VSI917526 WCB917526:WCE917526 WLX917526:WMA917526 WVT917526:WVW917526 L983062:O983062 JH983062:JK983062 TD983062:TG983062 ACZ983062:ADC983062 AMV983062:AMY983062 AWR983062:AWU983062 BGN983062:BGQ983062 BQJ983062:BQM983062 CAF983062:CAI983062 CKB983062:CKE983062 CTX983062:CUA983062 DDT983062:DDW983062 DNP983062:DNS983062 DXL983062:DXO983062 EHH983062:EHK983062 ERD983062:ERG983062 FAZ983062:FBC983062 FKV983062:FKY983062 FUR983062:FUU983062 GEN983062:GEQ983062 GOJ983062:GOM983062 GYF983062:GYI983062 HIB983062:HIE983062 HRX983062:HSA983062 IBT983062:IBW983062 ILP983062:ILS983062 IVL983062:IVO983062 JFH983062:JFK983062 JPD983062:JPG983062 JYZ983062:JZC983062 KIV983062:KIY983062 KSR983062:KSU983062 LCN983062:LCQ983062 LMJ983062:LMM983062 LWF983062:LWI983062 MGB983062:MGE983062 MPX983062:MQA983062 MZT983062:MZW983062 NJP983062:NJS983062 NTL983062:NTO983062 ODH983062:ODK983062 OND983062:ONG983062 OWZ983062:OXC983062 PGV983062:PGY983062 PQR983062:PQU983062 QAN983062:QAQ983062 QKJ983062:QKM983062 QUF983062:QUI983062 REB983062:REE983062 RNX983062:ROA983062 RXT983062:RXW983062 SHP983062:SHS983062 SRL983062:SRO983062 TBH983062:TBK983062 TLD983062:TLG983062 TUZ983062:TVC983062 UEV983062:UEY983062 UOR983062:UOU983062 UYN983062:UYQ983062 VIJ983062:VIM983062 VSF983062:VSI983062 WCB983062:WCE983062 WLX983062:WMA983062 WVT983062:WVW983062 L24:N24 JH24:JJ24 TD24:TF24 ACZ24:ADB24 AMV24:AMX24 AWR24:AWT24 BGN24:BGP24 BQJ24:BQL24 CAF24:CAH24 CKB24:CKD24 CTX24:CTZ24 DDT24:DDV24 DNP24:DNR24 DXL24:DXN24 EHH24:EHJ24 ERD24:ERF24 FAZ24:FBB24 FKV24:FKX24 FUR24:FUT24 GEN24:GEP24 GOJ24:GOL24 GYF24:GYH24 HIB24:HID24 HRX24:HRZ24 IBT24:IBV24 ILP24:ILR24 IVL24:IVN24 JFH24:JFJ24 JPD24:JPF24 JYZ24:JZB24 KIV24:KIX24 KSR24:KST24 LCN24:LCP24 LMJ24:LML24 LWF24:LWH24 MGB24:MGD24 MPX24:MPZ24 MZT24:MZV24 NJP24:NJR24 NTL24:NTN24 ODH24:ODJ24 OND24:ONF24 OWZ24:OXB24 PGV24:PGX24 PQR24:PQT24 QAN24:QAP24 QKJ24:QKL24 QUF24:QUH24 REB24:RED24 RNX24:RNZ24 RXT24:RXV24 SHP24:SHR24 SRL24:SRN24 TBH24:TBJ24 TLD24:TLF24 TUZ24:TVB24 UEV24:UEX24 UOR24:UOT24 UYN24:UYP24 VIJ24:VIL24 VSF24:VSH24 WCB24:WCD24 WLX24:WLZ24 WVT24:WVV24 L65560:N65560 JH65560:JJ65560 TD65560:TF65560 ACZ65560:ADB65560 AMV65560:AMX65560 AWR65560:AWT65560 BGN65560:BGP65560 BQJ65560:BQL65560 CAF65560:CAH65560 CKB65560:CKD65560 CTX65560:CTZ65560 DDT65560:DDV65560 DNP65560:DNR65560 DXL65560:DXN65560 EHH65560:EHJ65560 ERD65560:ERF65560 FAZ65560:FBB65560 FKV65560:FKX65560 FUR65560:FUT65560 GEN65560:GEP65560 GOJ65560:GOL65560 GYF65560:GYH65560 HIB65560:HID65560 HRX65560:HRZ65560 IBT65560:IBV65560 ILP65560:ILR65560 IVL65560:IVN65560 JFH65560:JFJ65560 JPD65560:JPF65560 JYZ65560:JZB65560 KIV65560:KIX65560 KSR65560:KST65560 LCN65560:LCP65560 LMJ65560:LML65560 LWF65560:LWH65560 MGB65560:MGD65560 MPX65560:MPZ65560 MZT65560:MZV65560 NJP65560:NJR65560 NTL65560:NTN65560 ODH65560:ODJ65560 OND65560:ONF65560 OWZ65560:OXB65560 PGV65560:PGX65560 PQR65560:PQT65560 QAN65560:QAP65560 QKJ65560:QKL65560 QUF65560:QUH65560 REB65560:RED65560 RNX65560:RNZ65560 RXT65560:RXV65560 SHP65560:SHR65560 SRL65560:SRN65560 TBH65560:TBJ65560 TLD65560:TLF65560 TUZ65560:TVB65560 UEV65560:UEX65560 UOR65560:UOT65560 UYN65560:UYP65560 VIJ65560:VIL65560 VSF65560:VSH65560 WCB65560:WCD65560 WLX65560:WLZ65560 WVT65560:WVV65560 L131096:N131096 JH131096:JJ131096 TD131096:TF131096 ACZ131096:ADB131096 AMV131096:AMX131096 AWR131096:AWT131096 BGN131096:BGP131096 BQJ131096:BQL131096 CAF131096:CAH131096 CKB131096:CKD131096 CTX131096:CTZ131096 DDT131096:DDV131096 DNP131096:DNR131096 DXL131096:DXN131096 EHH131096:EHJ131096 ERD131096:ERF131096 FAZ131096:FBB131096 FKV131096:FKX131096 FUR131096:FUT131096 GEN131096:GEP131096 GOJ131096:GOL131096 GYF131096:GYH131096 HIB131096:HID131096 HRX131096:HRZ131096 IBT131096:IBV131096 ILP131096:ILR131096 IVL131096:IVN131096 JFH131096:JFJ131096 JPD131096:JPF131096 JYZ131096:JZB131096 KIV131096:KIX131096 KSR131096:KST131096 LCN131096:LCP131096 LMJ131096:LML131096 LWF131096:LWH131096 MGB131096:MGD131096 MPX131096:MPZ131096 MZT131096:MZV131096 NJP131096:NJR131096 NTL131096:NTN131096 ODH131096:ODJ131096 OND131096:ONF131096 OWZ131096:OXB131096 PGV131096:PGX131096 PQR131096:PQT131096 QAN131096:QAP131096 QKJ131096:QKL131096 QUF131096:QUH131096 REB131096:RED131096 RNX131096:RNZ131096 RXT131096:RXV131096 SHP131096:SHR131096 SRL131096:SRN131096 TBH131096:TBJ131096 TLD131096:TLF131096 TUZ131096:TVB131096 UEV131096:UEX131096 UOR131096:UOT131096 UYN131096:UYP131096 VIJ131096:VIL131096 VSF131096:VSH131096 WCB131096:WCD131096 WLX131096:WLZ131096 WVT131096:WVV131096 L196632:N196632 JH196632:JJ196632 TD196632:TF196632 ACZ196632:ADB196632 AMV196632:AMX196632 AWR196632:AWT196632 BGN196632:BGP196632 BQJ196632:BQL196632 CAF196632:CAH196632 CKB196632:CKD196632 CTX196632:CTZ196632 DDT196632:DDV196632 DNP196632:DNR196632 DXL196632:DXN196632 EHH196632:EHJ196632 ERD196632:ERF196632 FAZ196632:FBB196632 FKV196632:FKX196632 FUR196632:FUT196632 GEN196632:GEP196632 GOJ196632:GOL196632 GYF196632:GYH196632 HIB196632:HID196632 HRX196632:HRZ196632 IBT196632:IBV196632 ILP196632:ILR196632 IVL196632:IVN196632 JFH196632:JFJ196632 JPD196632:JPF196632 JYZ196632:JZB196632 KIV196632:KIX196632 KSR196632:KST196632 LCN196632:LCP196632 LMJ196632:LML196632 LWF196632:LWH196632 MGB196632:MGD196632 MPX196632:MPZ196632 MZT196632:MZV196632 NJP196632:NJR196632 NTL196632:NTN196632 ODH196632:ODJ196632 OND196632:ONF196632 OWZ196632:OXB196632 PGV196632:PGX196632 PQR196632:PQT196632 QAN196632:QAP196632 QKJ196632:QKL196632 QUF196632:QUH196632 REB196632:RED196632 RNX196632:RNZ196632 RXT196632:RXV196632 SHP196632:SHR196632 SRL196632:SRN196632 TBH196632:TBJ196632 TLD196632:TLF196632 TUZ196632:TVB196632 UEV196632:UEX196632 UOR196632:UOT196632 UYN196632:UYP196632 VIJ196632:VIL196632 VSF196632:VSH196632 WCB196632:WCD196632 WLX196632:WLZ196632 WVT196632:WVV196632 L262168:N262168 JH262168:JJ262168 TD262168:TF262168 ACZ262168:ADB262168 AMV262168:AMX262168 AWR262168:AWT262168 BGN262168:BGP262168 BQJ262168:BQL262168 CAF262168:CAH262168 CKB262168:CKD262168 CTX262168:CTZ262168 DDT262168:DDV262168 DNP262168:DNR262168 DXL262168:DXN262168 EHH262168:EHJ262168 ERD262168:ERF262168 FAZ262168:FBB262168 FKV262168:FKX262168 FUR262168:FUT262168 GEN262168:GEP262168 GOJ262168:GOL262168 GYF262168:GYH262168 HIB262168:HID262168 HRX262168:HRZ262168 IBT262168:IBV262168 ILP262168:ILR262168 IVL262168:IVN262168 JFH262168:JFJ262168 JPD262168:JPF262168 JYZ262168:JZB262168 KIV262168:KIX262168 KSR262168:KST262168 LCN262168:LCP262168 LMJ262168:LML262168 LWF262168:LWH262168 MGB262168:MGD262168 MPX262168:MPZ262168 MZT262168:MZV262168 NJP262168:NJR262168 NTL262168:NTN262168 ODH262168:ODJ262168 OND262168:ONF262168 OWZ262168:OXB262168 PGV262168:PGX262168 PQR262168:PQT262168 QAN262168:QAP262168 QKJ262168:QKL262168 QUF262168:QUH262168 REB262168:RED262168 RNX262168:RNZ262168 RXT262168:RXV262168 SHP262168:SHR262168 SRL262168:SRN262168 TBH262168:TBJ262168 TLD262168:TLF262168 TUZ262168:TVB262168 UEV262168:UEX262168 UOR262168:UOT262168 UYN262168:UYP262168 VIJ262168:VIL262168 VSF262168:VSH262168 WCB262168:WCD262168 WLX262168:WLZ262168 WVT262168:WVV262168 L327704:N327704 JH327704:JJ327704 TD327704:TF327704 ACZ327704:ADB327704 AMV327704:AMX327704 AWR327704:AWT327704 BGN327704:BGP327704 BQJ327704:BQL327704 CAF327704:CAH327704 CKB327704:CKD327704 CTX327704:CTZ327704 DDT327704:DDV327704 DNP327704:DNR327704 DXL327704:DXN327704 EHH327704:EHJ327704 ERD327704:ERF327704 FAZ327704:FBB327704 FKV327704:FKX327704 FUR327704:FUT327704 GEN327704:GEP327704 GOJ327704:GOL327704 GYF327704:GYH327704 HIB327704:HID327704 HRX327704:HRZ327704 IBT327704:IBV327704 ILP327704:ILR327704 IVL327704:IVN327704 JFH327704:JFJ327704 JPD327704:JPF327704 JYZ327704:JZB327704 KIV327704:KIX327704 KSR327704:KST327704 LCN327704:LCP327704 LMJ327704:LML327704 LWF327704:LWH327704 MGB327704:MGD327704 MPX327704:MPZ327704 MZT327704:MZV327704 NJP327704:NJR327704 NTL327704:NTN327704 ODH327704:ODJ327704 OND327704:ONF327704 OWZ327704:OXB327704 PGV327704:PGX327704 PQR327704:PQT327704 QAN327704:QAP327704 QKJ327704:QKL327704 QUF327704:QUH327704 REB327704:RED327704 RNX327704:RNZ327704 RXT327704:RXV327704 SHP327704:SHR327704 SRL327704:SRN327704 TBH327704:TBJ327704 TLD327704:TLF327704 TUZ327704:TVB327704 UEV327704:UEX327704 UOR327704:UOT327704 UYN327704:UYP327704 VIJ327704:VIL327704 VSF327704:VSH327704 WCB327704:WCD327704 WLX327704:WLZ327704 WVT327704:WVV327704 L393240:N393240 JH393240:JJ393240 TD393240:TF393240 ACZ393240:ADB393240 AMV393240:AMX393240 AWR393240:AWT393240 BGN393240:BGP393240 BQJ393240:BQL393240 CAF393240:CAH393240 CKB393240:CKD393240 CTX393240:CTZ393240 DDT393240:DDV393240 DNP393240:DNR393240 DXL393240:DXN393240 EHH393240:EHJ393240 ERD393240:ERF393240 FAZ393240:FBB393240 FKV393240:FKX393240 FUR393240:FUT393240 GEN393240:GEP393240 GOJ393240:GOL393240 GYF393240:GYH393240 HIB393240:HID393240 HRX393240:HRZ393240 IBT393240:IBV393240 ILP393240:ILR393240 IVL393240:IVN393240 JFH393240:JFJ393240 JPD393240:JPF393240 JYZ393240:JZB393240 KIV393240:KIX393240 KSR393240:KST393240 LCN393240:LCP393240 LMJ393240:LML393240 LWF393240:LWH393240 MGB393240:MGD393240 MPX393240:MPZ393240 MZT393240:MZV393240 NJP393240:NJR393240 NTL393240:NTN393240 ODH393240:ODJ393240 OND393240:ONF393240 OWZ393240:OXB393240 PGV393240:PGX393240 PQR393240:PQT393240 QAN393240:QAP393240 QKJ393240:QKL393240 QUF393240:QUH393240 REB393240:RED393240 RNX393240:RNZ393240 RXT393240:RXV393240 SHP393240:SHR393240 SRL393240:SRN393240 TBH393240:TBJ393240 TLD393240:TLF393240 TUZ393240:TVB393240 UEV393240:UEX393240 UOR393240:UOT393240 UYN393240:UYP393240 VIJ393240:VIL393240 VSF393240:VSH393240 WCB393240:WCD393240 WLX393240:WLZ393240 WVT393240:WVV393240 L458776:N458776 JH458776:JJ458776 TD458776:TF458776 ACZ458776:ADB458776 AMV458776:AMX458776 AWR458776:AWT458776 BGN458776:BGP458776 BQJ458776:BQL458776 CAF458776:CAH458776 CKB458776:CKD458776 CTX458776:CTZ458776 DDT458776:DDV458776 DNP458776:DNR458776 DXL458776:DXN458776 EHH458776:EHJ458776 ERD458776:ERF458776 FAZ458776:FBB458776 FKV458776:FKX458776 FUR458776:FUT458776 GEN458776:GEP458776 GOJ458776:GOL458776 GYF458776:GYH458776 HIB458776:HID458776 HRX458776:HRZ458776 IBT458776:IBV458776 ILP458776:ILR458776 IVL458776:IVN458776 JFH458776:JFJ458776 JPD458776:JPF458776 JYZ458776:JZB458776 KIV458776:KIX458776 KSR458776:KST458776 LCN458776:LCP458776 LMJ458776:LML458776 LWF458776:LWH458776 MGB458776:MGD458776 MPX458776:MPZ458776 MZT458776:MZV458776 NJP458776:NJR458776 NTL458776:NTN458776 ODH458776:ODJ458776 OND458776:ONF458776 OWZ458776:OXB458776 PGV458776:PGX458776 PQR458776:PQT458776 QAN458776:QAP458776 QKJ458776:QKL458776 QUF458776:QUH458776 REB458776:RED458776 RNX458776:RNZ458776 RXT458776:RXV458776 SHP458776:SHR458776 SRL458776:SRN458776 TBH458776:TBJ458776 TLD458776:TLF458776 TUZ458776:TVB458776 UEV458776:UEX458776 UOR458776:UOT458776 UYN458776:UYP458776 VIJ458776:VIL458776 VSF458776:VSH458776 WCB458776:WCD458776 WLX458776:WLZ458776 WVT458776:WVV458776 L524312:N524312 JH524312:JJ524312 TD524312:TF524312 ACZ524312:ADB524312 AMV524312:AMX524312 AWR524312:AWT524312 BGN524312:BGP524312 BQJ524312:BQL524312 CAF524312:CAH524312 CKB524312:CKD524312 CTX524312:CTZ524312 DDT524312:DDV524312 DNP524312:DNR524312 DXL524312:DXN524312 EHH524312:EHJ524312 ERD524312:ERF524312 FAZ524312:FBB524312 FKV524312:FKX524312 FUR524312:FUT524312 GEN524312:GEP524312 GOJ524312:GOL524312 GYF524312:GYH524312 HIB524312:HID524312 HRX524312:HRZ524312 IBT524312:IBV524312 ILP524312:ILR524312 IVL524312:IVN524312 JFH524312:JFJ524312 JPD524312:JPF524312 JYZ524312:JZB524312 KIV524312:KIX524312 KSR524312:KST524312 LCN524312:LCP524312 LMJ524312:LML524312 LWF524312:LWH524312 MGB524312:MGD524312 MPX524312:MPZ524312 MZT524312:MZV524312 NJP524312:NJR524312 NTL524312:NTN524312 ODH524312:ODJ524312 OND524312:ONF524312 OWZ524312:OXB524312 PGV524312:PGX524312 PQR524312:PQT524312 QAN524312:QAP524312 QKJ524312:QKL524312 QUF524312:QUH524312 REB524312:RED524312 RNX524312:RNZ524312 RXT524312:RXV524312 SHP524312:SHR524312 SRL524312:SRN524312 TBH524312:TBJ524312 TLD524312:TLF524312 TUZ524312:TVB524312 UEV524312:UEX524312 UOR524312:UOT524312 UYN524312:UYP524312 VIJ524312:VIL524312 VSF524312:VSH524312 WCB524312:WCD524312 WLX524312:WLZ524312 WVT524312:WVV524312 L589848:N589848 JH589848:JJ589848 TD589848:TF589848 ACZ589848:ADB589848 AMV589848:AMX589848 AWR589848:AWT589848 BGN589848:BGP589848 BQJ589848:BQL589848 CAF589848:CAH589848 CKB589848:CKD589848 CTX589848:CTZ589848 DDT589848:DDV589848 DNP589848:DNR589848 DXL589848:DXN589848 EHH589848:EHJ589848 ERD589848:ERF589848 FAZ589848:FBB589848 FKV589848:FKX589848 FUR589848:FUT589848 GEN589848:GEP589848 GOJ589848:GOL589848 GYF589848:GYH589848 HIB589848:HID589848 HRX589848:HRZ589848 IBT589848:IBV589848 ILP589848:ILR589848 IVL589848:IVN589848 JFH589848:JFJ589848 JPD589848:JPF589848 JYZ589848:JZB589848 KIV589848:KIX589848 KSR589848:KST589848 LCN589848:LCP589848 LMJ589848:LML589848 LWF589848:LWH589848 MGB589848:MGD589848 MPX589848:MPZ589848 MZT589848:MZV589848 NJP589848:NJR589848 NTL589848:NTN589848 ODH589848:ODJ589848 OND589848:ONF589848 OWZ589848:OXB589848 PGV589848:PGX589848 PQR589848:PQT589848 QAN589848:QAP589848 QKJ589848:QKL589848 QUF589848:QUH589848 REB589848:RED589848 RNX589848:RNZ589848 RXT589848:RXV589848 SHP589848:SHR589848 SRL589848:SRN589848 TBH589848:TBJ589848 TLD589848:TLF589848 TUZ589848:TVB589848 UEV589848:UEX589848 UOR589848:UOT589848 UYN589848:UYP589848 VIJ589848:VIL589848 VSF589848:VSH589848 WCB589848:WCD589848 WLX589848:WLZ589848 WVT589848:WVV589848 L655384:N655384 JH655384:JJ655384 TD655384:TF655384 ACZ655384:ADB655384 AMV655384:AMX655384 AWR655384:AWT655384 BGN655384:BGP655384 BQJ655384:BQL655384 CAF655384:CAH655384 CKB655384:CKD655384 CTX655384:CTZ655384 DDT655384:DDV655384 DNP655384:DNR655384 DXL655384:DXN655384 EHH655384:EHJ655384 ERD655384:ERF655384 FAZ655384:FBB655384 FKV655384:FKX655384 FUR655384:FUT655384 GEN655384:GEP655384 GOJ655384:GOL655384 GYF655384:GYH655384 HIB655384:HID655384 HRX655384:HRZ655384 IBT655384:IBV655384 ILP655384:ILR655384 IVL655384:IVN655384 JFH655384:JFJ655384 JPD655384:JPF655384 JYZ655384:JZB655384 KIV655384:KIX655384 KSR655384:KST655384 LCN655384:LCP655384 LMJ655384:LML655384 LWF655384:LWH655384 MGB655384:MGD655384 MPX655384:MPZ655384 MZT655384:MZV655384 NJP655384:NJR655384 NTL655384:NTN655384 ODH655384:ODJ655384 OND655384:ONF655384 OWZ655384:OXB655384 PGV655384:PGX655384 PQR655384:PQT655384 QAN655384:QAP655384 QKJ655384:QKL655384 QUF655384:QUH655384 REB655384:RED655384 RNX655384:RNZ655384 RXT655384:RXV655384 SHP655384:SHR655384 SRL655384:SRN655384 TBH655384:TBJ655384 TLD655384:TLF655384 TUZ655384:TVB655384 UEV655384:UEX655384 UOR655384:UOT655384 UYN655384:UYP655384 VIJ655384:VIL655384 VSF655384:VSH655384 WCB655384:WCD655384 WLX655384:WLZ655384 WVT655384:WVV655384 L720920:N720920 JH720920:JJ720920 TD720920:TF720920 ACZ720920:ADB720920 AMV720920:AMX720920 AWR720920:AWT720920 BGN720920:BGP720920 BQJ720920:BQL720920 CAF720920:CAH720920 CKB720920:CKD720920 CTX720920:CTZ720920 DDT720920:DDV720920 DNP720920:DNR720920 DXL720920:DXN720920 EHH720920:EHJ720920 ERD720920:ERF720920 FAZ720920:FBB720920 FKV720920:FKX720920 FUR720920:FUT720920 GEN720920:GEP720920 GOJ720920:GOL720920 GYF720920:GYH720920 HIB720920:HID720920 HRX720920:HRZ720920 IBT720920:IBV720920 ILP720920:ILR720920 IVL720920:IVN720920 JFH720920:JFJ720920 JPD720920:JPF720920 JYZ720920:JZB720920 KIV720920:KIX720920 KSR720920:KST720920 LCN720920:LCP720920 LMJ720920:LML720920 LWF720920:LWH720920 MGB720920:MGD720920 MPX720920:MPZ720920 MZT720920:MZV720920 NJP720920:NJR720920 NTL720920:NTN720920 ODH720920:ODJ720920 OND720920:ONF720920 OWZ720920:OXB720920 PGV720920:PGX720920 PQR720920:PQT720920 QAN720920:QAP720920 QKJ720920:QKL720920 QUF720920:QUH720920 REB720920:RED720920 RNX720920:RNZ720920 RXT720920:RXV720920 SHP720920:SHR720920 SRL720920:SRN720920 TBH720920:TBJ720920 TLD720920:TLF720920 TUZ720920:TVB720920 UEV720920:UEX720920 UOR720920:UOT720920 UYN720920:UYP720920 VIJ720920:VIL720920 VSF720920:VSH720920 WCB720920:WCD720920 WLX720920:WLZ720920 WVT720920:WVV720920 L786456:N786456 JH786456:JJ786456 TD786456:TF786456 ACZ786456:ADB786456 AMV786456:AMX786456 AWR786456:AWT786456 BGN786456:BGP786456 BQJ786456:BQL786456 CAF786456:CAH786456 CKB786456:CKD786456 CTX786456:CTZ786456 DDT786456:DDV786456 DNP786456:DNR786456 DXL786456:DXN786456 EHH786456:EHJ786456 ERD786456:ERF786456 FAZ786456:FBB786456 FKV786456:FKX786456 FUR786456:FUT786456 GEN786456:GEP786456 GOJ786456:GOL786456 GYF786456:GYH786456 HIB786456:HID786456 HRX786456:HRZ786456 IBT786456:IBV786456 ILP786456:ILR786456 IVL786456:IVN786456 JFH786456:JFJ786456 JPD786456:JPF786456 JYZ786456:JZB786456 KIV786456:KIX786456 KSR786456:KST786456 LCN786456:LCP786456 LMJ786456:LML786456 LWF786456:LWH786456 MGB786456:MGD786456 MPX786456:MPZ786456 MZT786456:MZV786456 NJP786456:NJR786456 NTL786456:NTN786456 ODH786456:ODJ786456 OND786456:ONF786456 OWZ786456:OXB786456 PGV786456:PGX786456 PQR786456:PQT786456 QAN786456:QAP786456 QKJ786456:QKL786456 QUF786456:QUH786456 REB786456:RED786456 RNX786456:RNZ786456 RXT786456:RXV786456 SHP786456:SHR786456 SRL786456:SRN786456 TBH786456:TBJ786456 TLD786456:TLF786456 TUZ786456:TVB786456 UEV786456:UEX786456 UOR786456:UOT786456 UYN786456:UYP786456 VIJ786456:VIL786456 VSF786456:VSH786456 WCB786456:WCD786456 WLX786456:WLZ786456 WVT786456:WVV786456 L851992:N851992 JH851992:JJ851992 TD851992:TF851992 ACZ851992:ADB851992 AMV851992:AMX851992 AWR851992:AWT851992 BGN851992:BGP851992 BQJ851992:BQL851992 CAF851992:CAH851992 CKB851992:CKD851992 CTX851992:CTZ851992 DDT851992:DDV851992 DNP851992:DNR851992 DXL851992:DXN851992 EHH851992:EHJ851992 ERD851992:ERF851992 FAZ851992:FBB851992 FKV851992:FKX851992 FUR851992:FUT851992 GEN851992:GEP851992 GOJ851992:GOL851992 GYF851992:GYH851992 HIB851992:HID851992 HRX851992:HRZ851992 IBT851992:IBV851992 ILP851992:ILR851992 IVL851992:IVN851992 JFH851992:JFJ851992 JPD851992:JPF851992 JYZ851992:JZB851992 KIV851992:KIX851992 KSR851992:KST851992 LCN851992:LCP851992 LMJ851992:LML851992 LWF851992:LWH851992 MGB851992:MGD851992 MPX851992:MPZ851992 MZT851992:MZV851992 NJP851992:NJR851992 NTL851992:NTN851992 ODH851992:ODJ851992 OND851992:ONF851992 OWZ851992:OXB851992 PGV851992:PGX851992 PQR851992:PQT851992 QAN851992:QAP851992 QKJ851992:QKL851992 QUF851992:QUH851992 REB851992:RED851992 RNX851992:RNZ851992 RXT851992:RXV851992 SHP851992:SHR851992 SRL851992:SRN851992 TBH851992:TBJ851992 TLD851992:TLF851992 TUZ851992:TVB851992 UEV851992:UEX851992 UOR851992:UOT851992 UYN851992:UYP851992 VIJ851992:VIL851992 VSF851992:VSH851992 WCB851992:WCD851992 WLX851992:WLZ851992 WVT851992:WVV851992 L917528:N917528 JH917528:JJ917528 TD917528:TF917528 ACZ917528:ADB917528 AMV917528:AMX917528 AWR917528:AWT917528 BGN917528:BGP917528 BQJ917528:BQL917528 CAF917528:CAH917528 CKB917528:CKD917528 CTX917528:CTZ917528 DDT917528:DDV917528 DNP917528:DNR917528 DXL917528:DXN917528 EHH917528:EHJ917528 ERD917528:ERF917528 FAZ917528:FBB917528 FKV917528:FKX917528 FUR917528:FUT917528 GEN917528:GEP917528 GOJ917528:GOL917528 GYF917528:GYH917528 HIB917528:HID917528 HRX917528:HRZ917528 IBT917528:IBV917528 ILP917528:ILR917528 IVL917528:IVN917528 JFH917528:JFJ917528 JPD917528:JPF917528 JYZ917528:JZB917528 KIV917528:KIX917528 KSR917528:KST917528 LCN917528:LCP917528 LMJ917528:LML917528 LWF917528:LWH917528 MGB917528:MGD917528 MPX917528:MPZ917528 MZT917528:MZV917528 NJP917528:NJR917528 NTL917528:NTN917528 ODH917528:ODJ917528 OND917528:ONF917528 OWZ917528:OXB917528 PGV917528:PGX917528 PQR917528:PQT917528 QAN917528:QAP917528 QKJ917528:QKL917528 QUF917528:QUH917528 REB917528:RED917528 RNX917528:RNZ917528 RXT917528:RXV917528 SHP917528:SHR917528 SRL917528:SRN917528 TBH917528:TBJ917528 TLD917528:TLF917528 TUZ917528:TVB917528 UEV917528:UEX917528 UOR917528:UOT917528 UYN917528:UYP917528 VIJ917528:VIL917528 VSF917528:VSH917528 WCB917528:WCD917528 WLX917528:WLZ917528 WVT917528:WVV917528 L983064:N983064 JH983064:JJ983064 TD983064:TF983064 ACZ983064:ADB983064 AMV983064:AMX983064 AWR983064:AWT983064 BGN983064:BGP983064 BQJ983064:BQL983064 CAF983064:CAH983064 CKB983064:CKD983064 CTX983064:CTZ983064 DDT983064:DDV983064 DNP983064:DNR983064 DXL983064:DXN983064 EHH983064:EHJ983064 ERD983064:ERF983064 FAZ983064:FBB983064 FKV983064:FKX983064 FUR983064:FUT983064 GEN983064:GEP983064 GOJ983064:GOL983064 GYF983064:GYH983064 HIB983064:HID983064 HRX983064:HRZ983064 IBT983064:IBV983064 ILP983064:ILR983064 IVL983064:IVN983064 JFH983064:JFJ983064 JPD983064:JPF983064 JYZ983064:JZB983064 KIV983064:KIX983064 KSR983064:KST983064 LCN983064:LCP983064 LMJ983064:LML983064 LWF983064:LWH983064 MGB983064:MGD983064 MPX983064:MPZ983064 MZT983064:MZV983064 NJP983064:NJR983064 NTL983064:NTN983064 ODH983064:ODJ983064 OND983064:ONF983064 OWZ983064:OXB983064 PGV983064:PGX983064 PQR983064:PQT983064 QAN983064:QAP983064 QKJ983064:QKL983064 QUF983064:QUH983064 REB983064:RED983064 RNX983064:RNZ983064 RXT983064:RXV983064 SHP983064:SHR983064 SRL983064:SRN983064 TBH983064:TBJ983064 TLD983064:TLF983064 TUZ983064:TVB983064 UEV983064:UEX983064 UOR983064:UOT983064 UYN983064:UYP983064 VIJ983064:VIL983064 VSF983064:VSH983064 WCB983064:WCD983064 WLX983064:WLZ983064 WVT983064:WVV983064 L52:O52 JH52:JK52 TD52:TG52 ACZ52:ADC52 AMV52:AMY52 AWR52:AWU52 BGN52:BGQ52 BQJ52:BQM52 CAF52:CAI52 CKB52:CKE52 CTX52:CUA52 DDT52:DDW52 DNP52:DNS52 DXL52:DXO52 EHH52:EHK52 ERD52:ERG52 FAZ52:FBC52 FKV52:FKY52 FUR52:FUU52 GEN52:GEQ52 GOJ52:GOM52 GYF52:GYI52 HIB52:HIE52 HRX52:HSA52 IBT52:IBW52 ILP52:ILS52 IVL52:IVO52 JFH52:JFK52 JPD52:JPG52 JYZ52:JZC52 KIV52:KIY52 KSR52:KSU52 LCN52:LCQ52 LMJ52:LMM52 LWF52:LWI52 MGB52:MGE52 MPX52:MQA52 MZT52:MZW52 NJP52:NJS52 NTL52:NTO52 ODH52:ODK52 OND52:ONG52 OWZ52:OXC52 PGV52:PGY52 PQR52:PQU52 QAN52:QAQ52 QKJ52:QKM52 QUF52:QUI52 REB52:REE52 RNX52:ROA52 RXT52:RXW52 SHP52:SHS52 SRL52:SRO52 TBH52:TBK52 TLD52:TLG52 TUZ52:TVC52 UEV52:UEY52 UOR52:UOU52 UYN52:UYQ52 VIJ52:VIM52 VSF52:VSI52 WCB52:WCE52 WLX52:WMA52 WVT52:WVW52 L65588:O65588 JH65588:JK65588 TD65588:TG65588 ACZ65588:ADC65588 AMV65588:AMY65588 AWR65588:AWU65588 BGN65588:BGQ65588 BQJ65588:BQM65588 CAF65588:CAI65588 CKB65588:CKE65588 CTX65588:CUA65588 DDT65588:DDW65588 DNP65588:DNS65588 DXL65588:DXO65588 EHH65588:EHK65588 ERD65588:ERG65588 FAZ65588:FBC65588 FKV65588:FKY65588 FUR65588:FUU65588 GEN65588:GEQ65588 GOJ65588:GOM65588 GYF65588:GYI65588 HIB65588:HIE65588 HRX65588:HSA65588 IBT65588:IBW65588 ILP65588:ILS65588 IVL65588:IVO65588 JFH65588:JFK65588 JPD65588:JPG65588 JYZ65588:JZC65588 KIV65588:KIY65588 KSR65588:KSU65588 LCN65588:LCQ65588 LMJ65588:LMM65588 LWF65588:LWI65588 MGB65588:MGE65588 MPX65588:MQA65588 MZT65588:MZW65588 NJP65588:NJS65588 NTL65588:NTO65588 ODH65588:ODK65588 OND65588:ONG65588 OWZ65588:OXC65588 PGV65588:PGY65588 PQR65588:PQU65588 QAN65588:QAQ65588 QKJ65588:QKM65588 QUF65588:QUI65588 REB65588:REE65588 RNX65588:ROA65588 RXT65588:RXW65588 SHP65588:SHS65588 SRL65588:SRO65588 TBH65588:TBK65588 TLD65588:TLG65588 TUZ65588:TVC65588 UEV65588:UEY65588 UOR65588:UOU65588 UYN65588:UYQ65588 VIJ65588:VIM65588 VSF65588:VSI65588 WCB65588:WCE65588 WLX65588:WMA65588 WVT65588:WVW65588 L131124:O131124 JH131124:JK131124 TD131124:TG131124 ACZ131124:ADC131124 AMV131124:AMY131124 AWR131124:AWU131124 BGN131124:BGQ131124 BQJ131124:BQM131124 CAF131124:CAI131124 CKB131124:CKE131124 CTX131124:CUA131124 DDT131124:DDW131124 DNP131124:DNS131124 DXL131124:DXO131124 EHH131124:EHK131124 ERD131124:ERG131124 FAZ131124:FBC131124 FKV131124:FKY131124 FUR131124:FUU131124 GEN131124:GEQ131124 GOJ131124:GOM131124 GYF131124:GYI131124 HIB131124:HIE131124 HRX131124:HSA131124 IBT131124:IBW131124 ILP131124:ILS131124 IVL131124:IVO131124 JFH131124:JFK131124 JPD131124:JPG131124 JYZ131124:JZC131124 KIV131124:KIY131124 KSR131124:KSU131124 LCN131124:LCQ131124 LMJ131124:LMM131124 LWF131124:LWI131124 MGB131124:MGE131124 MPX131124:MQA131124 MZT131124:MZW131124 NJP131124:NJS131124 NTL131124:NTO131124 ODH131124:ODK131124 OND131124:ONG131124 OWZ131124:OXC131124 PGV131124:PGY131124 PQR131124:PQU131124 QAN131124:QAQ131124 QKJ131124:QKM131124 QUF131124:QUI131124 REB131124:REE131124 RNX131124:ROA131124 RXT131124:RXW131124 SHP131124:SHS131124 SRL131124:SRO131124 TBH131124:TBK131124 TLD131124:TLG131124 TUZ131124:TVC131124 UEV131124:UEY131124 UOR131124:UOU131124 UYN131124:UYQ131124 VIJ131124:VIM131124 VSF131124:VSI131124 WCB131124:WCE131124 WLX131124:WMA131124 WVT131124:WVW131124 L196660:O196660 JH196660:JK196660 TD196660:TG196660 ACZ196660:ADC196660 AMV196660:AMY196660 AWR196660:AWU196660 BGN196660:BGQ196660 BQJ196660:BQM196660 CAF196660:CAI196660 CKB196660:CKE196660 CTX196660:CUA196660 DDT196660:DDW196660 DNP196660:DNS196660 DXL196660:DXO196660 EHH196660:EHK196660 ERD196660:ERG196660 FAZ196660:FBC196660 FKV196660:FKY196660 FUR196660:FUU196660 GEN196660:GEQ196660 GOJ196660:GOM196660 GYF196660:GYI196660 HIB196660:HIE196660 HRX196660:HSA196660 IBT196660:IBW196660 ILP196660:ILS196660 IVL196660:IVO196660 JFH196660:JFK196660 JPD196660:JPG196660 JYZ196660:JZC196660 KIV196660:KIY196660 KSR196660:KSU196660 LCN196660:LCQ196660 LMJ196660:LMM196660 LWF196660:LWI196660 MGB196660:MGE196660 MPX196660:MQA196660 MZT196660:MZW196660 NJP196660:NJS196660 NTL196660:NTO196660 ODH196660:ODK196660 OND196660:ONG196660 OWZ196660:OXC196660 PGV196660:PGY196660 PQR196660:PQU196660 QAN196660:QAQ196660 QKJ196660:QKM196660 QUF196660:QUI196660 REB196660:REE196660 RNX196660:ROA196660 RXT196660:RXW196660 SHP196660:SHS196660 SRL196660:SRO196660 TBH196660:TBK196660 TLD196660:TLG196660 TUZ196660:TVC196660 UEV196660:UEY196660 UOR196660:UOU196660 UYN196660:UYQ196660 VIJ196660:VIM196660 VSF196660:VSI196660 WCB196660:WCE196660 WLX196660:WMA196660 WVT196660:WVW196660 L262196:O262196 JH262196:JK262196 TD262196:TG262196 ACZ262196:ADC262196 AMV262196:AMY262196 AWR262196:AWU262196 BGN262196:BGQ262196 BQJ262196:BQM262196 CAF262196:CAI262196 CKB262196:CKE262196 CTX262196:CUA262196 DDT262196:DDW262196 DNP262196:DNS262196 DXL262196:DXO262196 EHH262196:EHK262196 ERD262196:ERG262196 FAZ262196:FBC262196 FKV262196:FKY262196 FUR262196:FUU262196 GEN262196:GEQ262196 GOJ262196:GOM262196 GYF262196:GYI262196 HIB262196:HIE262196 HRX262196:HSA262196 IBT262196:IBW262196 ILP262196:ILS262196 IVL262196:IVO262196 JFH262196:JFK262196 JPD262196:JPG262196 JYZ262196:JZC262196 KIV262196:KIY262196 KSR262196:KSU262196 LCN262196:LCQ262196 LMJ262196:LMM262196 LWF262196:LWI262196 MGB262196:MGE262196 MPX262196:MQA262196 MZT262196:MZW262196 NJP262196:NJS262196 NTL262196:NTO262196 ODH262196:ODK262196 OND262196:ONG262196 OWZ262196:OXC262196 PGV262196:PGY262196 PQR262196:PQU262196 QAN262196:QAQ262196 QKJ262196:QKM262196 QUF262196:QUI262196 REB262196:REE262196 RNX262196:ROA262196 RXT262196:RXW262196 SHP262196:SHS262196 SRL262196:SRO262196 TBH262196:TBK262196 TLD262196:TLG262196 TUZ262196:TVC262196 UEV262196:UEY262196 UOR262196:UOU262196 UYN262196:UYQ262196 VIJ262196:VIM262196 VSF262196:VSI262196 WCB262196:WCE262196 WLX262196:WMA262196 WVT262196:WVW262196 L327732:O327732 JH327732:JK327732 TD327732:TG327732 ACZ327732:ADC327732 AMV327732:AMY327732 AWR327732:AWU327732 BGN327732:BGQ327732 BQJ327732:BQM327732 CAF327732:CAI327732 CKB327732:CKE327732 CTX327732:CUA327732 DDT327732:DDW327732 DNP327732:DNS327732 DXL327732:DXO327732 EHH327732:EHK327732 ERD327732:ERG327732 FAZ327732:FBC327732 FKV327732:FKY327732 FUR327732:FUU327732 GEN327732:GEQ327732 GOJ327732:GOM327732 GYF327732:GYI327732 HIB327732:HIE327732 HRX327732:HSA327732 IBT327732:IBW327732 ILP327732:ILS327732 IVL327732:IVO327732 JFH327732:JFK327732 JPD327732:JPG327732 JYZ327732:JZC327732 KIV327732:KIY327732 KSR327732:KSU327732 LCN327732:LCQ327732 LMJ327732:LMM327732 LWF327732:LWI327732 MGB327732:MGE327732 MPX327732:MQA327732 MZT327732:MZW327732 NJP327732:NJS327732 NTL327732:NTO327732 ODH327732:ODK327732 OND327732:ONG327732 OWZ327732:OXC327732 PGV327732:PGY327732 PQR327732:PQU327732 QAN327732:QAQ327732 QKJ327732:QKM327732 QUF327732:QUI327732 REB327732:REE327732 RNX327732:ROA327732 RXT327732:RXW327732 SHP327732:SHS327732 SRL327732:SRO327732 TBH327732:TBK327732 TLD327732:TLG327732 TUZ327732:TVC327732 UEV327732:UEY327732 UOR327732:UOU327732 UYN327732:UYQ327732 VIJ327732:VIM327732 VSF327732:VSI327732 WCB327732:WCE327732 WLX327732:WMA327732 WVT327732:WVW327732 L393268:O393268 JH393268:JK393268 TD393268:TG393268 ACZ393268:ADC393268 AMV393268:AMY393268 AWR393268:AWU393268 BGN393268:BGQ393268 BQJ393268:BQM393268 CAF393268:CAI393268 CKB393268:CKE393268 CTX393268:CUA393268 DDT393268:DDW393268 DNP393268:DNS393268 DXL393268:DXO393268 EHH393268:EHK393268 ERD393268:ERG393268 FAZ393268:FBC393268 FKV393268:FKY393268 FUR393268:FUU393268 GEN393268:GEQ393268 GOJ393268:GOM393268 GYF393268:GYI393268 HIB393268:HIE393268 HRX393268:HSA393268 IBT393268:IBW393268 ILP393268:ILS393268 IVL393268:IVO393268 JFH393268:JFK393268 JPD393268:JPG393268 JYZ393268:JZC393268 KIV393268:KIY393268 KSR393268:KSU393268 LCN393268:LCQ393268 LMJ393268:LMM393268 LWF393268:LWI393268 MGB393268:MGE393268 MPX393268:MQA393268 MZT393268:MZW393268 NJP393268:NJS393268 NTL393268:NTO393268 ODH393268:ODK393268 OND393268:ONG393268 OWZ393268:OXC393268 PGV393268:PGY393268 PQR393268:PQU393268 QAN393268:QAQ393268 QKJ393268:QKM393268 QUF393268:QUI393268 REB393268:REE393268 RNX393268:ROA393268 RXT393268:RXW393268 SHP393268:SHS393268 SRL393268:SRO393268 TBH393268:TBK393268 TLD393268:TLG393268 TUZ393268:TVC393268 UEV393268:UEY393268 UOR393268:UOU393268 UYN393268:UYQ393268 VIJ393268:VIM393268 VSF393268:VSI393268 WCB393268:WCE393268 WLX393268:WMA393268 WVT393268:WVW393268 L458804:O458804 JH458804:JK458804 TD458804:TG458804 ACZ458804:ADC458804 AMV458804:AMY458804 AWR458804:AWU458804 BGN458804:BGQ458804 BQJ458804:BQM458804 CAF458804:CAI458804 CKB458804:CKE458804 CTX458804:CUA458804 DDT458804:DDW458804 DNP458804:DNS458804 DXL458804:DXO458804 EHH458804:EHK458804 ERD458804:ERG458804 FAZ458804:FBC458804 FKV458804:FKY458804 FUR458804:FUU458804 GEN458804:GEQ458804 GOJ458804:GOM458804 GYF458804:GYI458804 HIB458804:HIE458804 HRX458804:HSA458804 IBT458804:IBW458804 ILP458804:ILS458804 IVL458804:IVO458804 JFH458804:JFK458804 JPD458804:JPG458804 JYZ458804:JZC458804 KIV458804:KIY458804 KSR458804:KSU458804 LCN458804:LCQ458804 LMJ458804:LMM458804 LWF458804:LWI458804 MGB458804:MGE458804 MPX458804:MQA458804 MZT458804:MZW458804 NJP458804:NJS458804 NTL458804:NTO458804 ODH458804:ODK458804 OND458804:ONG458804 OWZ458804:OXC458804 PGV458804:PGY458804 PQR458804:PQU458804 QAN458804:QAQ458804 QKJ458804:QKM458804 QUF458804:QUI458804 REB458804:REE458804 RNX458804:ROA458804 RXT458804:RXW458804 SHP458804:SHS458804 SRL458804:SRO458804 TBH458804:TBK458804 TLD458804:TLG458804 TUZ458804:TVC458804 UEV458804:UEY458804 UOR458804:UOU458804 UYN458804:UYQ458804 VIJ458804:VIM458804 VSF458804:VSI458804 WCB458804:WCE458804 WLX458804:WMA458804 WVT458804:WVW458804 L524340:O524340 JH524340:JK524340 TD524340:TG524340 ACZ524340:ADC524340 AMV524340:AMY524340 AWR524340:AWU524340 BGN524340:BGQ524340 BQJ524340:BQM524340 CAF524340:CAI524340 CKB524340:CKE524340 CTX524340:CUA524340 DDT524340:DDW524340 DNP524340:DNS524340 DXL524340:DXO524340 EHH524340:EHK524340 ERD524340:ERG524340 FAZ524340:FBC524340 FKV524340:FKY524340 FUR524340:FUU524340 GEN524340:GEQ524340 GOJ524340:GOM524340 GYF524340:GYI524340 HIB524340:HIE524340 HRX524340:HSA524340 IBT524340:IBW524340 ILP524340:ILS524340 IVL524340:IVO524340 JFH524340:JFK524340 JPD524340:JPG524340 JYZ524340:JZC524340 KIV524340:KIY524340 KSR524340:KSU524340 LCN524340:LCQ524340 LMJ524340:LMM524340 LWF524340:LWI524340 MGB524340:MGE524340 MPX524340:MQA524340 MZT524340:MZW524340 NJP524340:NJS524340 NTL524340:NTO524340 ODH524340:ODK524340 OND524340:ONG524340 OWZ524340:OXC524340 PGV524340:PGY524340 PQR524340:PQU524340 QAN524340:QAQ524340 QKJ524340:QKM524340 QUF524340:QUI524340 REB524340:REE524340 RNX524340:ROA524340 RXT524340:RXW524340 SHP524340:SHS524340 SRL524340:SRO524340 TBH524340:TBK524340 TLD524340:TLG524340 TUZ524340:TVC524340 UEV524340:UEY524340 UOR524340:UOU524340 UYN524340:UYQ524340 VIJ524340:VIM524340 VSF524340:VSI524340 WCB524340:WCE524340 WLX524340:WMA524340 WVT524340:WVW524340 L589876:O589876 JH589876:JK589876 TD589876:TG589876 ACZ589876:ADC589876 AMV589876:AMY589876 AWR589876:AWU589876 BGN589876:BGQ589876 BQJ589876:BQM589876 CAF589876:CAI589876 CKB589876:CKE589876 CTX589876:CUA589876 DDT589876:DDW589876 DNP589876:DNS589876 DXL589876:DXO589876 EHH589876:EHK589876 ERD589876:ERG589876 FAZ589876:FBC589876 FKV589876:FKY589876 FUR589876:FUU589876 GEN589876:GEQ589876 GOJ589876:GOM589876 GYF589876:GYI589876 HIB589876:HIE589876 HRX589876:HSA589876 IBT589876:IBW589876 ILP589876:ILS589876 IVL589876:IVO589876 JFH589876:JFK589876 JPD589876:JPG589876 JYZ589876:JZC589876 KIV589876:KIY589876 KSR589876:KSU589876 LCN589876:LCQ589876 LMJ589876:LMM589876 LWF589876:LWI589876 MGB589876:MGE589876 MPX589876:MQA589876 MZT589876:MZW589876 NJP589876:NJS589876 NTL589876:NTO589876 ODH589876:ODK589876 OND589876:ONG589876 OWZ589876:OXC589876 PGV589876:PGY589876 PQR589876:PQU589876 QAN589876:QAQ589876 QKJ589876:QKM589876 QUF589876:QUI589876 REB589876:REE589876 RNX589876:ROA589876 RXT589876:RXW589876 SHP589876:SHS589876 SRL589876:SRO589876 TBH589876:TBK589876 TLD589876:TLG589876 TUZ589876:TVC589876 UEV589876:UEY589876 UOR589876:UOU589876 UYN589876:UYQ589876 VIJ589876:VIM589876 VSF589876:VSI589876 WCB589876:WCE589876 WLX589876:WMA589876 WVT589876:WVW589876 L655412:O655412 JH655412:JK655412 TD655412:TG655412 ACZ655412:ADC655412 AMV655412:AMY655412 AWR655412:AWU655412 BGN655412:BGQ655412 BQJ655412:BQM655412 CAF655412:CAI655412 CKB655412:CKE655412 CTX655412:CUA655412 DDT655412:DDW655412 DNP655412:DNS655412 DXL655412:DXO655412 EHH655412:EHK655412 ERD655412:ERG655412 FAZ655412:FBC655412 FKV655412:FKY655412 FUR655412:FUU655412 GEN655412:GEQ655412 GOJ655412:GOM655412 GYF655412:GYI655412 HIB655412:HIE655412 HRX655412:HSA655412 IBT655412:IBW655412 ILP655412:ILS655412 IVL655412:IVO655412 JFH655412:JFK655412 JPD655412:JPG655412 JYZ655412:JZC655412 KIV655412:KIY655412 KSR655412:KSU655412 LCN655412:LCQ655412 LMJ655412:LMM655412 LWF655412:LWI655412 MGB655412:MGE655412 MPX655412:MQA655412 MZT655412:MZW655412 NJP655412:NJS655412 NTL655412:NTO655412 ODH655412:ODK655412 OND655412:ONG655412 OWZ655412:OXC655412 PGV655412:PGY655412 PQR655412:PQU655412 QAN655412:QAQ655412 QKJ655412:QKM655412 QUF655412:QUI655412 REB655412:REE655412 RNX655412:ROA655412 RXT655412:RXW655412 SHP655412:SHS655412 SRL655412:SRO655412 TBH655412:TBK655412 TLD655412:TLG655412 TUZ655412:TVC655412 UEV655412:UEY655412 UOR655412:UOU655412 UYN655412:UYQ655412 VIJ655412:VIM655412 VSF655412:VSI655412 WCB655412:WCE655412 WLX655412:WMA655412 WVT655412:WVW655412 L720948:O720948 JH720948:JK720948 TD720948:TG720948 ACZ720948:ADC720948 AMV720948:AMY720948 AWR720948:AWU720948 BGN720948:BGQ720948 BQJ720948:BQM720948 CAF720948:CAI720948 CKB720948:CKE720948 CTX720948:CUA720948 DDT720948:DDW720948 DNP720948:DNS720948 DXL720948:DXO720948 EHH720948:EHK720948 ERD720948:ERG720948 FAZ720948:FBC720948 FKV720948:FKY720948 FUR720948:FUU720948 GEN720948:GEQ720948 GOJ720948:GOM720948 GYF720948:GYI720948 HIB720948:HIE720948 HRX720948:HSA720948 IBT720948:IBW720948 ILP720948:ILS720948 IVL720948:IVO720948 JFH720948:JFK720948 JPD720948:JPG720948 JYZ720948:JZC720948 KIV720948:KIY720948 KSR720948:KSU720948 LCN720948:LCQ720948 LMJ720948:LMM720948 LWF720948:LWI720948 MGB720948:MGE720948 MPX720948:MQA720948 MZT720948:MZW720948 NJP720948:NJS720948 NTL720948:NTO720948 ODH720948:ODK720948 OND720948:ONG720948 OWZ720948:OXC720948 PGV720948:PGY720948 PQR720948:PQU720948 QAN720948:QAQ720948 QKJ720948:QKM720948 QUF720948:QUI720948 REB720948:REE720948 RNX720948:ROA720948 RXT720948:RXW720948 SHP720948:SHS720948 SRL720948:SRO720948 TBH720948:TBK720948 TLD720948:TLG720948 TUZ720948:TVC720948 UEV720948:UEY720948 UOR720948:UOU720948 UYN720948:UYQ720948 VIJ720948:VIM720948 VSF720948:VSI720948 WCB720948:WCE720948 WLX720948:WMA720948 WVT720948:WVW720948 L786484:O786484 JH786484:JK786484 TD786484:TG786484 ACZ786484:ADC786484 AMV786484:AMY786484 AWR786484:AWU786484 BGN786484:BGQ786484 BQJ786484:BQM786484 CAF786484:CAI786484 CKB786484:CKE786484 CTX786484:CUA786484 DDT786484:DDW786484 DNP786484:DNS786484 DXL786484:DXO786484 EHH786484:EHK786484 ERD786484:ERG786484 FAZ786484:FBC786484 FKV786484:FKY786484 FUR786484:FUU786484 GEN786484:GEQ786484 GOJ786484:GOM786484 GYF786484:GYI786484 HIB786484:HIE786484 HRX786484:HSA786484 IBT786484:IBW786484 ILP786484:ILS786484 IVL786484:IVO786484 JFH786484:JFK786484 JPD786484:JPG786484 JYZ786484:JZC786484 KIV786484:KIY786484 KSR786484:KSU786484 LCN786484:LCQ786484 LMJ786484:LMM786484 LWF786484:LWI786484 MGB786484:MGE786484 MPX786484:MQA786484 MZT786484:MZW786484 NJP786484:NJS786484 NTL786484:NTO786484 ODH786484:ODK786484 OND786484:ONG786484 OWZ786484:OXC786484 PGV786484:PGY786484 PQR786484:PQU786484 QAN786484:QAQ786484 QKJ786484:QKM786484 QUF786484:QUI786484 REB786484:REE786484 RNX786484:ROA786484 RXT786484:RXW786484 SHP786484:SHS786484 SRL786484:SRO786484 TBH786484:TBK786484 TLD786484:TLG786484 TUZ786484:TVC786484 UEV786484:UEY786484 UOR786484:UOU786484 UYN786484:UYQ786484 VIJ786484:VIM786484 VSF786484:VSI786484 WCB786484:WCE786484 WLX786484:WMA786484 WVT786484:WVW786484 L852020:O852020 JH852020:JK852020 TD852020:TG852020 ACZ852020:ADC852020 AMV852020:AMY852020 AWR852020:AWU852020 BGN852020:BGQ852020 BQJ852020:BQM852020 CAF852020:CAI852020 CKB852020:CKE852020 CTX852020:CUA852020 DDT852020:DDW852020 DNP852020:DNS852020 DXL852020:DXO852020 EHH852020:EHK852020 ERD852020:ERG852020 FAZ852020:FBC852020 FKV852020:FKY852020 FUR852020:FUU852020 GEN852020:GEQ852020 GOJ852020:GOM852020 GYF852020:GYI852020 HIB852020:HIE852020 HRX852020:HSA852020 IBT852020:IBW852020 ILP852020:ILS852020 IVL852020:IVO852020 JFH852020:JFK852020 JPD852020:JPG852020 JYZ852020:JZC852020 KIV852020:KIY852020 KSR852020:KSU852020 LCN852020:LCQ852020 LMJ852020:LMM852020 LWF852020:LWI852020 MGB852020:MGE852020 MPX852020:MQA852020 MZT852020:MZW852020 NJP852020:NJS852020 NTL852020:NTO852020 ODH852020:ODK852020 OND852020:ONG852020 OWZ852020:OXC852020 PGV852020:PGY852020 PQR852020:PQU852020 QAN852020:QAQ852020 QKJ852020:QKM852020 QUF852020:QUI852020 REB852020:REE852020 RNX852020:ROA852020 RXT852020:RXW852020 SHP852020:SHS852020 SRL852020:SRO852020 TBH852020:TBK852020 TLD852020:TLG852020 TUZ852020:TVC852020 UEV852020:UEY852020 UOR852020:UOU852020 UYN852020:UYQ852020 VIJ852020:VIM852020 VSF852020:VSI852020 WCB852020:WCE852020 WLX852020:WMA852020 WVT852020:WVW852020 L917556:O917556 JH917556:JK917556 TD917556:TG917556 ACZ917556:ADC917556 AMV917556:AMY917556 AWR917556:AWU917556 BGN917556:BGQ917556 BQJ917556:BQM917556 CAF917556:CAI917556 CKB917556:CKE917556 CTX917556:CUA917556 DDT917556:DDW917556 DNP917556:DNS917556 DXL917556:DXO917556 EHH917556:EHK917556 ERD917556:ERG917556 FAZ917556:FBC917556 FKV917556:FKY917556 FUR917556:FUU917556 GEN917556:GEQ917556 GOJ917556:GOM917556 GYF917556:GYI917556 HIB917556:HIE917556 HRX917556:HSA917556 IBT917556:IBW917556 ILP917556:ILS917556 IVL917556:IVO917556 JFH917556:JFK917556 JPD917556:JPG917556 JYZ917556:JZC917556 KIV917556:KIY917556 KSR917556:KSU917556 LCN917556:LCQ917556 LMJ917556:LMM917556 LWF917556:LWI917556 MGB917556:MGE917556 MPX917556:MQA917556 MZT917556:MZW917556 NJP917556:NJS917556 NTL917556:NTO917556 ODH917556:ODK917556 OND917556:ONG917556 OWZ917556:OXC917556 PGV917556:PGY917556 PQR917556:PQU917556 QAN917556:QAQ917556 QKJ917556:QKM917556 QUF917556:QUI917556 REB917556:REE917556 RNX917556:ROA917556 RXT917556:RXW917556 SHP917556:SHS917556 SRL917556:SRO917556 TBH917556:TBK917556 TLD917556:TLG917556 TUZ917556:TVC917556 UEV917556:UEY917556 UOR917556:UOU917556 UYN917556:UYQ917556 VIJ917556:VIM917556 VSF917556:VSI917556 WCB917556:WCE917556 WLX917556:WMA917556 WVT917556:WVW917556 L983092:O983092 JH983092:JK983092 TD983092:TG983092 ACZ983092:ADC983092 AMV983092:AMY983092 AWR983092:AWU983092 BGN983092:BGQ983092 BQJ983092:BQM983092 CAF983092:CAI983092 CKB983092:CKE983092 CTX983092:CUA983092 DDT983092:DDW983092 DNP983092:DNS983092 DXL983092:DXO983092 EHH983092:EHK983092 ERD983092:ERG983092 FAZ983092:FBC983092 FKV983092:FKY983092 FUR983092:FUU983092 GEN983092:GEQ983092 GOJ983092:GOM983092 GYF983092:GYI983092 HIB983092:HIE983092 HRX983092:HSA983092 IBT983092:IBW983092 ILP983092:ILS983092 IVL983092:IVO983092 JFH983092:JFK983092 JPD983092:JPG983092 JYZ983092:JZC983092 KIV983092:KIY983092 KSR983092:KSU983092 LCN983092:LCQ983092 LMJ983092:LMM983092 LWF983092:LWI983092 MGB983092:MGE983092 MPX983092:MQA983092 MZT983092:MZW983092 NJP983092:NJS983092 NTL983092:NTO983092 ODH983092:ODK983092 OND983092:ONG983092 OWZ983092:OXC983092 PGV983092:PGY983092 PQR983092:PQU983092 QAN983092:QAQ983092 QKJ983092:QKM983092 QUF983092:QUI983092 REB983092:REE983092 RNX983092:ROA983092 RXT983092:RXW983092 SHP983092:SHS983092 SRL983092:SRO983092 TBH983092:TBK983092 TLD983092:TLG983092 TUZ983092:TVC983092 UEV983092:UEY983092 UOR983092:UOU983092 UYN983092:UYQ983092 VIJ983092:VIM983092 VSF983092:VSI983092 WCB983092:WCE983092 WLX983092:WMA983092 WVT983092:WVW983092 L54:N54 JH54:JJ54 TD54:TF54 ACZ54:ADB54 AMV54:AMX54 AWR54:AWT54 BGN54:BGP54 BQJ54:BQL54 CAF54:CAH54 CKB54:CKD54 CTX54:CTZ54 DDT54:DDV54 DNP54:DNR54 DXL54:DXN54 EHH54:EHJ54 ERD54:ERF54 FAZ54:FBB54 FKV54:FKX54 FUR54:FUT54 GEN54:GEP54 GOJ54:GOL54 GYF54:GYH54 HIB54:HID54 HRX54:HRZ54 IBT54:IBV54 ILP54:ILR54 IVL54:IVN54 JFH54:JFJ54 JPD54:JPF54 JYZ54:JZB54 KIV54:KIX54 KSR54:KST54 LCN54:LCP54 LMJ54:LML54 LWF54:LWH54 MGB54:MGD54 MPX54:MPZ54 MZT54:MZV54 NJP54:NJR54 NTL54:NTN54 ODH54:ODJ54 OND54:ONF54 OWZ54:OXB54 PGV54:PGX54 PQR54:PQT54 QAN54:QAP54 QKJ54:QKL54 QUF54:QUH54 REB54:RED54 RNX54:RNZ54 RXT54:RXV54 SHP54:SHR54 SRL54:SRN54 TBH54:TBJ54 TLD54:TLF54 TUZ54:TVB54 UEV54:UEX54 UOR54:UOT54 UYN54:UYP54 VIJ54:VIL54 VSF54:VSH54 WCB54:WCD54 WLX54:WLZ54 WVT54:WVV54 L65590:N65590 JH65590:JJ65590 TD65590:TF65590 ACZ65590:ADB65590 AMV65590:AMX65590 AWR65590:AWT65590 BGN65590:BGP65590 BQJ65590:BQL65590 CAF65590:CAH65590 CKB65590:CKD65590 CTX65590:CTZ65590 DDT65590:DDV65590 DNP65590:DNR65590 DXL65590:DXN65590 EHH65590:EHJ65590 ERD65590:ERF65590 FAZ65590:FBB65590 FKV65590:FKX65590 FUR65590:FUT65590 GEN65590:GEP65590 GOJ65590:GOL65590 GYF65590:GYH65590 HIB65590:HID65590 HRX65590:HRZ65590 IBT65590:IBV65590 ILP65590:ILR65590 IVL65590:IVN65590 JFH65590:JFJ65590 JPD65590:JPF65590 JYZ65590:JZB65590 KIV65590:KIX65590 KSR65590:KST65590 LCN65590:LCP65590 LMJ65590:LML65590 LWF65590:LWH65590 MGB65590:MGD65590 MPX65590:MPZ65590 MZT65590:MZV65590 NJP65590:NJR65590 NTL65590:NTN65590 ODH65590:ODJ65590 OND65590:ONF65590 OWZ65590:OXB65590 PGV65590:PGX65590 PQR65590:PQT65590 QAN65590:QAP65590 QKJ65590:QKL65590 QUF65590:QUH65590 REB65590:RED65590 RNX65590:RNZ65590 RXT65590:RXV65590 SHP65590:SHR65590 SRL65590:SRN65590 TBH65590:TBJ65590 TLD65590:TLF65590 TUZ65590:TVB65590 UEV65590:UEX65590 UOR65590:UOT65590 UYN65590:UYP65590 VIJ65590:VIL65590 VSF65590:VSH65590 WCB65590:WCD65590 WLX65590:WLZ65590 WVT65590:WVV65590 L131126:N131126 JH131126:JJ131126 TD131126:TF131126 ACZ131126:ADB131126 AMV131126:AMX131126 AWR131126:AWT131126 BGN131126:BGP131126 BQJ131126:BQL131126 CAF131126:CAH131126 CKB131126:CKD131126 CTX131126:CTZ131126 DDT131126:DDV131126 DNP131126:DNR131126 DXL131126:DXN131126 EHH131126:EHJ131126 ERD131126:ERF131126 FAZ131126:FBB131126 FKV131126:FKX131126 FUR131126:FUT131126 GEN131126:GEP131126 GOJ131126:GOL131126 GYF131126:GYH131126 HIB131126:HID131126 HRX131126:HRZ131126 IBT131126:IBV131126 ILP131126:ILR131126 IVL131126:IVN131126 JFH131126:JFJ131126 JPD131126:JPF131126 JYZ131126:JZB131126 KIV131126:KIX131126 KSR131126:KST131126 LCN131126:LCP131126 LMJ131126:LML131126 LWF131126:LWH131126 MGB131126:MGD131126 MPX131126:MPZ131126 MZT131126:MZV131126 NJP131126:NJR131126 NTL131126:NTN131126 ODH131126:ODJ131126 OND131126:ONF131126 OWZ131126:OXB131126 PGV131126:PGX131126 PQR131126:PQT131126 QAN131126:QAP131126 QKJ131126:QKL131126 QUF131126:QUH131126 REB131126:RED131126 RNX131126:RNZ131126 RXT131126:RXV131126 SHP131126:SHR131126 SRL131126:SRN131126 TBH131126:TBJ131126 TLD131126:TLF131126 TUZ131126:TVB131126 UEV131126:UEX131126 UOR131126:UOT131126 UYN131126:UYP131126 VIJ131126:VIL131126 VSF131126:VSH131126 WCB131126:WCD131126 WLX131126:WLZ131126 WVT131126:WVV131126 L196662:N196662 JH196662:JJ196662 TD196662:TF196662 ACZ196662:ADB196662 AMV196662:AMX196662 AWR196662:AWT196662 BGN196662:BGP196662 BQJ196662:BQL196662 CAF196662:CAH196662 CKB196662:CKD196662 CTX196662:CTZ196662 DDT196662:DDV196662 DNP196662:DNR196662 DXL196662:DXN196662 EHH196662:EHJ196662 ERD196662:ERF196662 FAZ196662:FBB196662 FKV196662:FKX196662 FUR196662:FUT196662 GEN196662:GEP196662 GOJ196662:GOL196662 GYF196662:GYH196662 HIB196662:HID196662 HRX196662:HRZ196662 IBT196662:IBV196662 ILP196662:ILR196662 IVL196662:IVN196662 JFH196662:JFJ196662 JPD196662:JPF196662 JYZ196662:JZB196662 KIV196662:KIX196662 KSR196662:KST196662 LCN196662:LCP196662 LMJ196662:LML196662 LWF196662:LWH196662 MGB196662:MGD196662 MPX196662:MPZ196662 MZT196662:MZV196662 NJP196662:NJR196662 NTL196662:NTN196662 ODH196662:ODJ196662 OND196662:ONF196662 OWZ196662:OXB196662 PGV196662:PGX196662 PQR196662:PQT196662 QAN196662:QAP196662 QKJ196662:QKL196662 QUF196662:QUH196662 REB196662:RED196662 RNX196662:RNZ196662 RXT196662:RXV196662 SHP196662:SHR196662 SRL196662:SRN196662 TBH196662:TBJ196662 TLD196662:TLF196662 TUZ196662:TVB196662 UEV196662:UEX196662 UOR196662:UOT196662 UYN196662:UYP196662 VIJ196662:VIL196662 VSF196662:VSH196662 WCB196662:WCD196662 WLX196662:WLZ196662 WVT196662:WVV196662 L262198:N262198 JH262198:JJ262198 TD262198:TF262198 ACZ262198:ADB262198 AMV262198:AMX262198 AWR262198:AWT262198 BGN262198:BGP262198 BQJ262198:BQL262198 CAF262198:CAH262198 CKB262198:CKD262198 CTX262198:CTZ262198 DDT262198:DDV262198 DNP262198:DNR262198 DXL262198:DXN262198 EHH262198:EHJ262198 ERD262198:ERF262198 FAZ262198:FBB262198 FKV262198:FKX262198 FUR262198:FUT262198 GEN262198:GEP262198 GOJ262198:GOL262198 GYF262198:GYH262198 HIB262198:HID262198 HRX262198:HRZ262198 IBT262198:IBV262198 ILP262198:ILR262198 IVL262198:IVN262198 JFH262198:JFJ262198 JPD262198:JPF262198 JYZ262198:JZB262198 KIV262198:KIX262198 KSR262198:KST262198 LCN262198:LCP262198 LMJ262198:LML262198 LWF262198:LWH262198 MGB262198:MGD262198 MPX262198:MPZ262198 MZT262198:MZV262198 NJP262198:NJR262198 NTL262198:NTN262198 ODH262198:ODJ262198 OND262198:ONF262198 OWZ262198:OXB262198 PGV262198:PGX262198 PQR262198:PQT262198 QAN262198:QAP262198 QKJ262198:QKL262198 QUF262198:QUH262198 REB262198:RED262198 RNX262198:RNZ262198 RXT262198:RXV262198 SHP262198:SHR262198 SRL262198:SRN262198 TBH262198:TBJ262198 TLD262198:TLF262198 TUZ262198:TVB262198 UEV262198:UEX262198 UOR262198:UOT262198 UYN262198:UYP262198 VIJ262198:VIL262198 VSF262198:VSH262198 WCB262198:WCD262198 WLX262198:WLZ262198 WVT262198:WVV262198 L327734:N327734 JH327734:JJ327734 TD327734:TF327734 ACZ327734:ADB327734 AMV327734:AMX327734 AWR327734:AWT327734 BGN327734:BGP327734 BQJ327734:BQL327734 CAF327734:CAH327734 CKB327734:CKD327734 CTX327734:CTZ327734 DDT327734:DDV327734 DNP327734:DNR327734 DXL327734:DXN327734 EHH327734:EHJ327734 ERD327734:ERF327734 FAZ327734:FBB327734 FKV327734:FKX327734 FUR327734:FUT327734 GEN327734:GEP327734 GOJ327734:GOL327734 GYF327734:GYH327734 HIB327734:HID327734 HRX327734:HRZ327734 IBT327734:IBV327734 ILP327734:ILR327734 IVL327734:IVN327734 JFH327734:JFJ327734 JPD327734:JPF327734 JYZ327734:JZB327734 KIV327734:KIX327734 KSR327734:KST327734 LCN327734:LCP327734 LMJ327734:LML327734 LWF327734:LWH327734 MGB327734:MGD327734 MPX327734:MPZ327734 MZT327734:MZV327734 NJP327734:NJR327734 NTL327734:NTN327734 ODH327734:ODJ327734 OND327734:ONF327734 OWZ327734:OXB327734 PGV327734:PGX327734 PQR327734:PQT327734 QAN327734:QAP327734 QKJ327734:QKL327734 QUF327734:QUH327734 REB327734:RED327734 RNX327734:RNZ327734 RXT327734:RXV327734 SHP327734:SHR327734 SRL327734:SRN327734 TBH327734:TBJ327734 TLD327734:TLF327734 TUZ327734:TVB327734 UEV327734:UEX327734 UOR327734:UOT327734 UYN327734:UYP327734 VIJ327734:VIL327734 VSF327734:VSH327734 WCB327734:WCD327734 WLX327734:WLZ327734 WVT327734:WVV327734 L393270:N393270 JH393270:JJ393270 TD393270:TF393270 ACZ393270:ADB393270 AMV393270:AMX393270 AWR393270:AWT393270 BGN393270:BGP393270 BQJ393270:BQL393270 CAF393270:CAH393270 CKB393270:CKD393270 CTX393270:CTZ393270 DDT393270:DDV393270 DNP393270:DNR393270 DXL393270:DXN393270 EHH393270:EHJ393270 ERD393270:ERF393270 FAZ393270:FBB393270 FKV393270:FKX393270 FUR393270:FUT393270 GEN393270:GEP393270 GOJ393270:GOL393270 GYF393270:GYH393270 HIB393270:HID393270 HRX393270:HRZ393270 IBT393270:IBV393270 ILP393270:ILR393270 IVL393270:IVN393270 JFH393270:JFJ393270 JPD393270:JPF393270 JYZ393270:JZB393270 KIV393270:KIX393270 KSR393270:KST393270 LCN393270:LCP393270 LMJ393270:LML393270 LWF393270:LWH393270 MGB393270:MGD393270 MPX393270:MPZ393270 MZT393270:MZV393270 NJP393270:NJR393270 NTL393270:NTN393270 ODH393270:ODJ393270 OND393270:ONF393270 OWZ393270:OXB393270 PGV393270:PGX393270 PQR393270:PQT393270 QAN393270:QAP393270 QKJ393270:QKL393270 QUF393270:QUH393270 REB393270:RED393270 RNX393270:RNZ393270 RXT393270:RXV393270 SHP393270:SHR393270 SRL393270:SRN393270 TBH393270:TBJ393270 TLD393270:TLF393270 TUZ393270:TVB393270 UEV393270:UEX393270 UOR393270:UOT393270 UYN393270:UYP393270 VIJ393270:VIL393270 VSF393270:VSH393270 WCB393270:WCD393270 WLX393270:WLZ393270 WVT393270:WVV393270 L458806:N458806 JH458806:JJ458806 TD458806:TF458806 ACZ458806:ADB458806 AMV458806:AMX458806 AWR458806:AWT458806 BGN458806:BGP458806 BQJ458806:BQL458806 CAF458806:CAH458806 CKB458806:CKD458806 CTX458806:CTZ458806 DDT458806:DDV458806 DNP458806:DNR458806 DXL458806:DXN458806 EHH458806:EHJ458806 ERD458806:ERF458806 FAZ458806:FBB458806 FKV458806:FKX458806 FUR458806:FUT458806 GEN458806:GEP458806 GOJ458806:GOL458806 GYF458806:GYH458806 HIB458806:HID458806 HRX458806:HRZ458806 IBT458806:IBV458806 ILP458806:ILR458806 IVL458806:IVN458806 JFH458806:JFJ458806 JPD458806:JPF458806 JYZ458806:JZB458806 KIV458806:KIX458806 KSR458806:KST458806 LCN458806:LCP458806 LMJ458806:LML458806 LWF458806:LWH458806 MGB458806:MGD458806 MPX458806:MPZ458806 MZT458806:MZV458806 NJP458806:NJR458806 NTL458806:NTN458806 ODH458806:ODJ458806 OND458806:ONF458806 OWZ458806:OXB458806 PGV458806:PGX458806 PQR458806:PQT458806 QAN458806:QAP458806 QKJ458806:QKL458806 QUF458806:QUH458806 REB458806:RED458806 RNX458806:RNZ458806 RXT458806:RXV458806 SHP458806:SHR458806 SRL458806:SRN458806 TBH458806:TBJ458806 TLD458806:TLF458806 TUZ458806:TVB458806 UEV458806:UEX458806 UOR458806:UOT458806 UYN458806:UYP458806 VIJ458806:VIL458806 VSF458806:VSH458806 WCB458806:WCD458806 WLX458806:WLZ458806 WVT458806:WVV458806 L524342:N524342 JH524342:JJ524342 TD524342:TF524342 ACZ524342:ADB524342 AMV524342:AMX524342 AWR524342:AWT524342 BGN524342:BGP524342 BQJ524342:BQL524342 CAF524342:CAH524342 CKB524342:CKD524342 CTX524342:CTZ524342 DDT524342:DDV524342 DNP524342:DNR524342 DXL524342:DXN524342 EHH524342:EHJ524342 ERD524342:ERF524342 FAZ524342:FBB524342 FKV524342:FKX524342 FUR524342:FUT524342 GEN524342:GEP524342 GOJ524342:GOL524342 GYF524342:GYH524342 HIB524342:HID524342 HRX524342:HRZ524342 IBT524342:IBV524342 ILP524342:ILR524342 IVL524342:IVN524342 JFH524342:JFJ524342 JPD524342:JPF524342 JYZ524342:JZB524342 KIV524342:KIX524342 KSR524342:KST524342 LCN524342:LCP524342 LMJ524342:LML524342 LWF524342:LWH524342 MGB524342:MGD524342 MPX524342:MPZ524342 MZT524342:MZV524342 NJP524342:NJR524342 NTL524342:NTN524342 ODH524342:ODJ524342 OND524342:ONF524342 OWZ524342:OXB524342 PGV524342:PGX524342 PQR524342:PQT524342 QAN524342:QAP524342 QKJ524342:QKL524342 QUF524342:QUH524342 REB524342:RED524342 RNX524342:RNZ524342 RXT524342:RXV524342 SHP524342:SHR524342 SRL524342:SRN524342 TBH524342:TBJ524342 TLD524342:TLF524342 TUZ524342:TVB524342 UEV524342:UEX524342 UOR524342:UOT524342 UYN524342:UYP524342 VIJ524342:VIL524342 VSF524342:VSH524342 WCB524342:WCD524342 WLX524342:WLZ524342 WVT524342:WVV524342 L589878:N589878 JH589878:JJ589878 TD589878:TF589878 ACZ589878:ADB589878 AMV589878:AMX589878 AWR589878:AWT589878 BGN589878:BGP589878 BQJ589878:BQL589878 CAF589878:CAH589878 CKB589878:CKD589878 CTX589878:CTZ589878 DDT589878:DDV589878 DNP589878:DNR589878 DXL589878:DXN589878 EHH589878:EHJ589878 ERD589878:ERF589878 FAZ589878:FBB589878 FKV589878:FKX589878 FUR589878:FUT589878 GEN589878:GEP589878 GOJ589878:GOL589878 GYF589878:GYH589878 HIB589878:HID589878 HRX589878:HRZ589878 IBT589878:IBV589878 ILP589878:ILR589878 IVL589878:IVN589878 JFH589878:JFJ589878 JPD589878:JPF589878 JYZ589878:JZB589878 KIV589878:KIX589878 KSR589878:KST589878 LCN589878:LCP589878 LMJ589878:LML589878 LWF589878:LWH589878 MGB589878:MGD589878 MPX589878:MPZ589878 MZT589878:MZV589878 NJP589878:NJR589878 NTL589878:NTN589878 ODH589878:ODJ589878 OND589878:ONF589878 OWZ589878:OXB589878 PGV589878:PGX589878 PQR589878:PQT589878 QAN589878:QAP589878 QKJ589878:QKL589878 QUF589878:QUH589878 REB589878:RED589878 RNX589878:RNZ589878 RXT589878:RXV589878 SHP589878:SHR589878 SRL589878:SRN589878 TBH589878:TBJ589878 TLD589878:TLF589878 TUZ589878:TVB589878 UEV589878:UEX589878 UOR589878:UOT589878 UYN589878:UYP589878 VIJ589878:VIL589878 VSF589878:VSH589878 WCB589878:WCD589878 WLX589878:WLZ589878 WVT589878:WVV589878 L655414:N655414 JH655414:JJ655414 TD655414:TF655414 ACZ655414:ADB655414 AMV655414:AMX655414 AWR655414:AWT655414 BGN655414:BGP655414 BQJ655414:BQL655414 CAF655414:CAH655414 CKB655414:CKD655414 CTX655414:CTZ655414 DDT655414:DDV655414 DNP655414:DNR655414 DXL655414:DXN655414 EHH655414:EHJ655414 ERD655414:ERF655414 FAZ655414:FBB655414 FKV655414:FKX655414 FUR655414:FUT655414 GEN655414:GEP655414 GOJ655414:GOL655414 GYF655414:GYH655414 HIB655414:HID655414 HRX655414:HRZ655414 IBT655414:IBV655414 ILP655414:ILR655414 IVL655414:IVN655414 JFH655414:JFJ655414 JPD655414:JPF655414 JYZ655414:JZB655414 KIV655414:KIX655414 KSR655414:KST655414 LCN655414:LCP655414 LMJ655414:LML655414 LWF655414:LWH655414 MGB655414:MGD655414 MPX655414:MPZ655414 MZT655414:MZV655414 NJP655414:NJR655414 NTL655414:NTN655414 ODH655414:ODJ655414 OND655414:ONF655414 OWZ655414:OXB655414 PGV655414:PGX655414 PQR655414:PQT655414 QAN655414:QAP655414 QKJ655414:QKL655414 QUF655414:QUH655414 REB655414:RED655414 RNX655414:RNZ655414 RXT655414:RXV655414 SHP655414:SHR655414 SRL655414:SRN655414 TBH655414:TBJ655414 TLD655414:TLF655414 TUZ655414:TVB655414 UEV655414:UEX655414 UOR655414:UOT655414 UYN655414:UYP655414 VIJ655414:VIL655414 VSF655414:VSH655414 WCB655414:WCD655414 WLX655414:WLZ655414 WVT655414:WVV655414 L720950:N720950 JH720950:JJ720950 TD720950:TF720950 ACZ720950:ADB720950 AMV720950:AMX720950 AWR720950:AWT720950 BGN720950:BGP720950 BQJ720950:BQL720950 CAF720950:CAH720950 CKB720950:CKD720950 CTX720950:CTZ720950 DDT720950:DDV720950 DNP720950:DNR720950 DXL720950:DXN720950 EHH720950:EHJ720950 ERD720950:ERF720950 FAZ720950:FBB720950 FKV720950:FKX720950 FUR720950:FUT720950 GEN720950:GEP720950 GOJ720950:GOL720950 GYF720950:GYH720950 HIB720950:HID720950 HRX720950:HRZ720950 IBT720950:IBV720950 ILP720950:ILR720950 IVL720950:IVN720950 JFH720950:JFJ720950 JPD720950:JPF720950 JYZ720950:JZB720950 KIV720950:KIX720950 KSR720950:KST720950 LCN720950:LCP720950 LMJ720950:LML720950 LWF720950:LWH720950 MGB720950:MGD720950 MPX720950:MPZ720950 MZT720950:MZV720950 NJP720950:NJR720950 NTL720950:NTN720950 ODH720950:ODJ720950 OND720950:ONF720950 OWZ720950:OXB720950 PGV720950:PGX720950 PQR720950:PQT720950 QAN720950:QAP720950 QKJ720950:QKL720950 QUF720950:QUH720950 REB720950:RED720950 RNX720950:RNZ720950 RXT720950:RXV720950 SHP720950:SHR720950 SRL720950:SRN720950 TBH720950:TBJ720950 TLD720950:TLF720950 TUZ720950:TVB720950 UEV720950:UEX720950 UOR720950:UOT720950 UYN720950:UYP720950 VIJ720950:VIL720950 VSF720950:VSH720950 WCB720950:WCD720950 WLX720950:WLZ720950 WVT720950:WVV720950 L786486:N786486 JH786486:JJ786486 TD786486:TF786486 ACZ786486:ADB786486 AMV786486:AMX786486 AWR786486:AWT786486 BGN786486:BGP786486 BQJ786486:BQL786486 CAF786486:CAH786486 CKB786486:CKD786486 CTX786486:CTZ786486 DDT786486:DDV786486 DNP786486:DNR786486 DXL786486:DXN786486 EHH786486:EHJ786486 ERD786486:ERF786486 FAZ786486:FBB786486 FKV786486:FKX786486 FUR786486:FUT786486 GEN786486:GEP786486 GOJ786486:GOL786486 GYF786486:GYH786486 HIB786486:HID786486 HRX786486:HRZ786486 IBT786486:IBV786486 ILP786486:ILR786486 IVL786486:IVN786486 JFH786486:JFJ786486 JPD786486:JPF786486 JYZ786486:JZB786486 KIV786486:KIX786486 KSR786486:KST786486 LCN786486:LCP786486 LMJ786486:LML786486 LWF786486:LWH786486 MGB786486:MGD786486 MPX786486:MPZ786486 MZT786486:MZV786486 NJP786486:NJR786486 NTL786486:NTN786486 ODH786486:ODJ786486 OND786486:ONF786486 OWZ786486:OXB786486 PGV786486:PGX786486 PQR786486:PQT786486 QAN786486:QAP786486 QKJ786486:QKL786486 QUF786486:QUH786486 REB786486:RED786486 RNX786486:RNZ786486 RXT786486:RXV786486 SHP786486:SHR786486 SRL786486:SRN786486 TBH786486:TBJ786486 TLD786486:TLF786486 TUZ786486:TVB786486 UEV786486:UEX786486 UOR786486:UOT786486 UYN786486:UYP786486 VIJ786486:VIL786486 VSF786486:VSH786486 WCB786486:WCD786486 WLX786486:WLZ786486 WVT786486:WVV786486 L852022:N852022 JH852022:JJ852022 TD852022:TF852022 ACZ852022:ADB852022 AMV852022:AMX852022 AWR852022:AWT852022 BGN852022:BGP852022 BQJ852022:BQL852022 CAF852022:CAH852022 CKB852022:CKD852022 CTX852022:CTZ852022 DDT852022:DDV852022 DNP852022:DNR852022 DXL852022:DXN852022 EHH852022:EHJ852022 ERD852022:ERF852022 FAZ852022:FBB852022 FKV852022:FKX852022 FUR852022:FUT852022 GEN852022:GEP852022 GOJ852022:GOL852022 GYF852022:GYH852022 HIB852022:HID852022 HRX852022:HRZ852022 IBT852022:IBV852022 ILP852022:ILR852022 IVL852022:IVN852022 JFH852022:JFJ852022 JPD852022:JPF852022 JYZ852022:JZB852022 KIV852022:KIX852022 KSR852022:KST852022 LCN852022:LCP852022 LMJ852022:LML852022 LWF852022:LWH852022 MGB852022:MGD852022 MPX852022:MPZ852022 MZT852022:MZV852022 NJP852022:NJR852022 NTL852022:NTN852022 ODH852022:ODJ852022 OND852022:ONF852022 OWZ852022:OXB852022 PGV852022:PGX852022 PQR852022:PQT852022 QAN852022:QAP852022 QKJ852022:QKL852022 QUF852022:QUH852022 REB852022:RED852022 RNX852022:RNZ852022 RXT852022:RXV852022 SHP852022:SHR852022 SRL852022:SRN852022 TBH852022:TBJ852022 TLD852022:TLF852022 TUZ852022:TVB852022 UEV852022:UEX852022 UOR852022:UOT852022 UYN852022:UYP852022 VIJ852022:VIL852022 VSF852022:VSH852022 WCB852022:WCD852022 WLX852022:WLZ852022 WVT852022:WVV852022 L917558:N917558 JH917558:JJ917558 TD917558:TF917558 ACZ917558:ADB917558 AMV917558:AMX917558 AWR917558:AWT917558 BGN917558:BGP917558 BQJ917558:BQL917558 CAF917558:CAH917558 CKB917558:CKD917558 CTX917558:CTZ917558 DDT917558:DDV917558 DNP917558:DNR917558 DXL917558:DXN917558 EHH917558:EHJ917558 ERD917558:ERF917558 FAZ917558:FBB917558 FKV917558:FKX917558 FUR917558:FUT917558 GEN917558:GEP917558 GOJ917558:GOL917558 GYF917558:GYH917558 HIB917558:HID917558 HRX917558:HRZ917558 IBT917558:IBV917558 ILP917558:ILR917558 IVL917558:IVN917558 JFH917558:JFJ917558 JPD917558:JPF917558 JYZ917558:JZB917558 KIV917558:KIX917558 KSR917558:KST917558 LCN917558:LCP917558 LMJ917558:LML917558 LWF917558:LWH917558 MGB917558:MGD917558 MPX917558:MPZ917558 MZT917558:MZV917558 NJP917558:NJR917558 NTL917558:NTN917558 ODH917558:ODJ917558 OND917558:ONF917558 OWZ917558:OXB917558 PGV917558:PGX917558 PQR917558:PQT917558 QAN917558:QAP917558 QKJ917558:QKL917558 QUF917558:QUH917558 REB917558:RED917558 RNX917558:RNZ917558 RXT917558:RXV917558 SHP917558:SHR917558 SRL917558:SRN917558 TBH917558:TBJ917558 TLD917558:TLF917558 TUZ917558:TVB917558 UEV917558:UEX917558 UOR917558:UOT917558 UYN917558:UYP917558 VIJ917558:VIL917558 VSF917558:VSH917558 WCB917558:WCD917558 WLX917558:WLZ917558 WVT917558:WVV917558 L983094:N983094 JH983094:JJ983094 TD983094:TF983094 ACZ983094:ADB983094 AMV983094:AMX983094 AWR983094:AWT983094 BGN983094:BGP983094 BQJ983094:BQL983094 CAF983094:CAH983094 CKB983094:CKD983094 CTX983094:CTZ983094 DDT983094:DDV983094 DNP983094:DNR983094 DXL983094:DXN983094 EHH983094:EHJ983094 ERD983094:ERF983094 FAZ983094:FBB983094 FKV983094:FKX983094 FUR983094:FUT983094 GEN983094:GEP983094 GOJ983094:GOL983094 GYF983094:GYH983094 HIB983094:HID983094 HRX983094:HRZ983094 IBT983094:IBV983094 ILP983094:ILR983094 IVL983094:IVN983094 JFH983094:JFJ983094 JPD983094:JPF983094 JYZ983094:JZB983094 KIV983094:KIX983094 KSR983094:KST983094 LCN983094:LCP983094 LMJ983094:LML983094 LWF983094:LWH983094 MGB983094:MGD983094 MPX983094:MPZ983094 MZT983094:MZV983094 NJP983094:NJR983094 NTL983094:NTN983094 ODH983094:ODJ983094 OND983094:ONF983094 OWZ983094:OXB983094 PGV983094:PGX983094 PQR983094:PQT983094 QAN983094:QAP983094 QKJ983094:QKL983094 QUF983094:QUH983094 REB983094:RED983094 RNX983094:RNZ983094 RXT983094:RXV983094 SHP983094:SHR983094 SRL983094:SRN983094 TBH983094:TBJ983094 TLD983094:TLF983094 TUZ983094:TVB983094 UEV983094:UEX983094 UOR983094:UOT983094 UYN983094:UYP983094 VIJ983094:VIL983094 VSF983094:VSH983094 WCB983094:WCD983094 WLX983094:WLZ983094 WVT983094:WVV983094 L62:O62 JH62:JK62 TD62:TG62 ACZ62:ADC62 AMV62:AMY62 AWR62:AWU62 BGN62:BGQ62 BQJ62:BQM62 CAF62:CAI62 CKB62:CKE62 CTX62:CUA62 DDT62:DDW62 DNP62:DNS62 DXL62:DXO62 EHH62:EHK62 ERD62:ERG62 FAZ62:FBC62 FKV62:FKY62 FUR62:FUU62 GEN62:GEQ62 GOJ62:GOM62 GYF62:GYI62 HIB62:HIE62 HRX62:HSA62 IBT62:IBW62 ILP62:ILS62 IVL62:IVO62 JFH62:JFK62 JPD62:JPG62 JYZ62:JZC62 KIV62:KIY62 KSR62:KSU62 LCN62:LCQ62 LMJ62:LMM62 LWF62:LWI62 MGB62:MGE62 MPX62:MQA62 MZT62:MZW62 NJP62:NJS62 NTL62:NTO62 ODH62:ODK62 OND62:ONG62 OWZ62:OXC62 PGV62:PGY62 PQR62:PQU62 QAN62:QAQ62 QKJ62:QKM62 QUF62:QUI62 REB62:REE62 RNX62:ROA62 RXT62:RXW62 SHP62:SHS62 SRL62:SRO62 TBH62:TBK62 TLD62:TLG62 TUZ62:TVC62 UEV62:UEY62 UOR62:UOU62 UYN62:UYQ62 VIJ62:VIM62 VSF62:VSI62 WCB62:WCE62 WLX62:WMA62 WVT62:WVW62 L65598:O65598 JH65598:JK65598 TD65598:TG65598 ACZ65598:ADC65598 AMV65598:AMY65598 AWR65598:AWU65598 BGN65598:BGQ65598 BQJ65598:BQM65598 CAF65598:CAI65598 CKB65598:CKE65598 CTX65598:CUA65598 DDT65598:DDW65598 DNP65598:DNS65598 DXL65598:DXO65598 EHH65598:EHK65598 ERD65598:ERG65598 FAZ65598:FBC65598 FKV65598:FKY65598 FUR65598:FUU65598 GEN65598:GEQ65598 GOJ65598:GOM65598 GYF65598:GYI65598 HIB65598:HIE65598 HRX65598:HSA65598 IBT65598:IBW65598 ILP65598:ILS65598 IVL65598:IVO65598 JFH65598:JFK65598 JPD65598:JPG65598 JYZ65598:JZC65598 KIV65598:KIY65598 KSR65598:KSU65598 LCN65598:LCQ65598 LMJ65598:LMM65598 LWF65598:LWI65598 MGB65598:MGE65598 MPX65598:MQA65598 MZT65598:MZW65598 NJP65598:NJS65598 NTL65598:NTO65598 ODH65598:ODK65598 OND65598:ONG65598 OWZ65598:OXC65598 PGV65598:PGY65598 PQR65598:PQU65598 QAN65598:QAQ65598 QKJ65598:QKM65598 QUF65598:QUI65598 REB65598:REE65598 RNX65598:ROA65598 RXT65598:RXW65598 SHP65598:SHS65598 SRL65598:SRO65598 TBH65598:TBK65598 TLD65598:TLG65598 TUZ65598:TVC65598 UEV65598:UEY65598 UOR65598:UOU65598 UYN65598:UYQ65598 VIJ65598:VIM65598 VSF65598:VSI65598 WCB65598:WCE65598 WLX65598:WMA65598 WVT65598:WVW65598 L131134:O131134 JH131134:JK131134 TD131134:TG131134 ACZ131134:ADC131134 AMV131134:AMY131134 AWR131134:AWU131134 BGN131134:BGQ131134 BQJ131134:BQM131134 CAF131134:CAI131134 CKB131134:CKE131134 CTX131134:CUA131134 DDT131134:DDW131134 DNP131134:DNS131134 DXL131134:DXO131134 EHH131134:EHK131134 ERD131134:ERG131134 FAZ131134:FBC131134 FKV131134:FKY131134 FUR131134:FUU131134 GEN131134:GEQ131134 GOJ131134:GOM131134 GYF131134:GYI131134 HIB131134:HIE131134 HRX131134:HSA131134 IBT131134:IBW131134 ILP131134:ILS131134 IVL131134:IVO131134 JFH131134:JFK131134 JPD131134:JPG131134 JYZ131134:JZC131134 KIV131134:KIY131134 KSR131134:KSU131134 LCN131134:LCQ131134 LMJ131134:LMM131134 LWF131134:LWI131134 MGB131134:MGE131134 MPX131134:MQA131134 MZT131134:MZW131134 NJP131134:NJS131134 NTL131134:NTO131134 ODH131134:ODK131134 OND131134:ONG131134 OWZ131134:OXC131134 PGV131134:PGY131134 PQR131134:PQU131134 QAN131134:QAQ131134 QKJ131134:QKM131134 QUF131134:QUI131134 REB131134:REE131134 RNX131134:ROA131134 RXT131134:RXW131134 SHP131134:SHS131134 SRL131134:SRO131134 TBH131134:TBK131134 TLD131134:TLG131134 TUZ131134:TVC131134 UEV131134:UEY131134 UOR131134:UOU131134 UYN131134:UYQ131134 VIJ131134:VIM131134 VSF131134:VSI131134 WCB131134:WCE131134 WLX131134:WMA131134 WVT131134:WVW131134 L196670:O196670 JH196670:JK196670 TD196670:TG196670 ACZ196670:ADC196670 AMV196670:AMY196670 AWR196670:AWU196670 BGN196670:BGQ196670 BQJ196670:BQM196670 CAF196670:CAI196670 CKB196670:CKE196670 CTX196670:CUA196670 DDT196670:DDW196670 DNP196670:DNS196670 DXL196670:DXO196670 EHH196670:EHK196670 ERD196670:ERG196670 FAZ196670:FBC196670 FKV196670:FKY196670 FUR196670:FUU196670 GEN196670:GEQ196670 GOJ196670:GOM196670 GYF196670:GYI196670 HIB196670:HIE196670 HRX196670:HSA196670 IBT196670:IBW196670 ILP196670:ILS196670 IVL196670:IVO196670 JFH196670:JFK196670 JPD196670:JPG196670 JYZ196670:JZC196670 KIV196670:KIY196670 KSR196670:KSU196670 LCN196670:LCQ196670 LMJ196670:LMM196670 LWF196670:LWI196670 MGB196670:MGE196670 MPX196670:MQA196670 MZT196670:MZW196670 NJP196670:NJS196670 NTL196670:NTO196670 ODH196670:ODK196670 OND196670:ONG196670 OWZ196670:OXC196670 PGV196670:PGY196670 PQR196670:PQU196670 QAN196670:QAQ196670 QKJ196670:QKM196670 QUF196670:QUI196670 REB196670:REE196670 RNX196670:ROA196670 RXT196670:RXW196670 SHP196670:SHS196670 SRL196670:SRO196670 TBH196670:TBK196670 TLD196670:TLG196670 TUZ196670:TVC196670 UEV196670:UEY196670 UOR196670:UOU196670 UYN196670:UYQ196670 VIJ196670:VIM196670 VSF196670:VSI196670 WCB196670:WCE196670 WLX196670:WMA196670 WVT196670:WVW196670 L262206:O262206 JH262206:JK262206 TD262206:TG262206 ACZ262206:ADC262206 AMV262206:AMY262206 AWR262206:AWU262206 BGN262206:BGQ262206 BQJ262206:BQM262206 CAF262206:CAI262206 CKB262206:CKE262206 CTX262206:CUA262206 DDT262206:DDW262206 DNP262206:DNS262206 DXL262206:DXO262206 EHH262206:EHK262206 ERD262206:ERG262206 FAZ262206:FBC262206 FKV262206:FKY262206 FUR262206:FUU262206 GEN262206:GEQ262206 GOJ262206:GOM262206 GYF262206:GYI262206 HIB262206:HIE262206 HRX262206:HSA262206 IBT262206:IBW262206 ILP262206:ILS262206 IVL262206:IVO262206 JFH262206:JFK262206 JPD262206:JPG262206 JYZ262206:JZC262206 KIV262206:KIY262206 KSR262206:KSU262206 LCN262206:LCQ262206 LMJ262206:LMM262206 LWF262206:LWI262206 MGB262206:MGE262206 MPX262206:MQA262206 MZT262206:MZW262206 NJP262206:NJS262206 NTL262206:NTO262206 ODH262206:ODK262206 OND262206:ONG262206 OWZ262206:OXC262206 PGV262206:PGY262206 PQR262206:PQU262206 QAN262206:QAQ262206 QKJ262206:QKM262206 QUF262206:QUI262206 REB262206:REE262206 RNX262206:ROA262206 RXT262206:RXW262206 SHP262206:SHS262206 SRL262206:SRO262206 TBH262206:TBK262206 TLD262206:TLG262206 TUZ262206:TVC262206 UEV262206:UEY262206 UOR262206:UOU262206 UYN262206:UYQ262206 VIJ262206:VIM262206 VSF262206:VSI262206 WCB262206:WCE262206 WLX262206:WMA262206 WVT262206:WVW262206 L327742:O327742 JH327742:JK327742 TD327742:TG327742 ACZ327742:ADC327742 AMV327742:AMY327742 AWR327742:AWU327742 BGN327742:BGQ327742 BQJ327742:BQM327742 CAF327742:CAI327742 CKB327742:CKE327742 CTX327742:CUA327742 DDT327742:DDW327742 DNP327742:DNS327742 DXL327742:DXO327742 EHH327742:EHK327742 ERD327742:ERG327742 FAZ327742:FBC327742 FKV327742:FKY327742 FUR327742:FUU327742 GEN327742:GEQ327742 GOJ327742:GOM327742 GYF327742:GYI327742 HIB327742:HIE327742 HRX327742:HSA327742 IBT327742:IBW327742 ILP327742:ILS327742 IVL327742:IVO327742 JFH327742:JFK327742 JPD327742:JPG327742 JYZ327742:JZC327742 KIV327742:KIY327742 KSR327742:KSU327742 LCN327742:LCQ327742 LMJ327742:LMM327742 LWF327742:LWI327742 MGB327742:MGE327742 MPX327742:MQA327742 MZT327742:MZW327742 NJP327742:NJS327742 NTL327742:NTO327742 ODH327742:ODK327742 OND327742:ONG327742 OWZ327742:OXC327742 PGV327742:PGY327742 PQR327742:PQU327742 QAN327742:QAQ327742 QKJ327742:QKM327742 QUF327742:QUI327742 REB327742:REE327742 RNX327742:ROA327742 RXT327742:RXW327742 SHP327742:SHS327742 SRL327742:SRO327742 TBH327742:TBK327742 TLD327742:TLG327742 TUZ327742:TVC327742 UEV327742:UEY327742 UOR327742:UOU327742 UYN327742:UYQ327742 VIJ327742:VIM327742 VSF327742:VSI327742 WCB327742:WCE327742 WLX327742:WMA327742 WVT327742:WVW327742 L393278:O393278 JH393278:JK393278 TD393278:TG393278 ACZ393278:ADC393278 AMV393278:AMY393278 AWR393278:AWU393278 BGN393278:BGQ393278 BQJ393278:BQM393278 CAF393278:CAI393278 CKB393278:CKE393278 CTX393278:CUA393278 DDT393278:DDW393278 DNP393278:DNS393278 DXL393278:DXO393278 EHH393278:EHK393278 ERD393278:ERG393278 FAZ393278:FBC393278 FKV393278:FKY393278 FUR393278:FUU393278 GEN393278:GEQ393278 GOJ393278:GOM393278 GYF393278:GYI393278 HIB393278:HIE393278 HRX393278:HSA393278 IBT393278:IBW393278 ILP393278:ILS393278 IVL393278:IVO393278 JFH393278:JFK393278 JPD393278:JPG393278 JYZ393278:JZC393278 KIV393278:KIY393278 KSR393278:KSU393278 LCN393278:LCQ393278 LMJ393278:LMM393278 LWF393278:LWI393278 MGB393278:MGE393278 MPX393278:MQA393278 MZT393278:MZW393278 NJP393278:NJS393278 NTL393278:NTO393278 ODH393278:ODK393278 OND393278:ONG393278 OWZ393278:OXC393278 PGV393278:PGY393278 PQR393278:PQU393278 QAN393278:QAQ393278 QKJ393278:QKM393278 QUF393278:QUI393278 REB393278:REE393278 RNX393278:ROA393278 RXT393278:RXW393278 SHP393278:SHS393278 SRL393278:SRO393278 TBH393278:TBK393278 TLD393278:TLG393278 TUZ393278:TVC393278 UEV393278:UEY393278 UOR393278:UOU393278 UYN393278:UYQ393278 VIJ393278:VIM393278 VSF393278:VSI393278 WCB393278:WCE393278 WLX393278:WMA393278 WVT393278:WVW393278 L458814:O458814 JH458814:JK458814 TD458814:TG458814 ACZ458814:ADC458814 AMV458814:AMY458814 AWR458814:AWU458814 BGN458814:BGQ458814 BQJ458814:BQM458814 CAF458814:CAI458814 CKB458814:CKE458814 CTX458814:CUA458814 DDT458814:DDW458814 DNP458814:DNS458814 DXL458814:DXO458814 EHH458814:EHK458814 ERD458814:ERG458814 FAZ458814:FBC458814 FKV458814:FKY458814 FUR458814:FUU458814 GEN458814:GEQ458814 GOJ458814:GOM458814 GYF458814:GYI458814 HIB458814:HIE458814 HRX458814:HSA458814 IBT458814:IBW458814 ILP458814:ILS458814 IVL458814:IVO458814 JFH458814:JFK458814 JPD458814:JPG458814 JYZ458814:JZC458814 KIV458814:KIY458814 KSR458814:KSU458814 LCN458814:LCQ458814 LMJ458814:LMM458814 LWF458814:LWI458814 MGB458814:MGE458814 MPX458814:MQA458814 MZT458814:MZW458814 NJP458814:NJS458814 NTL458814:NTO458814 ODH458814:ODK458814 OND458814:ONG458814 OWZ458814:OXC458814 PGV458814:PGY458814 PQR458814:PQU458814 QAN458814:QAQ458814 QKJ458814:QKM458814 QUF458814:QUI458814 REB458814:REE458814 RNX458814:ROA458814 RXT458814:RXW458814 SHP458814:SHS458814 SRL458814:SRO458814 TBH458814:TBK458814 TLD458814:TLG458814 TUZ458814:TVC458814 UEV458814:UEY458814 UOR458814:UOU458814 UYN458814:UYQ458814 VIJ458814:VIM458814 VSF458814:VSI458814 WCB458814:WCE458814 WLX458814:WMA458814 WVT458814:WVW458814 L524350:O524350 JH524350:JK524350 TD524350:TG524350 ACZ524350:ADC524350 AMV524350:AMY524350 AWR524350:AWU524350 BGN524350:BGQ524350 BQJ524350:BQM524350 CAF524350:CAI524350 CKB524350:CKE524350 CTX524350:CUA524350 DDT524350:DDW524350 DNP524350:DNS524350 DXL524350:DXO524350 EHH524350:EHK524350 ERD524350:ERG524350 FAZ524350:FBC524350 FKV524350:FKY524350 FUR524350:FUU524350 GEN524350:GEQ524350 GOJ524350:GOM524350 GYF524350:GYI524350 HIB524350:HIE524350 HRX524350:HSA524350 IBT524350:IBW524350 ILP524350:ILS524350 IVL524350:IVO524350 JFH524350:JFK524350 JPD524350:JPG524350 JYZ524350:JZC524350 KIV524350:KIY524350 KSR524350:KSU524350 LCN524350:LCQ524350 LMJ524350:LMM524350 LWF524350:LWI524350 MGB524350:MGE524350 MPX524350:MQA524350 MZT524350:MZW524350 NJP524350:NJS524350 NTL524350:NTO524350 ODH524350:ODK524350 OND524350:ONG524350 OWZ524350:OXC524350 PGV524350:PGY524350 PQR524350:PQU524350 QAN524350:QAQ524350 QKJ524350:QKM524350 QUF524350:QUI524350 REB524350:REE524350 RNX524350:ROA524350 RXT524350:RXW524350 SHP524350:SHS524350 SRL524350:SRO524350 TBH524350:TBK524350 TLD524350:TLG524350 TUZ524350:TVC524350 UEV524350:UEY524350 UOR524350:UOU524350 UYN524350:UYQ524350 VIJ524350:VIM524350 VSF524350:VSI524350 WCB524350:WCE524350 WLX524350:WMA524350 WVT524350:WVW524350 L589886:O589886 JH589886:JK589886 TD589886:TG589886 ACZ589886:ADC589886 AMV589886:AMY589886 AWR589886:AWU589886 BGN589886:BGQ589886 BQJ589886:BQM589886 CAF589886:CAI589886 CKB589886:CKE589886 CTX589886:CUA589886 DDT589886:DDW589886 DNP589886:DNS589886 DXL589886:DXO589886 EHH589886:EHK589886 ERD589886:ERG589886 FAZ589886:FBC589886 FKV589886:FKY589886 FUR589886:FUU589886 GEN589886:GEQ589886 GOJ589886:GOM589886 GYF589886:GYI589886 HIB589886:HIE589886 HRX589886:HSA589886 IBT589886:IBW589886 ILP589886:ILS589886 IVL589886:IVO589886 JFH589886:JFK589886 JPD589886:JPG589886 JYZ589886:JZC589886 KIV589886:KIY589886 KSR589886:KSU589886 LCN589886:LCQ589886 LMJ589886:LMM589886 LWF589886:LWI589886 MGB589886:MGE589886 MPX589886:MQA589886 MZT589886:MZW589886 NJP589886:NJS589886 NTL589886:NTO589886 ODH589886:ODK589886 OND589886:ONG589886 OWZ589886:OXC589886 PGV589886:PGY589886 PQR589886:PQU589886 QAN589886:QAQ589886 QKJ589886:QKM589886 QUF589886:QUI589886 REB589886:REE589886 RNX589886:ROA589886 RXT589886:RXW589886 SHP589886:SHS589886 SRL589886:SRO589886 TBH589886:TBK589886 TLD589886:TLG589886 TUZ589886:TVC589886 UEV589886:UEY589886 UOR589886:UOU589886 UYN589886:UYQ589886 VIJ589886:VIM589886 VSF589886:VSI589886 WCB589886:WCE589886 WLX589886:WMA589886 WVT589886:WVW589886 L655422:O655422 JH655422:JK655422 TD655422:TG655422 ACZ655422:ADC655422 AMV655422:AMY655422 AWR655422:AWU655422 BGN655422:BGQ655422 BQJ655422:BQM655422 CAF655422:CAI655422 CKB655422:CKE655422 CTX655422:CUA655422 DDT655422:DDW655422 DNP655422:DNS655422 DXL655422:DXO655422 EHH655422:EHK655422 ERD655422:ERG655422 FAZ655422:FBC655422 FKV655422:FKY655422 FUR655422:FUU655422 GEN655422:GEQ655422 GOJ655422:GOM655422 GYF655422:GYI655422 HIB655422:HIE655422 HRX655422:HSA655422 IBT655422:IBW655422 ILP655422:ILS655422 IVL655422:IVO655422 JFH655422:JFK655422 JPD655422:JPG655422 JYZ655422:JZC655422 KIV655422:KIY655422 KSR655422:KSU655422 LCN655422:LCQ655422 LMJ655422:LMM655422 LWF655422:LWI655422 MGB655422:MGE655422 MPX655422:MQA655422 MZT655422:MZW655422 NJP655422:NJS655422 NTL655422:NTO655422 ODH655422:ODK655422 OND655422:ONG655422 OWZ655422:OXC655422 PGV655422:PGY655422 PQR655422:PQU655422 QAN655422:QAQ655422 QKJ655422:QKM655422 QUF655422:QUI655422 REB655422:REE655422 RNX655422:ROA655422 RXT655422:RXW655422 SHP655422:SHS655422 SRL655422:SRO655422 TBH655422:TBK655422 TLD655422:TLG655422 TUZ655422:TVC655422 UEV655422:UEY655422 UOR655422:UOU655422 UYN655422:UYQ655422 VIJ655422:VIM655422 VSF655422:VSI655422 WCB655422:WCE655422 WLX655422:WMA655422 WVT655422:WVW655422 L720958:O720958 JH720958:JK720958 TD720958:TG720958 ACZ720958:ADC720958 AMV720958:AMY720958 AWR720958:AWU720958 BGN720958:BGQ720958 BQJ720958:BQM720958 CAF720958:CAI720958 CKB720958:CKE720958 CTX720958:CUA720958 DDT720958:DDW720958 DNP720958:DNS720958 DXL720958:DXO720958 EHH720958:EHK720958 ERD720958:ERG720958 FAZ720958:FBC720958 FKV720958:FKY720958 FUR720958:FUU720958 GEN720958:GEQ720958 GOJ720958:GOM720958 GYF720958:GYI720958 HIB720958:HIE720958 HRX720958:HSA720958 IBT720958:IBW720958 ILP720958:ILS720958 IVL720958:IVO720958 JFH720958:JFK720958 JPD720958:JPG720958 JYZ720958:JZC720958 KIV720958:KIY720958 KSR720958:KSU720958 LCN720958:LCQ720958 LMJ720958:LMM720958 LWF720958:LWI720958 MGB720958:MGE720958 MPX720958:MQA720958 MZT720958:MZW720958 NJP720958:NJS720958 NTL720958:NTO720958 ODH720958:ODK720958 OND720958:ONG720958 OWZ720958:OXC720958 PGV720958:PGY720958 PQR720958:PQU720958 QAN720958:QAQ720958 QKJ720958:QKM720958 QUF720958:QUI720958 REB720958:REE720958 RNX720958:ROA720958 RXT720958:RXW720958 SHP720958:SHS720958 SRL720958:SRO720958 TBH720958:TBK720958 TLD720958:TLG720958 TUZ720958:TVC720958 UEV720958:UEY720958 UOR720958:UOU720958 UYN720958:UYQ720958 VIJ720958:VIM720958 VSF720958:VSI720958 WCB720958:WCE720958 WLX720958:WMA720958 WVT720958:WVW720958 L786494:O786494 JH786494:JK786494 TD786494:TG786494 ACZ786494:ADC786494 AMV786494:AMY786494 AWR786494:AWU786494 BGN786494:BGQ786494 BQJ786494:BQM786494 CAF786494:CAI786494 CKB786494:CKE786494 CTX786494:CUA786494 DDT786494:DDW786494 DNP786494:DNS786494 DXL786494:DXO786494 EHH786494:EHK786494 ERD786494:ERG786494 FAZ786494:FBC786494 FKV786494:FKY786494 FUR786494:FUU786494 GEN786494:GEQ786494 GOJ786494:GOM786494 GYF786494:GYI786494 HIB786494:HIE786494 HRX786494:HSA786494 IBT786494:IBW786494 ILP786494:ILS786494 IVL786494:IVO786494 JFH786494:JFK786494 JPD786494:JPG786494 JYZ786494:JZC786494 KIV786494:KIY786494 KSR786494:KSU786494 LCN786494:LCQ786494 LMJ786494:LMM786494 LWF786494:LWI786494 MGB786494:MGE786494 MPX786494:MQA786494 MZT786494:MZW786494 NJP786494:NJS786494 NTL786494:NTO786494 ODH786494:ODK786494 OND786494:ONG786494 OWZ786494:OXC786494 PGV786494:PGY786494 PQR786494:PQU786494 QAN786494:QAQ786494 QKJ786494:QKM786494 QUF786494:QUI786494 REB786494:REE786494 RNX786494:ROA786494 RXT786494:RXW786494 SHP786494:SHS786494 SRL786494:SRO786494 TBH786494:TBK786494 TLD786494:TLG786494 TUZ786494:TVC786494 UEV786494:UEY786494 UOR786494:UOU786494 UYN786494:UYQ786494 VIJ786494:VIM786494 VSF786494:VSI786494 WCB786494:WCE786494 WLX786494:WMA786494 WVT786494:WVW786494 L852030:O852030 JH852030:JK852030 TD852030:TG852030 ACZ852030:ADC852030 AMV852030:AMY852030 AWR852030:AWU852030 BGN852030:BGQ852030 BQJ852030:BQM852030 CAF852030:CAI852030 CKB852030:CKE852030 CTX852030:CUA852030 DDT852030:DDW852030 DNP852030:DNS852030 DXL852030:DXO852030 EHH852030:EHK852030 ERD852030:ERG852030 FAZ852030:FBC852030 FKV852030:FKY852030 FUR852030:FUU852030 GEN852030:GEQ852030 GOJ852030:GOM852030 GYF852030:GYI852030 HIB852030:HIE852030 HRX852030:HSA852030 IBT852030:IBW852030 ILP852030:ILS852030 IVL852030:IVO852030 JFH852030:JFK852030 JPD852030:JPG852030 JYZ852030:JZC852030 KIV852030:KIY852030 KSR852030:KSU852030 LCN852030:LCQ852030 LMJ852030:LMM852030 LWF852030:LWI852030 MGB852030:MGE852030 MPX852030:MQA852030 MZT852030:MZW852030 NJP852030:NJS852030 NTL852030:NTO852030 ODH852030:ODK852030 OND852030:ONG852030 OWZ852030:OXC852030 PGV852030:PGY852030 PQR852030:PQU852030 QAN852030:QAQ852030 QKJ852030:QKM852030 QUF852030:QUI852030 REB852030:REE852030 RNX852030:ROA852030 RXT852030:RXW852030 SHP852030:SHS852030 SRL852030:SRO852030 TBH852030:TBK852030 TLD852030:TLG852030 TUZ852030:TVC852030 UEV852030:UEY852030 UOR852030:UOU852030 UYN852030:UYQ852030 VIJ852030:VIM852030 VSF852030:VSI852030 WCB852030:WCE852030 WLX852030:WMA852030 WVT852030:WVW852030 L917566:O917566 JH917566:JK917566 TD917566:TG917566 ACZ917566:ADC917566 AMV917566:AMY917566 AWR917566:AWU917566 BGN917566:BGQ917566 BQJ917566:BQM917566 CAF917566:CAI917566 CKB917566:CKE917566 CTX917566:CUA917566 DDT917566:DDW917566 DNP917566:DNS917566 DXL917566:DXO917566 EHH917566:EHK917566 ERD917566:ERG917566 FAZ917566:FBC917566 FKV917566:FKY917566 FUR917566:FUU917566 GEN917566:GEQ917566 GOJ917566:GOM917566 GYF917566:GYI917566 HIB917566:HIE917566 HRX917566:HSA917566 IBT917566:IBW917566 ILP917566:ILS917566 IVL917566:IVO917566 JFH917566:JFK917566 JPD917566:JPG917566 JYZ917566:JZC917566 KIV917566:KIY917566 KSR917566:KSU917566 LCN917566:LCQ917566 LMJ917566:LMM917566 LWF917566:LWI917566 MGB917566:MGE917566 MPX917566:MQA917566 MZT917566:MZW917566 NJP917566:NJS917566 NTL917566:NTO917566 ODH917566:ODK917566 OND917566:ONG917566 OWZ917566:OXC917566 PGV917566:PGY917566 PQR917566:PQU917566 QAN917566:QAQ917566 QKJ917566:QKM917566 QUF917566:QUI917566 REB917566:REE917566 RNX917566:ROA917566 RXT917566:RXW917566 SHP917566:SHS917566 SRL917566:SRO917566 TBH917566:TBK917566 TLD917566:TLG917566 TUZ917566:TVC917566 UEV917566:UEY917566 UOR917566:UOU917566 UYN917566:UYQ917566 VIJ917566:VIM917566 VSF917566:VSI917566 WCB917566:WCE917566 WLX917566:WMA917566 WVT917566:WVW917566 L983102:O983102 JH983102:JK983102 TD983102:TG983102 ACZ983102:ADC983102 AMV983102:AMY983102 AWR983102:AWU983102 BGN983102:BGQ983102 BQJ983102:BQM983102 CAF983102:CAI983102 CKB983102:CKE983102 CTX983102:CUA983102 DDT983102:DDW983102 DNP983102:DNS983102 DXL983102:DXO983102 EHH983102:EHK983102 ERD983102:ERG983102 FAZ983102:FBC983102 FKV983102:FKY983102 FUR983102:FUU983102 GEN983102:GEQ983102 GOJ983102:GOM983102 GYF983102:GYI983102 HIB983102:HIE983102 HRX983102:HSA983102 IBT983102:IBW983102 ILP983102:ILS983102 IVL983102:IVO983102 JFH983102:JFK983102 JPD983102:JPG983102 JYZ983102:JZC983102 KIV983102:KIY983102 KSR983102:KSU983102 LCN983102:LCQ983102 LMJ983102:LMM983102 LWF983102:LWI983102 MGB983102:MGE983102 MPX983102:MQA983102 MZT983102:MZW983102 NJP983102:NJS983102 NTL983102:NTO983102 ODH983102:ODK983102 OND983102:ONG983102 OWZ983102:OXC983102 PGV983102:PGY983102 PQR983102:PQU983102 QAN983102:QAQ983102 QKJ983102:QKM983102 QUF983102:QUI983102 REB983102:REE983102 RNX983102:ROA983102 RXT983102:RXW983102 SHP983102:SHS983102 SRL983102:SRO983102 TBH983102:TBK983102 TLD983102:TLG983102 TUZ983102:TVC983102 UEV983102:UEY983102 UOR983102:UOU983102 UYN983102:UYQ983102 VIJ983102:VIM983102 VSF983102:VSI983102 WCB983102:WCE983102 WLX983102:WMA983102 WVT983102:WVW983102 L64:N64 JH64:JJ64 TD64:TF64 ACZ64:ADB64 AMV64:AMX64 AWR64:AWT64 BGN64:BGP64 BQJ64:BQL64 CAF64:CAH64 CKB64:CKD64 CTX64:CTZ64 DDT64:DDV64 DNP64:DNR64 DXL64:DXN64 EHH64:EHJ64 ERD64:ERF64 FAZ64:FBB64 FKV64:FKX64 FUR64:FUT64 GEN64:GEP64 GOJ64:GOL64 GYF64:GYH64 HIB64:HID64 HRX64:HRZ64 IBT64:IBV64 ILP64:ILR64 IVL64:IVN64 JFH64:JFJ64 JPD64:JPF64 JYZ64:JZB64 KIV64:KIX64 KSR64:KST64 LCN64:LCP64 LMJ64:LML64 LWF64:LWH64 MGB64:MGD64 MPX64:MPZ64 MZT64:MZV64 NJP64:NJR64 NTL64:NTN64 ODH64:ODJ64 OND64:ONF64 OWZ64:OXB64 PGV64:PGX64 PQR64:PQT64 QAN64:QAP64 QKJ64:QKL64 QUF64:QUH64 REB64:RED64 RNX64:RNZ64 RXT64:RXV64 SHP64:SHR64 SRL64:SRN64 TBH64:TBJ64 TLD64:TLF64 TUZ64:TVB64 UEV64:UEX64 UOR64:UOT64 UYN64:UYP64 VIJ64:VIL64 VSF64:VSH64 WCB64:WCD64 WLX64:WLZ64 WVT64:WVV64 L65600:N65600 JH65600:JJ65600 TD65600:TF65600 ACZ65600:ADB65600 AMV65600:AMX65600 AWR65600:AWT65600 BGN65600:BGP65600 BQJ65600:BQL65600 CAF65600:CAH65600 CKB65600:CKD65600 CTX65600:CTZ65600 DDT65600:DDV65600 DNP65600:DNR65600 DXL65600:DXN65600 EHH65600:EHJ65600 ERD65600:ERF65600 FAZ65600:FBB65600 FKV65600:FKX65600 FUR65600:FUT65600 GEN65600:GEP65600 GOJ65600:GOL65600 GYF65600:GYH65600 HIB65600:HID65600 HRX65600:HRZ65600 IBT65600:IBV65600 ILP65600:ILR65600 IVL65600:IVN65600 JFH65600:JFJ65600 JPD65600:JPF65600 JYZ65600:JZB65600 KIV65600:KIX65600 KSR65600:KST65600 LCN65600:LCP65600 LMJ65600:LML65600 LWF65600:LWH65600 MGB65600:MGD65600 MPX65600:MPZ65600 MZT65600:MZV65600 NJP65600:NJR65600 NTL65600:NTN65600 ODH65600:ODJ65600 OND65600:ONF65600 OWZ65600:OXB65600 PGV65600:PGX65600 PQR65600:PQT65600 QAN65600:QAP65600 QKJ65600:QKL65600 QUF65600:QUH65600 REB65600:RED65600 RNX65600:RNZ65600 RXT65600:RXV65600 SHP65600:SHR65600 SRL65600:SRN65600 TBH65600:TBJ65600 TLD65600:TLF65600 TUZ65600:TVB65600 UEV65600:UEX65600 UOR65600:UOT65600 UYN65600:UYP65600 VIJ65600:VIL65600 VSF65600:VSH65600 WCB65600:WCD65600 WLX65600:WLZ65600 WVT65600:WVV65600 L131136:N131136 JH131136:JJ131136 TD131136:TF131136 ACZ131136:ADB131136 AMV131136:AMX131136 AWR131136:AWT131136 BGN131136:BGP131136 BQJ131136:BQL131136 CAF131136:CAH131136 CKB131136:CKD131136 CTX131136:CTZ131136 DDT131136:DDV131136 DNP131136:DNR131136 DXL131136:DXN131136 EHH131136:EHJ131136 ERD131136:ERF131136 FAZ131136:FBB131136 FKV131136:FKX131136 FUR131136:FUT131136 GEN131136:GEP131136 GOJ131136:GOL131136 GYF131136:GYH131136 HIB131136:HID131136 HRX131136:HRZ131136 IBT131136:IBV131136 ILP131136:ILR131136 IVL131136:IVN131136 JFH131136:JFJ131136 JPD131136:JPF131136 JYZ131136:JZB131136 KIV131136:KIX131136 KSR131136:KST131136 LCN131136:LCP131136 LMJ131136:LML131136 LWF131136:LWH131136 MGB131136:MGD131136 MPX131136:MPZ131136 MZT131136:MZV131136 NJP131136:NJR131136 NTL131136:NTN131136 ODH131136:ODJ131136 OND131136:ONF131136 OWZ131136:OXB131136 PGV131136:PGX131136 PQR131136:PQT131136 QAN131136:QAP131136 QKJ131136:QKL131136 QUF131136:QUH131136 REB131136:RED131136 RNX131136:RNZ131136 RXT131136:RXV131136 SHP131136:SHR131136 SRL131136:SRN131136 TBH131136:TBJ131136 TLD131136:TLF131136 TUZ131136:TVB131136 UEV131136:UEX131136 UOR131136:UOT131136 UYN131136:UYP131136 VIJ131136:VIL131136 VSF131136:VSH131136 WCB131136:WCD131136 WLX131136:WLZ131136 WVT131136:WVV131136 L196672:N196672 JH196672:JJ196672 TD196672:TF196672 ACZ196672:ADB196672 AMV196672:AMX196672 AWR196672:AWT196672 BGN196672:BGP196672 BQJ196672:BQL196672 CAF196672:CAH196672 CKB196672:CKD196672 CTX196672:CTZ196672 DDT196672:DDV196672 DNP196672:DNR196672 DXL196672:DXN196672 EHH196672:EHJ196672 ERD196672:ERF196672 FAZ196672:FBB196672 FKV196672:FKX196672 FUR196672:FUT196672 GEN196672:GEP196672 GOJ196672:GOL196672 GYF196672:GYH196672 HIB196672:HID196672 HRX196672:HRZ196672 IBT196672:IBV196672 ILP196672:ILR196672 IVL196672:IVN196672 JFH196672:JFJ196672 JPD196672:JPF196672 JYZ196672:JZB196672 KIV196672:KIX196672 KSR196672:KST196672 LCN196672:LCP196672 LMJ196672:LML196672 LWF196672:LWH196672 MGB196672:MGD196672 MPX196672:MPZ196672 MZT196672:MZV196672 NJP196672:NJR196672 NTL196672:NTN196672 ODH196672:ODJ196672 OND196672:ONF196672 OWZ196672:OXB196672 PGV196672:PGX196672 PQR196672:PQT196672 QAN196672:QAP196672 QKJ196672:QKL196672 QUF196672:QUH196672 REB196672:RED196672 RNX196672:RNZ196672 RXT196672:RXV196672 SHP196672:SHR196672 SRL196672:SRN196672 TBH196672:TBJ196672 TLD196672:TLF196672 TUZ196672:TVB196672 UEV196672:UEX196672 UOR196672:UOT196672 UYN196672:UYP196672 VIJ196672:VIL196672 VSF196672:VSH196672 WCB196672:WCD196672 WLX196672:WLZ196672 WVT196672:WVV196672 L262208:N262208 JH262208:JJ262208 TD262208:TF262208 ACZ262208:ADB262208 AMV262208:AMX262208 AWR262208:AWT262208 BGN262208:BGP262208 BQJ262208:BQL262208 CAF262208:CAH262208 CKB262208:CKD262208 CTX262208:CTZ262208 DDT262208:DDV262208 DNP262208:DNR262208 DXL262208:DXN262208 EHH262208:EHJ262208 ERD262208:ERF262208 FAZ262208:FBB262208 FKV262208:FKX262208 FUR262208:FUT262208 GEN262208:GEP262208 GOJ262208:GOL262208 GYF262208:GYH262208 HIB262208:HID262208 HRX262208:HRZ262208 IBT262208:IBV262208 ILP262208:ILR262208 IVL262208:IVN262208 JFH262208:JFJ262208 JPD262208:JPF262208 JYZ262208:JZB262208 KIV262208:KIX262208 KSR262208:KST262208 LCN262208:LCP262208 LMJ262208:LML262208 LWF262208:LWH262208 MGB262208:MGD262208 MPX262208:MPZ262208 MZT262208:MZV262208 NJP262208:NJR262208 NTL262208:NTN262208 ODH262208:ODJ262208 OND262208:ONF262208 OWZ262208:OXB262208 PGV262208:PGX262208 PQR262208:PQT262208 QAN262208:QAP262208 QKJ262208:QKL262208 QUF262208:QUH262208 REB262208:RED262208 RNX262208:RNZ262208 RXT262208:RXV262208 SHP262208:SHR262208 SRL262208:SRN262208 TBH262208:TBJ262208 TLD262208:TLF262208 TUZ262208:TVB262208 UEV262208:UEX262208 UOR262208:UOT262208 UYN262208:UYP262208 VIJ262208:VIL262208 VSF262208:VSH262208 WCB262208:WCD262208 WLX262208:WLZ262208 WVT262208:WVV262208 L327744:N327744 JH327744:JJ327744 TD327744:TF327744 ACZ327744:ADB327744 AMV327744:AMX327744 AWR327744:AWT327744 BGN327744:BGP327744 BQJ327744:BQL327744 CAF327744:CAH327744 CKB327744:CKD327744 CTX327744:CTZ327744 DDT327744:DDV327744 DNP327744:DNR327744 DXL327744:DXN327744 EHH327744:EHJ327744 ERD327744:ERF327744 FAZ327744:FBB327744 FKV327744:FKX327744 FUR327744:FUT327744 GEN327744:GEP327744 GOJ327744:GOL327744 GYF327744:GYH327744 HIB327744:HID327744 HRX327744:HRZ327744 IBT327744:IBV327744 ILP327744:ILR327744 IVL327744:IVN327744 JFH327744:JFJ327744 JPD327744:JPF327744 JYZ327744:JZB327744 KIV327744:KIX327744 KSR327744:KST327744 LCN327744:LCP327744 LMJ327744:LML327744 LWF327744:LWH327744 MGB327744:MGD327744 MPX327744:MPZ327744 MZT327744:MZV327744 NJP327744:NJR327744 NTL327744:NTN327744 ODH327744:ODJ327744 OND327744:ONF327744 OWZ327744:OXB327744 PGV327744:PGX327744 PQR327744:PQT327744 QAN327744:QAP327744 QKJ327744:QKL327744 QUF327744:QUH327744 REB327744:RED327744 RNX327744:RNZ327744 RXT327744:RXV327744 SHP327744:SHR327744 SRL327744:SRN327744 TBH327744:TBJ327744 TLD327744:TLF327744 TUZ327744:TVB327744 UEV327744:UEX327744 UOR327744:UOT327744 UYN327744:UYP327744 VIJ327744:VIL327744 VSF327744:VSH327744 WCB327744:WCD327744 WLX327744:WLZ327744 WVT327744:WVV327744 L393280:N393280 JH393280:JJ393280 TD393280:TF393280 ACZ393280:ADB393280 AMV393280:AMX393280 AWR393280:AWT393280 BGN393280:BGP393280 BQJ393280:BQL393280 CAF393280:CAH393280 CKB393280:CKD393280 CTX393280:CTZ393280 DDT393280:DDV393280 DNP393280:DNR393280 DXL393280:DXN393280 EHH393280:EHJ393280 ERD393280:ERF393280 FAZ393280:FBB393280 FKV393280:FKX393280 FUR393280:FUT393280 GEN393280:GEP393280 GOJ393280:GOL393280 GYF393280:GYH393280 HIB393280:HID393280 HRX393280:HRZ393280 IBT393280:IBV393280 ILP393280:ILR393280 IVL393280:IVN393280 JFH393280:JFJ393280 JPD393280:JPF393280 JYZ393280:JZB393280 KIV393280:KIX393280 KSR393280:KST393280 LCN393280:LCP393280 LMJ393280:LML393280 LWF393280:LWH393280 MGB393280:MGD393280 MPX393280:MPZ393280 MZT393280:MZV393280 NJP393280:NJR393280 NTL393280:NTN393280 ODH393280:ODJ393280 OND393280:ONF393280 OWZ393280:OXB393280 PGV393280:PGX393280 PQR393280:PQT393280 QAN393280:QAP393280 QKJ393280:QKL393280 QUF393280:QUH393280 REB393280:RED393280 RNX393280:RNZ393280 RXT393280:RXV393280 SHP393280:SHR393280 SRL393280:SRN393280 TBH393280:TBJ393280 TLD393280:TLF393280 TUZ393280:TVB393280 UEV393280:UEX393280 UOR393280:UOT393280 UYN393280:UYP393280 VIJ393280:VIL393280 VSF393280:VSH393280 WCB393280:WCD393280 WLX393280:WLZ393280 WVT393280:WVV393280 L458816:N458816 JH458816:JJ458816 TD458816:TF458816 ACZ458816:ADB458816 AMV458816:AMX458816 AWR458816:AWT458816 BGN458816:BGP458816 BQJ458816:BQL458816 CAF458816:CAH458816 CKB458816:CKD458816 CTX458816:CTZ458816 DDT458816:DDV458816 DNP458816:DNR458816 DXL458816:DXN458816 EHH458816:EHJ458816 ERD458816:ERF458816 FAZ458816:FBB458816 FKV458816:FKX458816 FUR458816:FUT458816 GEN458816:GEP458816 GOJ458816:GOL458816 GYF458816:GYH458816 HIB458816:HID458816 HRX458816:HRZ458816 IBT458816:IBV458816 ILP458816:ILR458816 IVL458816:IVN458816 JFH458816:JFJ458816 JPD458816:JPF458816 JYZ458816:JZB458816 KIV458816:KIX458816 KSR458816:KST458816 LCN458816:LCP458816 LMJ458816:LML458816 LWF458816:LWH458816 MGB458816:MGD458816 MPX458816:MPZ458816 MZT458816:MZV458816 NJP458816:NJR458816 NTL458816:NTN458816 ODH458816:ODJ458816 OND458816:ONF458816 OWZ458816:OXB458816 PGV458816:PGX458816 PQR458816:PQT458816 QAN458816:QAP458816 QKJ458816:QKL458816 QUF458816:QUH458816 REB458816:RED458816 RNX458816:RNZ458816 RXT458816:RXV458816 SHP458816:SHR458816 SRL458816:SRN458816 TBH458816:TBJ458816 TLD458816:TLF458816 TUZ458816:TVB458816 UEV458816:UEX458816 UOR458816:UOT458816 UYN458816:UYP458816 VIJ458816:VIL458816 VSF458816:VSH458816 WCB458816:WCD458816 WLX458816:WLZ458816 WVT458816:WVV458816 L524352:N524352 JH524352:JJ524352 TD524352:TF524352 ACZ524352:ADB524352 AMV524352:AMX524352 AWR524352:AWT524352 BGN524352:BGP524352 BQJ524352:BQL524352 CAF524352:CAH524352 CKB524352:CKD524352 CTX524352:CTZ524352 DDT524352:DDV524352 DNP524352:DNR524352 DXL524352:DXN524352 EHH524352:EHJ524352 ERD524352:ERF524352 FAZ524352:FBB524352 FKV524352:FKX524352 FUR524352:FUT524352 GEN524352:GEP524352 GOJ524352:GOL524352 GYF524352:GYH524352 HIB524352:HID524352 HRX524352:HRZ524352 IBT524352:IBV524352 ILP524352:ILR524352 IVL524352:IVN524352 JFH524352:JFJ524352 JPD524352:JPF524352 JYZ524352:JZB524352 KIV524352:KIX524352 KSR524352:KST524352 LCN524352:LCP524352 LMJ524352:LML524352 LWF524352:LWH524352 MGB524352:MGD524352 MPX524352:MPZ524352 MZT524352:MZV524352 NJP524352:NJR524352 NTL524352:NTN524352 ODH524352:ODJ524352 OND524352:ONF524352 OWZ524352:OXB524352 PGV524352:PGX524352 PQR524352:PQT524352 QAN524352:QAP524352 QKJ524352:QKL524352 QUF524352:QUH524352 REB524352:RED524352 RNX524352:RNZ524352 RXT524352:RXV524352 SHP524352:SHR524352 SRL524352:SRN524352 TBH524352:TBJ524352 TLD524352:TLF524352 TUZ524352:TVB524352 UEV524352:UEX524352 UOR524352:UOT524352 UYN524352:UYP524352 VIJ524352:VIL524352 VSF524352:VSH524352 WCB524352:WCD524352 WLX524352:WLZ524352 WVT524352:WVV524352 L589888:N589888 JH589888:JJ589888 TD589888:TF589888 ACZ589888:ADB589888 AMV589888:AMX589888 AWR589888:AWT589888 BGN589888:BGP589888 BQJ589888:BQL589888 CAF589888:CAH589888 CKB589888:CKD589888 CTX589888:CTZ589888 DDT589888:DDV589888 DNP589888:DNR589888 DXL589888:DXN589888 EHH589888:EHJ589888 ERD589888:ERF589888 FAZ589888:FBB589888 FKV589888:FKX589888 FUR589888:FUT589888 GEN589888:GEP589888 GOJ589888:GOL589888 GYF589888:GYH589888 HIB589888:HID589888 HRX589888:HRZ589888 IBT589888:IBV589888 ILP589888:ILR589888 IVL589888:IVN589888 JFH589888:JFJ589888 JPD589888:JPF589888 JYZ589888:JZB589888 KIV589888:KIX589888 KSR589888:KST589888 LCN589888:LCP589888 LMJ589888:LML589888 LWF589888:LWH589888 MGB589888:MGD589888 MPX589888:MPZ589888 MZT589888:MZV589888 NJP589888:NJR589888 NTL589888:NTN589888 ODH589888:ODJ589888 OND589888:ONF589888 OWZ589888:OXB589888 PGV589888:PGX589888 PQR589888:PQT589888 QAN589888:QAP589888 QKJ589888:QKL589888 QUF589888:QUH589888 REB589888:RED589888 RNX589888:RNZ589888 RXT589888:RXV589888 SHP589888:SHR589888 SRL589888:SRN589888 TBH589888:TBJ589888 TLD589888:TLF589888 TUZ589888:TVB589888 UEV589888:UEX589888 UOR589888:UOT589888 UYN589888:UYP589888 VIJ589888:VIL589888 VSF589888:VSH589888 WCB589888:WCD589888 WLX589888:WLZ589888 WVT589888:WVV589888 L655424:N655424 JH655424:JJ655424 TD655424:TF655424 ACZ655424:ADB655424 AMV655424:AMX655424 AWR655424:AWT655424 BGN655424:BGP655424 BQJ655424:BQL655424 CAF655424:CAH655424 CKB655424:CKD655424 CTX655424:CTZ655424 DDT655424:DDV655424 DNP655424:DNR655424 DXL655424:DXN655424 EHH655424:EHJ655424 ERD655424:ERF655424 FAZ655424:FBB655424 FKV655424:FKX655424 FUR655424:FUT655424 GEN655424:GEP655424 GOJ655424:GOL655424 GYF655424:GYH655424 HIB655424:HID655424 HRX655424:HRZ655424 IBT655424:IBV655424 ILP655424:ILR655424 IVL655424:IVN655424 JFH655424:JFJ655424 JPD655424:JPF655424 JYZ655424:JZB655424 KIV655424:KIX655424 KSR655424:KST655424 LCN655424:LCP655424 LMJ655424:LML655424 LWF655424:LWH655424 MGB655424:MGD655424 MPX655424:MPZ655424 MZT655424:MZV655424 NJP655424:NJR655424 NTL655424:NTN655424 ODH655424:ODJ655424 OND655424:ONF655424 OWZ655424:OXB655424 PGV655424:PGX655424 PQR655424:PQT655424 QAN655424:QAP655424 QKJ655424:QKL655424 QUF655424:QUH655424 REB655424:RED655424 RNX655424:RNZ655424 RXT655424:RXV655424 SHP655424:SHR655424 SRL655424:SRN655424 TBH655424:TBJ655424 TLD655424:TLF655424 TUZ655424:TVB655424 UEV655424:UEX655424 UOR655424:UOT655424 UYN655424:UYP655424 VIJ655424:VIL655424 VSF655424:VSH655424 WCB655424:WCD655424 WLX655424:WLZ655424 WVT655424:WVV655424 L720960:N720960 JH720960:JJ720960 TD720960:TF720960 ACZ720960:ADB720960 AMV720960:AMX720960 AWR720960:AWT720960 BGN720960:BGP720960 BQJ720960:BQL720960 CAF720960:CAH720960 CKB720960:CKD720960 CTX720960:CTZ720960 DDT720960:DDV720960 DNP720960:DNR720960 DXL720960:DXN720960 EHH720960:EHJ720960 ERD720960:ERF720960 FAZ720960:FBB720960 FKV720960:FKX720960 FUR720960:FUT720960 GEN720960:GEP720960 GOJ720960:GOL720960 GYF720960:GYH720960 HIB720960:HID720960 HRX720960:HRZ720960 IBT720960:IBV720960 ILP720960:ILR720960 IVL720960:IVN720960 JFH720960:JFJ720960 JPD720960:JPF720960 JYZ720960:JZB720960 KIV720960:KIX720960 KSR720960:KST720960 LCN720960:LCP720960 LMJ720960:LML720960 LWF720960:LWH720960 MGB720960:MGD720960 MPX720960:MPZ720960 MZT720960:MZV720960 NJP720960:NJR720960 NTL720960:NTN720960 ODH720960:ODJ720960 OND720960:ONF720960 OWZ720960:OXB720960 PGV720960:PGX720960 PQR720960:PQT720960 QAN720960:QAP720960 QKJ720960:QKL720960 QUF720960:QUH720960 REB720960:RED720960 RNX720960:RNZ720960 RXT720960:RXV720960 SHP720960:SHR720960 SRL720960:SRN720960 TBH720960:TBJ720960 TLD720960:TLF720960 TUZ720960:TVB720960 UEV720960:UEX720960 UOR720960:UOT720960 UYN720960:UYP720960 VIJ720960:VIL720960 VSF720960:VSH720960 WCB720960:WCD720960 WLX720960:WLZ720960 WVT720960:WVV720960 L786496:N786496 JH786496:JJ786496 TD786496:TF786496 ACZ786496:ADB786496 AMV786496:AMX786496 AWR786496:AWT786496 BGN786496:BGP786496 BQJ786496:BQL786496 CAF786496:CAH786496 CKB786496:CKD786496 CTX786496:CTZ786496 DDT786496:DDV786496 DNP786496:DNR786496 DXL786496:DXN786496 EHH786496:EHJ786496 ERD786496:ERF786496 FAZ786496:FBB786496 FKV786496:FKX786496 FUR786496:FUT786496 GEN786496:GEP786496 GOJ786496:GOL786496 GYF786496:GYH786496 HIB786496:HID786496 HRX786496:HRZ786496 IBT786496:IBV786496 ILP786496:ILR786496 IVL786496:IVN786496 JFH786496:JFJ786496 JPD786496:JPF786496 JYZ786496:JZB786496 KIV786496:KIX786496 KSR786496:KST786496 LCN786496:LCP786496 LMJ786496:LML786496 LWF786496:LWH786496 MGB786496:MGD786496 MPX786496:MPZ786496 MZT786496:MZV786496 NJP786496:NJR786496 NTL786496:NTN786496 ODH786496:ODJ786496 OND786496:ONF786496 OWZ786496:OXB786496 PGV786496:PGX786496 PQR786496:PQT786496 QAN786496:QAP786496 QKJ786496:QKL786496 QUF786496:QUH786496 REB786496:RED786496 RNX786496:RNZ786496 RXT786496:RXV786496 SHP786496:SHR786496 SRL786496:SRN786496 TBH786496:TBJ786496 TLD786496:TLF786496 TUZ786496:TVB786496 UEV786496:UEX786496 UOR786496:UOT786496 UYN786496:UYP786496 VIJ786496:VIL786496 VSF786496:VSH786496 WCB786496:WCD786496 WLX786496:WLZ786496 WVT786496:WVV786496 L852032:N852032 JH852032:JJ852032 TD852032:TF852032 ACZ852032:ADB852032 AMV852032:AMX852032 AWR852032:AWT852032 BGN852032:BGP852032 BQJ852032:BQL852032 CAF852032:CAH852032 CKB852032:CKD852032 CTX852032:CTZ852032 DDT852032:DDV852032 DNP852032:DNR852032 DXL852032:DXN852032 EHH852032:EHJ852032 ERD852032:ERF852032 FAZ852032:FBB852032 FKV852032:FKX852032 FUR852032:FUT852032 GEN852032:GEP852032 GOJ852032:GOL852032 GYF852032:GYH852032 HIB852032:HID852032 HRX852032:HRZ852032 IBT852032:IBV852032 ILP852032:ILR852032 IVL852032:IVN852032 JFH852032:JFJ852032 JPD852032:JPF852032 JYZ852032:JZB852032 KIV852032:KIX852032 KSR852032:KST852032 LCN852032:LCP852032 LMJ852032:LML852032 LWF852032:LWH852032 MGB852032:MGD852032 MPX852032:MPZ852032 MZT852032:MZV852032 NJP852032:NJR852032 NTL852032:NTN852032 ODH852032:ODJ852032 OND852032:ONF852032 OWZ852032:OXB852032 PGV852032:PGX852032 PQR852032:PQT852032 QAN852032:QAP852032 QKJ852032:QKL852032 QUF852032:QUH852032 REB852032:RED852032 RNX852032:RNZ852032 RXT852032:RXV852032 SHP852032:SHR852032 SRL852032:SRN852032 TBH852032:TBJ852032 TLD852032:TLF852032 TUZ852032:TVB852032 UEV852032:UEX852032 UOR852032:UOT852032 UYN852032:UYP852032 VIJ852032:VIL852032 VSF852032:VSH852032 WCB852032:WCD852032 WLX852032:WLZ852032 WVT852032:WVV852032 L917568:N917568 JH917568:JJ917568 TD917568:TF917568 ACZ917568:ADB917568 AMV917568:AMX917568 AWR917568:AWT917568 BGN917568:BGP917568 BQJ917568:BQL917568 CAF917568:CAH917568 CKB917568:CKD917568 CTX917568:CTZ917568 DDT917568:DDV917568 DNP917568:DNR917568 DXL917568:DXN917568 EHH917568:EHJ917568 ERD917568:ERF917568 FAZ917568:FBB917568 FKV917568:FKX917568 FUR917568:FUT917568 GEN917568:GEP917568 GOJ917568:GOL917568 GYF917568:GYH917568 HIB917568:HID917568 HRX917568:HRZ917568 IBT917568:IBV917568 ILP917568:ILR917568 IVL917568:IVN917568 JFH917568:JFJ917568 JPD917568:JPF917568 JYZ917568:JZB917568 KIV917568:KIX917568 KSR917568:KST917568 LCN917568:LCP917568 LMJ917568:LML917568 LWF917568:LWH917568 MGB917568:MGD917568 MPX917568:MPZ917568 MZT917568:MZV917568 NJP917568:NJR917568 NTL917568:NTN917568 ODH917568:ODJ917568 OND917568:ONF917568 OWZ917568:OXB917568 PGV917568:PGX917568 PQR917568:PQT917568 QAN917568:QAP917568 QKJ917568:QKL917568 QUF917568:QUH917568 REB917568:RED917568 RNX917568:RNZ917568 RXT917568:RXV917568 SHP917568:SHR917568 SRL917568:SRN917568 TBH917568:TBJ917568 TLD917568:TLF917568 TUZ917568:TVB917568 UEV917568:UEX917568 UOR917568:UOT917568 UYN917568:UYP917568 VIJ917568:VIL917568 VSF917568:VSH917568 WCB917568:WCD917568 WLX917568:WLZ917568 WVT917568:WVV917568 L983104:N983104 JH983104:JJ983104 TD983104:TF983104 ACZ983104:ADB983104 AMV983104:AMX983104 AWR983104:AWT983104 BGN983104:BGP983104 BQJ983104:BQL983104 CAF983104:CAH983104 CKB983104:CKD983104 CTX983104:CTZ983104 DDT983104:DDV983104 DNP983104:DNR983104 DXL983104:DXN983104 EHH983104:EHJ983104 ERD983104:ERF983104 FAZ983104:FBB983104 FKV983104:FKX983104 FUR983104:FUT983104 GEN983104:GEP983104 GOJ983104:GOL983104 GYF983104:GYH983104 HIB983104:HID983104 HRX983104:HRZ983104 IBT983104:IBV983104 ILP983104:ILR983104 IVL983104:IVN983104 JFH983104:JFJ983104 JPD983104:JPF983104 JYZ983104:JZB983104 KIV983104:KIX983104 KSR983104:KST983104 LCN983104:LCP983104 LMJ983104:LML983104 LWF983104:LWH983104 MGB983104:MGD983104 MPX983104:MPZ983104 MZT983104:MZV983104 NJP983104:NJR983104 NTL983104:NTN983104 ODH983104:ODJ983104 OND983104:ONF983104 OWZ983104:OXB983104 PGV983104:PGX983104 PQR983104:PQT983104 QAN983104:QAP983104 QKJ983104:QKL983104 QUF983104:QUH983104 REB983104:RED983104 RNX983104:RNZ983104 RXT983104:RXV983104 SHP983104:SHR983104 SRL983104:SRN983104 TBH983104:TBJ983104 TLD983104:TLF983104 TUZ983104:TVB983104 UEV983104:UEX983104 UOR983104:UOT983104 UYN983104:UYP983104 VIJ983104:VIL983104 VSF983104:VSH983104 WCB983104:WCD983104 WLX983104:WLZ983104 WVT983104:WVV983104 L74:N74 JH74:JJ74 TD74:TF74 ACZ74:ADB74 AMV74:AMX74 AWR74:AWT74 BGN74:BGP74 BQJ74:BQL74 CAF74:CAH74 CKB74:CKD74 CTX74:CTZ74 DDT74:DDV74 DNP74:DNR74 DXL74:DXN74 EHH74:EHJ74 ERD74:ERF74 FAZ74:FBB74 FKV74:FKX74 FUR74:FUT74 GEN74:GEP74 GOJ74:GOL74 GYF74:GYH74 HIB74:HID74 HRX74:HRZ74 IBT74:IBV74 ILP74:ILR74 IVL74:IVN74 JFH74:JFJ74 JPD74:JPF74 JYZ74:JZB74 KIV74:KIX74 KSR74:KST74 LCN74:LCP74 LMJ74:LML74 LWF74:LWH74 MGB74:MGD74 MPX74:MPZ74 MZT74:MZV74 NJP74:NJR74 NTL74:NTN74 ODH74:ODJ74 OND74:ONF74 OWZ74:OXB74 PGV74:PGX74 PQR74:PQT74 QAN74:QAP74 QKJ74:QKL74 QUF74:QUH74 REB74:RED74 RNX74:RNZ74 RXT74:RXV74 SHP74:SHR74 SRL74:SRN74 TBH74:TBJ74 TLD74:TLF74 TUZ74:TVB74 UEV74:UEX74 UOR74:UOT74 UYN74:UYP74 VIJ74:VIL74 VSF74:VSH74 WCB74:WCD74 WLX74:WLZ74 WVT74:WVV74 L65610:N65610 JH65610:JJ65610 TD65610:TF65610 ACZ65610:ADB65610 AMV65610:AMX65610 AWR65610:AWT65610 BGN65610:BGP65610 BQJ65610:BQL65610 CAF65610:CAH65610 CKB65610:CKD65610 CTX65610:CTZ65610 DDT65610:DDV65610 DNP65610:DNR65610 DXL65610:DXN65610 EHH65610:EHJ65610 ERD65610:ERF65610 FAZ65610:FBB65610 FKV65610:FKX65610 FUR65610:FUT65610 GEN65610:GEP65610 GOJ65610:GOL65610 GYF65610:GYH65610 HIB65610:HID65610 HRX65610:HRZ65610 IBT65610:IBV65610 ILP65610:ILR65610 IVL65610:IVN65610 JFH65610:JFJ65610 JPD65610:JPF65610 JYZ65610:JZB65610 KIV65610:KIX65610 KSR65610:KST65610 LCN65610:LCP65610 LMJ65610:LML65610 LWF65610:LWH65610 MGB65610:MGD65610 MPX65610:MPZ65610 MZT65610:MZV65610 NJP65610:NJR65610 NTL65610:NTN65610 ODH65610:ODJ65610 OND65610:ONF65610 OWZ65610:OXB65610 PGV65610:PGX65610 PQR65610:PQT65610 QAN65610:QAP65610 QKJ65610:QKL65610 QUF65610:QUH65610 REB65610:RED65610 RNX65610:RNZ65610 RXT65610:RXV65610 SHP65610:SHR65610 SRL65610:SRN65610 TBH65610:TBJ65610 TLD65610:TLF65610 TUZ65610:TVB65610 UEV65610:UEX65610 UOR65610:UOT65610 UYN65610:UYP65610 VIJ65610:VIL65610 VSF65610:VSH65610 WCB65610:WCD65610 WLX65610:WLZ65610 WVT65610:WVV65610 L131146:N131146 JH131146:JJ131146 TD131146:TF131146 ACZ131146:ADB131146 AMV131146:AMX131146 AWR131146:AWT131146 BGN131146:BGP131146 BQJ131146:BQL131146 CAF131146:CAH131146 CKB131146:CKD131146 CTX131146:CTZ131146 DDT131146:DDV131146 DNP131146:DNR131146 DXL131146:DXN131146 EHH131146:EHJ131146 ERD131146:ERF131146 FAZ131146:FBB131146 FKV131146:FKX131146 FUR131146:FUT131146 GEN131146:GEP131146 GOJ131146:GOL131146 GYF131146:GYH131146 HIB131146:HID131146 HRX131146:HRZ131146 IBT131146:IBV131146 ILP131146:ILR131146 IVL131146:IVN131146 JFH131146:JFJ131146 JPD131146:JPF131146 JYZ131146:JZB131146 KIV131146:KIX131146 KSR131146:KST131146 LCN131146:LCP131146 LMJ131146:LML131146 LWF131146:LWH131146 MGB131146:MGD131146 MPX131146:MPZ131146 MZT131146:MZV131146 NJP131146:NJR131146 NTL131146:NTN131146 ODH131146:ODJ131146 OND131146:ONF131146 OWZ131146:OXB131146 PGV131146:PGX131146 PQR131146:PQT131146 QAN131146:QAP131146 QKJ131146:QKL131146 QUF131146:QUH131146 REB131146:RED131146 RNX131146:RNZ131146 RXT131146:RXV131146 SHP131146:SHR131146 SRL131146:SRN131146 TBH131146:TBJ131146 TLD131146:TLF131146 TUZ131146:TVB131146 UEV131146:UEX131146 UOR131146:UOT131146 UYN131146:UYP131146 VIJ131146:VIL131146 VSF131146:VSH131146 WCB131146:WCD131146 WLX131146:WLZ131146 WVT131146:WVV131146 L196682:N196682 JH196682:JJ196682 TD196682:TF196682 ACZ196682:ADB196682 AMV196682:AMX196682 AWR196682:AWT196682 BGN196682:BGP196682 BQJ196682:BQL196682 CAF196682:CAH196682 CKB196682:CKD196682 CTX196682:CTZ196682 DDT196682:DDV196682 DNP196682:DNR196682 DXL196682:DXN196682 EHH196682:EHJ196682 ERD196682:ERF196682 FAZ196682:FBB196682 FKV196682:FKX196682 FUR196682:FUT196682 GEN196682:GEP196682 GOJ196682:GOL196682 GYF196682:GYH196682 HIB196682:HID196682 HRX196682:HRZ196682 IBT196682:IBV196682 ILP196682:ILR196682 IVL196682:IVN196682 JFH196682:JFJ196682 JPD196682:JPF196682 JYZ196682:JZB196682 KIV196682:KIX196682 KSR196682:KST196682 LCN196682:LCP196682 LMJ196682:LML196682 LWF196682:LWH196682 MGB196682:MGD196682 MPX196682:MPZ196682 MZT196682:MZV196682 NJP196682:NJR196682 NTL196682:NTN196682 ODH196682:ODJ196682 OND196682:ONF196682 OWZ196682:OXB196682 PGV196682:PGX196682 PQR196682:PQT196682 QAN196682:QAP196682 QKJ196682:QKL196682 QUF196682:QUH196682 REB196682:RED196682 RNX196682:RNZ196682 RXT196682:RXV196682 SHP196682:SHR196682 SRL196682:SRN196682 TBH196682:TBJ196682 TLD196682:TLF196682 TUZ196682:TVB196682 UEV196682:UEX196682 UOR196682:UOT196682 UYN196682:UYP196682 VIJ196682:VIL196682 VSF196682:VSH196682 WCB196682:WCD196682 WLX196682:WLZ196682 WVT196682:WVV196682 L262218:N262218 JH262218:JJ262218 TD262218:TF262218 ACZ262218:ADB262218 AMV262218:AMX262218 AWR262218:AWT262218 BGN262218:BGP262218 BQJ262218:BQL262218 CAF262218:CAH262218 CKB262218:CKD262218 CTX262218:CTZ262218 DDT262218:DDV262218 DNP262218:DNR262218 DXL262218:DXN262218 EHH262218:EHJ262218 ERD262218:ERF262218 FAZ262218:FBB262218 FKV262218:FKX262218 FUR262218:FUT262218 GEN262218:GEP262218 GOJ262218:GOL262218 GYF262218:GYH262218 HIB262218:HID262218 HRX262218:HRZ262218 IBT262218:IBV262218 ILP262218:ILR262218 IVL262218:IVN262218 JFH262218:JFJ262218 JPD262218:JPF262218 JYZ262218:JZB262218 KIV262218:KIX262218 KSR262218:KST262218 LCN262218:LCP262218 LMJ262218:LML262218 LWF262218:LWH262218 MGB262218:MGD262218 MPX262218:MPZ262218 MZT262218:MZV262218 NJP262218:NJR262218 NTL262218:NTN262218 ODH262218:ODJ262218 OND262218:ONF262218 OWZ262218:OXB262218 PGV262218:PGX262218 PQR262218:PQT262218 QAN262218:QAP262218 QKJ262218:QKL262218 QUF262218:QUH262218 REB262218:RED262218 RNX262218:RNZ262218 RXT262218:RXV262218 SHP262218:SHR262218 SRL262218:SRN262218 TBH262218:TBJ262218 TLD262218:TLF262218 TUZ262218:TVB262218 UEV262218:UEX262218 UOR262218:UOT262218 UYN262218:UYP262218 VIJ262218:VIL262218 VSF262218:VSH262218 WCB262218:WCD262218 WLX262218:WLZ262218 WVT262218:WVV262218 L327754:N327754 JH327754:JJ327754 TD327754:TF327754 ACZ327754:ADB327754 AMV327754:AMX327754 AWR327754:AWT327754 BGN327754:BGP327754 BQJ327754:BQL327754 CAF327754:CAH327754 CKB327754:CKD327754 CTX327754:CTZ327754 DDT327754:DDV327754 DNP327754:DNR327754 DXL327754:DXN327754 EHH327754:EHJ327754 ERD327754:ERF327754 FAZ327754:FBB327754 FKV327754:FKX327754 FUR327754:FUT327754 GEN327754:GEP327754 GOJ327754:GOL327754 GYF327754:GYH327754 HIB327754:HID327754 HRX327754:HRZ327754 IBT327754:IBV327754 ILP327754:ILR327754 IVL327754:IVN327754 JFH327754:JFJ327754 JPD327754:JPF327754 JYZ327754:JZB327754 KIV327754:KIX327754 KSR327754:KST327754 LCN327754:LCP327754 LMJ327754:LML327754 LWF327754:LWH327754 MGB327754:MGD327754 MPX327754:MPZ327754 MZT327754:MZV327754 NJP327754:NJR327754 NTL327754:NTN327754 ODH327754:ODJ327754 OND327754:ONF327754 OWZ327754:OXB327754 PGV327754:PGX327754 PQR327754:PQT327754 QAN327754:QAP327754 QKJ327754:QKL327754 QUF327754:QUH327754 REB327754:RED327754 RNX327754:RNZ327754 RXT327754:RXV327754 SHP327754:SHR327754 SRL327754:SRN327754 TBH327754:TBJ327754 TLD327754:TLF327754 TUZ327754:TVB327754 UEV327754:UEX327754 UOR327754:UOT327754 UYN327754:UYP327754 VIJ327754:VIL327754 VSF327754:VSH327754 WCB327754:WCD327754 WLX327754:WLZ327754 WVT327754:WVV327754 L393290:N393290 JH393290:JJ393290 TD393290:TF393290 ACZ393290:ADB393290 AMV393290:AMX393290 AWR393290:AWT393290 BGN393290:BGP393290 BQJ393290:BQL393290 CAF393290:CAH393290 CKB393290:CKD393290 CTX393290:CTZ393290 DDT393290:DDV393290 DNP393290:DNR393290 DXL393290:DXN393290 EHH393290:EHJ393290 ERD393290:ERF393290 FAZ393290:FBB393290 FKV393290:FKX393290 FUR393290:FUT393290 GEN393290:GEP393290 GOJ393290:GOL393290 GYF393290:GYH393290 HIB393290:HID393290 HRX393290:HRZ393290 IBT393290:IBV393290 ILP393290:ILR393290 IVL393290:IVN393290 JFH393290:JFJ393290 JPD393290:JPF393290 JYZ393290:JZB393290 KIV393290:KIX393290 KSR393290:KST393290 LCN393290:LCP393290 LMJ393290:LML393290 LWF393290:LWH393290 MGB393290:MGD393290 MPX393290:MPZ393290 MZT393290:MZV393290 NJP393290:NJR393290 NTL393290:NTN393290 ODH393290:ODJ393290 OND393290:ONF393290 OWZ393290:OXB393290 PGV393290:PGX393290 PQR393290:PQT393290 QAN393290:QAP393290 QKJ393290:QKL393290 QUF393290:QUH393290 REB393290:RED393290 RNX393290:RNZ393290 RXT393290:RXV393290 SHP393290:SHR393290 SRL393290:SRN393290 TBH393290:TBJ393290 TLD393290:TLF393290 TUZ393290:TVB393290 UEV393290:UEX393290 UOR393290:UOT393290 UYN393290:UYP393290 VIJ393290:VIL393290 VSF393290:VSH393290 WCB393290:WCD393290 WLX393290:WLZ393290 WVT393290:WVV393290 L458826:N458826 JH458826:JJ458826 TD458826:TF458826 ACZ458826:ADB458826 AMV458826:AMX458826 AWR458826:AWT458826 BGN458826:BGP458826 BQJ458826:BQL458826 CAF458826:CAH458826 CKB458826:CKD458826 CTX458826:CTZ458826 DDT458826:DDV458826 DNP458826:DNR458826 DXL458826:DXN458826 EHH458826:EHJ458826 ERD458826:ERF458826 FAZ458826:FBB458826 FKV458826:FKX458826 FUR458826:FUT458826 GEN458826:GEP458826 GOJ458826:GOL458826 GYF458826:GYH458826 HIB458826:HID458826 HRX458826:HRZ458826 IBT458826:IBV458826 ILP458826:ILR458826 IVL458826:IVN458826 JFH458826:JFJ458826 JPD458826:JPF458826 JYZ458826:JZB458826 KIV458826:KIX458826 KSR458826:KST458826 LCN458826:LCP458826 LMJ458826:LML458826 LWF458826:LWH458826 MGB458826:MGD458826 MPX458826:MPZ458826 MZT458826:MZV458826 NJP458826:NJR458826 NTL458826:NTN458826 ODH458826:ODJ458826 OND458826:ONF458826 OWZ458826:OXB458826 PGV458826:PGX458826 PQR458826:PQT458826 QAN458826:QAP458826 QKJ458826:QKL458826 QUF458826:QUH458826 REB458826:RED458826 RNX458826:RNZ458826 RXT458826:RXV458826 SHP458826:SHR458826 SRL458826:SRN458826 TBH458826:TBJ458826 TLD458826:TLF458826 TUZ458826:TVB458826 UEV458826:UEX458826 UOR458826:UOT458826 UYN458826:UYP458826 VIJ458826:VIL458826 VSF458826:VSH458826 WCB458826:WCD458826 WLX458826:WLZ458826 WVT458826:WVV458826 L524362:N524362 JH524362:JJ524362 TD524362:TF524362 ACZ524362:ADB524362 AMV524362:AMX524362 AWR524362:AWT524362 BGN524362:BGP524362 BQJ524362:BQL524362 CAF524362:CAH524362 CKB524362:CKD524362 CTX524362:CTZ524362 DDT524362:DDV524362 DNP524362:DNR524362 DXL524362:DXN524362 EHH524362:EHJ524362 ERD524362:ERF524362 FAZ524362:FBB524362 FKV524362:FKX524362 FUR524362:FUT524362 GEN524362:GEP524362 GOJ524362:GOL524362 GYF524362:GYH524362 HIB524362:HID524362 HRX524362:HRZ524362 IBT524362:IBV524362 ILP524362:ILR524362 IVL524362:IVN524362 JFH524362:JFJ524362 JPD524362:JPF524362 JYZ524362:JZB524362 KIV524362:KIX524362 KSR524362:KST524362 LCN524362:LCP524362 LMJ524362:LML524362 LWF524362:LWH524362 MGB524362:MGD524362 MPX524362:MPZ524362 MZT524362:MZV524362 NJP524362:NJR524362 NTL524362:NTN524362 ODH524362:ODJ524362 OND524362:ONF524362 OWZ524362:OXB524362 PGV524362:PGX524362 PQR524362:PQT524362 QAN524362:QAP524362 QKJ524362:QKL524362 QUF524362:QUH524362 REB524362:RED524362 RNX524362:RNZ524362 RXT524362:RXV524362 SHP524362:SHR524362 SRL524362:SRN524362 TBH524362:TBJ524362 TLD524362:TLF524362 TUZ524362:TVB524362 UEV524362:UEX524362 UOR524362:UOT524362 UYN524362:UYP524362 VIJ524362:VIL524362 VSF524362:VSH524362 WCB524362:WCD524362 WLX524362:WLZ524362 WVT524362:WVV524362 L589898:N589898 JH589898:JJ589898 TD589898:TF589898 ACZ589898:ADB589898 AMV589898:AMX589898 AWR589898:AWT589898 BGN589898:BGP589898 BQJ589898:BQL589898 CAF589898:CAH589898 CKB589898:CKD589898 CTX589898:CTZ589898 DDT589898:DDV589898 DNP589898:DNR589898 DXL589898:DXN589898 EHH589898:EHJ589898 ERD589898:ERF589898 FAZ589898:FBB589898 FKV589898:FKX589898 FUR589898:FUT589898 GEN589898:GEP589898 GOJ589898:GOL589898 GYF589898:GYH589898 HIB589898:HID589898 HRX589898:HRZ589898 IBT589898:IBV589898 ILP589898:ILR589898 IVL589898:IVN589898 JFH589898:JFJ589898 JPD589898:JPF589898 JYZ589898:JZB589898 KIV589898:KIX589898 KSR589898:KST589898 LCN589898:LCP589898 LMJ589898:LML589898 LWF589898:LWH589898 MGB589898:MGD589898 MPX589898:MPZ589898 MZT589898:MZV589898 NJP589898:NJR589898 NTL589898:NTN589898 ODH589898:ODJ589898 OND589898:ONF589898 OWZ589898:OXB589898 PGV589898:PGX589898 PQR589898:PQT589898 QAN589898:QAP589898 QKJ589898:QKL589898 QUF589898:QUH589898 REB589898:RED589898 RNX589898:RNZ589898 RXT589898:RXV589898 SHP589898:SHR589898 SRL589898:SRN589898 TBH589898:TBJ589898 TLD589898:TLF589898 TUZ589898:TVB589898 UEV589898:UEX589898 UOR589898:UOT589898 UYN589898:UYP589898 VIJ589898:VIL589898 VSF589898:VSH589898 WCB589898:WCD589898 WLX589898:WLZ589898 WVT589898:WVV589898 L655434:N655434 JH655434:JJ655434 TD655434:TF655434 ACZ655434:ADB655434 AMV655434:AMX655434 AWR655434:AWT655434 BGN655434:BGP655434 BQJ655434:BQL655434 CAF655434:CAH655434 CKB655434:CKD655434 CTX655434:CTZ655434 DDT655434:DDV655434 DNP655434:DNR655434 DXL655434:DXN655434 EHH655434:EHJ655434 ERD655434:ERF655434 FAZ655434:FBB655434 FKV655434:FKX655434 FUR655434:FUT655434 GEN655434:GEP655434 GOJ655434:GOL655434 GYF655434:GYH655434 HIB655434:HID655434 HRX655434:HRZ655434 IBT655434:IBV655434 ILP655434:ILR655434 IVL655434:IVN655434 JFH655434:JFJ655434 JPD655434:JPF655434 JYZ655434:JZB655434 KIV655434:KIX655434 KSR655434:KST655434 LCN655434:LCP655434 LMJ655434:LML655434 LWF655434:LWH655434 MGB655434:MGD655434 MPX655434:MPZ655434 MZT655434:MZV655434 NJP655434:NJR655434 NTL655434:NTN655434 ODH655434:ODJ655434 OND655434:ONF655434 OWZ655434:OXB655434 PGV655434:PGX655434 PQR655434:PQT655434 QAN655434:QAP655434 QKJ655434:QKL655434 QUF655434:QUH655434 REB655434:RED655434 RNX655434:RNZ655434 RXT655434:RXV655434 SHP655434:SHR655434 SRL655434:SRN655434 TBH655434:TBJ655434 TLD655434:TLF655434 TUZ655434:TVB655434 UEV655434:UEX655434 UOR655434:UOT655434 UYN655434:UYP655434 VIJ655434:VIL655434 VSF655434:VSH655434 WCB655434:WCD655434 WLX655434:WLZ655434 WVT655434:WVV655434 L720970:N720970 JH720970:JJ720970 TD720970:TF720970 ACZ720970:ADB720970 AMV720970:AMX720970 AWR720970:AWT720970 BGN720970:BGP720970 BQJ720970:BQL720970 CAF720970:CAH720970 CKB720970:CKD720970 CTX720970:CTZ720970 DDT720970:DDV720970 DNP720970:DNR720970 DXL720970:DXN720970 EHH720970:EHJ720970 ERD720970:ERF720970 FAZ720970:FBB720970 FKV720970:FKX720970 FUR720970:FUT720970 GEN720970:GEP720970 GOJ720970:GOL720970 GYF720970:GYH720970 HIB720970:HID720970 HRX720970:HRZ720970 IBT720970:IBV720970 ILP720970:ILR720970 IVL720970:IVN720970 JFH720970:JFJ720970 JPD720970:JPF720970 JYZ720970:JZB720970 KIV720970:KIX720970 KSR720970:KST720970 LCN720970:LCP720970 LMJ720970:LML720970 LWF720970:LWH720970 MGB720970:MGD720970 MPX720970:MPZ720970 MZT720970:MZV720970 NJP720970:NJR720970 NTL720970:NTN720970 ODH720970:ODJ720970 OND720970:ONF720970 OWZ720970:OXB720970 PGV720970:PGX720970 PQR720970:PQT720970 QAN720970:QAP720970 QKJ720970:QKL720970 QUF720970:QUH720970 REB720970:RED720970 RNX720970:RNZ720970 RXT720970:RXV720970 SHP720970:SHR720970 SRL720970:SRN720970 TBH720970:TBJ720970 TLD720970:TLF720970 TUZ720970:TVB720970 UEV720970:UEX720970 UOR720970:UOT720970 UYN720970:UYP720970 VIJ720970:VIL720970 VSF720970:VSH720970 WCB720970:WCD720970 WLX720970:WLZ720970 WVT720970:WVV720970 L786506:N786506 JH786506:JJ786506 TD786506:TF786506 ACZ786506:ADB786506 AMV786506:AMX786506 AWR786506:AWT786506 BGN786506:BGP786506 BQJ786506:BQL786506 CAF786506:CAH786506 CKB786506:CKD786506 CTX786506:CTZ786506 DDT786506:DDV786506 DNP786506:DNR786506 DXL786506:DXN786506 EHH786506:EHJ786506 ERD786506:ERF786506 FAZ786506:FBB786506 FKV786506:FKX786506 FUR786506:FUT786506 GEN786506:GEP786506 GOJ786506:GOL786506 GYF786506:GYH786506 HIB786506:HID786506 HRX786506:HRZ786506 IBT786506:IBV786506 ILP786506:ILR786506 IVL786506:IVN786506 JFH786506:JFJ786506 JPD786506:JPF786506 JYZ786506:JZB786506 KIV786506:KIX786506 KSR786506:KST786506 LCN786506:LCP786506 LMJ786506:LML786506 LWF786506:LWH786506 MGB786506:MGD786506 MPX786506:MPZ786506 MZT786506:MZV786506 NJP786506:NJR786506 NTL786506:NTN786506 ODH786506:ODJ786506 OND786506:ONF786506 OWZ786506:OXB786506 PGV786506:PGX786506 PQR786506:PQT786506 QAN786506:QAP786506 QKJ786506:QKL786506 QUF786506:QUH786506 REB786506:RED786506 RNX786506:RNZ786506 RXT786506:RXV786506 SHP786506:SHR786506 SRL786506:SRN786506 TBH786506:TBJ786506 TLD786506:TLF786506 TUZ786506:TVB786506 UEV786506:UEX786506 UOR786506:UOT786506 UYN786506:UYP786506 VIJ786506:VIL786506 VSF786506:VSH786506 WCB786506:WCD786506 WLX786506:WLZ786506 WVT786506:WVV786506 L852042:N852042 JH852042:JJ852042 TD852042:TF852042 ACZ852042:ADB852042 AMV852042:AMX852042 AWR852042:AWT852042 BGN852042:BGP852042 BQJ852042:BQL852042 CAF852042:CAH852042 CKB852042:CKD852042 CTX852042:CTZ852042 DDT852042:DDV852042 DNP852042:DNR852042 DXL852042:DXN852042 EHH852042:EHJ852042 ERD852042:ERF852042 FAZ852042:FBB852042 FKV852042:FKX852042 FUR852042:FUT852042 GEN852042:GEP852042 GOJ852042:GOL852042 GYF852042:GYH852042 HIB852042:HID852042 HRX852042:HRZ852042 IBT852042:IBV852042 ILP852042:ILR852042 IVL852042:IVN852042 JFH852042:JFJ852042 JPD852042:JPF852042 JYZ852042:JZB852042 KIV852042:KIX852042 KSR852042:KST852042 LCN852042:LCP852042 LMJ852042:LML852042 LWF852042:LWH852042 MGB852042:MGD852042 MPX852042:MPZ852042 MZT852042:MZV852042 NJP852042:NJR852042 NTL852042:NTN852042 ODH852042:ODJ852042 OND852042:ONF852042 OWZ852042:OXB852042 PGV852042:PGX852042 PQR852042:PQT852042 QAN852042:QAP852042 QKJ852042:QKL852042 QUF852042:QUH852042 REB852042:RED852042 RNX852042:RNZ852042 RXT852042:RXV852042 SHP852042:SHR852042 SRL852042:SRN852042 TBH852042:TBJ852042 TLD852042:TLF852042 TUZ852042:TVB852042 UEV852042:UEX852042 UOR852042:UOT852042 UYN852042:UYP852042 VIJ852042:VIL852042 VSF852042:VSH852042 WCB852042:WCD852042 WLX852042:WLZ852042 WVT852042:WVV852042 L917578:N917578 JH917578:JJ917578 TD917578:TF917578 ACZ917578:ADB917578 AMV917578:AMX917578 AWR917578:AWT917578 BGN917578:BGP917578 BQJ917578:BQL917578 CAF917578:CAH917578 CKB917578:CKD917578 CTX917578:CTZ917578 DDT917578:DDV917578 DNP917578:DNR917578 DXL917578:DXN917578 EHH917578:EHJ917578 ERD917578:ERF917578 FAZ917578:FBB917578 FKV917578:FKX917578 FUR917578:FUT917578 GEN917578:GEP917578 GOJ917578:GOL917578 GYF917578:GYH917578 HIB917578:HID917578 HRX917578:HRZ917578 IBT917578:IBV917578 ILP917578:ILR917578 IVL917578:IVN917578 JFH917578:JFJ917578 JPD917578:JPF917578 JYZ917578:JZB917578 KIV917578:KIX917578 KSR917578:KST917578 LCN917578:LCP917578 LMJ917578:LML917578 LWF917578:LWH917578 MGB917578:MGD917578 MPX917578:MPZ917578 MZT917578:MZV917578 NJP917578:NJR917578 NTL917578:NTN917578 ODH917578:ODJ917578 OND917578:ONF917578 OWZ917578:OXB917578 PGV917578:PGX917578 PQR917578:PQT917578 QAN917578:QAP917578 QKJ917578:QKL917578 QUF917578:QUH917578 REB917578:RED917578 RNX917578:RNZ917578 RXT917578:RXV917578 SHP917578:SHR917578 SRL917578:SRN917578 TBH917578:TBJ917578 TLD917578:TLF917578 TUZ917578:TVB917578 UEV917578:UEX917578 UOR917578:UOT917578 UYN917578:UYP917578 VIJ917578:VIL917578 VSF917578:VSH917578 WCB917578:WCD917578 WLX917578:WLZ917578 WVT917578:WVV917578 L983114:N983114 JH983114:JJ983114 TD983114:TF983114 ACZ983114:ADB983114 AMV983114:AMX983114 AWR983114:AWT983114 BGN983114:BGP983114 BQJ983114:BQL983114 CAF983114:CAH983114 CKB983114:CKD983114 CTX983114:CTZ983114 DDT983114:DDV983114 DNP983114:DNR983114 DXL983114:DXN983114 EHH983114:EHJ983114 ERD983114:ERF983114 FAZ983114:FBB983114 FKV983114:FKX983114 FUR983114:FUT983114 GEN983114:GEP983114 GOJ983114:GOL983114 GYF983114:GYH983114 HIB983114:HID983114 HRX983114:HRZ983114 IBT983114:IBV983114 ILP983114:ILR983114 IVL983114:IVN983114 JFH983114:JFJ983114 JPD983114:JPF983114 JYZ983114:JZB983114 KIV983114:KIX983114 KSR983114:KST983114 LCN983114:LCP983114 LMJ983114:LML983114 LWF983114:LWH983114 MGB983114:MGD983114 MPX983114:MPZ983114 MZT983114:MZV983114 NJP983114:NJR983114 NTL983114:NTN983114 ODH983114:ODJ983114 OND983114:ONF983114 OWZ983114:OXB983114 PGV983114:PGX983114 PQR983114:PQT983114 QAN983114:QAP983114 QKJ983114:QKL983114 QUF983114:QUH983114 REB983114:RED983114 RNX983114:RNZ983114 RXT983114:RXV983114 SHP983114:SHR983114 SRL983114:SRN983114 TBH983114:TBJ983114 TLD983114:TLF983114 TUZ983114:TVB983114 UEV983114:UEX983114 UOR983114:UOT983114 UYN983114:UYP983114 VIJ983114:VIL983114 VSF983114:VSH983114 WCB983114:WCD983114 WLX983114:WLZ983114 WVT983114:WVV983114 L42:O42 JH42:JK42 TD42:TG42 ACZ42:ADC42 AMV42:AMY42 AWR42:AWU42 BGN42:BGQ42 BQJ42:BQM42 CAF42:CAI42 CKB42:CKE42 CTX42:CUA42 DDT42:DDW42 DNP42:DNS42 DXL42:DXO42 EHH42:EHK42 ERD42:ERG42 FAZ42:FBC42 FKV42:FKY42 FUR42:FUU42 GEN42:GEQ42 GOJ42:GOM42 GYF42:GYI42 HIB42:HIE42 HRX42:HSA42 IBT42:IBW42 ILP42:ILS42 IVL42:IVO42 JFH42:JFK42 JPD42:JPG42 JYZ42:JZC42 KIV42:KIY42 KSR42:KSU42 LCN42:LCQ42 LMJ42:LMM42 LWF42:LWI42 MGB42:MGE42 MPX42:MQA42 MZT42:MZW42 NJP42:NJS42 NTL42:NTO42 ODH42:ODK42 OND42:ONG42 OWZ42:OXC42 PGV42:PGY42 PQR42:PQU42 QAN42:QAQ42 QKJ42:QKM42 QUF42:QUI42 REB42:REE42 RNX42:ROA42 RXT42:RXW42 SHP42:SHS42 SRL42:SRO42 TBH42:TBK42 TLD42:TLG42 TUZ42:TVC42 UEV42:UEY42 UOR42:UOU42 UYN42:UYQ42 VIJ42:VIM42 VSF42:VSI42 WCB42:WCE42 WLX42:WMA42 WVT42:WVW42 L65578:O65578 JH65578:JK65578 TD65578:TG65578 ACZ65578:ADC65578 AMV65578:AMY65578 AWR65578:AWU65578 BGN65578:BGQ65578 BQJ65578:BQM65578 CAF65578:CAI65578 CKB65578:CKE65578 CTX65578:CUA65578 DDT65578:DDW65578 DNP65578:DNS65578 DXL65578:DXO65578 EHH65578:EHK65578 ERD65578:ERG65578 FAZ65578:FBC65578 FKV65578:FKY65578 FUR65578:FUU65578 GEN65578:GEQ65578 GOJ65578:GOM65578 GYF65578:GYI65578 HIB65578:HIE65578 HRX65578:HSA65578 IBT65578:IBW65578 ILP65578:ILS65578 IVL65578:IVO65578 JFH65578:JFK65578 JPD65578:JPG65578 JYZ65578:JZC65578 KIV65578:KIY65578 KSR65578:KSU65578 LCN65578:LCQ65578 LMJ65578:LMM65578 LWF65578:LWI65578 MGB65578:MGE65578 MPX65578:MQA65578 MZT65578:MZW65578 NJP65578:NJS65578 NTL65578:NTO65578 ODH65578:ODK65578 OND65578:ONG65578 OWZ65578:OXC65578 PGV65578:PGY65578 PQR65578:PQU65578 QAN65578:QAQ65578 QKJ65578:QKM65578 QUF65578:QUI65578 REB65578:REE65578 RNX65578:ROA65578 RXT65578:RXW65578 SHP65578:SHS65578 SRL65578:SRO65578 TBH65578:TBK65578 TLD65578:TLG65578 TUZ65578:TVC65578 UEV65578:UEY65578 UOR65578:UOU65578 UYN65578:UYQ65578 VIJ65578:VIM65578 VSF65578:VSI65578 WCB65578:WCE65578 WLX65578:WMA65578 WVT65578:WVW65578 L131114:O131114 JH131114:JK131114 TD131114:TG131114 ACZ131114:ADC131114 AMV131114:AMY131114 AWR131114:AWU131114 BGN131114:BGQ131114 BQJ131114:BQM131114 CAF131114:CAI131114 CKB131114:CKE131114 CTX131114:CUA131114 DDT131114:DDW131114 DNP131114:DNS131114 DXL131114:DXO131114 EHH131114:EHK131114 ERD131114:ERG131114 FAZ131114:FBC131114 FKV131114:FKY131114 FUR131114:FUU131114 GEN131114:GEQ131114 GOJ131114:GOM131114 GYF131114:GYI131114 HIB131114:HIE131114 HRX131114:HSA131114 IBT131114:IBW131114 ILP131114:ILS131114 IVL131114:IVO131114 JFH131114:JFK131114 JPD131114:JPG131114 JYZ131114:JZC131114 KIV131114:KIY131114 KSR131114:KSU131114 LCN131114:LCQ131114 LMJ131114:LMM131114 LWF131114:LWI131114 MGB131114:MGE131114 MPX131114:MQA131114 MZT131114:MZW131114 NJP131114:NJS131114 NTL131114:NTO131114 ODH131114:ODK131114 OND131114:ONG131114 OWZ131114:OXC131114 PGV131114:PGY131114 PQR131114:PQU131114 QAN131114:QAQ131114 QKJ131114:QKM131114 QUF131114:QUI131114 REB131114:REE131114 RNX131114:ROA131114 RXT131114:RXW131114 SHP131114:SHS131114 SRL131114:SRO131114 TBH131114:TBK131114 TLD131114:TLG131114 TUZ131114:TVC131114 UEV131114:UEY131114 UOR131114:UOU131114 UYN131114:UYQ131114 VIJ131114:VIM131114 VSF131114:VSI131114 WCB131114:WCE131114 WLX131114:WMA131114 WVT131114:WVW131114 L196650:O196650 JH196650:JK196650 TD196650:TG196650 ACZ196650:ADC196650 AMV196650:AMY196650 AWR196650:AWU196650 BGN196650:BGQ196650 BQJ196650:BQM196650 CAF196650:CAI196650 CKB196650:CKE196650 CTX196650:CUA196650 DDT196650:DDW196650 DNP196650:DNS196650 DXL196650:DXO196650 EHH196650:EHK196650 ERD196650:ERG196650 FAZ196650:FBC196650 FKV196650:FKY196650 FUR196650:FUU196650 GEN196650:GEQ196650 GOJ196650:GOM196650 GYF196650:GYI196650 HIB196650:HIE196650 HRX196650:HSA196650 IBT196650:IBW196650 ILP196650:ILS196650 IVL196650:IVO196650 JFH196650:JFK196650 JPD196650:JPG196650 JYZ196650:JZC196650 KIV196650:KIY196650 KSR196650:KSU196650 LCN196650:LCQ196650 LMJ196650:LMM196650 LWF196650:LWI196650 MGB196650:MGE196650 MPX196650:MQA196650 MZT196650:MZW196650 NJP196650:NJS196650 NTL196650:NTO196650 ODH196650:ODK196650 OND196650:ONG196650 OWZ196650:OXC196650 PGV196650:PGY196650 PQR196650:PQU196650 QAN196650:QAQ196650 QKJ196650:QKM196650 QUF196650:QUI196650 REB196650:REE196650 RNX196650:ROA196650 RXT196650:RXW196650 SHP196650:SHS196650 SRL196650:SRO196650 TBH196650:TBK196650 TLD196650:TLG196650 TUZ196650:TVC196650 UEV196650:UEY196650 UOR196650:UOU196650 UYN196650:UYQ196650 VIJ196650:VIM196650 VSF196650:VSI196650 WCB196650:WCE196650 WLX196650:WMA196650 WVT196650:WVW196650 L262186:O262186 JH262186:JK262186 TD262186:TG262186 ACZ262186:ADC262186 AMV262186:AMY262186 AWR262186:AWU262186 BGN262186:BGQ262186 BQJ262186:BQM262186 CAF262186:CAI262186 CKB262186:CKE262186 CTX262186:CUA262186 DDT262186:DDW262186 DNP262186:DNS262186 DXL262186:DXO262186 EHH262186:EHK262186 ERD262186:ERG262186 FAZ262186:FBC262186 FKV262186:FKY262186 FUR262186:FUU262186 GEN262186:GEQ262186 GOJ262186:GOM262186 GYF262186:GYI262186 HIB262186:HIE262186 HRX262186:HSA262186 IBT262186:IBW262186 ILP262186:ILS262186 IVL262186:IVO262186 JFH262186:JFK262186 JPD262186:JPG262186 JYZ262186:JZC262186 KIV262186:KIY262186 KSR262186:KSU262186 LCN262186:LCQ262186 LMJ262186:LMM262186 LWF262186:LWI262186 MGB262186:MGE262186 MPX262186:MQA262186 MZT262186:MZW262186 NJP262186:NJS262186 NTL262186:NTO262186 ODH262186:ODK262186 OND262186:ONG262186 OWZ262186:OXC262186 PGV262186:PGY262186 PQR262186:PQU262186 QAN262186:QAQ262186 QKJ262186:QKM262186 QUF262186:QUI262186 REB262186:REE262186 RNX262186:ROA262186 RXT262186:RXW262186 SHP262186:SHS262186 SRL262186:SRO262186 TBH262186:TBK262186 TLD262186:TLG262186 TUZ262186:TVC262186 UEV262186:UEY262186 UOR262186:UOU262186 UYN262186:UYQ262186 VIJ262186:VIM262186 VSF262186:VSI262186 WCB262186:WCE262186 WLX262186:WMA262186 WVT262186:WVW262186 L327722:O327722 JH327722:JK327722 TD327722:TG327722 ACZ327722:ADC327722 AMV327722:AMY327722 AWR327722:AWU327722 BGN327722:BGQ327722 BQJ327722:BQM327722 CAF327722:CAI327722 CKB327722:CKE327722 CTX327722:CUA327722 DDT327722:DDW327722 DNP327722:DNS327722 DXL327722:DXO327722 EHH327722:EHK327722 ERD327722:ERG327722 FAZ327722:FBC327722 FKV327722:FKY327722 FUR327722:FUU327722 GEN327722:GEQ327722 GOJ327722:GOM327722 GYF327722:GYI327722 HIB327722:HIE327722 HRX327722:HSA327722 IBT327722:IBW327722 ILP327722:ILS327722 IVL327722:IVO327722 JFH327722:JFK327722 JPD327722:JPG327722 JYZ327722:JZC327722 KIV327722:KIY327722 KSR327722:KSU327722 LCN327722:LCQ327722 LMJ327722:LMM327722 LWF327722:LWI327722 MGB327722:MGE327722 MPX327722:MQA327722 MZT327722:MZW327722 NJP327722:NJS327722 NTL327722:NTO327722 ODH327722:ODK327722 OND327722:ONG327722 OWZ327722:OXC327722 PGV327722:PGY327722 PQR327722:PQU327722 QAN327722:QAQ327722 QKJ327722:QKM327722 QUF327722:QUI327722 REB327722:REE327722 RNX327722:ROA327722 RXT327722:RXW327722 SHP327722:SHS327722 SRL327722:SRO327722 TBH327722:TBK327722 TLD327722:TLG327722 TUZ327722:TVC327722 UEV327722:UEY327722 UOR327722:UOU327722 UYN327722:UYQ327722 VIJ327722:VIM327722 VSF327722:VSI327722 WCB327722:WCE327722 WLX327722:WMA327722 WVT327722:WVW327722 L393258:O393258 JH393258:JK393258 TD393258:TG393258 ACZ393258:ADC393258 AMV393258:AMY393258 AWR393258:AWU393258 BGN393258:BGQ393258 BQJ393258:BQM393258 CAF393258:CAI393258 CKB393258:CKE393258 CTX393258:CUA393258 DDT393258:DDW393258 DNP393258:DNS393258 DXL393258:DXO393258 EHH393258:EHK393258 ERD393258:ERG393258 FAZ393258:FBC393258 FKV393258:FKY393258 FUR393258:FUU393258 GEN393258:GEQ393258 GOJ393258:GOM393258 GYF393258:GYI393258 HIB393258:HIE393258 HRX393258:HSA393258 IBT393258:IBW393258 ILP393258:ILS393258 IVL393258:IVO393258 JFH393258:JFK393258 JPD393258:JPG393258 JYZ393258:JZC393258 KIV393258:KIY393258 KSR393258:KSU393258 LCN393258:LCQ393258 LMJ393258:LMM393258 LWF393258:LWI393258 MGB393258:MGE393258 MPX393258:MQA393258 MZT393258:MZW393258 NJP393258:NJS393258 NTL393258:NTO393258 ODH393258:ODK393258 OND393258:ONG393258 OWZ393258:OXC393258 PGV393258:PGY393258 PQR393258:PQU393258 QAN393258:QAQ393258 QKJ393258:QKM393258 QUF393258:QUI393258 REB393258:REE393258 RNX393258:ROA393258 RXT393258:RXW393258 SHP393258:SHS393258 SRL393258:SRO393258 TBH393258:TBK393258 TLD393258:TLG393258 TUZ393258:TVC393258 UEV393258:UEY393258 UOR393258:UOU393258 UYN393258:UYQ393258 VIJ393258:VIM393258 VSF393258:VSI393258 WCB393258:WCE393258 WLX393258:WMA393258 WVT393258:WVW393258 L458794:O458794 JH458794:JK458794 TD458794:TG458794 ACZ458794:ADC458794 AMV458794:AMY458794 AWR458794:AWU458794 BGN458794:BGQ458794 BQJ458794:BQM458794 CAF458794:CAI458794 CKB458794:CKE458794 CTX458794:CUA458794 DDT458794:DDW458794 DNP458794:DNS458794 DXL458794:DXO458794 EHH458794:EHK458794 ERD458794:ERG458794 FAZ458794:FBC458794 FKV458794:FKY458794 FUR458794:FUU458794 GEN458794:GEQ458794 GOJ458794:GOM458794 GYF458794:GYI458794 HIB458794:HIE458794 HRX458794:HSA458794 IBT458794:IBW458794 ILP458794:ILS458794 IVL458794:IVO458794 JFH458794:JFK458794 JPD458794:JPG458794 JYZ458794:JZC458794 KIV458794:KIY458794 KSR458794:KSU458794 LCN458794:LCQ458794 LMJ458794:LMM458794 LWF458794:LWI458794 MGB458794:MGE458794 MPX458794:MQA458794 MZT458794:MZW458794 NJP458794:NJS458794 NTL458794:NTO458794 ODH458794:ODK458794 OND458794:ONG458794 OWZ458794:OXC458794 PGV458794:PGY458794 PQR458794:PQU458794 QAN458794:QAQ458794 QKJ458794:QKM458794 QUF458794:QUI458794 REB458794:REE458794 RNX458794:ROA458794 RXT458794:RXW458794 SHP458794:SHS458794 SRL458794:SRO458794 TBH458794:TBK458794 TLD458794:TLG458794 TUZ458794:TVC458794 UEV458794:UEY458794 UOR458794:UOU458794 UYN458794:UYQ458794 VIJ458794:VIM458794 VSF458794:VSI458794 WCB458794:WCE458794 WLX458794:WMA458794 WVT458794:WVW458794 L524330:O524330 JH524330:JK524330 TD524330:TG524330 ACZ524330:ADC524330 AMV524330:AMY524330 AWR524330:AWU524330 BGN524330:BGQ524330 BQJ524330:BQM524330 CAF524330:CAI524330 CKB524330:CKE524330 CTX524330:CUA524330 DDT524330:DDW524330 DNP524330:DNS524330 DXL524330:DXO524330 EHH524330:EHK524330 ERD524330:ERG524330 FAZ524330:FBC524330 FKV524330:FKY524330 FUR524330:FUU524330 GEN524330:GEQ524330 GOJ524330:GOM524330 GYF524330:GYI524330 HIB524330:HIE524330 HRX524330:HSA524330 IBT524330:IBW524330 ILP524330:ILS524330 IVL524330:IVO524330 JFH524330:JFK524330 JPD524330:JPG524330 JYZ524330:JZC524330 KIV524330:KIY524330 KSR524330:KSU524330 LCN524330:LCQ524330 LMJ524330:LMM524330 LWF524330:LWI524330 MGB524330:MGE524330 MPX524330:MQA524330 MZT524330:MZW524330 NJP524330:NJS524330 NTL524330:NTO524330 ODH524330:ODK524330 OND524330:ONG524330 OWZ524330:OXC524330 PGV524330:PGY524330 PQR524330:PQU524330 QAN524330:QAQ524330 QKJ524330:QKM524330 QUF524330:QUI524330 REB524330:REE524330 RNX524330:ROA524330 RXT524330:RXW524330 SHP524330:SHS524330 SRL524330:SRO524330 TBH524330:TBK524330 TLD524330:TLG524330 TUZ524330:TVC524330 UEV524330:UEY524330 UOR524330:UOU524330 UYN524330:UYQ524330 VIJ524330:VIM524330 VSF524330:VSI524330 WCB524330:WCE524330 WLX524330:WMA524330 WVT524330:WVW524330 L589866:O589866 JH589866:JK589866 TD589866:TG589866 ACZ589866:ADC589866 AMV589866:AMY589866 AWR589866:AWU589866 BGN589866:BGQ589866 BQJ589866:BQM589866 CAF589866:CAI589866 CKB589866:CKE589866 CTX589866:CUA589866 DDT589866:DDW589866 DNP589866:DNS589866 DXL589866:DXO589866 EHH589866:EHK589866 ERD589866:ERG589866 FAZ589866:FBC589866 FKV589866:FKY589866 FUR589866:FUU589866 GEN589866:GEQ589866 GOJ589866:GOM589866 GYF589866:GYI589866 HIB589866:HIE589866 HRX589866:HSA589866 IBT589866:IBW589866 ILP589866:ILS589866 IVL589866:IVO589866 JFH589866:JFK589866 JPD589866:JPG589866 JYZ589866:JZC589866 KIV589866:KIY589866 KSR589866:KSU589866 LCN589866:LCQ589866 LMJ589866:LMM589866 LWF589866:LWI589866 MGB589866:MGE589866 MPX589866:MQA589866 MZT589866:MZW589866 NJP589866:NJS589866 NTL589866:NTO589866 ODH589866:ODK589866 OND589866:ONG589866 OWZ589866:OXC589866 PGV589866:PGY589866 PQR589866:PQU589866 QAN589866:QAQ589866 QKJ589866:QKM589866 QUF589866:QUI589866 REB589866:REE589866 RNX589866:ROA589866 RXT589866:RXW589866 SHP589866:SHS589866 SRL589866:SRO589866 TBH589866:TBK589866 TLD589866:TLG589866 TUZ589866:TVC589866 UEV589866:UEY589866 UOR589866:UOU589866 UYN589866:UYQ589866 VIJ589866:VIM589866 VSF589866:VSI589866 WCB589866:WCE589866 WLX589866:WMA589866 WVT589866:WVW589866 L655402:O655402 JH655402:JK655402 TD655402:TG655402 ACZ655402:ADC655402 AMV655402:AMY655402 AWR655402:AWU655402 BGN655402:BGQ655402 BQJ655402:BQM655402 CAF655402:CAI655402 CKB655402:CKE655402 CTX655402:CUA655402 DDT655402:DDW655402 DNP655402:DNS655402 DXL655402:DXO655402 EHH655402:EHK655402 ERD655402:ERG655402 FAZ655402:FBC655402 FKV655402:FKY655402 FUR655402:FUU655402 GEN655402:GEQ655402 GOJ655402:GOM655402 GYF655402:GYI655402 HIB655402:HIE655402 HRX655402:HSA655402 IBT655402:IBW655402 ILP655402:ILS655402 IVL655402:IVO655402 JFH655402:JFK655402 JPD655402:JPG655402 JYZ655402:JZC655402 KIV655402:KIY655402 KSR655402:KSU655402 LCN655402:LCQ655402 LMJ655402:LMM655402 LWF655402:LWI655402 MGB655402:MGE655402 MPX655402:MQA655402 MZT655402:MZW655402 NJP655402:NJS655402 NTL655402:NTO655402 ODH655402:ODK655402 OND655402:ONG655402 OWZ655402:OXC655402 PGV655402:PGY655402 PQR655402:PQU655402 QAN655402:QAQ655402 QKJ655402:QKM655402 QUF655402:QUI655402 REB655402:REE655402 RNX655402:ROA655402 RXT655402:RXW655402 SHP655402:SHS655402 SRL655402:SRO655402 TBH655402:TBK655402 TLD655402:TLG655402 TUZ655402:TVC655402 UEV655402:UEY655402 UOR655402:UOU655402 UYN655402:UYQ655402 VIJ655402:VIM655402 VSF655402:VSI655402 WCB655402:WCE655402 WLX655402:WMA655402 WVT655402:WVW655402 L720938:O720938 JH720938:JK720938 TD720938:TG720938 ACZ720938:ADC720938 AMV720938:AMY720938 AWR720938:AWU720938 BGN720938:BGQ720938 BQJ720938:BQM720938 CAF720938:CAI720938 CKB720938:CKE720938 CTX720938:CUA720938 DDT720938:DDW720938 DNP720938:DNS720938 DXL720938:DXO720938 EHH720938:EHK720938 ERD720938:ERG720938 FAZ720938:FBC720938 FKV720938:FKY720938 FUR720938:FUU720938 GEN720938:GEQ720938 GOJ720938:GOM720938 GYF720938:GYI720938 HIB720938:HIE720938 HRX720938:HSA720938 IBT720938:IBW720938 ILP720938:ILS720938 IVL720938:IVO720938 JFH720938:JFK720938 JPD720938:JPG720938 JYZ720938:JZC720938 KIV720938:KIY720938 KSR720938:KSU720938 LCN720938:LCQ720938 LMJ720938:LMM720938 LWF720938:LWI720938 MGB720938:MGE720938 MPX720938:MQA720938 MZT720938:MZW720938 NJP720938:NJS720938 NTL720938:NTO720938 ODH720938:ODK720938 OND720938:ONG720938 OWZ720938:OXC720938 PGV720938:PGY720938 PQR720938:PQU720938 QAN720938:QAQ720938 QKJ720938:QKM720938 QUF720938:QUI720938 REB720938:REE720938 RNX720938:ROA720938 RXT720938:RXW720938 SHP720938:SHS720938 SRL720938:SRO720938 TBH720938:TBK720938 TLD720938:TLG720938 TUZ720938:TVC720938 UEV720938:UEY720938 UOR720938:UOU720938 UYN720938:UYQ720938 VIJ720938:VIM720938 VSF720938:VSI720938 WCB720938:WCE720938 WLX720938:WMA720938 WVT720938:WVW720938 L786474:O786474 JH786474:JK786474 TD786474:TG786474 ACZ786474:ADC786474 AMV786474:AMY786474 AWR786474:AWU786474 BGN786474:BGQ786474 BQJ786474:BQM786474 CAF786474:CAI786474 CKB786474:CKE786474 CTX786474:CUA786474 DDT786474:DDW786474 DNP786474:DNS786474 DXL786474:DXO786474 EHH786474:EHK786474 ERD786474:ERG786474 FAZ786474:FBC786474 FKV786474:FKY786474 FUR786474:FUU786474 GEN786474:GEQ786474 GOJ786474:GOM786474 GYF786474:GYI786474 HIB786474:HIE786474 HRX786474:HSA786474 IBT786474:IBW786474 ILP786474:ILS786474 IVL786474:IVO786474 JFH786474:JFK786474 JPD786474:JPG786474 JYZ786474:JZC786474 KIV786474:KIY786474 KSR786474:KSU786474 LCN786474:LCQ786474 LMJ786474:LMM786474 LWF786474:LWI786474 MGB786474:MGE786474 MPX786474:MQA786474 MZT786474:MZW786474 NJP786474:NJS786474 NTL786474:NTO786474 ODH786474:ODK786474 OND786474:ONG786474 OWZ786474:OXC786474 PGV786474:PGY786474 PQR786474:PQU786474 QAN786474:QAQ786474 QKJ786474:QKM786474 QUF786474:QUI786474 REB786474:REE786474 RNX786474:ROA786474 RXT786474:RXW786474 SHP786474:SHS786474 SRL786474:SRO786474 TBH786474:TBK786474 TLD786474:TLG786474 TUZ786474:TVC786474 UEV786474:UEY786474 UOR786474:UOU786474 UYN786474:UYQ786474 VIJ786474:VIM786474 VSF786474:VSI786474 WCB786474:WCE786474 WLX786474:WMA786474 WVT786474:WVW786474 L852010:O852010 JH852010:JK852010 TD852010:TG852010 ACZ852010:ADC852010 AMV852010:AMY852010 AWR852010:AWU852010 BGN852010:BGQ852010 BQJ852010:BQM852010 CAF852010:CAI852010 CKB852010:CKE852010 CTX852010:CUA852010 DDT852010:DDW852010 DNP852010:DNS852010 DXL852010:DXO852010 EHH852010:EHK852010 ERD852010:ERG852010 FAZ852010:FBC852010 FKV852010:FKY852010 FUR852010:FUU852010 GEN852010:GEQ852010 GOJ852010:GOM852010 GYF852010:GYI852010 HIB852010:HIE852010 HRX852010:HSA852010 IBT852010:IBW852010 ILP852010:ILS852010 IVL852010:IVO852010 JFH852010:JFK852010 JPD852010:JPG852010 JYZ852010:JZC852010 KIV852010:KIY852010 KSR852010:KSU852010 LCN852010:LCQ852010 LMJ852010:LMM852010 LWF852010:LWI852010 MGB852010:MGE852010 MPX852010:MQA852010 MZT852010:MZW852010 NJP852010:NJS852010 NTL852010:NTO852010 ODH852010:ODK852010 OND852010:ONG852010 OWZ852010:OXC852010 PGV852010:PGY852010 PQR852010:PQU852010 QAN852010:QAQ852010 QKJ852010:QKM852010 QUF852010:QUI852010 REB852010:REE852010 RNX852010:ROA852010 RXT852010:RXW852010 SHP852010:SHS852010 SRL852010:SRO852010 TBH852010:TBK852010 TLD852010:TLG852010 TUZ852010:TVC852010 UEV852010:UEY852010 UOR852010:UOU852010 UYN852010:UYQ852010 VIJ852010:VIM852010 VSF852010:VSI852010 WCB852010:WCE852010 WLX852010:WMA852010 WVT852010:WVW852010 L917546:O917546 JH917546:JK917546 TD917546:TG917546 ACZ917546:ADC917546 AMV917546:AMY917546 AWR917546:AWU917546 BGN917546:BGQ917546 BQJ917546:BQM917546 CAF917546:CAI917546 CKB917546:CKE917546 CTX917546:CUA917546 DDT917546:DDW917546 DNP917546:DNS917546 DXL917546:DXO917546 EHH917546:EHK917546 ERD917546:ERG917546 FAZ917546:FBC917546 FKV917546:FKY917546 FUR917546:FUU917546 GEN917546:GEQ917546 GOJ917546:GOM917546 GYF917546:GYI917546 HIB917546:HIE917546 HRX917546:HSA917546 IBT917546:IBW917546 ILP917546:ILS917546 IVL917546:IVO917546 JFH917546:JFK917546 JPD917546:JPG917546 JYZ917546:JZC917546 KIV917546:KIY917546 KSR917546:KSU917546 LCN917546:LCQ917546 LMJ917546:LMM917546 LWF917546:LWI917546 MGB917546:MGE917546 MPX917546:MQA917546 MZT917546:MZW917546 NJP917546:NJS917546 NTL917546:NTO917546 ODH917546:ODK917546 OND917546:ONG917546 OWZ917546:OXC917546 PGV917546:PGY917546 PQR917546:PQU917546 QAN917546:QAQ917546 QKJ917546:QKM917546 QUF917546:QUI917546 REB917546:REE917546 RNX917546:ROA917546 RXT917546:RXW917546 SHP917546:SHS917546 SRL917546:SRO917546 TBH917546:TBK917546 TLD917546:TLG917546 TUZ917546:TVC917546 UEV917546:UEY917546 UOR917546:UOU917546 UYN917546:UYQ917546 VIJ917546:VIM917546 VSF917546:VSI917546 WCB917546:WCE917546 WLX917546:WMA917546 WVT917546:WVW917546 L983082:O983082 JH983082:JK983082 TD983082:TG983082 ACZ983082:ADC983082 AMV983082:AMY983082 AWR983082:AWU983082 BGN983082:BGQ983082 BQJ983082:BQM983082 CAF983082:CAI983082 CKB983082:CKE983082 CTX983082:CUA983082 DDT983082:DDW983082 DNP983082:DNS983082 DXL983082:DXO983082 EHH983082:EHK983082 ERD983082:ERG983082 FAZ983082:FBC983082 FKV983082:FKY983082 FUR983082:FUU983082 GEN983082:GEQ983082 GOJ983082:GOM983082 GYF983082:GYI983082 HIB983082:HIE983082 HRX983082:HSA983082 IBT983082:IBW983082 ILP983082:ILS983082 IVL983082:IVO983082 JFH983082:JFK983082 JPD983082:JPG983082 JYZ983082:JZC983082 KIV983082:KIY983082 KSR983082:KSU983082 LCN983082:LCQ983082 LMJ983082:LMM983082 LWF983082:LWI983082 MGB983082:MGE983082 MPX983082:MQA983082 MZT983082:MZW983082 NJP983082:NJS983082 NTL983082:NTO983082 ODH983082:ODK983082 OND983082:ONG983082 OWZ983082:OXC983082 PGV983082:PGY983082 PQR983082:PQU983082 QAN983082:QAQ983082 QKJ983082:QKM983082 QUF983082:QUI983082 REB983082:REE983082 RNX983082:ROA983082 RXT983082:RXW983082 SHP983082:SHS983082 SRL983082:SRO983082 TBH983082:TBK983082 TLD983082:TLG983082 TUZ983082:TVC983082 UEV983082:UEY983082 UOR983082:UOU983082 UYN983082:UYQ983082 VIJ983082:VIM983082 VSF983082:VSI983082 WCB983082:WCE983082 WLX983082:WMA983082 WVT983082:WVW983082 L44:N44 JH44:JJ44 TD44:TF44 ACZ44:ADB44 AMV44:AMX44 AWR44:AWT44 BGN44:BGP44 BQJ44:BQL44 CAF44:CAH44 CKB44:CKD44 CTX44:CTZ44 DDT44:DDV44 DNP44:DNR44 DXL44:DXN44 EHH44:EHJ44 ERD44:ERF44 FAZ44:FBB44 FKV44:FKX44 FUR44:FUT44 GEN44:GEP44 GOJ44:GOL44 GYF44:GYH44 HIB44:HID44 HRX44:HRZ44 IBT44:IBV44 ILP44:ILR44 IVL44:IVN44 JFH44:JFJ44 JPD44:JPF44 JYZ44:JZB44 KIV44:KIX44 KSR44:KST44 LCN44:LCP44 LMJ44:LML44 LWF44:LWH44 MGB44:MGD44 MPX44:MPZ44 MZT44:MZV44 NJP44:NJR44 NTL44:NTN44 ODH44:ODJ44 OND44:ONF44 OWZ44:OXB44 PGV44:PGX44 PQR44:PQT44 QAN44:QAP44 QKJ44:QKL44 QUF44:QUH44 REB44:RED44 RNX44:RNZ44 RXT44:RXV44 SHP44:SHR44 SRL44:SRN44 TBH44:TBJ44 TLD44:TLF44 TUZ44:TVB44 UEV44:UEX44 UOR44:UOT44 UYN44:UYP44 VIJ44:VIL44 VSF44:VSH44 WCB44:WCD44 WLX44:WLZ44 WVT44:WVV44 L65580:N65580 JH65580:JJ65580 TD65580:TF65580 ACZ65580:ADB65580 AMV65580:AMX65580 AWR65580:AWT65580 BGN65580:BGP65580 BQJ65580:BQL65580 CAF65580:CAH65580 CKB65580:CKD65580 CTX65580:CTZ65580 DDT65580:DDV65580 DNP65580:DNR65580 DXL65580:DXN65580 EHH65580:EHJ65580 ERD65580:ERF65580 FAZ65580:FBB65580 FKV65580:FKX65580 FUR65580:FUT65580 GEN65580:GEP65580 GOJ65580:GOL65580 GYF65580:GYH65580 HIB65580:HID65580 HRX65580:HRZ65580 IBT65580:IBV65580 ILP65580:ILR65580 IVL65580:IVN65580 JFH65580:JFJ65580 JPD65580:JPF65580 JYZ65580:JZB65580 KIV65580:KIX65580 KSR65580:KST65580 LCN65580:LCP65580 LMJ65580:LML65580 LWF65580:LWH65580 MGB65580:MGD65580 MPX65580:MPZ65580 MZT65580:MZV65580 NJP65580:NJR65580 NTL65580:NTN65580 ODH65580:ODJ65580 OND65580:ONF65580 OWZ65580:OXB65580 PGV65580:PGX65580 PQR65580:PQT65580 QAN65580:QAP65580 QKJ65580:QKL65580 QUF65580:QUH65580 REB65580:RED65580 RNX65580:RNZ65580 RXT65580:RXV65580 SHP65580:SHR65580 SRL65580:SRN65580 TBH65580:TBJ65580 TLD65580:TLF65580 TUZ65580:TVB65580 UEV65580:UEX65580 UOR65580:UOT65580 UYN65580:UYP65580 VIJ65580:VIL65580 VSF65580:VSH65580 WCB65580:WCD65580 WLX65580:WLZ65580 WVT65580:WVV65580 L131116:N131116 JH131116:JJ131116 TD131116:TF131116 ACZ131116:ADB131116 AMV131116:AMX131116 AWR131116:AWT131116 BGN131116:BGP131116 BQJ131116:BQL131116 CAF131116:CAH131116 CKB131116:CKD131116 CTX131116:CTZ131116 DDT131116:DDV131116 DNP131116:DNR131116 DXL131116:DXN131116 EHH131116:EHJ131116 ERD131116:ERF131116 FAZ131116:FBB131116 FKV131116:FKX131116 FUR131116:FUT131116 GEN131116:GEP131116 GOJ131116:GOL131116 GYF131116:GYH131116 HIB131116:HID131116 HRX131116:HRZ131116 IBT131116:IBV131116 ILP131116:ILR131116 IVL131116:IVN131116 JFH131116:JFJ131116 JPD131116:JPF131116 JYZ131116:JZB131116 KIV131116:KIX131116 KSR131116:KST131116 LCN131116:LCP131116 LMJ131116:LML131116 LWF131116:LWH131116 MGB131116:MGD131116 MPX131116:MPZ131116 MZT131116:MZV131116 NJP131116:NJR131116 NTL131116:NTN131116 ODH131116:ODJ131116 OND131116:ONF131116 OWZ131116:OXB131116 PGV131116:PGX131116 PQR131116:PQT131116 QAN131116:QAP131116 QKJ131116:QKL131116 QUF131116:QUH131116 REB131116:RED131116 RNX131116:RNZ131116 RXT131116:RXV131116 SHP131116:SHR131116 SRL131116:SRN131116 TBH131116:TBJ131116 TLD131116:TLF131116 TUZ131116:TVB131116 UEV131116:UEX131116 UOR131116:UOT131116 UYN131116:UYP131116 VIJ131116:VIL131116 VSF131116:VSH131116 WCB131116:WCD131116 WLX131116:WLZ131116 WVT131116:WVV131116 L196652:N196652 JH196652:JJ196652 TD196652:TF196652 ACZ196652:ADB196652 AMV196652:AMX196652 AWR196652:AWT196652 BGN196652:BGP196652 BQJ196652:BQL196652 CAF196652:CAH196652 CKB196652:CKD196652 CTX196652:CTZ196652 DDT196652:DDV196652 DNP196652:DNR196652 DXL196652:DXN196652 EHH196652:EHJ196652 ERD196652:ERF196652 FAZ196652:FBB196652 FKV196652:FKX196652 FUR196652:FUT196652 GEN196652:GEP196652 GOJ196652:GOL196652 GYF196652:GYH196652 HIB196652:HID196652 HRX196652:HRZ196652 IBT196652:IBV196652 ILP196652:ILR196652 IVL196652:IVN196652 JFH196652:JFJ196652 JPD196652:JPF196652 JYZ196652:JZB196652 KIV196652:KIX196652 KSR196652:KST196652 LCN196652:LCP196652 LMJ196652:LML196652 LWF196652:LWH196652 MGB196652:MGD196652 MPX196652:MPZ196652 MZT196652:MZV196652 NJP196652:NJR196652 NTL196652:NTN196652 ODH196652:ODJ196652 OND196652:ONF196652 OWZ196652:OXB196652 PGV196652:PGX196652 PQR196652:PQT196652 QAN196652:QAP196652 QKJ196652:QKL196652 QUF196652:QUH196652 REB196652:RED196652 RNX196652:RNZ196652 RXT196652:RXV196652 SHP196652:SHR196652 SRL196652:SRN196652 TBH196652:TBJ196652 TLD196652:TLF196652 TUZ196652:TVB196652 UEV196652:UEX196652 UOR196652:UOT196652 UYN196652:UYP196652 VIJ196652:VIL196652 VSF196652:VSH196652 WCB196652:WCD196652 WLX196652:WLZ196652 WVT196652:WVV196652 L262188:N262188 JH262188:JJ262188 TD262188:TF262188 ACZ262188:ADB262188 AMV262188:AMX262188 AWR262188:AWT262188 BGN262188:BGP262188 BQJ262188:BQL262188 CAF262188:CAH262188 CKB262188:CKD262188 CTX262188:CTZ262188 DDT262188:DDV262188 DNP262188:DNR262188 DXL262188:DXN262188 EHH262188:EHJ262188 ERD262188:ERF262188 FAZ262188:FBB262188 FKV262188:FKX262188 FUR262188:FUT262188 GEN262188:GEP262188 GOJ262188:GOL262188 GYF262188:GYH262188 HIB262188:HID262188 HRX262188:HRZ262188 IBT262188:IBV262188 ILP262188:ILR262188 IVL262188:IVN262188 JFH262188:JFJ262188 JPD262188:JPF262188 JYZ262188:JZB262188 KIV262188:KIX262188 KSR262188:KST262188 LCN262188:LCP262188 LMJ262188:LML262188 LWF262188:LWH262188 MGB262188:MGD262188 MPX262188:MPZ262188 MZT262188:MZV262188 NJP262188:NJR262188 NTL262188:NTN262188 ODH262188:ODJ262188 OND262188:ONF262188 OWZ262188:OXB262188 PGV262188:PGX262188 PQR262188:PQT262188 QAN262188:QAP262188 QKJ262188:QKL262188 QUF262188:QUH262188 REB262188:RED262188 RNX262188:RNZ262188 RXT262188:RXV262188 SHP262188:SHR262188 SRL262188:SRN262188 TBH262188:TBJ262188 TLD262188:TLF262188 TUZ262188:TVB262188 UEV262188:UEX262188 UOR262188:UOT262188 UYN262188:UYP262188 VIJ262188:VIL262188 VSF262188:VSH262188 WCB262188:WCD262188 WLX262188:WLZ262188 WVT262188:WVV262188 L327724:N327724 JH327724:JJ327724 TD327724:TF327724 ACZ327724:ADB327724 AMV327724:AMX327724 AWR327724:AWT327724 BGN327724:BGP327724 BQJ327724:BQL327724 CAF327724:CAH327724 CKB327724:CKD327724 CTX327724:CTZ327724 DDT327724:DDV327724 DNP327724:DNR327724 DXL327724:DXN327724 EHH327724:EHJ327724 ERD327724:ERF327724 FAZ327724:FBB327724 FKV327724:FKX327724 FUR327724:FUT327724 GEN327724:GEP327724 GOJ327724:GOL327724 GYF327724:GYH327724 HIB327724:HID327724 HRX327724:HRZ327724 IBT327724:IBV327724 ILP327724:ILR327724 IVL327724:IVN327724 JFH327724:JFJ327724 JPD327724:JPF327724 JYZ327724:JZB327724 KIV327724:KIX327724 KSR327724:KST327724 LCN327724:LCP327724 LMJ327724:LML327724 LWF327724:LWH327724 MGB327724:MGD327724 MPX327724:MPZ327724 MZT327724:MZV327724 NJP327724:NJR327724 NTL327724:NTN327724 ODH327724:ODJ327724 OND327724:ONF327724 OWZ327724:OXB327724 PGV327724:PGX327724 PQR327724:PQT327724 QAN327724:QAP327724 QKJ327724:QKL327724 QUF327724:QUH327724 REB327724:RED327724 RNX327724:RNZ327724 RXT327724:RXV327724 SHP327724:SHR327724 SRL327724:SRN327724 TBH327724:TBJ327724 TLD327724:TLF327724 TUZ327724:TVB327724 UEV327724:UEX327724 UOR327724:UOT327724 UYN327724:UYP327724 VIJ327724:VIL327724 VSF327724:VSH327724 WCB327724:WCD327724 WLX327724:WLZ327724 WVT327724:WVV327724 L393260:N393260 JH393260:JJ393260 TD393260:TF393260 ACZ393260:ADB393260 AMV393260:AMX393260 AWR393260:AWT393260 BGN393260:BGP393260 BQJ393260:BQL393260 CAF393260:CAH393260 CKB393260:CKD393260 CTX393260:CTZ393260 DDT393260:DDV393260 DNP393260:DNR393260 DXL393260:DXN393260 EHH393260:EHJ393260 ERD393260:ERF393260 FAZ393260:FBB393260 FKV393260:FKX393260 FUR393260:FUT393260 GEN393260:GEP393260 GOJ393260:GOL393260 GYF393260:GYH393260 HIB393260:HID393260 HRX393260:HRZ393260 IBT393260:IBV393260 ILP393260:ILR393260 IVL393260:IVN393260 JFH393260:JFJ393260 JPD393260:JPF393260 JYZ393260:JZB393260 KIV393260:KIX393260 KSR393260:KST393260 LCN393260:LCP393260 LMJ393260:LML393260 LWF393260:LWH393260 MGB393260:MGD393260 MPX393260:MPZ393260 MZT393260:MZV393260 NJP393260:NJR393260 NTL393260:NTN393260 ODH393260:ODJ393260 OND393260:ONF393260 OWZ393260:OXB393260 PGV393260:PGX393260 PQR393260:PQT393260 QAN393260:QAP393260 QKJ393260:QKL393260 QUF393260:QUH393260 REB393260:RED393260 RNX393260:RNZ393260 RXT393260:RXV393260 SHP393260:SHR393260 SRL393260:SRN393260 TBH393260:TBJ393260 TLD393260:TLF393260 TUZ393260:TVB393260 UEV393260:UEX393260 UOR393260:UOT393260 UYN393260:UYP393260 VIJ393260:VIL393260 VSF393260:VSH393260 WCB393260:WCD393260 WLX393260:WLZ393260 WVT393260:WVV393260 L458796:N458796 JH458796:JJ458796 TD458796:TF458796 ACZ458796:ADB458796 AMV458796:AMX458796 AWR458796:AWT458796 BGN458796:BGP458796 BQJ458796:BQL458796 CAF458796:CAH458796 CKB458796:CKD458796 CTX458796:CTZ458796 DDT458796:DDV458796 DNP458796:DNR458796 DXL458796:DXN458796 EHH458796:EHJ458796 ERD458796:ERF458796 FAZ458796:FBB458796 FKV458796:FKX458796 FUR458796:FUT458796 GEN458796:GEP458796 GOJ458796:GOL458796 GYF458796:GYH458796 HIB458796:HID458796 HRX458796:HRZ458796 IBT458796:IBV458796 ILP458796:ILR458796 IVL458796:IVN458796 JFH458796:JFJ458796 JPD458796:JPF458796 JYZ458796:JZB458796 KIV458796:KIX458796 KSR458796:KST458796 LCN458796:LCP458796 LMJ458796:LML458796 LWF458796:LWH458796 MGB458796:MGD458796 MPX458796:MPZ458796 MZT458796:MZV458796 NJP458796:NJR458796 NTL458796:NTN458796 ODH458796:ODJ458796 OND458796:ONF458796 OWZ458796:OXB458796 PGV458796:PGX458796 PQR458796:PQT458796 QAN458796:QAP458796 QKJ458796:QKL458796 QUF458796:QUH458796 REB458796:RED458796 RNX458796:RNZ458796 RXT458796:RXV458796 SHP458796:SHR458796 SRL458796:SRN458796 TBH458796:TBJ458796 TLD458796:TLF458796 TUZ458796:TVB458796 UEV458796:UEX458796 UOR458796:UOT458796 UYN458796:UYP458796 VIJ458796:VIL458796 VSF458796:VSH458796 WCB458796:WCD458796 WLX458796:WLZ458796 WVT458796:WVV458796 L524332:N524332 JH524332:JJ524332 TD524332:TF524332 ACZ524332:ADB524332 AMV524332:AMX524332 AWR524332:AWT524332 BGN524332:BGP524332 BQJ524332:BQL524332 CAF524332:CAH524332 CKB524332:CKD524332 CTX524332:CTZ524332 DDT524332:DDV524332 DNP524332:DNR524332 DXL524332:DXN524332 EHH524332:EHJ524332 ERD524332:ERF524332 FAZ524332:FBB524332 FKV524332:FKX524332 FUR524332:FUT524332 GEN524332:GEP524332 GOJ524332:GOL524332 GYF524332:GYH524332 HIB524332:HID524332 HRX524332:HRZ524332 IBT524332:IBV524332 ILP524332:ILR524332 IVL524332:IVN524332 JFH524332:JFJ524332 JPD524332:JPF524332 JYZ524332:JZB524332 KIV524332:KIX524332 KSR524332:KST524332 LCN524332:LCP524332 LMJ524332:LML524332 LWF524332:LWH524332 MGB524332:MGD524332 MPX524332:MPZ524332 MZT524332:MZV524332 NJP524332:NJR524332 NTL524332:NTN524332 ODH524332:ODJ524332 OND524332:ONF524332 OWZ524332:OXB524332 PGV524332:PGX524332 PQR524332:PQT524332 QAN524332:QAP524332 QKJ524332:QKL524332 QUF524332:QUH524332 REB524332:RED524332 RNX524332:RNZ524332 RXT524332:RXV524332 SHP524332:SHR524332 SRL524332:SRN524332 TBH524332:TBJ524332 TLD524332:TLF524332 TUZ524332:TVB524332 UEV524332:UEX524332 UOR524332:UOT524332 UYN524332:UYP524332 VIJ524332:VIL524332 VSF524332:VSH524332 WCB524332:WCD524332 WLX524332:WLZ524332 WVT524332:WVV524332 L589868:N589868 JH589868:JJ589868 TD589868:TF589868 ACZ589868:ADB589868 AMV589868:AMX589868 AWR589868:AWT589868 BGN589868:BGP589868 BQJ589868:BQL589868 CAF589868:CAH589868 CKB589868:CKD589868 CTX589868:CTZ589868 DDT589868:DDV589868 DNP589868:DNR589868 DXL589868:DXN589868 EHH589868:EHJ589868 ERD589868:ERF589868 FAZ589868:FBB589868 FKV589868:FKX589868 FUR589868:FUT589868 GEN589868:GEP589868 GOJ589868:GOL589868 GYF589868:GYH589868 HIB589868:HID589868 HRX589868:HRZ589868 IBT589868:IBV589868 ILP589868:ILR589868 IVL589868:IVN589868 JFH589868:JFJ589868 JPD589868:JPF589868 JYZ589868:JZB589868 KIV589868:KIX589868 KSR589868:KST589868 LCN589868:LCP589868 LMJ589868:LML589868 LWF589868:LWH589868 MGB589868:MGD589868 MPX589868:MPZ589868 MZT589868:MZV589868 NJP589868:NJR589868 NTL589868:NTN589868 ODH589868:ODJ589868 OND589868:ONF589868 OWZ589868:OXB589868 PGV589868:PGX589868 PQR589868:PQT589868 QAN589868:QAP589868 QKJ589868:QKL589868 QUF589868:QUH589868 REB589868:RED589868 RNX589868:RNZ589868 RXT589868:RXV589868 SHP589868:SHR589868 SRL589868:SRN589868 TBH589868:TBJ589868 TLD589868:TLF589868 TUZ589868:TVB589868 UEV589868:UEX589868 UOR589868:UOT589868 UYN589868:UYP589868 VIJ589868:VIL589868 VSF589868:VSH589868 WCB589868:WCD589868 WLX589868:WLZ589868 WVT589868:WVV589868 L655404:N655404 JH655404:JJ655404 TD655404:TF655404 ACZ655404:ADB655404 AMV655404:AMX655404 AWR655404:AWT655404 BGN655404:BGP655404 BQJ655404:BQL655404 CAF655404:CAH655404 CKB655404:CKD655404 CTX655404:CTZ655404 DDT655404:DDV655404 DNP655404:DNR655404 DXL655404:DXN655404 EHH655404:EHJ655404 ERD655404:ERF655404 FAZ655404:FBB655404 FKV655404:FKX655404 FUR655404:FUT655404 GEN655404:GEP655404 GOJ655404:GOL655404 GYF655404:GYH655404 HIB655404:HID655404 HRX655404:HRZ655404 IBT655404:IBV655404 ILP655404:ILR655404 IVL655404:IVN655404 JFH655404:JFJ655404 JPD655404:JPF655404 JYZ655404:JZB655404 KIV655404:KIX655404 KSR655404:KST655404 LCN655404:LCP655404 LMJ655404:LML655404 LWF655404:LWH655404 MGB655404:MGD655404 MPX655404:MPZ655404 MZT655404:MZV655404 NJP655404:NJR655404 NTL655404:NTN655404 ODH655404:ODJ655404 OND655404:ONF655404 OWZ655404:OXB655404 PGV655404:PGX655404 PQR655404:PQT655404 QAN655404:QAP655404 QKJ655404:QKL655404 QUF655404:QUH655404 REB655404:RED655404 RNX655404:RNZ655404 RXT655404:RXV655404 SHP655404:SHR655404 SRL655404:SRN655404 TBH655404:TBJ655404 TLD655404:TLF655404 TUZ655404:TVB655404 UEV655404:UEX655404 UOR655404:UOT655404 UYN655404:UYP655404 VIJ655404:VIL655404 VSF655404:VSH655404 WCB655404:WCD655404 WLX655404:WLZ655404 WVT655404:WVV655404 L720940:N720940 JH720940:JJ720940 TD720940:TF720940 ACZ720940:ADB720940 AMV720940:AMX720940 AWR720940:AWT720940 BGN720940:BGP720940 BQJ720940:BQL720940 CAF720940:CAH720940 CKB720940:CKD720940 CTX720940:CTZ720940 DDT720940:DDV720940 DNP720940:DNR720940 DXL720940:DXN720940 EHH720940:EHJ720940 ERD720940:ERF720940 FAZ720940:FBB720940 FKV720940:FKX720940 FUR720940:FUT720940 GEN720940:GEP720940 GOJ720940:GOL720940 GYF720940:GYH720940 HIB720940:HID720940 HRX720940:HRZ720940 IBT720940:IBV720940 ILP720940:ILR720940 IVL720940:IVN720940 JFH720940:JFJ720940 JPD720940:JPF720940 JYZ720940:JZB720940 KIV720940:KIX720940 KSR720940:KST720940 LCN720940:LCP720940 LMJ720940:LML720940 LWF720940:LWH720940 MGB720940:MGD720940 MPX720940:MPZ720940 MZT720940:MZV720940 NJP720940:NJR720940 NTL720940:NTN720940 ODH720940:ODJ720940 OND720940:ONF720940 OWZ720940:OXB720940 PGV720940:PGX720940 PQR720940:PQT720940 QAN720940:QAP720940 QKJ720940:QKL720940 QUF720940:QUH720940 REB720940:RED720940 RNX720940:RNZ720940 RXT720940:RXV720940 SHP720940:SHR720940 SRL720940:SRN720940 TBH720940:TBJ720940 TLD720940:TLF720940 TUZ720940:TVB720940 UEV720940:UEX720940 UOR720940:UOT720940 UYN720940:UYP720940 VIJ720940:VIL720940 VSF720940:VSH720940 WCB720940:WCD720940 WLX720940:WLZ720940 WVT720940:WVV720940 L786476:N786476 JH786476:JJ786476 TD786476:TF786476 ACZ786476:ADB786476 AMV786476:AMX786476 AWR786476:AWT786476 BGN786476:BGP786476 BQJ786476:BQL786476 CAF786476:CAH786476 CKB786476:CKD786476 CTX786476:CTZ786476 DDT786476:DDV786476 DNP786476:DNR786476 DXL786476:DXN786476 EHH786476:EHJ786476 ERD786476:ERF786476 FAZ786476:FBB786476 FKV786476:FKX786476 FUR786476:FUT786476 GEN786476:GEP786476 GOJ786476:GOL786476 GYF786476:GYH786476 HIB786476:HID786476 HRX786476:HRZ786476 IBT786476:IBV786476 ILP786476:ILR786476 IVL786476:IVN786476 JFH786476:JFJ786476 JPD786476:JPF786476 JYZ786476:JZB786476 KIV786476:KIX786476 KSR786476:KST786476 LCN786476:LCP786476 LMJ786476:LML786476 LWF786476:LWH786476 MGB786476:MGD786476 MPX786476:MPZ786476 MZT786476:MZV786476 NJP786476:NJR786476 NTL786476:NTN786476 ODH786476:ODJ786476 OND786476:ONF786476 OWZ786476:OXB786476 PGV786476:PGX786476 PQR786476:PQT786476 QAN786476:QAP786476 QKJ786476:QKL786476 QUF786476:QUH786476 REB786476:RED786476 RNX786476:RNZ786476 RXT786476:RXV786476 SHP786476:SHR786476 SRL786476:SRN786476 TBH786476:TBJ786476 TLD786476:TLF786476 TUZ786476:TVB786476 UEV786476:UEX786476 UOR786476:UOT786476 UYN786476:UYP786476 VIJ786476:VIL786476 VSF786476:VSH786476 WCB786476:WCD786476 WLX786476:WLZ786476 WVT786476:WVV786476 L852012:N852012 JH852012:JJ852012 TD852012:TF852012 ACZ852012:ADB852012 AMV852012:AMX852012 AWR852012:AWT852012 BGN852012:BGP852012 BQJ852012:BQL852012 CAF852012:CAH852012 CKB852012:CKD852012 CTX852012:CTZ852012 DDT852012:DDV852012 DNP852012:DNR852012 DXL852012:DXN852012 EHH852012:EHJ852012 ERD852012:ERF852012 FAZ852012:FBB852012 FKV852012:FKX852012 FUR852012:FUT852012 GEN852012:GEP852012 GOJ852012:GOL852012 GYF852012:GYH852012 HIB852012:HID852012 HRX852012:HRZ852012 IBT852012:IBV852012 ILP852012:ILR852012 IVL852012:IVN852012 JFH852012:JFJ852012 JPD852012:JPF852012 JYZ852012:JZB852012 KIV852012:KIX852012 KSR852012:KST852012 LCN852012:LCP852012 LMJ852012:LML852012 LWF852012:LWH852012 MGB852012:MGD852012 MPX852012:MPZ852012 MZT852012:MZV852012 NJP852012:NJR852012 NTL852012:NTN852012 ODH852012:ODJ852012 OND852012:ONF852012 OWZ852012:OXB852012 PGV852012:PGX852012 PQR852012:PQT852012 QAN852012:QAP852012 QKJ852012:QKL852012 QUF852012:QUH852012 REB852012:RED852012 RNX852012:RNZ852012 RXT852012:RXV852012 SHP852012:SHR852012 SRL852012:SRN852012 TBH852012:TBJ852012 TLD852012:TLF852012 TUZ852012:TVB852012 UEV852012:UEX852012 UOR852012:UOT852012 UYN852012:UYP852012 VIJ852012:VIL852012 VSF852012:VSH852012 WCB852012:WCD852012 WLX852012:WLZ852012 WVT852012:WVV852012 L917548:N917548 JH917548:JJ917548 TD917548:TF917548 ACZ917548:ADB917548 AMV917548:AMX917548 AWR917548:AWT917548 BGN917548:BGP917548 BQJ917548:BQL917548 CAF917548:CAH917548 CKB917548:CKD917548 CTX917548:CTZ917548 DDT917548:DDV917548 DNP917548:DNR917548 DXL917548:DXN917548 EHH917548:EHJ917548 ERD917548:ERF917548 FAZ917548:FBB917548 FKV917548:FKX917548 FUR917548:FUT917548 GEN917548:GEP917548 GOJ917548:GOL917548 GYF917548:GYH917548 HIB917548:HID917548 HRX917548:HRZ917548 IBT917548:IBV917548 ILP917548:ILR917548 IVL917548:IVN917548 JFH917548:JFJ917548 JPD917548:JPF917548 JYZ917548:JZB917548 KIV917548:KIX917548 KSR917548:KST917548 LCN917548:LCP917548 LMJ917548:LML917548 LWF917548:LWH917548 MGB917548:MGD917548 MPX917548:MPZ917548 MZT917548:MZV917548 NJP917548:NJR917548 NTL917548:NTN917548 ODH917548:ODJ917548 OND917548:ONF917548 OWZ917548:OXB917548 PGV917548:PGX917548 PQR917548:PQT917548 QAN917548:QAP917548 QKJ917548:QKL917548 QUF917548:QUH917548 REB917548:RED917548 RNX917548:RNZ917548 RXT917548:RXV917548 SHP917548:SHR917548 SRL917548:SRN917548 TBH917548:TBJ917548 TLD917548:TLF917548 TUZ917548:TVB917548 UEV917548:UEX917548 UOR917548:UOT917548 UYN917548:UYP917548 VIJ917548:VIL917548 VSF917548:VSH917548 WCB917548:WCD917548 WLX917548:WLZ917548 WVT917548:WVV917548 L983084:N983084 JH983084:JJ983084 TD983084:TF983084 ACZ983084:ADB983084 AMV983084:AMX983084 AWR983084:AWT983084 BGN983084:BGP983084 BQJ983084:BQL983084 CAF983084:CAH983084 CKB983084:CKD983084 CTX983084:CTZ983084 DDT983084:DDV983084 DNP983084:DNR983084 DXL983084:DXN983084 EHH983084:EHJ983084 ERD983084:ERF983084 FAZ983084:FBB983084 FKV983084:FKX983084 FUR983084:FUT983084 GEN983084:GEP983084 GOJ983084:GOL983084 GYF983084:GYH983084 HIB983084:HID983084 HRX983084:HRZ983084 IBT983084:IBV983084 ILP983084:ILR983084 IVL983084:IVN983084 JFH983084:JFJ983084 JPD983084:JPF983084 JYZ983084:JZB983084 KIV983084:KIX983084 KSR983084:KST983084 LCN983084:LCP983084 LMJ983084:LML983084 LWF983084:LWH983084 MGB983084:MGD983084 MPX983084:MPZ983084 MZT983084:MZV983084 NJP983084:NJR983084 NTL983084:NTN983084 ODH983084:ODJ983084 OND983084:ONF983084 OWZ983084:OXB983084 PGV983084:PGX983084 PQR983084:PQT983084 QAN983084:QAP983084 QKJ983084:QKL983084 QUF983084:QUH983084 REB983084:RED983084 RNX983084:RNZ983084 RXT983084:RXV983084 SHP983084:SHR983084 SRL983084:SRN983084 TBH983084:TBJ983084 TLD983084:TLF983084 TUZ983084:TVB983084 UEV983084:UEX983084 UOR983084:UOT983084 UYN983084:UYP983084 VIJ983084:VIL983084 VSF983084:VSH983084 WCB983084:WCD983084 WLX983084:WLZ983084 WVT983084:WVV983084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EC66-97A5-4A31-969D-F432B6D35B42}">
  <sheetPr>
    <tabColor rgb="FF00B050"/>
    <pageSetUpPr fitToPage="1"/>
  </sheetPr>
  <dimension ref="A1:AJ47"/>
  <sheetViews>
    <sheetView view="pageBreakPreview" zoomScaleNormal="100" workbookViewId="0">
      <selection activeCell="AE18" sqref="AE18:AF18"/>
    </sheetView>
  </sheetViews>
  <sheetFormatPr defaultRowHeight="12"/>
  <cols>
    <col min="1" max="23" width="3" style="599" customWidth="1"/>
    <col min="24" max="24" width="3.25" style="599" customWidth="1"/>
    <col min="25" max="29" width="3" style="599" customWidth="1"/>
    <col min="30" max="256" width="9" style="599"/>
    <col min="257" max="279" width="3" style="599" customWidth="1"/>
    <col min="280" max="280" width="3.25" style="599" customWidth="1"/>
    <col min="281" max="285" width="3" style="599" customWidth="1"/>
    <col min="286" max="512" width="9" style="599"/>
    <col min="513" max="535" width="3" style="599" customWidth="1"/>
    <col min="536" max="536" width="3.25" style="599" customWidth="1"/>
    <col min="537" max="541" width="3" style="599" customWidth="1"/>
    <col min="542" max="768" width="9" style="599"/>
    <col min="769" max="791" width="3" style="599" customWidth="1"/>
    <col min="792" max="792" width="3.25" style="599" customWidth="1"/>
    <col min="793" max="797" width="3" style="599" customWidth="1"/>
    <col min="798" max="1024" width="9" style="599"/>
    <col min="1025" max="1047" width="3" style="599" customWidth="1"/>
    <col min="1048" max="1048" width="3.25" style="599" customWidth="1"/>
    <col min="1049" max="1053" width="3" style="599" customWidth="1"/>
    <col min="1054" max="1280" width="9" style="599"/>
    <col min="1281" max="1303" width="3" style="599" customWidth="1"/>
    <col min="1304" max="1304" width="3.25" style="599" customWidth="1"/>
    <col min="1305" max="1309" width="3" style="599" customWidth="1"/>
    <col min="1310" max="1536" width="9" style="599"/>
    <col min="1537" max="1559" width="3" style="599" customWidth="1"/>
    <col min="1560" max="1560" width="3.25" style="599" customWidth="1"/>
    <col min="1561" max="1565" width="3" style="599" customWidth="1"/>
    <col min="1566" max="1792" width="9" style="599"/>
    <col min="1793" max="1815" width="3" style="599" customWidth="1"/>
    <col min="1816" max="1816" width="3.25" style="599" customWidth="1"/>
    <col min="1817" max="1821" width="3" style="599" customWidth="1"/>
    <col min="1822" max="2048" width="9" style="599"/>
    <col min="2049" max="2071" width="3" style="599" customWidth="1"/>
    <col min="2072" max="2072" width="3.25" style="599" customWidth="1"/>
    <col min="2073" max="2077" width="3" style="599" customWidth="1"/>
    <col min="2078" max="2304" width="9" style="599"/>
    <col min="2305" max="2327" width="3" style="599" customWidth="1"/>
    <col min="2328" max="2328" width="3.25" style="599" customWidth="1"/>
    <col min="2329" max="2333" width="3" style="599" customWidth="1"/>
    <col min="2334" max="2560" width="9" style="599"/>
    <col min="2561" max="2583" width="3" style="599" customWidth="1"/>
    <col min="2584" max="2584" width="3.25" style="599" customWidth="1"/>
    <col min="2585" max="2589" width="3" style="599" customWidth="1"/>
    <col min="2590" max="2816" width="9" style="599"/>
    <col min="2817" max="2839" width="3" style="599" customWidth="1"/>
    <col min="2840" max="2840" width="3.25" style="599" customWidth="1"/>
    <col min="2841" max="2845" width="3" style="599" customWidth="1"/>
    <col min="2846" max="3072" width="9" style="599"/>
    <col min="3073" max="3095" width="3" style="599" customWidth="1"/>
    <col min="3096" max="3096" width="3.25" style="599" customWidth="1"/>
    <col min="3097" max="3101" width="3" style="599" customWidth="1"/>
    <col min="3102" max="3328" width="9" style="599"/>
    <col min="3329" max="3351" width="3" style="599" customWidth="1"/>
    <col min="3352" max="3352" width="3.25" style="599" customWidth="1"/>
    <col min="3353" max="3357" width="3" style="599" customWidth="1"/>
    <col min="3358" max="3584" width="9" style="599"/>
    <col min="3585" max="3607" width="3" style="599" customWidth="1"/>
    <col min="3608" max="3608" width="3.25" style="599" customWidth="1"/>
    <col min="3609" max="3613" width="3" style="599" customWidth="1"/>
    <col min="3614" max="3840" width="9" style="599"/>
    <col min="3841" max="3863" width="3" style="599" customWidth="1"/>
    <col min="3864" max="3864" width="3.25" style="599" customWidth="1"/>
    <col min="3865" max="3869" width="3" style="599" customWidth="1"/>
    <col min="3870" max="4096" width="9" style="599"/>
    <col min="4097" max="4119" width="3" style="599" customWidth="1"/>
    <col min="4120" max="4120" width="3.25" style="599" customWidth="1"/>
    <col min="4121" max="4125" width="3" style="599" customWidth="1"/>
    <col min="4126" max="4352" width="9" style="599"/>
    <col min="4353" max="4375" width="3" style="599" customWidth="1"/>
    <col min="4376" max="4376" width="3.25" style="599" customWidth="1"/>
    <col min="4377" max="4381" width="3" style="599" customWidth="1"/>
    <col min="4382" max="4608" width="9" style="599"/>
    <col min="4609" max="4631" width="3" style="599" customWidth="1"/>
    <col min="4632" max="4632" width="3.25" style="599" customWidth="1"/>
    <col min="4633" max="4637" width="3" style="599" customWidth="1"/>
    <col min="4638" max="4864" width="9" style="599"/>
    <col min="4865" max="4887" width="3" style="599" customWidth="1"/>
    <col min="4888" max="4888" width="3.25" style="599" customWidth="1"/>
    <col min="4889" max="4893" width="3" style="599" customWidth="1"/>
    <col min="4894" max="5120" width="9" style="599"/>
    <col min="5121" max="5143" width="3" style="599" customWidth="1"/>
    <col min="5144" max="5144" width="3.25" style="599" customWidth="1"/>
    <col min="5145" max="5149" width="3" style="599" customWidth="1"/>
    <col min="5150" max="5376" width="9" style="599"/>
    <col min="5377" max="5399" width="3" style="599" customWidth="1"/>
    <col min="5400" max="5400" width="3.25" style="599" customWidth="1"/>
    <col min="5401" max="5405" width="3" style="599" customWidth="1"/>
    <col min="5406" max="5632" width="9" style="599"/>
    <col min="5633" max="5655" width="3" style="599" customWidth="1"/>
    <col min="5656" max="5656" width="3.25" style="599" customWidth="1"/>
    <col min="5657" max="5661" width="3" style="599" customWidth="1"/>
    <col min="5662" max="5888" width="9" style="599"/>
    <col min="5889" max="5911" width="3" style="599" customWidth="1"/>
    <col min="5912" max="5912" width="3.25" style="599" customWidth="1"/>
    <col min="5913" max="5917" width="3" style="599" customWidth="1"/>
    <col min="5918" max="6144" width="9" style="599"/>
    <col min="6145" max="6167" width="3" style="599" customWidth="1"/>
    <col min="6168" max="6168" width="3.25" style="599" customWidth="1"/>
    <col min="6169" max="6173" width="3" style="599" customWidth="1"/>
    <col min="6174" max="6400" width="9" style="599"/>
    <col min="6401" max="6423" width="3" style="599" customWidth="1"/>
    <col min="6424" max="6424" width="3.25" style="599" customWidth="1"/>
    <col min="6425" max="6429" width="3" style="599" customWidth="1"/>
    <col min="6430" max="6656" width="9" style="599"/>
    <col min="6657" max="6679" width="3" style="599" customWidth="1"/>
    <col min="6680" max="6680" width="3.25" style="599" customWidth="1"/>
    <col min="6681" max="6685" width="3" style="599" customWidth="1"/>
    <col min="6686" max="6912" width="9" style="599"/>
    <col min="6913" max="6935" width="3" style="599" customWidth="1"/>
    <col min="6936" max="6936" width="3.25" style="599" customWidth="1"/>
    <col min="6937" max="6941" width="3" style="599" customWidth="1"/>
    <col min="6942" max="7168" width="9" style="599"/>
    <col min="7169" max="7191" width="3" style="599" customWidth="1"/>
    <col min="7192" max="7192" width="3.25" style="599" customWidth="1"/>
    <col min="7193" max="7197" width="3" style="599" customWidth="1"/>
    <col min="7198" max="7424" width="9" style="599"/>
    <col min="7425" max="7447" width="3" style="599" customWidth="1"/>
    <col min="7448" max="7448" width="3.25" style="599" customWidth="1"/>
    <col min="7449" max="7453" width="3" style="599" customWidth="1"/>
    <col min="7454" max="7680" width="9" style="599"/>
    <col min="7681" max="7703" width="3" style="599" customWidth="1"/>
    <col min="7704" max="7704" width="3.25" style="599" customWidth="1"/>
    <col min="7705" max="7709" width="3" style="599" customWidth="1"/>
    <col min="7710" max="7936" width="9" style="599"/>
    <col min="7937" max="7959" width="3" style="599" customWidth="1"/>
    <col min="7960" max="7960" width="3.25" style="599" customWidth="1"/>
    <col min="7961" max="7965" width="3" style="599" customWidth="1"/>
    <col min="7966" max="8192" width="9" style="599"/>
    <col min="8193" max="8215" width="3" style="599" customWidth="1"/>
    <col min="8216" max="8216" width="3.25" style="599" customWidth="1"/>
    <col min="8217" max="8221" width="3" style="599" customWidth="1"/>
    <col min="8222" max="8448" width="9" style="599"/>
    <col min="8449" max="8471" width="3" style="599" customWidth="1"/>
    <col min="8472" max="8472" width="3.25" style="599" customWidth="1"/>
    <col min="8473" max="8477" width="3" style="599" customWidth="1"/>
    <col min="8478" max="8704" width="9" style="599"/>
    <col min="8705" max="8727" width="3" style="599" customWidth="1"/>
    <col min="8728" max="8728" width="3.25" style="599" customWidth="1"/>
    <col min="8729" max="8733" width="3" style="599" customWidth="1"/>
    <col min="8734" max="8960" width="9" style="599"/>
    <col min="8961" max="8983" width="3" style="599" customWidth="1"/>
    <col min="8984" max="8984" width="3.25" style="599" customWidth="1"/>
    <col min="8985" max="8989" width="3" style="599" customWidth="1"/>
    <col min="8990" max="9216" width="9" style="599"/>
    <col min="9217" max="9239" width="3" style="599" customWidth="1"/>
    <col min="9240" max="9240" width="3.25" style="599" customWidth="1"/>
    <col min="9241" max="9245" width="3" style="599" customWidth="1"/>
    <col min="9246" max="9472" width="9" style="599"/>
    <col min="9473" max="9495" width="3" style="599" customWidth="1"/>
    <col min="9496" max="9496" width="3.25" style="599" customWidth="1"/>
    <col min="9497" max="9501" width="3" style="599" customWidth="1"/>
    <col min="9502" max="9728" width="9" style="599"/>
    <col min="9729" max="9751" width="3" style="599" customWidth="1"/>
    <col min="9752" max="9752" width="3.25" style="599" customWidth="1"/>
    <col min="9753" max="9757" width="3" style="599" customWidth="1"/>
    <col min="9758" max="9984" width="9" style="599"/>
    <col min="9985" max="10007" width="3" style="599" customWidth="1"/>
    <col min="10008" max="10008" width="3.25" style="599" customWidth="1"/>
    <col min="10009" max="10013" width="3" style="599" customWidth="1"/>
    <col min="10014" max="10240" width="9" style="599"/>
    <col min="10241" max="10263" width="3" style="599" customWidth="1"/>
    <col min="10264" max="10264" width="3.25" style="599" customWidth="1"/>
    <col min="10265" max="10269" width="3" style="599" customWidth="1"/>
    <col min="10270" max="10496" width="9" style="599"/>
    <col min="10497" max="10519" width="3" style="599" customWidth="1"/>
    <col min="10520" max="10520" width="3.25" style="599" customWidth="1"/>
    <col min="10521" max="10525" width="3" style="599" customWidth="1"/>
    <col min="10526" max="10752" width="9" style="599"/>
    <col min="10753" max="10775" width="3" style="599" customWidth="1"/>
    <col min="10776" max="10776" width="3.25" style="599" customWidth="1"/>
    <col min="10777" max="10781" width="3" style="599" customWidth="1"/>
    <col min="10782" max="11008" width="9" style="599"/>
    <col min="11009" max="11031" width="3" style="599" customWidth="1"/>
    <col min="11032" max="11032" width="3.25" style="599" customWidth="1"/>
    <col min="11033" max="11037" width="3" style="599" customWidth="1"/>
    <col min="11038" max="11264" width="9" style="599"/>
    <col min="11265" max="11287" width="3" style="599" customWidth="1"/>
    <col min="11288" max="11288" width="3.25" style="599" customWidth="1"/>
    <col min="11289" max="11293" width="3" style="599" customWidth="1"/>
    <col min="11294" max="11520" width="9" style="599"/>
    <col min="11521" max="11543" width="3" style="599" customWidth="1"/>
    <col min="11544" max="11544" width="3.25" style="599" customWidth="1"/>
    <col min="11545" max="11549" width="3" style="599" customWidth="1"/>
    <col min="11550" max="11776" width="9" style="599"/>
    <col min="11777" max="11799" width="3" style="599" customWidth="1"/>
    <col min="11800" max="11800" width="3.25" style="599" customWidth="1"/>
    <col min="11801" max="11805" width="3" style="599" customWidth="1"/>
    <col min="11806" max="12032" width="9" style="599"/>
    <col min="12033" max="12055" width="3" style="599" customWidth="1"/>
    <col min="12056" max="12056" width="3.25" style="599" customWidth="1"/>
    <col min="12057" max="12061" width="3" style="599" customWidth="1"/>
    <col min="12062" max="12288" width="9" style="599"/>
    <col min="12289" max="12311" width="3" style="599" customWidth="1"/>
    <col min="12312" max="12312" width="3.25" style="599" customWidth="1"/>
    <col min="12313" max="12317" width="3" style="599" customWidth="1"/>
    <col min="12318" max="12544" width="9" style="599"/>
    <col min="12545" max="12567" width="3" style="599" customWidth="1"/>
    <col min="12568" max="12568" width="3.25" style="599" customWidth="1"/>
    <col min="12569" max="12573" width="3" style="599" customWidth="1"/>
    <col min="12574" max="12800" width="9" style="599"/>
    <col min="12801" max="12823" width="3" style="599" customWidth="1"/>
    <col min="12824" max="12824" width="3.25" style="599" customWidth="1"/>
    <col min="12825" max="12829" width="3" style="599" customWidth="1"/>
    <col min="12830" max="13056" width="9" style="599"/>
    <col min="13057" max="13079" width="3" style="599" customWidth="1"/>
    <col min="13080" max="13080" width="3.25" style="599" customWidth="1"/>
    <col min="13081" max="13085" width="3" style="599" customWidth="1"/>
    <col min="13086" max="13312" width="9" style="599"/>
    <col min="13313" max="13335" width="3" style="599" customWidth="1"/>
    <col min="13336" max="13336" width="3.25" style="599" customWidth="1"/>
    <col min="13337" max="13341" width="3" style="599" customWidth="1"/>
    <col min="13342" max="13568" width="9" style="599"/>
    <col min="13569" max="13591" width="3" style="599" customWidth="1"/>
    <col min="13592" max="13592" width="3.25" style="599" customWidth="1"/>
    <col min="13593" max="13597" width="3" style="599" customWidth="1"/>
    <col min="13598" max="13824" width="9" style="599"/>
    <col min="13825" max="13847" width="3" style="599" customWidth="1"/>
    <col min="13848" max="13848" width="3.25" style="599" customWidth="1"/>
    <col min="13849" max="13853" width="3" style="599" customWidth="1"/>
    <col min="13854" max="14080" width="9" style="599"/>
    <col min="14081" max="14103" width="3" style="599" customWidth="1"/>
    <col min="14104" max="14104" width="3.25" style="599" customWidth="1"/>
    <col min="14105" max="14109" width="3" style="599" customWidth="1"/>
    <col min="14110" max="14336" width="9" style="599"/>
    <col min="14337" max="14359" width="3" style="599" customWidth="1"/>
    <col min="14360" max="14360" width="3.25" style="599" customWidth="1"/>
    <col min="14361" max="14365" width="3" style="599" customWidth="1"/>
    <col min="14366" max="14592" width="9" style="599"/>
    <col min="14593" max="14615" width="3" style="599" customWidth="1"/>
    <col min="14616" max="14616" width="3.25" style="599" customWidth="1"/>
    <col min="14617" max="14621" width="3" style="599" customWidth="1"/>
    <col min="14622" max="14848" width="9" style="599"/>
    <col min="14849" max="14871" width="3" style="599" customWidth="1"/>
    <col min="14872" max="14872" width="3.25" style="599" customWidth="1"/>
    <col min="14873" max="14877" width="3" style="599" customWidth="1"/>
    <col min="14878" max="15104" width="9" style="599"/>
    <col min="15105" max="15127" width="3" style="599" customWidth="1"/>
    <col min="15128" max="15128" width="3.25" style="599" customWidth="1"/>
    <col min="15129" max="15133" width="3" style="599" customWidth="1"/>
    <col min="15134" max="15360" width="9" style="599"/>
    <col min="15361" max="15383" width="3" style="599" customWidth="1"/>
    <col min="15384" max="15384" width="3.25" style="599" customWidth="1"/>
    <col min="15385" max="15389" width="3" style="599" customWidth="1"/>
    <col min="15390" max="15616" width="9" style="599"/>
    <col min="15617" max="15639" width="3" style="599" customWidth="1"/>
    <col min="15640" max="15640" width="3.25" style="599" customWidth="1"/>
    <col min="15641" max="15645" width="3" style="599" customWidth="1"/>
    <col min="15646" max="15872" width="9" style="599"/>
    <col min="15873" max="15895" width="3" style="599" customWidth="1"/>
    <col min="15896" max="15896" width="3.25" style="599" customWidth="1"/>
    <col min="15897" max="15901" width="3" style="599" customWidth="1"/>
    <col min="15902" max="16128" width="9" style="599"/>
    <col min="16129" max="16151" width="3" style="599" customWidth="1"/>
    <col min="16152" max="16152" width="3.25" style="599" customWidth="1"/>
    <col min="16153" max="16157" width="3" style="599" customWidth="1"/>
    <col min="16158" max="16384" width="9" style="599"/>
  </cols>
  <sheetData>
    <row r="1" spans="1:36" ht="17.100000000000001" customHeight="1">
      <c r="A1" s="2023" t="s">
        <v>3582</v>
      </c>
      <c r="B1" s="2023"/>
      <c r="C1" s="2023"/>
      <c r="D1" s="2023"/>
      <c r="E1" s="2023"/>
      <c r="F1" s="2023"/>
      <c r="G1" s="2023"/>
      <c r="H1" s="2023"/>
      <c r="I1" s="2023"/>
      <c r="J1" s="2024"/>
      <c r="K1" s="2024"/>
      <c r="L1" s="2024"/>
      <c r="M1" s="2024"/>
      <c r="N1" s="2024"/>
      <c r="O1" s="2024"/>
      <c r="P1" s="2024"/>
      <c r="Q1" s="2024"/>
      <c r="R1" s="2024"/>
      <c r="S1" s="2024"/>
      <c r="T1" s="2024"/>
      <c r="U1" s="2024"/>
      <c r="V1" s="2024"/>
      <c r="W1" s="2024"/>
      <c r="X1" s="2024"/>
      <c r="Y1" s="2024"/>
      <c r="Z1" s="2024"/>
      <c r="AA1" s="2024"/>
      <c r="AB1" s="2024"/>
      <c r="AC1" s="2024"/>
    </row>
    <row r="2" spans="1:36" ht="17.100000000000001" customHeight="1">
      <c r="A2" s="793"/>
      <c r="B2" s="793"/>
      <c r="C2" s="793"/>
      <c r="D2" s="793"/>
      <c r="E2" s="793"/>
      <c r="F2" s="793"/>
      <c r="G2" s="793"/>
      <c r="H2" s="793"/>
      <c r="I2" s="793"/>
      <c r="J2" s="794"/>
      <c r="K2" s="794"/>
      <c r="L2" s="794"/>
      <c r="M2" s="794"/>
      <c r="N2" s="794"/>
      <c r="O2" s="794"/>
      <c r="P2" s="794"/>
      <c r="Q2" s="794"/>
      <c r="R2" s="794"/>
      <c r="S2" s="794"/>
      <c r="T2" s="794"/>
      <c r="U2" s="794"/>
      <c r="V2" s="794"/>
      <c r="W2" s="794"/>
      <c r="X2" s="794"/>
      <c r="Y2" s="794"/>
      <c r="Z2" s="794"/>
      <c r="AA2" s="794"/>
      <c r="AB2" s="794"/>
      <c r="AC2" s="794"/>
    </row>
    <row r="3" spans="1:36" ht="17.100000000000001" customHeight="1">
      <c r="A3" s="793"/>
      <c r="B3" s="793"/>
      <c r="C3" s="793"/>
      <c r="D3" s="793"/>
      <c r="E3" s="793"/>
      <c r="F3" s="793"/>
      <c r="G3" s="793"/>
      <c r="H3" s="793"/>
      <c r="I3" s="793"/>
      <c r="J3" s="794"/>
      <c r="K3" s="794"/>
      <c r="L3" s="794"/>
      <c r="M3" s="794"/>
      <c r="N3" s="794"/>
      <c r="O3" s="794"/>
      <c r="P3" s="794"/>
      <c r="Q3" s="794"/>
      <c r="R3" s="794"/>
      <c r="S3" s="794"/>
      <c r="T3" s="794"/>
      <c r="U3" s="794"/>
      <c r="V3" s="794"/>
      <c r="W3" s="794"/>
      <c r="X3" s="794"/>
      <c r="Y3" s="794"/>
      <c r="Z3" s="794"/>
      <c r="AA3" s="794"/>
      <c r="AB3" s="794"/>
      <c r="AC3" s="794"/>
    </row>
    <row r="4" spans="1:36" ht="17.100000000000001" customHeight="1">
      <c r="A4" s="795"/>
      <c r="B4" s="795"/>
      <c r="C4" s="795"/>
      <c r="D4" s="795"/>
      <c r="E4" s="795"/>
      <c r="F4" s="795"/>
      <c r="G4" s="795"/>
      <c r="H4" s="795"/>
      <c r="I4" s="795"/>
      <c r="J4" s="796"/>
      <c r="K4" s="796"/>
      <c r="L4" s="796"/>
      <c r="M4" s="796"/>
      <c r="N4" s="796"/>
      <c r="O4" s="796"/>
      <c r="P4" s="796"/>
      <c r="Q4" s="796"/>
      <c r="R4" s="796"/>
      <c r="S4" s="796"/>
      <c r="T4" s="796"/>
      <c r="U4" s="796"/>
      <c r="V4" s="796"/>
      <c r="W4" s="796"/>
      <c r="X4" s="796"/>
      <c r="Y4" s="796"/>
      <c r="Z4" s="796"/>
      <c r="AA4" s="796"/>
      <c r="AB4" s="796"/>
      <c r="AC4" s="796"/>
    </row>
    <row r="5" spans="1:36" ht="33.950000000000003" customHeight="1">
      <c r="A5" s="2025" t="s">
        <v>3583</v>
      </c>
      <c r="B5" s="2025"/>
      <c r="C5" s="2025"/>
      <c r="D5" s="2025"/>
      <c r="E5" s="2025"/>
      <c r="F5" s="2025"/>
      <c r="G5" s="2025"/>
      <c r="H5" s="2025"/>
      <c r="I5" s="2025"/>
      <c r="J5" s="2026"/>
      <c r="K5" s="2026"/>
      <c r="L5" s="2026"/>
      <c r="M5" s="2026"/>
      <c r="N5" s="2026"/>
      <c r="O5" s="2026"/>
      <c r="P5" s="2026"/>
      <c r="Q5" s="2026"/>
      <c r="R5" s="2026"/>
      <c r="S5" s="2026"/>
      <c r="T5" s="2026"/>
      <c r="U5" s="2026"/>
      <c r="V5" s="2026"/>
      <c r="W5" s="2026"/>
      <c r="X5" s="2026"/>
      <c r="Y5" s="2026"/>
      <c r="Z5" s="2026"/>
      <c r="AA5" s="2026"/>
      <c r="AB5" s="2026"/>
      <c r="AC5" s="2026"/>
    </row>
    <row r="6" spans="1:36" ht="17.100000000000001" customHeight="1">
      <c r="A6" s="797"/>
      <c r="B6" s="797"/>
      <c r="C6" s="797"/>
      <c r="D6" s="797"/>
      <c r="E6" s="797"/>
      <c r="F6" s="797"/>
      <c r="G6" s="797"/>
      <c r="H6" s="797"/>
      <c r="I6" s="797"/>
      <c r="J6" s="796"/>
      <c r="K6" s="796"/>
      <c r="L6" s="796"/>
      <c r="M6" s="796"/>
      <c r="N6" s="796"/>
      <c r="O6" s="796"/>
      <c r="P6" s="796"/>
      <c r="Q6" s="796"/>
      <c r="R6" s="796"/>
      <c r="S6" s="796"/>
      <c r="T6" s="796"/>
      <c r="U6" s="796"/>
      <c r="V6" s="796"/>
      <c r="W6" s="796"/>
      <c r="X6" s="796"/>
      <c r="Y6" s="796"/>
      <c r="Z6" s="796"/>
      <c r="AA6" s="796"/>
      <c r="AB6" s="796"/>
      <c r="AC6" s="796"/>
    </row>
    <row r="7" spans="1:36" ht="17.100000000000001" customHeight="1">
      <c r="A7" s="797"/>
      <c r="B7" s="797"/>
      <c r="C7" s="797"/>
      <c r="D7" s="797"/>
      <c r="E7" s="797"/>
      <c r="F7" s="797"/>
      <c r="G7" s="797"/>
      <c r="H7" s="797"/>
      <c r="I7" s="797"/>
      <c r="J7" s="796"/>
      <c r="K7" s="796"/>
      <c r="L7" s="796"/>
      <c r="M7" s="796"/>
      <c r="N7" s="796"/>
      <c r="O7" s="796"/>
      <c r="P7" s="796"/>
      <c r="Q7" s="796"/>
      <c r="R7" s="796"/>
      <c r="S7" s="796"/>
      <c r="T7" s="796"/>
      <c r="U7" s="796"/>
      <c r="V7" s="796"/>
      <c r="W7" s="796"/>
      <c r="X7" s="796"/>
      <c r="Y7" s="796"/>
      <c r="Z7" s="796"/>
      <c r="AA7" s="796"/>
      <c r="AB7" s="796"/>
      <c r="AC7" s="796"/>
      <c r="AJ7" s="798"/>
    </row>
    <row r="8" spans="1:36" ht="17.100000000000001" customHeight="1">
      <c r="A8" s="1984" t="s">
        <v>2707</v>
      </c>
      <c r="B8" s="1984"/>
      <c r="C8" s="1984"/>
      <c r="D8" s="1984"/>
      <c r="E8" s="1984"/>
      <c r="F8" s="1984"/>
      <c r="G8" s="1984"/>
      <c r="H8" s="1984"/>
      <c r="I8" s="1984"/>
      <c r="J8" s="2022"/>
      <c r="K8" s="2022"/>
      <c r="L8" s="2022"/>
      <c r="M8" s="2022"/>
      <c r="N8" s="2022"/>
      <c r="O8" s="2022"/>
      <c r="P8" s="2022"/>
      <c r="Q8" s="2022"/>
      <c r="R8" s="2022"/>
      <c r="S8" s="2022"/>
      <c r="T8" s="2022"/>
      <c r="U8" s="2022"/>
      <c r="V8" s="2022"/>
      <c r="W8" s="2022"/>
      <c r="X8" s="2022"/>
      <c r="Y8" s="2022"/>
      <c r="Z8" s="2022"/>
      <c r="AA8" s="2022"/>
      <c r="AB8" s="2022"/>
      <c r="AC8" s="2022"/>
    </row>
    <row r="9" spans="1:36" ht="17.100000000000001" customHeight="1">
      <c r="A9" s="795"/>
      <c r="B9" s="795"/>
      <c r="C9" s="795"/>
      <c r="D9" s="795"/>
      <c r="E9" s="795"/>
      <c r="F9" s="795"/>
      <c r="G9" s="795"/>
      <c r="H9" s="795"/>
      <c r="I9" s="795"/>
      <c r="J9" s="796"/>
      <c r="K9" s="796"/>
      <c r="L9" s="796"/>
      <c r="M9" s="796"/>
      <c r="N9" s="796"/>
      <c r="O9" s="796"/>
      <c r="P9" s="796"/>
      <c r="Q9" s="796"/>
      <c r="R9" s="796"/>
      <c r="S9" s="796"/>
      <c r="T9" s="796"/>
      <c r="U9" s="796"/>
      <c r="V9" s="796"/>
      <c r="W9" s="796"/>
      <c r="X9" s="796"/>
      <c r="Y9" s="796"/>
      <c r="Z9" s="796"/>
      <c r="AA9" s="796"/>
      <c r="AB9" s="796"/>
      <c r="AC9" s="796"/>
    </row>
    <row r="10" spans="1:36" ht="17.100000000000001" customHeight="1">
      <c r="A10" s="795"/>
      <c r="B10" s="795"/>
      <c r="C10" s="795"/>
      <c r="D10" s="795"/>
      <c r="E10" s="795"/>
      <c r="F10" s="795"/>
      <c r="G10" s="795"/>
      <c r="H10" s="795"/>
      <c r="I10" s="795"/>
      <c r="J10" s="796"/>
      <c r="K10" s="796"/>
      <c r="L10" s="796"/>
      <c r="M10" s="796"/>
      <c r="N10" s="796"/>
      <c r="O10" s="796"/>
      <c r="P10" s="796"/>
      <c r="Q10" s="796"/>
      <c r="R10" s="796"/>
      <c r="S10" s="796"/>
      <c r="T10" s="796"/>
      <c r="U10" s="796"/>
      <c r="V10" s="796"/>
      <c r="W10" s="796"/>
      <c r="X10" s="796"/>
      <c r="Y10" s="796"/>
      <c r="Z10" s="796"/>
      <c r="AA10" s="796"/>
      <c r="AB10" s="796"/>
      <c r="AC10" s="796"/>
    </row>
    <row r="11" spans="1:36" ht="17.100000000000001" customHeight="1">
      <c r="A11" s="2027" t="s">
        <v>3584</v>
      </c>
      <c r="B11" s="2027"/>
      <c r="C11" s="2027"/>
      <c r="D11" s="2027"/>
      <c r="E11" s="2027"/>
      <c r="F11" s="2027"/>
      <c r="G11" s="2027"/>
      <c r="H11" s="2027"/>
      <c r="I11" s="2027"/>
      <c r="J11" s="2027"/>
      <c r="K11" s="2027"/>
      <c r="L11" s="2027"/>
      <c r="M11" s="2027"/>
      <c r="N11" s="2027"/>
      <c r="O11" s="2027"/>
      <c r="P11" s="2027"/>
      <c r="Q11" s="2027"/>
      <c r="R11" s="2027"/>
      <c r="S11" s="2027"/>
      <c r="T11" s="2027"/>
      <c r="U11" s="2027"/>
      <c r="V11" s="2027"/>
      <c r="W11" s="2027"/>
      <c r="X11" s="2027"/>
      <c r="Y11" s="2027"/>
      <c r="Z11" s="2027"/>
      <c r="AA11" s="2027"/>
      <c r="AB11" s="2027"/>
      <c r="AC11" s="2027"/>
    </row>
    <row r="12" spans="1:36" ht="17.100000000000001" customHeight="1">
      <c r="A12" s="2027"/>
      <c r="B12" s="2027"/>
      <c r="C12" s="2027"/>
      <c r="D12" s="2027"/>
      <c r="E12" s="2027"/>
      <c r="F12" s="2027"/>
      <c r="G12" s="2027"/>
      <c r="H12" s="2027"/>
      <c r="I12" s="2027"/>
      <c r="J12" s="2027"/>
      <c r="K12" s="2027"/>
      <c r="L12" s="2027"/>
      <c r="M12" s="2027"/>
      <c r="N12" s="2027"/>
      <c r="O12" s="2027"/>
      <c r="P12" s="2027"/>
      <c r="Q12" s="2027"/>
      <c r="R12" s="2027"/>
      <c r="S12" s="2027"/>
      <c r="T12" s="2027"/>
      <c r="U12" s="2027"/>
      <c r="V12" s="2027"/>
      <c r="W12" s="2027"/>
      <c r="X12" s="2027"/>
      <c r="Y12" s="2027"/>
      <c r="Z12" s="2027"/>
      <c r="AA12" s="2027"/>
      <c r="AB12" s="2027"/>
      <c r="AC12" s="2027"/>
    </row>
    <row r="13" spans="1:36" ht="17.100000000000001" customHeight="1">
      <c r="A13" s="2027"/>
      <c r="B13" s="2027"/>
      <c r="C13" s="2027"/>
      <c r="D13" s="2027"/>
      <c r="E13" s="2027"/>
      <c r="F13" s="2027"/>
      <c r="G13" s="2027"/>
      <c r="H13" s="2027"/>
      <c r="I13" s="2027"/>
      <c r="J13" s="2027"/>
      <c r="K13" s="2027"/>
      <c r="L13" s="2027"/>
      <c r="M13" s="2027"/>
      <c r="N13" s="2027"/>
      <c r="O13" s="2027"/>
      <c r="P13" s="2027"/>
      <c r="Q13" s="2027"/>
      <c r="R13" s="2027"/>
      <c r="S13" s="2027"/>
      <c r="T13" s="2027"/>
      <c r="U13" s="2027"/>
      <c r="V13" s="2027"/>
      <c r="W13" s="2027"/>
      <c r="X13" s="2027"/>
      <c r="Y13" s="2027"/>
      <c r="Z13" s="2027"/>
      <c r="AA13" s="2027"/>
      <c r="AB13" s="2027"/>
      <c r="AC13" s="2027"/>
    </row>
    <row r="14" spans="1:36" ht="17.100000000000001" customHeight="1">
      <c r="A14" s="796"/>
      <c r="B14" s="796"/>
      <c r="C14" s="796"/>
      <c r="D14" s="796"/>
      <c r="E14" s="796"/>
      <c r="F14" s="796"/>
      <c r="G14" s="796"/>
      <c r="H14" s="796"/>
      <c r="I14" s="796"/>
      <c r="J14" s="796"/>
      <c r="K14" s="796"/>
      <c r="L14" s="796"/>
      <c r="M14" s="796"/>
      <c r="N14" s="796"/>
      <c r="O14" s="796"/>
      <c r="P14" s="796"/>
      <c r="Q14" s="796"/>
      <c r="R14" s="796"/>
      <c r="S14" s="796"/>
      <c r="T14" s="796"/>
      <c r="U14" s="796"/>
      <c r="V14" s="796"/>
      <c r="W14" s="796"/>
      <c r="X14" s="796"/>
      <c r="Y14" s="796"/>
      <c r="Z14" s="796"/>
      <c r="AA14" s="796"/>
      <c r="AB14" s="796"/>
      <c r="AC14" s="796"/>
    </row>
    <row r="15" spans="1:36" ht="17.100000000000001" customHeight="1">
      <c r="A15" s="2003" t="s">
        <v>4208</v>
      </c>
      <c r="B15" s="2021"/>
      <c r="C15" s="2021"/>
      <c r="D15" s="2021"/>
      <c r="E15" s="2021"/>
      <c r="F15" s="2021"/>
      <c r="G15" s="2021"/>
      <c r="H15" s="2021"/>
      <c r="I15" s="2021"/>
      <c r="J15" s="2022"/>
      <c r="K15" s="2022"/>
      <c r="L15" s="2022"/>
      <c r="M15" s="2022"/>
      <c r="N15" s="2022"/>
      <c r="O15" s="2022"/>
      <c r="P15" s="2022"/>
      <c r="Q15" s="2022"/>
      <c r="R15" s="2022"/>
      <c r="S15" s="2022"/>
      <c r="T15" s="2022"/>
      <c r="U15" s="2022"/>
      <c r="V15" s="2022"/>
      <c r="W15" s="2022"/>
      <c r="X15" s="2022"/>
      <c r="Y15" s="2022"/>
      <c r="Z15" s="2022"/>
      <c r="AA15" s="2022"/>
      <c r="AB15" s="2022"/>
      <c r="AC15" s="2022"/>
    </row>
    <row r="16" spans="1:36" ht="17.100000000000001" customHeight="1">
      <c r="A16" s="2003"/>
      <c r="B16" s="2021"/>
      <c r="C16" s="2021"/>
      <c r="D16" s="2021"/>
      <c r="E16" s="2021"/>
      <c r="F16" s="2021"/>
      <c r="G16" s="2021"/>
      <c r="H16" s="2021"/>
      <c r="I16" s="2021"/>
      <c r="J16" s="2022"/>
      <c r="K16" s="2022"/>
      <c r="L16" s="2022"/>
      <c r="M16" s="2022"/>
      <c r="N16" s="2022"/>
      <c r="O16" s="2022"/>
      <c r="P16" s="2022"/>
      <c r="Q16" s="2022"/>
      <c r="R16" s="2022"/>
      <c r="S16" s="2022"/>
      <c r="T16" s="2022"/>
      <c r="U16" s="2022"/>
      <c r="V16" s="2022"/>
      <c r="W16" s="2022"/>
      <c r="X16" s="2022"/>
      <c r="Y16" s="2022"/>
      <c r="Z16" s="2022"/>
      <c r="AA16" s="2022"/>
      <c r="AB16" s="2022"/>
      <c r="AC16" s="2022"/>
    </row>
    <row r="17" spans="1:33" ht="17.100000000000001" customHeight="1" thickBot="1">
      <c r="A17" s="795"/>
      <c r="B17" s="795"/>
      <c r="C17" s="795"/>
      <c r="D17" s="795"/>
      <c r="E17" s="795"/>
      <c r="F17" s="795"/>
      <c r="G17" s="795"/>
      <c r="H17" s="795"/>
      <c r="I17" s="795"/>
      <c r="J17" s="796"/>
      <c r="K17" s="796"/>
      <c r="L17" s="796"/>
      <c r="M17" s="796"/>
      <c r="N17" s="796"/>
      <c r="O17" s="796"/>
      <c r="P17" s="796"/>
      <c r="Q17" s="796"/>
      <c r="R17" s="796"/>
      <c r="S17" s="796"/>
      <c r="T17" s="796"/>
      <c r="U17" s="796"/>
      <c r="V17" s="796"/>
      <c r="W17" s="796"/>
      <c r="X17" s="796"/>
      <c r="Y17" s="796"/>
      <c r="Z17" s="796"/>
      <c r="AA17" s="796"/>
      <c r="AB17" s="796"/>
      <c r="AC17" s="796"/>
    </row>
    <row r="18" spans="1:33" ht="17.100000000000001" customHeight="1" thickBot="1">
      <c r="A18" s="780"/>
      <c r="B18" s="780"/>
      <c r="C18" s="780"/>
      <c r="D18" s="780"/>
      <c r="E18" s="780"/>
      <c r="F18" s="780"/>
      <c r="G18" s="780"/>
      <c r="H18" s="780"/>
      <c r="I18" s="780"/>
      <c r="J18" s="780"/>
      <c r="K18" s="780"/>
      <c r="L18" s="780"/>
      <c r="M18" s="780"/>
      <c r="N18" s="780"/>
      <c r="O18" s="780"/>
      <c r="P18" s="780"/>
      <c r="Q18" s="780"/>
      <c r="R18" s="780"/>
      <c r="S18" s="780"/>
      <c r="T18" s="780"/>
      <c r="U18" s="782"/>
      <c r="V18" s="1984" t="s">
        <v>2709</v>
      </c>
      <c r="W18" s="1984"/>
      <c r="X18" s="800" t="str">
        <f>IF(AE18="","",(YEAR(AE18)-2018))</f>
        <v/>
      </c>
      <c r="Y18" s="782" t="s">
        <v>5</v>
      </c>
      <c r="Z18" s="800" t="str">
        <f>IF(AE18="","",MONTH(AE18))</f>
        <v/>
      </c>
      <c r="AA18" s="782" t="s">
        <v>2710</v>
      </c>
      <c r="AB18" s="800" t="str">
        <f>IF(AE18="","",DAY(AE18))</f>
        <v/>
      </c>
      <c r="AC18" s="782" t="s">
        <v>2711</v>
      </c>
      <c r="AE18" s="2018"/>
      <c r="AF18" s="2019"/>
      <c r="AG18" s="801"/>
    </row>
    <row r="19" spans="1:33" ht="17.100000000000001" customHeight="1">
      <c r="A19" s="795"/>
      <c r="B19" s="795"/>
      <c r="C19" s="795"/>
      <c r="D19" s="795"/>
      <c r="E19" s="795"/>
      <c r="F19" s="795"/>
      <c r="G19" s="795"/>
      <c r="H19" s="795"/>
      <c r="I19" s="795"/>
      <c r="J19" s="796"/>
      <c r="K19" s="796"/>
      <c r="L19" s="796"/>
      <c r="M19" s="1984" t="s">
        <v>2712</v>
      </c>
      <c r="N19" s="1984"/>
      <c r="O19" s="1984"/>
      <c r="P19" s="802"/>
      <c r="Q19" s="2014" t="str">
        <f>IF(第一面!T19="","",第一面!T19)</f>
        <v/>
      </c>
      <c r="R19" s="2014"/>
      <c r="S19" s="2014"/>
      <c r="T19" s="2014"/>
      <c r="U19" s="2014"/>
      <c r="V19" s="2014"/>
      <c r="W19" s="2014"/>
      <c r="X19" s="2014"/>
      <c r="Y19" s="2014"/>
      <c r="Z19" s="2014"/>
      <c r="AA19" s="2014"/>
      <c r="AB19" s="2014"/>
      <c r="AC19" s="796"/>
    </row>
    <row r="20" spans="1:33" ht="16.5" customHeight="1">
      <c r="A20" s="789"/>
      <c r="B20" s="789"/>
      <c r="C20" s="789"/>
      <c r="D20" s="789"/>
      <c r="E20" s="789"/>
      <c r="F20" s="789"/>
      <c r="G20" s="789"/>
      <c r="H20" s="789"/>
      <c r="I20" s="789"/>
      <c r="J20" s="780"/>
      <c r="K20" s="780"/>
      <c r="L20" s="780"/>
      <c r="M20" s="796"/>
      <c r="N20" s="796"/>
      <c r="O20" s="796"/>
      <c r="P20" s="802"/>
      <c r="Q20" s="2014" t="str">
        <f>IF(第一面!T20="","",第一面!T20)</f>
        <v/>
      </c>
      <c r="R20" s="2014"/>
      <c r="S20" s="2014"/>
      <c r="T20" s="2014"/>
      <c r="U20" s="2014"/>
      <c r="V20" s="2014"/>
      <c r="W20" s="2014"/>
      <c r="X20" s="2014"/>
      <c r="Y20" s="2014"/>
      <c r="Z20" s="2014"/>
      <c r="AA20" s="2014"/>
      <c r="AB20" s="2014"/>
      <c r="AC20" s="782"/>
    </row>
    <row r="21" spans="1:33" ht="5.0999999999999996" customHeight="1">
      <c r="A21" s="789"/>
      <c r="B21" s="789"/>
      <c r="C21" s="789"/>
      <c r="D21" s="789"/>
      <c r="E21" s="789"/>
      <c r="F21" s="789"/>
      <c r="G21" s="789"/>
      <c r="H21" s="789"/>
      <c r="I21" s="789"/>
      <c r="J21" s="780"/>
      <c r="K21" s="780"/>
      <c r="L21" s="780"/>
      <c r="M21" s="796"/>
      <c r="N21" s="796"/>
      <c r="O21" s="796"/>
      <c r="P21" s="802"/>
      <c r="Q21" s="803"/>
      <c r="R21" s="803"/>
      <c r="S21" s="803"/>
      <c r="T21" s="803"/>
      <c r="U21" s="803"/>
      <c r="V21" s="803"/>
      <c r="W21" s="803"/>
      <c r="X21" s="803"/>
      <c r="Y21" s="803"/>
      <c r="Z21" s="803"/>
      <c r="AA21" s="803"/>
      <c r="AB21" s="803"/>
      <c r="AC21" s="782"/>
    </row>
    <row r="22" spans="1:33" ht="16.5" customHeight="1">
      <c r="A22" s="795"/>
      <c r="B22" s="795"/>
      <c r="C22" s="795"/>
      <c r="D22" s="795"/>
      <c r="E22" s="795"/>
      <c r="F22" s="795"/>
      <c r="G22" s="795"/>
      <c r="H22" s="795"/>
      <c r="I22" s="795"/>
      <c r="J22" s="796"/>
      <c r="K22" s="796"/>
      <c r="L22" s="796"/>
      <c r="M22" s="796"/>
      <c r="N22" s="796"/>
      <c r="O22" s="796"/>
      <c r="P22" s="796"/>
      <c r="Q22" s="2020" t="str">
        <f>IF(第一面!T22="","",第一面!T22)</f>
        <v/>
      </c>
      <c r="R22" s="2020"/>
      <c r="S22" s="2020"/>
      <c r="T22" s="2020"/>
      <c r="U22" s="2020"/>
      <c r="V22" s="2020"/>
      <c r="W22" s="2020"/>
      <c r="X22" s="2020"/>
      <c r="Y22" s="2020"/>
      <c r="Z22" s="2020"/>
      <c r="AA22" s="2020"/>
      <c r="AB22" s="2020"/>
      <c r="AC22" s="796"/>
    </row>
    <row r="23" spans="1:33" ht="16.5" customHeight="1">
      <c r="A23" s="796"/>
      <c r="B23" s="796"/>
      <c r="C23" s="796"/>
      <c r="D23" s="796"/>
      <c r="E23" s="796"/>
      <c r="F23" s="796"/>
      <c r="G23" s="796"/>
      <c r="H23" s="796"/>
      <c r="I23" s="796"/>
      <c r="J23" s="796"/>
      <c r="K23" s="796"/>
      <c r="L23" s="796"/>
      <c r="M23" s="796"/>
      <c r="N23" s="796"/>
      <c r="O23" s="796"/>
      <c r="P23" s="796"/>
      <c r="Q23" s="2020" t="str">
        <f>IF(第一面!T23="","",第一面!T23)</f>
        <v/>
      </c>
      <c r="R23" s="2020"/>
      <c r="S23" s="2020"/>
      <c r="T23" s="2020"/>
      <c r="U23" s="2020"/>
      <c r="V23" s="2020"/>
      <c r="W23" s="2020"/>
      <c r="X23" s="2020"/>
      <c r="Y23" s="2020"/>
      <c r="Z23" s="2020"/>
      <c r="AA23" s="2020"/>
      <c r="AB23" s="2020"/>
      <c r="AC23" s="796" t="str">
        <f>IF(Q22&lt;&gt;"","印","")</f>
        <v/>
      </c>
    </row>
    <row r="24" spans="1:33" ht="16.5" customHeight="1">
      <c r="A24" s="804"/>
      <c r="B24" s="804"/>
      <c r="C24" s="804"/>
      <c r="D24" s="804"/>
      <c r="E24" s="804"/>
      <c r="F24" s="804"/>
      <c r="G24" s="804"/>
      <c r="H24" s="804"/>
      <c r="I24" s="804"/>
      <c r="J24" s="804"/>
      <c r="K24" s="804"/>
      <c r="L24" s="804"/>
      <c r="M24" s="804"/>
      <c r="N24" s="804"/>
      <c r="O24" s="804"/>
      <c r="P24" s="804"/>
      <c r="Q24" s="804"/>
      <c r="R24" s="804"/>
      <c r="S24" s="804"/>
      <c r="T24" s="804"/>
      <c r="U24" s="804"/>
      <c r="V24" s="804"/>
      <c r="W24" s="804"/>
      <c r="X24" s="804"/>
      <c r="Y24" s="804"/>
      <c r="Z24" s="804"/>
      <c r="AA24" s="804"/>
      <c r="AB24" s="804"/>
      <c r="AC24" s="804"/>
    </row>
    <row r="25" spans="1:33" ht="16.5" customHeight="1">
      <c r="A25" s="796"/>
      <c r="B25" s="796"/>
      <c r="C25" s="796"/>
      <c r="D25" s="796" t="s">
        <v>3585</v>
      </c>
      <c r="E25" s="796"/>
      <c r="F25" s="796"/>
      <c r="G25" s="796"/>
      <c r="H25" s="796"/>
      <c r="I25" s="796"/>
      <c r="J25" s="796"/>
      <c r="K25" s="796"/>
      <c r="L25" s="796"/>
      <c r="M25" s="796"/>
      <c r="N25" s="796"/>
      <c r="O25" s="796"/>
      <c r="P25" s="796"/>
      <c r="Q25" s="796"/>
      <c r="R25" s="796"/>
      <c r="S25" s="796"/>
      <c r="T25" s="796"/>
      <c r="U25" s="796"/>
      <c r="V25" s="796"/>
      <c r="W25" s="796"/>
      <c r="X25" s="796"/>
      <c r="Y25" s="796"/>
      <c r="Z25" s="796"/>
      <c r="AA25" s="796"/>
      <c r="AB25" s="796"/>
      <c r="AC25" s="796"/>
    </row>
    <row r="26" spans="1:33" ht="16.5" customHeight="1">
      <c r="A26" s="796"/>
      <c r="B26" s="796"/>
      <c r="C26" s="796"/>
      <c r="D26" s="796"/>
      <c r="E26" s="796"/>
      <c r="F26" s="796"/>
      <c r="G26" s="796"/>
      <c r="H26" s="796"/>
      <c r="I26" s="796"/>
      <c r="J26" s="796"/>
      <c r="K26" s="796"/>
      <c r="L26" s="796"/>
      <c r="M26" s="796"/>
      <c r="N26" s="796"/>
      <c r="O26" s="796"/>
      <c r="P26" s="796"/>
      <c r="Q26" s="796"/>
      <c r="R26" s="796"/>
      <c r="S26" s="796"/>
      <c r="T26" s="796"/>
      <c r="U26" s="796"/>
      <c r="V26" s="796"/>
      <c r="W26" s="796"/>
      <c r="X26" s="796"/>
      <c r="Y26" s="796"/>
      <c r="Z26" s="796"/>
      <c r="AA26" s="796"/>
      <c r="AB26" s="796"/>
      <c r="AC26" s="796"/>
    </row>
    <row r="27" spans="1:33" ht="17.100000000000001" customHeight="1">
      <c r="A27" s="796"/>
      <c r="B27" s="796"/>
      <c r="C27" s="796"/>
      <c r="D27" s="796"/>
      <c r="E27" s="796"/>
      <c r="F27" s="796"/>
      <c r="G27" s="796"/>
      <c r="H27" s="796"/>
      <c r="I27" s="796"/>
      <c r="J27" s="796"/>
      <c r="K27" s="1989" t="s">
        <v>3586</v>
      </c>
      <c r="L27" s="1989"/>
      <c r="M27" s="1989"/>
      <c r="N27" s="1989"/>
      <c r="O27" s="1989"/>
      <c r="P27" s="802"/>
      <c r="Q27" s="2014" t="str">
        <f>共通第二面!K63</f>
        <v/>
      </c>
      <c r="R27" s="2014"/>
      <c r="S27" s="2014"/>
      <c r="T27" s="2014"/>
      <c r="U27" s="2014"/>
      <c r="V27" s="2014"/>
      <c r="W27" s="2014"/>
      <c r="X27" s="2014"/>
      <c r="Y27" s="2014"/>
      <c r="Z27" s="2014"/>
      <c r="AA27" s="2014"/>
      <c r="AB27" s="2014"/>
      <c r="AC27" s="2014"/>
    </row>
    <row r="28" spans="1:33" ht="17.100000000000001" customHeight="1">
      <c r="A28" s="789"/>
      <c r="B28" s="789"/>
      <c r="C28" s="789"/>
      <c r="D28" s="789"/>
      <c r="E28" s="789"/>
      <c r="F28" s="789"/>
      <c r="G28" s="789"/>
      <c r="H28" s="789"/>
      <c r="I28" s="789"/>
      <c r="J28" s="780"/>
      <c r="K28" s="780"/>
      <c r="L28" s="780"/>
      <c r="M28" s="796"/>
      <c r="N28" s="796"/>
      <c r="O28" s="796"/>
      <c r="P28" s="802"/>
      <c r="Q28" s="2014" t="str">
        <f>共通第二面!K61</f>
        <v/>
      </c>
      <c r="R28" s="2014"/>
      <c r="S28" s="2014"/>
      <c r="T28" s="2014"/>
      <c r="U28" s="2014"/>
      <c r="V28" s="2014"/>
      <c r="W28" s="2014"/>
      <c r="X28" s="2014"/>
      <c r="Y28" s="2014"/>
      <c r="Z28" s="2014"/>
      <c r="AA28" s="2014"/>
      <c r="AB28" s="2014"/>
      <c r="AC28" s="2014"/>
    </row>
    <row r="29" spans="1:33" ht="17.100000000000001" customHeight="1">
      <c r="A29" s="805"/>
      <c r="B29" s="805"/>
      <c r="C29" s="805"/>
      <c r="D29" s="805"/>
      <c r="E29" s="805"/>
      <c r="F29" s="805"/>
      <c r="G29" s="805"/>
      <c r="H29" s="805"/>
      <c r="I29" s="805"/>
      <c r="J29" s="804"/>
      <c r="K29" s="804"/>
      <c r="L29" s="804"/>
      <c r="M29" s="804"/>
      <c r="N29" s="804"/>
      <c r="O29" s="804"/>
      <c r="P29" s="804"/>
      <c r="Q29" s="804"/>
      <c r="R29" s="804"/>
      <c r="S29" s="804"/>
      <c r="T29" s="804"/>
      <c r="U29" s="804"/>
      <c r="V29" s="804"/>
      <c r="W29" s="804"/>
      <c r="X29" s="804"/>
      <c r="Y29" s="804"/>
      <c r="Z29" s="804"/>
      <c r="AA29" s="804"/>
      <c r="AB29" s="804"/>
      <c r="AC29" s="804"/>
    </row>
    <row r="30" spans="1:33" ht="17.100000000000001" customHeight="1">
      <c r="A30" s="795"/>
      <c r="B30" s="806" t="s">
        <v>3587</v>
      </c>
      <c r="C30" s="795"/>
      <c r="D30" s="795"/>
      <c r="E30" s="795"/>
      <c r="F30" s="795"/>
      <c r="G30" s="795"/>
      <c r="H30" s="795"/>
      <c r="I30" s="795"/>
      <c r="J30" s="796"/>
      <c r="K30" s="796"/>
      <c r="L30" s="796"/>
      <c r="M30" s="796"/>
      <c r="N30" s="796"/>
      <c r="O30" s="796"/>
      <c r="P30" s="796"/>
      <c r="Q30" s="796"/>
      <c r="R30" s="796"/>
      <c r="S30" s="796"/>
      <c r="T30" s="796"/>
      <c r="U30" s="796"/>
      <c r="V30" s="796"/>
      <c r="W30" s="796"/>
      <c r="X30" s="796"/>
      <c r="Y30" s="796"/>
      <c r="Z30" s="796"/>
      <c r="AA30" s="796"/>
      <c r="AB30" s="796"/>
      <c r="AC30" s="796"/>
    </row>
    <row r="31" spans="1:33" ht="17.100000000000001" customHeight="1">
      <c r="A31" s="795"/>
      <c r="B31" s="795"/>
      <c r="C31" s="795"/>
      <c r="D31" s="782" t="s">
        <v>3588</v>
      </c>
      <c r="E31" s="806" t="s">
        <v>3589</v>
      </c>
      <c r="F31" s="799"/>
      <c r="G31" s="795"/>
      <c r="H31" s="795"/>
      <c r="I31" s="795"/>
      <c r="J31" s="796"/>
      <c r="K31" s="796"/>
      <c r="L31" s="806" t="s">
        <v>3487</v>
      </c>
      <c r="M31" s="806" t="s">
        <v>3590</v>
      </c>
      <c r="N31" s="806"/>
      <c r="O31" s="806"/>
      <c r="P31" s="806"/>
      <c r="Q31" s="806"/>
      <c r="R31" s="806"/>
      <c r="S31" s="806"/>
      <c r="T31" s="806"/>
      <c r="U31" s="806" t="s">
        <v>3487</v>
      </c>
      <c r="V31" s="806" t="s">
        <v>3591</v>
      </c>
      <c r="W31" s="806"/>
      <c r="X31" s="806"/>
      <c r="Y31" s="806"/>
      <c r="Z31" s="806"/>
      <c r="AA31" s="806"/>
      <c r="AB31" s="796"/>
      <c r="AC31" s="796"/>
    </row>
    <row r="32" spans="1:33" ht="17.100000000000001" customHeight="1">
      <c r="A32" s="795"/>
      <c r="B32" s="795"/>
      <c r="C32" s="795"/>
      <c r="D32" s="782" t="s">
        <v>3487</v>
      </c>
      <c r="E32" s="806" t="s">
        <v>3592</v>
      </c>
      <c r="F32" s="799"/>
      <c r="G32" s="795"/>
      <c r="H32" s="795"/>
      <c r="I32" s="795"/>
      <c r="J32" s="796"/>
      <c r="K32" s="796"/>
      <c r="L32" s="806" t="s">
        <v>3487</v>
      </c>
      <c r="M32" s="806" t="s">
        <v>3593</v>
      </c>
      <c r="N32" s="806"/>
      <c r="O32" s="806"/>
      <c r="P32" s="806"/>
      <c r="Q32" s="806"/>
      <c r="R32" s="806"/>
      <c r="S32" s="806"/>
      <c r="T32" s="806"/>
      <c r="U32" s="806" t="s">
        <v>3487</v>
      </c>
      <c r="V32" s="806" t="s">
        <v>3594</v>
      </c>
      <c r="W32" s="806"/>
      <c r="X32" s="806"/>
      <c r="Y32" s="806"/>
      <c r="Z32" s="806"/>
      <c r="AA32" s="806"/>
      <c r="AB32" s="806"/>
      <c r="AC32" s="796"/>
    </row>
    <row r="33" spans="1:29" ht="17.100000000000001" customHeight="1">
      <c r="A33" s="795"/>
      <c r="B33" s="795"/>
      <c r="C33" s="795"/>
      <c r="D33" s="795"/>
      <c r="E33" s="795"/>
      <c r="F33" s="795"/>
      <c r="G33" s="795"/>
      <c r="H33" s="795"/>
      <c r="I33" s="795"/>
      <c r="J33" s="796"/>
      <c r="K33" s="796"/>
      <c r="L33" s="796"/>
      <c r="M33" s="796"/>
      <c r="N33" s="796"/>
      <c r="O33" s="796"/>
      <c r="P33" s="796"/>
      <c r="Q33" s="796"/>
      <c r="R33" s="796"/>
      <c r="S33" s="796"/>
      <c r="T33" s="796"/>
      <c r="U33" s="796"/>
      <c r="V33" s="796"/>
      <c r="W33" s="796"/>
      <c r="X33" s="796"/>
      <c r="Y33" s="796"/>
      <c r="Z33" s="796"/>
      <c r="AA33" s="796"/>
      <c r="AB33" s="796"/>
      <c r="AC33" s="796"/>
    </row>
    <row r="34" spans="1:29" ht="17.100000000000001" customHeight="1">
      <c r="A34" s="2008" t="s">
        <v>2715</v>
      </c>
      <c r="B34" s="2005"/>
      <c r="C34" s="2005"/>
      <c r="D34" s="2005"/>
      <c r="E34" s="2005"/>
      <c r="F34" s="2005"/>
      <c r="G34" s="2005"/>
      <c r="H34" s="2011"/>
      <c r="I34" s="2008" t="s">
        <v>3595</v>
      </c>
      <c r="J34" s="2005"/>
      <c r="K34" s="2005"/>
      <c r="L34" s="2005"/>
      <c r="M34" s="2011"/>
      <c r="N34" s="2008" t="s">
        <v>3596</v>
      </c>
      <c r="O34" s="2005"/>
      <c r="P34" s="2005"/>
      <c r="Q34" s="2011"/>
      <c r="R34" s="2008" t="s">
        <v>3597</v>
      </c>
      <c r="S34" s="2005"/>
      <c r="T34" s="2005"/>
      <c r="U34" s="2011"/>
      <c r="V34" s="2015" t="s">
        <v>3598</v>
      </c>
      <c r="W34" s="2015"/>
      <c r="X34" s="2015"/>
      <c r="Y34" s="2015"/>
      <c r="Z34" s="2016"/>
      <c r="AA34" s="2016"/>
      <c r="AB34" s="2016"/>
      <c r="AC34" s="2017"/>
    </row>
    <row r="35" spans="1:29" ht="17.100000000000001" customHeight="1">
      <c r="A35" s="2009"/>
      <c r="B35" s="2006"/>
      <c r="C35" s="2006"/>
      <c r="D35" s="2006"/>
      <c r="E35" s="2006"/>
      <c r="F35" s="2006"/>
      <c r="G35" s="2006"/>
      <c r="H35" s="2012"/>
      <c r="I35" s="2009"/>
      <c r="J35" s="2006"/>
      <c r="K35" s="2006"/>
      <c r="L35" s="2006"/>
      <c r="M35" s="2012"/>
      <c r="N35" s="2009"/>
      <c r="O35" s="2006"/>
      <c r="P35" s="2006"/>
      <c r="Q35" s="2012"/>
      <c r="R35" s="2009"/>
      <c r="S35" s="2006"/>
      <c r="T35" s="2006"/>
      <c r="U35" s="2012"/>
      <c r="V35" s="2015"/>
      <c r="W35" s="2015"/>
      <c r="X35" s="2015"/>
      <c r="Y35" s="2015"/>
      <c r="Z35" s="2016"/>
      <c r="AA35" s="2016"/>
      <c r="AB35" s="2016"/>
      <c r="AC35" s="2017"/>
    </row>
    <row r="36" spans="1:29" ht="17.100000000000001" customHeight="1">
      <c r="A36" s="2010"/>
      <c r="B36" s="2007"/>
      <c r="C36" s="2007"/>
      <c r="D36" s="2007"/>
      <c r="E36" s="2007"/>
      <c r="F36" s="2007"/>
      <c r="G36" s="2007"/>
      <c r="H36" s="2013"/>
      <c r="I36" s="2010"/>
      <c r="J36" s="2007"/>
      <c r="K36" s="2007"/>
      <c r="L36" s="2007"/>
      <c r="M36" s="2013"/>
      <c r="N36" s="2010"/>
      <c r="O36" s="2007"/>
      <c r="P36" s="2007"/>
      <c r="Q36" s="2013"/>
      <c r="R36" s="2010"/>
      <c r="S36" s="2007"/>
      <c r="T36" s="2007"/>
      <c r="U36" s="2013"/>
      <c r="V36" s="2016"/>
      <c r="W36" s="2016"/>
      <c r="X36" s="2016"/>
      <c r="Y36" s="2016"/>
      <c r="Z36" s="2016"/>
      <c r="AA36" s="2016"/>
      <c r="AB36" s="2016"/>
      <c r="AC36" s="2017"/>
    </row>
    <row r="37" spans="1:29" ht="17.100000000000001" customHeight="1">
      <c r="A37" s="2008" t="s">
        <v>2719</v>
      </c>
      <c r="B37" s="2005"/>
      <c r="C37" s="2005"/>
      <c r="D37" s="2005" t="s">
        <v>5</v>
      </c>
      <c r="E37" s="2002"/>
      <c r="F37" s="2005" t="s">
        <v>2710</v>
      </c>
      <c r="G37" s="2002"/>
      <c r="H37" s="2011" t="s">
        <v>3</v>
      </c>
      <c r="I37" s="2008"/>
      <c r="J37" s="2005"/>
      <c r="K37" s="2005"/>
      <c r="L37" s="2005"/>
      <c r="M37" s="2011"/>
      <c r="N37" s="2008"/>
      <c r="O37" s="2005"/>
      <c r="P37" s="2005"/>
      <c r="Q37" s="2011"/>
      <c r="R37" s="2008"/>
      <c r="S37" s="2005"/>
      <c r="T37" s="2005"/>
      <c r="U37" s="2011"/>
      <c r="V37" s="2005" t="s">
        <v>2719</v>
      </c>
      <c r="W37" s="2005"/>
      <c r="X37" s="2005"/>
      <c r="Y37" s="2002" t="s">
        <v>5</v>
      </c>
      <c r="Z37" s="2005"/>
      <c r="AA37" s="2002" t="s">
        <v>2710</v>
      </c>
      <c r="AB37" s="2005"/>
      <c r="AC37" s="1990" t="s">
        <v>2711</v>
      </c>
    </row>
    <row r="38" spans="1:29" ht="17.100000000000001" customHeight="1">
      <c r="A38" s="2009"/>
      <c r="B38" s="2006"/>
      <c r="C38" s="2006"/>
      <c r="D38" s="2006"/>
      <c r="E38" s="2003"/>
      <c r="F38" s="2006"/>
      <c r="G38" s="2003"/>
      <c r="H38" s="2012"/>
      <c r="I38" s="2009"/>
      <c r="J38" s="2006"/>
      <c r="K38" s="2006"/>
      <c r="L38" s="2006"/>
      <c r="M38" s="2012"/>
      <c r="N38" s="2009"/>
      <c r="O38" s="2006"/>
      <c r="P38" s="2006"/>
      <c r="Q38" s="2012"/>
      <c r="R38" s="2009"/>
      <c r="S38" s="2006"/>
      <c r="T38" s="2006"/>
      <c r="U38" s="2012"/>
      <c r="V38" s="2006"/>
      <c r="W38" s="2006"/>
      <c r="X38" s="2006"/>
      <c r="Y38" s="2003"/>
      <c r="Z38" s="2006"/>
      <c r="AA38" s="2003"/>
      <c r="AB38" s="2006"/>
      <c r="AC38" s="1991"/>
    </row>
    <row r="39" spans="1:29" ht="17.100000000000001" customHeight="1">
      <c r="A39" s="2010"/>
      <c r="B39" s="2007"/>
      <c r="C39" s="2007"/>
      <c r="D39" s="2007"/>
      <c r="E39" s="2004"/>
      <c r="F39" s="2007"/>
      <c r="G39" s="2004"/>
      <c r="H39" s="2013"/>
      <c r="I39" s="2009"/>
      <c r="J39" s="2006"/>
      <c r="K39" s="2006"/>
      <c r="L39" s="2006"/>
      <c r="M39" s="2012"/>
      <c r="N39" s="2009"/>
      <c r="O39" s="2006"/>
      <c r="P39" s="2006"/>
      <c r="Q39" s="2012"/>
      <c r="R39" s="2009"/>
      <c r="S39" s="2006"/>
      <c r="T39" s="2006"/>
      <c r="U39" s="2012"/>
      <c r="V39" s="2007"/>
      <c r="W39" s="2007"/>
      <c r="X39" s="2007"/>
      <c r="Y39" s="2004"/>
      <c r="Z39" s="2007"/>
      <c r="AA39" s="2004"/>
      <c r="AB39" s="2007"/>
      <c r="AC39" s="1992"/>
    </row>
    <row r="40" spans="1:29" ht="17.100000000000001" customHeight="1">
      <c r="A40" s="2008" t="s">
        <v>2720</v>
      </c>
      <c r="B40" s="1994" t="str">
        <f>"TKC"&amp;"  　"&amp;"建中"&amp;IF(LEFT(第三面!F4,1)="山","梨",LEFT(第三面!F4,1))</f>
        <v>TKC  　建中</v>
      </c>
      <c r="C40" s="1994"/>
      <c r="D40" s="1994"/>
      <c r="E40" s="1994"/>
      <c r="F40" s="1994"/>
      <c r="G40" s="1994"/>
      <c r="H40" s="2011" t="s">
        <v>17</v>
      </c>
      <c r="I40" s="2009"/>
      <c r="J40" s="2006"/>
      <c r="K40" s="2006"/>
      <c r="L40" s="2006"/>
      <c r="M40" s="2012"/>
      <c r="N40" s="2009"/>
      <c r="O40" s="2006"/>
      <c r="P40" s="2006"/>
      <c r="Q40" s="2012"/>
      <c r="R40" s="2009"/>
      <c r="S40" s="2006"/>
      <c r="T40" s="2006"/>
      <c r="U40" s="2012"/>
      <c r="V40" s="2005" t="s">
        <v>2720</v>
      </c>
      <c r="W40" s="1994" t="str">
        <f>B40</f>
        <v>TKC  　建中</v>
      </c>
      <c r="X40" s="1994"/>
      <c r="Y40" s="1994"/>
      <c r="Z40" s="1994"/>
      <c r="AA40" s="1994"/>
      <c r="AB40" s="1994"/>
      <c r="AC40" s="1990" t="s">
        <v>17</v>
      </c>
    </row>
    <row r="41" spans="1:29" ht="17.100000000000001" customHeight="1">
      <c r="A41" s="2009"/>
      <c r="B41" s="1997"/>
      <c r="C41" s="1997"/>
      <c r="D41" s="1997"/>
      <c r="E41" s="1997"/>
      <c r="F41" s="1997"/>
      <c r="G41" s="1997"/>
      <c r="H41" s="2012"/>
      <c r="I41" s="2009"/>
      <c r="J41" s="2006"/>
      <c r="K41" s="2006"/>
      <c r="L41" s="2006"/>
      <c r="M41" s="2012"/>
      <c r="N41" s="2009"/>
      <c r="O41" s="2006"/>
      <c r="P41" s="2006"/>
      <c r="Q41" s="2012"/>
      <c r="R41" s="2009"/>
      <c r="S41" s="2006"/>
      <c r="T41" s="2006"/>
      <c r="U41" s="2012"/>
      <c r="V41" s="2006"/>
      <c r="W41" s="1997"/>
      <c r="X41" s="1997"/>
      <c r="Y41" s="1997"/>
      <c r="Z41" s="1997"/>
      <c r="AA41" s="1997"/>
      <c r="AB41" s="1997"/>
      <c r="AC41" s="1991"/>
    </row>
    <row r="42" spans="1:29" ht="17.100000000000001" customHeight="1">
      <c r="A42" s="2010"/>
      <c r="B42" s="2000"/>
      <c r="C42" s="2000"/>
      <c r="D42" s="2000"/>
      <c r="E42" s="2000"/>
      <c r="F42" s="2000"/>
      <c r="G42" s="2000"/>
      <c r="H42" s="2013"/>
      <c r="I42" s="2009"/>
      <c r="J42" s="2006"/>
      <c r="K42" s="2006"/>
      <c r="L42" s="2006"/>
      <c r="M42" s="2012"/>
      <c r="N42" s="2009"/>
      <c r="O42" s="2006"/>
      <c r="P42" s="2006"/>
      <c r="Q42" s="2012"/>
      <c r="R42" s="2009"/>
      <c r="S42" s="2006"/>
      <c r="T42" s="2006"/>
      <c r="U42" s="2012"/>
      <c r="V42" s="2007"/>
      <c r="W42" s="2000"/>
      <c r="X42" s="2000"/>
      <c r="Y42" s="2000"/>
      <c r="Z42" s="2000"/>
      <c r="AA42" s="2000"/>
      <c r="AB42" s="2000"/>
      <c r="AC42" s="1992"/>
    </row>
    <row r="43" spans="1:29" ht="17.100000000000001" customHeight="1">
      <c r="A43" s="1993" t="s">
        <v>2721</v>
      </c>
      <c r="B43" s="1994"/>
      <c r="C43" s="1994"/>
      <c r="D43" s="1994"/>
      <c r="E43" s="1994"/>
      <c r="F43" s="1994"/>
      <c r="G43" s="1994"/>
      <c r="H43" s="1995"/>
      <c r="I43" s="2009"/>
      <c r="J43" s="2006"/>
      <c r="K43" s="2006"/>
      <c r="L43" s="2006"/>
      <c r="M43" s="2012"/>
      <c r="N43" s="2009"/>
      <c r="O43" s="2006"/>
      <c r="P43" s="2006"/>
      <c r="Q43" s="2012"/>
      <c r="R43" s="2009"/>
      <c r="S43" s="2006"/>
      <c r="T43" s="2006"/>
      <c r="U43" s="2012"/>
      <c r="V43" s="1994" t="s">
        <v>2721</v>
      </c>
      <c r="W43" s="1994"/>
      <c r="X43" s="1994"/>
      <c r="Y43" s="1994"/>
      <c r="Z43" s="1994"/>
      <c r="AA43" s="1994"/>
      <c r="AB43" s="1994"/>
      <c r="AC43" s="1995"/>
    </row>
    <row r="44" spans="1:29" ht="17.100000000000001" customHeight="1">
      <c r="A44" s="1996"/>
      <c r="B44" s="1997"/>
      <c r="C44" s="1997"/>
      <c r="D44" s="1997"/>
      <c r="E44" s="1997"/>
      <c r="F44" s="1997"/>
      <c r="G44" s="1997"/>
      <c r="H44" s="1998"/>
      <c r="I44" s="2009"/>
      <c r="J44" s="2006"/>
      <c r="K44" s="2006"/>
      <c r="L44" s="2006"/>
      <c r="M44" s="2012"/>
      <c r="N44" s="2009"/>
      <c r="O44" s="2006"/>
      <c r="P44" s="2006"/>
      <c r="Q44" s="2012"/>
      <c r="R44" s="2009"/>
      <c r="S44" s="2006"/>
      <c r="T44" s="2006"/>
      <c r="U44" s="2012"/>
      <c r="V44" s="1997"/>
      <c r="W44" s="1997"/>
      <c r="X44" s="1997"/>
      <c r="Y44" s="1997"/>
      <c r="Z44" s="1997"/>
      <c r="AA44" s="1997"/>
      <c r="AB44" s="1997"/>
      <c r="AC44" s="1998"/>
    </row>
    <row r="45" spans="1:29" ht="17.100000000000001" customHeight="1">
      <c r="A45" s="1999"/>
      <c r="B45" s="2000"/>
      <c r="C45" s="2000"/>
      <c r="D45" s="2000"/>
      <c r="E45" s="2000"/>
      <c r="F45" s="2000"/>
      <c r="G45" s="2000"/>
      <c r="H45" s="2001"/>
      <c r="I45" s="2010"/>
      <c r="J45" s="2007"/>
      <c r="K45" s="2007"/>
      <c r="L45" s="2007"/>
      <c r="M45" s="2013"/>
      <c r="N45" s="2010"/>
      <c r="O45" s="2007"/>
      <c r="P45" s="2007"/>
      <c r="Q45" s="2013"/>
      <c r="R45" s="2010"/>
      <c r="S45" s="2007"/>
      <c r="T45" s="2007"/>
      <c r="U45" s="2013"/>
      <c r="V45" s="2000"/>
      <c r="W45" s="2000"/>
      <c r="X45" s="2000"/>
      <c r="Y45" s="2000"/>
      <c r="Z45" s="2000"/>
      <c r="AA45" s="2000"/>
      <c r="AB45" s="2000"/>
      <c r="AC45" s="2001"/>
    </row>
    <row r="46" spans="1:29">
      <c r="A46" s="807"/>
      <c r="B46" s="807"/>
      <c r="C46" s="807"/>
      <c r="D46" s="807"/>
      <c r="E46" s="807"/>
      <c r="F46" s="807"/>
      <c r="G46" s="807"/>
      <c r="H46" s="807"/>
      <c r="I46" s="807"/>
    </row>
    <row r="47" spans="1:29">
      <c r="A47" s="807"/>
      <c r="B47" s="807"/>
      <c r="C47" s="807"/>
      <c r="D47" s="807"/>
      <c r="E47" s="807"/>
      <c r="F47" s="807"/>
      <c r="G47" s="807"/>
      <c r="H47" s="807"/>
      <c r="I47" s="807"/>
    </row>
  </sheetData>
  <mergeCells count="46">
    <mergeCell ref="A16:AC16"/>
    <mergeCell ref="V18:W18"/>
    <mergeCell ref="A1:AC1"/>
    <mergeCell ref="A5:AC5"/>
    <mergeCell ref="A8:AC8"/>
    <mergeCell ref="A11:AC13"/>
    <mergeCell ref="A15:AC15"/>
    <mergeCell ref="AE18:AF18"/>
    <mergeCell ref="M19:O19"/>
    <mergeCell ref="Q19:AB19"/>
    <mergeCell ref="Q20:AB20"/>
    <mergeCell ref="Q23:AB23"/>
    <mergeCell ref="Q22:AB22"/>
    <mergeCell ref="K27:O27"/>
    <mergeCell ref="Q27:AC27"/>
    <mergeCell ref="Q28:AC28"/>
    <mergeCell ref="A34:H36"/>
    <mergeCell ref="I34:M36"/>
    <mergeCell ref="N34:Q36"/>
    <mergeCell ref="R34:U36"/>
    <mergeCell ref="V34:AC36"/>
    <mergeCell ref="R37:U45"/>
    <mergeCell ref="V37:W39"/>
    <mergeCell ref="X37:X39"/>
    <mergeCell ref="A37:B39"/>
    <mergeCell ref="C37:C39"/>
    <mergeCell ref="D37:D39"/>
    <mergeCell ref="E37:E39"/>
    <mergeCell ref="F37:F39"/>
    <mergeCell ref="G37:G39"/>
    <mergeCell ref="AC40:AC42"/>
    <mergeCell ref="A43:H45"/>
    <mergeCell ref="V43:AC45"/>
    <mergeCell ref="Y37:Y39"/>
    <mergeCell ref="Z37:Z39"/>
    <mergeCell ref="AA37:AA39"/>
    <mergeCell ref="AB37:AB39"/>
    <mergeCell ref="AC37:AC39"/>
    <mergeCell ref="A40:A42"/>
    <mergeCell ref="B40:G42"/>
    <mergeCell ref="H40:H42"/>
    <mergeCell ref="V40:V42"/>
    <mergeCell ref="W40:AB42"/>
    <mergeCell ref="H37:H39"/>
    <mergeCell ref="I37:M45"/>
    <mergeCell ref="N37:Q45"/>
  </mergeCells>
  <phoneticPr fontId="1"/>
  <dataValidations count="1">
    <dataValidation imeMode="hiragana" allowBlank="1" showInputMessage="1" showErrorMessage="1" sqref="Q19:AB20 JM19:JX20 TI19:TT20 ADE19:ADP20 ANA19:ANL20 AWW19:AXH20 BGS19:BHD20 BQO19:BQZ20 CAK19:CAV20 CKG19:CKR20 CUC19:CUN20 DDY19:DEJ20 DNU19:DOF20 DXQ19:DYB20 EHM19:EHX20 ERI19:ERT20 FBE19:FBP20 FLA19:FLL20 FUW19:FVH20 GES19:GFD20 GOO19:GOZ20 GYK19:GYV20 HIG19:HIR20 HSC19:HSN20 IBY19:ICJ20 ILU19:IMF20 IVQ19:IWB20 JFM19:JFX20 JPI19:JPT20 JZE19:JZP20 KJA19:KJL20 KSW19:KTH20 LCS19:LDD20 LMO19:LMZ20 LWK19:LWV20 MGG19:MGR20 MQC19:MQN20 MZY19:NAJ20 NJU19:NKF20 NTQ19:NUB20 ODM19:ODX20 ONI19:ONT20 OXE19:OXP20 PHA19:PHL20 PQW19:PRH20 QAS19:QBD20 QKO19:QKZ20 QUK19:QUV20 REG19:RER20 ROC19:RON20 RXY19:RYJ20 SHU19:SIF20 SRQ19:SSB20 TBM19:TBX20 TLI19:TLT20 TVE19:TVP20 UFA19:UFL20 UOW19:UPH20 UYS19:UZD20 VIO19:VIZ20 VSK19:VSV20 WCG19:WCR20 WMC19:WMN20 WVY19:WWJ20 Q65555:AB65556 JM65555:JX65556 TI65555:TT65556 ADE65555:ADP65556 ANA65555:ANL65556 AWW65555:AXH65556 BGS65555:BHD65556 BQO65555:BQZ65556 CAK65555:CAV65556 CKG65555:CKR65556 CUC65555:CUN65556 DDY65555:DEJ65556 DNU65555:DOF65556 DXQ65555:DYB65556 EHM65555:EHX65556 ERI65555:ERT65556 FBE65555:FBP65556 FLA65555:FLL65556 FUW65555:FVH65556 GES65555:GFD65556 GOO65555:GOZ65556 GYK65555:GYV65556 HIG65555:HIR65556 HSC65555:HSN65556 IBY65555:ICJ65556 ILU65555:IMF65556 IVQ65555:IWB65556 JFM65555:JFX65556 JPI65555:JPT65556 JZE65555:JZP65556 KJA65555:KJL65556 KSW65555:KTH65556 LCS65555:LDD65556 LMO65555:LMZ65556 LWK65555:LWV65556 MGG65555:MGR65556 MQC65555:MQN65556 MZY65555:NAJ65556 NJU65555:NKF65556 NTQ65555:NUB65556 ODM65555:ODX65556 ONI65555:ONT65556 OXE65555:OXP65556 PHA65555:PHL65556 PQW65555:PRH65556 QAS65555:QBD65556 QKO65555:QKZ65556 QUK65555:QUV65556 REG65555:RER65556 ROC65555:RON65556 RXY65555:RYJ65556 SHU65555:SIF65556 SRQ65555:SSB65556 TBM65555:TBX65556 TLI65555:TLT65556 TVE65555:TVP65556 UFA65555:UFL65556 UOW65555:UPH65556 UYS65555:UZD65556 VIO65555:VIZ65556 VSK65555:VSV65556 WCG65555:WCR65556 WMC65555:WMN65556 WVY65555:WWJ65556 Q131091:AB131092 JM131091:JX131092 TI131091:TT131092 ADE131091:ADP131092 ANA131091:ANL131092 AWW131091:AXH131092 BGS131091:BHD131092 BQO131091:BQZ131092 CAK131091:CAV131092 CKG131091:CKR131092 CUC131091:CUN131092 DDY131091:DEJ131092 DNU131091:DOF131092 DXQ131091:DYB131092 EHM131091:EHX131092 ERI131091:ERT131092 FBE131091:FBP131092 FLA131091:FLL131092 FUW131091:FVH131092 GES131091:GFD131092 GOO131091:GOZ131092 GYK131091:GYV131092 HIG131091:HIR131092 HSC131091:HSN131092 IBY131091:ICJ131092 ILU131091:IMF131092 IVQ131091:IWB131092 JFM131091:JFX131092 JPI131091:JPT131092 JZE131091:JZP131092 KJA131091:KJL131092 KSW131091:KTH131092 LCS131091:LDD131092 LMO131091:LMZ131092 LWK131091:LWV131092 MGG131091:MGR131092 MQC131091:MQN131092 MZY131091:NAJ131092 NJU131091:NKF131092 NTQ131091:NUB131092 ODM131091:ODX131092 ONI131091:ONT131092 OXE131091:OXP131092 PHA131091:PHL131092 PQW131091:PRH131092 QAS131091:QBD131092 QKO131091:QKZ131092 QUK131091:QUV131092 REG131091:RER131092 ROC131091:RON131092 RXY131091:RYJ131092 SHU131091:SIF131092 SRQ131091:SSB131092 TBM131091:TBX131092 TLI131091:TLT131092 TVE131091:TVP131092 UFA131091:UFL131092 UOW131091:UPH131092 UYS131091:UZD131092 VIO131091:VIZ131092 VSK131091:VSV131092 WCG131091:WCR131092 WMC131091:WMN131092 WVY131091:WWJ131092 Q196627:AB196628 JM196627:JX196628 TI196627:TT196628 ADE196627:ADP196628 ANA196627:ANL196628 AWW196627:AXH196628 BGS196627:BHD196628 BQO196627:BQZ196628 CAK196627:CAV196628 CKG196627:CKR196628 CUC196627:CUN196628 DDY196627:DEJ196628 DNU196627:DOF196628 DXQ196627:DYB196628 EHM196627:EHX196628 ERI196627:ERT196628 FBE196627:FBP196628 FLA196627:FLL196628 FUW196627:FVH196628 GES196627:GFD196628 GOO196627:GOZ196628 GYK196627:GYV196628 HIG196627:HIR196628 HSC196627:HSN196628 IBY196627:ICJ196628 ILU196627:IMF196628 IVQ196627:IWB196628 JFM196627:JFX196628 JPI196627:JPT196628 JZE196627:JZP196628 KJA196627:KJL196628 KSW196627:KTH196628 LCS196627:LDD196628 LMO196627:LMZ196628 LWK196627:LWV196628 MGG196627:MGR196628 MQC196627:MQN196628 MZY196627:NAJ196628 NJU196627:NKF196628 NTQ196627:NUB196628 ODM196627:ODX196628 ONI196627:ONT196628 OXE196627:OXP196628 PHA196627:PHL196628 PQW196627:PRH196628 QAS196627:QBD196628 QKO196627:QKZ196628 QUK196627:QUV196628 REG196627:RER196628 ROC196627:RON196628 RXY196627:RYJ196628 SHU196627:SIF196628 SRQ196627:SSB196628 TBM196627:TBX196628 TLI196627:TLT196628 TVE196627:TVP196628 UFA196627:UFL196628 UOW196627:UPH196628 UYS196627:UZD196628 VIO196627:VIZ196628 VSK196627:VSV196628 WCG196627:WCR196628 WMC196627:WMN196628 WVY196627:WWJ196628 Q262163:AB262164 JM262163:JX262164 TI262163:TT262164 ADE262163:ADP262164 ANA262163:ANL262164 AWW262163:AXH262164 BGS262163:BHD262164 BQO262163:BQZ262164 CAK262163:CAV262164 CKG262163:CKR262164 CUC262163:CUN262164 DDY262163:DEJ262164 DNU262163:DOF262164 DXQ262163:DYB262164 EHM262163:EHX262164 ERI262163:ERT262164 FBE262163:FBP262164 FLA262163:FLL262164 FUW262163:FVH262164 GES262163:GFD262164 GOO262163:GOZ262164 GYK262163:GYV262164 HIG262163:HIR262164 HSC262163:HSN262164 IBY262163:ICJ262164 ILU262163:IMF262164 IVQ262163:IWB262164 JFM262163:JFX262164 JPI262163:JPT262164 JZE262163:JZP262164 KJA262163:KJL262164 KSW262163:KTH262164 LCS262163:LDD262164 LMO262163:LMZ262164 LWK262163:LWV262164 MGG262163:MGR262164 MQC262163:MQN262164 MZY262163:NAJ262164 NJU262163:NKF262164 NTQ262163:NUB262164 ODM262163:ODX262164 ONI262163:ONT262164 OXE262163:OXP262164 PHA262163:PHL262164 PQW262163:PRH262164 QAS262163:QBD262164 QKO262163:QKZ262164 QUK262163:QUV262164 REG262163:RER262164 ROC262163:RON262164 RXY262163:RYJ262164 SHU262163:SIF262164 SRQ262163:SSB262164 TBM262163:TBX262164 TLI262163:TLT262164 TVE262163:TVP262164 UFA262163:UFL262164 UOW262163:UPH262164 UYS262163:UZD262164 VIO262163:VIZ262164 VSK262163:VSV262164 WCG262163:WCR262164 WMC262163:WMN262164 WVY262163:WWJ262164 Q327699:AB327700 JM327699:JX327700 TI327699:TT327700 ADE327699:ADP327700 ANA327699:ANL327700 AWW327699:AXH327700 BGS327699:BHD327700 BQO327699:BQZ327700 CAK327699:CAV327700 CKG327699:CKR327700 CUC327699:CUN327700 DDY327699:DEJ327700 DNU327699:DOF327700 DXQ327699:DYB327700 EHM327699:EHX327700 ERI327699:ERT327700 FBE327699:FBP327700 FLA327699:FLL327700 FUW327699:FVH327700 GES327699:GFD327700 GOO327699:GOZ327700 GYK327699:GYV327700 HIG327699:HIR327700 HSC327699:HSN327700 IBY327699:ICJ327700 ILU327699:IMF327700 IVQ327699:IWB327700 JFM327699:JFX327700 JPI327699:JPT327700 JZE327699:JZP327700 KJA327699:KJL327700 KSW327699:KTH327700 LCS327699:LDD327700 LMO327699:LMZ327700 LWK327699:LWV327700 MGG327699:MGR327700 MQC327699:MQN327700 MZY327699:NAJ327700 NJU327699:NKF327700 NTQ327699:NUB327700 ODM327699:ODX327700 ONI327699:ONT327700 OXE327699:OXP327700 PHA327699:PHL327700 PQW327699:PRH327700 QAS327699:QBD327700 QKO327699:QKZ327700 QUK327699:QUV327700 REG327699:RER327700 ROC327699:RON327700 RXY327699:RYJ327700 SHU327699:SIF327700 SRQ327699:SSB327700 TBM327699:TBX327700 TLI327699:TLT327700 TVE327699:TVP327700 UFA327699:UFL327700 UOW327699:UPH327700 UYS327699:UZD327700 VIO327699:VIZ327700 VSK327699:VSV327700 WCG327699:WCR327700 WMC327699:WMN327700 WVY327699:WWJ327700 Q393235:AB393236 JM393235:JX393236 TI393235:TT393236 ADE393235:ADP393236 ANA393235:ANL393236 AWW393235:AXH393236 BGS393235:BHD393236 BQO393235:BQZ393236 CAK393235:CAV393236 CKG393235:CKR393236 CUC393235:CUN393236 DDY393235:DEJ393236 DNU393235:DOF393236 DXQ393235:DYB393236 EHM393235:EHX393236 ERI393235:ERT393236 FBE393235:FBP393236 FLA393235:FLL393236 FUW393235:FVH393236 GES393235:GFD393236 GOO393235:GOZ393236 GYK393235:GYV393236 HIG393235:HIR393236 HSC393235:HSN393236 IBY393235:ICJ393236 ILU393235:IMF393236 IVQ393235:IWB393236 JFM393235:JFX393236 JPI393235:JPT393236 JZE393235:JZP393236 KJA393235:KJL393236 KSW393235:KTH393236 LCS393235:LDD393236 LMO393235:LMZ393236 LWK393235:LWV393236 MGG393235:MGR393236 MQC393235:MQN393236 MZY393235:NAJ393236 NJU393235:NKF393236 NTQ393235:NUB393236 ODM393235:ODX393236 ONI393235:ONT393236 OXE393235:OXP393236 PHA393235:PHL393236 PQW393235:PRH393236 QAS393235:QBD393236 QKO393235:QKZ393236 QUK393235:QUV393236 REG393235:RER393236 ROC393235:RON393236 RXY393235:RYJ393236 SHU393235:SIF393236 SRQ393235:SSB393236 TBM393235:TBX393236 TLI393235:TLT393236 TVE393235:TVP393236 UFA393235:UFL393236 UOW393235:UPH393236 UYS393235:UZD393236 VIO393235:VIZ393236 VSK393235:VSV393236 WCG393235:WCR393236 WMC393235:WMN393236 WVY393235:WWJ393236 Q458771:AB458772 JM458771:JX458772 TI458771:TT458772 ADE458771:ADP458772 ANA458771:ANL458772 AWW458771:AXH458772 BGS458771:BHD458772 BQO458771:BQZ458772 CAK458771:CAV458772 CKG458771:CKR458772 CUC458771:CUN458772 DDY458771:DEJ458772 DNU458771:DOF458772 DXQ458771:DYB458772 EHM458771:EHX458772 ERI458771:ERT458772 FBE458771:FBP458772 FLA458771:FLL458772 FUW458771:FVH458772 GES458771:GFD458772 GOO458771:GOZ458772 GYK458771:GYV458772 HIG458771:HIR458772 HSC458771:HSN458772 IBY458771:ICJ458772 ILU458771:IMF458772 IVQ458771:IWB458772 JFM458771:JFX458772 JPI458771:JPT458772 JZE458771:JZP458772 KJA458771:KJL458772 KSW458771:KTH458772 LCS458771:LDD458772 LMO458771:LMZ458772 LWK458771:LWV458772 MGG458771:MGR458772 MQC458771:MQN458772 MZY458771:NAJ458772 NJU458771:NKF458772 NTQ458771:NUB458772 ODM458771:ODX458772 ONI458771:ONT458772 OXE458771:OXP458772 PHA458771:PHL458772 PQW458771:PRH458772 QAS458771:QBD458772 QKO458771:QKZ458772 QUK458771:QUV458772 REG458771:RER458772 ROC458771:RON458772 RXY458771:RYJ458772 SHU458771:SIF458772 SRQ458771:SSB458772 TBM458771:TBX458772 TLI458771:TLT458772 TVE458771:TVP458772 UFA458771:UFL458772 UOW458771:UPH458772 UYS458771:UZD458772 VIO458771:VIZ458772 VSK458771:VSV458772 WCG458771:WCR458772 WMC458771:WMN458772 WVY458771:WWJ458772 Q524307:AB524308 JM524307:JX524308 TI524307:TT524308 ADE524307:ADP524308 ANA524307:ANL524308 AWW524307:AXH524308 BGS524307:BHD524308 BQO524307:BQZ524308 CAK524307:CAV524308 CKG524307:CKR524308 CUC524307:CUN524308 DDY524307:DEJ524308 DNU524307:DOF524308 DXQ524307:DYB524308 EHM524307:EHX524308 ERI524307:ERT524308 FBE524307:FBP524308 FLA524307:FLL524308 FUW524307:FVH524308 GES524307:GFD524308 GOO524307:GOZ524308 GYK524307:GYV524308 HIG524307:HIR524308 HSC524307:HSN524308 IBY524307:ICJ524308 ILU524307:IMF524308 IVQ524307:IWB524308 JFM524307:JFX524308 JPI524307:JPT524308 JZE524307:JZP524308 KJA524307:KJL524308 KSW524307:KTH524308 LCS524307:LDD524308 LMO524307:LMZ524308 LWK524307:LWV524308 MGG524307:MGR524308 MQC524307:MQN524308 MZY524307:NAJ524308 NJU524307:NKF524308 NTQ524307:NUB524308 ODM524307:ODX524308 ONI524307:ONT524308 OXE524307:OXP524308 PHA524307:PHL524308 PQW524307:PRH524308 QAS524307:QBD524308 QKO524307:QKZ524308 QUK524307:QUV524308 REG524307:RER524308 ROC524307:RON524308 RXY524307:RYJ524308 SHU524307:SIF524308 SRQ524307:SSB524308 TBM524307:TBX524308 TLI524307:TLT524308 TVE524307:TVP524308 UFA524307:UFL524308 UOW524307:UPH524308 UYS524307:UZD524308 VIO524307:VIZ524308 VSK524307:VSV524308 WCG524307:WCR524308 WMC524307:WMN524308 WVY524307:WWJ524308 Q589843:AB589844 JM589843:JX589844 TI589843:TT589844 ADE589843:ADP589844 ANA589843:ANL589844 AWW589843:AXH589844 BGS589843:BHD589844 BQO589843:BQZ589844 CAK589843:CAV589844 CKG589843:CKR589844 CUC589843:CUN589844 DDY589843:DEJ589844 DNU589843:DOF589844 DXQ589843:DYB589844 EHM589843:EHX589844 ERI589843:ERT589844 FBE589843:FBP589844 FLA589843:FLL589844 FUW589843:FVH589844 GES589843:GFD589844 GOO589843:GOZ589844 GYK589843:GYV589844 HIG589843:HIR589844 HSC589843:HSN589844 IBY589843:ICJ589844 ILU589843:IMF589844 IVQ589843:IWB589844 JFM589843:JFX589844 JPI589843:JPT589844 JZE589843:JZP589844 KJA589843:KJL589844 KSW589843:KTH589844 LCS589843:LDD589844 LMO589843:LMZ589844 LWK589843:LWV589844 MGG589843:MGR589844 MQC589843:MQN589844 MZY589843:NAJ589844 NJU589843:NKF589844 NTQ589843:NUB589844 ODM589843:ODX589844 ONI589843:ONT589844 OXE589843:OXP589844 PHA589843:PHL589844 PQW589843:PRH589844 QAS589843:QBD589844 QKO589843:QKZ589844 QUK589843:QUV589844 REG589843:RER589844 ROC589843:RON589844 RXY589843:RYJ589844 SHU589843:SIF589844 SRQ589843:SSB589844 TBM589843:TBX589844 TLI589843:TLT589844 TVE589843:TVP589844 UFA589843:UFL589844 UOW589843:UPH589844 UYS589843:UZD589844 VIO589843:VIZ589844 VSK589843:VSV589844 WCG589843:WCR589844 WMC589843:WMN589844 WVY589843:WWJ589844 Q655379:AB655380 JM655379:JX655380 TI655379:TT655380 ADE655379:ADP655380 ANA655379:ANL655380 AWW655379:AXH655380 BGS655379:BHD655380 BQO655379:BQZ655380 CAK655379:CAV655380 CKG655379:CKR655380 CUC655379:CUN655380 DDY655379:DEJ655380 DNU655379:DOF655380 DXQ655379:DYB655380 EHM655379:EHX655380 ERI655379:ERT655380 FBE655379:FBP655380 FLA655379:FLL655380 FUW655379:FVH655380 GES655379:GFD655380 GOO655379:GOZ655380 GYK655379:GYV655380 HIG655379:HIR655380 HSC655379:HSN655380 IBY655379:ICJ655380 ILU655379:IMF655380 IVQ655379:IWB655380 JFM655379:JFX655380 JPI655379:JPT655380 JZE655379:JZP655380 KJA655379:KJL655380 KSW655379:KTH655380 LCS655379:LDD655380 LMO655379:LMZ655380 LWK655379:LWV655380 MGG655379:MGR655380 MQC655379:MQN655380 MZY655379:NAJ655380 NJU655379:NKF655380 NTQ655379:NUB655380 ODM655379:ODX655380 ONI655379:ONT655380 OXE655379:OXP655380 PHA655379:PHL655380 PQW655379:PRH655380 QAS655379:QBD655380 QKO655379:QKZ655380 QUK655379:QUV655380 REG655379:RER655380 ROC655379:RON655380 RXY655379:RYJ655380 SHU655379:SIF655380 SRQ655379:SSB655380 TBM655379:TBX655380 TLI655379:TLT655380 TVE655379:TVP655380 UFA655379:UFL655380 UOW655379:UPH655380 UYS655379:UZD655380 VIO655379:VIZ655380 VSK655379:VSV655380 WCG655379:WCR655380 WMC655379:WMN655380 WVY655379:WWJ655380 Q720915:AB720916 JM720915:JX720916 TI720915:TT720916 ADE720915:ADP720916 ANA720915:ANL720916 AWW720915:AXH720916 BGS720915:BHD720916 BQO720915:BQZ720916 CAK720915:CAV720916 CKG720915:CKR720916 CUC720915:CUN720916 DDY720915:DEJ720916 DNU720915:DOF720916 DXQ720915:DYB720916 EHM720915:EHX720916 ERI720915:ERT720916 FBE720915:FBP720916 FLA720915:FLL720916 FUW720915:FVH720916 GES720915:GFD720916 GOO720915:GOZ720916 GYK720915:GYV720916 HIG720915:HIR720916 HSC720915:HSN720916 IBY720915:ICJ720916 ILU720915:IMF720916 IVQ720915:IWB720916 JFM720915:JFX720916 JPI720915:JPT720916 JZE720915:JZP720916 KJA720915:KJL720916 KSW720915:KTH720916 LCS720915:LDD720916 LMO720915:LMZ720916 LWK720915:LWV720916 MGG720915:MGR720916 MQC720915:MQN720916 MZY720915:NAJ720916 NJU720915:NKF720916 NTQ720915:NUB720916 ODM720915:ODX720916 ONI720915:ONT720916 OXE720915:OXP720916 PHA720915:PHL720916 PQW720915:PRH720916 QAS720915:QBD720916 QKO720915:QKZ720916 QUK720915:QUV720916 REG720915:RER720916 ROC720915:RON720916 RXY720915:RYJ720916 SHU720915:SIF720916 SRQ720915:SSB720916 TBM720915:TBX720916 TLI720915:TLT720916 TVE720915:TVP720916 UFA720915:UFL720916 UOW720915:UPH720916 UYS720915:UZD720916 VIO720915:VIZ720916 VSK720915:VSV720916 WCG720915:WCR720916 WMC720915:WMN720916 WVY720915:WWJ720916 Q786451:AB786452 JM786451:JX786452 TI786451:TT786452 ADE786451:ADP786452 ANA786451:ANL786452 AWW786451:AXH786452 BGS786451:BHD786452 BQO786451:BQZ786452 CAK786451:CAV786452 CKG786451:CKR786452 CUC786451:CUN786452 DDY786451:DEJ786452 DNU786451:DOF786452 DXQ786451:DYB786452 EHM786451:EHX786452 ERI786451:ERT786452 FBE786451:FBP786452 FLA786451:FLL786452 FUW786451:FVH786452 GES786451:GFD786452 GOO786451:GOZ786452 GYK786451:GYV786452 HIG786451:HIR786452 HSC786451:HSN786452 IBY786451:ICJ786452 ILU786451:IMF786452 IVQ786451:IWB786452 JFM786451:JFX786452 JPI786451:JPT786452 JZE786451:JZP786452 KJA786451:KJL786452 KSW786451:KTH786452 LCS786451:LDD786452 LMO786451:LMZ786452 LWK786451:LWV786452 MGG786451:MGR786452 MQC786451:MQN786452 MZY786451:NAJ786452 NJU786451:NKF786452 NTQ786451:NUB786452 ODM786451:ODX786452 ONI786451:ONT786452 OXE786451:OXP786452 PHA786451:PHL786452 PQW786451:PRH786452 QAS786451:QBD786452 QKO786451:QKZ786452 QUK786451:QUV786452 REG786451:RER786452 ROC786451:RON786452 RXY786451:RYJ786452 SHU786451:SIF786452 SRQ786451:SSB786452 TBM786451:TBX786452 TLI786451:TLT786452 TVE786451:TVP786452 UFA786451:UFL786452 UOW786451:UPH786452 UYS786451:UZD786452 VIO786451:VIZ786452 VSK786451:VSV786452 WCG786451:WCR786452 WMC786451:WMN786452 WVY786451:WWJ786452 Q851987:AB851988 JM851987:JX851988 TI851987:TT851988 ADE851987:ADP851988 ANA851987:ANL851988 AWW851987:AXH851988 BGS851987:BHD851988 BQO851987:BQZ851988 CAK851987:CAV851988 CKG851987:CKR851988 CUC851987:CUN851988 DDY851987:DEJ851988 DNU851987:DOF851988 DXQ851987:DYB851988 EHM851987:EHX851988 ERI851987:ERT851988 FBE851987:FBP851988 FLA851987:FLL851988 FUW851987:FVH851988 GES851987:GFD851988 GOO851987:GOZ851988 GYK851987:GYV851988 HIG851987:HIR851988 HSC851987:HSN851988 IBY851987:ICJ851988 ILU851987:IMF851988 IVQ851987:IWB851988 JFM851987:JFX851988 JPI851987:JPT851988 JZE851987:JZP851988 KJA851987:KJL851988 KSW851987:KTH851988 LCS851987:LDD851988 LMO851987:LMZ851988 LWK851987:LWV851988 MGG851987:MGR851988 MQC851987:MQN851988 MZY851987:NAJ851988 NJU851987:NKF851988 NTQ851987:NUB851988 ODM851987:ODX851988 ONI851987:ONT851988 OXE851987:OXP851988 PHA851987:PHL851988 PQW851987:PRH851988 QAS851987:QBD851988 QKO851987:QKZ851988 QUK851987:QUV851988 REG851987:RER851988 ROC851987:RON851988 RXY851987:RYJ851988 SHU851987:SIF851988 SRQ851987:SSB851988 TBM851987:TBX851988 TLI851987:TLT851988 TVE851987:TVP851988 UFA851987:UFL851988 UOW851987:UPH851988 UYS851987:UZD851988 VIO851987:VIZ851988 VSK851987:VSV851988 WCG851987:WCR851988 WMC851987:WMN851988 WVY851987:WWJ851988 Q917523:AB917524 JM917523:JX917524 TI917523:TT917524 ADE917523:ADP917524 ANA917523:ANL917524 AWW917523:AXH917524 BGS917523:BHD917524 BQO917523:BQZ917524 CAK917523:CAV917524 CKG917523:CKR917524 CUC917523:CUN917524 DDY917523:DEJ917524 DNU917523:DOF917524 DXQ917523:DYB917524 EHM917523:EHX917524 ERI917523:ERT917524 FBE917523:FBP917524 FLA917523:FLL917524 FUW917523:FVH917524 GES917523:GFD917524 GOO917523:GOZ917524 GYK917523:GYV917524 HIG917523:HIR917524 HSC917523:HSN917524 IBY917523:ICJ917524 ILU917523:IMF917524 IVQ917523:IWB917524 JFM917523:JFX917524 JPI917523:JPT917524 JZE917523:JZP917524 KJA917523:KJL917524 KSW917523:KTH917524 LCS917523:LDD917524 LMO917523:LMZ917524 LWK917523:LWV917524 MGG917523:MGR917524 MQC917523:MQN917524 MZY917523:NAJ917524 NJU917523:NKF917524 NTQ917523:NUB917524 ODM917523:ODX917524 ONI917523:ONT917524 OXE917523:OXP917524 PHA917523:PHL917524 PQW917523:PRH917524 QAS917523:QBD917524 QKO917523:QKZ917524 QUK917523:QUV917524 REG917523:RER917524 ROC917523:RON917524 RXY917523:RYJ917524 SHU917523:SIF917524 SRQ917523:SSB917524 TBM917523:TBX917524 TLI917523:TLT917524 TVE917523:TVP917524 UFA917523:UFL917524 UOW917523:UPH917524 UYS917523:UZD917524 VIO917523:VIZ917524 VSK917523:VSV917524 WCG917523:WCR917524 WMC917523:WMN917524 WVY917523:WWJ917524 Q983059:AB983060 JM983059:JX983060 TI983059:TT983060 ADE983059:ADP983060 ANA983059:ANL983060 AWW983059:AXH983060 BGS983059:BHD983060 BQO983059:BQZ983060 CAK983059:CAV983060 CKG983059:CKR983060 CUC983059:CUN983060 DDY983059:DEJ983060 DNU983059:DOF983060 DXQ983059:DYB983060 EHM983059:EHX983060 ERI983059:ERT983060 FBE983059:FBP983060 FLA983059:FLL983060 FUW983059:FVH983060 GES983059:GFD983060 GOO983059:GOZ983060 GYK983059:GYV983060 HIG983059:HIR983060 HSC983059:HSN983060 IBY983059:ICJ983060 ILU983059:IMF983060 IVQ983059:IWB983060 JFM983059:JFX983060 JPI983059:JPT983060 JZE983059:JZP983060 KJA983059:KJL983060 KSW983059:KTH983060 LCS983059:LDD983060 LMO983059:LMZ983060 LWK983059:LWV983060 MGG983059:MGR983060 MQC983059:MQN983060 MZY983059:NAJ983060 NJU983059:NKF983060 NTQ983059:NUB983060 ODM983059:ODX983060 ONI983059:ONT983060 OXE983059:OXP983060 PHA983059:PHL983060 PQW983059:PRH983060 QAS983059:QBD983060 QKO983059:QKZ983060 QUK983059:QUV983060 REG983059:RER983060 ROC983059:RON983060 RXY983059:RYJ983060 SHU983059:SIF983060 SRQ983059:SSB983060 TBM983059:TBX983060 TLI983059:TLT983060 TVE983059:TVP983060 UFA983059:UFL983060 UOW983059:UPH983060 UYS983059:UZD983060 VIO983059:VIZ983060 VSK983059:VSV983060 WCG983059:WCR983060 WMC983059:WMN983060 WVY983059:WWJ983060 Q22:AB23 JM22:JX23 TI22:TT23 ADE22:ADP23 ANA22:ANL23 AWW22:AXH23 BGS22:BHD23 BQO22:BQZ23 CAK22:CAV23 CKG22:CKR23 CUC22:CUN23 DDY22:DEJ23 DNU22:DOF23 DXQ22:DYB23 EHM22:EHX23 ERI22:ERT23 FBE22:FBP23 FLA22:FLL23 FUW22:FVH23 GES22:GFD23 GOO22:GOZ23 GYK22:GYV23 HIG22:HIR23 HSC22:HSN23 IBY22:ICJ23 ILU22:IMF23 IVQ22:IWB23 JFM22:JFX23 JPI22:JPT23 JZE22:JZP23 KJA22:KJL23 KSW22:KTH23 LCS22:LDD23 LMO22:LMZ23 LWK22:LWV23 MGG22:MGR23 MQC22:MQN23 MZY22:NAJ23 NJU22:NKF23 NTQ22:NUB23 ODM22:ODX23 ONI22:ONT23 OXE22:OXP23 PHA22:PHL23 PQW22:PRH23 QAS22:QBD23 QKO22:QKZ23 QUK22:QUV23 REG22:RER23 ROC22:RON23 RXY22:RYJ23 SHU22:SIF23 SRQ22:SSB23 TBM22:TBX23 TLI22:TLT23 TVE22:TVP23 UFA22:UFL23 UOW22:UPH23 UYS22:UZD23 VIO22:VIZ23 VSK22:VSV23 WCG22:WCR23 WMC22:WMN23 WVY22:WWJ23 Q65558:AB65559 JM65558:JX65559 TI65558:TT65559 ADE65558:ADP65559 ANA65558:ANL65559 AWW65558:AXH65559 BGS65558:BHD65559 BQO65558:BQZ65559 CAK65558:CAV65559 CKG65558:CKR65559 CUC65558:CUN65559 DDY65558:DEJ65559 DNU65558:DOF65559 DXQ65558:DYB65559 EHM65558:EHX65559 ERI65558:ERT65559 FBE65558:FBP65559 FLA65558:FLL65559 FUW65558:FVH65559 GES65558:GFD65559 GOO65558:GOZ65559 GYK65558:GYV65559 HIG65558:HIR65559 HSC65558:HSN65559 IBY65558:ICJ65559 ILU65558:IMF65559 IVQ65558:IWB65559 JFM65558:JFX65559 JPI65558:JPT65559 JZE65558:JZP65559 KJA65558:KJL65559 KSW65558:KTH65559 LCS65558:LDD65559 LMO65558:LMZ65559 LWK65558:LWV65559 MGG65558:MGR65559 MQC65558:MQN65559 MZY65558:NAJ65559 NJU65558:NKF65559 NTQ65558:NUB65559 ODM65558:ODX65559 ONI65558:ONT65559 OXE65558:OXP65559 PHA65558:PHL65559 PQW65558:PRH65559 QAS65558:QBD65559 QKO65558:QKZ65559 QUK65558:QUV65559 REG65558:RER65559 ROC65558:RON65559 RXY65558:RYJ65559 SHU65558:SIF65559 SRQ65558:SSB65559 TBM65558:TBX65559 TLI65558:TLT65559 TVE65558:TVP65559 UFA65558:UFL65559 UOW65558:UPH65559 UYS65558:UZD65559 VIO65558:VIZ65559 VSK65558:VSV65559 WCG65558:WCR65559 WMC65558:WMN65559 WVY65558:WWJ65559 Q131094:AB131095 JM131094:JX131095 TI131094:TT131095 ADE131094:ADP131095 ANA131094:ANL131095 AWW131094:AXH131095 BGS131094:BHD131095 BQO131094:BQZ131095 CAK131094:CAV131095 CKG131094:CKR131095 CUC131094:CUN131095 DDY131094:DEJ131095 DNU131094:DOF131095 DXQ131094:DYB131095 EHM131094:EHX131095 ERI131094:ERT131095 FBE131094:FBP131095 FLA131094:FLL131095 FUW131094:FVH131095 GES131094:GFD131095 GOO131094:GOZ131095 GYK131094:GYV131095 HIG131094:HIR131095 HSC131094:HSN131095 IBY131094:ICJ131095 ILU131094:IMF131095 IVQ131094:IWB131095 JFM131094:JFX131095 JPI131094:JPT131095 JZE131094:JZP131095 KJA131094:KJL131095 KSW131094:KTH131095 LCS131094:LDD131095 LMO131094:LMZ131095 LWK131094:LWV131095 MGG131094:MGR131095 MQC131094:MQN131095 MZY131094:NAJ131095 NJU131094:NKF131095 NTQ131094:NUB131095 ODM131094:ODX131095 ONI131094:ONT131095 OXE131094:OXP131095 PHA131094:PHL131095 PQW131094:PRH131095 QAS131094:QBD131095 QKO131094:QKZ131095 QUK131094:QUV131095 REG131094:RER131095 ROC131094:RON131095 RXY131094:RYJ131095 SHU131094:SIF131095 SRQ131094:SSB131095 TBM131094:TBX131095 TLI131094:TLT131095 TVE131094:TVP131095 UFA131094:UFL131095 UOW131094:UPH131095 UYS131094:UZD131095 VIO131094:VIZ131095 VSK131094:VSV131095 WCG131094:WCR131095 WMC131094:WMN131095 WVY131094:WWJ131095 Q196630:AB196631 JM196630:JX196631 TI196630:TT196631 ADE196630:ADP196631 ANA196630:ANL196631 AWW196630:AXH196631 BGS196630:BHD196631 BQO196630:BQZ196631 CAK196630:CAV196631 CKG196630:CKR196631 CUC196630:CUN196631 DDY196630:DEJ196631 DNU196630:DOF196631 DXQ196630:DYB196631 EHM196630:EHX196631 ERI196630:ERT196631 FBE196630:FBP196631 FLA196630:FLL196631 FUW196630:FVH196631 GES196630:GFD196631 GOO196630:GOZ196631 GYK196630:GYV196631 HIG196630:HIR196631 HSC196630:HSN196631 IBY196630:ICJ196631 ILU196630:IMF196631 IVQ196630:IWB196631 JFM196630:JFX196631 JPI196630:JPT196631 JZE196630:JZP196631 KJA196630:KJL196631 KSW196630:KTH196631 LCS196630:LDD196631 LMO196630:LMZ196631 LWK196630:LWV196631 MGG196630:MGR196631 MQC196630:MQN196631 MZY196630:NAJ196631 NJU196630:NKF196631 NTQ196630:NUB196631 ODM196630:ODX196631 ONI196630:ONT196631 OXE196630:OXP196631 PHA196630:PHL196631 PQW196630:PRH196631 QAS196630:QBD196631 QKO196630:QKZ196631 QUK196630:QUV196631 REG196630:RER196631 ROC196630:RON196631 RXY196630:RYJ196631 SHU196630:SIF196631 SRQ196630:SSB196631 TBM196630:TBX196631 TLI196630:TLT196631 TVE196630:TVP196631 UFA196630:UFL196631 UOW196630:UPH196631 UYS196630:UZD196631 VIO196630:VIZ196631 VSK196630:VSV196631 WCG196630:WCR196631 WMC196630:WMN196631 WVY196630:WWJ196631 Q262166:AB262167 JM262166:JX262167 TI262166:TT262167 ADE262166:ADP262167 ANA262166:ANL262167 AWW262166:AXH262167 BGS262166:BHD262167 BQO262166:BQZ262167 CAK262166:CAV262167 CKG262166:CKR262167 CUC262166:CUN262167 DDY262166:DEJ262167 DNU262166:DOF262167 DXQ262166:DYB262167 EHM262166:EHX262167 ERI262166:ERT262167 FBE262166:FBP262167 FLA262166:FLL262167 FUW262166:FVH262167 GES262166:GFD262167 GOO262166:GOZ262167 GYK262166:GYV262167 HIG262166:HIR262167 HSC262166:HSN262167 IBY262166:ICJ262167 ILU262166:IMF262167 IVQ262166:IWB262167 JFM262166:JFX262167 JPI262166:JPT262167 JZE262166:JZP262167 KJA262166:KJL262167 KSW262166:KTH262167 LCS262166:LDD262167 LMO262166:LMZ262167 LWK262166:LWV262167 MGG262166:MGR262167 MQC262166:MQN262167 MZY262166:NAJ262167 NJU262166:NKF262167 NTQ262166:NUB262167 ODM262166:ODX262167 ONI262166:ONT262167 OXE262166:OXP262167 PHA262166:PHL262167 PQW262166:PRH262167 QAS262166:QBD262167 QKO262166:QKZ262167 QUK262166:QUV262167 REG262166:RER262167 ROC262166:RON262167 RXY262166:RYJ262167 SHU262166:SIF262167 SRQ262166:SSB262167 TBM262166:TBX262167 TLI262166:TLT262167 TVE262166:TVP262167 UFA262166:UFL262167 UOW262166:UPH262167 UYS262166:UZD262167 VIO262166:VIZ262167 VSK262166:VSV262167 WCG262166:WCR262167 WMC262166:WMN262167 WVY262166:WWJ262167 Q327702:AB327703 JM327702:JX327703 TI327702:TT327703 ADE327702:ADP327703 ANA327702:ANL327703 AWW327702:AXH327703 BGS327702:BHD327703 BQO327702:BQZ327703 CAK327702:CAV327703 CKG327702:CKR327703 CUC327702:CUN327703 DDY327702:DEJ327703 DNU327702:DOF327703 DXQ327702:DYB327703 EHM327702:EHX327703 ERI327702:ERT327703 FBE327702:FBP327703 FLA327702:FLL327703 FUW327702:FVH327703 GES327702:GFD327703 GOO327702:GOZ327703 GYK327702:GYV327703 HIG327702:HIR327703 HSC327702:HSN327703 IBY327702:ICJ327703 ILU327702:IMF327703 IVQ327702:IWB327703 JFM327702:JFX327703 JPI327702:JPT327703 JZE327702:JZP327703 KJA327702:KJL327703 KSW327702:KTH327703 LCS327702:LDD327703 LMO327702:LMZ327703 LWK327702:LWV327703 MGG327702:MGR327703 MQC327702:MQN327703 MZY327702:NAJ327703 NJU327702:NKF327703 NTQ327702:NUB327703 ODM327702:ODX327703 ONI327702:ONT327703 OXE327702:OXP327703 PHA327702:PHL327703 PQW327702:PRH327703 QAS327702:QBD327703 QKO327702:QKZ327703 QUK327702:QUV327703 REG327702:RER327703 ROC327702:RON327703 RXY327702:RYJ327703 SHU327702:SIF327703 SRQ327702:SSB327703 TBM327702:TBX327703 TLI327702:TLT327703 TVE327702:TVP327703 UFA327702:UFL327703 UOW327702:UPH327703 UYS327702:UZD327703 VIO327702:VIZ327703 VSK327702:VSV327703 WCG327702:WCR327703 WMC327702:WMN327703 WVY327702:WWJ327703 Q393238:AB393239 JM393238:JX393239 TI393238:TT393239 ADE393238:ADP393239 ANA393238:ANL393239 AWW393238:AXH393239 BGS393238:BHD393239 BQO393238:BQZ393239 CAK393238:CAV393239 CKG393238:CKR393239 CUC393238:CUN393239 DDY393238:DEJ393239 DNU393238:DOF393239 DXQ393238:DYB393239 EHM393238:EHX393239 ERI393238:ERT393239 FBE393238:FBP393239 FLA393238:FLL393239 FUW393238:FVH393239 GES393238:GFD393239 GOO393238:GOZ393239 GYK393238:GYV393239 HIG393238:HIR393239 HSC393238:HSN393239 IBY393238:ICJ393239 ILU393238:IMF393239 IVQ393238:IWB393239 JFM393238:JFX393239 JPI393238:JPT393239 JZE393238:JZP393239 KJA393238:KJL393239 KSW393238:KTH393239 LCS393238:LDD393239 LMO393238:LMZ393239 LWK393238:LWV393239 MGG393238:MGR393239 MQC393238:MQN393239 MZY393238:NAJ393239 NJU393238:NKF393239 NTQ393238:NUB393239 ODM393238:ODX393239 ONI393238:ONT393239 OXE393238:OXP393239 PHA393238:PHL393239 PQW393238:PRH393239 QAS393238:QBD393239 QKO393238:QKZ393239 QUK393238:QUV393239 REG393238:RER393239 ROC393238:RON393239 RXY393238:RYJ393239 SHU393238:SIF393239 SRQ393238:SSB393239 TBM393238:TBX393239 TLI393238:TLT393239 TVE393238:TVP393239 UFA393238:UFL393239 UOW393238:UPH393239 UYS393238:UZD393239 VIO393238:VIZ393239 VSK393238:VSV393239 WCG393238:WCR393239 WMC393238:WMN393239 WVY393238:WWJ393239 Q458774:AB458775 JM458774:JX458775 TI458774:TT458775 ADE458774:ADP458775 ANA458774:ANL458775 AWW458774:AXH458775 BGS458774:BHD458775 BQO458774:BQZ458775 CAK458774:CAV458775 CKG458774:CKR458775 CUC458774:CUN458775 DDY458774:DEJ458775 DNU458774:DOF458775 DXQ458774:DYB458775 EHM458774:EHX458775 ERI458774:ERT458775 FBE458774:FBP458775 FLA458774:FLL458775 FUW458774:FVH458775 GES458774:GFD458775 GOO458774:GOZ458775 GYK458774:GYV458775 HIG458774:HIR458775 HSC458774:HSN458775 IBY458774:ICJ458775 ILU458774:IMF458775 IVQ458774:IWB458775 JFM458774:JFX458775 JPI458774:JPT458775 JZE458774:JZP458775 KJA458774:KJL458775 KSW458774:KTH458775 LCS458774:LDD458775 LMO458774:LMZ458775 LWK458774:LWV458775 MGG458774:MGR458775 MQC458774:MQN458775 MZY458774:NAJ458775 NJU458774:NKF458775 NTQ458774:NUB458775 ODM458774:ODX458775 ONI458774:ONT458775 OXE458774:OXP458775 PHA458774:PHL458775 PQW458774:PRH458775 QAS458774:QBD458775 QKO458774:QKZ458775 QUK458774:QUV458775 REG458774:RER458775 ROC458774:RON458775 RXY458774:RYJ458775 SHU458774:SIF458775 SRQ458774:SSB458775 TBM458774:TBX458775 TLI458774:TLT458775 TVE458774:TVP458775 UFA458774:UFL458775 UOW458774:UPH458775 UYS458774:UZD458775 VIO458774:VIZ458775 VSK458774:VSV458775 WCG458774:WCR458775 WMC458774:WMN458775 WVY458774:WWJ458775 Q524310:AB524311 JM524310:JX524311 TI524310:TT524311 ADE524310:ADP524311 ANA524310:ANL524311 AWW524310:AXH524311 BGS524310:BHD524311 BQO524310:BQZ524311 CAK524310:CAV524311 CKG524310:CKR524311 CUC524310:CUN524311 DDY524310:DEJ524311 DNU524310:DOF524311 DXQ524310:DYB524311 EHM524310:EHX524311 ERI524310:ERT524311 FBE524310:FBP524311 FLA524310:FLL524311 FUW524310:FVH524311 GES524310:GFD524311 GOO524310:GOZ524311 GYK524310:GYV524311 HIG524310:HIR524311 HSC524310:HSN524311 IBY524310:ICJ524311 ILU524310:IMF524311 IVQ524310:IWB524311 JFM524310:JFX524311 JPI524310:JPT524311 JZE524310:JZP524311 KJA524310:KJL524311 KSW524310:KTH524311 LCS524310:LDD524311 LMO524310:LMZ524311 LWK524310:LWV524311 MGG524310:MGR524311 MQC524310:MQN524311 MZY524310:NAJ524311 NJU524310:NKF524311 NTQ524310:NUB524311 ODM524310:ODX524311 ONI524310:ONT524311 OXE524310:OXP524311 PHA524310:PHL524311 PQW524310:PRH524311 QAS524310:QBD524311 QKO524310:QKZ524311 QUK524310:QUV524311 REG524310:RER524311 ROC524310:RON524311 RXY524310:RYJ524311 SHU524310:SIF524311 SRQ524310:SSB524311 TBM524310:TBX524311 TLI524310:TLT524311 TVE524310:TVP524311 UFA524310:UFL524311 UOW524310:UPH524311 UYS524310:UZD524311 VIO524310:VIZ524311 VSK524310:VSV524311 WCG524310:WCR524311 WMC524310:WMN524311 WVY524310:WWJ524311 Q589846:AB589847 JM589846:JX589847 TI589846:TT589847 ADE589846:ADP589847 ANA589846:ANL589847 AWW589846:AXH589847 BGS589846:BHD589847 BQO589846:BQZ589847 CAK589846:CAV589847 CKG589846:CKR589847 CUC589846:CUN589847 DDY589846:DEJ589847 DNU589846:DOF589847 DXQ589846:DYB589847 EHM589846:EHX589847 ERI589846:ERT589847 FBE589846:FBP589847 FLA589846:FLL589847 FUW589846:FVH589847 GES589846:GFD589847 GOO589846:GOZ589847 GYK589846:GYV589847 HIG589846:HIR589847 HSC589846:HSN589847 IBY589846:ICJ589847 ILU589846:IMF589847 IVQ589846:IWB589847 JFM589846:JFX589847 JPI589846:JPT589847 JZE589846:JZP589847 KJA589846:KJL589847 KSW589846:KTH589847 LCS589846:LDD589847 LMO589846:LMZ589847 LWK589846:LWV589847 MGG589846:MGR589847 MQC589846:MQN589847 MZY589846:NAJ589847 NJU589846:NKF589847 NTQ589846:NUB589847 ODM589846:ODX589847 ONI589846:ONT589847 OXE589846:OXP589847 PHA589846:PHL589847 PQW589846:PRH589847 QAS589846:QBD589847 QKO589846:QKZ589847 QUK589846:QUV589847 REG589846:RER589847 ROC589846:RON589847 RXY589846:RYJ589847 SHU589846:SIF589847 SRQ589846:SSB589847 TBM589846:TBX589847 TLI589846:TLT589847 TVE589846:TVP589847 UFA589846:UFL589847 UOW589846:UPH589847 UYS589846:UZD589847 VIO589846:VIZ589847 VSK589846:VSV589847 WCG589846:WCR589847 WMC589846:WMN589847 WVY589846:WWJ589847 Q655382:AB655383 JM655382:JX655383 TI655382:TT655383 ADE655382:ADP655383 ANA655382:ANL655383 AWW655382:AXH655383 BGS655382:BHD655383 BQO655382:BQZ655383 CAK655382:CAV655383 CKG655382:CKR655383 CUC655382:CUN655383 DDY655382:DEJ655383 DNU655382:DOF655383 DXQ655382:DYB655383 EHM655382:EHX655383 ERI655382:ERT655383 FBE655382:FBP655383 FLA655382:FLL655383 FUW655382:FVH655383 GES655382:GFD655383 GOO655382:GOZ655383 GYK655382:GYV655383 HIG655382:HIR655383 HSC655382:HSN655383 IBY655382:ICJ655383 ILU655382:IMF655383 IVQ655382:IWB655383 JFM655382:JFX655383 JPI655382:JPT655383 JZE655382:JZP655383 KJA655382:KJL655383 KSW655382:KTH655383 LCS655382:LDD655383 LMO655382:LMZ655383 LWK655382:LWV655383 MGG655382:MGR655383 MQC655382:MQN655383 MZY655382:NAJ655383 NJU655382:NKF655383 NTQ655382:NUB655383 ODM655382:ODX655383 ONI655382:ONT655383 OXE655382:OXP655383 PHA655382:PHL655383 PQW655382:PRH655383 QAS655382:QBD655383 QKO655382:QKZ655383 QUK655382:QUV655383 REG655382:RER655383 ROC655382:RON655383 RXY655382:RYJ655383 SHU655382:SIF655383 SRQ655382:SSB655383 TBM655382:TBX655383 TLI655382:TLT655383 TVE655382:TVP655383 UFA655382:UFL655383 UOW655382:UPH655383 UYS655382:UZD655383 VIO655382:VIZ655383 VSK655382:VSV655383 WCG655382:WCR655383 WMC655382:WMN655383 WVY655382:WWJ655383 Q720918:AB720919 JM720918:JX720919 TI720918:TT720919 ADE720918:ADP720919 ANA720918:ANL720919 AWW720918:AXH720919 BGS720918:BHD720919 BQO720918:BQZ720919 CAK720918:CAV720919 CKG720918:CKR720919 CUC720918:CUN720919 DDY720918:DEJ720919 DNU720918:DOF720919 DXQ720918:DYB720919 EHM720918:EHX720919 ERI720918:ERT720919 FBE720918:FBP720919 FLA720918:FLL720919 FUW720918:FVH720919 GES720918:GFD720919 GOO720918:GOZ720919 GYK720918:GYV720919 HIG720918:HIR720919 HSC720918:HSN720919 IBY720918:ICJ720919 ILU720918:IMF720919 IVQ720918:IWB720919 JFM720918:JFX720919 JPI720918:JPT720919 JZE720918:JZP720919 KJA720918:KJL720919 KSW720918:KTH720919 LCS720918:LDD720919 LMO720918:LMZ720919 LWK720918:LWV720919 MGG720918:MGR720919 MQC720918:MQN720919 MZY720918:NAJ720919 NJU720918:NKF720919 NTQ720918:NUB720919 ODM720918:ODX720919 ONI720918:ONT720919 OXE720918:OXP720919 PHA720918:PHL720919 PQW720918:PRH720919 QAS720918:QBD720919 QKO720918:QKZ720919 QUK720918:QUV720919 REG720918:RER720919 ROC720918:RON720919 RXY720918:RYJ720919 SHU720918:SIF720919 SRQ720918:SSB720919 TBM720918:TBX720919 TLI720918:TLT720919 TVE720918:TVP720919 UFA720918:UFL720919 UOW720918:UPH720919 UYS720918:UZD720919 VIO720918:VIZ720919 VSK720918:VSV720919 WCG720918:WCR720919 WMC720918:WMN720919 WVY720918:WWJ720919 Q786454:AB786455 JM786454:JX786455 TI786454:TT786455 ADE786454:ADP786455 ANA786454:ANL786455 AWW786454:AXH786455 BGS786454:BHD786455 BQO786454:BQZ786455 CAK786454:CAV786455 CKG786454:CKR786455 CUC786454:CUN786455 DDY786454:DEJ786455 DNU786454:DOF786455 DXQ786454:DYB786455 EHM786454:EHX786455 ERI786454:ERT786455 FBE786454:FBP786455 FLA786454:FLL786455 FUW786454:FVH786455 GES786454:GFD786455 GOO786454:GOZ786455 GYK786454:GYV786455 HIG786454:HIR786455 HSC786454:HSN786455 IBY786454:ICJ786455 ILU786454:IMF786455 IVQ786454:IWB786455 JFM786454:JFX786455 JPI786454:JPT786455 JZE786454:JZP786455 KJA786454:KJL786455 KSW786454:KTH786455 LCS786454:LDD786455 LMO786454:LMZ786455 LWK786454:LWV786455 MGG786454:MGR786455 MQC786454:MQN786455 MZY786454:NAJ786455 NJU786454:NKF786455 NTQ786454:NUB786455 ODM786454:ODX786455 ONI786454:ONT786455 OXE786454:OXP786455 PHA786454:PHL786455 PQW786454:PRH786455 QAS786454:QBD786455 QKO786454:QKZ786455 QUK786454:QUV786455 REG786454:RER786455 ROC786454:RON786455 RXY786454:RYJ786455 SHU786454:SIF786455 SRQ786454:SSB786455 TBM786454:TBX786455 TLI786454:TLT786455 TVE786454:TVP786455 UFA786454:UFL786455 UOW786454:UPH786455 UYS786454:UZD786455 VIO786454:VIZ786455 VSK786454:VSV786455 WCG786454:WCR786455 WMC786454:WMN786455 WVY786454:WWJ786455 Q851990:AB851991 JM851990:JX851991 TI851990:TT851991 ADE851990:ADP851991 ANA851990:ANL851991 AWW851990:AXH851991 BGS851990:BHD851991 BQO851990:BQZ851991 CAK851990:CAV851991 CKG851990:CKR851991 CUC851990:CUN851991 DDY851990:DEJ851991 DNU851990:DOF851991 DXQ851990:DYB851991 EHM851990:EHX851991 ERI851990:ERT851991 FBE851990:FBP851991 FLA851990:FLL851991 FUW851990:FVH851991 GES851990:GFD851991 GOO851990:GOZ851991 GYK851990:GYV851991 HIG851990:HIR851991 HSC851990:HSN851991 IBY851990:ICJ851991 ILU851990:IMF851991 IVQ851990:IWB851991 JFM851990:JFX851991 JPI851990:JPT851991 JZE851990:JZP851991 KJA851990:KJL851991 KSW851990:KTH851991 LCS851990:LDD851991 LMO851990:LMZ851991 LWK851990:LWV851991 MGG851990:MGR851991 MQC851990:MQN851991 MZY851990:NAJ851991 NJU851990:NKF851991 NTQ851990:NUB851991 ODM851990:ODX851991 ONI851990:ONT851991 OXE851990:OXP851991 PHA851990:PHL851991 PQW851990:PRH851991 QAS851990:QBD851991 QKO851990:QKZ851991 QUK851990:QUV851991 REG851990:RER851991 ROC851990:RON851991 RXY851990:RYJ851991 SHU851990:SIF851991 SRQ851990:SSB851991 TBM851990:TBX851991 TLI851990:TLT851991 TVE851990:TVP851991 UFA851990:UFL851991 UOW851990:UPH851991 UYS851990:UZD851991 VIO851990:VIZ851991 VSK851990:VSV851991 WCG851990:WCR851991 WMC851990:WMN851991 WVY851990:WWJ851991 Q917526:AB917527 JM917526:JX917527 TI917526:TT917527 ADE917526:ADP917527 ANA917526:ANL917527 AWW917526:AXH917527 BGS917526:BHD917527 BQO917526:BQZ917527 CAK917526:CAV917527 CKG917526:CKR917527 CUC917526:CUN917527 DDY917526:DEJ917527 DNU917526:DOF917527 DXQ917526:DYB917527 EHM917526:EHX917527 ERI917526:ERT917527 FBE917526:FBP917527 FLA917526:FLL917527 FUW917526:FVH917527 GES917526:GFD917527 GOO917526:GOZ917527 GYK917526:GYV917527 HIG917526:HIR917527 HSC917526:HSN917527 IBY917526:ICJ917527 ILU917526:IMF917527 IVQ917526:IWB917527 JFM917526:JFX917527 JPI917526:JPT917527 JZE917526:JZP917527 KJA917526:KJL917527 KSW917526:KTH917527 LCS917526:LDD917527 LMO917526:LMZ917527 LWK917526:LWV917527 MGG917526:MGR917527 MQC917526:MQN917527 MZY917526:NAJ917527 NJU917526:NKF917527 NTQ917526:NUB917527 ODM917526:ODX917527 ONI917526:ONT917527 OXE917526:OXP917527 PHA917526:PHL917527 PQW917526:PRH917527 QAS917526:QBD917527 QKO917526:QKZ917527 QUK917526:QUV917527 REG917526:RER917527 ROC917526:RON917527 RXY917526:RYJ917527 SHU917526:SIF917527 SRQ917526:SSB917527 TBM917526:TBX917527 TLI917526:TLT917527 TVE917526:TVP917527 UFA917526:UFL917527 UOW917526:UPH917527 UYS917526:UZD917527 VIO917526:VIZ917527 VSK917526:VSV917527 WCG917526:WCR917527 WMC917526:WMN917527 WVY917526:WWJ917527 Q983062:AB983063 JM983062:JX983063 TI983062:TT983063 ADE983062:ADP983063 ANA983062:ANL983063 AWW983062:AXH983063 BGS983062:BHD983063 BQO983062:BQZ983063 CAK983062:CAV983063 CKG983062:CKR983063 CUC983062:CUN983063 DDY983062:DEJ983063 DNU983062:DOF983063 DXQ983062:DYB983063 EHM983062:EHX983063 ERI983062:ERT983063 FBE983062:FBP983063 FLA983062:FLL983063 FUW983062:FVH983063 GES983062:GFD983063 GOO983062:GOZ983063 GYK983062:GYV983063 HIG983062:HIR983063 HSC983062:HSN983063 IBY983062:ICJ983063 ILU983062:IMF983063 IVQ983062:IWB983063 JFM983062:JFX983063 JPI983062:JPT983063 JZE983062:JZP983063 KJA983062:KJL983063 KSW983062:KTH983063 LCS983062:LDD983063 LMO983062:LMZ983063 LWK983062:LWV983063 MGG983062:MGR983063 MQC983062:MQN983063 MZY983062:NAJ983063 NJU983062:NKF983063 NTQ983062:NUB983063 ODM983062:ODX983063 ONI983062:ONT983063 OXE983062:OXP983063 PHA983062:PHL983063 PQW983062:PRH983063 QAS983062:QBD983063 QKO983062:QKZ983063 QUK983062:QUV983063 REG983062:RER983063 ROC983062:RON983063 RXY983062:RYJ983063 SHU983062:SIF983063 SRQ983062:SSB983063 TBM983062:TBX983063 TLI983062:TLT983063 TVE983062:TVP983063 UFA983062:UFL983063 UOW983062:UPH983063 UYS983062:UZD983063 VIO983062:VIZ983063 VSK983062:VSV983063 WCG983062:WCR983063 WMC983062:WMN983063 WVY983062:WWJ983063" xr:uid="{4DC638E8-AE0A-4D42-81CC-35407747BF9B}"/>
  </dataValidations>
  <pageMargins left="0.78740157480314965" right="0" top="0.51181102362204722" bottom="0.51181102362204722" header="0.51181102362204722" footer="0.51181102362204722"/>
  <pageSetup paperSize="9" fitToHeight="0" orientation="portrait" blackAndWhite="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9336-E55C-40A5-87CB-C9F27365FA82}">
  <sheetPr>
    <tabColor rgb="FF00B0F0"/>
    <pageSetUpPr fitToPage="1"/>
  </sheetPr>
  <dimension ref="A1:AJ47"/>
  <sheetViews>
    <sheetView view="pageBreakPreview" zoomScaleNormal="100" workbookViewId="0">
      <selection activeCell="AE18" sqref="AE18:AF18"/>
    </sheetView>
  </sheetViews>
  <sheetFormatPr defaultRowHeight="12"/>
  <cols>
    <col min="1" max="23" width="3" style="599" customWidth="1"/>
    <col min="24" max="24" width="3.25" style="599" customWidth="1"/>
    <col min="25" max="29" width="3" style="599" customWidth="1"/>
    <col min="30" max="256" width="9" style="599"/>
    <col min="257" max="279" width="3" style="599" customWidth="1"/>
    <col min="280" max="280" width="3.25" style="599" customWidth="1"/>
    <col min="281" max="285" width="3" style="599" customWidth="1"/>
    <col min="286" max="512" width="9" style="599"/>
    <col min="513" max="535" width="3" style="599" customWidth="1"/>
    <col min="536" max="536" width="3.25" style="599" customWidth="1"/>
    <col min="537" max="541" width="3" style="599" customWidth="1"/>
    <col min="542" max="768" width="9" style="599"/>
    <col min="769" max="791" width="3" style="599" customWidth="1"/>
    <col min="792" max="792" width="3.25" style="599" customWidth="1"/>
    <col min="793" max="797" width="3" style="599" customWidth="1"/>
    <col min="798" max="1024" width="9" style="599"/>
    <col min="1025" max="1047" width="3" style="599" customWidth="1"/>
    <col min="1048" max="1048" width="3.25" style="599" customWidth="1"/>
    <col min="1049" max="1053" width="3" style="599" customWidth="1"/>
    <col min="1054" max="1280" width="9" style="599"/>
    <col min="1281" max="1303" width="3" style="599" customWidth="1"/>
    <col min="1304" max="1304" width="3.25" style="599" customWidth="1"/>
    <col min="1305" max="1309" width="3" style="599" customWidth="1"/>
    <col min="1310" max="1536" width="9" style="599"/>
    <col min="1537" max="1559" width="3" style="599" customWidth="1"/>
    <col min="1560" max="1560" width="3.25" style="599" customWidth="1"/>
    <col min="1561" max="1565" width="3" style="599" customWidth="1"/>
    <col min="1566" max="1792" width="9" style="599"/>
    <col min="1793" max="1815" width="3" style="599" customWidth="1"/>
    <col min="1816" max="1816" width="3.25" style="599" customWidth="1"/>
    <col min="1817" max="1821" width="3" style="599" customWidth="1"/>
    <col min="1822" max="2048" width="9" style="599"/>
    <col min="2049" max="2071" width="3" style="599" customWidth="1"/>
    <col min="2072" max="2072" width="3.25" style="599" customWidth="1"/>
    <col min="2073" max="2077" width="3" style="599" customWidth="1"/>
    <col min="2078" max="2304" width="9" style="599"/>
    <col min="2305" max="2327" width="3" style="599" customWidth="1"/>
    <col min="2328" max="2328" width="3.25" style="599" customWidth="1"/>
    <col min="2329" max="2333" width="3" style="599" customWidth="1"/>
    <col min="2334" max="2560" width="9" style="599"/>
    <col min="2561" max="2583" width="3" style="599" customWidth="1"/>
    <col min="2584" max="2584" width="3.25" style="599" customWidth="1"/>
    <col min="2585" max="2589" width="3" style="599" customWidth="1"/>
    <col min="2590" max="2816" width="9" style="599"/>
    <col min="2817" max="2839" width="3" style="599" customWidth="1"/>
    <col min="2840" max="2840" width="3.25" style="599" customWidth="1"/>
    <col min="2841" max="2845" width="3" style="599" customWidth="1"/>
    <col min="2846" max="3072" width="9" style="599"/>
    <col min="3073" max="3095" width="3" style="599" customWidth="1"/>
    <col min="3096" max="3096" width="3.25" style="599" customWidth="1"/>
    <col min="3097" max="3101" width="3" style="599" customWidth="1"/>
    <col min="3102" max="3328" width="9" style="599"/>
    <col min="3329" max="3351" width="3" style="599" customWidth="1"/>
    <col min="3352" max="3352" width="3.25" style="599" customWidth="1"/>
    <col min="3353" max="3357" width="3" style="599" customWidth="1"/>
    <col min="3358" max="3584" width="9" style="599"/>
    <col min="3585" max="3607" width="3" style="599" customWidth="1"/>
    <col min="3608" max="3608" width="3.25" style="599" customWidth="1"/>
    <col min="3609" max="3613" width="3" style="599" customWidth="1"/>
    <col min="3614" max="3840" width="9" style="599"/>
    <col min="3841" max="3863" width="3" style="599" customWidth="1"/>
    <col min="3864" max="3864" width="3.25" style="599" customWidth="1"/>
    <col min="3865" max="3869" width="3" style="599" customWidth="1"/>
    <col min="3870" max="4096" width="9" style="599"/>
    <col min="4097" max="4119" width="3" style="599" customWidth="1"/>
    <col min="4120" max="4120" width="3.25" style="599" customWidth="1"/>
    <col min="4121" max="4125" width="3" style="599" customWidth="1"/>
    <col min="4126" max="4352" width="9" style="599"/>
    <col min="4353" max="4375" width="3" style="599" customWidth="1"/>
    <col min="4376" max="4376" width="3.25" style="599" customWidth="1"/>
    <col min="4377" max="4381" width="3" style="599" customWidth="1"/>
    <col min="4382" max="4608" width="9" style="599"/>
    <col min="4609" max="4631" width="3" style="599" customWidth="1"/>
    <col min="4632" max="4632" width="3.25" style="599" customWidth="1"/>
    <col min="4633" max="4637" width="3" style="599" customWidth="1"/>
    <col min="4638" max="4864" width="9" style="599"/>
    <col min="4865" max="4887" width="3" style="599" customWidth="1"/>
    <col min="4888" max="4888" width="3.25" style="599" customWidth="1"/>
    <col min="4889" max="4893" width="3" style="599" customWidth="1"/>
    <col min="4894" max="5120" width="9" style="599"/>
    <col min="5121" max="5143" width="3" style="599" customWidth="1"/>
    <col min="5144" max="5144" width="3.25" style="599" customWidth="1"/>
    <col min="5145" max="5149" width="3" style="599" customWidth="1"/>
    <col min="5150" max="5376" width="9" style="599"/>
    <col min="5377" max="5399" width="3" style="599" customWidth="1"/>
    <col min="5400" max="5400" width="3.25" style="599" customWidth="1"/>
    <col min="5401" max="5405" width="3" style="599" customWidth="1"/>
    <col min="5406" max="5632" width="9" style="599"/>
    <col min="5633" max="5655" width="3" style="599" customWidth="1"/>
    <col min="5656" max="5656" width="3.25" style="599" customWidth="1"/>
    <col min="5657" max="5661" width="3" style="599" customWidth="1"/>
    <col min="5662" max="5888" width="9" style="599"/>
    <col min="5889" max="5911" width="3" style="599" customWidth="1"/>
    <col min="5912" max="5912" width="3.25" style="599" customWidth="1"/>
    <col min="5913" max="5917" width="3" style="599" customWidth="1"/>
    <col min="5918" max="6144" width="9" style="599"/>
    <col min="6145" max="6167" width="3" style="599" customWidth="1"/>
    <col min="6168" max="6168" width="3.25" style="599" customWidth="1"/>
    <col min="6169" max="6173" width="3" style="599" customWidth="1"/>
    <col min="6174" max="6400" width="9" style="599"/>
    <col min="6401" max="6423" width="3" style="599" customWidth="1"/>
    <col min="6424" max="6424" width="3.25" style="599" customWidth="1"/>
    <col min="6425" max="6429" width="3" style="599" customWidth="1"/>
    <col min="6430" max="6656" width="9" style="599"/>
    <col min="6657" max="6679" width="3" style="599" customWidth="1"/>
    <col min="6680" max="6680" width="3.25" style="599" customWidth="1"/>
    <col min="6681" max="6685" width="3" style="599" customWidth="1"/>
    <col min="6686" max="6912" width="9" style="599"/>
    <col min="6913" max="6935" width="3" style="599" customWidth="1"/>
    <col min="6936" max="6936" width="3.25" style="599" customWidth="1"/>
    <col min="6937" max="6941" width="3" style="599" customWidth="1"/>
    <col min="6942" max="7168" width="9" style="599"/>
    <col min="7169" max="7191" width="3" style="599" customWidth="1"/>
    <col min="7192" max="7192" width="3.25" style="599" customWidth="1"/>
    <col min="7193" max="7197" width="3" style="599" customWidth="1"/>
    <col min="7198" max="7424" width="9" style="599"/>
    <col min="7425" max="7447" width="3" style="599" customWidth="1"/>
    <col min="7448" max="7448" width="3.25" style="599" customWidth="1"/>
    <col min="7449" max="7453" width="3" style="599" customWidth="1"/>
    <col min="7454" max="7680" width="9" style="599"/>
    <col min="7681" max="7703" width="3" style="599" customWidth="1"/>
    <col min="7704" max="7704" width="3.25" style="599" customWidth="1"/>
    <col min="7705" max="7709" width="3" style="599" customWidth="1"/>
    <col min="7710" max="7936" width="9" style="599"/>
    <col min="7937" max="7959" width="3" style="599" customWidth="1"/>
    <col min="7960" max="7960" width="3.25" style="599" customWidth="1"/>
    <col min="7961" max="7965" width="3" style="599" customWidth="1"/>
    <col min="7966" max="8192" width="9" style="599"/>
    <col min="8193" max="8215" width="3" style="599" customWidth="1"/>
    <col min="8216" max="8216" width="3.25" style="599" customWidth="1"/>
    <col min="8217" max="8221" width="3" style="599" customWidth="1"/>
    <col min="8222" max="8448" width="9" style="599"/>
    <col min="8449" max="8471" width="3" style="599" customWidth="1"/>
    <col min="8472" max="8472" width="3.25" style="599" customWidth="1"/>
    <col min="8473" max="8477" width="3" style="599" customWidth="1"/>
    <col min="8478" max="8704" width="9" style="599"/>
    <col min="8705" max="8727" width="3" style="599" customWidth="1"/>
    <col min="8728" max="8728" width="3.25" style="599" customWidth="1"/>
    <col min="8729" max="8733" width="3" style="599" customWidth="1"/>
    <col min="8734" max="8960" width="9" style="599"/>
    <col min="8961" max="8983" width="3" style="599" customWidth="1"/>
    <col min="8984" max="8984" width="3.25" style="599" customWidth="1"/>
    <col min="8985" max="8989" width="3" style="599" customWidth="1"/>
    <col min="8990" max="9216" width="9" style="599"/>
    <col min="9217" max="9239" width="3" style="599" customWidth="1"/>
    <col min="9240" max="9240" width="3.25" style="599" customWidth="1"/>
    <col min="9241" max="9245" width="3" style="599" customWidth="1"/>
    <col min="9246" max="9472" width="9" style="599"/>
    <col min="9473" max="9495" width="3" style="599" customWidth="1"/>
    <col min="9496" max="9496" width="3.25" style="599" customWidth="1"/>
    <col min="9497" max="9501" width="3" style="599" customWidth="1"/>
    <col min="9502" max="9728" width="9" style="599"/>
    <col min="9729" max="9751" width="3" style="599" customWidth="1"/>
    <col min="9752" max="9752" width="3.25" style="599" customWidth="1"/>
    <col min="9753" max="9757" width="3" style="599" customWidth="1"/>
    <col min="9758" max="9984" width="9" style="599"/>
    <col min="9985" max="10007" width="3" style="599" customWidth="1"/>
    <col min="10008" max="10008" width="3.25" style="599" customWidth="1"/>
    <col min="10009" max="10013" width="3" style="599" customWidth="1"/>
    <col min="10014" max="10240" width="9" style="599"/>
    <col min="10241" max="10263" width="3" style="599" customWidth="1"/>
    <col min="10264" max="10264" width="3.25" style="599" customWidth="1"/>
    <col min="10265" max="10269" width="3" style="599" customWidth="1"/>
    <col min="10270" max="10496" width="9" style="599"/>
    <col min="10497" max="10519" width="3" style="599" customWidth="1"/>
    <col min="10520" max="10520" width="3.25" style="599" customWidth="1"/>
    <col min="10521" max="10525" width="3" style="599" customWidth="1"/>
    <col min="10526" max="10752" width="9" style="599"/>
    <col min="10753" max="10775" width="3" style="599" customWidth="1"/>
    <col min="10776" max="10776" width="3.25" style="599" customWidth="1"/>
    <col min="10777" max="10781" width="3" style="599" customWidth="1"/>
    <col min="10782" max="11008" width="9" style="599"/>
    <col min="11009" max="11031" width="3" style="599" customWidth="1"/>
    <col min="11032" max="11032" width="3.25" style="599" customWidth="1"/>
    <col min="11033" max="11037" width="3" style="599" customWidth="1"/>
    <col min="11038" max="11264" width="9" style="599"/>
    <col min="11265" max="11287" width="3" style="599" customWidth="1"/>
    <col min="11288" max="11288" width="3.25" style="599" customWidth="1"/>
    <col min="11289" max="11293" width="3" style="599" customWidth="1"/>
    <col min="11294" max="11520" width="9" style="599"/>
    <col min="11521" max="11543" width="3" style="599" customWidth="1"/>
    <col min="11544" max="11544" width="3.25" style="599" customWidth="1"/>
    <col min="11545" max="11549" width="3" style="599" customWidth="1"/>
    <col min="11550" max="11776" width="9" style="599"/>
    <col min="11777" max="11799" width="3" style="599" customWidth="1"/>
    <col min="11800" max="11800" width="3.25" style="599" customWidth="1"/>
    <col min="11801" max="11805" width="3" style="599" customWidth="1"/>
    <col min="11806" max="12032" width="9" style="599"/>
    <col min="12033" max="12055" width="3" style="599" customWidth="1"/>
    <col min="12056" max="12056" width="3.25" style="599" customWidth="1"/>
    <col min="12057" max="12061" width="3" style="599" customWidth="1"/>
    <col min="12062" max="12288" width="9" style="599"/>
    <col min="12289" max="12311" width="3" style="599" customWidth="1"/>
    <col min="12312" max="12312" width="3.25" style="599" customWidth="1"/>
    <col min="12313" max="12317" width="3" style="599" customWidth="1"/>
    <col min="12318" max="12544" width="9" style="599"/>
    <col min="12545" max="12567" width="3" style="599" customWidth="1"/>
    <col min="12568" max="12568" width="3.25" style="599" customWidth="1"/>
    <col min="12569" max="12573" width="3" style="599" customWidth="1"/>
    <col min="12574" max="12800" width="9" style="599"/>
    <col min="12801" max="12823" width="3" style="599" customWidth="1"/>
    <col min="12824" max="12824" width="3.25" style="599" customWidth="1"/>
    <col min="12825" max="12829" width="3" style="599" customWidth="1"/>
    <col min="12830" max="13056" width="9" style="599"/>
    <col min="13057" max="13079" width="3" style="599" customWidth="1"/>
    <col min="13080" max="13080" width="3.25" style="599" customWidth="1"/>
    <col min="13081" max="13085" width="3" style="599" customWidth="1"/>
    <col min="13086" max="13312" width="9" style="599"/>
    <col min="13313" max="13335" width="3" style="599" customWidth="1"/>
    <col min="13336" max="13336" width="3.25" style="599" customWidth="1"/>
    <col min="13337" max="13341" width="3" style="599" customWidth="1"/>
    <col min="13342" max="13568" width="9" style="599"/>
    <col min="13569" max="13591" width="3" style="599" customWidth="1"/>
    <col min="13592" max="13592" width="3.25" style="599" customWidth="1"/>
    <col min="13593" max="13597" width="3" style="599" customWidth="1"/>
    <col min="13598" max="13824" width="9" style="599"/>
    <col min="13825" max="13847" width="3" style="599" customWidth="1"/>
    <col min="13848" max="13848" width="3.25" style="599" customWidth="1"/>
    <col min="13849" max="13853" width="3" style="599" customWidth="1"/>
    <col min="13854" max="14080" width="9" style="599"/>
    <col min="14081" max="14103" width="3" style="599" customWidth="1"/>
    <col min="14104" max="14104" width="3.25" style="599" customWidth="1"/>
    <col min="14105" max="14109" width="3" style="599" customWidth="1"/>
    <col min="14110" max="14336" width="9" style="599"/>
    <col min="14337" max="14359" width="3" style="599" customWidth="1"/>
    <col min="14360" max="14360" width="3.25" style="599" customWidth="1"/>
    <col min="14361" max="14365" width="3" style="599" customWidth="1"/>
    <col min="14366" max="14592" width="9" style="599"/>
    <col min="14593" max="14615" width="3" style="599" customWidth="1"/>
    <col min="14616" max="14616" width="3.25" style="599" customWidth="1"/>
    <col min="14617" max="14621" width="3" style="599" customWidth="1"/>
    <col min="14622" max="14848" width="9" style="599"/>
    <col min="14849" max="14871" width="3" style="599" customWidth="1"/>
    <col min="14872" max="14872" width="3.25" style="599" customWidth="1"/>
    <col min="14873" max="14877" width="3" style="599" customWidth="1"/>
    <col min="14878" max="15104" width="9" style="599"/>
    <col min="15105" max="15127" width="3" style="599" customWidth="1"/>
    <col min="15128" max="15128" width="3.25" style="599" customWidth="1"/>
    <col min="15129" max="15133" width="3" style="599" customWidth="1"/>
    <col min="15134" max="15360" width="9" style="599"/>
    <col min="15361" max="15383" width="3" style="599" customWidth="1"/>
    <col min="15384" max="15384" width="3.25" style="599" customWidth="1"/>
    <col min="15385" max="15389" width="3" style="599" customWidth="1"/>
    <col min="15390" max="15616" width="9" style="599"/>
    <col min="15617" max="15639" width="3" style="599" customWidth="1"/>
    <col min="15640" max="15640" width="3.25" style="599" customWidth="1"/>
    <col min="15641" max="15645" width="3" style="599" customWidth="1"/>
    <col min="15646" max="15872" width="9" style="599"/>
    <col min="15873" max="15895" width="3" style="599" customWidth="1"/>
    <col min="15896" max="15896" width="3.25" style="599" customWidth="1"/>
    <col min="15897" max="15901" width="3" style="599" customWidth="1"/>
    <col min="15902" max="16128" width="9" style="599"/>
    <col min="16129" max="16151" width="3" style="599" customWidth="1"/>
    <col min="16152" max="16152" width="3.25" style="599" customWidth="1"/>
    <col min="16153" max="16157" width="3" style="599" customWidth="1"/>
    <col min="16158" max="16384" width="9" style="599"/>
  </cols>
  <sheetData>
    <row r="1" spans="1:36" ht="17.100000000000001" customHeight="1">
      <c r="A1" s="2023" t="s">
        <v>3599</v>
      </c>
      <c r="B1" s="2023"/>
      <c r="C1" s="2023"/>
      <c r="D1" s="2023"/>
      <c r="E1" s="2023"/>
      <c r="F1" s="2023"/>
      <c r="G1" s="2023"/>
      <c r="H1" s="2023"/>
      <c r="I1" s="2023"/>
      <c r="J1" s="2024"/>
      <c r="K1" s="2024"/>
      <c r="L1" s="2024"/>
      <c r="M1" s="2024"/>
      <c r="N1" s="2024"/>
      <c r="O1" s="2024"/>
      <c r="P1" s="2024"/>
      <c r="Q1" s="2024"/>
      <c r="R1" s="2024"/>
      <c r="S1" s="2024"/>
      <c r="T1" s="2024"/>
      <c r="U1" s="2024"/>
      <c r="V1" s="2024"/>
      <c r="W1" s="2024"/>
      <c r="X1" s="2024"/>
      <c r="Y1" s="2024"/>
      <c r="Z1" s="2024"/>
      <c r="AA1" s="2024"/>
      <c r="AB1" s="2024"/>
      <c r="AC1" s="2024"/>
    </row>
    <row r="2" spans="1:36" ht="17.100000000000001" customHeight="1">
      <c r="A2" s="793"/>
      <c r="B2" s="793"/>
      <c r="C2" s="793"/>
      <c r="D2" s="793"/>
      <c r="E2" s="793"/>
      <c r="F2" s="793"/>
      <c r="G2" s="793"/>
      <c r="H2" s="793"/>
      <c r="I2" s="793"/>
      <c r="J2" s="794"/>
      <c r="K2" s="794"/>
      <c r="L2" s="794"/>
      <c r="M2" s="794"/>
      <c r="N2" s="794"/>
      <c r="O2" s="794"/>
      <c r="P2" s="794"/>
      <c r="Q2" s="794"/>
      <c r="R2" s="794"/>
      <c r="S2" s="794"/>
      <c r="T2" s="794"/>
      <c r="U2" s="794"/>
      <c r="V2" s="794"/>
      <c r="W2" s="794"/>
      <c r="X2" s="794"/>
      <c r="Y2" s="794"/>
      <c r="Z2" s="794"/>
      <c r="AA2" s="794"/>
      <c r="AB2" s="794"/>
      <c r="AC2" s="794"/>
    </row>
    <row r="3" spans="1:36" ht="17.100000000000001" customHeight="1">
      <c r="A3" s="793"/>
      <c r="B3" s="793"/>
      <c r="C3" s="793"/>
      <c r="D3" s="793"/>
      <c r="E3" s="793"/>
      <c r="F3" s="793"/>
      <c r="G3" s="793"/>
      <c r="H3" s="793"/>
      <c r="I3" s="793"/>
      <c r="J3" s="794"/>
      <c r="K3" s="794"/>
      <c r="L3" s="794"/>
      <c r="M3" s="794"/>
      <c r="N3" s="794"/>
      <c r="O3" s="794"/>
      <c r="P3" s="794"/>
      <c r="Q3" s="794"/>
      <c r="R3" s="794"/>
      <c r="S3" s="794"/>
      <c r="T3" s="794"/>
      <c r="U3" s="794"/>
      <c r="V3" s="794"/>
      <c r="W3" s="794"/>
      <c r="X3" s="794"/>
      <c r="Y3" s="794"/>
      <c r="Z3" s="794"/>
      <c r="AA3" s="794"/>
      <c r="AB3" s="794"/>
      <c r="AC3" s="794"/>
    </row>
    <row r="4" spans="1:36" ht="17.100000000000001" customHeight="1">
      <c r="A4" s="795"/>
      <c r="B4" s="795"/>
      <c r="C4" s="795"/>
      <c r="D4" s="795"/>
      <c r="E4" s="795"/>
      <c r="F4" s="795"/>
      <c r="G4" s="795"/>
      <c r="H4" s="795"/>
      <c r="I4" s="795"/>
      <c r="J4" s="796"/>
      <c r="K4" s="796"/>
      <c r="L4" s="796"/>
      <c r="M4" s="796"/>
      <c r="N4" s="796"/>
      <c r="O4" s="796"/>
      <c r="P4" s="796"/>
      <c r="Q4" s="796"/>
      <c r="R4" s="796"/>
      <c r="S4" s="796"/>
      <c r="T4" s="796"/>
      <c r="U4" s="796"/>
      <c r="V4" s="796"/>
      <c r="W4" s="796"/>
      <c r="X4" s="796"/>
      <c r="Y4" s="796"/>
      <c r="Z4" s="796"/>
      <c r="AA4" s="796"/>
      <c r="AB4" s="796"/>
      <c r="AC4" s="796"/>
    </row>
    <row r="5" spans="1:36" ht="33.950000000000003" customHeight="1">
      <c r="A5" s="2025" t="s">
        <v>3600</v>
      </c>
      <c r="B5" s="2025"/>
      <c r="C5" s="2025"/>
      <c r="D5" s="2025"/>
      <c r="E5" s="2025"/>
      <c r="F5" s="2025"/>
      <c r="G5" s="2025"/>
      <c r="H5" s="2025"/>
      <c r="I5" s="2025"/>
      <c r="J5" s="2026"/>
      <c r="K5" s="2026"/>
      <c r="L5" s="2026"/>
      <c r="M5" s="2026"/>
      <c r="N5" s="2026"/>
      <c r="O5" s="2026"/>
      <c r="P5" s="2026"/>
      <c r="Q5" s="2026"/>
      <c r="R5" s="2026"/>
      <c r="S5" s="2026"/>
      <c r="T5" s="2026"/>
      <c r="U5" s="2026"/>
      <c r="V5" s="2026"/>
      <c r="W5" s="2026"/>
      <c r="X5" s="2026"/>
      <c r="Y5" s="2026"/>
      <c r="Z5" s="2026"/>
      <c r="AA5" s="2026"/>
      <c r="AB5" s="2026"/>
      <c r="AC5" s="2026"/>
    </row>
    <row r="6" spans="1:36" ht="17.100000000000001" customHeight="1">
      <c r="A6" s="797"/>
      <c r="B6" s="797"/>
      <c r="C6" s="797"/>
      <c r="D6" s="797"/>
      <c r="E6" s="797"/>
      <c r="F6" s="797"/>
      <c r="G6" s="797"/>
      <c r="H6" s="797"/>
      <c r="I6" s="797"/>
      <c r="J6" s="796"/>
      <c r="K6" s="796"/>
      <c r="L6" s="796"/>
      <c r="M6" s="796"/>
      <c r="N6" s="796"/>
      <c r="O6" s="796"/>
      <c r="P6" s="796"/>
      <c r="Q6" s="796"/>
      <c r="R6" s="796"/>
      <c r="S6" s="796"/>
      <c r="T6" s="796"/>
      <c r="U6" s="796"/>
      <c r="V6" s="796"/>
      <c r="W6" s="796"/>
      <c r="X6" s="796"/>
      <c r="Y6" s="796"/>
      <c r="Z6" s="796"/>
      <c r="AA6" s="796"/>
      <c r="AB6" s="796"/>
      <c r="AC6" s="796"/>
    </row>
    <row r="7" spans="1:36" ht="17.100000000000001" customHeight="1">
      <c r="A7" s="797"/>
      <c r="B7" s="797"/>
      <c r="C7" s="797"/>
      <c r="D7" s="797"/>
      <c r="E7" s="797"/>
      <c r="F7" s="797"/>
      <c r="G7" s="797"/>
      <c r="H7" s="797"/>
      <c r="I7" s="797"/>
      <c r="J7" s="796"/>
      <c r="K7" s="796"/>
      <c r="L7" s="796"/>
      <c r="M7" s="796"/>
      <c r="N7" s="796"/>
      <c r="O7" s="796"/>
      <c r="P7" s="796"/>
      <c r="Q7" s="796"/>
      <c r="R7" s="796"/>
      <c r="S7" s="796"/>
      <c r="T7" s="796"/>
      <c r="U7" s="796"/>
      <c r="V7" s="796"/>
      <c r="W7" s="796"/>
      <c r="X7" s="796"/>
      <c r="Y7" s="796"/>
      <c r="Z7" s="796"/>
      <c r="AA7" s="796"/>
      <c r="AB7" s="796"/>
      <c r="AC7" s="796"/>
      <c r="AJ7" s="798"/>
    </row>
    <row r="8" spans="1:36" ht="17.100000000000001" customHeight="1">
      <c r="A8" s="1984" t="s">
        <v>2707</v>
      </c>
      <c r="B8" s="1984"/>
      <c r="C8" s="1984"/>
      <c r="D8" s="1984"/>
      <c r="E8" s="1984"/>
      <c r="F8" s="1984"/>
      <c r="G8" s="1984"/>
      <c r="H8" s="1984"/>
      <c r="I8" s="1984"/>
      <c r="J8" s="2022"/>
      <c r="K8" s="2022"/>
      <c r="L8" s="2022"/>
      <c r="M8" s="2022"/>
      <c r="N8" s="2022"/>
      <c r="O8" s="2022"/>
      <c r="P8" s="2022"/>
      <c r="Q8" s="2022"/>
      <c r="R8" s="2022"/>
      <c r="S8" s="2022"/>
      <c r="T8" s="2022"/>
      <c r="U8" s="2022"/>
      <c r="V8" s="2022"/>
      <c r="W8" s="2022"/>
      <c r="X8" s="2022"/>
      <c r="Y8" s="2022"/>
      <c r="Z8" s="2022"/>
      <c r="AA8" s="2022"/>
      <c r="AB8" s="2022"/>
      <c r="AC8" s="2022"/>
    </row>
    <row r="9" spans="1:36" ht="17.100000000000001" customHeight="1">
      <c r="A9" s="795"/>
      <c r="B9" s="795"/>
      <c r="C9" s="795"/>
      <c r="D9" s="795"/>
      <c r="E9" s="795"/>
      <c r="F9" s="795"/>
      <c r="G9" s="795"/>
      <c r="H9" s="795"/>
      <c r="I9" s="795"/>
      <c r="J9" s="796"/>
      <c r="K9" s="796"/>
      <c r="L9" s="796"/>
      <c r="M9" s="796"/>
      <c r="N9" s="796"/>
      <c r="O9" s="796"/>
      <c r="P9" s="796"/>
      <c r="Q9" s="796"/>
      <c r="R9" s="796"/>
      <c r="S9" s="796"/>
      <c r="T9" s="796"/>
      <c r="U9" s="796"/>
      <c r="V9" s="796"/>
      <c r="W9" s="796"/>
      <c r="X9" s="796"/>
      <c r="Y9" s="796"/>
      <c r="Z9" s="796"/>
      <c r="AA9" s="796"/>
      <c r="AB9" s="796"/>
      <c r="AC9" s="796"/>
    </row>
    <row r="10" spans="1:36" ht="17.100000000000001" customHeight="1">
      <c r="A10" s="795"/>
      <c r="B10" s="795"/>
      <c r="C10" s="795"/>
      <c r="D10" s="795"/>
      <c r="E10" s="795"/>
      <c r="F10" s="795"/>
      <c r="G10" s="795"/>
      <c r="H10" s="795"/>
      <c r="I10" s="795"/>
      <c r="J10" s="796"/>
      <c r="K10" s="796"/>
      <c r="L10" s="796"/>
      <c r="M10" s="796"/>
      <c r="N10" s="796"/>
      <c r="O10" s="796"/>
      <c r="P10" s="796"/>
      <c r="Q10" s="796"/>
      <c r="R10" s="796"/>
      <c r="S10" s="796"/>
      <c r="T10" s="796"/>
      <c r="U10" s="796"/>
      <c r="V10" s="796"/>
      <c r="W10" s="796"/>
      <c r="X10" s="796"/>
      <c r="Y10" s="796"/>
      <c r="Z10" s="796"/>
      <c r="AA10" s="796"/>
      <c r="AB10" s="796"/>
      <c r="AC10" s="796"/>
    </row>
    <row r="11" spans="1:36" ht="17.100000000000001" customHeight="1">
      <c r="A11" s="2027" t="s">
        <v>3601</v>
      </c>
      <c r="B11" s="2027"/>
      <c r="C11" s="2027"/>
      <c r="D11" s="2027"/>
      <c r="E11" s="2027"/>
      <c r="F11" s="2027"/>
      <c r="G11" s="2027"/>
      <c r="H11" s="2027"/>
      <c r="I11" s="2027"/>
      <c r="J11" s="2027"/>
      <c r="K11" s="2027"/>
      <c r="L11" s="2027"/>
      <c r="M11" s="2027"/>
      <c r="N11" s="2027"/>
      <c r="O11" s="2027"/>
      <c r="P11" s="2027"/>
      <c r="Q11" s="2027"/>
      <c r="R11" s="2027"/>
      <c r="S11" s="2027"/>
      <c r="T11" s="2027"/>
      <c r="U11" s="2027"/>
      <c r="V11" s="2027"/>
      <c r="W11" s="2027"/>
      <c r="X11" s="2027"/>
      <c r="Y11" s="2027"/>
      <c r="Z11" s="2027"/>
      <c r="AA11" s="2027"/>
      <c r="AB11" s="2027"/>
      <c r="AC11" s="2027"/>
    </row>
    <row r="12" spans="1:36" ht="17.100000000000001" customHeight="1">
      <c r="A12" s="2027"/>
      <c r="B12" s="2027"/>
      <c r="C12" s="2027"/>
      <c r="D12" s="2027"/>
      <c r="E12" s="2027"/>
      <c r="F12" s="2027"/>
      <c r="G12" s="2027"/>
      <c r="H12" s="2027"/>
      <c r="I12" s="2027"/>
      <c r="J12" s="2027"/>
      <c r="K12" s="2027"/>
      <c r="L12" s="2027"/>
      <c r="M12" s="2027"/>
      <c r="N12" s="2027"/>
      <c r="O12" s="2027"/>
      <c r="P12" s="2027"/>
      <c r="Q12" s="2027"/>
      <c r="R12" s="2027"/>
      <c r="S12" s="2027"/>
      <c r="T12" s="2027"/>
      <c r="U12" s="2027"/>
      <c r="V12" s="2027"/>
      <c r="W12" s="2027"/>
      <c r="X12" s="2027"/>
      <c r="Y12" s="2027"/>
      <c r="Z12" s="2027"/>
      <c r="AA12" s="2027"/>
      <c r="AB12" s="2027"/>
      <c r="AC12" s="2027"/>
    </row>
    <row r="13" spans="1:36" ht="17.100000000000001" customHeight="1">
      <c r="A13" s="2027"/>
      <c r="B13" s="2027"/>
      <c r="C13" s="2027"/>
      <c r="D13" s="2027"/>
      <c r="E13" s="2027"/>
      <c r="F13" s="2027"/>
      <c r="G13" s="2027"/>
      <c r="H13" s="2027"/>
      <c r="I13" s="2027"/>
      <c r="J13" s="2027"/>
      <c r="K13" s="2027"/>
      <c r="L13" s="2027"/>
      <c r="M13" s="2027"/>
      <c r="N13" s="2027"/>
      <c r="O13" s="2027"/>
      <c r="P13" s="2027"/>
      <c r="Q13" s="2027"/>
      <c r="R13" s="2027"/>
      <c r="S13" s="2027"/>
      <c r="T13" s="2027"/>
      <c r="U13" s="2027"/>
      <c r="V13" s="2027"/>
      <c r="W13" s="2027"/>
      <c r="X13" s="2027"/>
      <c r="Y13" s="2027"/>
      <c r="Z13" s="2027"/>
      <c r="AA13" s="2027"/>
      <c r="AB13" s="2027"/>
      <c r="AC13" s="2027"/>
    </row>
    <row r="14" spans="1:36" ht="17.100000000000001" customHeight="1">
      <c r="A14" s="796"/>
      <c r="B14" s="796"/>
      <c r="C14" s="796"/>
      <c r="D14" s="796"/>
      <c r="E14" s="796"/>
      <c r="F14" s="796"/>
      <c r="G14" s="796"/>
      <c r="H14" s="796"/>
      <c r="I14" s="796"/>
      <c r="J14" s="796"/>
      <c r="K14" s="796"/>
      <c r="L14" s="796"/>
      <c r="M14" s="796"/>
      <c r="N14" s="796"/>
      <c r="O14" s="796"/>
      <c r="P14" s="796"/>
      <c r="Q14" s="796"/>
      <c r="R14" s="796"/>
      <c r="S14" s="796"/>
      <c r="T14" s="796"/>
      <c r="U14" s="796"/>
      <c r="V14" s="796"/>
      <c r="W14" s="796"/>
      <c r="X14" s="796"/>
      <c r="Y14" s="796"/>
      <c r="Z14" s="796"/>
      <c r="AA14" s="796"/>
      <c r="AB14" s="796"/>
      <c r="AC14" s="796"/>
    </row>
    <row r="15" spans="1:36" ht="17.100000000000001" customHeight="1">
      <c r="A15" s="2003" t="s">
        <v>4208</v>
      </c>
      <c r="B15" s="2021"/>
      <c r="C15" s="2021"/>
      <c r="D15" s="2021"/>
      <c r="E15" s="2021"/>
      <c r="F15" s="2021"/>
      <c r="G15" s="2021"/>
      <c r="H15" s="2021"/>
      <c r="I15" s="2021"/>
      <c r="J15" s="2022"/>
      <c r="K15" s="2022"/>
      <c r="L15" s="2022"/>
      <c r="M15" s="2022"/>
      <c r="N15" s="2022"/>
      <c r="O15" s="2022"/>
      <c r="P15" s="2022"/>
      <c r="Q15" s="2022"/>
      <c r="R15" s="2022"/>
      <c r="S15" s="2022"/>
      <c r="T15" s="2022"/>
      <c r="U15" s="2022"/>
      <c r="V15" s="2022"/>
      <c r="W15" s="2022"/>
      <c r="X15" s="2022"/>
      <c r="Y15" s="2022"/>
      <c r="Z15" s="2022"/>
      <c r="AA15" s="2022"/>
      <c r="AB15" s="2022"/>
      <c r="AC15" s="2022"/>
    </row>
    <row r="16" spans="1:36" ht="17.100000000000001" customHeight="1">
      <c r="A16" s="2003"/>
      <c r="B16" s="2021"/>
      <c r="C16" s="2021"/>
      <c r="D16" s="2021"/>
      <c r="E16" s="2021"/>
      <c r="F16" s="2021"/>
      <c r="G16" s="2021"/>
      <c r="H16" s="2021"/>
      <c r="I16" s="2021"/>
      <c r="J16" s="2022"/>
      <c r="K16" s="2022"/>
      <c r="L16" s="2022"/>
      <c r="M16" s="2022"/>
      <c r="N16" s="2022"/>
      <c r="O16" s="2022"/>
      <c r="P16" s="2022"/>
      <c r="Q16" s="2022"/>
      <c r="R16" s="2022"/>
      <c r="S16" s="2022"/>
      <c r="T16" s="2022"/>
      <c r="U16" s="2022"/>
      <c r="V16" s="2022"/>
      <c r="W16" s="2022"/>
      <c r="X16" s="2022"/>
      <c r="Y16" s="2022"/>
      <c r="Z16" s="2022"/>
      <c r="AA16" s="2022"/>
      <c r="AB16" s="2022"/>
      <c r="AC16" s="2022"/>
    </row>
    <row r="17" spans="1:33" ht="17.100000000000001" customHeight="1" thickBot="1">
      <c r="A17" s="795"/>
      <c r="B17" s="795"/>
      <c r="C17" s="795"/>
      <c r="D17" s="795"/>
      <c r="E17" s="795"/>
      <c r="F17" s="795"/>
      <c r="G17" s="795"/>
      <c r="H17" s="795"/>
      <c r="I17" s="795"/>
      <c r="J17" s="796"/>
      <c r="K17" s="796"/>
      <c r="L17" s="796"/>
      <c r="M17" s="796"/>
      <c r="N17" s="796"/>
      <c r="O17" s="796"/>
      <c r="P17" s="796"/>
      <c r="Q17" s="796"/>
      <c r="R17" s="796"/>
      <c r="S17" s="796"/>
      <c r="T17" s="796"/>
      <c r="U17" s="796"/>
      <c r="V17" s="796"/>
      <c r="W17" s="796"/>
      <c r="X17" s="796"/>
      <c r="Y17" s="796"/>
      <c r="Z17" s="796"/>
      <c r="AA17" s="796"/>
      <c r="AB17" s="796"/>
      <c r="AC17" s="796"/>
    </row>
    <row r="18" spans="1:33" ht="17.100000000000001" customHeight="1" thickBot="1">
      <c r="A18" s="780"/>
      <c r="B18" s="780"/>
      <c r="C18" s="780"/>
      <c r="D18" s="780"/>
      <c r="E18" s="780"/>
      <c r="F18" s="780"/>
      <c r="G18" s="780"/>
      <c r="H18" s="780"/>
      <c r="I18" s="780"/>
      <c r="J18" s="780"/>
      <c r="K18" s="780"/>
      <c r="L18" s="780"/>
      <c r="M18" s="780"/>
      <c r="N18" s="780"/>
      <c r="O18" s="780"/>
      <c r="P18" s="780"/>
      <c r="Q18" s="780"/>
      <c r="R18" s="780"/>
      <c r="S18" s="780"/>
      <c r="T18" s="780"/>
      <c r="U18" s="782"/>
      <c r="V18" s="1984" t="s">
        <v>2709</v>
      </c>
      <c r="W18" s="1984"/>
      <c r="X18" s="800" t="str">
        <f>IF(AE18="","",(YEAR(AE18)-2018))</f>
        <v/>
      </c>
      <c r="Y18" s="782" t="s">
        <v>5</v>
      </c>
      <c r="Z18" s="800" t="str">
        <f>IF(AE18="","",MONTH(AE18))</f>
        <v/>
      </c>
      <c r="AA18" s="782" t="s">
        <v>2710</v>
      </c>
      <c r="AB18" s="800" t="str">
        <f>IF(AE18="","",DAY(AE18))</f>
        <v/>
      </c>
      <c r="AC18" s="782" t="s">
        <v>2711</v>
      </c>
      <c r="AE18" s="2018"/>
      <c r="AF18" s="2019"/>
      <c r="AG18" s="801"/>
    </row>
    <row r="19" spans="1:33" ht="17.100000000000001" customHeight="1">
      <c r="A19" s="795"/>
      <c r="B19" s="795"/>
      <c r="C19" s="795"/>
      <c r="D19" s="795"/>
      <c r="E19" s="795"/>
      <c r="F19" s="795"/>
      <c r="G19" s="795"/>
      <c r="H19" s="795"/>
      <c r="I19" s="795"/>
      <c r="J19" s="796"/>
      <c r="K19" s="796"/>
      <c r="L19" s="796"/>
      <c r="M19" s="1984" t="s">
        <v>2712</v>
      </c>
      <c r="N19" s="1984"/>
      <c r="O19" s="1984"/>
      <c r="P19" s="802"/>
      <c r="Q19" s="2014" t="str">
        <f>IF(第一面!T19="","",第一面!T19)</f>
        <v/>
      </c>
      <c r="R19" s="2014"/>
      <c r="S19" s="2014"/>
      <c r="T19" s="2014"/>
      <c r="U19" s="2014"/>
      <c r="V19" s="2014"/>
      <c r="W19" s="2014"/>
      <c r="X19" s="2014"/>
      <c r="Y19" s="2014"/>
      <c r="Z19" s="2014"/>
      <c r="AA19" s="2014"/>
      <c r="AB19" s="2014"/>
      <c r="AC19" s="796"/>
    </row>
    <row r="20" spans="1:33" ht="16.5" customHeight="1">
      <c r="A20" s="789"/>
      <c r="B20" s="789"/>
      <c r="C20" s="789"/>
      <c r="D20" s="789"/>
      <c r="E20" s="789"/>
      <c r="F20" s="789"/>
      <c r="G20" s="789"/>
      <c r="H20" s="789"/>
      <c r="I20" s="789"/>
      <c r="J20" s="780"/>
      <c r="K20" s="780"/>
      <c r="L20" s="780"/>
      <c r="M20" s="796"/>
      <c r="N20" s="796"/>
      <c r="O20" s="796"/>
      <c r="P20" s="802"/>
      <c r="Q20" s="2014" t="str">
        <f>IF(第一面!T20="","",第一面!T20)</f>
        <v/>
      </c>
      <c r="R20" s="2014"/>
      <c r="S20" s="2014"/>
      <c r="T20" s="2014"/>
      <c r="U20" s="2014"/>
      <c r="V20" s="2014"/>
      <c r="W20" s="2014"/>
      <c r="X20" s="2014"/>
      <c r="Y20" s="2014"/>
      <c r="Z20" s="2014"/>
      <c r="AA20" s="2014"/>
      <c r="AB20" s="2014"/>
      <c r="AC20" s="782"/>
    </row>
    <row r="21" spans="1:33" ht="5.0999999999999996" customHeight="1">
      <c r="A21" s="789"/>
      <c r="B21" s="789"/>
      <c r="C21" s="789"/>
      <c r="D21" s="789"/>
      <c r="E21" s="789"/>
      <c r="F21" s="789"/>
      <c r="G21" s="789"/>
      <c r="H21" s="789"/>
      <c r="I21" s="789"/>
      <c r="J21" s="780"/>
      <c r="K21" s="780"/>
      <c r="L21" s="780"/>
      <c r="M21" s="796"/>
      <c r="N21" s="796"/>
      <c r="O21" s="796"/>
      <c r="P21" s="802"/>
      <c r="Q21" s="803"/>
      <c r="R21" s="803"/>
      <c r="S21" s="803"/>
      <c r="T21" s="803"/>
      <c r="U21" s="803"/>
      <c r="V21" s="803"/>
      <c r="W21" s="803"/>
      <c r="X21" s="803"/>
      <c r="Y21" s="803"/>
      <c r="Z21" s="803"/>
      <c r="AA21" s="803"/>
      <c r="AB21" s="803"/>
      <c r="AC21" s="782"/>
    </row>
    <row r="22" spans="1:33" ht="16.5" customHeight="1">
      <c r="A22" s="795"/>
      <c r="B22" s="795"/>
      <c r="C22" s="795"/>
      <c r="D22" s="795"/>
      <c r="E22" s="795"/>
      <c r="F22" s="795"/>
      <c r="G22" s="795"/>
      <c r="H22" s="795"/>
      <c r="I22" s="795"/>
      <c r="J22" s="796"/>
      <c r="K22" s="796"/>
      <c r="L22" s="796"/>
      <c r="M22" s="796"/>
      <c r="N22" s="796"/>
      <c r="O22" s="796"/>
      <c r="P22" s="796"/>
      <c r="Q22" s="2020" t="str">
        <f>IF(第一面!T22="","",第一面!T22)</f>
        <v/>
      </c>
      <c r="R22" s="2020"/>
      <c r="S22" s="2020"/>
      <c r="T22" s="2020"/>
      <c r="U22" s="2020"/>
      <c r="V22" s="2020"/>
      <c r="W22" s="2020"/>
      <c r="X22" s="2020"/>
      <c r="Y22" s="2020"/>
      <c r="Z22" s="2020"/>
      <c r="AA22" s="2020"/>
      <c r="AB22" s="2020"/>
      <c r="AC22" s="796"/>
    </row>
    <row r="23" spans="1:33" ht="16.5" customHeight="1">
      <c r="A23" s="796"/>
      <c r="B23" s="796"/>
      <c r="C23" s="796"/>
      <c r="D23" s="796"/>
      <c r="E23" s="796"/>
      <c r="F23" s="796"/>
      <c r="G23" s="796"/>
      <c r="H23" s="796"/>
      <c r="I23" s="796"/>
      <c r="J23" s="796"/>
      <c r="K23" s="796"/>
      <c r="L23" s="796"/>
      <c r="M23" s="796"/>
      <c r="N23" s="796"/>
      <c r="O23" s="796"/>
      <c r="P23" s="796"/>
      <c r="Q23" s="2020" t="str">
        <f>IF(第一面!T23="","",第一面!T23)</f>
        <v/>
      </c>
      <c r="R23" s="2020"/>
      <c r="S23" s="2020"/>
      <c r="T23" s="2020"/>
      <c r="U23" s="2020"/>
      <c r="V23" s="2020"/>
      <c r="W23" s="2020"/>
      <c r="X23" s="2020"/>
      <c r="Y23" s="2020"/>
      <c r="Z23" s="2020"/>
      <c r="AA23" s="2020"/>
      <c r="AB23" s="2020"/>
      <c r="AC23" s="796" t="str">
        <f>IF(Q22&lt;&gt;"","印","")</f>
        <v/>
      </c>
    </row>
    <row r="24" spans="1:33" ht="16.5" customHeight="1">
      <c r="A24" s="804"/>
      <c r="B24" s="804"/>
      <c r="C24" s="804"/>
      <c r="D24" s="804"/>
      <c r="E24" s="804"/>
      <c r="F24" s="804"/>
      <c r="G24" s="804"/>
      <c r="H24" s="804"/>
      <c r="I24" s="804"/>
      <c r="J24" s="804"/>
      <c r="K24" s="804"/>
      <c r="L24" s="804"/>
      <c r="M24" s="804"/>
      <c r="N24" s="804"/>
      <c r="O24" s="804"/>
      <c r="P24" s="804"/>
      <c r="Q24" s="804"/>
      <c r="R24" s="804"/>
      <c r="S24" s="804"/>
      <c r="T24" s="804"/>
      <c r="U24" s="804"/>
      <c r="V24" s="804"/>
      <c r="W24" s="804"/>
      <c r="X24" s="804"/>
      <c r="Y24" s="804"/>
      <c r="Z24" s="804"/>
      <c r="AA24" s="804"/>
      <c r="AB24" s="804"/>
      <c r="AC24" s="804"/>
    </row>
    <row r="25" spans="1:33" ht="16.5" customHeight="1">
      <c r="A25" s="796"/>
      <c r="B25" s="796"/>
      <c r="C25" s="796"/>
      <c r="D25" s="796" t="s">
        <v>3585</v>
      </c>
      <c r="E25" s="796"/>
      <c r="F25" s="796"/>
      <c r="G25" s="796"/>
      <c r="H25" s="796"/>
      <c r="I25" s="796"/>
      <c r="J25" s="796"/>
      <c r="K25" s="796"/>
      <c r="L25" s="796"/>
      <c r="M25" s="796"/>
      <c r="N25" s="796"/>
      <c r="O25" s="796"/>
      <c r="P25" s="796"/>
      <c r="Q25" s="796"/>
      <c r="R25" s="796"/>
      <c r="S25" s="796"/>
      <c r="T25" s="796"/>
      <c r="U25" s="796"/>
      <c r="V25" s="796"/>
      <c r="W25" s="796"/>
      <c r="X25" s="796"/>
      <c r="Y25" s="796"/>
      <c r="Z25" s="796"/>
      <c r="AA25" s="796"/>
      <c r="AB25" s="796"/>
      <c r="AC25" s="796"/>
    </row>
    <row r="26" spans="1:33" ht="16.5" customHeight="1">
      <c r="A26" s="796"/>
      <c r="B26" s="796"/>
      <c r="C26" s="796"/>
      <c r="D26" s="796"/>
      <c r="E26" s="796"/>
      <c r="F26" s="796"/>
      <c r="G26" s="796"/>
      <c r="H26" s="796"/>
      <c r="I26" s="796"/>
      <c r="J26" s="796"/>
      <c r="K26" s="796"/>
      <c r="L26" s="796"/>
      <c r="M26" s="796"/>
      <c r="N26" s="796"/>
      <c r="O26" s="796"/>
      <c r="P26" s="796"/>
      <c r="Q26" s="796"/>
      <c r="R26" s="796"/>
      <c r="S26" s="796"/>
      <c r="T26" s="796"/>
      <c r="U26" s="796"/>
      <c r="V26" s="796"/>
      <c r="W26" s="796"/>
      <c r="X26" s="796"/>
      <c r="Y26" s="796"/>
      <c r="Z26" s="796"/>
      <c r="AA26" s="796"/>
      <c r="AB26" s="796"/>
      <c r="AC26" s="796"/>
    </row>
    <row r="27" spans="1:33" ht="17.100000000000001" customHeight="1">
      <c r="A27" s="796"/>
      <c r="B27" s="796"/>
      <c r="C27" s="796"/>
      <c r="D27" s="796"/>
      <c r="E27" s="796"/>
      <c r="F27" s="796"/>
      <c r="G27" s="796"/>
      <c r="H27" s="796"/>
      <c r="I27" s="796"/>
      <c r="J27" s="796"/>
      <c r="K27" s="1989" t="s">
        <v>3586</v>
      </c>
      <c r="L27" s="1989"/>
      <c r="M27" s="1989"/>
      <c r="N27" s="1989"/>
      <c r="O27" s="1989"/>
      <c r="P27" s="802"/>
      <c r="Q27" s="2014" t="str">
        <f>共通第二面!K63</f>
        <v/>
      </c>
      <c r="R27" s="2014"/>
      <c r="S27" s="2014"/>
      <c r="T27" s="2014"/>
      <c r="U27" s="2014"/>
      <c r="V27" s="2014"/>
      <c r="W27" s="2014"/>
      <c r="X27" s="2014"/>
      <c r="Y27" s="2014"/>
      <c r="Z27" s="2014"/>
      <c r="AA27" s="2014"/>
      <c r="AB27" s="2014"/>
      <c r="AC27" s="2014"/>
    </row>
    <row r="28" spans="1:33" ht="17.100000000000001" customHeight="1">
      <c r="A28" s="789"/>
      <c r="B28" s="789"/>
      <c r="C28" s="789"/>
      <c r="D28" s="789"/>
      <c r="E28" s="789"/>
      <c r="F28" s="789"/>
      <c r="G28" s="789"/>
      <c r="H28" s="789"/>
      <c r="I28" s="789"/>
      <c r="J28" s="780"/>
      <c r="K28" s="780"/>
      <c r="L28" s="780"/>
      <c r="M28" s="796"/>
      <c r="N28" s="796"/>
      <c r="O28" s="796"/>
      <c r="P28" s="802"/>
      <c r="Q28" s="2014" t="str">
        <f>共通第二面!K61</f>
        <v/>
      </c>
      <c r="R28" s="2014"/>
      <c r="S28" s="2014"/>
      <c r="T28" s="2014"/>
      <c r="U28" s="2014"/>
      <c r="V28" s="2014"/>
      <c r="W28" s="2014"/>
      <c r="X28" s="2014"/>
      <c r="Y28" s="2014"/>
      <c r="Z28" s="2014"/>
      <c r="AA28" s="2014"/>
      <c r="AB28" s="2014"/>
      <c r="AC28" s="2014"/>
    </row>
    <row r="29" spans="1:33" ht="17.100000000000001" customHeight="1">
      <c r="A29" s="805"/>
      <c r="B29" s="805"/>
      <c r="C29" s="805"/>
      <c r="D29" s="805"/>
      <c r="E29" s="805"/>
      <c r="F29" s="805"/>
      <c r="G29" s="805"/>
      <c r="H29" s="805"/>
      <c r="I29" s="805"/>
      <c r="J29" s="804"/>
      <c r="K29" s="804"/>
      <c r="L29" s="804"/>
      <c r="M29" s="804"/>
      <c r="N29" s="804"/>
      <c r="O29" s="804"/>
      <c r="P29" s="804"/>
      <c r="Q29" s="804"/>
      <c r="R29" s="804"/>
      <c r="S29" s="804"/>
      <c r="T29" s="804"/>
      <c r="U29" s="804"/>
      <c r="V29" s="804"/>
      <c r="W29" s="804"/>
      <c r="X29" s="804"/>
      <c r="Y29" s="804"/>
      <c r="Z29" s="804"/>
      <c r="AA29" s="804"/>
      <c r="AB29" s="804"/>
      <c r="AC29" s="804"/>
    </row>
    <row r="30" spans="1:33" ht="17.100000000000001" customHeight="1">
      <c r="A30" s="795"/>
      <c r="B30" s="806" t="s">
        <v>3587</v>
      </c>
      <c r="C30" s="795"/>
      <c r="D30" s="795"/>
      <c r="E30" s="795"/>
      <c r="F30" s="795"/>
      <c r="G30" s="795"/>
      <c r="H30" s="795"/>
      <c r="I30" s="795"/>
      <c r="J30" s="796"/>
      <c r="K30" s="796"/>
      <c r="L30" s="796"/>
      <c r="M30" s="796"/>
      <c r="N30" s="796"/>
      <c r="O30" s="796"/>
      <c r="P30" s="796"/>
      <c r="Q30" s="796"/>
      <c r="R30" s="796"/>
      <c r="S30" s="796"/>
      <c r="T30" s="796"/>
      <c r="U30" s="796"/>
      <c r="V30" s="796"/>
      <c r="W30" s="796"/>
      <c r="X30" s="796"/>
      <c r="Y30" s="796"/>
      <c r="Z30" s="796"/>
      <c r="AA30" s="796"/>
      <c r="AB30" s="796"/>
      <c r="AC30" s="796"/>
    </row>
    <row r="31" spans="1:33" ht="17.100000000000001" customHeight="1">
      <c r="A31" s="795"/>
      <c r="B31" s="795"/>
      <c r="C31" s="795"/>
      <c r="D31" s="782" t="s">
        <v>3588</v>
      </c>
      <c r="E31" s="806" t="s">
        <v>3589</v>
      </c>
      <c r="F31" s="799"/>
      <c r="G31" s="795"/>
      <c r="H31" s="795"/>
      <c r="I31" s="795"/>
      <c r="J31" s="796"/>
      <c r="K31" s="796"/>
      <c r="L31" s="806" t="s">
        <v>3487</v>
      </c>
      <c r="M31" s="806" t="s">
        <v>3590</v>
      </c>
      <c r="N31" s="806"/>
      <c r="O31" s="806"/>
      <c r="P31" s="806"/>
      <c r="Q31" s="806"/>
      <c r="R31" s="806"/>
      <c r="S31" s="806"/>
      <c r="T31" s="806"/>
      <c r="U31" s="806" t="s">
        <v>3487</v>
      </c>
      <c r="V31" s="806" t="s">
        <v>3591</v>
      </c>
      <c r="W31" s="806"/>
      <c r="X31" s="806"/>
      <c r="Y31" s="806"/>
      <c r="Z31" s="806"/>
      <c r="AA31" s="806"/>
      <c r="AB31" s="796"/>
      <c r="AC31" s="796"/>
    </row>
    <row r="32" spans="1:33" ht="17.100000000000001" customHeight="1">
      <c r="A32" s="795"/>
      <c r="B32" s="795"/>
      <c r="C32" s="795"/>
      <c r="D32" s="782" t="s">
        <v>3487</v>
      </c>
      <c r="E32" s="806" t="s">
        <v>3592</v>
      </c>
      <c r="F32" s="799"/>
      <c r="G32" s="795"/>
      <c r="H32" s="795"/>
      <c r="I32" s="795"/>
      <c r="J32" s="796"/>
      <c r="K32" s="796"/>
      <c r="L32" s="806" t="s">
        <v>3487</v>
      </c>
      <c r="M32" s="806" t="s">
        <v>3593</v>
      </c>
      <c r="N32" s="806"/>
      <c r="O32" s="806"/>
      <c r="P32" s="806"/>
      <c r="Q32" s="806"/>
      <c r="R32" s="806"/>
      <c r="S32" s="806"/>
      <c r="T32" s="806"/>
      <c r="U32" s="806" t="s">
        <v>3487</v>
      </c>
      <c r="V32" s="806" t="s">
        <v>3594</v>
      </c>
      <c r="W32" s="806"/>
      <c r="X32" s="806"/>
      <c r="Y32" s="806"/>
      <c r="Z32" s="806"/>
      <c r="AA32" s="806"/>
      <c r="AB32" s="806"/>
      <c r="AC32" s="796"/>
    </row>
    <row r="33" spans="1:29" ht="17.100000000000001" customHeight="1">
      <c r="A33" s="795"/>
      <c r="B33" s="795"/>
      <c r="C33" s="795"/>
      <c r="D33" s="795"/>
      <c r="E33" s="795"/>
      <c r="F33" s="795"/>
      <c r="G33" s="795"/>
      <c r="H33" s="795"/>
      <c r="I33" s="795"/>
      <c r="J33" s="796"/>
      <c r="K33" s="796"/>
      <c r="L33" s="796"/>
      <c r="M33" s="796"/>
      <c r="N33" s="796"/>
      <c r="O33" s="796"/>
      <c r="P33" s="796"/>
      <c r="Q33" s="796"/>
      <c r="R33" s="796"/>
      <c r="S33" s="796"/>
      <c r="T33" s="796"/>
      <c r="U33" s="796"/>
      <c r="V33" s="796"/>
      <c r="W33" s="796"/>
      <c r="X33" s="796"/>
      <c r="Y33" s="796"/>
      <c r="Z33" s="796"/>
      <c r="AA33" s="796"/>
      <c r="AB33" s="796"/>
      <c r="AC33" s="796"/>
    </row>
    <row r="34" spans="1:29" ht="17.100000000000001" customHeight="1">
      <c r="A34" s="2008" t="s">
        <v>2715</v>
      </c>
      <c r="B34" s="2005"/>
      <c r="C34" s="2005"/>
      <c r="D34" s="2005"/>
      <c r="E34" s="2005"/>
      <c r="F34" s="2005"/>
      <c r="G34" s="2005"/>
      <c r="H34" s="2011"/>
      <c r="I34" s="2008" t="s">
        <v>3595</v>
      </c>
      <c r="J34" s="2005"/>
      <c r="K34" s="2005"/>
      <c r="L34" s="2005"/>
      <c r="M34" s="2011"/>
      <c r="N34" s="2008" t="s">
        <v>3596</v>
      </c>
      <c r="O34" s="2005"/>
      <c r="P34" s="2005"/>
      <c r="Q34" s="2011"/>
      <c r="R34" s="2008" t="s">
        <v>3597</v>
      </c>
      <c r="S34" s="2005"/>
      <c r="T34" s="2005"/>
      <c r="U34" s="2011"/>
      <c r="V34" s="2028" t="s">
        <v>3602</v>
      </c>
      <c r="W34" s="2015"/>
      <c r="X34" s="2015"/>
      <c r="Y34" s="2015"/>
      <c r="Z34" s="2016"/>
      <c r="AA34" s="2016"/>
      <c r="AB34" s="2016"/>
      <c r="AC34" s="2017"/>
    </row>
    <row r="35" spans="1:29" ht="17.100000000000001" customHeight="1">
      <c r="A35" s="2009"/>
      <c r="B35" s="2006"/>
      <c r="C35" s="2006"/>
      <c r="D35" s="2006"/>
      <c r="E35" s="2006"/>
      <c r="F35" s="2006"/>
      <c r="G35" s="2006"/>
      <c r="H35" s="2012"/>
      <c r="I35" s="2009"/>
      <c r="J35" s="2006"/>
      <c r="K35" s="2006"/>
      <c r="L35" s="2006"/>
      <c r="M35" s="2012"/>
      <c r="N35" s="2009"/>
      <c r="O35" s="2006"/>
      <c r="P35" s="2006"/>
      <c r="Q35" s="2012"/>
      <c r="R35" s="2009"/>
      <c r="S35" s="2006"/>
      <c r="T35" s="2006"/>
      <c r="U35" s="2012"/>
      <c r="V35" s="2028"/>
      <c r="W35" s="2015"/>
      <c r="X35" s="2015"/>
      <c r="Y35" s="2015"/>
      <c r="Z35" s="2016"/>
      <c r="AA35" s="2016"/>
      <c r="AB35" s="2016"/>
      <c r="AC35" s="2017"/>
    </row>
    <row r="36" spans="1:29" ht="17.100000000000001" customHeight="1">
      <c r="A36" s="2010"/>
      <c r="B36" s="2007"/>
      <c r="C36" s="2007"/>
      <c r="D36" s="2007"/>
      <c r="E36" s="2007"/>
      <c r="F36" s="2007"/>
      <c r="G36" s="2007"/>
      <c r="H36" s="2013"/>
      <c r="I36" s="2010"/>
      <c r="J36" s="2007"/>
      <c r="K36" s="2007"/>
      <c r="L36" s="2007"/>
      <c r="M36" s="2013"/>
      <c r="N36" s="2010"/>
      <c r="O36" s="2007"/>
      <c r="P36" s="2007"/>
      <c r="Q36" s="2013"/>
      <c r="R36" s="2010"/>
      <c r="S36" s="2007"/>
      <c r="T36" s="2007"/>
      <c r="U36" s="2013"/>
      <c r="V36" s="2029"/>
      <c r="W36" s="2016"/>
      <c r="X36" s="2016"/>
      <c r="Y36" s="2016"/>
      <c r="Z36" s="2016"/>
      <c r="AA36" s="2016"/>
      <c r="AB36" s="2016"/>
      <c r="AC36" s="2017"/>
    </row>
    <row r="37" spans="1:29" ht="17.100000000000001" customHeight="1">
      <c r="A37" s="2008" t="s">
        <v>2719</v>
      </c>
      <c r="B37" s="2005"/>
      <c r="C37" s="2005"/>
      <c r="D37" s="2005" t="s">
        <v>5</v>
      </c>
      <c r="E37" s="2002"/>
      <c r="F37" s="2005" t="s">
        <v>2710</v>
      </c>
      <c r="G37" s="2002"/>
      <c r="H37" s="2011" t="s">
        <v>3</v>
      </c>
      <c r="I37" s="2008"/>
      <c r="J37" s="2005"/>
      <c r="K37" s="2005"/>
      <c r="L37" s="2005"/>
      <c r="M37" s="2011"/>
      <c r="N37" s="2008"/>
      <c r="O37" s="2005"/>
      <c r="P37" s="2005"/>
      <c r="Q37" s="2011"/>
      <c r="R37" s="2008"/>
      <c r="S37" s="2005"/>
      <c r="T37" s="2005"/>
      <c r="U37" s="2011"/>
      <c r="V37" s="2008" t="s">
        <v>2719</v>
      </c>
      <c r="W37" s="2005"/>
      <c r="X37" s="2005"/>
      <c r="Y37" s="2002" t="s">
        <v>5</v>
      </c>
      <c r="Z37" s="2005"/>
      <c r="AA37" s="2002" t="s">
        <v>2710</v>
      </c>
      <c r="AB37" s="2005"/>
      <c r="AC37" s="1990" t="s">
        <v>2711</v>
      </c>
    </row>
    <row r="38" spans="1:29" ht="17.100000000000001" customHeight="1">
      <c r="A38" s="2009"/>
      <c r="B38" s="2006"/>
      <c r="C38" s="2006"/>
      <c r="D38" s="2006"/>
      <c r="E38" s="2003"/>
      <c r="F38" s="2006"/>
      <c r="G38" s="2003"/>
      <c r="H38" s="2012"/>
      <c r="I38" s="2009"/>
      <c r="J38" s="2006"/>
      <c r="K38" s="2006"/>
      <c r="L38" s="2006"/>
      <c r="M38" s="2012"/>
      <c r="N38" s="2009"/>
      <c r="O38" s="2006"/>
      <c r="P38" s="2006"/>
      <c r="Q38" s="2012"/>
      <c r="R38" s="2009"/>
      <c r="S38" s="2006"/>
      <c r="T38" s="2006"/>
      <c r="U38" s="2012"/>
      <c r="V38" s="2009"/>
      <c r="W38" s="2006"/>
      <c r="X38" s="2006"/>
      <c r="Y38" s="2003"/>
      <c r="Z38" s="2006"/>
      <c r="AA38" s="2003"/>
      <c r="AB38" s="2006"/>
      <c r="AC38" s="1991"/>
    </row>
    <row r="39" spans="1:29" ht="17.100000000000001" customHeight="1">
      <c r="A39" s="2010"/>
      <c r="B39" s="2007"/>
      <c r="C39" s="2007"/>
      <c r="D39" s="2007"/>
      <c r="E39" s="2004"/>
      <c r="F39" s="2007"/>
      <c r="G39" s="2004"/>
      <c r="H39" s="2013"/>
      <c r="I39" s="2009"/>
      <c r="J39" s="2006"/>
      <c r="K39" s="2006"/>
      <c r="L39" s="2006"/>
      <c r="M39" s="2012"/>
      <c r="N39" s="2009"/>
      <c r="O39" s="2006"/>
      <c r="P39" s="2006"/>
      <c r="Q39" s="2012"/>
      <c r="R39" s="2009"/>
      <c r="S39" s="2006"/>
      <c r="T39" s="2006"/>
      <c r="U39" s="2012"/>
      <c r="V39" s="2010"/>
      <c r="W39" s="2007"/>
      <c r="X39" s="2007"/>
      <c r="Y39" s="2004"/>
      <c r="Z39" s="2007"/>
      <c r="AA39" s="2004"/>
      <c r="AB39" s="2007"/>
      <c r="AC39" s="1992"/>
    </row>
    <row r="40" spans="1:29" ht="17.100000000000001" customHeight="1">
      <c r="A40" s="2008" t="s">
        <v>2720</v>
      </c>
      <c r="B40" s="1994" t="str">
        <f>"TKC"&amp;"  　"&amp;"建完"&amp;IF(LEFT(第三面!F4,1)="山","梨",LEFT(第三面!F4,1))</f>
        <v>TKC  　建完</v>
      </c>
      <c r="C40" s="1994"/>
      <c r="D40" s="1994"/>
      <c r="E40" s="1994"/>
      <c r="F40" s="1994"/>
      <c r="G40" s="1994"/>
      <c r="H40" s="2011" t="s">
        <v>17</v>
      </c>
      <c r="I40" s="2009"/>
      <c r="J40" s="2006"/>
      <c r="K40" s="2006"/>
      <c r="L40" s="2006"/>
      <c r="M40" s="2012"/>
      <c r="N40" s="2009"/>
      <c r="O40" s="2006"/>
      <c r="P40" s="2006"/>
      <c r="Q40" s="2012"/>
      <c r="R40" s="2009"/>
      <c r="S40" s="2006"/>
      <c r="T40" s="2006"/>
      <c r="U40" s="2012"/>
      <c r="V40" s="2008" t="s">
        <v>2720</v>
      </c>
      <c r="W40" s="1994" t="str">
        <f>B40</f>
        <v>TKC  　建完</v>
      </c>
      <c r="X40" s="1994"/>
      <c r="Y40" s="1994"/>
      <c r="Z40" s="1994"/>
      <c r="AA40" s="1994"/>
      <c r="AB40" s="1994"/>
      <c r="AC40" s="1990" t="s">
        <v>17</v>
      </c>
    </row>
    <row r="41" spans="1:29" ht="17.100000000000001" customHeight="1">
      <c r="A41" s="2009"/>
      <c r="B41" s="1997"/>
      <c r="C41" s="1997"/>
      <c r="D41" s="1997"/>
      <c r="E41" s="1997"/>
      <c r="F41" s="1997"/>
      <c r="G41" s="1997"/>
      <c r="H41" s="2012"/>
      <c r="I41" s="2009"/>
      <c r="J41" s="2006"/>
      <c r="K41" s="2006"/>
      <c r="L41" s="2006"/>
      <c r="M41" s="2012"/>
      <c r="N41" s="2009"/>
      <c r="O41" s="2006"/>
      <c r="P41" s="2006"/>
      <c r="Q41" s="2012"/>
      <c r="R41" s="2009"/>
      <c r="S41" s="2006"/>
      <c r="T41" s="2006"/>
      <c r="U41" s="2012"/>
      <c r="V41" s="2009"/>
      <c r="W41" s="1997"/>
      <c r="X41" s="1997"/>
      <c r="Y41" s="1997"/>
      <c r="Z41" s="1997"/>
      <c r="AA41" s="1997"/>
      <c r="AB41" s="1997"/>
      <c r="AC41" s="1991"/>
    </row>
    <row r="42" spans="1:29" ht="17.100000000000001" customHeight="1">
      <c r="A42" s="2010"/>
      <c r="B42" s="2000"/>
      <c r="C42" s="2000"/>
      <c r="D42" s="2000"/>
      <c r="E42" s="2000"/>
      <c r="F42" s="2000"/>
      <c r="G42" s="2000"/>
      <c r="H42" s="2013"/>
      <c r="I42" s="2009"/>
      <c r="J42" s="2006"/>
      <c r="K42" s="2006"/>
      <c r="L42" s="2006"/>
      <c r="M42" s="2012"/>
      <c r="N42" s="2009"/>
      <c r="O42" s="2006"/>
      <c r="P42" s="2006"/>
      <c r="Q42" s="2012"/>
      <c r="R42" s="2009"/>
      <c r="S42" s="2006"/>
      <c r="T42" s="2006"/>
      <c r="U42" s="2012"/>
      <c r="V42" s="2010"/>
      <c r="W42" s="2000"/>
      <c r="X42" s="2000"/>
      <c r="Y42" s="2000"/>
      <c r="Z42" s="2000"/>
      <c r="AA42" s="2000"/>
      <c r="AB42" s="2000"/>
      <c r="AC42" s="1992"/>
    </row>
    <row r="43" spans="1:29" ht="17.100000000000001" customHeight="1">
      <c r="A43" s="1993" t="s">
        <v>2730</v>
      </c>
      <c r="B43" s="1994"/>
      <c r="C43" s="1994"/>
      <c r="D43" s="1994"/>
      <c r="E43" s="1994"/>
      <c r="F43" s="1994"/>
      <c r="G43" s="1994"/>
      <c r="H43" s="1995"/>
      <c r="I43" s="2009"/>
      <c r="J43" s="2006"/>
      <c r="K43" s="2006"/>
      <c r="L43" s="2006"/>
      <c r="M43" s="2012"/>
      <c r="N43" s="2009"/>
      <c r="O43" s="2006"/>
      <c r="P43" s="2006"/>
      <c r="Q43" s="2012"/>
      <c r="R43" s="2009"/>
      <c r="S43" s="2006"/>
      <c r="T43" s="2006"/>
      <c r="U43" s="2012"/>
      <c r="V43" s="1993" t="s">
        <v>2721</v>
      </c>
      <c r="W43" s="1994"/>
      <c r="X43" s="1994"/>
      <c r="Y43" s="1994"/>
      <c r="Z43" s="1994"/>
      <c r="AA43" s="1994"/>
      <c r="AB43" s="1994"/>
      <c r="AC43" s="1995"/>
    </row>
    <row r="44" spans="1:29" ht="17.100000000000001" customHeight="1">
      <c r="A44" s="1996"/>
      <c r="B44" s="1997"/>
      <c r="C44" s="1997"/>
      <c r="D44" s="1997"/>
      <c r="E44" s="1997"/>
      <c r="F44" s="1997"/>
      <c r="G44" s="1997"/>
      <c r="H44" s="1998"/>
      <c r="I44" s="2009"/>
      <c r="J44" s="2006"/>
      <c r="K44" s="2006"/>
      <c r="L44" s="2006"/>
      <c r="M44" s="2012"/>
      <c r="N44" s="2009"/>
      <c r="O44" s="2006"/>
      <c r="P44" s="2006"/>
      <c r="Q44" s="2012"/>
      <c r="R44" s="2009"/>
      <c r="S44" s="2006"/>
      <c r="T44" s="2006"/>
      <c r="U44" s="2012"/>
      <c r="V44" s="1996"/>
      <c r="W44" s="1997"/>
      <c r="X44" s="1997"/>
      <c r="Y44" s="1997"/>
      <c r="Z44" s="1997"/>
      <c r="AA44" s="1997"/>
      <c r="AB44" s="1997"/>
      <c r="AC44" s="1998"/>
    </row>
    <row r="45" spans="1:29" ht="17.100000000000001" customHeight="1">
      <c r="A45" s="1999"/>
      <c r="B45" s="2000"/>
      <c r="C45" s="2000"/>
      <c r="D45" s="2000"/>
      <c r="E45" s="2000"/>
      <c r="F45" s="2000"/>
      <c r="G45" s="2000"/>
      <c r="H45" s="2001"/>
      <c r="I45" s="2010"/>
      <c r="J45" s="2007"/>
      <c r="K45" s="2007"/>
      <c r="L45" s="2007"/>
      <c r="M45" s="2013"/>
      <c r="N45" s="2010"/>
      <c r="O45" s="2007"/>
      <c r="P45" s="2007"/>
      <c r="Q45" s="2013"/>
      <c r="R45" s="2010"/>
      <c r="S45" s="2007"/>
      <c r="T45" s="2007"/>
      <c r="U45" s="2013"/>
      <c r="V45" s="1999"/>
      <c r="W45" s="2000"/>
      <c r="X45" s="2000"/>
      <c r="Y45" s="2000"/>
      <c r="Z45" s="2000"/>
      <c r="AA45" s="2000"/>
      <c r="AB45" s="2000"/>
      <c r="AC45" s="2001"/>
    </row>
    <row r="46" spans="1:29">
      <c r="A46" s="807"/>
      <c r="B46" s="807"/>
      <c r="C46" s="807"/>
      <c r="D46" s="807"/>
      <c r="E46" s="807"/>
      <c r="F46" s="807"/>
      <c r="G46" s="807"/>
      <c r="H46" s="807"/>
      <c r="I46" s="807"/>
    </row>
    <row r="47" spans="1:29">
      <c r="A47" s="807"/>
      <c r="B47" s="807"/>
      <c r="C47" s="807"/>
      <c r="D47" s="807"/>
      <c r="E47" s="807"/>
      <c r="F47" s="807"/>
      <c r="G47" s="807"/>
      <c r="H47" s="807"/>
      <c r="I47" s="807"/>
    </row>
  </sheetData>
  <mergeCells count="46">
    <mergeCell ref="A16:AC16"/>
    <mergeCell ref="V18:W18"/>
    <mergeCell ref="A1:AC1"/>
    <mergeCell ref="A5:AC5"/>
    <mergeCell ref="A8:AC8"/>
    <mergeCell ref="A11:AC13"/>
    <mergeCell ref="A15:AC15"/>
    <mergeCell ref="AE18:AF18"/>
    <mergeCell ref="M19:O19"/>
    <mergeCell ref="Q19:AB19"/>
    <mergeCell ref="Q20:AB20"/>
    <mergeCell ref="Q23:AB23"/>
    <mergeCell ref="Q22:AB22"/>
    <mergeCell ref="K27:O27"/>
    <mergeCell ref="Q27:AC27"/>
    <mergeCell ref="Q28:AC28"/>
    <mergeCell ref="A34:H36"/>
    <mergeCell ref="I34:M36"/>
    <mergeCell ref="N34:Q36"/>
    <mergeCell ref="R34:U36"/>
    <mergeCell ref="V34:AC36"/>
    <mergeCell ref="R37:U45"/>
    <mergeCell ref="V37:W39"/>
    <mergeCell ref="X37:X39"/>
    <mergeCell ref="A37:B39"/>
    <mergeCell ref="C37:C39"/>
    <mergeCell ref="D37:D39"/>
    <mergeCell ref="E37:E39"/>
    <mergeCell ref="F37:F39"/>
    <mergeCell ref="G37:G39"/>
    <mergeCell ref="AC40:AC42"/>
    <mergeCell ref="A43:H45"/>
    <mergeCell ref="V43:AC45"/>
    <mergeCell ref="Y37:Y39"/>
    <mergeCell ref="Z37:Z39"/>
    <mergeCell ref="AA37:AA39"/>
    <mergeCell ref="AB37:AB39"/>
    <mergeCell ref="AC37:AC39"/>
    <mergeCell ref="A40:A42"/>
    <mergeCell ref="B40:G42"/>
    <mergeCell ref="H40:H42"/>
    <mergeCell ref="V40:V42"/>
    <mergeCell ref="W40:AB42"/>
    <mergeCell ref="H37:H39"/>
    <mergeCell ref="I37:M45"/>
    <mergeCell ref="N37:Q45"/>
  </mergeCells>
  <phoneticPr fontId="1"/>
  <dataValidations count="1">
    <dataValidation imeMode="hiragana" allowBlank="1" showInputMessage="1" showErrorMessage="1" sqref="Q19:AB20 JM19:JX20 TI19:TT20 ADE19:ADP20 ANA19:ANL20 AWW19:AXH20 BGS19:BHD20 BQO19:BQZ20 CAK19:CAV20 CKG19:CKR20 CUC19:CUN20 DDY19:DEJ20 DNU19:DOF20 DXQ19:DYB20 EHM19:EHX20 ERI19:ERT20 FBE19:FBP20 FLA19:FLL20 FUW19:FVH20 GES19:GFD20 GOO19:GOZ20 GYK19:GYV20 HIG19:HIR20 HSC19:HSN20 IBY19:ICJ20 ILU19:IMF20 IVQ19:IWB20 JFM19:JFX20 JPI19:JPT20 JZE19:JZP20 KJA19:KJL20 KSW19:KTH20 LCS19:LDD20 LMO19:LMZ20 LWK19:LWV20 MGG19:MGR20 MQC19:MQN20 MZY19:NAJ20 NJU19:NKF20 NTQ19:NUB20 ODM19:ODX20 ONI19:ONT20 OXE19:OXP20 PHA19:PHL20 PQW19:PRH20 QAS19:QBD20 QKO19:QKZ20 QUK19:QUV20 REG19:RER20 ROC19:RON20 RXY19:RYJ20 SHU19:SIF20 SRQ19:SSB20 TBM19:TBX20 TLI19:TLT20 TVE19:TVP20 UFA19:UFL20 UOW19:UPH20 UYS19:UZD20 VIO19:VIZ20 VSK19:VSV20 WCG19:WCR20 WMC19:WMN20 WVY19:WWJ20 Q65555:AB65556 JM65555:JX65556 TI65555:TT65556 ADE65555:ADP65556 ANA65555:ANL65556 AWW65555:AXH65556 BGS65555:BHD65556 BQO65555:BQZ65556 CAK65555:CAV65556 CKG65555:CKR65556 CUC65555:CUN65556 DDY65555:DEJ65556 DNU65555:DOF65556 DXQ65555:DYB65556 EHM65555:EHX65556 ERI65555:ERT65556 FBE65555:FBP65556 FLA65555:FLL65556 FUW65555:FVH65556 GES65555:GFD65556 GOO65555:GOZ65556 GYK65555:GYV65556 HIG65555:HIR65556 HSC65555:HSN65556 IBY65555:ICJ65556 ILU65555:IMF65556 IVQ65555:IWB65556 JFM65555:JFX65556 JPI65555:JPT65556 JZE65555:JZP65556 KJA65555:KJL65556 KSW65555:KTH65556 LCS65555:LDD65556 LMO65555:LMZ65556 LWK65555:LWV65556 MGG65555:MGR65556 MQC65555:MQN65556 MZY65555:NAJ65556 NJU65555:NKF65556 NTQ65555:NUB65556 ODM65555:ODX65556 ONI65555:ONT65556 OXE65555:OXP65556 PHA65555:PHL65556 PQW65555:PRH65556 QAS65555:QBD65556 QKO65555:QKZ65556 QUK65555:QUV65556 REG65555:RER65556 ROC65555:RON65556 RXY65555:RYJ65556 SHU65555:SIF65556 SRQ65555:SSB65556 TBM65555:TBX65556 TLI65555:TLT65556 TVE65555:TVP65556 UFA65555:UFL65556 UOW65555:UPH65556 UYS65555:UZD65556 VIO65555:VIZ65556 VSK65555:VSV65556 WCG65555:WCR65556 WMC65555:WMN65556 WVY65555:WWJ65556 Q131091:AB131092 JM131091:JX131092 TI131091:TT131092 ADE131091:ADP131092 ANA131091:ANL131092 AWW131091:AXH131092 BGS131091:BHD131092 BQO131091:BQZ131092 CAK131091:CAV131092 CKG131091:CKR131092 CUC131091:CUN131092 DDY131091:DEJ131092 DNU131091:DOF131092 DXQ131091:DYB131092 EHM131091:EHX131092 ERI131091:ERT131092 FBE131091:FBP131092 FLA131091:FLL131092 FUW131091:FVH131092 GES131091:GFD131092 GOO131091:GOZ131092 GYK131091:GYV131092 HIG131091:HIR131092 HSC131091:HSN131092 IBY131091:ICJ131092 ILU131091:IMF131092 IVQ131091:IWB131092 JFM131091:JFX131092 JPI131091:JPT131092 JZE131091:JZP131092 KJA131091:KJL131092 KSW131091:KTH131092 LCS131091:LDD131092 LMO131091:LMZ131092 LWK131091:LWV131092 MGG131091:MGR131092 MQC131091:MQN131092 MZY131091:NAJ131092 NJU131091:NKF131092 NTQ131091:NUB131092 ODM131091:ODX131092 ONI131091:ONT131092 OXE131091:OXP131092 PHA131091:PHL131092 PQW131091:PRH131092 QAS131091:QBD131092 QKO131091:QKZ131092 QUK131091:QUV131092 REG131091:RER131092 ROC131091:RON131092 RXY131091:RYJ131092 SHU131091:SIF131092 SRQ131091:SSB131092 TBM131091:TBX131092 TLI131091:TLT131092 TVE131091:TVP131092 UFA131091:UFL131092 UOW131091:UPH131092 UYS131091:UZD131092 VIO131091:VIZ131092 VSK131091:VSV131092 WCG131091:WCR131092 WMC131091:WMN131092 WVY131091:WWJ131092 Q196627:AB196628 JM196627:JX196628 TI196627:TT196628 ADE196627:ADP196628 ANA196627:ANL196628 AWW196627:AXH196628 BGS196627:BHD196628 BQO196627:BQZ196628 CAK196627:CAV196628 CKG196627:CKR196628 CUC196627:CUN196628 DDY196627:DEJ196628 DNU196627:DOF196628 DXQ196627:DYB196628 EHM196627:EHX196628 ERI196627:ERT196628 FBE196627:FBP196628 FLA196627:FLL196628 FUW196627:FVH196628 GES196627:GFD196628 GOO196627:GOZ196628 GYK196627:GYV196628 HIG196627:HIR196628 HSC196627:HSN196628 IBY196627:ICJ196628 ILU196627:IMF196628 IVQ196627:IWB196628 JFM196627:JFX196628 JPI196627:JPT196628 JZE196627:JZP196628 KJA196627:KJL196628 KSW196627:KTH196628 LCS196627:LDD196628 LMO196627:LMZ196628 LWK196627:LWV196628 MGG196627:MGR196628 MQC196627:MQN196628 MZY196627:NAJ196628 NJU196627:NKF196628 NTQ196627:NUB196628 ODM196627:ODX196628 ONI196627:ONT196628 OXE196627:OXP196628 PHA196627:PHL196628 PQW196627:PRH196628 QAS196627:QBD196628 QKO196627:QKZ196628 QUK196627:QUV196628 REG196627:RER196628 ROC196627:RON196628 RXY196627:RYJ196628 SHU196627:SIF196628 SRQ196627:SSB196628 TBM196627:TBX196628 TLI196627:TLT196628 TVE196627:TVP196628 UFA196627:UFL196628 UOW196627:UPH196628 UYS196627:UZD196628 VIO196627:VIZ196628 VSK196627:VSV196628 WCG196627:WCR196628 WMC196627:WMN196628 WVY196627:WWJ196628 Q262163:AB262164 JM262163:JX262164 TI262163:TT262164 ADE262163:ADP262164 ANA262163:ANL262164 AWW262163:AXH262164 BGS262163:BHD262164 BQO262163:BQZ262164 CAK262163:CAV262164 CKG262163:CKR262164 CUC262163:CUN262164 DDY262163:DEJ262164 DNU262163:DOF262164 DXQ262163:DYB262164 EHM262163:EHX262164 ERI262163:ERT262164 FBE262163:FBP262164 FLA262163:FLL262164 FUW262163:FVH262164 GES262163:GFD262164 GOO262163:GOZ262164 GYK262163:GYV262164 HIG262163:HIR262164 HSC262163:HSN262164 IBY262163:ICJ262164 ILU262163:IMF262164 IVQ262163:IWB262164 JFM262163:JFX262164 JPI262163:JPT262164 JZE262163:JZP262164 KJA262163:KJL262164 KSW262163:KTH262164 LCS262163:LDD262164 LMO262163:LMZ262164 LWK262163:LWV262164 MGG262163:MGR262164 MQC262163:MQN262164 MZY262163:NAJ262164 NJU262163:NKF262164 NTQ262163:NUB262164 ODM262163:ODX262164 ONI262163:ONT262164 OXE262163:OXP262164 PHA262163:PHL262164 PQW262163:PRH262164 QAS262163:QBD262164 QKO262163:QKZ262164 QUK262163:QUV262164 REG262163:RER262164 ROC262163:RON262164 RXY262163:RYJ262164 SHU262163:SIF262164 SRQ262163:SSB262164 TBM262163:TBX262164 TLI262163:TLT262164 TVE262163:TVP262164 UFA262163:UFL262164 UOW262163:UPH262164 UYS262163:UZD262164 VIO262163:VIZ262164 VSK262163:VSV262164 WCG262163:WCR262164 WMC262163:WMN262164 WVY262163:WWJ262164 Q327699:AB327700 JM327699:JX327700 TI327699:TT327700 ADE327699:ADP327700 ANA327699:ANL327700 AWW327699:AXH327700 BGS327699:BHD327700 BQO327699:BQZ327700 CAK327699:CAV327700 CKG327699:CKR327700 CUC327699:CUN327700 DDY327699:DEJ327700 DNU327699:DOF327700 DXQ327699:DYB327700 EHM327699:EHX327700 ERI327699:ERT327700 FBE327699:FBP327700 FLA327699:FLL327700 FUW327699:FVH327700 GES327699:GFD327700 GOO327699:GOZ327700 GYK327699:GYV327700 HIG327699:HIR327700 HSC327699:HSN327700 IBY327699:ICJ327700 ILU327699:IMF327700 IVQ327699:IWB327700 JFM327699:JFX327700 JPI327699:JPT327700 JZE327699:JZP327700 KJA327699:KJL327700 KSW327699:KTH327700 LCS327699:LDD327700 LMO327699:LMZ327700 LWK327699:LWV327700 MGG327699:MGR327700 MQC327699:MQN327700 MZY327699:NAJ327700 NJU327699:NKF327700 NTQ327699:NUB327700 ODM327699:ODX327700 ONI327699:ONT327700 OXE327699:OXP327700 PHA327699:PHL327700 PQW327699:PRH327700 QAS327699:QBD327700 QKO327699:QKZ327700 QUK327699:QUV327700 REG327699:RER327700 ROC327699:RON327700 RXY327699:RYJ327700 SHU327699:SIF327700 SRQ327699:SSB327700 TBM327699:TBX327700 TLI327699:TLT327700 TVE327699:TVP327700 UFA327699:UFL327700 UOW327699:UPH327700 UYS327699:UZD327700 VIO327699:VIZ327700 VSK327699:VSV327700 WCG327699:WCR327700 WMC327699:WMN327700 WVY327699:WWJ327700 Q393235:AB393236 JM393235:JX393236 TI393235:TT393236 ADE393235:ADP393236 ANA393235:ANL393236 AWW393235:AXH393236 BGS393235:BHD393236 BQO393235:BQZ393236 CAK393235:CAV393236 CKG393235:CKR393236 CUC393235:CUN393236 DDY393235:DEJ393236 DNU393235:DOF393236 DXQ393235:DYB393236 EHM393235:EHX393236 ERI393235:ERT393236 FBE393235:FBP393236 FLA393235:FLL393236 FUW393235:FVH393236 GES393235:GFD393236 GOO393235:GOZ393236 GYK393235:GYV393236 HIG393235:HIR393236 HSC393235:HSN393236 IBY393235:ICJ393236 ILU393235:IMF393236 IVQ393235:IWB393236 JFM393235:JFX393236 JPI393235:JPT393236 JZE393235:JZP393236 KJA393235:KJL393236 KSW393235:KTH393236 LCS393235:LDD393236 LMO393235:LMZ393236 LWK393235:LWV393236 MGG393235:MGR393236 MQC393235:MQN393236 MZY393235:NAJ393236 NJU393235:NKF393236 NTQ393235:NUB393236 ODM393235:ODX393236 ONI393235:ONT393236 OXE393235:OXP393236 PHA393235:PHL393236 PQW393235:PRH393236 QAS393235:QBD393236 QKO393235:QKZ393236 QUK393235:QUV393236 REG393235:RER393236 ROC393235:RON393236 RXY393235:RYJ393236 SHU393235:SIF393236 SRQ393235:SSB393236 TBM393235:TBX393236 TLI393235:TLT393236 TVE393235:TVP393236 UFA393235:UFL393236 UOW393235:UPH393236 UYS393235:UZD393236 VIO393235:VIZ393236 VSK393235:VSV393236 WCG393235:WCR393236 WMC393235:WMN393236 WVY393235:WWJ393236 Q458771:AB458772 JM458771:JX458772 TI458771:TT458772 ADE458771:ADP458772 ANA458771:ANL458772 AWW458771:AXH458772 BGS458771:BHD458772 BQO458771:BQZ458772 CAK458771:CAV458772 CKG458771:CKR458772 CUC458771:CUN458772 DDY458771:DEJ458772 DNU458771:DOF458772 DXQ458771:DYB458772 EHM458771:EHX458772 ERI458771:ERT458772 FBE458771:FBP458772 FLA458771:FLL458772 FUW458771:FVH458772 GES458771:GFD458772 GOO458771:GOZ458772 GYK458771:GYV458772 HIG458771:HIR458772 HSC458771:HSN458772 IBY458771:ICJ458772 ILU458771:IMF458772 IVQ458771:IWB458772 JFM458771:JFX458772 JPI458771:JPT458772 JZE458771:JZP458772 KJA458771:KJL458772 KSW458771:KTH458772 LCS458771:LDD458772 LMO458771:LMZ458772 LWK458771:LWV458772 MGG458771:MGR458772 MQC458771:MQN458772 MZY458771:NAJ458772 NJU458771:NKF458772 NTQ458771:NUB458772 ODM458771:ODX458772 ONI458771:ONT458772 OXE458771:OXP458772 PHA458771:PHL458772 PQW458771:PRH458772 QAS458771:QBD458772 QKO458771:QKZ458772 QUK458771:QUV458772 REG458771:RER458772 ROC458771:RON458772 RXY458771:RYJ458772 SHU458771:SIF458772 SRQ458771:SSB458772 TBM458771:TBX458772 TLI458771:TLT458772 TVE458771:TVP458772 UFA458771:UFL458772 UOW458771:UPH458772 UYS458771:UZD458772 VIO458771:VIZ458772 VSK458771:VSV458772 WCG458771:WCR458772 WMC458771:WMN458772 WVY458771:WWJ458772 Q524307:AB524308 JM524307:JX524308 TI524307:TT524308 ADE524307:ADP524308 ANA524307:ANL524308 AWW524307:AXH524308 BGS524307:BHD524308 BQO524307:BQZ524308 CAK524307:CAV524308 CKG524307:CKR524308 CUC524307:CUN524308 DDY524307:DEJ524308 DNU524307:DOF524308 DXQ524307:DYB524308 EHM524307:EHX524308 ERI524307:ERT524308 FBE524307:FBP524308 FLA524307:FLL524308 FUW524307:FVH524308 GES524307:GFD524308 GOO524307:GOZ524308 GYK524307:GYV524308 HIG524307:HIR524308 HSC524307:HSN524308 IBY524307:ICJ524308 ILU524307:IMF524308 IVQ524307:IWB524308 JFM524307:JFX524308 JPI524307:JPT524308 JZE524307:JZP524308 KJA524307:KJL524308 KSW524307:KTH524308 LCS524307:LDD524308 LMO524307:LMZ524308 LWK524307:LWV524308 MGG524307:MGR524308 MQC524307:MQN524308 MZY524307:NAJ524308 NJU524307:NKF524308 NTQ524307:NUB524308 ODM524307:ODX524308 ONI524307:ONT524308 OXE524307:OXP524308 PHA524307:PHL524308 PQW524307:PRH524308 QAS524307:QBD524308 QKO524307:QKZ524308 QUK524307:QUV524308 REG524307:RER524308 ROC524307:RON524308 RXY524307:RYJ524308 SHU524307:SIF524308 SRQ524307:SSB524308 TBM524307:TBX524308 TLI524307:TLT524308 TVE524307:TVP524308 UFA524307:UFL524308 UOW524307:UPH524308 UYS524307:UZD524308 VIO524307:VIZ524308 VSK524307:VSV524308 WCG524307:WCR524308 WMC524307:WMN524308 WVY524307:WWJ524308 Q589843:AB589844 JM589843:JX589844 TI589843:TT589844 ADE589843:ADP589844 ANA589843:ANL589844 AWW589843:AXH589844 BGS589843:BHD589844 BQO589843:BQZ589844 CAK589843:CAV589844 CKG589843:CKR589844 CUC589843:CUN589844 DDY589843:DEJ589844 DNU589843:DOF589844 DXQ589843:DYB589844 EHM589843:EHX589844 ERI589843:ERT589844 FBE589843:FBP589844 FLA589843:FLL589844 FUW589843:FVH589844 GES589843:GFD589844 GOO589843:GOZ589844 GYK589843:GYV589844 HIG589843:HIR589844 HSC589843:HSN589844 IBY589843:ICJ589844 ILU589843:IMF589844 IVQ589843:IWB589844 JFM589843:JFX589844 JPI589843:JPT589844 JZE589843:JZP589844 KJA589843:KJL589844 KSW589843:KTH589844 LCS589843:LDD589844 LMO589843:LMZ589844 LWK589843:LWV589844 MGG589843:MGR589844 MQC589843:MQN589844 MZY589843:NAJ589844 NJU589843:NKF589844 NTQ589843:NUB589844 ODM589843:ODX589844 ONI589843:ONT589844 OXE589843:OXP589844 PHA589843:PHL589844 PQW589843:PRH589844 QAS589843:QBD589844 QKO589843:QKZ589844 QUK589843:QUV589844 REG589843:RER589844 ROC589843:RON589844 RXY589843:RYJ589844 SHU589843:SIF589844 SRQ589843:SSB589844 TBM589843:TBX589844 TLI589843:TLT589844 TVE589843:TVP589844 UFA589843:UFL589844 UOW589843:UPH589844 UYS589843:UZD589844 VIO589843:VIZ589844 VSK589843:VSV589844 WCG589843:WCR589844 WMC589843:WMN589844 WVY589843:WWJ589844 Q655379:AB655380 JM655379:JX655380 TI655379:TT655380 ADE655379:ADP655380 ANA655379:ANL655380 AWW655379:AXH655380 BGS655379:BHD655380 BQO655379:BQZ655380 CAK655379:CAV655380 CKG655379:CKR655380 CUC655379:CUN655380 DDY655379:DEJ655380 DNU655379:DOF655380 DXQ655379:DYB655380 EHM655379:EHX655380 ERI655379:ERT655380 FBE655379:FBP655380 FLA655379:FLL655380 FUW655379:FVH655380 GES655379:GFD655380 GOO655379:GOZ655380 GYK655379:GYV655380 HIG655379:HIR655380 HSC655379:HSN655380 IBY655379:ICJ655380 ILU655379:IMF655380 IVQ655379:IWB655380 JFM655379:JFX655380 JPI655379:JPT655380 JZE655379:JZP655380 KJA655379:KJL655380 KSW655379:KTH655380 LCS655379:LDD655380 LMO655379:LMZ655380 LWK655379:LWV655380 MGG655379:MGR655380 MQC655379:MQN655380 MZY655379:NAJ655380 NJU655379:NKF655380 NTQ655379:NUB655380 ODM655379:ODX655380 ONI655379:ONT655380 OXE655379:OXP655380 PHA655379:PHL655380 PQW655379:PRH655380 QAS655379:QBD655380 QKO655379:QKZ655380 QUK655379:QUV655380 REG655379:RER655380 ROC655379:RON655380 RXY655379:RYJ655380 SHU655379:SIF655380 SRQ655379:SSB655380 TBM655379:TBX655380 TLI655379:TLT655380 TVE655379:TVP655380 UFA655379:UFL655380 UOW655379:UPH655380 UYS655379:UZD655380 VIO655379:VIZ655380 VSK655379:VSV655380 WCG655379:WCR655380 WMC655379:WMN655380 WVY655379:WWJ655380 Q720915:AB720916 JM720915:JX720916 TI720915:TT720916 ADE720915:ADP720916 ANA720915:ANL720916 AWW720915:AXH720916 BGS720915:BHD720916 BQO720915:BQZ720916 CAK720915:CAV720916 CKG720915:CKR720916 CUC720915:CUN720916 DDY720915:DEJ720916 DNU720915:DOF720916 DXQ720915:DYB720916 EHM720915:EHX720916 ERI720915:ERT720916 FBE720915:FBP720916 FLA720915:FLL720916 FUW720915:FVH720916 GES720915:GFD720916 GOO720915:GOZ720916 GYK720915:GYV720916 HIG720915:HIR720916 HSC720915:HSN720916 IBY720915:ICJ720916 ILU720915:IMF720916 IVQ720915:IWB720916 JFM720915:JFX720916 JPI720915:JPT720916 JZE720915:JZP720916 KJA720915:KJL720916 KSW720915:KTH720916 LCS720915:LDD720916 LMO720915:LMZ720916 LWK720915:LWV720916 MGG720915:MGR720916 MQC720915:MQN720916 MZY720915:NAJ720916 NJU720915:NKF720916 NTQ720915:NUB720916 ODM720915:ODX720916 ONI720915:ONT720916 OXE720915:OXP720916 PHA720915:PHL720916 PQW720915:PRH720916 QAS720915:QBD720916 QKO720915:QKZ720916 QUK720915:QUV720916 REG720915:RER720916 ROC720915:RON720916 RXY720915:RYJ720916 SHU720915:SIF720916 SRQ720915:SSB720916 TBM720915:TBX720916 TLI720915:TLT720916 TVE720915:TVP720916 UFA720915:UFL720916 UOW720915:UPH720916 UYS720915:UZD720916 VIO720915:VIZ720916 VSK720915:VSV720916 WCG720915:WCR720916 WMC720915:WMN720916 WVY720915:WWJ720916 Q786451:AB786452 JM786451:JX786452 TI786451:TT786452 ADE786451:ADP786452 ANA786451:ANL786452 AWW786451:AXH786452 BGS786451:BHD786452 BQO786451:BQZ786452 CAK786451:CAV786452 CKG786451:CKR786452 CUC786451:CUN786452 DDY786451:DEJ786452 DNU786451:DOF786452 DXQ786451:DYB786452 EHM786451:EHX786452 ERI786451:ERT786452 FBE786451:FBP786452 FLA786451:FLL786452 FUW786451:FVH786452 GES786451:GFD786452 GOO786451:GOZ786452 GYK786451:GYV786452 HIG786451:HIR786452 HSC786451:HSN786452 IBY786451:ICJ786452 ILU786451:IMF786452 IVQ786451:IWB786452 JFM786451:JFX786452 JPI786451:JPT786452 JZE786451:JZP786452 KJA786451:KJL786452 KSW786451:KTH786452 LCS786451:LDD786452 LMO786451:LMZ786452 LWK786451:LWV786452 MGG786451:MGR786452 MQC786451:MQN786452 MZY786451:NAJ786452 NJU786451:NKF786452 NTQ786451:NUB786452 ODM786451:ODX786452 ONI786451:ONT786452 OXE786451:OXP786452 PHA786451:PHL786452 PQW786451:PRH786452 QAS786451:QBD786452 QKO786451:QKZ786452 QUK786451:QUV786452 REG786451:RER786452 ROC786451:RON786452 RXY786451:RYJ786452 SHU786451:SIF786452 SRQ786451:SSB786452 TBM786451:TBX786452 TLI786451:TLT786452 TVE786451:TVP786452 UFA786451:UFL786452 UOW786451:UPH786452 UYS786451:UZD786452 VIO786451:VIZ786452 VSK786451:VSV786452 WCG786451:WCR786452 WMC786451:WMN786452 WVY786451:WWJ786452 Q851987:AB851988 JM851987:JX851988 TI851987:TT851988 ADE851987:ADP851988 ANA851987:ANL851988 AWW851987:AXH851988 BGS851987:BHD851988 BQO851987:BQZ851988 CAK851987:CAV851988 CKG851987:CKR851988 CUC851987:CUN851988 DDY851987:DEJ851988 DNU851987:DOF851988 DXQ851987:DYB851988 EHM851987:EHX851988 ERI851987:ERT851988 FBE851987:FBP851988 FLA851987:FLL851988 FUW851987:FVH851988 GES851987:GFD851988 GOO851987:GOZ851988 GYK851987:GYV851988 HIG851987:HIR851988 HSC851987:HSN851988 IBY851987:ICJ851988 ILU851987:IMF851988 IVQ851987:IWB851988 JFM851987:JFX851988 JPI851987:JPT851988 JZE851987:JZP851988 KJA851987:KJL851988 KSW851987:KTH851988 LCS851987:LDD851988 LMO851987:LMZ851988 LWK851987:LWV851988 MGG851987:MGR851988 MQC851987:MQN851988 MZY851987:NAJ851988 NJU851987:NKF851988 NTQ851987:NUB851988 ODM851987:ODX851988 ONI851987:ONT851988 OXE851987:OXP851988 PHA851987:PHL851988 PQW851987:PRH851988 QAS851987:QBD851988 QKO851987:QKZ851988 QUK851987:QUV851988 REG851987:RER851988 ROC851987:RON851988 RXY851987:RYJ851988 SHU851987:SIF851988 SRQ851987:SSB851988 TBM851987:TBX851988 TLI851987:TLT851988 TVE851987:TVP851988 UFA851987:UFL851988 UOW851987:UPH851988 UYS851987:UZD851988 VIO851987:VIZ851988 VSK851987:VSV851988 WCG851987:WCR851988 WMC851987:WMN851988 WVY851987:WWJ851988 Q917523:AB917524 JM917523:JX917524 TI917523:TT917524 ADE917523:ADP917524 ANA917523:ANL917524 AWW917523:AXH917524 BGS917523:BHD917524 BQO917523:BQZ917524 CAK917523:CAV917524 CKG917523:CKR917524 CUC917523:CUN917524 DDY917523:DEJ917524 DNU917523:DOF917524 DXQ917523:DYB917524 EHM917523:EHX917524 ERI917523:ERT917524 FBE917523:FBP917524 FLA917523:FLL917524 FUW917523:FVH917524 GES917523:GFD917524 GOO917523:GOZ917524 GYK917523:GYV917524 HIG917523:HIR917524 HSC917523:HSN917524 IBY917523:ICJ917524 ILU917523:IMF917524 IVQ917523:IWB917524 JFM917523:JFX917524 JPI917523:JPT917524 JZE917523:JZP917524 KJA917523:KJL917524 KSW917523:KTH917524 LCS917523:LDD917524 LMO917523:LMZ917524 LWK917523:LWV917524 MGG917523:MGR917524 MQC917523:MQN917524 MZY917523:NAJ917524 NJU917523:NKF917524 NTQ917523:NUB917524 ODM917523:ODX917524 ONI917523:ONT917524 OXE917523:OXP917524 PHA917523:PHL917524 PQW917523:PRH917524 QAS917523:QBD917524 QKO917523:QKZ917524 QUK917523:QUV917524 REG917523:RER917524 ROC917523:RON917524 RXY917523:RYJ917524 SHU917523:SIF917524 SRQ917523:SSB917524 TBM917523:TBX917524 TLI917523:TLT917524 TVE917523:TVP917524 UFA917523:UFL917524 UOW917523:UPH917524 UYS917523:UZD917524 VIO917523:VIZ917524 VSK917523:VSV917524 WCG917523:WCR917524 WMC917523:WMN917524 WVY917523:WWJ917524 Q983059:AB983060 JM983059:JX983060 TI983059:TT983060 ADE983059:ADP983060 ANA983059:ANL983060 AWW983059:AXH983060 BGS983059:BHD983060 BQO983059:BQZ983060 CAK983059:CAV983060 CKG983059:CKR983060 CUC983059:CUN983060 DDY983059:DEJ983060 DNU983059:DOF983060 DXQ983059:DYB983060 EHM983059:EHX983060 ERI983059:ERT983060 FBE983059:FBP983060 FLA983059:FLL983060 FUW983059:FVH983060 GES983059:GFD983060 GOO983059:GOZ983060 GYK983059:GYV983060 HIG983059:HIR983060 HSC983059:HSN983060 IBY983059:ICJ983060 ILU983059:IMF983060 IVQ983059:IWB983060 JFM983059:JFX983060 JPI983059:JPT983060 JZE983059:JZP983060 KJA983059:KJL983060 KSW983059:KTH983060 LCS983059:LDD983060 LMO983059:LMZ983060 LWK983059:LWV983060 MGG983059:MGR983060 MQC983059:MQN983060 MZY983059:NAJ983060 NJU983059:NKF983060 NTQ983059:NUB983060 ODM983059:ODX983060 ONI983059:ONT983060 OXE983059:OXP983060 PHA983059:PHL983060 PQW983059:PRH983060 QAS983059:QBD983060 QKO983059:QKZ983060 QUK983059:QUV983060 REG983059:RER983060 ROC983059:RON983060 RXY983059:RYJ983060 SHU983059:SIF983060 SRQ983059:SSB983060 TBM983059:TBX983060 TLI983059:TLT983060 TVE983059:TVP983060 UFA983059:UFL983060 UOW983059:UPH983060 UYS983059:UZD983060 VIO983059:VIZ983060 VSK983059:VSV983060 WCG983059:WCR983060 WMC983059:WMN983060 WVY983059:WWJ983060 Q22:AB23 JM22:JX23 TI22:TT23 ADE22:ADP23 ANA22:ANL23 AWW22:AXH23 BGS22:BHD23 BQO22:BQZ23 CAK22:CAV23 CKG22:CKR23 CUC22:CUN23 DDY22:DEJ23 DNU22:DOF23 DXQ22:DYB23 EHM22:EHX23 ERI22:ERT23 FBE22:FBP23 FLA22:FLL23 FUW22:FVH23 GES22:GFD23 GOO22:GOZ23 GYK22:GYV23 HIG22:HIR23 HSC22:HSN23 IBY22:ICJ23 ILU22:IMF23 IVQ22:IWB23 JFM22:JFX23 JPI22:JPT23 JZE22:JZP23 KJA22:KJL23 KSW22:KTH23 LCS22:LDD23 LMO22:LMZ23 LWK22:LWV23 MGG22:MGR23 MQC22:MQN23 MZY22:NAJ23 NJU22:NKF23 NTQ22:NUB23 ODM22:ODX23 ONI22:ONT23 OXE22:OXP23 PHA22:PHL23 PQW22:PRH23 QAS22:QBD23 QKO22:QKZ23 QUK22:QUV23 REG22:RER23 ROC22:RON23 RXY22:RYJ23 SHU22:SIF23 SRQ22:SSB23 TBM22:TBX23 TLI22:TLT23 TVE22:TVP23 UFA22:UFL23 UOW22:UPH23 UYS22:UZD23 VIO22:VIZ23 VSK22:VSV23 WCG22:WCR23 WMC22:WMN23 WVY22:WWJ23 Q65558:AB65559 JM65558:JX65559 TI65558:TT65559 ADE65558:ADP65559 ANA65558:ANL65559 AWW65558:AXH65559 BGS65558:BHD65559 BQO65558:BQZ65559 CAK65558:CAV65559 CKG65558:CKR65559 CUC65558:CUN65559 DDY65558:DEJ65559 DNU65558:DOF65559 DXQ65558:DYB65559 EHM65558:EHX65559 ERI65558:ERT65559 FBE65558:FBP65559 FLA65558:FLL65559 FUW65558:FVH65559 GES65558:GFD65559 GOO65558:GOZ65559 GYK65558:GYV65559 HIG65558:HIR65559 HSC65558:HSN65559 IBY65558:ICJ65559 ILU65558:IMF65559 IVQ65558:IWB65559 JFM65558:JFX65559 JPI65558:JPT65559 JZE65558:JZP65559 KJA65558:KJL65559 KSW65558:KTH65559 LCS65558:LDD65559 LMO65558:LMZ65559 LWK65558:LWV65559 MGG65558:MGR65559 MQC65558:MQN65559 MZY65558:NAJ65559 NJU65558:NKF65559 NTQ65558:NUB65559 ODM65558:ODX65559 ONI65558:ONT65559 OXE65558:OXP65559 PHA65558:PHL65559 PQW65558:PRH65559 QAS65558:QBD65559 QKO65558:QKZ65559 QUK65558:QUV65559 REG65558:RER65559 ROC65558:RON65559 RXY65558:RYJ65559 SHU65558:SIF65559 SRQ65558:SSB65559 TBM65558:TBX65559 TLI65558:TLT65559 TVE65558:TVP65559 UFA65558:UFL65559 UOW65558:UPH65559 UYS65558:UZD65559 VIO65558:VIZ65559 VSK65558:VSV65559 WCG65558:WCR65559 WMC65558:WMN65559 WVY65558:WWJ65559 Q131094:AB131095 JM131094:JX131095 TI131094:TT131095 ADE131094:ADP131095 ANA131094:ANL131095 AWW131094:AXH131095 BGS131094:BHD131095 BQO131094:BQZ131095 CAK131094:CAV131095 CKG131094:CKR131095 CUC131094:CUN131095 DDY131094:DEJ131095 DNU131094:DOF131095 DXQ131094:DYB131095 EHM131094:EHX131095 ERI131094:ERT131095 FBE131094:FBP131095 FLA131094:FLL131095 FUW131094:FVH131095 GES131094:GFD131095 GOO131094:GOZ131095 GYK131094:GYV131095 HIG131094:HIR131095 HSC131094:HSN131095 IBY131094:ICJ131095 ILU131094:IMF131095 IVQ131094:IWB131095 JFM131094:JFX131095 JPI131094:JPT131095 JZE131094:JZP131095 KJA131094:KJL131095 KSW131094:KTH131095 LCS131094:LDD131095 LMO131094:LMZ131095 LWK131094:LWV131095 MGG131094:MGR131095 MQC131094:MQN131095 MZY131094:NAJ131095 NJU131094:NKF131095 NTQ131094:NUB131095 ODM131094:ODX131095 ONI131094:ONT131095 OXE131094:OXP131095 PHA131094:PHL131095 PQW131094:PRH131095 QAS131094:QBD131095 QKO131094:QKZ131095 QUK131094:QUV131095 REG131094:RER131095 ROC131094:RON131095 RXY131094:RYJ131095 SHU131094:SIF131095 SRQ131094:SSB131095 TBM131094:TBX131095 TLI131094:TLT131095 TVE131094:TVP131095 UFA131094:UFL131095 UOW131094:UPH131095 UYS131094:UZD131095 VIO131094:VIZ131095 VSK131094:VSV131095 WCG131094:WCR131095 WMC131094:WMN131095 WVY131094:WWJ131095 Q196630:AB196631 JM196630:JX196631 TI196630:TT196631 ADE196630:ADP196631 ANA196630:ANL196631 AWW196630:AXH196631 BGS196630:BHD196631 BQO196630:BQZ196631 CAK196630:CAV196631 CKG196630:CKR196631 CUC196630:CUN196631 DDY196630:DEJ196631 DNU196630:DOF196631 DXQ196630:DYB196631 EHM196630:EHX196631 ERI196630:ERT196631 FBE196630:FBP196631 FLA196630:FLL196631 FUW196630:FVH196631 GES196630:GFD196631 GOO196630:GOZ196631 GYK196630:GYV196631 HIG196630:HIR196631 HSC196630:HSN196631 IBY196630:ICJ196631 ILU196630:IMF196631 IVQ196630:IWB196631 JFM196630:JFX196631 JPI196630:JPT196631 JZE196630:JZP196631 KJA196630:KJL196631 KSW196630:KTH196631 LCS196630:LDD196631 LMO196630:LMZ196631 LWK196630:LWV196631 MGG196630:MGR196631 MQC196630:MQN196631 MZY196630:NAJ196631 NJU196630:NKF196631 NTQ196630:NUB196631 ODM196630:ODX196631 ONI196630:ONT196631 OXE196630:OXP196631 PHA196630:PHL196631 PQW196630:PRH196631 QAS196630:QBD196631 QKO196630:QKZ196631 QUK196630:QUV196631 REG196630:RER196631 ROC196630:RON196631 RXY196630:RYJ196631 SHU196630:SIF196631 SRQ196630:SSB196631 TBM196630:TBX196631 TLI196630:TLT196631 TVE196630:TVP196631 UFA196630:UFL196631 UOW196630:UPH196631 UYS196630:UZD196631 VIO196630:VIZ196631 VSK196630:VSV196631 WCG196630:WCR196631 WMC196630:WMN196631 WVY196630:WWJ196631 Q262166:AB262167 JM262166:JX262167 TI262166:TT262167 ADE262166:ADP262167 ANA262166:ANL262167 AWW262166:AXH262167 BGS262166:BHD262167 BQO262166:BQZ262167 CAK262166:CAV262167 CKG262166:CKR262167 CUC262166:CUN262167 DDY262166:DEJ262167 DNU262166:DOF262167 DXQ262166:DYB262167 EHM262166:EHX262167 ERI262166:ERT262167 FBE262166:FBP262167 FLA262166:FLL262167 FUW262166:FVH262167 GES262166:GFD262167 GOO262166:GOZ262167 GYK262166:GYV262167 HIG262166:HIR262167 HSC262166:HSN262167 IBY262166:ICJ262167 ILU262166:IMF262167 IVQ262166:IWB262167 JFM262166:JFX262167 JPI262166:JPT262167 JZE262166:JZP262167 KJA262166:KJL262167 KSW262166:KTH262167 LCS262166:LDD262167 LMO262166:LMZ262167 LWK262166:LWV262167 MGG262166:MGR262167 MQC262166:MQN262167 MZY262166:NAJ262167 NJU262166:NKF262167 NTQ262166:NUB262167 ODM262166:ODX262167 ONI262166:ONT262167 OXE262166:OXP262167 PHA262166:PHL262167 PQW262166:PRH262167 QAS262166:QBD262167 QKO262166:QKZ262167 QUK262166:QUV262167 REG262166:RER262167 ROC262166:RON262167 RXY262166:RYJ262167 SHU262166:SIF262167 SRQ262166:SSB262167 TBM262166:TBX262167 TLI262166:TLT262167 TVE262166:TVP262167 UFA262166:UFL262167 UOW262166:UPH262167 UYS262166:UZD262167 VIO262166:VIZ262167 VSK262166:VSV262167 WCG262166:WCR262167 WMC262166:WMN262167 WVY262166:WWJ262167 Q327702:AB327703 JM327702:JX327703 TI327702:TT327703 ADE327702:ADP327703 ANA327702:ANL327703 AWW327702:AXH327703 BGS327702:BHD327703 BQO327702:BQZ327703 CAK327702:CAV327703 CKG327702:CKR327703 CUC327702:CUN327703 DDY327702:DEJ327703 DNU327702:DOF327703 DXQ327702:DYB327703 EHM327702:EHX327703 ERI327702:ERT327703 FBE327702:FBP327703 FLA327702:FLL327703 FUW327702:FVH327703 GES327702:GFD327703 GOO327702:GOZ327703 GYK327702:GYV327703 HIG327702:HIR327703 HSC327702:HSN327703 IBY327702:ICJ327703 ILU327702:IMF327703 IVQ327702:IWB327703 JFM327702:JFX327703 JPI327702:JPT327703 JZE327702:JZP327703 KJA327702:KJL327703 KSW327702:KTH327703 LCS327702:LDD327703 LMO327702:LMZ327703 LWK327702:LWV327703 MGG327702:MGR327703 MQC327702:MQN327703 MZY327702:NAJ327703 NJU327702:NKF327703 NTQ327702:NUB327703 ODM327702:ODX327703 ONI327702:ONT327703 OXE327702:OXP327703 PHA327702:PHL327703 PQW327702:PRH327703 QAS327702:QBD327703 QKO327702:QKZ327703 QUK327702:QUV327703 REG327702:RER327703 ROC327702:RON327703 RXY327702:RYJ327703 SHU327702:SIF327703 SRQ327702:SSB327703 TBM327702:TBX327703 TLI327702:TLT327703 TVE327702:TVP327703 UFA327702:UFL327703 UOW327702:UPH327703 UYS327702:UZD327703 VIO327702:VIZ327703 VSK327702:VSV327703 WCG327702:WCR327703 WMC327702:WMN327703 WVY327702:WWJ327703 Q393238:AB393239 JM393238:JX393239 TI393238:TT393239 ADE393238:ADP393239 ANA393238:ANL393239 AWW393238:AXH393239 BGS393238:BHD393239 BQO393238:BQZ393239 CAK393238:CAV393239 CKG393238:CKR393239 CUC393238:CUN393239 DDY393238:DEJ393239 DNU393238:DOF393239 DXQ393238:DYB393239 EHM393238:EHX393239 ERI393238:ERT393239 FBE393238:FBP393239 FLA393238:FLL393239 FUW393238:FVH393239 GES393238:GFD393239 GOO393238:GOZ393239 GYK393238:GYV393239 HIG393238:HIR393239 HSC393238:HSN393239 IBY393238:ICJ393239 ILU393238:IMF393239 IVQ393238:IWB393239 JFM393238:JFX393239 JPI393238:JPT393239 JZE393238:JZP393239 KJA393238:KJL393239 KSW393238:KTH393239 LCS393238:LDD393239 LMO393238:LMZ393239 LWK393238:LWV393239 MGG393238:MGR393239 MQC393238:MQN393239 MZY393238:NAJ393239 NJU393238:NKF393239 NTQ393238:NUB393239 ODM393238:ODX393239 ONI393238:ONT393239 OXE393238:OXP393239 PHA393238:PHL393239 PQW393238:PRH393239 QAS393238:QBD393239 QKO393238:QKZ393239 QUK393238:QUV393239 REG393238:RER393239 ROC393238:RON393239 RXY393238:RYJ393239 SHU393238:SIF393239 SRQ393238:SSB393239 TBM393238:TBX393239 TLI393238:TLT393239 TVE393238:TVP393239 UFA393238:UFL393239 UOW393238:UPH393239 UYS393238:UZD393239 VIO393238:VIZ393239 VSK393238:VSV393239 WCG393238:WCR393239 WMC393238:WMN393239 WVY393238:WWJ393239 Q458774:AB458775 JM458774:JX458775 TI458774:TT458775 ADE458774:ADP458775 ANA458774:ANL458775 AWW458774:AXH458775 BGS458774:BHD458775 BQO458774:BQZ458775 CAK458774:CAV458775 CKG458774:CKR458775 CUC458774:CUN458775 DDY458774:DEJ458775 DNU458774:DOF458775 DXQ458774:DYB458775 EHM458774:EHX458775 ERI458774:ERT458775 FBE458774:FBP458775 FLA458774:FLL458775 FUW458774:FVH458775 GES458774:GFD458775 GOO458774:GOZ458775 GYK458774:GYV458775 HIG458774:HIR458775 HSC458774:HSN458775 IBY458774:ICJ458775 ILU458774:IMF458775 IVQ458774:IWB458775 JFM458774:JFX458775 JPI458774:JPT458775 JZE458774:JZP458775 KJA458774:KJL458775 KSW458774:KTH458775 LCS458774:LDD458775 LMO458774:LMZ458775 LWK458774:LWV458775 MGG458774:MGR458775 MQC458774:MQN458775 MZY458774:NAJ458775 NJU458774:NKF458775 NTQ458774:NUB458775 ODM458774:ODX458775 ONI458774:ONT458775 OXE458774:OXP458775 PHA458774:PHL458775 PQW458774:PRH458775 QAS458774:QBD458775 QKO458774:QKZ458775 QUK458774:QUV458775 REG458774:RER458775 ROC458774:RON458775 RXY458774:RYJ458775 SHU458774:SIF458775 SRQ458774:SSB458775 TBM458774:TBX458775 TLI458774:TLT458775 TVE458774:TVP458775 UFA458774:UFL458775 UOW458774:UPH458775 UYS458774:UZD458775 VIO458774:VIZ458775 VSK458774:VSV458775 WCG458774:WCR458775 WMC458774:WMN458775 WVY458774:WWJ458775 Q524310:AB524311 JM524310:JX524311 TI524310:TT524311 ADE524310:ADP524311 ANA524310:ANL524311 AWW524310:AXH524311 BGS524310:BHD524311 BQO524310:BQZ524311 CAK524310:CAV524311 CKG524310:CKR524311 CUC524310:CUN524311 DDY524310:DEJ524311 DNU524310:DOF524311 DXQ524310:DYB524311 EHM524310:EHX524311 ERI524310:ERT524311 FBE524310:FBP524311 FLA524310:FLL524311 FUW524310:FVH524311 GES524310:GFD524311 GOO524310:GOZ524311 GYK524310:GYV524311 HIG524310:HIR524311 HSC524310:HSN524311 IBY524310:ICJ524311 ILU524310:IMF524311 IVQ524310:IWB524311 JFM524310:JFX524311 JPI524310:JPT524311 JZE524310:JZP524311 KJA524310:KJL524311 KSW524310:KTH524311 LCS524310:LDD524311 LMO524310:LMZ524311 LWK524310:LWV524311 MGG524310:MGR524311 MQC524310:MQN524311 MZY524310:NAJ524311 NJU524310:NKF524311 NTQ524310:NUB524311 ODM524310:ODX524311 ONI524310:ONT524311 OXE524310:OXP524311 PHA524310:PHL524311 PQW524310:PRH524311 QAS524310:QBD524311 QKO524310:QKZ524311 QUK524310:QUV524311 REG524310:RER524311 ROC524310:RON524311 RXY524310:RYJ524311 SHU524310:SIF524311 SRQ524310:SSB524311 TBM524310:TBX524311 TLI524310:TLT524311 TVE524310:TVP524311 UFA524310:UFL524311 UOW524310:UPH524311 UYS524310:UZD524311 VIO524310:VIZ524311 VSK524310:VSV524311 WCG524310:WCR524311 WMC524310:WMN524311 WVY524310:WWJ524311 Q589846:AB589847 JM589846:JX589847 TI589846:TT589847 ADE589846:ADP589847 ANA589846:ANL589847 AWW589846:AXH589847 BGS589846:BHD589847 BQO589846:BQZ589847 CAK589846:CAV589847 CKG589846:CKR589847 CUC589846:CUN589847 DDY589846:DEJ589847 DNU589846:DOF589847 DXQ589846:DYB589847 EHM589846:EHX589847 ERI589846:ERT589847 FBE589846:FBP589847 FLA589846:FLL589847 FUW589846:FVH589847 GES589846:GFD589847 GOO589846:GOZ589847 GYK589846:GYV589847 HIG589846:HIR589847 HSC589846:HSN589847 IBY589846:ICJ589847 ILU589846:IMF589847 IVQ589846:IWB589847 JFM589846:JFX589847 JPI589846:JPT589847 JZE589846:JZP589847 KJA589846:KJL589847 KSW589846:KTH589847 LCS589846:LDD589847 LMO589846:LMZ589847 LWK589846:LWV589847 MGG589846:MGR589847 MQC589846:MQN589847 MZY589846:NAJ589847 NJU589846:NKF589847 NTQ589846:NUB589847 ODM589846:ODX589847 ONI589846:ONT589847 OXE589846:OXP589847 PHA589846:PHL589847 PQW589846:PRH589847 QAS589846:QBD589847 QKO589846:QKZ589847 QUK589846:QUV589847 REG589846:RER589847 ROC589846:RON589847 RXY589846:RYJ589847 SHU589846:SIF589847 SRQ589846:SSB589847 TBM589846:TBX589847 TLI589846:TLT589847 TVE589846:TVP589847 UFA589846:UFL589847 UOW589846:UPH589847 UYS589846:UZD589847 VIO589846:VIZ589847 VSK589846:VSV589847 WCG589846:WCR589847 WMC589846:WMN589847 WVY589846:WWJ589847 Q655382:AB655383 JM655382:JX655383 TI655382:TT655383 ADE655382:ADP655383 ANA655382:ANL655383 AWW655382:AXH655383 BGS655382:BHD655383 BQO655382:BQZ655383 CAK655382:CAV655383 CKG655382:CKR655383 CUC655382:CUN655383 DDY655382:DEJ655383 DNU655382:DOF655383 DXQ655382:DYB655383 EHM655382:EHX655383 ERI655382:ERT655383 FBE655382:FBP655383 FLA655382:FLL655383 FUW655382:FVH655383 GES655382:GFD655383 GOO655382:GOZ655383 GYK655382:GYV655383 HIG655382:HIR655383 HSC655382:HSN655383 IBY655382:ICJ655383 ILU655382:IMF655383 IVQ655382:IWB655383 JFM655382:JFX655383 JPI655382:JPT655383 JZE655382:JZP655383 KJA655382:KJL655383 KSW655382:KTH655383 LCS655382:LDD655383 LMO655382:LMZ655383 LWK655382:LWV655383 MGG655382:MGR655383 MQC655382:MQN655383 MZY655382:NAJ655383 NJU655382:NKF655383 NTQ655382:NUB655383 ODM655382:ODX655383 ONI655382:ONT655383 OXE655382:OXP655383 PHA655382:PHL655383 PQW655382:PRH655383 QAS655382:QBD655383 QKO655382:QKZ655383 QUK655382:QUV655383 REG655382:RER655383 ROC655382:RON655383 RXY655382:RYJ655383 SHU655382:SIF655383 SRQ655382:SSB655383 TBM655382:TBX655383 TLI655382:TLT655383 TVE655382:TVP655383 UFA655382:UFL655383 UOW655382:UPH655383 UYS655382:UZD655383 VIO655382:VIZ655383 VSK655382:VSV655383 WCG655382:WCR655383 WMC655382:WMN655383 WVY655382:WWJ655383 Q720918:AB720919 JM720918:JX720919 TI720918:TT720919 ADE720918:ADP720919 ANA720918:ANL720919 AWW720918:AXH720919 BGS720918:BHD720919 BQO720918:BQZ720919 CAK720918:CAV720919 CKG720918:CKR720919 CUC720918:CUN720919 DDY720918:DEJ720919 DNU720918:DOF720919 DXQ720918:DYB720919 EHM720918:EHX720919 ERI720918:ERT720919 FBE720918:FBP720919 FLA720918:FLL720919 FUW720918:FVH720919 GES720918:GFD720919 GOO720918:GOZ720919 GYK720918:GYV720919 HIG720918:HIR720919 HSC720918:HSN720919 IBY720918:ICJ720919 ILU720918:IMF720919 IVQ720918:IWB720919 JFM720918:JFX720919 JPI720918:JPT720919 JZE720918:JZP720919 KJA720918:KJL720919 KSW720918:KTH720919 LCS720918:LDD720919 LMO720918:LMZ720919 LWK720918:LWV720919 MGG720918:MGR720919 MQC720918:MQN720919 MZY720918:NAJ720919 NJU720918:NKF720919 NTQ720918:NUB720919 ODM720918:ODX720919 ONI720918:ONT720919 OXE720918:OXP720919 PHA720918:PHL720919 PQW720918:PRH720919 QAS720918:QBD720919 QKO720918:QKZ720919 QUK720918:QUV720919 REG720918:RER720919 ROC720918:RON720919 RXY720918:RYJ720919 SHU720918:SIF720919 SRQ720918:SSB720919 TBM720918:TBX720919 TLI720918:TLT720919 TVE720918:TVP720919 UFA720918:UFL720919 UOW720918:UPH720919 UYS720918:UZD720919 VIO720918:VIZ720919 VSK720918:VSV720919 WCG720918:WCR720919 WMC720918:WMN720919 WVY720918:WWJ720919 Q786454:AB786455 JM786454:JX786455 TI786454:TT786455 ADE786454:ADP786455 ANA786454:ANL786455 AWW786454:AXH786455 BGS786454:BHD786455 BQO786454:BQZ786455 CAK786454:CAV786455 CKG786454:CKR786455 CUC786454:CUN786455 DDY786454:DEJ786455 DNU786454:DOF786455 DXQ786454:DYB786455 EHM786454:EHX786455 ERI786454:ERT786455 FBE786454:FBP786455 FLA786454:FLL786455 FUW786454:FVH786455 GES786454:GFD786455 GOO786454:GOZ786455 GYK786454:GYV786455 HIG786454:HIR786455 HSC786454:HSN786455 IBY786454:ICJ786455 ILU786454:IMF786455 IVQ786454:IWB786455 JFM786454:JFX786455 JPI786454:JPT786455 JZE786454:JZP786455 KJA786454:KJL786455 KSW786454:KTH786455 LCS786454:LDD786455 LMO786454:LMZ786455 LWK786454:LWV786455 MGG786454:MGR786455 MQC786454:MQN786455 MZY786454:NAJ786455 NJU786454:NKF786455 NTQ786454:NUB786455 ODM786454:ODX786455 ONI786454:ONT786455 OXE786454:OXP786455 PHA786454:PHL786455 PQW786454:PRH786455 QAS786454:QBD786455 QKO786454:QKZ786455 QUK786454:QUV786455 REG786454:RER786455 ROC786454:RON786455 RXY786454:RYJ786455 SHU786454:SIF786455 SRQ786454:SSB786455 TBM786454:TBX786455 TLI786454:TLT786455 TVE786454:TVP786455 UFA786454:UFL786455 UOW786454:UPH786455 UYS786454:UZD786455 VIO786454:VIZ786455 VSK786454:VSV786455 WCG786454:WCR786455 WMC786454:WMN786455 WVY786454:WWJ786455 Q851990:AB851991 JM851990:JX851991 TI851990:TT851991 ADE851990:ADP851991 ANA851990:ANL851991 AWW851990:AXH851991 BGS851990:BHD851991 BQO851990:BQZ851991 CAK851990:CAV851991 CKG851990:CKR851991 CUC851990:CUN851991 DDY851990:DEJ851991 DNU851990:DOF851991 DXQ851990:DYB851991 EHM851990:EHX851991 ERI851990:ERT851991 FBE851990:FBP851991 FLA851990:FLL851991 FUW851990:FVH851991 GES851990:GFD851991 GOO851990:GOZ851991 GYK851990:GYV851991 HIG851990:HIR851991 HSC851990:HSN851991 IBY851990:ICJ851991 ILU851990:IMF851991 IVQ851990:IWB851991 JFM851990:JFX851991 JPI851990:JPT851991 JZE851990:JZP851991 KJA851990:KJL851991 KSW851990:KTH851991 LCS851990:LDD851991 LMO851990:LMZ851991 LWK851990:LWV851991 MGG851990:MGR851991 MQC851990:MQN851991 MZY851990:NAJ851991 NJU851990:NKF851991 NTQ851990:NUB851991 ODM851990:ODX851991 ONI851990:ONT851991 OXE851990:OXP851991 PHA851990:PHL851991 PQW851990:PRH851991 QAS851990:QBD851991 QKO851990:QKZ851991 QUK851990:QUV851991 REG851990:RER851991 ROC851990:RON851991 RXY851990:RYJ851991 SHU851990:SIF851991 SRQ851990:SSB851991 TBM851990:TBX851991 TLI851990:TLT851991 TVE851990:TVP851991 UFA851990:UFL851991 UOW851990:UPH851991 UYS851990:UZD851991 VIO851990:VIZ851991 VSK851990:VSV851991 WCG851990:WCR851991 WMC851990:WMN851991 WVY851990:WWJ851991 Q917526:AB917527 JM917526:JX917527 TI917526:TT917527 ADE917526:ADP917527 ANA917526:ANL917527 AWW917526:AXH917527 BGS917526:BHD917527 BQO917526:BQZ917527 CAK917526:CAV917527 CKG917526:CKR917527 CUC917526:CUN917527 DDY917526:DEJ917527 DNU917526:DOF917527 DXQ917526:DYB917527 EHM917526:EHX917527 ERI917526:ERT917527 FBE917526:FBP917527 FLA917526:FLL917527 FUW917526:FVH917527 GES917526:GFD917527 GOO917526:GOZ917527 GYK917526:GYV917527 HIG917526:HIR917527 HSC917526:HSN917527 IBY917526:ICJ917527 ILU917526:IMF917527 IVQ917526:IWB917527 JFM917526:JFX917527 JPI917526:JPT917527 JZE917526:JZP917527 KJA917526:KJL917527 KSW917526:KTH917527 LCS917526:LDD917527 LMO917526:LMZ917527 LWK917526:LWV917527 MGG917526:MGR917527 MQC917526:MQN917527 MZY917526:NAJ917527 NJU917526:NKF917527 NTQ917526:NUB917527 ODM917526:ODX917527 ONI917526:ONT917527 OXE917526:OXP917527 PHA917526:PHL917527 PQW917526:PRH917527 QAS917526:QBD917527 QKO917526:QKZ917527 QUK917526:QUV917527 REG917526:RER917527 ROC917526:RON917527 RXY917526:RYJ917527 SHU917526:SIF917527 SRQ917526:SSB917527 TBM917526:TBX917527 TLI917526:TLT917527 TVE917526:TVP917527 UFA917526:UFL917527 UOW917526:UPH917527 UYS917526:UZD917527 VIO917526:VIZ917527 VSK917526:VSV917527 WCG917526:WCR917527 WMC917526:WMN917527 WVY917526:WWJ917527 Q983062:AB983063 JM983062:JX983063 TI983062:TT983063 ADE983062:ADP983063 ANA983062:ANL983063 AWW983062:AXH983063 BGS983062:BHD983063 BQO983062:BQZ983063 CAK983062:CAV983063 CKG983062:CKR983063 CUC983062:CUN983063 DDY983062:DEJ983063 DNU983062:DOF983063 DXQ983062:DYB983063 EHM983062:EHX983063 ERI983062:ERT983063 FBE983062:FBP983063 FLA983062:FLL983063 FUW983062:FVH983063 GES983062:GFD983063 GOO983062:GOZ983063 GYK983062:GYV983063 HIG983062:HIR983063 HSC983062:HSN983063 IBY983062:ICJ983063 ILU983062:IMF983063 IVQ983062:IWB983063 JFM983062:JFX983063 JPI983062:JPT983063 JZE983062:JZP983063 KJA983062:KJL983063 KSW983062:KTH983063 LCS983062:LDD983063 LMO983062:LMZ983063 LWK983062:LWV983063 MGG983062:MGR983063 MQC983062:MQN983063 MZY983062:NAJ983063 NJU983062:NKF983063 NTQ983062:NUB983063 ODM983062:ODX983063 ONI983062:ONT983063 OXE983062:OXP983063 PHA983062:PHL983063 PQW983062:PRH983063 QAS983062:QBD983063 QKO983062:QKZ983063 QUK983062:QUV983063 REG983062:RER983063 ROC983062:RON983063 RXY983062:RYJ983063 SHU983062:SIF983063 SRQ983062:SSB983063 TBM983062:TBX983063 TLI983062:TLT983063 TVE983062:TVP983063 UFA983062:UFL983063 UOW983062:UPH983063 UYS983062:UZD983063 VIO983062:VIZ983063 VSK983062:VSV983063 WCG983062:WCR983063 WMC983062:WMN983063 WVY983062:WWJ983063" xr:uid="{64D238F6-CA60-455F-9B1D-47D386E4AE13}"/>
  </dataValidations>
  <pageMargins left="0.78740157480314965" right="0" top="0.51181102362204722" bottom="0.51181102362204722" header="0.51181102362204722" footer="0.51181102362204722"/>
  <pageSetup paperSize="9" fitToHeight="0" orientation="portrait" blackAndWhite="1" r:id="rId1"/>
  <headerFooter alignWithMargins="0"/>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18DD-F8A0-4ADD-A47F-6390702FDA00}">
  <sheetPr>
    <tabColor rgb="FFFFC000"/>
  </sheetPr>
  <dimension ref="A1:AS215"/>
  <sheetViews>
    <sheetView view="pageBreakPreview" zoomScaleNormal="70" zoomScaleSheetLayoutView="100" workbookViewId="0">
      <selection activeCell="AE11" sqref="AE11"/>
    </sheetView>
  </sheetViews>
  <sheetFormatPr defaultRowHeight="12"/>
  <cols>
    <col min="1" max="29" width="3" style="792" customWidth="1"/>
    <col min="30" max="30" width="4.625" style="792" customWidth="1"/>
    <col min="31" max="33" width="9" style="792"/>
    <col min="34" max="34" width="12.25" style="792" bestFit="1" customWidth="1"/>
    <col min="35" max="35" width="6.75" style="792" bestFit="1" customWidth="1"/>
    <col min="36" max="36" width="10.25" style="792" bestFit="1" customWidth="1"/>
    <col min="37" max="38" width="9" style="792"/>
    <col min="39" max="39" width="8.5" style="792" bestFit="1" customWidth="1"/>
    <col min="40" max="40" width="33.625" style="792" bestFit="1" customWidth="1"/>
    <col min="41" max="41" width="7.625" style="792" bestFit="1" customWidth="1"/>
    <col min="42" max="42" width="35.5" style="792" bestFit="1" customWidth="1"/>
    <col min="43" max="43" width="12.25" style="792" bestFit="1" customWidth="1"/>
    <col min="44" max="44" width="25.75" style="792" bestFit="1" customWidth="1"/>
    <col min="45" max="256" width="9" style="792"/>
    <col min="257" max="285" width="3" style="792" customWidth="1"/>
    <col min="286" max="286" width="4.625" style="792" customWidth="1"/>
    <col min="287" max="289" width="9" style="792"/>
    <col min="290" max="290" width="12.25" style="792" bestFit="1" customWidth="1"/>
    <col min="291" max="291" width="6.75" style="792" bestFit="1" customWidth="1"/>
    <col min="292" max="292" width="10.25" style="792" bestFit="1" customWidth="1"/>
    <col min="293" max="294" width="9" style="792"/>
    <col min="295" max="295" width="8.5" style="792" bestFit="1" customWidth="1"/>
    <col min="296" max="296" width="33.625" style="792" bestFit="1" customWidth="1"/>
    <col min="297" max="297" width="7.625" style="792" bestFit="1" customWidth="1"/>
    <col min="298" max="298" width="35.5" style="792" bestFit="1" customWidth="1"/>
    <col min="299" max="299" width="12.25" style="792" bestFit="1" customWidth="1"/>
    <col min="300" max="300" width="25.75" style="792" bestFit="1" customWidth="1"/>
    <col min="301" max="512" width="9" style="792"/>
    <col min="513" max="541" width="3" style="792" customWidth="1"/>
    <col min="542" max="542" width="4.625" style="792" customWidth="1"/>
    <col min="543" max="545" width="9" style="792"/>
    <col min="546" max="546" width="12.25" style="792" bestFit="1" customWidth="1"/>
    <col min="547" max="547" width="6.75" style="792" bestFit="1" customWidth="1"/>
    <col min="548" max="548" width="10.25" style="792" bestFit="1" customWidth="1"/>
    <col min="549" max="550" width="9" style="792"/>
    <col min="551" max="551" width="8.5" style="792" bestFit="1" customWidth="1"/>
    <col min="552" max="552" width="33.625" style="792" bestFit="1" customWidth="1"/>
    <col min="553" max="553" width="7.625" style="792" bestFit="1" customWidth="1"/>
    <col min="554" max="554" width="35.5" style="792" bestFit="1" customWidth="1"/>
    <col min="555" max="555" width="12.25" style="792" bestFit="1" customWidth="1"/>
    <col min="556" max="556" width="25.75" style="792" bestFit="1" customWidth="1"/>
    <col min="557" max="768" width="9" style="792"/>
    <col min="769" max="797" width="3" style="792" customWidth="1"/>
    <col min="798" max="798" width="4.625" style="792" customWidth="1"/>
    <col min="799" max="801" width="9" style="792"/>
    <col min="802" max="802" width="12.25" style="792" bestFit="1" customWidth="1"/>
    <col min="803" max="803" width="6.75" style="792" bestFit="1" customWidth="1"/>
    <col min="804" max="804" width="10.25" style="792" bestFit="1" customWidth="1"/>
    <col min="805" max="806" width="9" style="792"/>
    <col min="807" max="807" width="8.5" style="792" bestFit="1" customWidth="1"/>
    <col min="808" max="808" width="33.625" style="792" bestFit="1" customWidth="1"/>
    <col min="809" max="809" width="7.625" style="792" bestFit="1" customWidth="1"/>
    <col min="810" max="810" width="35.5" style="792" bestFit="1" customWidth="1"/>
    <col min="811" max="811" width="12.25" style="792" bestFit="1" customWidth="1"/>
    <col min="812" max="812" width="25.75" style="792" bestFit="1" customWidth="1"/>
    <col min="813" max="1024" width="9" style="792"/>
    <col min="1025" max="1053" width="3" style="792" customWidth="1"/>
    <col min="1054" max="1054" width="4.625" style="792" customWidth="1"/>
    <col min="1055" max="1057" width="9" style="792"/>
    <col min="1058" max="1058" width="12.25" style="792" bestFit="1" customWidth="1"/>
    <col min="1059" max="1059" width="6.75" style="792" bestFit="1" customWidth="1"/>
    <col min="1060" max="1060" width="10.25" style="792" bestFit="1" customWidth="1"/>
    <col min="1061" max="1062" width="9" style="792"/>
    <col min="1063" max="1063" width="8.5" style="792" bestFit="1" customWidth="1"/>
    <col min="1064" max="1064" width="33.625" style="792" bestFit="1" customWidth="1"/>
    <col min="1065" max="1065" width="7.625" style="792" bestFit="1" customWidth="1"/>
    <col min="1066" max="1066" width="35.5" style="792" bestFit="1" customWidth="1"/>
    <col min="1067" max="1067" width="12.25" style="792" bestFit="1" customWidth="1"/>
    <col min="1068" max="1068" width="25.75" style="792" bestFit="1" customWidth="1"/>
    <col min="1069" max="1280" width="9" style="792"/>
    <col min="1281" max="1309" width="3" style="792" customWidth="1"/>
    <col min="1310" max="1310" width="4.625" style="792" customWidth="1"/>
    <col min="1311" max="1313" width="9" style="792"/>
    <col min="1314" max="1314" width="12.25" style="792" bestFit="1" customWidth="1"/>
    <col min="1315" max="1315" width="6.75" style="792" bestFit="1" customWidth="1"/>
    <col min="1316" max="1316" width="10.25" style="792" bestFit="1" customWidth="1"/>
    <col min="1317" max="1318" width="9" style="792"/>
    <col min="1319" max="1319" width="8.5" style="792" bestFit="1" customWidth="1"/>
    <col min="1320" max="1320" width="33.625" style="792" bestFit="1" customWidth="1"/>
    <col min="1321" max="1321" width="7.625" style="792" bestFit="1" customWidth="1"/>
    <col min="1322" max="1322" width="35.5" style="792" bestFit="1" customWidth="1"/>
    <col min="1323" max="1323" width="12.25" style="792" bestFit="1" customWidth="1"/>
    <col min="1324" max="1324" width="25.75" style="792" bestFit="1" customWidth="1"/>
    <col min="1325" max="1536" width="9" style="792"/>
    <col min="1537" max="1565" width="3" style="792" customWidth="1"/>
    <col min="1566" max="1566" width="4.625" style="792" customWidth="1"/>
    <col min="1567" max="1569" width="9" style="792"/>
    <col min="1570" max="1570" width="12.25" style="792" bestFit="1" customWidth="1"/>
    <col min="1571" max="1571" width="6.75" style="792" bestFit="1" customWidth="1"/>
    <col min="1572" max="1572" width="10.25" style="792" bestFit="1" customWidth="1"/>
    <col min="1573" max="1574" width="9" style="792"/>
    <col min="1575" max="1575" width="8.5" style="792" bestFit="1" customWidth="1"/>
    <col min="1576" max="1576" width="33.625" style="792" bestFit="1" customWidth="1"/>
    <col min="1577" max="1577" width="7.625" style="792" bestFit="1" customWidth="1"/>
    <col min="1578" max="1578" width="35.5" style="792" bestFit="1" customWidth="1"/>
    <col min="1579" max="1579" width="12.25" style="792" bestFit="1" customWidth="1"/>
    <col min="1580" max="1580" width="25.75" style="792" bestFit="1" customWidth="1"/>
    <col min="1581" max="1792" width="9" style="792"/>
    <col min="1793" max="1821" width="3" style="792" customWidth="1"/>
    <col min="1822" max="1822" width="4.625" style="792" customWidth="1"/>
    <col min="1823" max="1825" width="9" style="792"/>
    <col min="1826" max="1826" width="12.25" style="792" bestFit="1" customWidth="1"/>
    <col min="1827" max="1827" width="6.75" style="792" bestFit="1" customWidth="1"/>
    <col min="1828" max="1828" width="10.25" style="792" bestFit="1" customWidth="1"/>
    <col min="1829" max="1830" width="9" style="792"/>
    <col min="1831" max="1831" width="8.5" style="792" bestFit="1" customWidth="1"/>
    <col min="1832" max="1832" width="33.625" style="792" bestFit="1" customWidth="1"/>
    <col min="1833" max="1833" width="7.625" style="792" bestFit="1" customWidth="1"/>
    <col min="1834" max="1834" width="35.5" style="792" bestFit="1" customWidth="1"/>
    <col min="1835" max="1835" width="12.25" style="792" bestFit="1" customWidth="1"/>
    <col min="1836" max="1836" width="25.75" style="792" bestFit="1" customWidth="1"/>
    <col min="1837" max="2048" width="9" style="792"/>
    <col min="2049" max="2077" width="3" style="792" customWidth="1"/>
    <col min="2078" max="2078" width="4.625" style="792" customWidth="1"/>
    <col min="2079" max="2081" width="9" style="792"/>
    <col min="2082" max="2082" width="12.25" style="792" bestFit="1" customWidth="1"/>
    <col min="2083" max="2083" width="6.75" style="792" bestFit="1" customWidth="1"/>
    <col min="2084" max="2084" width="10.25" style="792" bestFit="1" customWidth="1"/>
    <col min="2085" max="2086" width="9" style="792"/>
    <col min="2087" max="2087" width="8.5" style="792" bestFit="1" customWidth="1"/>
    <col min="2088" max="2088" width="33.625" style="792" bestFit="1" customWidth="1"/>
    <col min="2089" max="2089" width="7.625" style="792" bestFit="1" customWidth="1"/>
    <col min="2090" max="2090" width="35.5" style="792" bestFit="1" customWidth="1"/>
    <col min="2091" max="2091" width="12.25" style="792" bestFit="1" customWidth="1"/>
    <col min="2092" max="2092" width="25.75" style="792" bestFit="1" customWidth="1"/>
    <col min="2093" max="2304" width="9" style="792"/>
    <col min="2305" max="2333" width="3" style="792" customWidth="1"/>
    <col min="2334" max="2334" width="4.625" style="792" customWidth="1"/>
    <col min="2335" max="2337" width="9" style="792"/>
    <col min="2338" max="2338" width="12.25" style="792" bestFit="1" customWidth="1"/>
    <col min="2339" max="2339" width="6.75" style="792" bestFit="1" customWidth="1"/>
    <col min="2340" max="2340" width="10.25" style="792" bestFit="1" customWidth="1"/>
    <col min="2341" max="2342" width="9" style="792"/>
    <col min="2343" max="2343" width="8.5" style="792" bestFit="1" customWidth="1"/>
    <col min="2344" max="2344" width="33.625" style="792" bestFit="1" customWidth="1"/>
    <col min="2345" max="2345" width="7.625" style="792" bestFit="1" customWidth="1"/>
    <col min="2346" max="2346" width="35.5" style="792" bestFit="1" customWidth="1"/>
    <col min="2347" max="2347" width="12.25" style="792" bestFit="1" customWidth="1"/>
    <col min="2348" max="2348" width="25.75" style="792" bestFit="1" customWidth="1"/>
    <col min="2349" max="2560" width="9" style="792"/>
    <col min="2561" max="2589" width="3" style="792" customWidth="1"/>
    <col min="2590" max="2590" width="4.625" style="792" customWidth="1"/>
    <col min="2591" max="2593" width="9" style="792"/>
    <col min="2594" max="2594" width="12.25" style="792" bestFit="1" customWidth="1"/>
    <col min="2595" max="2595" width="6.75" style="792" bestFit="1" customWidth="1"/>
    <col min="2596" max="2596" width="10.25" style="792" bestFit="1" customWidth="1"/>
    <col min="2597" max="2598" width="9" style="792"/>
    <col min="2599" max="2599" width="8.5" style="792" bestFit="1" customWidth="1"/>
    <col min="2600" max="2600" width="33.625" style="792" bestFit="1" customWidth="1"/>
    <col min="2601" max="2601" width="7.625" style="792" bestFit="1" customWidth="1"/>
    <col min="2602" max="2602" width="35.5" style="792" bestFit="1" customWidth="1"/>
    <col min="2603" max="2603" width="12.25" style="792" bestFit="1" customWidth="1"/>
    <col min="2604" max="2604" width="25.75" style="792" bestFit="1" customWidth="1"/>
    <col min="2605" max="2816" width="9" style="792"/>
    <col min="2817" max="2845" width="3" style="792" customWidth="1"/>
    <col min="2846" max="2846" width="4.625" style="792" customWidth="1"/>
    <col min="2847" max="2849" width="9" style="792"/>
    <col min="2850" max="2850" width="12.25" style="792" bestFit="1" customWidth="1"/>
    <col min="2851" max="2851" width="6.75" style="792" bestFit="1" customWidth="1"/>
    <col min="2852" max="2852" width="10.25" style="792" bestFit="1" customWidth="1"/>
    <col min="2853" max="2854" width="9" style="792"/>
    <col min="2855" max="2855" width="8.5" style="792" bestFit="1" customWidth="1"/>
    <col min="2856" max="2856" width="33.625" style="792" bestFit="1" customWidth="1"/>
    <col min="2857" max="2857" width="7.625" style="792" bestFit="1" customWidth="1"/>
    <col min="2858" max="2858" width="35.5" style="792" bestFit="1" customWidth="1"/>
    <col min="2859" max="2859" width="12.25" style="792" bestFit="1" customWidth="1"/>
    <col min="2860" max="2860" width="25.75" style="792" bestFit="1" customWidth="1"/>
    <col min="2861" max="3072" width="9" style="792"/>
    <col min="3073" max="3101" width="3" style="792" customWidth="1"/>
    <col min="3102" max="3102" width="4.625" style="792" customWidth="1"/>
    <col min="3103" max="3105" width="9" style="792"/>
    <col min="3106" max="3106" width="12.25" style="792" bestFit="1" customWidth="1"/>
    <col min="3107" max="3107" width="6.75" style="792" bestFit="1" customWidth="1"/>
    <col min="3108" max="3108" width="10.25" style="792" bestFit="1" customWidth="1"/>
    <col min="3109" max="3110" width="9" style="792"/>
    <col min="3111" max="3111" width="8.5" style="792" bestFit="1" customWidth="1"/>
    <col min="3112" max="3112" width="33.625" style="792" bestFit="1" customWidth="1"/>
    <col min="3113" max="3113" width="7.625" style="792" bestFit="1" customWidth="1"/>
    <col min="3114" max="3114" width="35.5" style="792" bestFit="1" customWidth="1"/>
    <col min="3115" max="3115" width="12.25" style="792" bestFit="1" customWidth="1"/>
    <col min="3116" max="3116" width="25.75" style="792" bestFit="1" customWidth="1"/>
    <col min="3117" max="3328" width="9" style="792"/>
    <col min="3329" max="3357" width="3" style="792" customWidth="1"/>
    <col min="3358" max="3358" width="4.625" style="792" customWidth="1"/>
    <col min="3359" max="3361" width="9" style="792"/>
    <col min="3362" max="3362" width="12.25" style="792" bestFit="1" customWidth="1"/>
    <col min="3363" max="3363" width="6.75" style="792" bestFit="1" customWidth="1"/>
    <col min="3364" max="3364" width="10.25" style="792" bestFit="1" customWidth="1"/>
    <col min="3365" max="3366" width="9" style="792"/>
    <col min="3367" max="3367" width="8.5" style="792" bestFit="1" customWidth="1"/>
    <col min="3368" max="3368" width="33.625" style="792" bestFit="1" customWidth="1"/>
    <col min="3369" max="3369" width="7.625" style="792" bestFit="1" customWidth="1"/>
    <col min="3370" max="3370" width="35.5" style="792" bestFit="1" customWidth="1"/>
    <col min="3371" max="3371" width="12.25" style="792" bestFit="1" customWidth="1"/>
    <col min="3372" max="3372" width="25.75" style="792" bestFit="1" customWidth="1"/>
    <col min="3373" max="3584" width="9" style="792"/>
    <col min="3585" max="3613" width="3" style="792" customWidth="1"/>
    <col min="3614" max="3614" width="4.625" style="792" customWidth="1"/>
    <col min="3615" max="3617" width="9" style="792"/>
    <col min="3618" max="3618" width="12.25" style="792" bestFit="1" customWidth="1"/>
    <col min="3619" max="3619" width="6.75" style="792" bestFit="1" customWidth="1"/>
    <col min="3620" max="3620" width="10.25" style="792" bestFit="1" customWidth="1"/>
    <col min="3621" max="3622" width="9" style="792"/>
    <col min="3623" max="3623" width="8.5" style="792" bestFit="1" customWidth="1"/>
    <col min="3624" max="3624" width="33.625" style="792" bestFit="1" customWidth="1"/>
    <col min="3625" max="3625" width="7.625" style="792" bestFit="1" customWidth="1"/>
    <col min="3626" max="3626" width="35.5" style="792" bestFit="1" customWidth="1"/>
    <col min="3627" max="3627" width="12.25" style="792" bestFit="1" customWidth="1"/>
    <col min="3628" max="3628" width="25.75" style="792" bestFit="1" customWidth="1"/>
    <col min="3629" max="3840" width="9" style="792"/>
    <col min="3841" max="3869" width="3" style="792" customWidth="1"/>
    <col min="3870" max="3870" width="4.625" style="792" customWidth="1"/>
    <col min="3871" max="3873" width="9" style="792"/>
    <col min="3874" max="3874" width="12.25" style="792" bestFit="1" customWidth="1"/>
    <col min="3875" max="3875" width="6.75" style="792" bestFit="1" customWidth="1"/>
    <col min="3876" max="3876" width="10.25" style="792" bestFit="1" customWidth="1"/>
    <col min="3877" max="3878" width="9" style="792"/>
    <col min="3879" max="3879" width="8.5" style="792" bestFit="1" customWidth="1"/>
    <col min="3880" max="3880" width="33.625" style="792" bestFit="1" customWidth="1"/>
    <col min="3881" max="3881" width="7.625" style="792" bestFit="1" customWidth="1"/>
    <col min="3882" max="3882" width="35.5" style="792" bestFit="1" customWidth="1"/>
    <col min="3883" max="3883" width="12.25" style="792" bestFit="1" customWidth="1"/>
    <col min="3884" max="3884" width="25.75" style="792" bestFit="1" customWidth="1"/>
    <col min="3885" max="4096" width="9" style="792"/>
    <col min="4097" max="4125" width="3" style="792" customWidth="1"/>
    <col min="4126" max="4126" width="4.625" style="792" customWidth="1"/>
    <col min="4127" max="4129" width="9" style="792"/>
    <col min="4130" max="4130" width="12.25" style="792" bestFit="1" customWidth="1"/>
    <col min="4131" max="4131" width="6.75" style="792" bestFit="1" customWidth="1"/>
    <col min="4132" max="4132" width="10.25" style="792" bestFit="1" customWidth="1"/>
    <col min="4133" max="4134" width="9" style="792"/>
    <col min="4135" max="4135" width="8.5" style="792" bestFit="1" customWidth="1"/>
    <col min="4136" max="4136" width="33.625" style="792" bestFit="1" customWidth="1"/>
    <col min="4137" max="4137" width="7.625" style="792" bestFit="1" customWidth="1"/>
    <col min="4138" max="4138" width="35.5" style="792" bestFit="1" customWidth="1"/>
    <col min="4139" max="4139" width="12.25" style="792" bestFit="1" customWidth="1"/>
    <col min="4140" max="4140" width="25.75" style="792" bestFit="1" customWidth="1"/>
    <col min="4141" max="4352" width="9" style="792"/>
    <col min="4353" max="4381" width="3" style="792" customWidth="1"/>
    <col min="4382" max="4382" width="4.625" style="792" customWidth="1"/>
    <col min="4383" max="4385" width="9" style="792"/>
    <col min="4386" max="4386" width="12.25" style="792" bestFit="1" customWidth="1"/>
    <col min="4387" max="4387" width="6.75" style="792" bestFit="1" customWidth="1"/>
    <col min="4388" max="4388" width="10.25" style="792" bestFit="1" customWidth="1"/>
    <col min="4389" max="4390" width="9" style="792"/>
    <col min="4391" max="4391" width="8.5" style="792" bestFit="1" customWidth="1"/>
    <col min="4392" max="4392" width="33.625" style="792" bestFit="1" customWidth="1"/>
    <col min="4393" max="4393" width="7.625" style="792" bestFit="1" customWidth="1"/>
    <col min="4394" max="4394" width="35.5" style="792" bestFit="1" customWidth="1"/>
    <col min="4395" max="4395" width="12.25" style="792" bestFit="1" customWidth="1"/>
    <col min="4396" max="4396" width="25.75" style="792" bestFit="1" customWidth="1"/>
    <col min="4397" max="4608" width="9" style="792"/>
    <col min="4609" max="4637" width="3" style="792" customWidth="1"/>
    <col min="4638" max="4638" width="4.625" style="792" customWidth="1"/>
    <col min="4639" max="4641" width="9" style="792"/>
    <col min="4642" max="4642" width="12.25" style="792" bestFit="1" customWidth="1"/>
    <col min="4643" max="4643" width="6.75" style="792" bestFit="1" customWidth="1"/>
    <col min="4644" max="4644" width="10.25" style="792" bestFit="1" customWidth="1"/>
    <col min="4645" max="4646" width="9" style="792"/>
    <col min="4647" max="4647" width="8.5" style="792" bestFit="1" customWidth="1"/>
    <col min="4648" max="4648" width="33.625" style="792" bestFit="1" customWidth="1"/>
    <col min="4649" max="4649" width="7.625" style="792" bestFit="1" customWidth="1"/>
    <col min="4650" max="4650" width="35.5" style="792" bestFit="1" customWidth="1"/>
    <col min="4651" max="4651" width="12.25" style="792" bestFit="1" customWidth="1"/>
    <col min="4652" max="4652" width="25.75" style="792" bestFit="1" customWidth="1"/>
    <col min="4653" max="4864" width="9" style="792"/>
    <col min="4865" max="4893" width="3" style="792" customWidth="1"/>
    <col min="4894" max="4894" width="4.625" style="792" customWidth="1"/>
    <col min="4895" max="4897" width="9" style="792"/>
    <col min="4898" max="4898" width="12.25" style="792" bestFit="1" customWidth="1"/>
    <col min="4899" max="4899" width="6.75" style="792" bestFit="1" customWidth="1"/>
    <col min="4900" max="4900" width="10.25" style="792" bestFit="1" customWidth="1"/>
    <col min="4901" max="4902" width="9" style="792"/>
    <col min="4903" max="4903" width="8.5" style="792" bestFit="1" customWidth="1"/>
    <col min="4904" max="4904" width="33.625" style="792" bestFit="1" customWidth="1"/>
    <col min="4905" max="4905" width="7.625" style="792" bestFit="1" customWidth="1"/>
    <col min="4906" max="4906" width="35.5" style="792" bestFit="1" customWidth="1"/>
    <col min="4907" max="4907" width="12.25" style="792" bestFit="1" customWidth="1"/>
    <col min="4908" max="4908" width="25.75" style="792" bestFit="1" customWidth="1"/>
    <col min="4909" max="5120" width="9" style="792"/>
    <col min="5121" max="5149" width="3" style="792" customWidth="1"/>
    <col min="5150" max="5150" width="4.625" style="792" customWidth="1"/>
    <col min="5151" max="5153" width="9" style="792"/>
    <col min="5154" max="5154" width="12.25" style="792" bestFit="1" customWidth="1"/>
    <col min="5155" max="5155" width="6.75" style="792" bestFit="1" customWidth="1"/>
    <col min="5156" max="5156" width="10.25" style="792" bestFit="1" customWidth="1"/>
    <col min="5157" max="5158" width="9" style="792"/>
    <col min="5159" max="5159" width="8.5" style="792" bestFit="1" customWidth="1"/>
    <col min="5160" max="5160" width="33.625" style="792" bestFit="1" customWidth="1"/>
    <col min="5161" max="5161" width="7.625" style="792" bestFit="1" customWidth="1"/>
    <col min="5162" max="5162" width="35.5" style="792" bestFit="1" customWidth="1"/>
    <col min="5163" max="5163" width="12.25" style="792" bestFit="1" customWidth="1"/>
    <col min="5164" max="5164" width="25.75" style="792" bestFit="1" customWidth="1"/>
    <col min="5165" max="5376" width="9" style="792"/>
    <col min="5377" max="5405" width="3" style="792" customWidth="1"/>
    <col min="5406" max="5406" width="4.625" style="792" customWidth="1"/>
    <col min="5407" max="5409" width="9" style="792"/>
    <col min="5410" max="5410" width="12.25" style="792" bestFit="1" customWidth="1"/>
    <col min="5411" max="5411" width="6.75" style="792" bestFit="1" customWidth="1"/>
    <col min="5412" max="5412" width="10.25" style="792" bestFit="1" customWidth="1"/>
    <col min="5413" max="5414" width="9" style="792"/>
    <col min="5415" max="5415" width="8.5" style="792" bestFit="1" customWidth="1"/>
    <col min="5416" max="5416" width="33.625" style="792" bestFit="1" customWidth="1"/>
    <col min="5417" max="5417" width="7.625" style="792" bestFit="1" customWidth="1"/>
    <col min="5418" max="5418" width="35.5" style="792" bestFit="1" customWidth="1"/>
    <col min="5419" max="5419" width="12.25" style="792" bestFit="1" customWidth="1"/>
    <col min="5420" max="5420" width="25.75" style="792" bestFit="1" customWidth="1"/>
    <col min="5421" max="5632" width="9" style="792"/>
    <col min="5633" max="5661" width="3" style="792" customWidth="1"/>
    <col min="5662" max="5662" width="4.625" style="792" customWidth="1"/>
    <col min="5663" max="5665" width="9" style="792"/>
    <col min="5666" max="5666" width="12.25" style="792" bestFit="1" customWidth="1"/>
    <col min="5667" max="5667" width="6.75" style="792" bestFit="1" customWidth="1"/>
    <col min="5668" max="5668" width="10.25" style="792" bestFit="1" customWidth="1"/>
    <col min="5669" max="5670" width="9" style="792"/>
    <col min="5671" max="5671" width="8.5" style="792" bestFit="1" customWidth="1"/>
    <col min="5672" max="5672" width="33.625" style="792" bestFit="1" customWidth="1"/>
    <col min="5673" max="5673" width="7.625" style="792" bestFit="1" customWidth="1"/>
    <col min="5674" max="5674" width="35.5" style="792" bestFit="1" customWidth="1"/>
    <col min="5675" max="5675" width="12.25" style="792" bestFit="1" customWidth="1"/>
    <col min="5676" max="5676" width="25.75" style="792" bestFit="1" customWidth="1"/>
    <col min="5677" max="5888" width="9" style="792"/>
    <col min="5889" max="5917" width="3" style="792" customWidth="1"/>
    <col min="5918" max="5918" width="4.625" style="792" customWidth="1"/>
    <col min="5919" max="5921" width="9" style="792"/>
    <col min="5922" max="5922" width="12.25" style="792" bestFit="1" customWidth="1"/>
    <col min="5923" max="5923" width="6.75" style="792" bestFit="1" customWidth="1"/>
    <col min="5924" max="5924" width="10.25" style="792" bestFit="1" customWidth="1"/>
    <col min="5925" max="5926" width="9" style="792"/>
    <col min="5927" max="5927" width="8.5" style="792" bestFit="1" customWidth="1"/>
    <col min="5928" max="5928" width="33.625" style="792" bestFit="1" customWidth="1"/>
    <col min="5929" max="5929" width="7.625" style="792" bestFit="1" customWidth="1"/>
    <col min="5930" max="5930" width="35.5" style="792" bestFit="1" customWidth="1"/>
    <col min="5931" max="5931" width="12.25" style="792" bestFit="1" customWidth="1"/>
    <col min="5932" max="5932" width="25.75" style="792" bestFit="1" customWidth="1"/>
    <col min="5933" max="6144" width="9" style="792"/>
    <col min="6145" max="6173" width="3" style="792" customWidth="1"/>
    <col min="6174" max="6174" width="4.625" style="792" customWidth="1"/>
    <col min="6175" max="6177" width="9" style="792"/>
    <col min="6178" max="6178" width="12.25" style="792" bestFit="1" customWidth="1"/>
    <col min="6179" max="6179" width="6.75" style="792" bestFit="1" customWidth="1"/>
    <col min="6180" max="6180" width="10.25" style="792" bestFit="1" customWidth="1"/>
    <col min="6181" max="6182" width="9" style="792"/>
    <col min="6183" max="6183" width="8.5" style="792" bestFit="1" customWidth="1"/>
    <col min="6184" max="6184" width="33.625" style="792" bestFit="1" customWidth="1"/>
    <col min="6185" max="6185" width="7.625" style="792" bestFit="1" customWidth="1"/>
    <col min="6186" max="6186" width="35.5" style="792" bestFit="1" customWidth="1"/>
    <col min="6187" max="6187" width="12.25" style="792" bestFit="1" customWidth="1"/>
    <col min="6188" max="6188" width="25.75" style="792" bestFit="1" customWidth="1"/>
    <col min="6189" max="6400" width="9" style="792"/>
    <col min="6401" max="6429" width="3" style="792" customWidth="1"/>
    <col min="6430" max="6430" width="4.625" style="792" customWidth="1"/>
    <col min="6431" max="6433" width="9" style="792"/>
    <col min="6434" max="6434" width="12.25" style="792" bestFit="1" customWidth="1"/>
    <col min="6435" max="6435" width="6.75" style="792" bestFit="1" customWidth="1"/>
    <col min="6436" max="6436" width="10.25" style="792" bestFit="1" customWidth="1"/>
    <col min="6437" max="6438" width="9" style="792"/>
    <col min="6439" max="6439" width="8.5" style="792" bestFit="1" customWidth="1"/>
    <col min="6440" max="6440" width="33.625" style="792" bestFit="1" customWidth="1"/>
    <col min="6441" max="6441" width="7.625" style="792" bestFit="1" customWidth="1"/>
    <col min="6442" max="6442" width="35.5" style="792" bestFit="1" customWidth="1"/>
    <col min="6443" max="6443" width="12.25" style="792" bestFit="1" customWidth="1"/>
    <col min="6444" max="6444" width="25.75" style="792" bestFit="1" customWidth="1"/>
    <col min="6445" max="6656" width="9" style="792"/>
    <col min="6657" max="6685" width="3" style="792" customWidth="1"/>
    <col min="6686" max="6686" width="4.625" style="792" customWidth="1"/>
    <col min="6687" max="6689" width="9" style="792"/>
    <col min="6690" max="6690" width="12.25" style="792" bestFit="1" customWidth="1"/>
    <col min="6691" max="6691" width="6.75" style="792" bestFit="1" customWidth="1"/>
    <col min="6692" max="6692" width="10.25" style="792" bestFit="1" customWidth="1"/>
    <col min="6693" max="6694" width="9" style="792"/>
    <col min="6695" max="6695" width="8.5" style="792" bestFit="1" customWidth="1"/>
    <col min="6696" max="6696" width="33.625" style="792" bestFit="1" customWidth="1"/>
    <col min="6697" max="6697" width="7.625" style="792" bestFit="1" customWidth="1"/>
    <col min="6698" max="6698" width="35.5" style="792" bestFit="1" customWidth="1"/>
    <col min="6699" max="6699" width="12.25" style="792" bestFit="1" customWidth="1"/>
    <col min="6700" max="6700" width="25.75" style="792" bestFit="1" customWidth="1"/>
    <col min="6701" max="6912" width="9" style="792"/>
    <col min="6913" max="6941" width="3" style="792" customWidth="1"/>
    <col min="6942" max="6942" width="4.625" style="792" customWidth="1"/>
    <col min="6943" max="6945" width="9" style="792"/>
    <col min="6946" max="6946" width="12.25" style="792" bestFit="1" customWidth="1"/>
    <col min="6947" max="6947" width="6.75" style="792" bestFit="1" customWidth="1"/>
    <col min="6948" max="6948" width="10.25" style="792" bestFit="1" customWidth="1"/>
    <col min="6949" max="6950" width="9" style="792"/>
    <col min="6951" max="6951" width="8.5" style="792" bestFit="1" customWidth="1"/>
    <col min="6952" max="6952" width="33.625" style="792" bestFit="1" customWidth="1"/>
    <col min="6953" max="6953" width="7.625" style="792" bestFit="1" customWidth="1"/>
    <col min="6954" max="6954" width="35.5" style="792" bestFit="1" customWidth="1"/>
    <col min="6955" max="6955" width="12.25" style="792" bestFit="1" customWidth="1"/>
    <col min="6956" max="6956" width="25.75" style="792" bestFit="1" customWidth="1"/>
    <col min="6957" max="7168" width="9" style="792"/>
    <col min="7169" max="7197" width="3" style="792" customWidth="1"/>
    <col min="7198" max="7198" width="4.625" style="792" customWidth="1"/>
    <col min="7199" max="7201" width="9" style="792"/>
    <col min="7202" max="7202" width="12.25" style="792" bestFit="1" customWidth="1"/>
    <col min="7203" max="7203" width="6.75" style="792" bestFit="1" customWidth="1"/>
    <col min="7204" max="7204" width="10.25" style="792" bestFit="1" customWidth="1"/>
    <col min="7205" max="7206" width="9" style="792"/>
    <col min="7207" max="7207" width="8.5" style="792" bestFit="1" customWidth="1"/>
    <col min="7208" max="7208" width="33.625" style="792" bestFit="1" customWidth="1"/>
    <col min="7209" max="7209" width="7.625" style="792" bestFit="1" customWidth="1"/>
    <col min="7210" max="7210" width="35.5" style="792" bestFit="1" customWidth="1"/>
    <col min="7211" max="7211" width="12.25" style="792" bestFit="1" customWidth="1"/>
    <col min="7212" max="7212" width="25.75" style="792" bestFit="1" customWidth="1"/>
    <col min="7213" max="7424" width="9" style="792"/>
    <col min="7425" max="7453" width="3" style="792" customWidth="1"/>
    <col min="7454" max="7454" width="4.625" style="792" customWidth="1"/>
    <col min="7455" max="7457" width="9" style="792"/>
    <col min="7458" max="7458" width="12.25" style="792" bestFit="1" customWidth="1"/>
    <col min="7459" max="7459" width="6.75" style="792" bestFit="1" customWidth="1"/>
    <col min="7460" max="7460" width="10.25" style="792" bestFit="1" customWidth="1"/>
    <col min="7461" max="7462" width="9" style="792"/>
    <col min="7463" max="7463" width="8.5" style="792" bestFit="1" customWidth="1"/>
    <col min="7464" max="7464" width="33.625" style="792" bestFit="1" customWidth="1"/>
    <col min="7465" max="7465" width="7.625" style="792" bestFit="1" customWidth="1"/>
    <col min="7466" max="7466" width="35.5" style="792" bestFit="1" customWidth="1"/>
    <col min="7467" max="7467" width="12.25" style="792" bestFit="1" customWidth="1"/>
    <col min="7468" max="7468" width="25.75" style="792" bestFit="1" customWidth="1"/>
    <col min="7469" max="7680" width="9" style="792"/>
    <col min="7681" max="7709" width="3" style="792" customWidth="1"/>
    <col min="7710" max="7710" width="4.625" style="792" customWidth="1"/>
    <col min="7711" max="7713" width="9" style="792"/>
    <col min="7714" max="7714" width="12.25" style="792" bestFit="1" customWidth="1"/>
    <col min="7715" max="7715" width="6.75" style="792" bestFit="1" customWidth="1"/>
    <col min="7716" max="7716" width="10.25" style="792" bestFit="1" customWidth="1"/>
    <col min="7717" max="7718" width="9" style="792"/>
    <col min="7719" max="7719" width="8.5" style="792" bestFit="1" customWidth="1"/>
    <col min="7720" max="7720" width="33.625" style="792" bestFit="1" customWidth="1"/>
    <col min="7721" max="7721" width="7.625" style="792" bestFit="1" customWidth="1"/>
    <col min="7722" max="7722" width="35.5" style="792" bestFit="1" customWidth="1"/>
    <col min="7723" max="7723" width="12.25" style="792" bestFit="1" customWidth="1"/>
    <col min="7724" max="7724" width="25.75" style="792" bestFit="1" customWidth="1"/>
    <col min="7725" max="7936" width="9" style="792"/>
    <col min="7937" max="7965" width="3" style="792" customWidth="1"/>
    <col min="7966" max="7966" width="4.625" style="792" customWidth="1"/>
    <col min="7967" max="7969" width="9" style="792"/>
    <col min="7970" max="7970" width="12.25" style="792" bestFit="1" customWidth="1"/>
    <col min="7971" max="7971" width="6.75" style="792" bestFit="1" customWidth="1"/>
    <col min="7972" max="7972" width="10.25" style="792" bestFit="1" customWidth="1"/>
    <col min="7973" max="7974" width="9" style="792"/>
    <col min="7975" max="7975" width="8.5" style="792" bestFit="1" customWidth="1"/>
    <col min="7976" max="7976" width="33.625" style="792" bestFit="1" customWidth="1"/>
    <col min="7977" max="7977" width="7.625" style="792" bestFit="1" customWidth="1"/>
    <col min="7978" max="7978" width="35.5" style="792" bestFit="1" customWidth="1"/>
    <col min="7979" max="7979" width="12.25" style="792" bestFit="1" customWidth="1"/>
    <col min="7980" max="7980" width="25.75" style="792" bestFit="1" customWidth="1"/>
    <col min="7981" max="8192" width="9" style="792"/>
    <col min="8193" max="8221" width="3" style="792" customWidth="1"/>
    <col min="8222" max="8222" width="4.625" style="792" customWidth="1"/>
    <col min="8223" max="8225" width="9" style="792"/>
    <col min="8226" max="8226" width="12.25" style="792" bestFit="1" customWidth="1"/>
    <col min="8227" max="8227" width="6.75" style="792" bestFit="1" customWidth="1"/>
    <col min="8228" max="8228" width="10.25" style="792" bestFit="1" customWidth="1"/>
    <col min="8229" max="8230" width="9" style="792"/>
    <col min="8231" max="8231" width="8.5" style="792" bestFit="1" customWidth="1"/>
    <col min="8232" max="8232" width="33.625" style="792" bestFit="1" customWidth="1"/>
    <col min="8233" max="8233" width="7.625" style="792" bestFit="1" customWidth="1"/>
    <col min="8234" max="8234" width="35.5" style="792" bestFit="1" customWidth="1"/>
    <col min="8235" max="8235" width="12.25" style="792" bestFit="1" customWidth="1"/>
    <col min="8236" max="8236" width="25.75" style="792" bestFit="1" customWidth="1"/>
    <col min="8237" max="8448" width="9" style="792"/>
    <col min="8449" max="8477" width="3" style="792" customWidth="1"/>
    <col min="8478" max="8478" width="4.625" style="792" customWidth="1"/>
    <col min="8479" max="8481" width="9" style="792"/>
    <col min="8482" max="8482" width="12.25" style="792" bestFit="1" customWidth="1"/>
    <col min="8483" max="8483" width="6.75" style="792" bestFit="1" customWidth="1"/>
    <col min="8484" max="8484" width="10.25" style="792" bestFit="1" customWidth="1"/>
    <col min="8485" max="8486" width="9" style="792"/>
    <col min="8487" max="8487" width="8.5" style="792" bestFit="1" customWidth="1"/>
    <col min="8488" max="8488" width="33.625" style="792" bestFit="1" customWidth="1"/>
    <col min="8489" max="8489" width="7.625" style="792" bestFit="1" customWidth="1"/>
    <col min="8490" max="8490" width="35.5" style="792" bestFit="1" customWidth="1"/>
    <col min="8491" max="8491" width="12.25" style="792" bestFit="1" customWidth="1"/>
    <col min="8492" max="8492" width="25.75" style="792" bestFit="1" customWidth="1"/>
    <col min="8493" max="8704" width="9" style="792"/>
    <col min="8705" max="8733" width="3" style="792" customWidth="1"/>
    <col min="8734" max="8734" width="4.625" style="792" customWidth="1"/>
    <col min="8735" max="8737" width="9" style="792"/>
    <col min="8738" max="8738" width="12.25" style="792" bestFit="1" customWidth="1"/>
    <col min="8739" max="8739" width="6.75" style="792" bestFit="1" customWidth="1"/>
    <col min="8740" max="8740" width="10.25" style="792" bestFit="1" customWidth="1"/>
    <col min="8741" max="8742" width="9" style="792"/>
    <col min="8743" max="8743" width="8.5" style="792" bestFit="1" customWidth="1"/>
    <col min="8744" max="8744" width="33.625" style="792" bestFit="1" customWidth="1"/>
    <col min="8745" max="8745" width="7.625" style="792" bestFit="1" customWidth="1"/>
    <col min="8746" max="8746" width="35.5" style="792" bestFit="1" customWidth="1"/>
    <col min="8747" max="8747" width="12.25" style="792" bestFit="1" customWidth="1"/>
    <col min="8748" max="8748" width="25.75" style="792" bestFit="1" customWidth="1"/>
    <col min="8749" max="8960" width="9" style="792"/>
    <col min="8961" max="8989" width="3" style="792" customWidth="1"/>
    <col min="8990" max="8990" width="4.625" style="792" customWidth="1"/>
    <col min="8991" max="8993" width="9" style="792"/>
    <col min="8994" max="8994" width="12.25" style="792" bestFit="1" customWidth="1"/>
    <col min="8995" max="8995" width="6.75" style="792" bestFit="1" customWidth="1"/>
    <col min="8996" max="8996" width="10.25" style="792" bestFit="1" customWidth="1"/>
    <col min="8997" max="8998" width="9" style="792"/>
    <col min="8999" max="8999" width="8.5" style="792" bestFit="1" customWidth="1"/>
    <col min="9000" max="9000" width="33.625" style="792" bestFit="1" customWidth="1"/>
    <col min="9001" max="9001" width="7.625" style="792" bestFit="1" customWidth="1"/>
    <col min="9002" max="9002" width="35.5" style="792" bestFit="1" customWidth="1"/>
    <col min="9003" max="9003" width="12.25" style="792" bestFit="1" customWidth="1"/>
    <col min="9004" max="9004" width="25.75" style="792" bestFit="1" customWidth="1"/>
    <col min="9005" max="9216" width="9" style="792"/>
    <col min="9217" max="9245" width="3" style="792" customWidth="1"/>
    <col min="9246" max="9246" width="4.625" style="792" customWidth="1"/>
    <col min="9247" max="9249" width="9" style="792"/>
    <col min="9250" max="9250" width="12.25" style="792" bestFit="1" customWidth="1"/>
    <col min="9251" max="9251" width="6.75" style="792" bestFit="1" customWidth="1"/>
    <col min="9252" max="9252" width="10.25" style="792" bestFit="1" customWidth="1"/>
    <col min="9253" max="9254" width="9" style="792"/>
    <col min="9255" max="9255" width="8.5" style="792" bestFit="1" customWidth="1"/>
    <col min="9256" max="9256" width="33.625" style="792" bestFit="1" customWidth="1"/>
    <col min="9257" max="9257" width="7.625" style="792" bestFit="1" customWidth="1"/>
    <col min="9258" max="9258" width="35.5" style="792" bestFit="1" customWidth="1"/>
    <col min="9259" max="9259" width="12.25" style="792" bestFit="1" customWidth="1"/>
    <col min="9260" max="9260" width="25.75" style="792" bestFit="1" customWidth="1"/>
    <col min="9261" max="9472" width="9" style="792"/>
    <col min="9473" max="9501" width="3" style="792" customWidth="1"/>
    <col min="9502" max="9502" width="4.625" style="792" customWidth="1"/>
    <col min="9503" max="9505" width="9" style="792"/>
    <col min="9506" max="9506" width="12.25" style="792" bestFit="1" customWidth="1"/>
    <col min="9507" max="9507" width="6.75" style="792" bestFit="1" customWidth="1"/>
    <col min="9508" max="9508" width="10.25" style="792" bestFit="1" customWidth="1"/>
    <col min="9509" max="9510" width="9" style="792"/>
    <col min="9511" max="9511" width="8.5" style="792" bestFit="1" customWidth="1"/>
    <col min="9512" max="9512" width="33.625" style="792" bestFit="1" customWidth="1"/>
    <col min="9513" max="9513" width="7.625" style="792" bestFit="1" customWidth="1"/>
    <col min="9514" max="9514" width="35.5" style="792" bestFit="1" customWidth="1"/>
    <col min="9515" max="9515" width="12.25" style="792" bestFit="1" customWidth="1"/>
    <col min="9516" max="9516" width="25.75" style="792" bestFit="1" customWidth="1"/>
    <col min="9517" max="9728" width="9" style="792"/>
    <col min="9729" max="9757" width="3" style="792" customWidth="1"/>
    <col min="9758" max="9758" width="4.625" style="792" customWidth="1"/>
    <col min="9759" max="9761" width="9" style="792"/>
    <col min="9762" max="9762" width="12.25" style="792" bestFit="1" customWidth="1"/>
    <col min="9763" max="9763" width="6.75" style="792" bestFit="1" customWidth="1"/>
    <col min="9764" max="9764" width="10.25" style="792" bestFit="1" customWidth="1"/>
    <col min="9765" max="9766" width="9" style="792"/>
    <col min="9767" max="9767" width="8.5" style="792" bestFit="1" customWidth="1"/>
    <col min="9768" max="9768" width="33.625" style="792" bestFit="1" customWidth="1"/>
    <col min="9769" max="9769" width="7.625" style="792" bestFit="1" customWidth="1"/>
    <col min="9770" max="9770" width="35.5" style="792" bestFit="1" customWidth="1"/>
    <col min="9771" max="9771" width="12.25" style="792" bestFit="1" customWidth="1"/>
    <col min="9772" max="9772" width="25.75" style="792" bestFit="1" customWidth="1"/>
    <col min="9773" max="9984" width="9" style="792"/>
    <col min="9985" max="10013" width="3" style="792" customWidth="1"/>
    <col min="10014" max="10014" width="4.625" style="792" customWidth="1"/>
    <col min="10015" max="10017" width="9" style="792"/>
    <col min="10018" max="10018" width="12.25" style="792" bestFit="1" customWidth="1"/>
    <col min="10019" max="10019" width="6.75" style="792" bestFit="1" customWidth="1"/>
    <col min="10020" max="10020" width="10.25" style="792" bestFit="1" customWidth="1"/>
    <col min="10021" max="10022" width="9" style="792"/>
    <col min="10023" max="10023" width="8.5" style="792" bestFit="1" customWidth="1"/>
    <col min="10024" max="10024" width="33.625" style="792" bestFit="1" customWidth="1"/>
    <col min="10025" max="10025" width="7.625" style="792" bestFit="1" customWidth="1"/>
    <col min="10026" max="10026" width="35.5" style="792" bestFit="1" customWidth="1"/>
    <col min="10027" max="10027" width="12.25" style="792" bestFit="1" customWidth="1"/>
    <col min="10028" max="10028" width="25.75" style="792" bestFit="1" customWidth="1"/>
    <col min="10029" max="10240" width="9" style="792"/>
    <col min="10241" max="10269" width="3" style="792" customWidth="1"/>
    <col min="10270" max="10270" width="4.625" style="792" customWidth="1"/>
    <col min="10271" max="10273" width="9" style="792"/>
    <col min="10274" max="10274" width="12.25" style="792" bestFit="1" customWidth="1"/>
    <col min="10275" max="10275" width="6.75" style="792" bestFit="1" customWidth="1"/>
    <col min="10276" max="10276" width="10.25" style="792" bestFit="1" customWidth="1"/>
    <col min="10277" max="10278" width="9" style="792"/>
    <col min="10279" max="10279" width="8.5" style="792" bestFit="1" customWidth="1"/>
    <col min="10280" max="10280" width="33.625" style="792" bestFit="1" customWidth="1"/>
    <col min="10281" max="10281" width="7.625" style="792" bestFit="1" customWidth="1"/>
    <col min="10282" max="10282" width="35.5" style="792" bestFit="1" customWidth="1"/>
    <col min="10283" max="10283" width="12.25" style="792" bestFit="1" customWidth="1"/>
    <col min="10284" max="10284" width="25.75" style="792" bestFit="1" customWidth="1"/>
    <col min="10285" max="10496" width="9" style="792"/>
    <col min="10497" max="10525" width="3" style="792" customWidth="1"/>
    <col min="10526" max="10526" width="4.625" style="792" customWidth="1"/>
    <col min="10527" max="10529" width="9" style="792"/>
    <col min="10530" max="10530" width="12.25" style="792" bestFit="1" customWidth="1"/>
    <col min="10531" max="10531" width="6.75" style="792" bestFit="1" customWidth="1"/>
    <col min="10532" max="10532" width="10.25" style="792" bestFit="1" customWidth="1"/>
    <col min="10533" max="10534" width="9" style="792"/>
    <col min="10535" max="10535" width="8.5" style="792" bestFit="1" customWidth="1"/>
    <col min="10536" max="10536" width="33.625" style="792" bestFit="1" customWidth="1"/>
    <col min="10537" max="10537" width="7.625" style="792" bestFit="1" customWidth="1"/>
    <col min="10538" max="10538" width="35.5" style="792" bestFit="1" customWidth="1"/>
    <col min="10539" max="10539" width="12.25" style="792" bestFit="1" customWidth="1"/>
    <col min="10540" max="10540" width="25.75" style="792" bestFit="1" customWidth="1"/>
    <col min="10541" max="10752" width="9" style="792"/>
    <col min="10753" max="10781" width="3" style="792" customWidth="1"/>
    <col min="10782" max="10782" width="4.625" style="792" customWidth="1"/>
    <col min="10783" max="10785" width="9" style="792"/>
    <col min="10786" max="10786" width="12.25" style="792" bestFit="1" customWidth="1"/>
    <col min="10787" max="10787" width="6.75" style="792" bestFit="1" customWidth="1"/>
    <col min="10788" max="10788" width="10.25" style="792" bestFit="1" customWidth="1"/>
    <col min="10789" max="10790" width="9" style="792"/>
    <col min="10791" max="10791" width="8.5" style="792" bestFit="1" customWidth="1"/>
    <col min="10792" max="10792" width="33.625" style="792" bestFit="1" customWidth="1"/>
    <col min="10793" max="10793" width="7.625" style="792" bestFit="1" customWidth="1"/>
    <col min="10794" max="10794" width="35.5" style="792" bestFit="1" customWidth="1"/>
    <col min="10795" max="10795" width="12.25" style="792" bestFit="1" customWidth="1"/>
    <col min="10796" max="10796" width="25.75" style="792" bestFit="1" customWidth="1"/>
    <col min="10797" max="11008" width="9" style="792"/>
    <col min="11009" max="11037" width="3" style="792" customWidth="1"/>
    <col min="11038" max="11038" width="4.625" style="792" customWidth="1"/>
    <col min="11039" max="11041" width="9" style="792"/>
    <col min="11042" max="11042" width="12.25" style="792" bestFit="1" customWidth="1"/>
    <col min="11043" max="11043" width="6.75" style="792" bestFit="1" customWidth="1"/>
    <col min="11044" max="11044" width="10.25" style="792" bestFit="1" customWidth="1"/>
    <col min="11045" max="11046" width="9" style="792"/>
    <col min="11047" max="11047" width="8.5" style="792" bestFit="1" customWidth="1"/>
    <col min="11048" max="11048" width="33.625" style="792" bestFit="1" customWidth="1"/>
    <col min="11049" max="11049" width="7.625" style="792" bestFit="1" customWidth="1"/>
    <col min="11050" max="11050" width="35.5" style="792" bestFit="1" customWidth="1"/>
    <col min="11051" max="11051" width="12.25" style="792" bestFit="1" customWidth="1"/>
    <col min="11052" max="11052" width="25.75" style="792" bestFit="1" customWidth="1"/>
    <col min="11053" max="11264" width="9" style="792"/>
    <col min="11265" max="11293" width="3" style="792" customWidth="1"/>
    <col min="11294" max="11294" width="4.625" style="792" customWidth="1"/>
    <col min="11295" max="11297" width="9" style="792"/>
    <col min="11298" max="11298" width="12.25" style="792" bestFit="1" customWidth="1"/>
    <col min="11299" max="11299" width="6.75" style="792" bestFit="1" customWidth="1"/>
    <col min="11300" max="11300" width="10.25" style="792" bestFit="1" customWidth="1"/>
    <col min="11301" max="11302" width="9" style="792"/>
    <col min="11303" max="11303" width="8.5" style="792" bestFit="1" customWidth="1"/>
    <col min="11304" max="11304" width="33.625" style="792" bestFit="1" customWidth="1"/>
    <col min="11305" max="11305" width="7.625" style="792" bestFit="1" customWidth="1"/>
    <col min="11306" max="11306" width="35.5" style="792" bestFit="1" customWidth="1"/>
    <col min="11307" max="11307" width="12.25" style="792" bestFit="1" customWidth="1"/>
    <col min="11308" max="11308" width="25.75" style="792" bestFit="1" customWidth="1"/>
    <col min="11309" max="11520" width="9" style="792"/>
    <col min="11521" max="11549" width="3" style="792" customWidth="1"/>
    <col min="11550" max="11550" width="4.625" style="792" customWidth="1"/>
    <col min="11551" max="11553" width="9" style="792"/>
    <col min="11554" max="11554" width="12.25" style="792" bestFit="1" customWidth="1"/>
    <col min="11555" max="11555" width="6.75" style="792" bestFit="1" customWidth="1"/>
    <col min="11556" max="11556" width="10.25" style="792" bestFit="1" customWidth="1"/>
    <col min="11557" max="11558" width="9" style="792"/>
    <col min="11559" max="11559" width="8.5" style="792" bestFit="1" customWidth="1"/>
    <col min="11560" max="11560" width="33.625" style="792" bestFit="1" customWidth="1"/>
    <col min="11561" max="11561" width="7.625" style="792" bestFit="1" customWidth="1"/>
    <col min="11562" max="11562" width="35.5" style="792" bestFit="1" customWidth="1"/>
    <col min="11563" max="11563" width="12.25" style="792" bestFit="1" customWidth="1"/>
    <col min="11564" max="11564" width="25.75" style="792" bestFit="1" customWidth="1"/>
    <col min="11565" max="11776" width="9" style="792"/>
    <col min="11777" max="11805" width="3" style="792" customWidth="1"/>
    <col min="11806" max="11806" width="4.625" style="792" customWidth="1"/>
    <col min="11807" max="11809" width="9" style="792"/>
    <col min="11810" max="11810" width="12.25" style="792" bestFit="1" customWidth="1"/>
    <col min="11811" max="11811" width="6.75" style="792" bestFit="1" customWidth="1"/>
    <col min="11812" max="11812" width="10.25" style="792" bestFit="1" customWidth="1"/>
    <col min="11813" max="11814" width="9" style="792"/>
    <col min="11815" max="11815" width="8.5" style="792" bestFit="1" customWidth="1"/>
    <col min="11816" max="11816" width="33.625" style="792" bestFit="1" customWidth="1"/>
    <col min="11817" max="11817" width="7.625" style="792" bestFit="1" customWidth="1"/>
    <col min="11818" max="11818" width="35.5" style="792" bestFit="1" customWidth="1"/>
    <col min="11819" max="11819" width="12.25" style="792" bestFit="1" customWidth="1"/>
    <col min="11820" max="11820" width="25.75" style="792" bestFit="1" customWidth="1"/>
    <col min="11821" max="12032" width="9" style="792"/>
    <col min="12033" max="12061" width="3" style="792" customWidth="1"/>
    <col min="12062" max="12062" width="4.625" style="792" customWidth="1"/>
    <col min="12063" max="12065" width="9" style="792"/>
    <col min="12066" max="12066" width="12.25" style="792" bestFit="1" customWidth="1"/>
    <col min="12067" max="12067" width="6.75" style="792" bestFit="1" customWidth="1"/>
    <col min="12068" max="12068" width="10.25" style="792" bestFit="1" customWidth="1"/>
    <col min="12069" max="12070" width="9" style="792"/>
    <col min="12071" max="12071" width="8.5" style="792" bestFit="1" customWidth="1"/>
    <col min="12072" max="12072" width="33.625" style="792" bestFit="1" customWidth="1"/>
    <col min="12073" max="12073" width="7.625" style="792" bestFit="1" customWidth="1"/>
    <col min="12074" max="12074" width="35.5" style="792" bestFit="1" customWidth="1"/>
    <col min="12075" max="12075" width="12.25" style="792" bestFit="1" customWidth="1"/>
    <col min="12076" max="12076" width="25.75" style="792" bestFit="1" customWidth="1"/>
    <col min="12077" max="12288" width="9" style="792"/>
    <col min="12289" max="12317" width="3" style="792" customWidth="1"/>
    <col min="12318" max="12318" width="4.625" style="792" customWidth="1"/>
    <col min="12319" max="12321" width="9" style="792"/>
    <col min="12322" max="12322" width="12.25" style="792" bestFit="1" customWidth="1"/>
    <col min="12323" max="12323" width="6.75" style="792" bestFit="1" customWidth="1"/>
    <col min="12324" max="12324" width="10.25" style="792" bestFit="1" customWidth="1"/>
    <col min="12325" max="12326" width="9" style="792"/>
    <col min="12327" max="12327" width="8.5" style="792" bestFit="1" customWidth="1"/>
    <col min="12328" max="12328" width="33.625" style="792" bestFit="1" customWidth="1"/>
    <col min="12329" max="12329" width="7.625" style="792" bestFit="1" customWidth="1"/>
    <col min="12330" max="12330" width="35.5" style="792" bestFit="1" customWidth="1"/>
    <col min="12331" max="12331" width="12.25" style="792" bestFit="1" customWidth="1"/>
    <col min="12332" max="12332" width="25.75" style="792" bestFit="1" customWidth="1"/>
    <col min="12333" max="12544" width="9" style="792"/>
    <col min="12545" max="12573" width="3" style="792" customWidth="1"/>
    <col min="12574" max="12574" width="4.625" style="792" customWidth="1"/>
    <col min="12575" max="12577" width="9" style="792"/>
    <col min="12578" max="12578" width="12.25" style="792" bestFit="1" customWidth="1"/>
    <col min="12579" max="12579" width="6.75" style="792" bestFit="1" customWidth="1"/>
    <col min="12580" max="12580" width="10.25" style="792" bestFit="1" customWidth="1"/>
    <col min="12581" max="12582" width="9" style="792"/>
    <col min="12583" max="12583" width="8.5" style="792" bestFit="1" customWidth="1"/>
    <col min="12584" max="12584" width="33.625" style="792" bestFit="1" customWidth="1"/>
    <col min="12585" max="12585" width="7.625" style="792" bestFit="1" customWidth="1"/>
    <col min="12586" max="12586" width="35.5" style="792" bestFit="1" customWidth="1"/>
    <col min="12587" max="12587" width="12.25" style="792" bestFit="1" customWidth="1"/>
    <col min="12588" max="12588" width="25.75" style="792" bestFit="1" customWidth="1"/>
    <col min="12589" max="12800" width="9" style="792"/>
    <col min="12801" max="12829" width="3" style="792" customWidth="1"/>
    <col min="12830" max="12830" width="4.625" style="792" customWidth="1"/>
    <col min="12831" max="12833" width="9" style="792"/>
    <col min="12834" max="12834" width="12.25" style="792" bestFit="1" customWidth="1"/>
    <col min="12835" max="12835" width="6.75" style="792" bestFit="1" customWidth="1"/>
    <col min="12836" max="12836" width="10.25" style="792" bestFit="1" customWidth="1"/>
    <col min="12837" max="12838" width="9" style="792"/>
    <col min="12839" max="12839" width="8.5" style="792" bestFit="1" customWidth="1"/>
    <col min="12840" max="12840" width="33.625" style="792" bestFit="1" customWidth="1"/>
    <col min="12841" max="12841" width="7.625" style="792" bestFit="1" customWidth="1"/>
    <col min="12842" max="12842" width="35.5" style="792" bestFit="1" customWidth="1"/>
    <col min="12843" max="12843" width="12.25" style="792" bestFit="1" customWidth="1"/>
    <col min="12844" max="12844" width="25.75" style="792" bestFit="1" customWidth="1"/>
    <col min="12845" max="13056" width="9" style="792"/>
    <col min="13057" max="13085" width="3" style="792" customWidth="1"/>
    <col min="13086" max="13086" width="4.625" style="792" customWidth="1"/>
    <col min="13087" max="13089" width="9" style="792"/>
    <col min="13090" max="13090" width="12.25" style="792" bestFit="1" customWidth="1"/>
    <col min="13091" max="13091" width="6.75" style="792" bestFit="1" customWidth="1"/>
    <col min="13092" max="13092" width="10.25" style="792" bestFit="1" customWidth="1"/>
    <col min="13093" max="13094" width="9" style="792"/>
    <col min="13095" max="13095" width="8.5" style="792" bestFit="1" customWidth="1"/>
    <col min="13096" max="13096" width="33.625" style="792" bestFit="1" customWidth="1"/>
    <col min="13097" max="13097" width="7.625" style="792" bestFit="1" customWidth="1"/>
    <col min="13098" max="13098" width="35.5" style="792" bestFit="1" customWidth="1"/>
    <col min="13099" max="13099" width="12.25" style="792" bestFit="1" customWidth="1"/>
    <col min="13100" max="13100" width="25.75" style="792" bestFit="1" customWidth="1"/>
    <col min="13101" max="13312" width="9" style="792"/>
    <col min="13313" max="13341" width="3" style="792" customWidth="1"/>
    <col min="13342" max="13342" width="4.625" style="792" customWidth="1"/>
    <col min="13343" max="13345" width="9" style="792"/>
    <col min="13346" max="13346" width="12.25" style="792" bestFit="1" customWidth="1"/>
    <col min="13347" max="13347" width="6.75" style="792" bestFit="1" customWidth="1"/>
    <col min="13348" max="13348" width="10.25" style="792" bestFit="1" customWidth="1"/>
    <col min="13349" max="13350" width="9" style="792"/>
    <col min="13351" max="13351" width="8.5" style="792" bestFit="1" customWidth="1"/>
    <col min="13352" max="13352" width="33.625" style="792" bestFit="1" customWidth="1"/>
    <col min="13353" max="13353" width="7.625" style="792" bestFit="1" customWidth="1"/>
    <col min="13354" max="13354" width="35.5" style="792" bestFit="1" customWidth="1"/>
    <col min="13355" max="13355" width="12.25" style="792" bestFit="1" customWidth="1"/>
    <col min="13356" max="13356" width="25.75" style="792" bestFit="1" customWidth="1"/>
    <col min="13357" max="13568" width="9" style="792"/>
    <col min="13569" max="13597" width="3" style="792" customWidth="1"/>
    <col min="13598" max="13598" width="4.625" style="792" customWidth="1"/>
    <col min="13599" max="13601" width="9" style="792"/>
    <col min="13602" max="13602" width="12.25" style="792" bestFit="1" customWidth="1"/>
    <col min="13603" max="13603" width="6.75" style="792" bestFit="1" customWidth="1"/>
    <col min="13604" max="13604" width="10.25" style="792" bestFit="1" customWidth="1"/>
    <col min="13605" max="13606" width="9" style="792"/>
    <col min="13607" max="13607" width="8.5" style="792" bestFit="1" customWidth="1"/>
    <col min="13608" max="13608" width="33.625" style="792" bestFit="1" customWidth="1"/>
    <col min="13609" max="13609" width="7.625" style="792" bestFit="1" customWidth="1"/>
    <col min="13610" max="13610" width="35.5" style="792" bestFit="1" customWidth="1"/>
    <col min="13611" max="13611" width="12.25" style="792" bestFit="1" customWidth="1"/>
    <col min="13612" max="13612" width="25.75" style="792" bestFit="1" customWidth="1"/>
    <col min="13613" max="13824" width="9" style="792"/>
    <col min="13825" max="13853" width="3" style="792" customWidth="1"/>
    <col min="13854" max="13854" width="4.625" style="792" customWidth="1"/>
    <col min="13855" max="13857" width="9" style="792"/>
    <col min="13858" max="13858" width="12.25" style="792" bestFit="1" customWidth="1"/>
    <col min="13859" max="13859" width="6.75" style="792" bestFit="1" customWidth="1"/>
    <col min="13860" max="13860" width="10.25" style="792" bestFit="1" customWidth="1"/>
    <col min="13861" max="13862" width="9" style="792"/>
    <col min="13863" max="13863" width="8.5" style="792" bestFit="1" customWidth="1"/>
    <col min="13864" max="13864" width="33.625" style="792" bestFit="1" customWidth="1"/>
    <col min="13865" max="13865" width="7.625" style="792" bestFit="1" customWidth="1"/>
    <col min="13866" max="13866" width="35.5" style="792" bestFit="1" customWidth="1"/>
    <col min="13867" max="13867" width="12.25" style="792" bestFit="1" customWidth="1"/>
    <col min="13868" max="13868" width="25.75" style="792" bestFit="1" customWidth="1"/>
    <col min="13869" max="14080" width="9" style="792"/>
    <col min="14081" max="14109" width="3" style="792" customWidth="1"/>
    <col min="14110" max="14110" width="4.625" style="792" customWidth="1"/>
    <col min="14111" max="14113" width="9" style="792"/>
    <col min="14114" max="14114" width="12.25" style="792" bestFit="1" customWidth="1"/>
    <col min="14115" max="14115" width="6.75" style="792" bestFit="1" customWidth="1"/>
    <col min="14116" max="14116" width="10.25" style="792" bestFit="1" customWidth="1"/>
    <col min="14117" max="14118" width="9" style="792"/>
    <col min="14119" max="14119" width="8.5" style="792" bestFit="1" customWidth="1"/>
    <col min="14120" max="14120" width="33.625" style="792" bestFit="1" customWidth="1"/>
    <col min="14121" max="14121" width="7.625" style="792" bestFit="1" customWidth="1"/>
    <col min="14122" max="14122" width="35.5" style="792" bestFit="1" customWidth="1"/>
    <col min="14123" max="14123" width="12.25" style="792" bestFit="1" customWidth="1"/>
    <col min="14124" max="14124" width="25.75" style="792" bestFit="1" customWidth="1"/>
    <col min="14125" max="14336" width="9" style="792"/>
    <col min="14337" max="14365" width="3" style="792" customWidth="1"/>
    <col min="14366" max="14366" width="4.625" style="792" customWidth="1"/>
    <col min="14367" max="14369" width="9" style="792"/>
    <col min="14370" max="14370" width="12.25" style="792" bestFit="1" customWidth="1"/>
    <col min="14371" max="14371" width="6.75" style="792" bestFit="1" customWidth="1"/>
    <col min="14372" max="14372" width="10.25" style="792" bestFit="1" customWidth="1"/>
    <col min="14373" max="14374" width="9" style="792"/>
    <col min="14375" max="14375" width="8.5" style="792" bestFit="1" customWidth="1"/>
    <col min="14376" max="14376" width="33.625" style="792" bestFit="1" customWidth="1"/>
    <col min="14377" max="14377" width="7.625" style="792" bestFit="1" customWidth="1"/>
    <col min="14378" max="14378" width="35.5" style="792" bestFit="1" customWidth="1"/>
    <col min="14379" max="14379" width="12.25" style="792" bestFit="1" customWidth="1"/>
    <col min="14380" max="14380" width="25.75" style="792" bestFit="1" customWidth="1"/>
    <col min="14381" max="14592" width="9" style="792"/>
    <col min="14593" max="14621" width="3" style="792" customWidth="1"/>
    <col min="14622" max="14622" width="4.625" style="792" customWidth="1"/>
    <col min="14623" max="14625" width="9" style="792"/>
    <col min="14626" max="14626" width="12.25" style="792" bestFit="1" customWidth="1"/>
    <col min="14627" max="14627" width="6.75" style="792" bestFit="1" customWidth="1"/>
    <col min="14628" max="14628" width="10.25" style="792" bestFit="1" customWidth="1"/>
    <col min="14629" max="14630" width="9" style="792"/>
    <col min="14631" max="14631" width="8.5" style="792" bestFit="1" customWidth="1"/>
    <col min="14632" max="14632" width="33.625" style="792" bestFit="1" customWidth="1"/>
    <col min="14633" max="14633" width="7.625" style="792" bestFit="1" customWidth="1"/>
    <col min="14634" max="14634" width="35.5" style="792" bestFit="1" customWidth="1"/>
    <col min="14635" max="14635" width="12.25" style="792" bestFit="1" customWidth="1"/>
    <col min="14636" max="14636" width="25.75" style="792" bestFit="1" customWidth="1"/>
    <col min="14637" max="14848" width="9" style="792"/>
    <col min="14849" max="14877" width="3" style="792" customWidth="1"/>
    <col min="14878" max="14878" width="4.625" style="792" customWidth="1"/>
    <col min="14879" max="14881" width="9" style="792"/>
    <col min="14882" max="14882" width="12.25" style="792" bestFit="1" customWidth="1"/>
    <col min="14883" max="14883" width="6.75" style="792" bestFit="1" customWidth="1"/>
    <col min="14884" max="14884" width="10.25" style="792" bestFit="1" customWidth="1"/>
    <col min="14885" max="14886" width="9" style="792"/>
    <col min="14887" max="14887" width="8.5" style="792" bestFit="1" customWidth="1"/>
    <col min="14888" max="14888" width="33.625" style="792" bestFit="1" customWidth="1"/>
    <col min="14889" max="14889" width="7.625" style="792" bestFit="1" customWidth="1"/>
    <col min="14890" max="14890" width="35.5" style="792" bestFit="1" customWidth="1"/>
    <col min="14891" max="14891" width="12.25" style="792" bestFit="1" customWidth="1"/>
    <col min="14892" max="14892" width="25.75" style="792" bestFit="1" customWidth="1"/>
    <col min="14893" max="15104" width="9" style="792"/>
    <col min="15105" max="15133" width="3" style="792" customWidth="1"/>
    <col min="15134" max="15134" width="4.625" style="792" customWidth="1"/>
    <col min="15135" max="15137" width="9" style="792"/>
    <col min="15138" max="15138" width="12.25" style="792" bestFit="1" customWidth="1"/>
    <col min="15139" max="15139" width="6.75" style="792" bestFit="1" customWidth="1"/>
    <col min="15140" max="15140" width="10.25" style="792" bestFit="1" customWidth="1"/>
    <col min="15141" max="15142" width="9" style="792"/>
    <col min="15143" max="15143" width="8.5" style="792" bestFit="1" customWidth="1"/>
    <col min="15144" max="15144" width="33.625" style="792" bestFit="1" customWidth="1"/>
    <col min="15145" max="15145" width="7.625" style="792" bestFit="1" customWidth="1"/>
    <col min="15146" max="15146" width="35.5" style="792" bestFit="1" customWidth="1"/>
    <col min="15147" max="15147" width="12.25" style="792" bestFit="1" customWidth="1"/>
    <col min="15148" max="15148" width="25.75" style="792" bestFit="1" customWidth="1"/>
    <col min="15149" max="15360" width="9" style="792"/>
    <col min="15361" max="15389" width="3" style="792" customWidth="1"/>
    <col min="15390" max="15390" width="4.625" style="792" customWidth="1"/>
    <col min="15391" max="15393" width="9" style="792"/>
    <col min="15394" max="15394" width="12.25" style="792" bestFit="1" customWidth="1"/>
    <col min="15395" max="15395" width="6.75" style="792" bestFit="1" customWidth="1"/>
    <col min="15396" max="15396" width="10.25" style="792" bestFit="1" customWidth="1"/>
    <col min="15397" max="15398" width="9" style="792"/>
    <col min="15399" max="15399" width="8.5" style="792" bestFit="1" customWidth="1"/>
    <col min="15400" max="15400" width="33.625" style="792" bestFit="1" customWidth="1"/>
    <col min="15401" max="15401" width="7.625" style="792" bestFit="1" customWidth="1"/>
    <col min="15402" max="15402" width="35.5" style="792" bestFit="1" customWidth="1"/>
    <col min="15403" max="15403" width="12.25" style="792" bestFit="1" customWidth="1"/>
    <col min="15404" max="15404" width="25.75" style="792" bestFit="1" customWidth="1"/>
    <col min="15405" max="15616" width="9" style="792"/>
    <col min="15617" max="15645" width="3" style="792" customWidth="1"/>
    <col min="15646" max="15646" width="4.625" style="792" customWidth="1"/>
    <col min="15647" max="15649" width="9" style="792"/>
    <col min="15650" max="15650" width="12.25" style="792" bestFit="1" customWidth="1"/>
    <col min="15651" max="15651" width="6.75" style="792" bestFit="1" customWidth="1"/>
    <col min="15652" max="15652" width="10.25" style="792" bestFit="1" customWidth="1"/>
    <col min="15653" max="15654" width="9" style="792"/>
    <col min="15655" max="15655" width="8.5" style="792" bestFit="1" customWidth="1"/>
    <col min="15656" max="15656" width="33.625" style="792" bestFit="1" customWidth="1"/>
    <col min="15657" max="15657" width="7.625" style="792" bestFit="1" customWidth="1"/>
    <col min="15658" max="15658" width="35.5" style="792" bestFit="1" customWidth="1"/>
    <col min="15659" max="15659" width="12.25" style="792" bestFit="1" customWidth="1"/>
    <col min="15660" max="15660" width="25.75" style="792" bestFit="1" customWidth="1"/>
    <col min="15661" max="15872" width="9" style="792"/>
    <col min="15873" max="15901" width="3" style="792" customWidth="1"/>
    <col min="15902" max="15902" width="4.625" style="792" customWidth="1"/>
    <col min="15903" max="15905" width="9" style="792"/>
    <col min="15906" max="15906" width="12.25" style="792" bestFit="1" customWidth="1"/>
    <col min="15907" max="15907" width="6.75" style="792" bestFit="1" customWidth="1"/>
    <col min="15908" max="15908" width="10.25" style="792" bestFit="1" customWidth="1"/>
    <col min="15909" max="15910" width="9" style="792"/>
    <col min="15911" max="15911" width="8.5" style="792" bestFit="1" customWidth="1"/>
    <col min="15912" max="15912" width="33.625" style="792" bestFit="1" customWidth="1"/>
    <col min="15913" max="15913" width="7.625" style="792" bestFit="1" customWidth="1"/>
    <col min="15914" max="15914" width="35.5" style="792" bestFit="1" customWidth="1"/>
    <col min="15915" max="15915" width="12.25" style="792" bestFit="1" customWidth="1"/>
    <col min="15916" max="15916" width="25.75" style="792" bestFit="1" customWidth="1"/>
    <col min="15917" max="16128" width="9" style="792"/>
    <col min="16129" max="16157" width="3" style="792" customWidth="1"/>
    <col min="16158" max="16158" width="4.625" style="792" customWidth="1"/>
    <col min="16159" max="16161" width="9" style="792"/>
    <col min="16162" max="16162" width="12.25" style="792" bestFit="1" customWidth="1"/>
    <col min="16163" max="16163" width="6.75" style="792" bestFit="1" customWidth="1"/>
    <col min="16164" max="16164" width="10.25" style="792" bestFit="1" customWidth="1"/>
    <col min="16165" max="16166" width="9" style="792"/>
    <col min="16167" max="16167" width="8.5" style="792" bestFit="1" customWidth="1"/>
    <col min="16168" max="16168" width="33.625" style="792" bestFit="1" customWidth="1"/>
    <col min="16169" max="16169" width="7.625" style="792" bestFit="1" customWidth="1"/>
    <col min="16170" max="16170" width="35.5" style="792" bestFit="1" customWidth="1"/>
    <col min="16171" max="16171" width="12.25" style="792" bestFit="1" customWidth="1"/>
    <col min="16172" max="16172" width="25.75" style="792" bestFit="1" customWidth="1"/>
    <col min="16173" max="16384" width="9" style="792"/>
  </cols>
  <sheetData>
    <row r="1" spans="1:33" ht="15.75" customHeight="1">
      <c r="A1" s="2049" t="s">
        <v>2475</v>
      </c>
      <c r="B1" s="2049"/>
      <c r="C1" s="2049"/>
      <c r="D1" s="2049"/>
      <c r="E1" s="2050"/>
      <c r="F1" s="2050"/>
      <c r="G1" s="2050"/>
      <c r="H1" s="2050"/>
      <c r="I1" s="2050"/>
      <c r="J1" s="2050"/>
      <c r="K1" s="2050"/>
      <c r="L1" s="2050"/>
      <c r="M1" s="2050"/>
      <c r="N1" s="2050"/>
      <c r="O1" s="2050"/>
      <c r="P1" s="2050"/>
      <c r="Q1" s="2050"/>
      <c r="R1" s="2050"/>
      <c r="S1" s="2050"/>
      <c r="T1" s="2050"/>
      <c r="U1" s="2050"/>
      <c r="V1" s="2050"/>
      <c r="W1" s="2050"/>
      <c r="X1" s="2050"/>
      <c r="Y1" s="2050"/>
      <c r="Z1" s="2050"/>
      <c r="AA1" s="2050"/>
      <c r="AB1" s="2050"/>
      <c r="AC1" s="2050"/>
    </row>
    <row r="2" spans="1:33" ht="15.75" customHeight="1">
      <c r="A2" s="2051" t="s">
        <v>2731</v>
      </c>
      <c r="B2" s="2051"/>
      <c r="C2" s="2051"/>
      <c r="D2" s="2051"/>
      <c r="E2" s="2050"/>
      <c r="F2" s="2050"/>
      <c r="G2" s="2050"/>
      <c r="H2" s="2050"/>
      <c r="I2" s="2050"/>
      <c r="J2" s="2050"/>
      <c r="K2" s="2050"/>
      <c r="L2" s="2050"/>
      <c r="M2" s="2050"/>
      <c r="N2" s="2050"/>
      <c r="O2" s="2050"/>
      <c r="P2" s="2050"/>
      <c r="Q2" s="2050"/>
      <c r="R2" s="2050"/>
      <c r="S2" s="2050"/>
      <c r="T2" s="2050"/>
      <c r="U2" s="2050"/>
      <c r="V2" s="2050"/>
      <c r="W2" s="2050"/>
      <c r="X2" s="2050"/>
      <c r="Y2" s="2050"/>
      <c r="Z2" s="2050"/>
      <c r="AA2" s="2050"/>
      <c r="AB2" s="2050"/>
      <c r="AC2" s="2050"/>
    </row>
    <row r="3" spans="1:33" s="778" customFormat="1" ht="15.75" customHeight="1">
      <c r="A3" s="808" t="s">
        <v>3603</v>
      </c>
      <c r="B3" s="808"/>
      <c r="C3" s="808"/>
      <c r="D3" s="808"/>
      <c r="E3" s="808"/>
      <c r="F3" s="808"/>
      <c r="G3" s="808"/>
      <c r="H3" s="808"/>
      <c r="I3" s="808"/>
      <c r="J3" s="808"/>
      <c r="K3" s="2052"/>
      <c r="L3" s="2052"/>
      <c r="M3" s="2052"/>
      <c r="N3" s="2052"/>
      <c r="O3" s="2052"/>
      <c r="P3" s="2052"/>
      <c r="Q3" s="2052"/>
      <c r="R3" s="2052"/>
      <c r="S3" s="2052"/>
      <c r="T3" s="2052"/>
      <c r="U3" s="2052"/>
      <c r="V3" s="2052"/>
      <c r="W3" s="2052"/>
      <c r="X3" s="2052"/>
      <c r="Y3" s="2052"/>
      <c r="Z3" s="2052"/>
      <c r="AA3" s="2052"/>
      <c r="AB3" s="2052"/>
      <c r="AC3" s="2052"/>
    </row>
    <row r="4" spans="1:33" s="778" customFormat="1" ht="15.75" customHeight="1">
      <c r="A4" s="780" t="s">
        <v>3604</v>
      </c>
      <c r="B4" s="780"/>
      <c r="C4" s="780"/>
      <c r="D4" s="780"/>
      <c r="E4" s="780"/>
      <c r="F4" s="780"/>
      <c r="G4" s="780"/>
      <c r="H4" s="780"/>
      <c r="I4" s="780"/>
      <c r="J4" s="780"/>
      <c r="K4" s="2033">
        <f>第二面!K4</f>
        <v>0</v>
      </c>
      <c r="L4" s="2033"/>
      <c r="M4" s="2033"/>
      <c r="N4" s="2033"/>
      <c r="O4" s="2033"/>
      <c r="P4" s="2033"/>
      <c r="Q4" s="2033"/>
      <c r="R4" s="2033"/>
      <c r="S4" s="2033"/>
      <c r="T4" s="2033"/>
      <c r="U4" s="2033"/>
      <c r="V4" s="2033"/>
      <c r="W4" s="2033"/>
      <c r="X4" s="2033"/>
      <c r="Y4" s="2033"/>
      <c r="Z4" s="2033"/>
      <c r="AA4" s="2033"/>
      <c r="AB4" s="2033"/>
      <c r="AC4" s="2033"/>
      <c r="AD4" s="777"/>
    </row>
    <row r="5" spans="1:33" s="778" customFormat="1" ht="15.75" customHeight="1">
      <c r="A5" s="780" t="s">
        <v>2746</v>
      </c>
      <c r="B5" s="780"/>
      <c r="C5" s="780"/>
      <c r="D5" s="780"/>
      <c r="E5" s="780"/>
      <c r="F5" s="780"/>
      <c r="G5" s="780"/>
      <c r="H5" s="780"/>
      <c r="I5" s="780"/>
      <c r="J5" s="780"/>
      <c r="K5" s="2033">
        <f>第二面!K5</f>
        <v>0</v>
      </c>
      <c r="L5" s="2033"/>
      <c r="M5" s="2033"/>
      <c r="N5" s="2033"/>
      <c r="O5" s="2033"/>
      <c r="P5" s="2033"/>
      <c r="Q5" s="2033"/>
      <c r="R5" s="2033"/>
      <c r="S5" s="2033"/>
      <c r="T5" s="2033"/>
      <c r="U5" s="2033"/>
      <c r="V5" s="2033"/>
      <c r="W5" s="2033"/>
      <c r="X5" s="2033"/>
      <c r="Y5" s="2033"/>
      <c r="Z5" s="2033"/>
      <c r="AA5" s="2033"/>
      <c r="AB5" s="2033"/>
      <c r="AC5" s="2033"/>
      <c r="AD5" s="777"/>
    </row>
    <row r="6" spans="1:33" s="778" customFormat="1" ht="15.75" customHeight="1">
      <c r="A6" s="780" t="s">
        <v>2735</v>
      </c>
      <c r="B6" s="780"/>
      <c r="C6" s="780"/>
      <c r="D6" s="780"/>
      <c r="E6" s="780"/>
      <c r="F6" s="780"/>
      <c r="G6" s="780"/>
      <c r="H6" s="780"/>
      <c r="I6" s="780"/>
      <c r="J6" s="780"/>
      <c r="K6" s="2032">
        <f>第二面!K6</f>
        <v>0</v>
      </c>
      <c r="L6" s="2032"/>
      <c r="M6" s="2032"/>
      <c r="N6" s="809"/>
      <c r="O6" s="809"/>
      <c r="P6" s="809"/>
      <c r="Q6" s="810"/>
      <c r="R6" s="810"/>
      <c r="S6" s="810"/>
      <c r="T6" s="810"/>
      <c r="U6" s="810"/>
      <c r="V6" s="810"/>
      <c r="W6" s="810"/>
      <c r="X6" s="810"/>
      <c r="Y6" s="810"/>
      <c r="Z6" s="810"/>
      <c r="AA6" s="810"/>
      <c r="AB6" s="810"/>
      <c r="AC6" s="810"/>
      <c r="AD6" s="777"/>
    </row>
    <row r="7" spans="1:33" s="778" customFormat="1" ht="15.75" customHeight="1">
      <c r="A7" s="780" t="s">
        <v>2736</v>
      </c>
      <c r="B7" s="780"/>
      <c r="C7" s="780"/>
      <c r="D7" s="780"/>
      <c r="E7" s="780"/>
      <c r="F7" s="780"/>
      <c r="G7" s="780"/>
      <c r="H7" s="780"/>
      <c r="I7" s="780"/>
      <c r="J7" s="780"/>
      <c r="K7" s="2033">
        <f>第二面!K7</f>
        <v>0</v>
      </c>
      <c r="L7" s="2033"/>
      <c r="M7" s="2033"/>
      <c r="N7" s="2033"/>
      <c r="O7" s="2033"/>
      <c r="P7" s="2033"/>
      <c r="Q7" s="2033"/>
      <c r="R7" s="2033"/>
      <c r="S7" s="2033"/>
      <c r="T7" s="2033"/>
      <c r="U7" s="2033"/>
      <c r="V7" s="2033"/>
      <c r="W7" s="2033"/>
      <c r="X7" s="2033"/>
      <c r="Y7" s="2033"/>
      <c r="Z7" s="2033"/>
      <c r="AA7" s="2033"/>
      <c r="AB7" s="2033"/>
      <c r="AC7" s="2033"/>
      <c r="AD7" s="777"/>
    </row>
    <row r="8" spans="1:33" s="778" customFormat="1" ht="15.75" customHeight="1">
      <c r="A8" s="780" t="s">
        <v>2737</v>
      </c>
      <c r="B8" s="780"/>
      <c r="C8" s="780"/>
      <c r="D8" s="780"/>
      <c r="E8" s="780"/>
      <c r="F8" s="780"/>
      <c r="G8" s="780"/>
      <c r="H8" s="780"/>
      <c r="I8" s="780"/>
      <c r="J8" s="780"/>
      <c r="K8" s="2014" t="str">
        <f>IF(第二面!K8&lt;&gt;"",第二面!K8,"")</f>
        <v/>
      </c>
      <c r="L8" s="2014"/>
      <c r="M8" s="2014"/>
      <c r="N8" s="2014"/>
      <c r="O8" s="2014"/>
      <c r="P8" s="2014"/>
      <c r="Q8" s="2014"/>
      <c r="R8" s="2014"/>
      <c r="S8" s="2014"/>
      <c r="T8" s="2014"/>
      <c r="U8" s="2014"/>
      <c r="V8" s="2014"/>
      <c r="W8" s="2014"/>
      <c r="X8" s="2014"/>
      <c r="Y8" s="2014"/>
      <c r="Z8" s="2014"/>
      <c r="AA8" s="2014"/>
      <c r="AB8" s="2014"/>
      <c r="AC8" s="2014"/>
      <c r="AD8" s="777"/>
    </row>
    <row r="9" spans="1:33" s="778" customFormat="1" ht="9" customHeight="1">
      <c r="A9" s="780"/>
      <c r="B9" s="780"/>
      <c r="C9" s="780"/>
      <c r="D9" s="780"/>
      <c r="E9" s="780"/>
      <c r="F9" s="780"/>
      <c r="G9" s="780"/>
      <c r="H9" s="780"/>
      <c r="I9" s="780"/>
      <c r="J9" s="780"/>
      <c r="K9" s="811"/>
      <c r="L9" s="811"/>
      <c r="M9" s="811"/>
      <c r="N9" s="811"/>
      <c r="O9" s="812"/>
      <c r="P9" s="812"/>
      <c r="Q9" s="812"/>
      <c r="R9" s="812"/>
      <c r="S9" s="812"/>
      <c r="T9" s="806"/>
      <c r="U9" s="806"/>
      <c r="V9" s="806"/>
      <c r="W9" s="806"/>
      <c r="X9" s="806"/>
      <c r="Y9" s="806"/>
      <c r="Z9" s="806"/>
      <c r="AA9" s="806"/>
      <c r="AB9" s="806"/>
      <c r="AC9" s="806"/>
      <c r="AD9" s="777"/>
    </row>
    <row r="10" spans="1:33" s="778" customFormat="1" ht="15.75" customHeight="1" thickBot="1">
      <c r="A10" s="813" t="s">
        <v>2738</v>
      </c>
      <c r="B10" s="813"/>
      <c r="C10" s="813"/>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777"/>
    </row>
    <row r="11" spans="1:33" s="778" customFormat="1" ht="15.75" customHeight="1" thickBot="1">
      <c r="A11" s="810" t="s">
        <v>2739</v>
      </c>
      <c r="B11" s="810"/>
      <c r="C11" s="810"/>
      <c r="D11" s="810"/>
      <c r="E11" s="810"/>
      <c r="F11" s="814"/>
      <c r="G11" s="814"/>
      <c r="H11" s="814"/>
      <c r="I11" s="814"/>
      <c r="J11" s="814"/>
      <c r="K11" s="814" t="s">
        <v>2565</v>
      </c>
      <c r="L11" s="2045" t="str">
        <f>IF(AE11&lt;&gt;"",IFERROR(VLOOKUP(AE11,AF167:AR177,2,FALSE),""),第二面!L11)</f>
        <v/>
      </c>
      <c r="M11" s="2045"/>
      <c r="N11" s="2045"/>
      <c r="O11" s="2037" t="s">
        <v>2566</v>
      </c>
      <c r="P11" s="2037"/>
      <c r="Q11" s="2037"/>
      <c r="R11" s="2045" t="str">
        <f>IF(AE11&lt;&gt;"",IFERROR(VLOOKUP(AE11,AF167:AR177,3,FALSE),""),第二面!R11)</f>
        <v/>
      </c>
      <c r="S11" s="2045"/>
      <c r="T11" s="2045"/>
      <c r="U11" s="2037" t="s">
        <v>2567</v>
      </c>
      <c r="V11" s="2037"/>
      <c r="W11" s="2037"/>
      <c r="X11" s="2046" t="str">
        <f>IF(AE11&lt;&gt;"",IFERROR(VLOOKUP(AE11,AF167:AR177,4,FALSE),""),第二面!X11)</f>
        <v/>
      </c>
      <c r="Y11" s="2046"/>
      <c r="Z11" s="2046"/>
      <c r="AA11" s="2046"/>
      <c r="AB11" s="2046"/>
      <c r="AC11" s="810" t="s">
        <v>17</v>
      </c>
      <c r="AD11" s="777" t="s">
        <v>2519</v>
      </c>
      <c r="AE11" s="815"/>
      <c r="AG11" s="778" t="str">
        <f>IFERROR(VLOOKUP(AE11,AF197:AR206,2,FALSE),"")</f>
        <v/>
      </c>
    </row>
    <row r="12" spans="1:33" s="778" customFormat="1" ht="15.75" customHeight="1">
      <c r="A12" s="810" t="s">
        <v>2734</v>
      </c>
      <c r="B12" s="810"/>
      <c r="C12" s="810"/>
      <c r="D12" s="810"/>
      <c r="E12" s="810"/>
      <c r="F12" s="816"/>
      <c r="G12" s="816"/>
      <c r="H12" s="816"/>
      <c r="I12" s="816"/>
      <c r="J12" s="816"/>
      <c r="K12" s="2047" t="str">
        <f>IF(AE11&lt;&gt;"",IFERROR(VLOOKUP(AE11,AF167:AR177,5,FALSE),""),第二面!K12)</f>
        <v/>
      </c>
      <c r="L12" s="2047"/>
      <c r="M12" s="2047"/>
      <c r="N12" s="2047"/>
      <c r="O12" s="2047"/>
      <c r="P12" s="2047"/>
      <c r="Q12" s="2047"/>
      <c r="R12" s="2047"/>
      <c r="S12" s="2047"/>
      <c r="T12" s="2047"/>
      <c r="U12" s="2047"/>
      <c r="V12" s="2047"/>
      <c r="W12" s="2047"/>
      <c r="X12" s="2047"/>
      <c r="Y12" s="2047"/>
      <c r="Z12" s="2047"/>
      <c r="AA12" s="2047"/>
      <c r="AB12" s="2047"/>
      <c r="AC12" s="2047"/>
      <c r="AD12" s="777"/>
    </row>
    <row r="13" spans="1:33" s="778" customFormat="1" ht="15.75" customHeight="1">
      <c r="A13" s="810" t="s">
        <v>2740</v>
      </c>
      <c r="B13" s="810"/>
      <c r="C13" s="810"/>
      <c r="D13" s="810"/>
      <c r="E13" s="810"/>
      <c r="F13" s="810"/>
      <c r="G13" s="810"/>
      <c r="H13" s="810"/>
      <c r="I13" s="810"/>
      <c r="J13" s="810"/>
      <c r="K13" s="814" t="s">
        <v>2565</v>
      </c>
      <c r="L13" s="2045" t="str">
        <f>IF(AE11&lt;&gt;"",IFERROR(VLOOKUP(AE11,AF167:AR177,6,FALSE),""),第二面!L13)</f>
        <v/>
      </c>
      <c r="M13" s="2045"/>
      <c r="N13" s="2037" t="s">
        <v>2570</v>
      </c>
      <c r="O13" s="2037"/>
      <c r="P13" s="2037"/>
      <c r="Q13" s="2037"/>
      <c r="R13" s="2037"/>
      <c r="S13" s="2046" t="str">
        <f>IF(AE11&lt;&gt;"",IFERROR(VLOOKUP(AE11,AF167:AR177,7,FALSE),""),第二面!S13)</f>
        <v/>
      </c>
      <c r="T13" s="2046"/>
      <c r="U13" s="2037" t="s">
        <v>2571</v>
      </c>
      <c r="V13" s="2037"/>
      <c r="W13" s="2037"/>
      <c r="X13" s="2037"/>
      <c r="Y13" s="2046" t="str">
        <f>IF(AE11&lt;&gt;"",IFERROR(VLOOKUP(AE11,AF167:AR177,8,FALSE),""),第二面!Y13)</f>
        <v/>
      </c>
      <c r="Z13" s="2046"/>
      <c r="AA13" s="2046"/>
      <c r="AB13" s="2046"/>
      <c r="AC13" s="810" t="s">
        <v>17</v>
      </c>
      <c r="AD13" s="777"/>
    </row>
    <row r="14" spans="1:33" s="778" customFormat="1" ht="15.75" customHeight="1">
      <c r="A14" s="810"/>
      <c r="B14" s="810"/>
      <c r="C14" s="810"/>
      <c r="D14" s="810"/>
      <c r="E14" s="810"/>
      <c r="F14" s="810"/>
      <c r="G14" s="810"/>
      <c r="H14" s="810"/>
      <c r="I14" s="810"/>
      <c r="J14" s="810"/>
      <c r="K14" s="2047" t="str">
        <f>IF(AE11&lt;&gt;"",IFERROR(VLOOKUP(AE11,AF167:AR177,9,FALSE),""),第二面!K14)</f>
        <v/>
      </c>
      <c r="L14" s="2047"/>
      <c r="M14" s="2047"/>
      <c r="N14" s="2047"/>
      <c r="O14" s="2047"/>
      <c r="P14" s="2047"/>
      <c r="Q14" s="2047"/>
      <c r="R14" s="2047"/>
      <c r="S14" s="2047"/>
      <c r="T14" s="2047"/>
      <c r="U14" s="2047"/>
      <c r="V14" s="2047"/>
      <c r="W14" s="2047"/>
      <c r="X14" s="2047"/>
      <c r="Y14" s="2047"/>
      <c r="Z14" s="2047"/>
      <c r="AA14" s="2047"/>
      <c r="AB14" s="2047"/>
      <c r="AC14" s="2047"/>
      <c r="AD14" s="777"/>
    </row>
    <row r="15" spans="1:33" s="778" customFormat="1" ht="15.75" customHeight="1">
      <c r="A15" s="810" t="s">
        <v>2741</v>
      </c>
      <c r="B15" s="810"/>
      <c r="C15" s="810"/>
      <c r="D15" s="810"/>
      <c r="E15" s="810"/>
      <c r="F15" s="810"/>
      <c r="G15" s="810"/>
      <c r="H15" s="810"/>
      <c r="I15" s="810"/>
      <c r="J15" s="810"/>
      <c r="K15" s="2032" t="str">
        <f>IF(AE11&lt;&gt;"",IFERROR(VLOOKUP(AE11,AF167:AR177,10,FALSE),""),第二面!K15)</f>
        <v/>
      </c>
      <c r="L15" s="2032"/>
      <c r="M15" s="2032"/>
      <c r="N15" s="809"/>
      <c r="O15" s="809"/>
      <c r="P15" s="809"/>
      <c r="Q15" s="810"/>
      <c r="R15" s="810"/>
      <c r="S15" s="810"/>
      <c r="T15" s="810"/>
      <c r="U15" s="810"/>
      <c r="V15" s="810"/>
      <c r="W15" s="810"/>
      <c r="X15" s="810"/>
      <c r="Y15" s="810"/>
      <c r="Z15" s="810"/>
      <c r="AA15" s="810"/>
      <c r="AB15" s="810"/>
      <c r="AC15" s="810"/>
      <c r="AD15" s="777"/>
    </row>
    <row r="16" spans="1:33" s="778" customFormat="1" ht="15.75" customHeight="1">
      <c r="A16" s="810" t="s">
        <v>2742</v>
      </c>
      <c r="B16" s="810"/>
      <c r="C16" s="810"/>
      <c r="D16" s="810"/>
      <c r="E16" s="810"/>
      <c r="F16" s="810"/>
      <c r="G16" s="810"/>
      <c r="H16" s="810"/>
      <c r="I16" s="810"/>
      <c r="J16" s="810"/>
      <c r="K16" s="2033" t="str">
        <f>IF(AE11&lt;&gt;"",IFERROR(VLOOKUP(AE11,AF167:AR177,11,FALSE),""),第二面!K16)</f>
        <v/>
      </c>
      <c r="L16" s="2033"/>
      <c r="M16" s="2033"/>
      <c r="N16" s="2033"/>
      <c r="O16" s="2033"/>
      <c r="P16" s="2033"/>
      <c r="Q16" s="2033"/>
      <c r="R16" s="2033"/>
      <c r="S16" s="2033"/>
      <c r="T16" s="2033"/>
      <c r="U16" s="2033"/>
      <c r="V16" s="2033"/>
      <c r="W16" s="2033"/>
      <c r="X16" s="2033"/>
      <c r="Y16" s="2033"/>
      <c r="Z16" s="2033"/>
      <c r="AA16" s="2033"/>
      <c r="AB16" s="2033"/>
      <c r="AC16" s="2033"/>
      <c r="AD16" s="777"/>
    </row>
    <row r="17" spans="1:31" s="778" customFormat="1" ht="15.75" customHeight="1">
      <c r="A17" s="810" t="s">
        <v>2743</v>
      </c>
      <c r="B17" s="810"/>
      <c r="C17" s="810"/>
      <c r="D17" s="810"/>
      <c r="E17" s="810"/>
      <c r="F17" s="810"/>
      <c r="G17" s="810"/>
      <c r="H17" s="810"/>
      <c r="I17" s="810"/>
      <c r="J17" s="810"/>
      <c r="K17" s="2014" t="str">
        <f>IF(AE11&lt;&gt;"",IFERROR(VLOOKUP(AE11,AF167:AR177,12,FALSE),""),第二面!K17)</f>
        <v/>
      </c>
      <c r="L17" s="2014"/>
      <c r="M17" s="2014"/>
      <c r="N17" s="2014"/>
      <c r="O17" s="2014"/>
      <c r="P17" s="2014"/>
      <c r="Q17" s="2014"/>
      <c r="R17" s="2014"/>
      <c r="S17" s="2014"/>
      <c r="T17" s="2014"/>
      <c r="U17" s="2014"/>
      <c r="V17" s="2014"/>
      <c r="W17" s="2014"/>
      <c r="X17" s="2014"/>
      <c r="Y17" s="2014"/>
      <c r="Z17" s="2014"/>
      <c r="AA17" s="2014"/>
      <c r="AB17" s="2014"/>
      <c r="AC17" s="2014"/>
      <c r="AD17" s="777"/>
    </row>
    <row r="18" spans="1:31" s="778" customFormat="1" ht="9" customHeight="1">
      <c r="A18" s="810"/>
      <c r="B18" s="810"/>
      <c r="C18" s="810"/>
      <c r="D18" s="810"/>
      <c r="E18" s="810"/>
      <c r="F18" s="810"/>
      <c r="G18" s="810"/>
      <c r="H18" s="810"/>
      <c r="I18" s="810"/>
      <c r="J18" s="810"/>
      <c r="K18" s="817"/>
      <c r="L18" s="817"/>
      <c r="M18" s="817"/>
      <c r="N18" s="817"/>
      <c r="O18" s="818"/>
      <c r="P18" s="818"/>
      <c r="Q18" s="818"/>
      <c r="R18" s="818"/>
      <c r="S18" s="818"/>
      <c r="T18" s="810"/>
      <c r="U18" s="810"/>
      <c r="V18" s="810"/>
      <c r="W18" s="810"/>
      <c r="X18" s="810"/>
      <c r="Y18" s="810"/>
      <c r="Z18" s="810"/>
      <c r="AA18" s="810"/>
      <c r="AB18" s="810"/>
      <c r="AC18" s="810"/>
      <c r="AD18" s="777"/>
    </row>
    <row r="19" spans="1:31" s="778" customFormat="1" ht="15.75" customHeight="1">
      <c r="A19" s="813" t="s">
        <v>2744</v>
      </c>
      <c r="B19" s="813"/>
      <c r="C19" s="813"/>
      <c r="D19" s="813"/>
      <c r="E19" s="813"/>
      <c r="F19" s="813"/>
      <c r="G19" s="813"/>
      <c r="H19" s="813"/>
      <c r="I19" s="813"/>
      <c r="J19" s="813"/>
      <c r="K19" s="813"/>
      <c r="L19" s="813"/>
      <c r="M19" s="813"/>
      <c r="N19" s="813"/>
      <c r="O19" s="813"/>
      <c r="P19" s="813"/>
      <c r="Q19" s="813"/>
      <c r="R19" s="813"/>
      <c r="S19" s="813"/>
      <c r="T19" s="813"/>
      <c r="U19" s="813"/>
      <c r="V19" s="813"/>
      <c r="W19" s="813"/>
      <c r="X19" s="813"/>
      <c r="Y19" s="813"/>
      <c r="Z19" s="813"/>
      <c r="AA19" s="813"/>
      <c r="AB19" s="813"/>
      <c r="AC19" s="813"/>
      <c r="AD19" s="777"/>
    </row>
    <row r="20" spans="1:31" s="778" customFormat="1" ht="15.75" customHeight="1" thickBot="1">
      <c r="A20" s="810" t="s">
        <v>2745</v>
      </c>
      <c r="B20" s="810"/>
      <c r="C20" s="810"/>
      <c r="D20" s="810"/>
      <c r="E20" s="810"/>
      <c r="F20" s="810"/>
      <c r="G20" s="810"/>
      <c r="H20" s="810"/>
      <c r="I20" s="810"/>
      <c r="J20" s="810"/>
      <c r="K20" s="810"/>
      <c r="L20" s="810"/>
      <c r="M20" s="810"/>
      <c r="N20" s="810"/>
      <c r="O20" s="810"/>
      <c r="P20" s="810"/>
      <c r="Q20" s="810"/>
      <c r="R20" s="810"/>
      <c r="S20" s="810"/>
      <c r="T20" s="810"/>
      <c r="U20" s="810"/>
      <c r="V20" s="810"/>
      <c r="W20" s="810"/>
      <c r="X20" s="810"/>
      <c r="Y20" s="810"/>
      <c r="Z20" s="810"/>
      <c r="AA20" s="810"/>
      <c r="AB20" s="810"/>
      <c r="AC20" s="810"/>
      <c r="AD20" s="777"/>
    </row>
    <row r="21" spans="1:31" s="778" customFormat="1" ht="15.75" customHeight="1" thickBot="1">
      <c r="A21" s="810" t="s">
        <v>2739</v>
      </c>
      <c r="B21" s="810"/>
      <c r="C21" s="810"/>
      <c r="D21" s="810"/>
      <c r="E21" s="810"/>
      <c r="F21" s="814"/>
      <c r="G21" s="814"/>
      <c r="H21" s="814"/>
      <c r="I21" s="814"/>
      <c r="J21" s="814"/>
      <c r="K21" s="814" t="s">
        <v>2565</v>
      </c>
      <c r="L21" s="2045" t="str">
        <f>IF(AE21&lt;&gt;"",IFERROR(VLOOKUP(AE21,AF167:AR177,2,FALSE),""),第二面!L21)</f>
        <v/>
      </c>
      <c r="M21" s="2045"/>
      <c r="N21" s="2045"/>
      <c r="O21" s="2037" t="s">
        <v>2566</v>
      </c>
      <c r="P21" s="2037"/>
      <c r="Q21" s="2037"/>
      <c r="R21" s="2045" t="str">
        <f>IF(AE21&lt;&gt;"",IFERROR(VLOOKUP(AE21,AF167:AR177,3,FALSE),""),第二面!R21)</f>
        <v/>
      </c>
      <c r="S21" s="2045"/>
      <c r="T21" s="2045"/>
      <c r="U21" s="2037" t="s">
        <v>2567</v>
      </c>
      <c r="V21" s="2037"/>
      <c r="W21" s="2037"/>
      <c r="X21" s="2046" t="str">
        <f>IF(AE21&lt;&gt;"",IFERROR(VLOOKUP(AE21,AF167:AR177,4,FALSE),""),第二面!X21)</f>
        <v/>
      </c>
      <c r="Y21" s="2046"/>
      <c r="Z21" s="2046"/>
      <c r="AA21" s="2046"/>
      <c r="AB21" s="2046"/>
      <c r="AC21" s="810" t="s">
        <v>17</v>
      </c>
      <c r="AD21" s="777" t="s">
        <v>2519</v>
      </c>
      <c r="AE21" s="815"/>
    </row>
    <row r="22" spans="1:31" s="778" customFormat="1" ht="15.75" customHeight="1">
      <c r="A22" s="810" t="s">
        <v>2746</v>
      </c>
      <c r="B22" s="810"/>
      <c r="C22" s="810"/>
      <c r="D22" s="810"/>
      <c r="E22" s="810"/>
      <c r="F22" s="816"/>
      <c r="G22" s="816"/>
      <c r="H22" s="816"/>
      <c r="I22" s="816"/>
      <c r="J22" s="816"/>
      <c r="K22" s="2047" t="str">
        <f>IF(AE21&lt;&gt;"",IFERROR(VLOOKUP(AE21,AF167:AR177,5,FALSE),""),第二面!K22)</f>
        <v/>
      </c>
      <c r="L22" s="2047"/>
      <c r="M22" s="2047"/>
      <c r="N22" s="2047"/>
      <c r="O22" s="2047"/>
      <c r="P22" s="2047"/>
      <c r="Q22" s="2047"/>
      <c r="R22" s="2047"/>
      <c r="S22" s="2047"/>
      <c r="T22" s="2047"/>
      <c r="U22" s="2047"/>
      <c r="V22" s="2047"/>
      <c r="W22" s="2047"/>
      <c r="X22" s="2047"/>
      <c r="Y22" s="2047"/>
      <c r="Z22" s="2047"/>
      <c r="AA22" s="2047"/>
      <c r="AB22" s="2047"/>
      <c r="AC22" s="2047"/>
      <c r="AD22" s="777"/>
    </row>
    <row r="23" spans="1:31" s="778" customFormat="1" ht="15.75" customHeight="1">
      <c r="A23" s="810" t="s">
        <v>2740</v>
      </c>
      <c r="B23" s="810"/>
      <c r="C23" s="810"/>
      <c r="D23" s="810"/>
      <c r="E23" s="810"/>
      <c r="F23" s="810"/>
      <c r="G23" s="810"/>
      <c r="H23" s="810"/>
      <c r="I23" s="810"/>
      <c r="J23" s="810"/>
      <c r="K23" s="814" t="s">
        <v>2565</v>
      </c>
      <c r="L23" s="2046" t="str">
        <f>IF(AE21&lt;&gt;"",IFERROR(VLOOKUP(AE21,AF167:AR177,6,FALSE),""),第二面!L23)</f>
        <v/>
      </c>
      <c r="M23" s="2046"/>
      <c r="N23" s="2037" t="s">
        <v>2570</v>
      </c>
      <c r="O23" s="2037"/>
      <c r="P23" s="2037"/>
      <c r="Q23" s="2037"/>
      <c r="R23" s="2037"/>
      <c r="S23" s="2046" t="str">
        <f>IF(AE21&lt;&gt;"",IFERROR(VLOOKUP(AE21,AF167:AR177,7,FALSE),""),第二面!S23)</f>
        <v/>
      </c>
      <c r="T23" s="2046"/>
      <c r="U23" s="2037" t="s">
        <v>2571</v>
      </c>
      <c r="V23" s="2037"/>
      <c r="W23" s="2037"/>
      <c r="X23" s="2037"/>
      <c r="Y23" s="2046" t="str">
        <f>IF(AE21&lt;&gt;"",IFERROR(VLOOKUP(AE21,AF167:AR177,8,FALSE),""),第二面!Y23)</f>
        <v/>
      </c>
      <c r="Z23" s="2046"/>
      <c r="AA23" s="2046"/>
      <c r="AB23" s="2046"/>
      <c r="AC23" s="810" t="s">
        <v>17</v>
      </c>
      <c r="AD23" s="777"/>
    </row>
    <row r="24" spans="1:31" s="778" customFormat="1" ht="15.75" customHeight="1">
      <c r="A24" s="810"/>
      <c r="B24" s="810"/>
      <c r="C24" s="810"/>
      <c r="D24" s="810"/>
      <c r="E24" s="810"/>
      <c r="F24" s="810"/>
      <c r="G24" s="810"/>
      <c r="H24" s="810"/>
      <c r="I24" s="810"/>
      <c r="J24" s="810"/>
      <c r="K24" s="2014" t="str">
        <f>IF(AE21&lt;&gt;"",IFERROR(VLOOKUP(AE21,AF167:AR177,9,FALSE),""),第二面!K24)</f>
        <v/>
      </c>
      <c r="L24" s="2014"/>
      <c r="M24" s="2014"/>
      <c r="N24" s="2014"/>
      <c r="O24" s="2014"/>
      <c r="P24" s="2014"/>
      <c r="Q24" s="2014"/>
      <c r="R24" s="2014"/>
      <c r="S24" s="2014"/>
      <c r="T24" s="2014"/>
      <c r="U24" s="2014"/>
      <c r="V24" s="2014"/>
      <c r="W24" s="2014"/>
      <c r="X24" s="2014"/>
      <c r="Y24" s="2014"/>
      <c r="Z24" s="2014"/>
      <c r="AA24" s="2014"/>
      <c r="AB24" s="2014"/>
      <c r="AC24" s="2014"/>
      <c r="AD24" s="777"/>
    </row>
    <row r="25" spans="1:31" s="778" customFormat="1" ht="15.75" customHeight="1">
      <c r="A25" s="810" t="s">
        <v>2741</v>
      </c>
      <c r="B25" s="810"/>
      <c r="C25" s="810"/>
      <c r="D25" s="810"/>
      <c r="E25" s="810"/>
      <c r="F25" s="810"/>
      <c r="G25" s="810"/>
      <c r="H25" s="810"/>
      <c r="I25" s="810"/>
      <c r="J25" s="810"/>
      <c r="K25" s="2032" t="str">
        <f>IF(AE21&lt;&gt;"",IFERROR(VLOOKUP(AE21,AF167:AR177,10,FALSE),""),第二面!K25)</f>
        <v/>
      </c>
      <c r="L25" s="2032"/>
      <c r="M25" s="2032"/>
      <c r="N25" s="809"/>
      <c r="O25" s="809"/>
      <c r="P25" s="809"/>
      <c r="Q25" s="810"/>
      <c r="R25" s="810"/>
      <c r="S25" s="810"/>
      <c r="T25" s="810"/>
      <c r="U25" s="810"/>
      <c r="V25" s="810"/>
      <c r="W25" s="810"/>
      <c r="X25" s="810"/>
      <c r="Y25" s="810"/>
      <c r="Z25" s="810"/>
      <c r="AA25" s="810"/>
      <c r="AB25" s="810"/>
      <c r="AC25" s="810"/>
      <c r="AD25" s="777"/>
    </row>
    <row r="26" spans="1:31" s="778" customFormat="1" ht="15.75" customHeight="1">
      <c r="A26" s="810" t="s">
        <v>2742</v>
      </c>
      <c r="B26" s="810"/>
      <c r="C26" s="810"/>
      <c r="D26" s="810"/>
      <c r="E26" s="810"/>
      <c r="F26" s="810"/>
      <c r="G26" s="810"/>
      <c r="H26" s="810"/>
      <c r="I26" s="810"/>
      <c r="J26" s="810"/>
      <c r="K26" s="2033" t="str">
        <f>IF(AE21&lt;&gt;"",IFERROR(VLOOKUP(AE21,AF167:AR177,11,FALSE),""),第二面!K26)</f>
        <v/>
      </c>
      <c r="L26" s="2033"/>
      <c r="M26" s="2033"/>
      <c r="N26" s="2033"/>
      <c r="O26" s="2033"/>
      <c r="P26" s="2033"/>
      <c r="Q26" s="2033"/>
      <c r="R26" s="2033"/>
      <c r="S26" s="2033"/>
      <c r="T26" s="2033"/>
      <c r="U26" s="2033"/>
      <c r="V26" s="2033"/>
      <c r="W26" s="2033"/>
      <c r="X26" s="2033"/>
      <c r="Y26" s="2033"/>
      <c r="Z26" s="2033"/>
      <c r="AA26" s="2033"/>
      <c r="AB26" s="2033"/>
      <c r="AC26" s="2033"/>
      <c r="AD26" s="777"/>
    </row>
    <row r="27" spans="1:31" s="778" customFormat="1" ht="15.75" customHeight="1">
      <c r="A27" s="810" t="s">
        <v>2743</v>
      </c>
      <c r="B27" s="810"/>
      <c r="C27" s="810"/>
      <c r="D27" s="810"/>
      <c r="E27" s="810"/>
      <c r="F27" s="810"/>
      <c r="G27" s="810"/>
      <c r="H27" s="810"/>
      <c r="I27" s="810"/>
      <c r="J27" s="810"/>
      <c r="K27" s="2014" t="str">
        <f>IF(AE21&lt;&gt;"",IFERROR(VLOOKUP(AE21,AF167:AR177,12,FALSE),""),第二面!K27)</f>
        <v/>
      </c>
      <c r="L27" s="2014"/>
      <c r="M27" s="2014"/>
      <c r="N27" s="2014"/>
      <c r="O27" s="2014"/>
      <c r="P27" s="2014"/>
      <c r="Q27" s="2014"/>
      <c r="R27" s="2014"/>
      <c r="S27" s="2014"/>
      <c r="T27" s="2014"/>
      <c r="U27" s="2014"/>
      <c r="V27" s="2014"/>
      <c r="W27" s="2014"/>
      <c r="X27" s="2014"/>
      <c r="Y27" s="2014"/>
      <c r="Z27" s="2014"/>
      <c r="AA27" s="2014"/>
      <c r="AB27" s="2014"/>
      <c r="AC27" s="2014"/>
      <c r="AD27" s="777"/>
    </row>
    <row r="28" spans="1:31" s="778" customFormat="1" ht="15.75" customHeight="1">
      <c r="A28" s="810" t="s">
        <v>3605</v>
      </c>
      <c r="B28" s="810"/>
      <c r="C28" s="810"/>
      <c r="D28" s="810"/>
      <c r="E28" s="810"/>
      <c r="F28" s="810"/>
      <c r="G28" s="810"/>
      <c r="H28" s="810"/>
      <c r="I28" s="810"/>
      <c r="J28" s="810"/>
      <c r="K28" s="2014" t="str">
        <f>IF(AE21&lt;&gt;"",IFERROR(VLOOKUP(AE21,AF167:AR177,13,FALSE),""),第二面!K28)</f>
        <v/>
      </c>
      <c r="L28" s="2014"/>
      <c r="M28" s="2014"/>
      <c r="N28" s="2014"/>
      <c r="O28" s="2014"/>
      <c r="P28" s="2014"/>
      <c r="Q28" s="2014"/>
      <c r="R28" s="2014"/>
      <c r="S28" s="2014"/>
      <c r="T28" s="2014"/>
      <c r="U28" s="2014"/>
      <c r="V28" s="2014"/>
      <c r="W28" s="2014"/>
      <c r="X28" s="2014"/>
      <c r="Y28" s="2014"/>
      <c r="Z28" s="2014"/>
      <c r="AA28" s="2014"/>
      <c r="AB28" s="2014"/>
      <c r="AC28" s="2014"/>
      <c r="AD28" s="777"/>
    </row>
    <row r="29" spans="1:31" s="778" customFormat="1" ht="9" customHeight="1">
      <c r="A29" s="819"/>
      <c r="B29" s="2038"/>
      <c r="C29" s="2038"/>
      <c r="D29" s="2038"/>
      <c r="E29" s="2038"/>
      <c r="F29" s="2038"/>
      <c r="G29" s="2038"/>
      <c r="H29" s="2038"/>
      <c r="I29" s="2038"/>
      <c r="J29" s="2038"/>
      <c r="K29" s="2039"/>
      <c r="L29" s="2039"/>
      <c r="M29" s="2039"/>
      <c r="N29" s="2039"/>
      <c r="O29" s="2039"/>
      <c r="P29" s="2039"/>
      <c r="Q29" s="2039"/>
      <c r="R29" s="2039"/>
      <c r="S29" s="2039"/>
      <c r="T29" s="2039"/>
      <c r="U29" s="2039"/>
      <c r="V29" s="2039"/>
      <c r="W29" s="2039"/>
      <c r="X29" s="2039"/>
      <c r="Y29" s="2039"/>
      <c r="Z29" s="2039"/>
      <c r="AA29" s="2039"/>
      <c r="AB29" s="2039"/>
      <c r="AC29" s="2039"/>
      <c r="AD29" s="777"/>
    </row>
    <row r="30" spans="1:31" s="778" customFormat="1" ht="15.75" customHeight="1" thickBot="1">
      <c r="A30" s="810" t="s">
        <v>2748</v>
      </c>
      <c r="B30" s="810"/>
      <c r="C30" s="810"/>
      <c r="D30" s="810"/>
      <c r="E30" s="810"/>
      <c r="F30" s="810"/>
      <c r="G30" s="810"/>
      <c r="H30" s="810"/>
      <c r="I30" s="810"/>
      <c r="J30" s="810"/>
      <c r="K30" s="810"/>
      <c r="L30" s="810"/>
      <c r="M30" s="810"/>
      <c r="N30" s="810"/>
      <c r="O30" s="810"/>
      <c r="P30" s="810"/>
      <c r="Q30" s="810"/>
      <c r="R30" s="810"/>
      <c r="S30" s="810"/>
      <c r="T30" s="810"/>
      <c r="U30" s="810"/>
      <c r="V30" s="810"/>
      <c r="W30" s="810"/>
      <c r="X30" s="810"/>
      <c r="Y30" s="810"/>
      <c r="Z30" s="810"/>
      <c r="AA30" s="810"/>
      <c r="AB30" s="810"/>
      <c r="AC30" s="810"/>
      <c r="AD30" s="777"/>
    </row>
    <row r="31" spans="1:31" s="778" customFormat="1" ht="15.75" customHeight="1" thickBot="1">
      <c r="A31" s="810" t="s">
        <v>2739</v>
      </c>
      <c r="B31" s="810"/>
      <c r="C31" s="810"/>
      <c r="D31" s="810"/>
      <c r="E31" s="810"/>
      <c r="F31" s="814"/>
      <c r="G31" s="814"/>
      <c r="H31" s="814"/>
      <c r="I31" s="814"/>
      <c r="J31" s="814"/>
      <c r="K31" s="814" t="s">
        <v>2565</v>
      </c>
      <c r="L31" s="2046" t="str">
        <f>IF(AE31&lt;&gt;"",IFERROR(VLOOKUP(AE31,AF167:AR177,2,FALSE),""),第二面!L31)</f>
        <v/>
      </c>
      <c r="M31" s="2046"/>
      <c r="N31" s="2046"/>
      <c r="O31" s="2037" t="s">
        <v>2566</v>
      </c>
      <c r="P31" s="2037"/>
      <c r="Q31" s="2037"/>
      <c r="R31" s="2046" t="str">
        <f>IF(AE31&lt;&gt;"",IFERROR(VLOOKUP(AE31,AF167:AR177,3,FALSE),""),第二面!R31)</f>
        <v/>
      </c>
      <c r="S31" s="2046"/>
      <c r="T31" s="2046"/>
      <c r="U31" s="2037" t="s">
        <v>2567</v>
      </c>
      <c r="V31" s="2037"/>
      <c r="W31" s="2037"/>
      <c r="X31" s="2046" t="str">
        <f>IF(AE31&lt;&gt;"",IFERROR(VLOOKUP(AE31,AF167:AR177,4,FALSE),""),第二面!X31)</f>
        <v/>
      </c>
      <c r="Y31" s="2046"/>
      <c r="Z31" s="2046"/>
      <c r="AA31" s="2046"/>
      <c r="AB31" s="2046"/>
      <c r="AC31" s="810" t="s">
        <v>17</v>
      </c>
      <c r="AD31" s="777" t="s">
        <v>2519</v>
      </c>
      <c r="AE31" s="815"/>
    </row>
    <row r="32" spans="1:31" s="778" customFormat="1" ht="15.75" customHeight="1">
      <c r="A32" s="810" t="s">
        <v>2746</v>
      </c>
      <c r="B32" s="810"/>
      <c r="C32" s="810"/>
      <c r="D32" s="810"/>
      <c r="E32" s="810"/>
      <c r="F32" s="816"/>
      <c r="G32" s="816"/>
      <c r="H32" s="816"/>
      <c r="I32" s="816"/>
      <c r="J32" s="816"/>
      <c r="K32" s="2047" t="str">
        <f>IF(AE31&lt;&gt;"",IFERROR(VLOOKUP(AE31,AF167:AR177,5,FALSE),""),第二面!K32)</f>
        <v/>
      </c>
      <c r="L32" s="2047"/>
      <c r="M32" s="2047"/>
      <c r="N32" s="2047"/>
      <c r="O32" s="2047"/>
      <c r="P32" s="2047"/>
      <c r="Q32" s="2047"/>
      <c r="R32" s="2047"/>
      <c r="S32" s="2047"/>
      <c r="T32" s="2047"/>
      <c r="U32" s="2047"/>
      <c r="V32" s="2047"/>
      <c r="W32" s="2047"/>
      <c r="X32" s="2047"/>
      <c r="Y32" s="2047"/>
      <c r="Z32" s="2047"/>
      <c r="AA32" s="2047"/>
      <c r="AB32" s="2047"/>
      <c r="AC32" s="2047"/>
      <c r="AD32" s="777"/>
    </row>
    <row r="33" spans="1:31" s="778" customFormat="1" ht="15.75" customHeight="1">
      <c r="A33" s="810" t="s">
        <v>2740</v>
      </c>
      <c r="B33" s="810"/>
      <c r="C33" s="810"/>
      <c r="D33" s="810"/>
      <c r="E33" s="810"/>
      <c r="F33" s="810"/>
      <c r="G33" s="810"/>
      <c r="H33" s="810"/>
      <c r="I33" s="810"/>
      <c r="J33" s="810"/>
      <c r="K33" s="814" t="s">
        <v>2565</v>
      </c>
      <c r="L33" s="2045" t="str">
        <f>IF(AE31&lt;&gt;"",IFERROR(VLOOKUP(AE31,AF167:AR177,6,FALSE),""),第二面!L33)</f>
        <v/>
      </c>
      <c r="M33" s="2045"/>
      <c r="N33" s="2037" t="s">
        <v>2570</v>
      </c>
      <c r="O33" s="2037"/>
      <c r="P33" s="2037"/>
      <c r="Q33" s="2037"/>
      <c r="R33" s="2037"/>
      <c r="S33" s="2046" t="str">
        <f>IF(AE31&lt;&gt;"",IFERROR(VLOOKUP(AE31,AF167:AR177,7,FALSE),""),第二面!S33)</f>
        <v/>
      </c>
      <c r="T33" s="2046"/>
      <c r="U33" s="2037" t="s">
        <v>2571</v>
      </c>
      <c r="V33" s="2037"/>
      <c r="W33" s="2037"/>
      <c r="X33" s="2037"/>
      <c r="Y33" s="2046" t="str">
        <f>IF(AE31&lt;&gt;"",IFERROR(VLOOKUP(AE31,AF167:AR177,8,FALSE),""),第二面!Y33)</f>
        <v/>
      </c>
      <c r="Z33" s="2046"/>
      <c r="AA33" s="2046"/>
      <c r="AB33" s="2046"/>
      <c r="AC33" s="810" t="s">
        <v>17</v>
      </c>
      <c r="AD33" s="777"/>
    </row>
    <row r="34" spans="1:31" s="778" customFormat="1" ht="15.75" customHeight="1">
      <c r="A34" s="810"/>
      <c r="B34" s="2048"/>
      <c r="C34" s="2048"/>
      <c r="D34" s="2048"/>
      <c r="E34" s="2048"/>
      <c r="F34" s="2048"/>
      <c r="G34" s="2048"/>
      <c r="H34" s="2048"/>
      <c r="I34" s="2048"/>
      <c r="J34" s="2048"/>
      <c r="K34" s="2042" t="str">
        <f>IF(AE31&lt;&gt;"",IFERROR(VLOOKUP(AE31,AF167:AR177,9,FALSE),""),第二面!K34)</f>
        <v/>
      </c>
      <c r="L34" s="2042"/>
      <c r="M34" s="2042"/>
      <c r="N34" s="2042"/>
      <c r="O34" s="2042"/>
      <c r="P34" s="2042"/>
      <c r="Q34" s="2042"/>
      <c r="R34" s="2042"/>
      <c r="S34" s="2042"/>
      <c r="T34" s="2042"/>
      <c r="U34" s="2042"/>
      <c r="V34" s="2042"/>
      <c r="W34" s="2042"/>
      <c r="X34" s="2042"/>
      <c r="Y34" s="2042"/>
      <c r="Z34" s="2042"/>
      <c r="AA34" s="2042"/>
      <c r="AB34" s="2042"/>
      <c r="AC34" s="2042"/>
      <c r="AD34" s="777"/>
    </row>
    <row r="35" spans="1:31" s="778" customFormat="1" ht="15.75" customHeight="1">
      <c r="A35" s="810" t="s">
        <v>2741</v>
      </c>
      <c r="B35" s="810"/>
      <c r="C35" s="810"/>
      <c r="D35" s="810"/>
      <c r="E35" s="810"/>
      <c r="F35" s="810"/>
      <c r="G35" s="810"/>
      <c r="H35" s="810"/>
      <c r="I35" s="810"/>
      <c r="J35" s="810"/>
      <c r="K35" s="2032" t="str">
        <f>IF(AE31&lt;&gt;"",IFERROR(VLOOKUP(AE31,AF167:AR177,10,FALSE),""),第二面!K35)</f>
        <v/>
      </c>
      <c r="L35" s="2032"/>
      <c r="M35" s="2032"/>
      <c r="N35" s="809"/>
      <c r="O35" s="809"/>
      <c r="P35" s="809"/>
      <c r="Q35" s="810"/>
      <c r="R35" s="810"/>
      <c r="S35" s="810"/>
      <c r="T35" s="810"/>
      <c r="U35" s="810"/>
      <c r="V35" s="810"/>
      <c r="W35" s="810"/>
      <c r="X35" s="810"/>
      <c r="Y35" s="810"/>
      <c r="Z35" s="810"/>
      <c r="AA35" s="810"/>
      <c r="AB35" s="810"/>
      <c r="AC35" s="810"/>
      <c r="AD35" s="777"/>
    </row>
    <row r="36" spans="1:31" s="778" customFormat="1" ht="15.75" customHeight="1">
      <c r="A36" s="810" t="s">
        <v>2742</v>
      </c>
      <c r="B36" s="810"/>
      <c r="C36" s="810"/>
      <c r="D36" s="810"/>
      <c r="E36" s="810"/>
      <c r="F36" s="810"/>
      <c r="G36" s="810"/>
      <c r="H36" s="810"/>
      <c r="I36" s="810"/>
      <c r="J36" s="810"/>
      <c r="K36" s="2033" t="str">
        <f>IF(AE31&lt;&gt;"",IFERROR(VLOOKUP(AE31,AF167:AR177,11,FALSE),""),第二面!K36)</f>
        <v/>
      </c>
      <c r="L36" s="2033"/>
      <c r="M36" s="2033"/>
      <c r="N36" s="2033"/>
      <c r="O36" s="2033"/>
      <c r="P36" s="2033"/>
      <c r="Q36" s="2033"/>
      <c r="R36" s="2033"/>
      <c r="S36" s="2033"/>
      <c r="T36" s="2033"/>
      <c r="U36" s="2033"/>
      <c r="V36" s="2033"/>
      <c r="W36" s="2033"/>
      <c r="X36" s="2033"/>
      <c r="Y36" s="2033"/>
      <c r="Z36" s="2033"/>
      <c r="AA36" s="2033"/>
      <c r="AB36" s="2033"/>
      <c r="AC36" s="2033"/>
      <c r="AD36" s="777"/>
    </row>
    <row r="37" spans="1:31" s="778" customFormat="1" ht="15.75" customHeight="1">
      <c r="A37" s="810" t="s">
        <v>2743</v>
      </c>
      <c r="B37" s="810"/>
      <c r="C37" s="810"/>
      <c r="D37" s="810"/>
      <c r="E37" s="810"/>
      <c r="F37" s="810"/>
      <c r="G37" s="810"/>
      <c r="H37" s="810"/>
      <c r="I37" s="810"/>
      <c r="J37" s="810"/>
      <c r="K37" s="2014" t="str">
        <f>IF(AE31&lt;&gt;"",IFERROR(VLOOKUP(AE31,AF167:AR177,12,FALSE),""),第二面!K37)</f>
        <v/>
      </c>
      <c r="L37" s="2014"/>
      <c r="M37" s="2014"/>
      <c r="N37" s="2014"/>
      <c r="O37" s="2014"/>
      <c r="P37" s="2014"/>
      <c r="Q37" s="2014"/>
      <c r="R37" s="2014"/>
      <c r="S37" s="2014"/>
      <c r="T37" s="2014"/>
      <c r="U37" s="2014"/>
      <c r="V37" s="2014"/>
      <c r="W37" s="2014"/>
      <c r="X37" s="2014"/>
      <c r="Y37" s="2014"/>
      <c r="Z37" s="2014"/>
      <c r="AA37" s="2014"/>
      <c r="AB37" s="2014"/>
      <c r="AC37" s="2014"/>
      <c r="AD37" s="777"/>
    </row>
    <row r="38" spans="1:31" s="778" customFormat="1" ht="15.75" customHeight="1">
      <c r="A38" s="810" t="s">
        <v>3605</v>
      </c>
      <c r="B38" s="810"/>
      <c r="C38" s="810"/>
      <c r="D38" s="810"/>
      <c r="E38" s="810"/>
      <c r="F38" s="810"/>
      <c r="G38" s="810"/>
      <c r="H38" s="810"/>
      <c r="I38" s="810"/>
      <c r="J38" s="810"/>
      <c r="K38" s="2014" t="str">
        <f>IF(AE31&lt;&gt;"",IFERROR(VLOOKUP(AE31,AF167:AR177,13,FALSE),""),第二面!K38)</f>
        <v/>
      </c>
      <c r="L38" s="2014"/>
      <c r="M38" s="2014"/>
      <c r="N38" s="2014"/>
      <c r="O38" s="2014"/>
      <c r="P38" s="2014"/>
      <c r="Q38" s="2014"/>
      <c r="R38" s="2014"/>
      <c r="S38" s="2014"/>
      <c r="T38" s="2014"/>
      <c r="U38" s="2014"/>
      <c r="V38" s="2014"/>
      <c r="W38" s="2014"/>
      <c r="X38" s="2014"/>
      <c r="Y38" s="2014"/>
      <c r="Z38" s="2014"/>
      <c r="AA38" s="2014"/>
      <c r="AB38" s="2014"/>
      <c r="AC38" s="2014"/>
      <c r="AD38" s="777"/>
    </row>
    <row r="39" spans="1:31" s="778" customFormat="1" ht="9" customHeight="1" thickBot="1">
      <c r="A39" s="819"/>
      <c r="B39" s="2038"/>
      <c r="C39" s="2038"/>
      <c r="D39" s="2038"/>
      <c r="E39" s="2038"/>
      <c r="F39" s="2038"/>
      <c r="G39" s="2038"/>
      <c r="H39" s="2038"/>
      <c r="I39" s="2038"/>
      <c r="J39" s="2038"/>
      <c r="K39" s="2039"/>
      <c r="L39" s="2039"/>
      <c r="M39" s="2039"/>
      <c r="N39" s="2039"/>
      <c r="O39" s="2039"/>
      <c r="P39" s="2039"/>
      <c r="Q39" s="2039"/>
      <c r="R39" s="2039"/>
      <c r="S39" s="2039"/>
      <c r="T39" s="2039"/>
      <c r="U39" s="2039"/>
      <c r="V39" s="2039"/>
      <c r="W39" s="2039"/>
      <c r="X39" s="2039"/>
      <c r="Y39" s="2039"/>
      <c r="Z39" s="2039"/>
      <c r="AA39" s="2039"/>
      <c r="AB39" s="2039"/>
      <c r="AC39" s="2039"/>
      <c r="AD39" s="777"/>
    </row>
    <row r="40" spans="1:31" s="778" customFormat="1" ht="15.75" customHeight="1" thickBot="1">
      <c r="A40" s="810" t="s">
        <v>2739</v>
      </c>
      <c r="B40" s="810"/>
      <c r="C40" s="810"/>
      <c r="D40" s="810"/>
      <c r="E40" s="810"/>
      <c r="F40" s="814"/>
      <c r="G40" s="814"/>
      <c r="H40" s="814"/>
      <c r="I40" s="814"/>
      <c r="J40" s="814"/>
      <c r="K40" s="814" t="s">
        <v>2565</v>
      </c>
      <c r="L40" s="2046" t="str">
        <f>IF(AE40&lt;&gt;"",IFERROR(VLOOKUP(AE40,AF167:AR177,2,FALSE),""),第二面!L40)</f>
        <v/>
      </c>
      <c r="M40" s="2046"/>
      <c r="N40" s="2046"/>
      <c r="O40" s="2037" t="s">
        <v>2566</v>
      </c>
      <c r="P40" s="2037"/>
      <c r="Q40" s="2037"/>
      <c r="R40" s="2046" t="str">
        <f>IF(AE40&lt;&gt;"",IFERROR(VLOOKUP(AE40,AF167:AR177,3,FALSE),""),第二面!R40)</f>
        <v/>
      </c>
      <c r="S40" s="2046"/>
      <c r="T40" s="2046"/>
      <c r="U40" s="2037" t="s">
        <v>2567</v>
      </c>
      <c r="V40" s="2037"/>
      <c r="W40" s="2037"/>
      <c r="X40" s="2046" t="str">
        <f>IF(AE40&lt;&gt;"",IFERROR(VLOOKUP(AE40,AF167:AR177,4,FALSE),""),第二面!X40)</f>
        <v/>
      </c>
      <c r="Y40" s="2046"/>
      <c r="Z40" s="2046"/>
      <c r="AA40" s="2046"/>
      <c r="AB40" s="2046"/>
      <c r="AC40" s="810" t="s">
        <v>17</v>
      </c>
      <c r="AD40" s="777" t="s">
        <v>2519</v>
      </c>
      <c r="AE40" s="815"/>
    </row>
    <row r="41" spans="1:31" s="778" customFormat="1" ht="15.75" customHeight="1">
      <c r="A41" s="810" t="s">
        <v>2746</v>
      </c>
      <c r="B41" s="810"/>
      <c r="C41" s="810"/>
      <c r="D41" s="810"/>
      <c r="E41" s="810"/>
      <c r="F41" s="816"/>
      <c r="G41" s="816"/>
      <c r="H41" s="816"/>
      <c r="I41" s="816"/>
      <c r="J41" s="816"/>
      <c r="K41" s="2047" t="str">
        <f>IF(AE40&lt;&gt;"",IFERROR(VLOOKUP(AE40,AF167:AR177,5,FALSE),""),第二面!K41)</f>
        <v/>
      </c>
      <c r="L41" s="2047"/>
      <c r="M41" s="2047"/>
      <c r="N41" s="2047"/>
      <c r="O41" s="2047"/>
      <c r="P41" s="2047"/>
      <c r="Q41" s="2047"/>
      <c r="R41" s="2047"/>
      <c r="S41" s="2047"/>
      <c r="T41" s="2047"/>
      <c r="U41" s="2047"/>
      <c r="V41" s="2047"/>
      <c r="W41" s="2047"/>
      <c r="X41" s="2047"/>
      <c r="Y41" s="2047"/>
      <c r="Z41" s="2047"/>
      <c r="AA41" s="2047"/>
      <c r="AB41" s="2047"/>
      <c r="AC41" s="2047"/>
      <c r="AD41" s="777"/>
    </row>
    <row r="42" spans="1:31" s="778" customFormat="1" ht="15.75" customHeight="1">
      <c r="A42" s="810" t="s">
        <v>2740</v>
      </c>
      <c r="B42" s="810"/>
      <c r="C42" s="810"/>
      <c r="D42" s="810"/>
      <c r="E42" s="810"/>
      <c r="F42" s="810"/>
      <c r="G42" s="810"/>
      <c r="H42" s="810"/>
      <c r="I42" s="810"/>
      <c r="J42" s="810"/>
      <c r="K42" s="814" t="s">
        <v>2565</v>
      </c>
      <c r="L42" s="2046" t="str">
        <f>IF(AE40&lt;&gt;"",IFERROR(VLOOKUP(AE40,AF167:AR177,6,FALSE),""),第二面!L42)</f>
        <v/>
      </c>
      <c r="M42" s="2046"/>
      <c r="N42" s="2037" t="s">
        <v>2570</v>
      </c>
      <c r="O42" s="2037"/>
      <c r="P42" s="2037"/>
      <c r="Q42" s="2037"/>
      <c r="R42" s="2037"/>
      <c r="S42" s="2046" t="str">
        <f>IF(AE40&lt;&gt;"",IFERROR(VLOOKUP(AE40,AF167:AR177,7,FALSE),""),第二面!S42)</f>
        <v/>
      </c>
      <c r="T42" s="2046"/>
      <c r="U42" s="2037" t="s">
        <v>2571</v>
      </c>
      <c r="V42" s="2037"/>
      <c r="W42" s="2037"/>
      <c r="X42" s="2037"/>
      <c r="Y42" s="2046" t="str">
        <f>IF(AE40&lt;&gt;"",IFERROR(VLOOKUP(AE40,AF167:AR177,8,FALSE),""),第二面!Y42)</f>
        <v/>
      </c>
      <c r="Z42" s="2046"/>
      <c r="AA42" s="2046"/>
      <c r="AB42" s="2046"/>
      <c r="AC42" s="810" t="s">
        <v>17</v>
      </c>
      <c r="AD42" s="777"/>
    </row>
    <row r="43" spans="1:31" s="778" customFormat="1" ht="15.75" customHeight="1">
      <c r="A43" s="810"/>
      <c r="B43" s="810"/>
      <c r="C43" s="810"/>
      <c r="D43" s="810"/>
      <c r="E43" s="810"/>
      <c r="F43" s="810"/>
      <c r="G43" s="810"/>
      <c r="H43" s="810"/>
      <c r="I43" s="810"/>
      <c r="J43" s="810"/>
      <c r="K43" s="2042" t="str">
        <f>IF(AE40&lt;&gt;"",IFERROR(VLOOKUP(AE40,AF167:AR177,9,FALSE),""),第二面!K43)</f>
        <v/>
      </c>
      <c r="L43" s="2042"/>
      <c r="M43" s="2042"/>
      <c r="N43" s="2042"/>
      <c r="O43" s="2042"/>
      <c r="P43" s="2042"/>
      <c r="Q43" s="2042"/>
      <c r="R43" s="2042"/>
      <c r="S43" s="2042"/>
      <c r="T43" s="2042"/>
      <c r="U43" s="2042"/>
      <c r="V43" s="2042"/>
      <c r="W43" s="2042"/>
      <c r="X43" s="2042"/>
      <c r="Y43" s="2042"/>
      <c r="Z43" s="2042"/>
      <c r="AA43" s="2042"/>
      <c r="AB43" s="2042"/>
      <c r="AC43" s="2042"/>
      <c r="AD43" s="777"/>
    </row>
    <row r="44" spans="1:31" s="778" customFormat="1" ht="15.75" customHeight="1">
      <c r="A44" s="810" t="s">
        <v>2741</v>
      </c>
      <c r="B44" s="810"/>
      <c r="C44" s="810"/>
      <c r="D44" s="810"/>
      <c r="E44" s="810"/>
      <c r="F44" s="810"/>
      <c r="G44" s="810"/>
      <c r="H44" s="810"/>
      <c r="I44" s="810"/>
      <c r="J44" s="810"/>
      <c r="K44" s="2032" t="str">
        <f>IF(AE40&lt;&gt;"",IFERROR(VLOOKUP(AE40,AF167:AR177,10,FALSE),""),第二面!K44)</f>
        <v/>
      </c>
      <c r="L44" s="2032"/>
      <c r="M44" s="2032"/>
      <c r="N44" s="809"/>
      <c r="O44" s="809"/>
      <c r="P44" s="809"/>
      <c r="Q44" s="810"/>
      <c r="R44" s="810"/>
      <c r="S44" s="810"/>
      <c r="T44" s="810"/>
      <c r="U44" s="810"/>
      <c r="V44" s="810"/>
      <c r="W44" s="810"/>
      <c r="X44" s="810"/>
      <c r="Y44" s="810"/>
      <c r="Z44" s="810"/>
      <c r="AA44" s="810"/>
      <c r="AB44" s="810"/>
      <c r="AC44" s="810"/>
      <c r="AD44" s="777"/>
    </row>
    <row r="45" spans="1:31" s="778" customFormat="1" ht="15.75" customHeight="1">
      <c r="A45" s="810" t="s">
        <v>2742</v>
      </c>
      <c r="B45" s="810"/>
      <c r="C45" s="810"/>
      <c r="D45" s="810"/>
      <c r="E45" s="810"/>
      <c r="F45" s="810"/>
      <c r="G45" s="810"/>
      <c r="H45" s="810"/>
      <c r="I45" s="810"/>
      <c r="J45" s="810"/>
      <c r="K45" s="2033" t="str">
        <f>IF(AE40&lt;&gt;"",IFERROR(VLOOKUP(AE40,AF167:AR177,11,FALSE),""),第二面!K45)</f>
        <v/>
      </c>
      <c r="L45" s="2033"/>
      <c r="M45" s="2033"/>
      <c r="N45" s="2033"/>
      <c r="O45" s="2033"/>
      <c r="P45" s="2033"/>
      <c r="Q45" s="2033"/>
      <c r="R45" s="2033"/>
      <c r="S45" s="2033"/>
      <c r="T45" s="2033"/>
      <c r="U45" s="2033"/>
      <c r="V45" s="2033"/>
      <c r="W45" s="2033"/>
      <c r="X45" s="2033"/>
      <c r="Y45" s="2033"/>
      <c r="Z45" s="2033"/>
      <c r="AA45" s="2033"/>
      <c r="AB45" s="2033"/>
      <c r="AC45" s="2033"/>
      <c r="AD45" s="777"/>
    </row>
    <row r="46" spans="1:31" s="778" customFormat="1" ht="15.75" customHeight="1">
      <c r="A46" s="810" t="s">
        <v>2743</v>
      </c>
      <c r="B46" s="810"/>
      <c r="C46" s="810"/>
      <c r="D46" s="810"/>
      <c r="E46" s="810"/>
      <c r="F46" s="810"/>
      <c r="G46" s="810"/>
      <c r="H46" s="810"/>
      <c r="I46" s="810"/>
      <c r="J46" s="810"/>
      <c r="K46" s="2014" t="str">
        <f>IF(AE40&lt;&gt;"",IFERROR(VLOOKUP(AE40,AF167:AR177,12,FALSE),""),第二面!K46)</f>
        <v/>
      </c>
      <c r="L46" s="2014"/>
      <c r="M46" s="2014"/>
      <c r="N46" s="2014"/>
      <c r="O46" s="2014"/>
      <c r="P46" s="2014"/>
      <c r="Q46" s="2014"/>
      <c r="R46" s="2014"/>
      <c r="S46" s="2014"/>
      <c r="T46" s="2014"/>
      <c r="U46" s="2014"/>
      <c r="V46" s="2014"/>
      <c r="W46" s="2014"/>
      <c r="X46" s="2014"/>
      <c r="Y46" s="2014"/>
      <c r="Z46" s="2014"/>
      <c r="AA46" s="2014"/>
      <c r="AB46" s="2014"/>
      <c r="AC46" s="2014"/>
      <c r="AD46" s="777"/>
    </row>
    <row r="47" spans="1:31" s="778" customFormat="1" ht="15.75" customHeight="1">
      <c r="A47" s="810" t="s">
        <v>3605</v>
      </c>
      <c r="B47" s="810"/>
      <c r="C47" s="810"/>
      <c r="D47" s="810"/>
      <c r="E47" s="810"/>
      <c r="F47" s="810"/>
      <c r="G47" s="810"/>
      <c r="H47" s="810"/>
      <c r="I47" s="810"/>
      <c r="J47" s="810"/>
      <c r="K47" s="2014" t="str">
        <f>IF(AE40&lt;&gt;"",IFERROR(VLOOKUP(AE40,AF167:AR177,13,FALSE),""),第二面!K47)</f>
        <v/>
      </c>
      <c r="L47" s="2014"/>
      <c r="M47" s="2014"/>
      <c r="N47" s="2014"/>
      <c r="O47" s="2014"/>
      <c r="P47" s="2014"/>
      <c r="Q47" s="2014"/>
      <c r="R47" s="2014"/>
      <c r="S47" s="2014"/>
      <c r="T47" s="2014"/>
      <c r="U47" s="2014"/>
      <c r="V47" s="2014"/>
      <c r="W47" s="2014"/>
      <c r="X47" s="2014"/>
      <c r="Y47" s="2014"/>
      <c r="Z47" s="2014"/>
      <c r="AA47" s="2014"/>
      <c r="AB47" s="2014"/>
      <c r="AC47" s="2014"/>
      <c r="AD47" s="777"/>
    </row>
    <row r="48" spans="1:31" s="778" customFormat="1" ht="9" customHeight="1" thickBot="1">
      <c r="A48" s="819"/>
      <c r="B48" s="2038"/>
      <c r="C48" s="2038"/>
      <c r="D48" s="2038"/>
      <c r="E48" s="2038"/>
      <c r="F48" s="2038"/>
      <c r="G48" s="2038"/>
      <c r="H48" s="2038"/>
      <c r="I48" s="2038"/>
      <c r="J48" s="2038"/>
      <c r="K48" s="2039"/>
      <c r="L48" s="2039"/>
      <c r="M48" s="2039"/>
      <c r="N48" s="2039"/>
      <c r="O48" s="2039"/>
      <c r="P48" s="2039"/>
      <c r="Q48" s="2039"/>
      <c r="R48" s="2039"/>
      <c r="S48" s="2039"/>
      <c r="T48" s="2039"/>
      <c r="U48" s="2039"/>
      <c r="V48" s="2039"/>
      <c r="W48" s="2039"/>
      <c r="X48" s="2039"/>
      <c r="Y48" s="2039"/>
      <c r="Z48" s="2039"/>
      <c r="AA48" s="2039"/>
      <c r="AB48" s="2039"/>
      <c r="AC48" s="2039"/>
      <c r="AD48" s="777"/>
    </row>
    <row r="49" spans="1:31" s="778" customFormat="1" ht="15.75" customHeight="1" thickBot="1">
      <c r="A49" s="810" t="s">
        <v>2739</v>
      </c>
      <c r="B49" s="810"/>
      <c r="C49" s="810"/>
      <c r="D49" s="810"/>
      <c r="E49" s="810"/>
      <c r="F49" s="814"/>
      <c r="G49" s="814"/>
      <c r="H49" s="814"/>
      <c r="I49" s="814"/>
      <c r="J49" s="814"/>
      <c r="K49" s="814" t="s">
        <v>2565</v>
      </c>
      <c r="L49" s="2046" t="str">
        <f>IF(AE49&lt;&gt;"",IFERROR(VLOOKUP(AE49,AF167:AR177,2,FALSE),""),第二面!L49)</f>
        <v/>
      </c>
      <c r="M49" s="2046"/>
      <c r="N49" s="2046"/>
      <c r="O49" s="2037" t="s">
        <v>2566</v>
      </c>
      <c r="P49" s="2037"/>
      <c r="Q49" s="2037"/>
      <c r="R49" s="2046" t="str">
        <f>IF(AE49&lt;&gt;"",IFERROR(VLOOKUP(AE49,AF167:AR177,3,FALSE),""),第二面!R49)</f>
        <v/>
      </c>
      <c r="S49" s="2046"/>
      <c r="T49" s="2046"/>
      <c r="U49" s="2037" t="s">
        <v>2567</v>
      </c>
      <c r="V49" s="2037"/>
      <c r="W49" s="2037"/>
      <c r="X49" s="2046" t="str">
        <f>IF(AE49&lt;&gt;"",IFERROR(VLOOKUP(AE49,AF167:AR177,4,FALSE),""),第二面!X49)</f>
        <v/>
      </c>
      <c r="Y49" s="2046"/>
      <c r="Z49" s="2046"/>
      <c r="AA49" s="2046"/>
      <c r="AB49" s="2046"/>
      <c r="AC49" s="810" t="s">
        <v>17</v>
      </c>
      <c r="AD49" s="777" t="s">
        <v>2519</v>
      </c>
      <c r="AE49" s="815"/>
    </row>
    <row r="50" spans="1:31" s="778" customFormat="1" ht="15.75" customHeight="1">
      <c r="A50" s="810" t="s">
        <v>2746</v>
      </c>
      <c r="B50" s="810"/>
      <c r="C50" s="810"/>
      <c r="D50" s="810"/>
      <c r="E50" s="810"/>
      <c r="F50" s="816"/>
      <c r="G50" s="816"/>
      <c r="H50" s="816"/>
      <c r="I50" s="816"/>
      <c r="J50" s="816"/>
      <c r="K50" s="2047" t="str">
        <f>IF(AE49&lt;&gt;"",IFERROR(VLOOKUP(AE49,AF167:AR177,5,FALSE),""),第二面!K50)</f>
        <v/>
      </c>
      <c r="L50" s="2047"/>
      <c r="M50" s="2047"/>
      <c r="N50" s="2047"/>
      <c r="O50" s="2047"/>
      <c r="P50" s="2047"/>
      <c r="Q50" s="2047"/>
      <c r="R50" s="2047"/>
      <c r="S50" s="2047"/>
      <c r="T50" s="2047"/>
      <c r="U50" s="2047"/>
      <c r="V50" s="2047"/>
      <c r="W50" s="2047"/>
      <c r="X50" s="2047"/>
      <c r="Y50" s="2047"/>
      <c r="Z50" s="2047"/>
      <c r="AA50" s="2047"/>
      <c r="AB50" s="2047"/>
      <c r="AC50" s="2047"/>
      <c r="AD50" s="777"/>
    </row>
    <row r="51" spans="1:31" s="778" customFormat="1" ht="15.75" customHeight="1">
      <c r="A51" s="810" t="s">
        <v>2740</v>
      </c>
      <c r="B51" s="810"/>
      <c r="C51" s="810"/>
      <c r="D51" s="810"/>
      <c r="E51" s="810"/>
      <c r="F51" s="810"/>
      <c r="G51" s="810"/>
      <c r="H51" s="810"/>
      <c r="I51" s="810"/>
      <c r="J51" s="810"/>
      <c r="K51" s="814" t="s">
        <v>2565</v>
      </c>
      <c r="L51" s="2046" t="str">
        <f>IF(AE49&lt;&gt;"",IFERROR(VLOOKUP(AE49,AF167:AR177,6,FALSE),""),第二面!L51)</f>
        <v/>
      </c>
      <c r="M51" s="2046"/>
      <c r="N51" s="2037" t="s">
        <v>2570</v>
      </c>
      <c r="O51" s="2037"/>
      <c r="P51" s="2037"/>
      <c r="Q51" s="2037"/>
      <c r="R51" s="2037"/>
      <c r="S51" s="2046" t="str">
        <f>IF(AE49&lt;&gt;"",IFERROR(VLOOKUP(AE49,AF167:AR177,7,FALSE),""),第二面!S51)</f>
        <v/>
      </c>
      <c r="T51" s="2046"/>
      <c r="U51" s="2037" t="s">
        <v>2571</v>
      </c>
      <c r="V51" s="2037"/>
      <c r="W51" s="2037"/>
      <c r="X51" s="2037"/>
      <c r="Y51" s="2046" t="str">
        <f>IF(AE49&lt;&gt;"",IFERROR(VLOOKUP(AE49,AF167:AR177,8,FALSE),""),第二面!Y51)</f>
        <v/>
      </c>
      <c r="Z51" s="2046"/>
      <c r="AA51" s="2046"/>
      <c r="AB51" s="2046"/>
      <c r="AC51" s="810" t="s">
        <v>17</v>
      </c>
      <c r="AD51" s="777"/>
    </row>
    <row r="52" spans="1:31" s="778" customFormat="1" ht="15.75" customHeight="1">
      <c r="A52" s="810"/>
      <c r="B52" s="810"/>
      <c r="C52" s="810"/>
      <c r="D52" s="810"/>
      <c r="E52" s="810"/>
      <c r="F52" s="810"/>
      <c r="G52" s="810"/>
      <c r="H52" s="810"/>
      <c r="I52" s="810"/>
      <c r="J52" s="810"/>
      <c r="K52" s="2042" t="str">
        <f>IF(AE49&lt;&gt;"",IFERROR(VLOOKUP(AE49,AF167:AR177,9,FALSE),""),第二面!K52)</f>
        <v/>
      </c>
      <c r="L52" s="2042"/>
      <c r="M52" s="2042"/>
      <c r="N52" s="2042"/>
      <c r="O52" s="2042"/>
      <c r="P52" s="2042"/>
      <c r="Q52" s="2042"/>
      <c r="R52" s="2042"/>
      <c r="S52" s="2042"/>
      <c r="T52" s="2042"/>
      <c r="U52" s="2042"/>
      <c r="V52" s="2042"/>
      <c r="W52" s="2042"/>
      <c r="X52" s="2042"/>
      <c r="Y52" s="2042"/>
      <c r="Z52" s="2042"/>
      <c r="AA52" s="2042"/>
      <c r="AB52" s="2042"/>
      <c r="AC52" s="2042"/>
      <c r="AD52" s="777"/>
    </row>
    <row r="53" spans="1:31" s="778" customFormat="1" ht="15.75" customHeight="1">
      <c r="A53" s="810" t="s">
        <v>2741</v>
      </c>
      <c r="B53" s="810"/>
      <c r="C53" s="810"/>
      <c r="D53" s="810"/>
      <c r="E53" s="810"/>
      <c r="F53" s="810"/>
      <c r="G53" s="810"/>
      <c r="H53" s="810"/>
      <c r="I53" s="810"/>
      <c r="J53" s="810"/>
      <c r="K53" s="2032" t="str">
        <f>IF(AE49&lt;&gt;"",IFERROR(VLOOKUP(AE49,AF167:AR177,10,FALSE),""),第二面!K53)</f>
        <v/>
      </c>
      <c r="L53" s="2032"/>
      <c r="M53" s="2032"/>
      <c r="N53" s="809"/>
      <c r="O53" s="809"/>
      <c r="P53" s="809"/>
      <c r="Q53" s="810"/>
      <c r="R53" s="810"/>
      <c r="S53" s="810"/>
      <c r="T53" s="810"/>
      <c r="U53" s="810"/>
      <c r="V53" s="810"/>
      <c r="W53" s="810"/>
      <c r="X53" s="810"/>
      <c r="Y53" s="810"/>
      <c r="Z53" s="810"/>
      <c r="AA53" s="810"/>
      <c r="AB53" s="810"/>
      <c r="AC53" s="810"/>
      <c r="AD53" s="777"/>
    </row>
    <row r="54" spans="1:31" s="778" customFormat="1" ht="15.75" customHeight="1">
      <c r="A54" s="810" t="s">
        <v>2742</v>
      </c>
      <c r="B54" s="810"/>
      <c r="C54" s="810"/>
      <c r="D54" s="810"/>
      <c r="E54" s="810"/>
      <c r="F54" s="810"/>
      <c r="G54" s="810"/>
      <c r="H54" s="810"/>
      <c r="I54" s="810"/>
      <c r="J54" s="810"/>
      <c r="K54" s="2033" t="str">
        <f>IF(AE49&lt;&gt;"",IFERROR(VLOOKUP(AE49,AF167:AR177,11,FALSE),""),第二面!K54)</f>
        <v/>
      </c>
      <c r="L54" s="2033"/>
      <c r="M54" s="2033"/>
      <c r="N54" s="2033"/>
      <c r="O54" s="2033"/>
      <c r="P54" s="2033"/>
      <c r="Q54" s="2033"/>
      <c r="R54" s="2033"/>
      <c r="S54" s="2033"/>
      <c r="T54" s="2033"/>
      <c r="U54" s="2033"/>
      <c r="V54" s="2033"/>
      <c r="W54" s="2033"/>
      <c r="X54" s="2033"/>
      <c r="Y54" s="2033"/>
      <c r="Z54" s="2033"/>
      <c r="AA54" s="2033"/>
      <c r="AB54" s="2033"/>
      <c r="AC54" s="2033"/>
      <c r="AD54" s="777"/>
    </row>
    <row r="55" spans="1:31" s="778" customFormat="1" ht="15.75" customHeight="1">
      <c r="A55" s="810" t="s">
        <v>2743</v>
      </c>
      <c r="B55" s="810"/>
      <c r="C55" s="810"/>
      <c r="D55" s="810"/>
      <c r="E55" s="810"/>
      <c r="F55" s="810"/>
      <c r="G55" s="810"/>
      <c r="H55" s="810"/>
      <c r="I55" s="810"/>
      <c r="J55" s="810"/>
      <c r="K55" s="2014" t="str">
        <f>IF(AE49&lt;&gt;"",IFERROR(VLOOKUP(AE49,AF167:AR177,12,FALSE),""),第二面!K55)</f>
        <v/>
      </c>
      <c r="L55" s="2014"/>
      <c r="M55" s="2014"/>
      <c r="N55" s="2014"/>
      <c r="O55" s="2014"/>
      <c r="P55" s="2014"/>
      <c r="Q55" s="2014"/>
      <c r="R55" s="2014"/>
      <c r="S55" s="2014"/>
      <c r="T55" s="2014"/>
      <c r="U55" s="2014"/>
      <c r="V55" s="2014"/>
      <c r="W55" s="2014"/>
      <c r="X55" s="2014"/>
      <c r="Y55" s="2014"/>
      <c r="Z55" s="2014"/>
      <c r="AA55" s="2014"/>
      <c r="AB55" s="2014"/>
      <c r="AC55" s="2014"/>
      <c r="AD55" s="777"/>
    </row>
    <row r="56" spans="1:31" s="778" customFormat="1" ht="15.75" customHeight="1">
      <c r="A56" s="810" t="s">
        <v>3605</v>
      </c>
      <c r="B56" s="810"/>
      <c r="C56" s="810"/>
      <c r="D56" s="810"/>
      <c r="E56" s="810"/>
      <c r="F56" s="810"/>
      <c r="G56" s="810"/>
      <c r="H56" s="810"/>
      <c r="I56" s="810"/>
      <c r="J56" s="810"/>
      <c r="K56" s="2014" t="str">
        <f>IF(AE49&lt;&gt;"",IFERROR(VLOOKUP(AE49,AF167:AR177,13,FALSE),""),第二面!K56)</f>
        <v/>
      </c>
      <c r="L56" s="2014"/>
      <c r="M56" s="2014"/>
      <c r="N56" s="2014"/>
      <c r="O56" s="2014"/>
      <c r="P56" s="2014"/>
      <c r="Q56" s="2014"/>
      <c r="R56" s="2014"/>
      <c r="S56" s="2014"/>
      <c r="T56" s="2014"/>
      <c r="U56" s="2014"/>
      <c r="V56" s="2014"/>
      <c r="W56" s="2014"/>
      <c r="X56" s="2014"/>
      <c r="Y56" s="2014"/>
      <c r="Z56" s="2014"/>
      <c r="AA56" s="2014"/>
      <c r="AB56" s="2014"/>
      <c r="AC56" s="2014"/>
      <c r="AD56" s="777"/>
    </row>
    <row r="57" spans="1:31" s="778" customFormat="1" ht="15.75" customHeight="1">
      <c r="A57" s="819"/>
      <c r="B57" s="819"/>
      <c r="C57" s="819"/>
      <c r="D57" s="819"/>
      <c r="E57" s="819"/>
      <c r="F57" s="819"/>
      <c r="G57" s="819"/>
      <c r="H57" s="819"/>
      <c r="I57" s="819"/>
      <c r="J57" s="819"/>
      <c r="K57" s="821"/>
      <c r="L57" s="821"/>
      <c r="M57" s="821"/>
      <c r="N57" s="821"/>
      <c r="O57" s="821"/>
      <c r="P57" s="821"/>
      <c r="Q57" s="821"/>
      <c r="R57" s="821"/>
      <c r="S57" s="821"/>
      <c r="T57" s="821"/>
      <c r="U57" s="821"/>
      <c r="V57" s="821"/>
      <c r="W57" s="821"/>
      <c r="X57" s="821"/>
      <c r="Y57" s="821"/>
      <c r="Z57" s="821"/>
      <c r="AA57" s="821"/>
      <c r="AB57" s="821"/>
      <c r="AC57" s="821"/>
      <c r="AD57" s="777"/>
    </row>
    <row r="58" spans="1:31" ht="16.5" customHeight="1">
      <c r="A58" s="822" t="s">
        <v>3606</v>
      </c>
      <c r="B58" s="813"/>
      <c r="C58" s="813"/>
      <c r="D58" s="813"/>
      <c r="E58" s="813"/>
      <c r="F58" s="813"/>
      <c r="G58" s="813"/>
      <c r="H58" s="813"/>
      <c r="I58" s="813"/>
      <c r="J58" s="813"/>
      <c r="K58" s="813"/>
      <c r="L58" s="813"/>
      <c r="M58" s="813"/>
      <c r="N58" s="813"/>
      <c r="O58" s="813"/>
      <c r="P58" s="813"/>
      <c r="Q58" s="813"/>
      <c r="R58" s="813"/>
      <c r="S58" s="813"/>
      <c r="T58" s="813"/>
      <c r="U58" s="813"/>
      <c r="V58" s="813"/>
      <c r="W58" s="813"/>
      <c r="X58" s="813"/>
      <c r="Y58" s="813"/>
      <c r="Z58" s="813"/>
      <c r="AA58" s="813"/>
      <c r="AB58" s="813"/>
      <c r="AC58" s="813"/>
      <c r="AD58" s="599"/>
    </row>
    <row r="59" spans="1:31" ht="16.5" customHeight="1" thickBot="1">
      <c r="A59" s="780" t="s">
        <v>2794</v>
      </c>
      <c r="B59" s="810"/>
      <c r="C59" s="810"/>
      <c r="D59" s="810"/>
      <c r="E59" s="810"/>
      <c r="F59" s="810"/>
      <c r="G59" s="810"/>
      <c r="H59" s="810"/>
      <c r="I59" s="810"/>
      <c r="J59" s="810"/>
      <c r="K59" s="810"/>
      <c r="L59" s="810"/>
      <c r="M59" s="810"/>
      <c r="N59" s="810"/>
      <c r="O59" s="810"/>
      <c r="P59" s="810"/>
      <c r="Q59" s="810"/>
      <c r="R59" s="810"/>
      <c r="S59" s="810"/>
      <c r="T59" s="810"/>
      <c r="U59" s="810"/>
      <c r="V59" s="810"/>
      <c r="W59" s="810"/>
      <c r="X59" s="810"/>
      <c r="Y59" s="810"/>
      <c r="Z59" s="810"/>
      <c r="AA59" s="810"/>
      <c r="AB59" s="810"/>
      <c r="AC59" s="810"/>
      <c r="AD59" s="599"/>
    </row>
    <row r="60" spans="1:31" ht="16.5" customHeight="1" thickBot="1">
      <c r="A60" s="780" t="s">
        <v>2739</v>
      </c>
      <c r="B60" s="810"/>
      <c r="C60" s="810"/>
      <c r="D60" s="810"/>
      <c r="E60" s="810"/>
      <c r="F60" s="814"/>
      <c r="G60" s="814"/>
      <c r="H60" s="814"/>
      <c r="I60" s="814"/>
      <c r="J60" s="814"/>
      <c r="K60" s="814" t="s">
        <v>2565</v>
      </c>
      <c r="L60" s="2046" t="str">
        <f>IF(AE60&lt;&gt;"",IFERROR(VLOOKUP(AE60,AF167:AR177,2,FALSE),""),'第二面-3'!L3)</f>
        <v/>
      </c>
      <c r="M60" s="2046"/>
      <c r="N60" s="2046"/>
      <c r="O60" s="2037" t="s">
        <v>2566</v>
      </c>
      <c r="P60" s="2037"/>
      <c r="Q60" s="2037"/>
      <c r="R60" s="2046" t="str">
        <f>IF(AE60&lt;&gt;"",IFERROR(VLOOKUP(AE60,AF167:AR177,3,FALSE),""),'第二面-3'!R3)</f>
        <v/>
      </c>
      <c r="S60" s="2046"/>
      <c r="T60" s="2046"/>
      <c r="U60" s="2037" t="s">
        <v>2567</v>
      </c>
      <c r="V60" s="2037"/>
      <c r="W60" s="2037"/>
      <c r="X60" s="2046" t="str">
        <f>IF(AE60&lt;&gt;"",IFERROR(VLOOKUP(AE60,AF167:AR177,4,FALSE),""),'第二面-3'!X3)</f>
        <v/>
      </c>
      <c r="Y60" s="2046"/>
      <c r="Z60" s="2046"/>
      <c r="AA60" s="2046"/>
      <c r="AB60" s="2046"/>
      <c r="AC60" s="810" t="s">
        <v>17</v>
      </c>
      <c r="AD60" s="599" t="s">
        <v>2519</v>
      </c>
      <c r="AE60" s="815"/>
    </row>
    <row r="61" spans="1:31" ht="16.5" customHeight="1">
      <c r="A61" s="780" t="s">
        <v>2734</v>
      </c>
      <c r="B61" s="810"/>
      <c r="C61" s="810"/>
      <c r="D61" s="810"/>
      <c r="E61" s="810"/>
      <c r="F61" s="816"/>
      <c r="G61" s="816"/>
      <c r="H61" s="816"/>
      <c r="I61" s="816"/>
      <c r="J61" s="816"/>
      <c r="K61" s="2033" t="str">
        <f>IF(AE60&lt;&gt;"",IFERROR(VLOOKUP(AE60,AF167:AR177,5,FALSE),""),'第二面-3'!K4)</f>
        <v/>
      </c>
      <c r="L61" s="2033"/>
      <c r="M61" s="2033"/>
      <c r="N61" s="2033"/>
      <c r="O61" s="2033"/>
      <c r="P61" s="2033"/>
      <c r="Q61" s="2033"/>
      <c r="R61" s="2033"/>
      <c r="S61" s="2033"/>
      <c r="T61" s="2033"/>
      <c r="U61" s="2033"/>
      <c r="V61" s="2033"/>
      <c r="W61" s="2033"/>
      <c r="X61" s="2033"/>
      <c r="Y61" s="2033"/>
      <c r="Z61" s="2033"/>
      <c r="AA61" s="2033"/>
      <c r="AB61" s="2033"/>
      <c r="AC61" s="2033"/>
      <c r="AD61" s="599"/>
    </row>
    <row r="62" spans="1:31" ht="16.5" customHeight="1">
      <c r="A62" s="780" t="s">
        <v>2795</v>
      </c>
      <c r="B62" s="810"/>
      <c r="C62" s="810"/>
      <c r="D62" s="810"/>
      <c r="E62" s="810"/>
      <c r="F62" s="810"/>
      <c r="G62" s="810"/>
      <c r="H62" s="810"/>
      <c r="I62" s="810"/>
      <c r="J62" s="810"/>
      <c r="K62" s="810" t="s">
        <v>2565</v>
      </c>
      <c r="L62" s="2045" t="str">
        <f>IF(AE60&lt;&gt;"",IFERROR(VLOOKUP(AE60,AF167:AR177,6,FALSE),""),'第二面-3'!L5)</f>
        <v/>
      </c>
      <c r="M62" s="2045"/>
      <c r="N62" s="2037" t="s">
        <v>2570</v>
      </c>
      <c r="O62" s="2037"/>
      <c r="P62" s="2037"/>
      <c r="Q62" s="2037"/>
      <c r="R62" s="2037"/>
      <c r="S62" s="2046" t="str">
        <f>IF(AE60&lt;&gt;"",IFERROR(VLOOKUP(AE60,AF167:AR177,7,FALSE),""),'第二面-3'!S5)</f>
        <v/>
      </c>
      <c r="T62" s="2046"/>
      <c r="U62" s="2037" t="s">
        <v>2571</v>
      </c>
      <c r="V62" s="2037"/>
      <c r="W62" s="2037"/>
      <c r="X62" s="2037"/>
      <c r="Y62" s="2046" t="str">
        <f>IF(AE60&lt;&gt;"",IFERROR(VLOOKUP(AE60,AF167:AR177,8,FALSE),""),'第二面-3'!Y5)</f>
        <v/>
      </c>
      <c r="Z62" s="2046"/>
      <c r="AA62" s="2046"/>
      <c r="AB62" s="2046"/>
      <c r="AC62" s="810" t="s">
        <v>17</v>
      </c>
      <c r="AD62" s="599"/>
    </row>
    <row r="63" spans="1:31" ht="16.5" customHeight="1">
      <c r="A63" s="780"/>
      <c r="B63" s="810"/>
      <c r="C63" s="810"/>
      <c r="D63" s="810"/>
      <c r="E63" s="810"/>
      <c r="F63" s="810"/>
      <c r="G63" s="810"/>
      <c r="H63" s="810"/>
      <c r="I63" s="810"/>
      <c r="J63" s="810"/>
      <c r="K63" s="2042" t="str">
        <f>IF(AE60&lt;&gt;"",IFERROR(VLOOKUP(AE60,AF167:AR177,9,FALSE),""),'第二面-3'!K6)</f>
        <v/>
      </c>
      <c r="L63" s="2042"/>
      <c r="M63" s="2042"/>
      <c r="N63" s="2042"/>
      <c r="O63" s="2042"/>
      <c r="P63" s="2042"/>
      <c r="Q63" s="2042"/>
      <c r="R63" s="2042"/>
      <c r="S63" s="2042"/>
      <c r="T63" s="2042"/>
      <c r="U63" s="2042"/>
      <c r="V63" s="2042"/>
      <c r="W63" s="2042"/>
      <c r="X63" s="2042"/>
      <c r="Y63" s="2042"/>
      <c r="Z63" s="2042"/>
      <c r="AA63" s="2042"/>
      <c r="AB63" s="2042"/>
      <c r="AC63" s="2042"/>
      <c r="AD63" s="599"/>
    </row>
    <row r="64" spans="1:31" ht="16.5" customHeight="1">
      <c r="A64" s="780" t="s">
        <v>2741</v>
      </c>
      <c r="B64" s="810"/>
      <c r="C64" s="810"/>
      <c r="D64" s="810"/>
      <c r="E64" s="810"/>
      <c r="F64" s="810"/>
      <c r="G64" s="810"/>
      <c r="H64" s="810"/>
      <c r="I64" s="810"/>
      <c r="J64" s="810"/>
      <c r="K64" s="2032" t="str">
        <f>IF(AE60&lt;&gt;"",IFERROR(VLOOKUP(AE60,AF167:AR177,10,FALSE),""),'第二面-3'!K7)</f>
        <v/>
      </c>
      <c r="L64" s="2032"/>
      <c r="M64" s="2032"/>
      <c r="N64" s="809"/>
      <c r="O64" s="809"/>
      <c r="P64" s="809"/>
      <c r="Q64" s="810"/>
      <c r="R64" s="810"/>
      <c r="S64" s="810"/>
      <c r="T64" s="810"/>
      <c r="U64" s="810"/>
      <c r="V64" s="810"/>
      <c r="W64" s="810"/>
      <c r="X64" s="810"/>
      <c r="Y64" s="810"/>
      <c r="Z64" s="810"/>
      <c r="AA64" s="810"/>
      <c r="AB64" s="810"/>
      <c r="AC64" s="810"/>
      <c r="AD64" s="599"/>
    </row>
    <row r="65" spans="1:31" ht="16.5" customHeight="1">
      <c r="A65" s="780" t="s">
        <v>2742</v>
      </c>
      <c r="B65" s="810"/>
      <c r="C65" s="810"/>
      <c r="D65" s="810"/>
      <c r="E65" s="810"/>
      <c r="F65" s="810"/>
      <c r="G65" s="810"/>
      <c r="H65" s="810"/>
      <c r="I65" s="810"/>
      <c r="J65" s="810"/>
      <c r="K65" s="2033" t="str">
        <f>IF(AE60&lt;&gt;"",IFERROR(VLOOKUP(AE60,AF167:AR177,11,FALSE),""),'第二面-3'!K8)</f>
        <v/>
      </c>
      <c r="L65" s="2033"/>
      <c r="M65" s="2033"/>
      <c r="N65" s="2033"/>
      <c r="O65" s="2033"/>
      <c r="P65" s="2033"/>
      <c r="Q65" s="2033"/>
      <c r="R65" s="2033"/>
      <c r="S65" s="2033"/>
      <c r="T65" s="2033"/>
      <c r="U65" s="2033"/>
      <c r="V65" s="2033"/>
      <c r="W65" s="2033"/>
      <c r="X65" s="2033"/>
      <c r="Y65" s="2033"/>
      <c r="Z65" s="2033"/>
      <c r="AA65" s="2033"/>
      <c r="AB65" s="2033"/>
      <c r="AC65" s="2033"/>
      <c r="AD65" s="599"/>
    </row>
    <row r="66" spans="1:31" ht="16.5" customHeight="1">
      <c r="A66" s="780" t="s">
        <v>2743</v>
      </c>
      <c r="B66" s="810"/>
      <c r="C66" s="810"/>
      <c r="D66" s="810"/>
      <c r="E66" s="810"/>
      <c r="F66" s="810"/>
      <c r="G66" s="810"/>
      <c r="H66" s="810"/>
      <c r="I66" s="810"/>
      <c r="J66" s="810"/>
      <c r="K66" s="2014" t="str">
        <f>IF(AE60&lt;&gt;"",IFERROR(VLOOKUP(AE60,AF167:AR177,12,FALSE),""),'第二面-3'!K9)</f>
        <v/>
      </c>
      <c r="L66" s="2014"/>
      <c r="M66" s="2014"/>
      <c r="N66" s="2014"/>
      <c r="O66" s="2014"/>
      <c r="P66" s="2014"/>
      <c r="Q66" s="2014"/>
      <c r="R66" s="2014"/>
      <c r="S66" s="2014"/>
      <c r="T66" s="2014"/>
      <c r="U66" s="2014"/>
      <c r="V66" s="2014"/>
      <c r="W66" s="2014"/>
      <c r="X66" s="2014"/>
      <c r="Y66" s="2014"/>
      <c r="Z66" s="2014"/>
      <c r="AA66" s="2014"/>
      <c r="AB66" s="2014"/>
      <c r="AC66" s="2014"/>
      <c r="AD66" s="599"/>
    </row>
    <row r="67" spans="1:31" ht="16.5" customHeight="1">
      <c r="A67" s="780" t="s">
        <v>4214</v>
      </c>
      <c r="B67" s="810"/>
      <c r="C67" s="810"/>
      <c r="D67" s="810"/>
      <c r="E67" s="810"/>
      <c r="F67" s="810"/>
      <c r="G67" s="810"/>
      <c r="H67" s="810"/>
      <c r="I67" s="810"/>
      <c r="J67" s="810"/>
      <c r="K67" s="2014" t="str">
        <f>IF(AE60&lt;&gt;"",IFERROR(VLOOKUP(AE60,AF167:AR177,13,FALSE),""),'第二面-3'!K10)</f>
        <v/>
      </c>
      <c r="L67" s="2014"/>
      <c r="M67" s="2014"/>
      <c r="N67" s="2014"/>
      <c r="O67" s="2014"/>
      <c r="P67" s="2014"/>
      <c r="Q67" s="2014"/>
      <c r="R67" s="2014"/>
      <c r="S67" s="2014"/>
      <c r="T67" s="2014"/>
      <c r="U67" s="2014"/>
      <c r="V67" s="2014"/>
      <c r="W67" s="2014"/>
      <c r="X67" s="2014"/>
      <c r="Y67" s="2014"/>
      <c r="Z67" s="2014"/>
      <c r="AA67" s="2014"/>
      <c r="AB67" s="2014"/>
      <c r="AC67" s="2014"/>
      <c r="AD67" s="599"/>
    </row>
    <row r="68" spans="1:31" ht="8.4499999999999993" customHeight="1">
      <c r="A68" s="823"/>
      <c r="B68" s="2038"/>
      <c r="C68" s="2038"/>
      <c r="D68" s="2038"/>
      <c r="E68" s="2038"/>
      <c r="F68" s="2038"/>
      <c r="G68" s="2038"/>
      <c r="H68" s="2038"/>
      <c r="I68" s="2038"/>
      <c r="J68" s="2038"/>
      <c r="K68" s="2038"/>
      <c r="L68" s="2038"/>
      <c r="M68" s="2039"/>
      <c r="N68" s="2039"/>
      <c r="O68" s="2039"/>
      <c r="P68" s="2039"/>
      <c r="Q68" s="2039"/>
      <c r="R68" s="2039"/>
      <c r="S68" s="2039"/>
      <c r="T68" s="2039"/>
      <c r="U68" s="2039"/>
      <c r="V68" s="2039"/>
      <c r="W68" s="2039"/>
      <c r="X68" s="2039"/>
      <c r="Y68" s="2039"/>
      <c r="Z68" s="2039"/>
      <c r="AA68" s="2039"/>
      <c r="AB68" s="2039"/>
      <c r="AC68" s="2039"/>
      <c r="AD68" s="599"/>
    </row>
    <row r="69" spans="1:31" ht="16.5" customHeight="1" thickBot="1">
      <c r="A69" s="780" t="s">
        <v>2797</v>
      </c>
      <c r="B69" s="810"/>
      <c r="C69" s="810"/>
      <c r="D69" s="810"/>
      <c r="E69" s="810"/>
      <c r="F69" s="810"/>
      <c r="G69" s="810"/>
      <c r="H69" s="810"/>
      <c r="I69" s="810"/>
      <c r="J69" s="810"/>
      <c r="K69" s="810"/>
      <c r="L69" s="810"/>
      <c r="M69" s="810"/>
      <c r="N69" s="810"/>
      <c r="O69" s="810"/>
      <c r="P69" s="810"/>
      <c r="Q69" s="810"/>
      <c r="R69" s="810"/>
      <c r="S69" s="810"/>
      <c r="T69" s="810"/>
      <c r="U69" s="810"/>
      <c r="V69" s="810"/>
      <c r="W69" s="810"/>
      <c r="X69" s="810"/>
      <c r="Y69" s="810"/>
      <c r="Z69" s="810"/>
      <c r="AA69" s="810"/>
      <c r="AB69" s="810"/>
      <c r="AC69" s="810"/>
      <c r="AD69" s="599"/>
    </row>
    <row r="70" spans="1:31" ht="16.5" customHeight="1" thickBot="1">
      <c r="A70" s="780" t="s">
        <v>2739</v>
      </c>
      <c r="B70" s="810"/>
      <c r="C70" s="810"/>
      <c r="D70" s="810"/>
      <c r="E70" s="810"/>
      <c r="F70" s="814"/>
      <c r="G70" s="814"/>
      <c r="H70" s="814"/>
      <c r="I70" s="814"/>
      <c r="J70" s="814"/>
      <c r="K70" s="814" t="s">
        <v>2565</v>
      </c>
      <c r="L70" s="2046" t="str">
        <f>IF(AE70&lt;&gt;"",IFERROR(VLOOKUP(AE70,AF167:AR177,2,FALSE),""),'第二面-3'!L12)</f>
        <v/>
      </c>
      <c r="M70" s="2046"/>
      <c r="N70" s="2046"/>
      <c r="O70" s="2037" t="s">
        <v>2566</v>
      </c>
      <c r="P70" s="2037"/>
      <c r="Q70" s="2037"/>
      <c r="R70" s="2046" t="str">
        <f>IF(AE70&lt;&gt;"",IFERROR(VLOOKUP(AE70,AF167:AR177,3,FALSE),""),'第二面-3'!R12)</f>
        <v/>
      </c>
      <c r="S70" s="2046"/>
      <c r="T70" s="2046"/>
      <c r="U70" s="2037" t="s">
        <v>2567</v>
      </c>
      <c r="V70" s="2037"/>
      <c r="W70" s="2037"/>
      <c r="X70" s="2046" t="str">
        <f>IF(AE70&lt;&gt;"",IFERROR(VLOOKUP(AE70,AF167:AR177,4,FALSE),""),'第二面-3'!X12)</f>
        <v/>
      </c>
      <c r="Y70" s="2046"/>
      <c r="Z70" s="2046"/>
      <c r="AA70" s="2046"/>
      <c r="AB70" s="2046"/>
      <c r="AC70" s="810" t="s">
        <v>17</v>
      </c>
      <c r="AD70" s="599" t="s">
        <v>2519</v>
      </c>
      <c r="AE70" s="815"/>
    </row>
    <row r="71" spans="1:31" ht="16.5" customHeight="1">
      <c r="A71" s="780" t="s">
        <v>2734</v>
      </c>
      <c r="B71" s="810"/>
      <c r="C71" s="810"/>
      <c r="D71" s="810"/>
      <c r="E71" s="810"/>
      <c r="F71" s="816"/>
      <c r="G71" s="816"/>
      <c r="H71" s="816"/>
      <c r="I71" s="816"/>
      <c r="J71" s="816"/>
      <c r="K71" s="2033" t="str">
        <f>IF(AE70&lt;&gt;"",IFERROR(VLOOKUP(AE70,AF167:AR177,5,FALSE),""),'第二面-3'!K13)</f>
        <v/>
      </c>
      <c r="L71" s="2033"/>
      <c r="M71" s="2033"/>
      <c r="N71" s="2033"/>
      <c r="O71" s="2033"/>
      <c r="P71" s="2033"/>
      <c r="Q71" s="2033"/>
      <c r="R71" s="2033"/>
      <c r="S71" s="2033"/>
      <c r="T71" s="2033"/>
      <c r="U71" s="2033"/>
      <c r="V71" s="2033"/>
      <c r="W71" s="2033"/>
      <c r="X71" s="2033"/>
      <c r="Y71" s="2033"/>
      <c r="Z71" s="2033"/>
      <c r="AA71" s="2033"/>
      <c r="AB71" s="2033"/>
      <c r="AC71" s="2033"/>
      <c r="AD71" s="599"/>
    </row>
    <row r="72" spans="1:31" ht="16.5" customHeight="1">
      <c r="A72" s="780" t="s">
        <v>2795</v>
      </c>
      <c r="B72" s="810"/>
      <c r="C72" s="810"/>
      <c r="D72" s="810"/>
      <c r="E72" s="810"/>
      <c r="F72" s="810"/>
      <c r="G72" s="810"/>
      <c r="H72" s="810"/>
      <c r="I72" s="810"/>
      <c r="J72" s="810"/>
      <c r="K72" s="810" t="s">
        <v>2565</v>
      </c>
      <c r="L72" s="2045" t="str">
        <f>IF(AE70&lt;&gt;"",IFERROR(VLOOKUP(AE70,AF167:AR177,6,FALSE),""),'第二面-3'!L14)</f>
        <v/>
      </c>
      <c r="M72" s="2045"/>
      <c r="N72" s="2037" t="s">
        <v>2570</v>
      </c>
      <c r="O72" s="2037"/>
      <c r="P72" s="2037"/>
      <c r="Q72" s="2037"/>
      <c r="R72" s="2037"/>
      <c r="S72" s="2046" t="str">
        <f>IF(AE70&lt;&gt;"",IFERROR(VLOOKUP(AE70,AF167:AR177,7,FALSE),""),'第二面-3'!S14)</f>
        <v/>
      </c>
      <c r="T72" s="2046"/>
      <c r="U72" s="2037" t="s">
        <v>2571</v>
      </c>
      <c r="V72" s="2037"/>
      <c r="W72" s="2037"/>
      <c r="X72" s="2037"/>
      <c r="Y72" s="2046" t="str">
        <f>IF(AE70&lt;&gt;"",IFERROR(VLOOKUP(AE70,AF167:AR177,8,FALSE),""),'第二面-3'!Y14)</f>
        <v/>
      </c>
      <c r="Z72" s="2046"/>
      <c r="AA72" s="2046"/>
      <c r="AB72" s="2046"/>
      <c r="AC72" s="810" t="s">
        <v>17</v>
      </c>
      <c r="AD72" s="599"/>
    </row>
    <row r="73" spans="1:31" ht="16.5" customHeight="1">
      <c r="A73" s="780"/>
      <c r="B73" s="810"/>
      <c r="C73" s="810"/>
      <c r="D73" s="810"/>
      <c r="E73" s="810"/>
      <c r="F73" s="810"/>
      <c r="G73" s="810"/>
      <c r="H73" s="810"/>
      <c r="I73" s="810"/>
      <c r="J73" s="810"/>
      <c r="K73" s="2042" t="str">
        <f>IF(AE70&lt;&gt;"",IFERROR(VLOOKUP(AE70,AF167:AR177,9,FALSE),""),'第二面-3'!K15)</f>
        <v/>
      </c>
      <c r="L73" s="2042"/>
      <c r="M73" s="2042"/>
      <c r="N73" s="2042"/>
      <c r="O73" s="2042"/>
      <c r="P73" s="2042"/>
      <c r="Q73" s="2042"/>
      <c r="R73" s="2042"/>
      <c r="S73" s="2042"/>
      <c r="T73" s="2042"/>
      <c r="U73" s="2042"/>
      <c r="V73" s="2042"/>
      <c r="W73" s="2042"/>
      <c r="X73" s="2042"/>
      <c r="Y73" s="2042"/>
      <c r="Z73" s="2042"/>
      <c r="AA73" s="2042"/>
      <c r="AB73" s="2042"/>
      <c r="AC73" s="2042"/>
      <c r="AD73" s="599"/>
    </row>
    <row r="74" spans="1:31" ht="16.5" customHeight="1">
      <c r="A74" s="780" t="s">
        <v>2741</v>
      </c>
      <c r="B74" s="810"/>
      <c r="C74" s="810"/>
      <c r="D74" s="810"/>
      <c r="E74" s="810"/>
      <c r="F74" s="810"/>
      <c r="G74" s="810"/>
      <c r="H74" s="810"/>
      <c r="I74" s="810"/>
      <c r="J74" s="810"/>
      <c r="K74" s="2032" t="str">
        <f>IF(AE70&lt;&gt;"",IFERROR(VLOOKUP(AE70,AF167:AR177,10,FALSE),""),'第二面-3'!K16)</f>
        <v/>
      </c>
      <c r="L74" s="2032"/>
      <c r="M74" s="2032"/>
      <c r="N74" s="809"/>
      <c r="O74" s="809"/>
      <c r="P74" s="809"/>
      <c r="Q74" s="810"/>
      <c r="R74" s="810"/>
      <c r="S74" s="810"/>
      <c r="T74" s="810"/>
      <c r="U74" s="810"/>
      <c r="V74" s="810"/>
      <c r="W74" s="810"/>
      <c r="X74" s="810"/>
      <c r="Y74" s="810"/>
      <c r="Z74" s="810"/>
      <c r="AA74" s="810"/>
      <c r="AB74" s="810"/>
      <c r="AC74" s="810"/>
      <c r="AD74" s="599"/>
    </row>
    <row r="75" spans="1:31" ht="16.5" customHeight="1">
      <c r="A75" s="780" t="s">
        <v>2742</v>
      </c>
      <c r="B75" s="810"/>
      <c r="C75" s="810"/>
      <c r="D75" s="810"/>
      <c r="E75" s="810"/>
      <c r="F75" s="810"/>
      <c r="G75" s="810"/>
      <c r="H75" s="810"/>
      <c r="I75" s="810"/>
      <c r="J75" s="810"/>
      <c r="K75" s="2033" t="str">
        <f>IF(AE70&lt;&gt;"",IFERROR(VLOOKUP(AE70,AF167:AR177,11,FALSE),""),'第二面-3'!K17)</f>
        <v/>
      </c>
      <c r="L75" s="2033"/>
      <c r="M75" s="2033"/>
      <c r="N75" s="2033"/>
      <c r="O75" s="2033"/>
      <c r="P75" s="2033"/>
      <c r="Q75" s="2033"/>
      <c r="R75" s="2033"/>
      <c r="S75" s="2033"/>
      <c r="T75" s="2033"/>
      <c r="U75" s="2033"/>
      <c r="V75" s="2033"/>
      <c r="W75" s="2033"/>
      <c r="X75" s="2033"/>
      <c r="Y75" s="2033"/>
      <c r="Z75" s="2033"/>
      <c r="AA75" s="2033"/>
      <c r="AB75" s="2033"/>
      <c r="AC75" s="2033"/>
      <c r="AD75" s="599"/>
    </row>
    <row r="76" spans="1:31" ht="16.5" customHeight="1">
      <c r="A76" s="780" t="s">
        <v>2743</v>
      </c>
      <c r="B76" s="810"/>
      <c r="C76" s="810"/>
      <c r="D76" s="810"/>
      <c r="E76" s="810"/>
      <c r="F76" s="810"/>
      <c r="G76" s="810"/>
      <c r="H76" s="810"/>
      <c r="I76" s="810"/>
      <c r="J76" s="810"/>
      <c r="K76" s="2014" t="str">
        <f>IF(AE70&lt;&gt;"",IFERROR(VLOOKUP(AE70,AF167:AR177,12,FALSE),""),'第二面-3'!K18)</f>
        <v/>
      </c>
      <c r="L76" s="2014"/>
      <c r="M76" s="2014"/>
      <c r="N76" s="2014"/>
      <c r="O76" s="2014"/>
      <c r="P76" s="2014"/>
      <c r="Q76" s="2014"/>
      <c r="R76" s="2014"/>
      <c r="S76" s="2014"/>
      <c r="T76" s="2014"/>
      <c r="U76" s="2014"/>
      <c r="V76" s="2014"/>
      <c r="W76" s="2014"/>
      <c r="X76" s="2014"/>
      <c r="Y76" s="2014"/>
      <c r="Z76" s="2014"/>
      <c r="AA76" s="2014"/>
      <c r="AB76" s="2014"/>
      <c r="AC76" s="2014"/>
      <c r="AD76" s="599"/>
    </row>
    <row r="77" spans="1:31" ht="16.5" customHeight="1" thickBot="1">
      <c r="A77" s="780" t="s">
        <v>4214</v>
      </c>
      <c r="B77" s="810"/>
      <c r="C77" s="810"/>
      <c r="D77" s="810"/>
      <c r="E77" s="810"/>
      <c r="F77" s="810"/>
      <c r="G77" s="810"/>
      <c r="H77" s="810"/>
      <c r="I77" s="810"/>
      <c r="J77" s="810"/>
      <c r="K77" s="2014" t="str">
        <f>IF(AE70&lt;&gt;"",IFERROR(VLOOKUP(AE70,AF167:AR177,13,FALSE),""),'第二面-3'!K19)</f>
        <v/>
      </c>
      <c r="L77" s="2014"/>
      <c r="M77" s="2014"/>
      <c r="N77" s="2014"/>
      <c r="O77" s="2014"/>
      <c r="P77" s="2014"/>
      <c r="Q77" s="2014"/>
      <c r="R77" s="2014"/>
      <c r="S77" s="2014"/>
      <c r="T77" s="2014"/>
      <c r="U77" s="2014"/>
      <c r="V77" s="2014"/>
      <c r="W77" s="2014"/>
      <c r="X77" s="2014"/>
      <c r="Y77" s="2014"/>
      <c r="Z77" s="2014"/>
      <c r="AA77" s="2014"/>
      <c r="AB77" s="2014"/>
      <c r="AC77" s="2014"/>
      <c r="AD77" s="599"/>
    </row>
    <row r="78" spans="1:31" ht="16.5" customHeight="1" thickBot="1">
      <c r="A78" s="780" t="s">
        <v>2739</v>
      </c>
      <c r="B78" s="810"/>
      <c r="C78" s="810"/>
      <c r="D78" s="810"/>
      <c r="E78" s="810"/>
      <c r="F78" s="814"/>
      <c r="G78" s="814"/>
      <c r="H78" s="814"/>
      <c r="I78" s="814"/>
      <c r="J78" s="814"/>
      <c r="K78" s="814" t="s">
        <v>2565</v>
      </c>
      <c r="L78" s="2046" t="str">
        <f>IF(AE78&lt;&gt;"",IFERROR(VLOOKUP(AE78,AF167:AR177,2,FALSE),""),'第二面-3'!L20)</f>
        <v/>
      </c>
      <c r="M78" s="2046"/>
      <c r="N78" s="2046"/>
      <c r="O78" s="2037" t="s">
        <v>2566</v>
      </c>
      <c r="P78" s="2037"/>
      <c r="Q78" s="2037"/>
      <c r="R78" s="2046" t="str">
        <f>IF(AE78&lt;&gt;"",IFERROR(VLOOKUP(AE78,AF167:AR177,3,FALSE),""),'第二面-3'!R20)</f>
        <v/>
      </c>
      <c r="S78" s="2046"/>
      <c r="T78" s="2046"/>
      <c r="U78" s="2037" t="s">
        <v>2567</v>
      </c>
      <c r="V78" s="2037"/>
      <c r="W78" s="2037"/>
      <c r="X78" s="2046" t="str">
        <f>IF(AE78&lt;&gt;"",IFERROR(VLOOKUP(AE78,AF167:AR177,4,FALSE),""),'第二面-3'!X20)</f>
        <v/>
      </c>
      <c r="Y78" s="2046"/>
      <c r="Z78" s="2046"/>
      <c r="AA78" s="2046"/>
      <c r="AB78" s="2046"/>
      <c r="AC78" s="810" t="s">
        <v>17</v>
      </c>
      <c r="AD78" s="599" t="s">
        <v>2519</v>
      </c>
      <c r="AE78" s="815"/>
    </row>
    <row r="79" spans="1:31" ht="16.5" customHeight="1">
      <c r="A79" s="780" t="s">
        <v>2734</v>
      </c>
      <c r="B79" s="810"/>
      <c r="C79" s="810"/>
      <c r="D79" s="810"/>
      <c r="E79" s="810"/>
      <c r="F79" s="816"/>
      <c r="G79" s="816"/>
      <c r="H79" s="816"/>
      <c r="I79" s="816"/>
      <c r="J79" s="816"/>
      <c r="K79" s="2033" t="str">
        <f>IF(AE78&lt;&gt;"",IFERROR(VLOOKUP(AE78,AF167:AR177,5,FALSE),""),'第二面-3'!K21)</f>
        <v/>
      </c>
      <c r="L79" s="2033"/>
      <c r="M79" s="2033"/>
      <c r="N79" s="2033"/>
      <c r="O79" s="2033"/>
      <c r="P79" s="2033"/>
      <c r="Q79" s="2033"/>
      <c r="R79" s="2033"/>
      <c r="S79" s="2033"/>
      <c r="T79" s="2033"/>
      <c r="U79" s="2033"/>
      <c r="V79" s="2033"/>
      <c r="W79" s="2033"/>
      <c r="X79" s="2033"/>
      <c r="Y79" s="2033"/>
      <c r="Z79" s="2033"/>
      <c r="AA79" s="2033"/>
      <c r="AB79" s="2033"/>
      <c r="AC79" s="2033"/>
      <c r="AD79" s="599"/>
    </row>
    <row r="80" spans="1:31" ht="16.5" customHeight="1">
      <c r="A80" s="780" t="s">
        <v>2795</v>
      </c>
      <c r="B80" s="810"/>
      <c r="C80" s="810"/>
      <c r="D80" s="810"/>
      <c r="E80" s="810"/>
      <c r="F80" s="810"/>
      <c r="G80" s="810"/>
      <c r="H80" s="810"/>
      <c r="I80" s="810"/>
      <c r="J80" s="810"/>
      <c r="K80" s="810" t="s">
        <v>2565</v>
      </c>
      <c r="L80" s="2045" t="str">
        <f>IF(AE78&lt;&gt;"",IFERROR(VLOOKUP(AE78,AF167:AR177,6,FALSE),""),'第二面-3'!L22)</f>
        <v/>
      </c>
      <c r="M80" s="2045"/>
      <c r="N80" s="2037" t="s">
        <v>2570</v>
      </c>
      <c r="O80" s="2037"/>
      <c r="P80" s="2037"/>
      <c r="Q80" s="2037"/>
      <c r="R80" s="2037"/>
      <c r="S80" s="2046" t="str">
        <f>IF(AE78&lt;&gt;"",IFERROR(VLOOKUP(AE78,AF167:AR177,7,FALSE),""),'第二面-3'!S22)</f>
        <v/>
      </c>
      <c r="T80" s="2046"/>
      <c r="U80" s="2037" t="s">
        <v>2571</v>
      </c>
      <c r="V80" s="2037"/>
      <c r="W80" s="2037"/>
      <c r="X80" s="2037"/>
      <c r="Y80" s="2046" t="str">
        <f>IF(AE78&lt;&gt;"",IFERROR(VLOOKUP(AE78,AF167:AR177,8,FALSE),""),'第二面-3'!Y22)</f>
        <v/>
      </c>
      <c r="Z80" s="2046"/>
      <c r="AA80" s="2046"/>
      <c r="AB80" s="2046"/>
      <c r="AC80" s="810" t="s">
        <v>17</v>
      </c>
      <c r="AD80" s="599"/>
    </row>
    <row r="81" spans="1:31" ht="16.5" customHeight="1">
      <c r="A81" s="780"/>
      <c r="B81" s="810"/>
      <c r="C81" s="810"/>
      <c r="D81" s="810"/>
      <c r="E81" s="810"/>
      <c r="F81" s="810"/>
      <c r="G81" s="810"/>
      <c r="H81" s="810"/>
      <c r="I81" s="810"/>
      <c r="J81" s="810"/>
      <c r="K81" s="2042" t="str">
        <f>IF(AE78&lt;&gt;"",IFERROR(VLOOKUP(AE78,AF167:AR177,9,FALSE),""),'第二面-3'!K23)</f>
        <v/>
      </c>
      <c r="L81" s="2042"/>
      <c r="M81" s="2042"/>
      <c r="N81" s="2042"/>
      <c r="O81" s="2042"/>
      <c r="P81" s="2042"/>
      <c r="Q81" s="2042"/>
      <c r="R81" s="2042"/>
      <c r="S81" s="2042"/>
      <c r="T81" s="2042"/>
      <c r="U81" s="2042"/>
      <c r="V81" s="2042"/>
      <c r="W81" s="2042"/>
      <c r="X81" s="2042"/>
      <c r="Y81" s="2042"/>
      <c r="Z81" s="2042"/>
      <c r="AA81" s="2042"/>
      <c r="AB81" s="2042"/>
      <c r="AC81" s="2042"/>
      <c r="AD81" s="599"/>
    </row>
    <row r="82" spans="1:31" ht="16.5" customHeight="1">
      <c r="A82" s="780" t="s">
        <v>2741</v>
      </c>
      <c r="B82" s="810"/>
      <c r="C82" s="810"/>
      <c r="D82" s="810"/>
      <c r="E82" s="810"/>
      <c r="F82" s="810"/>
      <c r="G82" s="810"/>
      <c r="H82" s="810"/>
      <c r="I82" s="810"/>
      <c r="J82" s="810"/>
      <c r="K82" s="2032" t="str">
        <f>IF(AE78&lt;&gt;"",IFERROR(VLOOKUP(AE78,AF167:AR177,10,FALSE),""),'第二面-3'!K24)</f>
        <v/>
      </c>
      <c r="L82" s="2032"/>
      <c r="M82" s="2032"/>
      <c r="N82" s="809"/>
      <c r="O82" s="809"/>
      <c r="P82" s="809"/>
      <c r="Q82" s="810"/>
      <c r="R82" s="810"/>
      <c r="S82" s="810"/>
      <c r="T82" s="810"/>
      <c r="U82" s="810"/>
      <c r="V82" s="810"/>
      <c r="W82" s="810"/>
      <c r="X82" s="810"/>
      <c r="Y82" s="810"/>
      <c r="Z82" s="810"/>
      <c r="AA82" s="810"/>
      <c r="AB82" s="810"/>
      <c r="AC82" s="810"/>
      <c r="AD82" s="599"/>
    </row>
    <row r="83" spans="1:31" ht="16.5" customHeight="1">
      <c r="A83" s="780" t="s">
        <v>2742</v>
      </c>
      <c r="B83" s="810"/>
      <c r="C83" s="810"/>
      <c r="D83" s="810"/>
      <c r="E83" s="810"/>
      <c r="F83" s="810"/>
      <c r="G83" s="810"/>
      <c r="H83" s="810"/>
      <c r="I83" s="810"/>
      <c r="J83" s="810"/>
      <c r="K83" s="2033" t="str">
        <f>IF(AE78&lt;&gt;"",IFERROR(VLOOKUP(AE78,AF167:AR177,11,FALSE),""),'第二面-3'!K25)</f>
        <v/>
      </c>
      <c r="L83" s="2033"/>
      <c r="M83" s="2033"/>
      <c r="N83" s="2033"/>
      <c r="O83" s="2033"/>
      <c r="P83" s="2033"/>
      <c r="Q83" s="2033"/>
      <c r="R83" s="2033"/>
      <c r="S83" s="2033"/>
      <c r="T83" s="2033"/>
      <c r="U83" s="2033"/>
      <c r="V83" s="2033"/>
      <c r="W83" s="2033"/>
      <c r="X83" s="2033"/>
      <c r="Y83" s="2033"/>
      <c r="Z83" s="2033"/>
      <c r="AA83" s="2033"/>
      <c r="AB83" s="2033"/>
      <c r="AC83" s="2033"/>
      <c r="AD83" s="599"/>
    </row>
    <row r="84" spans="1:31" ht="16.5" customHeight="1">
      <c r="A84" s="780" t="s">
        <v>2743</v>
      </c>
      <c r="B84" s="810"/>
      <c r="C84" s="810"/>
      <c r="D84" s="810"/>
      <c r="E84" s="810"/>
      <c r="F84" s="810"/>
      <c r="G84" s="810"/>
      <c r="H84" s="810"/>
      <c r="I84" s="810"/>
      <c r="J84" s="810"/>
      <c r="K84" s="2014" t="str">
        <f>IF(AE78&lt;&gt;"",IFERROR(VLOOKUP(AE78,AF167:AR177,12,FALSE),""),'第二面-3'!K26)</f>
        <v/>
      </c>
      <c r="L84" s="2014"/>
      <c r="M84" s="2014"/>
      <c r="N84" s="2014"/>
      <c r="O84" s="2014"/>
      <c r="P84" s="2014"/>
      <c r="Q84" s="2014"/>
      <c r="R84" s="2014"/>
      <c r="S84" s="2014"/>
      <c r="T84" s="2014"/>
      <c r="U84" s="2014"/>
      <c r="V84" s="2014"/>
      <c r="W84" s="2014"/>
      <c r="X84" s="2014"/>
      <c r="Y84" s="2014"/>
      <c r="Z84" s="2014"/>
      <c r="AA84" s="2014"/>
      <c r="AB84" s="2014"/>
      <c r="AC84" s="2014"/>
      <c r="AD84" s="599"/>
    </row>
    <row r="85" spans="1:31" ht="16.5" customHeight="1" thickBot="1">
      <c r="A85" s="780" t="s">
        <v>4214</v>
      </c>
      <c r="B85" s="810"/>
      <c r="C85" s="810"/>
      <c r="D85" s="810"/>
      <c r="E85" s="810"/>
      <c r="F85" s="810"/>
      <c r="G85" s="810"/>
      <c r="H85" s="810"/>
      <c r="I85" s="810"/>
      <c r="J85" s="810"/>
      <c r="K85" s="2014" t="str">
        <f>IF(AE78&lt;&gt;"",IFERROR(VLOOKUP(AE78,AF167:AR177,13,FALSE),""),'第二面-3'!K27)</f>
        <v/>
      </c>
      <c r="L85" s="2014"/>
      <c r="M85" s="2014"/>
      <c r="N85" s="2014"/>
      <c r="O85" s="2014"/>
      <c r="P85" s="2014"/>
      <c r="Q85" s="2014"/>
      <c r="R85" s="2014"/>
      <c r="S85" s="2014"/>
      <c r="T85" s="2014"/>
      <c r="U85" s="2014"/>
      <c r="V85" s="2014"/>
      <c r="W85" s="2014"/>
      <c r="X85" s="2014"/>
      <c r="Y85" s="2014"/>
      <c r="Z85" s="2014"/>
      <c r="AA85" s="2014"/>
      <c r="AB85" s="2014"/>
      <c r="AC85" s="2014"/>
      <c r="AD85" s="599"/>
    </row>
    <row r="86" spans="1:31" ht="16.5" customHeight="1" thickBot="1">
      <c r="A86" s="780" t="s">
        <v>2739</v>
      </c>
      <c r="B86" s="810"/>
      <c r="C86" s="810"/>
      <c r="D86" s="810"/>
      <c r="E86" s="810"/>
      <c r="F86" s="814"/>
      <c r="G86" s="814"/>
      <c r="H86" s="814"/>
      <c r="I86" s="814"/>
      <c r="J86" s="814"/>
      <c r="K86" s="814" t="s">
        <v>2565</v>
      </c>
      <c r="L86" s="2046" t="str">
        <f>IF(AE86&lt;&gt;"",IFERROR(VLOOKUP(AE86,AF167:AR177,2,FALSE),""),'第二面-3'!L28)</f>
        <v/>
      </c>
      <c r="M86" s="2046"/>
      <c r="N86" s="2046"/>
      <c r="O86" s="2037" t="s">
        <v>2566</v>
      </c>
      <c r="P86" s="2037"/>
      <c r="Q86" s="2037"/>
      <c r="R86" s="2046" t="str">
        <f>IF(AE86&lt;&gt;"",IFERROR(VLOOKUP(AE86,AF167:AR177,3,FALSE),""),'第二面-3'!R28)</f>
        <v/>
      </c>
      <c r="S86" s="2046"/>
      <c r="T86" s="2046"/>
      <c r="U86" s="2037" t="s">
        <v>2567</v>
      </c>
      <c r="V86" s="2037"/>
      <c r="W86" s="2037"/>
      <c r="X86" s="2046" t="str">
        <f>IF(AE86&lt;&gt;"",IFERROR(VLOOKUP(AE86,AF167:AR177,4,FALSE),""),'第二面-3'!X28)</f>
        <v/>
      </c>
      <c r="Y86" s="2046"/>
      <c r="Z86" s="2046"/>
      <c r="AA86" s="2046"/>
      <c r="AB86" s="2046"/>
      <c r="AC86" s="810" t="s">
        <v>17</v>
      </c>
      <c r="AD86" s="599" t="s">
        <v>2519</v>
      </c>
      <c r="AE86" s="815"/>
    </row>
    <row r="87" spans="1:31" ht="16.5" customHeight="1">
      <c r="A87" s="780" t="s">
        <v>2734</v>
      </c>
      <c r="B87" s="810"/>
      <c r="C87" s="810"/>
      <c r="D87" s="810"/>
      <c r="E87" s="810"/>
      <c r="F87" s="816"/>
      <c r="G87" s="816"/>
      <c r="H87" s="816"/>
      <c r="I87" s="816"/>
      <c r="J87" s="816"/>
      <c r="K87" s="2033" t="str">
        <f>IF(AE86&lt;&gt;"",IFERROR(VLOOKUP(AE86,AF167:AR177,5,FALSE),""),'第二面-3'!K29)</f>
        <v/>
      </c>
      <c r="L87" s="2033"/>
      <c r="M87" s="2033"/>
      <c r="N87" s="2033"/>
      <c r="O87" s="2033"/>
      <c r="P87" s="2033"/>
      <c r="Q87" s="2033"/>
      <c r="R87" s="2033"/>
      <c r="S87" s="2033"/>
      <c r="T87" s="2033"/>
      <c r="U87" s="2033"/>
      <c r="V87" s="2033"/>
      <c r="W87" s="2033"/>
      <c r="X87" s="2033"/>
      <c r="Y87" s="2033"/>
      <c r="Z87" s="2033"/>
      <c r="AA87" s="2033"/>
      <c r="AB87" s="2033"/>
      <c r="AC87" s="2033"/>
      <c r="AD87" s="599"/>
    </row>
    <row r="88" spans="1:31" ht="16.5" customHeight="1">
      <c r="A88" s="780" t="s">
        <v>2795</v>
      </c>
      <c r="B88" s="810"/>
      <c r="C88" s="810"/>
      <c r="D88" s="810"/>
      <c r="E88" s="810"/>
      <c r="F88" s="810"/>
      <c r="G88" s="810"/>
      <c r="H88" s="810"/>
      <c r="I88" s="810"/>
      <c r="J88" s="810"/>
      <c r="K88" s="810" t="s">
        <v>2565</v>
      </c>
      <c r="L88" s="2045" t="str">
        <f>IF(AE86&lt;&gt;"",IFERROR(VLOOKUP(AE86,AF167:AR177,6,FALSE),""),'第二面-3'!L30)</f>
        <v/>
      </c>
      <c r="M88" s="2045"/>
      <c r="N88" s="2037" t="s">
        <v>2570</v>
      </c>
      <c r="O88" s="2037"/>
      <c r="P88" s="2037"/>
      <c r="Q88" s="2037"/>
      <c r="R88" s="2037"/>
      <c r="S88" s="2046" t="str">
        <f>IF(AE86&lt;&gt;"",IFERROR(VLOOKUP(AE86,AF167:AR177,7,FALSE),""),'第二面-3'!R28)</f>
        <v/>
      </c>
      <c r="T88" s="2046"/>
      <c r="U88" s="2037" t="s">
        <v>2571</v>
      </c>
      <c r="V88" s="2037"/>
      <c r="W88" s="2037"/>
      <c r="X88" s="2037"/>
      <c r="Y88" s="2046" t="str">
        <f>IF(AE86&lt;&gt;"",IFERROR(VLOOKUP(AE86,AF167:AR177,8,FALSE),""),'第二面-3'!Y30)</f>
        <v/>
      </c>
      <c r="Z88" s="2046"/>
      <c r="AA88" s="2046"/>
      <c r="AB88" s="2046"/>
      <c r="AC88" s="810" t="s">
        <v>17</v>
      </c>
      <c r="AD88" s="599"/>
    </row>
    <row r="89" spans="1:31" ht="16.5" customHeight="1">
      <c r="A89" s="780"/>
      <c r="B89" s="810"/>
      <c r="C89" s="810"/>
      <c r="D89" s="810"/>
      <c r="E89" s="810"/>
      <c r="F89" s="810"/>
      <c r="G89" s="810"/>
      <c r="H89" s="810"/>
      <c r="I89" s="810"/>
      <c r="J89" s="810"/>
      <c r="K89" s="2042" t="str">
        <f>IF(AE86&lt;&gt;"",IFERROR(VLOOKUP(AE86,AF167:AR177,9,FALSE),""),'第二面-3'!K31)</f>
        <v/>
      </c>
      <c r="L89" s="2042"/>
      <c r="M89" s="2042"/>
      <c r="N89" s="2042"/>
      <c r="O89" s="2042"/>
      <c r="P89" s="2042"/>
      <c r="Q89" s="2042"/>
      <c r="R89" s="2042"/>
      <c r="S89" s="2042"/>
      <c r="T89" s="2042"/>
      <c r="U89" s="2042"/>
      <c r="V89" s="2042"/>
      <c r="W89" s="2042"/>
      <c r="X89" s="2042"/>
      <c r="Y89" s="2042"/>
      <c r="Z89" s="2042"/>
      <c r="AA89" s="2042"/>
      <c r="AB89" s="2042"/>
      <c r="AC89" s="2042"/>
      <c r="AD89" s="599"/>
    </row>
    <row r="90" spans="1:31" ht="16.5" customHeight="1">
      <c r="A90" s="780" t="s">
        <v>2741</v>
      </c>
      <c r="B90" s="810"/>
      <c r="C90" s="810"/>
      <c r="D90" s="810"/>
      <c r="E90" s="810"/>
      <c r="F90" s="810"/>
      <c r="G90" s="810"/>
      <c r="H90" s="810"/>
      <c r="I90" s="810"/>
      <c r="J90" s="810"/>
      <c r="K90" s="2032" t="str">
        <f>IF(AE86&lt;&gt;"",IFERROR(VLOOKUP(AE86,AF167:AR177,10,FALSE),""),'第二面-3'!K32)</f>
        <v/>
      </c>
      <c r="L90" s="2032"/>
      <c r="M90" s="2032"/>
      <c r="N90" s="809"/>
      <c r="O90" s="809"/>
      <c r="P90" s="809"/>
      <c r="Q90" s="810"/>
      <c r="R90" s="810"/>
      <c r="S90" s="810"/>
      <c r="T90" s="810"/>
      <c r="U90" s="810"/>
      <c r="V90" s="810"/>
      <c r="W90" s="810"/>
      <c r="X90" s="810"/>
      <c r="Y90" s="810"/>
      <c r="Z90" s="810"/>
      <c r="AA90" s="810"/>
      <c r="AB90" s="810"/>
      <c r="AC90" s="810"/>
      <c r="AD90" s="599"/>
    </row>
    <row r="91" spans="1:31" ht="16.5" customHeight="1">
      <c r="A91" s="780" t="s">
        <v>2742</v>
      </c>
      <c r="B91" s="810"/>
      <c r="C91" s="810"/>
      <c r="D91" s="810"/>
      <c r="E91" s="810"/>
      <c r="F91" s="810"/>
      <c r="G91" s="810"/>
      <c r="H91" s="810"/>
      <c r="I91" s="810"/>
      <c r="J91" s="810"/>
      <c r="K91" s="2033" t="str">
        <f>IF(AE86&lt;&gt;"",IFERROR(VLOOKUP(AE86,AF167:AR177,11,FALSE),""),'第二面-3'!K33)</f>
        <v/>
      </c>
      <c r="L91" s="2033"/>
      <c r="M91" s="2033"/>
      <c r="N91" s="2033"/>
      <c r="O91" s="2033"/>
      <c r="P91" s="2033"/>
      <c r="Q91" s="2033"/>
      <c r="R91" s="2033"/>
      <c r="S91" s="2033"/>
      <c r="T91" s="2033"/>
      <c r="U91" s="2033"/>
      <c r="V91" s="2033"/>
      <c r="W91" s="2033"/>
      <c r="X91" s="2033"/>
      <c r="Y91" s="2033"/>
      <c r="Z91" s="2033"/>
      <c r="AA91" s="2033"/>
      <c r="AB91" s="2033"/>
      <c r="AC91" s="2033"/>
      <c r="AD91" s="599"/>
    </row>
    <row r="92" spans="1:31" ht="16.5" customHeight="1">
      <c r="A92" s="780" t="s">
        <v>2743</v>
      </c>
      <c r="B92" s="810"/>
      <c r="C92" s="810"/>
      <c r="D92" s="810"/>
      <c r="E92" s="810"/>
      <c r="F92" s="810"/>
      <c r="G92" s="810"/>
      <c r="H92" s="810"/>
      <c r="I92" s="810"/>
      <c r="J92" s="810"/>
      <c r="K92" s="2014" t="str">
        <f>IF(AE86&lt;&gt;"",IFERROR(VLOOKUP(AE86,AF167:AR177,12,FALSE),""),'第二面-3'!K34)</f>
        <v/>
      </c>
      <c r="L92" s="2014"/>
      <c r="M92" s="2014"/>
      <c r="N92" s="2014"/>
      <c r="O92" s="2014"/>
      <c r="P92" s="2014"/>
      <c r="Q92" s="2014"/>
      <c r="R92" s="2014"/>
      <c r="S92" s="2014"/>
      <c r="T92" s="2014"/>
      <c r="U92" s="2014"/>
      <c r="V92" s="2014"/>
      <c r="W92" s="2014"/>
      <c r="X92" s="2014"/>
      <c r="Y92" s="2014"/>
      <c r="Z92" s="2014"/>
      <c r="AA92" s="2014"/>
      <c r="AB92" s="2014"/>
      <c r="AC92" s="2014"/>
      <c r="AD92" s="599"/>
    </row>
    <row r="93" spans="1:31" ht="16.5" customHeight="1">
      <c r="A93" s="780" t="s">
        <v>4214</v>
      </c>
      <c r="B93" s="810"/>
      <c r="C93" s="810"/>
      <c r="D93" s="810"/>
      <c r="E93" s="810"/>
      <c r="F93" s="810"/>
      <c r="G93" s="810"/>
      <c r="H93" s="810"/>
      <c r="I93" s="810"/>
      <c r="J93" s="810"/>
      <c r="K93" s="2014" t="str">
        <f>IF(AE86&lt;&gt;"",IFERROR(VLOOKUP(AE86,AF167:AR177,13,FALSE),""),'第二面-3'!K35)</f>
        <v/>
      </c>
      <c r="L93" s="2014"/>
      <c r="M93" s="2014"/>
      <c r="N93" s="2014"/>
      <c r="O93" s="2014"/>
      <c r="P93" s="2014"/>
      <c r="Q93" s="2014"/>
      <c r="R93" s="2014"/>
      <c r="S93" s="2014"/>
      <c r="T93" s="2014"/>
      <c r="U93" s="2014"/>
      <c r="V93" s="2014"/>
      <c r="W93" s="2014"/>
      <c r="X93" s="2014"/>
      <c r="Y93" s="2014"/>
      <c r="Z93" s="2014"/>
      <c r="AA93" s="2014"/>
      <c r="AB93" s="2014"/>
      <c r="AC93" s="2014"/>
      <c r="AD93" s="599"/>
    </row>
    <row r="94" spans="1:31" ht="8.4499999999999993" customHeight="1">
      <c r="A94" s="780"/>
      <c r="B94" s="2043"/>
      <c r="C94" s="2043"/>
      <c r="D94" s="2043"/>
      <c r="E94" s="2043"/>
      <c r="F94" s="2043"/>
      <c r="G94" s="2043"/>
      <c r="H94" s="2043"/>
      <c r="I94" s="2043"/>
      <c r="J94" s="2043"/>
      <c r="K94" s="2043"/>
      <c r="L94" s="2043"/>
      <c r="M94" s="2044"/>
      <c r="N94" s="2044"/>
      <c r="O94" s="2044"/>
      <c r="P94" s="2044"/>
      <c r="Q94" s="2044"/>
      <c r="R94" s="2044"/>
      <c r="S94" s="2044"/>
      <c r="T94" s="2044"/>
      <c r="U94" s="2044"/>
      <c r="V94" s="2044"/>
      <c r="W94" s="2044"/>
      <c r="X94" s="2044"/>
      <c r="Y94" s="2044"/>
      <c r="Z94" s="2044"/>
      <c r="AA94" s="2044"/>
      <c r="AB94" s="2044"/>
      <c r="AC94" s="2044"/>
      <c r="AD94" s="599"/>
    </row>
    <row r="95" spans="1:31" s="778" customFormat="1" ht="15.75" customHeight="1">
      <c r="A95" s="822" t="s">
        <v>3607</v>
      </c>
      <c r="B95" s="822"/>
      <c r="C95" s="822"/>
      <c r="D95" s="822"/>
      <c r="E95" s="822"/>
      <c r="F95" s="822"/>
      <c r="G95" s="822"/>
      <c r="H95" s="822"/>
      <c r="I95" s="822"/>
      <c r="J95" s="822"/>
      <c r="K95" s="822"/>
      <c r="L95" s="822"/>
      <c r="M95" s="822"/>
      <c r="N95" s="822"/>
      <c r="O95" s="822"/>
      <c r="P95" s="822"/>
      <c r="Q95" s="822"/>
      <c r="R95" s="822"/>
      <c r="S95" s="822"/>
      <c r="T95" s="822"/>
      <c r="U95" s="822"/>
      <c r="V95" s="822"/>
      <c r="W95" s="822"/>
      <c r="X95" s="822"/>
      <c r="Y95" s="822"/>
      <c r="Z95" s="822"/>
      <c r="AA95" s="822"/>
      <c r="AB95" s="822"/>
      <c r="AC95" s="822"/>
      <c r="AD95" s="777"/>
    </row>
    <row r="96" spans="1:31" ht="15.75" customHeight="1" thickBot="1">
      <c r="A96" s="780" t="s">
        <v>3608</v>
      </c>
      <c r="B96" s="810"/>
      <c r="C96" s="810"/>
      <c r="D96" s="810"/>
      <c r="E96" s="810"/>
      <c r="F96" s="810"/>
      <c r="G96" s="810"/>
      <c r="H96" s="810"/>
      <c r="I96" s="810"/>
      <c r="J96" s="810"/>
      <c r="K96" s="810"/>
      <c r="L96" s="810"/>
      <c r="M96" s="810"/>
      <c r="N96" s="810"/>
      <c r="O96" s="810"/>
      <c r="P96" s="810"/>
      <c r="Q96" s="810"/>
      <c r="R96" s="810"/>
      <c r="S96" s="810"/>
      <c r="T96" s="810"/>
      <c r="U96" s="810"/>
      <c r="V96" s="810"/>
      <c r="W96" s="810"/>
      <c r="X96" s="810"/>
      <c r="Y96" s="810"/>
      <c r="Z96" s="810"/>
      <c r="AA96" s="810"/>
      <c r="AB96" s="810"/>
      <c r="AC96" s="810"/>
      <c r="AD96" s="599"/>
    </row>
    <row r="97" spans="1:31" ht="15.75" customHeight="1" thickBot="1">
      <c r="A97" s="780" t="s">
        <v>2787</v>
      </c>
      <c r="B97" s="810"/>
      <c r="C97" s="810"/>
      <c r="D97" s="810"/>
      <c r="E97" s="810"/>
      <c r="F97" s="810"/>
      <c r="G97" s="810"/>
      <c r="H97" s="810"/>
      <c r="I97" s="810"/>
      <c r="J97" s="810"/>
      <c r="K97" s="2033" t="str">
        <f>IF(AE97&lt;&gt;"",IFERROR(VLOOKUP(AE97,AF167:AR177,5,FALSE),""),'第二面-2'!K25)</f>
        <v/>
      </c>
      <c r="L97" s="2033"/>
      <c r="M97" s="2033"/>
      <c r="N97" s="2033"/>
      <c r="O97" s="2033"/>
      <c r="P97" s="2033"/>
      <c r="Q97" s="2033"/>
      <c r="R97" s="2033"/>
      <c r="S97" s="2033"/>
      <c r="T97" s="2033"/>
      <c r="U97" s="2033"/>
      <c r="V97" s="2033"/>
      <c r="W97" s="2033"/>
      <c r="X97" s="2033"/>
      <c r="Y97" s="2033"/>
      <c r="Z97" s="2033"/>
      <c r="AA97" s="2033"/>
      <c r="AB97" s="2033"/>
      <c r="AC97" s="2033"/>
      <c r="AD97" s="599" t="s">
        <v>2519</v>
      </c>
      <c r="AE97" s="815"/>
    </row>
    <row r="98" spans="1:31" ht="15.75" customHeight="1">
      <c r="A98" s="780" t="s">
        <v>2788</v>
      </c>
      <c r="B98" s="810"/>
      <c r="C98" s="810"/>
      <c r="D98" s="810"/>
      <c r="E98" s="810"/>
      <c r="F98" s="810"/>
      <c r="G98" s="810"/>
      <c r="H98" s="810"/>
      <c r="I98" s="810"/>
      <c r="J98" s="810"/>
      <c r="K98" s="2033" t="str">
        <f>IF(AE97&lt;&gt;"",IFERROR(VLOOKUP(AE97,AF167:AR177,9,FALSE),""),'第二面-2'!K26)</f>
        <v/>
      </c>
      <c r="L98" s="2033"/>
      <c r="M98" s="2033"/>
      <c r="N98" s="2033"/>
      <c r="O98" s="2033"/>
      <c r="P98" s="2033"/>
      <c r="Q98" s="2033"/>
      <c r="R98" s="2033"/>
      <c r="S98" s="2033"/>
      <c r="T98" s="2033"/>
      <c r="U98" s="2033"/>
      <c r="V98" s="2033"/>
      <c r="W98" s="2033"/>
      <c r="X98" s="2033"/>
      <c r="Y98" s="2033"/>
      <c r="Z98" s="2033"/>
      <c r="AA98" s="2033"/>
      <c r="AB98" s="2033"/>
      <c r="AC98" s="2033"/>
      <c r="AD98" s="599"/>
    </row>
    <row r="99" spans="1:31" ht="15.75" customHeight="1">
      <c r="A99" s="780" t="s">
        <v>2735</v>
      </c>
      <c r="B99" s="810"/>
      <c r="C99" s="810"/>
      <c r="D99" s="810"/>
      <c r="E99" s="810"/>
      <c r="F99" s="810"/>
      <c r="G99" s="810"/>
      <c r="H99" s="810"/>
      <c r="I99" s="810"/>
      <c r="J99" s="810"/>
      <c r="K99" s="2032" t="str">
        <f>IF(AE97&lt;&gt;"",IFERROR(VLOOKUP(AE97,AF167:AR177,10,FALSE),""),'第二面-2'!K27)</f>
        <v/>
      </c>
      <c r="L99" s="2032"/>
      <c r="M99" s="2032"/>
      <c r="N99" s="809"/>
      <c r="O99" s="809"/>
      <c r="P99" s="809"/>
      <c r="Q99" s="810"/>
      <c r="R99" s="810"/>
      <c r="S99" s="810"/>
      <c r="T99" s="810"/>
      <c r="U99" s="810"/>
      <c r="V99" s="810"/>
      <c r="W99" s="810"/>
      <c r="X99" s="810"/>
      <c r="Y99" s="810"/>
      <c r="Z99" s="810"/>
      <c r="AA99" s="810"/>
      <c r="AB99" s="810"/>
      <c r="AC99" s="810"/>
      <c r="AD99" s="599"/>
    </row>
    <row r="100" spans="1:31" ht="15.75" customHeight="1">
      <c r="A100" s="780" t="s">
        <v>2789</v>
      </c>
      <c r="B100" s="810"/>
      <c r="C100" s="810"/>
      <c r="D100" s="810"/>
      <c r="E100" s="810"/>
      <c r="F100" s="810"/>
      <c r="G100" s="810"/>
      <c r="H100" s="810"/>
      <c r="I100" s="810"/>
      <c r="J100" s="810"/>
      <c r="K100" s="2033" t="str">
        <f>IF(AE97&lt;&gt;"",IFERROR(VLOOKUP(AE97,AF167:AR177,11,FALSE),""),'第二面-2'!K28)</f>
        <v/>
      </c>
      <c r="L100" s="2033"/>
      <c r="M100" s="2033"/>
      <c r="N100" s="2033"/>
      <c r="O100" s="2033"/>
      <c r="P100" s="2033"/>
      <c r="Q100" s="2033"/>
      <c r="R100" s="2033"/>
      <c r="S100" s="2033"/>
      <c r="T100" s="2033"/>
      <c r="U100" s="2033"/>
      <c r="V100" s="2033"/>
      <c r="W100" s="2033"/>
      <c r="X100" s="2033"/>
      <c r="Y100" s="2033"/>
      <c r="Z100" s="2033"/>
      <c r="AA100" s="2033"/>
      <c r="AB100" s="2033"/>
      <c r="AC100" s="2033"/>
      <c r="AD100" s="599"/>
    </row>
    <row r="101" spans="1:31" ht="15.75" customHeight="1">
      <c r="A101" s="780" t="s">
        <v>2737</v>
      </c>
      <c r="B101" s="810"/>
      <c r="C101" s="810"/>
      <c r="D101" s="810"/>
      <c r="E101" s="810"/>
      <c r="F101" s="810"/>
      <c r="G101" s="810"/>
      <c r="H101" s="810"/>
      <c r="I101" s="810"/>
      <c r="J101" s="810"/>
      <c r="K101" s="2014" t="str">
        <f>IF(AE97&lt;&gt;"",IFERROR(VLOOKUP(AE97,AF167:AR177,12,FALSE),""),'第二面-2'!K29)</f>
        <v/>
      </c>
      <c r="L101" s="2014"/>
      <c r="M101" s="2014"/>
      <c r="N101" s="2014"/>
      <c r="O101" s="2014"/>
      <c r="P101" s="2014"/>
      <c r="Q101" s="2014"/>
      <c r="R101" s="2014"/>
      <c r="S101" s="2014"/>
      <c r="T101" s="2014"/>
      <c r="U101" s="2014"/>
      <c r="V101" s="2014"/>
      <c r="W101" s="2014"/>
      <c r="X101" s="2014"/>
      <c r="Y101" s="2014"/>
      <c r="Z101" s="2014"/>
      <c r="AA101" s="2014"/>
      <c r="AB101" s="2014"/>
      <c r="AC101" s="2014"/>
      <c r="AD101" s="599"/>
    </row>
    <row r="102" spans="1:31" ht="15.75" customHeight="1">
      <c r="A102" s="780" t="s">
        <v>2790</v>
      </c>
      <c r="B102" s="810"/>
      <c r="C102" s="810"/>
      <c r="D102" s="810"/>
      <c r="E102" s="810"/>
      <c r="F102" s="810"/>
      <c r="G102" s="810"/>
      <c r="H102" s="810"/>
      <c r="I102" s="810"/>
      <c r="J102" s="810"/>
      <c r="K102" s="2014" t="str">
        <f>IF(AE97&lt;&gt;"",IFERROR(VLOOKUP(AE97,AF167:AR177,14,FALSE),""),'第二面-2'!K30)</f>
        <v/>
      </c>
      <c r="L102" s="2014"/>
      <c r="M102" s="2014"/>
      <c r="N102" s="2014"/>
      <c r="O102" s="2014"/>
      <c r="P102" s="2014"/>
      <c r="Q102" s="2014"/>
      <c r="R102" s="2014"/>
      <c r="S102" s="2014"/>
      <c r="T102" s="2014"/>
      <c r="U102" s="2014"/>
      <c r="V102" s="2014"/>
      <c r="W102" s="2014"/>
      <c r="X102" s="2014"/>
      <c r="Y102" s="2014"/>
      <c r="Z102" s="2014"/>
      <c r="AA102" s="2014"/>
      <c r="AB102" s="2014"/>
      <c r="AC102" s="2014"/>
      <c r="AD102" s="599"/>
    </row>
    <row r="103" spans="1:31" ht="15.75" customHeight="1">
      <c r="A103" s="780" t="s">
        <v>2791</v>
      </c>
      <c r="B103" s="810"/>
      <c r="C103" s="810"/>
      <c r="D103" s="810"/>
      <c r="E103" s="810"/>
      <c r="F103" s="810"/>
      <c r="G103" s="810"/>
      <c r="H103" s="810"/>
      <c r="I103" s="810"/>
      <c r="J103" s="810"/>
      <c r="K103" s="2014" t="str">
        <f>IF(AE97&lt;&gt;"",IFERROR(VLOOKUP(AE97,AF167:AR177,13,FALSE),""),'第二面-2'!K31)</f>
        <v/>
      </c>
      <c r="L103" s="2014"/>
      <c r="M103" s="2014"/>
      <c r="N103" s="2014"/>
      <c r="O103" s="2014"/>
      <c r="P103" s="2014"/>
      <c r="Q103" s="2014"/>
      <c r="R103" s="2014"/>
      <c r="S103" s="2014"/>
      <c r="T103" s="2014"/>
      <c r="U103" s="2014"/>
      <c r="V103" s="2014"/>
      <c r="W103" s="2014"/>
      <c r="X103" s="2014"/>
      <c r="Y103" s="2014"/>
      <c r="Z103" s="2014"/>
      <c r="AA103" s="2014"/>
      <c r="AB103" s="2014"/>
      <c r="AC103" s="2014"/>
      <c r="AD103" s="599"/>
    </row>
    <row r="104" spans="1:31" ht="9" customHeight="1">
      <c r="A104" s="823"/>
      <c r="B104" s="2038"/>
      <c r="C104" s="2038"/>
      <c r="D104" s="2038"/>
      <c r="E104" s="2038"/>
      <c r="F104" s="2038"/>
      <c r="G104" s="2038"/>
      <c r="H104" s="2038"/>
      <c r="I104" s="2038"/>
      <c r="J104" s="2038"/>
      <c r="K104" s="2038"/>
      <c r="L104" s="2039"/>
      <c r="M104" s="2039"/>
      <c r="N104" s="2039"/>
      <c r="O104" s="2039"/>
      <c r="P104" s="2039"/>
      <c r="Q104" s="2039"/>
      <c r="R104" s="2039"/>
      <c r="S104" s="2039"/>
      <c r="T104" s="2039"/>
      <c r="U104" s="2039"/>
      <c r="V104" s="2039"/>
      <c r="W104" s="2039"/>
      <c r="X104" s="2039"/>
      <c r="Y104" s="2039"/>
      <c r="Z104" s="2039"/>
      <c r="AA104" s="2039"/>
      <c r="AB104" s="2039"/>
      <c r="AC104" s="2039"/>
      <c r="AD104" s="599"/>
    </row>
    <row r="105" spans="1:31" ht="15.75" customHeight="1" thickBot="1">
      <c r="A105" s="780" t="s">
        <v>3609</v>
      </c>
      <c r="B105" s="810"/>
      <c r="C105" s="810"/>
      <c r="D105" s="810"/>
      <c r="E105" s="810"/>
      <c r="F105" s="810"/>
      <c r="G105" s="810"/>
      <c r="H105" s="810"/>
      <c r="I105" s="810"/>
      <c r="J105" s="810"/>
      <c r="K105" s="810"/>
      <c r="L105" s="810"/>
      <c r="M105" s="810"/>
      <c r="N105" s="810"/>
      <c r="O105" s="810"/>
      <c r="P105" s="810"/>
      <c r="Q105" s="810"/>
      <c r="R105" s="810"/>
      <c r="S105" s="810"/>
      <c r="T105" s="810"/>
      <c r="U105" s="810"/>
      <c r="V105" s="810"/>
      <c r="W105" s="810"/>
      <c r="X105" s="810"/>
      <c r="Y105" s="810"/>
      <c r="Z105" s="810"/>
      <c r="AA105" s="810"/>
      <c r="AB105" s="810"/>
      <c r="AC105" s="810"/>
      <c r="AD105" s="599"/>
    </row>
    <row r="106" spans="1:31" ht="15.75" customHeight="1" thickBot="1">
      <c r="A106" s="780" t="s">
        <v>2787</v>
      </c>
      <c r="B106" s="810"/>
      <c r="C106" s="810"/>
      <c r="D106" s="810"/>
      <c r="E106" s="810"/>
      <c r="F106" s="810"/>
      <c r="G106" s="810"/>
      <c r="H106" s="810"/>
      <c r="I106" s="810"/>
      <c r="J106" s="810"/>
      <c r="K106" s="2033" t="str">
        <f>IF(AE106&lt;&gt;"",IFERROR(VLOOKUP(AE106,AF167:AR177,5,FALSE),""),'第二面-2'!K33)</f>
        <v/>
      </c>
      <c r="L106" s="2033"/>
      <c r="M106" s="2033"/>
      <c r="N106" s="2033"/>
      <c r="O106" s="2033"/>
      <c r="P106" s="2033"/>
      <c r="Q106" s="2033"/>
      <c r="R106" s="2033"/>
      <c r="S106" s="2033"/>
      <c r="T106" s="2033"/>
      <c r="U106" s="2033"/>
      <c r="V106" s="2033"/>
      <c r="W106" s="2033"/>
      <c r="X106" s="2033"/>
      <c r="Y106" s="2033"/>
      <c r="Z106" s="2033"/>
      <c r="AA106" s="2033"/>
      <c r="AB106" s="2033"/>
      <c r="AC106" s="2033"/>
      <c r="AD106" s="599" t="s">
        <v>2519</v>
      </c>
      <c r="AE106" s="815"/>
    </row>
    <row r="107" spans="1:31" ht="15.75" customHeight="1">
      <c r="A107" s="780" t="s">
        <v>2788</v>
      </c>
      <c r="B107" s="810"/>
      <c r="C107" s="810"/>
      <c r="D107" s="810"/>
      <c r="E107" s="810"/>
      <c r="F107" s="810"/>
      <c r="G107" s="810"/>
      <c r="H107" s="810"/>
      <c r="I107" s="810"/>
      <c r="J107" s="810"/>
      <c r="K107" s="2033" t="str">
        <f>IF(AE106&lt;&gt;"",IFERROR(VLOOKUP(AE106,AF167:AR177,9,FALSE),""),'第二面-2'!K34)</f>
        <v/>
      </c>
      <c r="L107" s="2033"/>
      <c r="M107" s="2033"/>
      <c r="N107" s="2033"/>
      <c r="O107" s="2033"/>
      <c r="P107" s="2033"/>
      <c r="Q107" s="2033"/>
      <c r="R107" s="2033"/>
      <c r="S107" s="2033"/>
      <c r="T107" s="2033"/>
      <c r="U107" s="2033"/>
      <c r="V107" s="2033"/>
      <c r="W107" s="2033"/>
      <c r="X107" s="2033"/>
      <c r="Y107" s="2033"/>
      <c r="Z107" s="2033"/>
      <c r="AA107" s="2033"/>
      <c r="AB107" s="2033"/>
      <c r="AC107" s="2033"/>
      <c r="AD107" s="599"/>
    </row>
    <row r="108" spans="1:31" ht="15.75" customHeight="1">
      <c r="A108" s="780" t="s">
        <v>2735</v>
      </c>
      <c r="B108" s="810"/>
      <c r="C108" s="810"/>
      <c r="D108" s="810"/>
      <c r="E108" s="810"/>
      <c r="F108" s="810"/>
      <c r="G108" s="810"/>
      <c r="H108" s="810"/>
      <c r="I108" s="810"/>
      <c r="J108" s="810"/>
      <c r="K108" s="2032" t="str">
        <f>IF(AE106&lt;&gt;"",IFERROR(VLOOKUP(AE106,AF167:AR177,10,FALSE),""),'第二面-2'!K35)</f>
        <v/>
      </c>
      <c r="L108" s="2032"/>
      <c r="M108" s="2032"/>
      <c r="N108" s="809"/>
      <c r="O108" s="809"/>
      <c r="P108" s="809"/>
      <c r="Q108" s="810"/>
      <c r="R108" s="810"/>
      <c r="S108" s="810"/>
      <c r="T108" s="810"/>
      <c r="U108" s="810"/>
      <c r="V108" s="810"/>
      <c r="W108" s="810"/>
      <c r="X108" s="810"/>
      <c r="Y108" s="810"/>
      <c r="Z108" s="810"/>
      <c r="AA108" s="810"/>
      <c r="AB108" s="810"/>
      <c r="AC108" s="810"/>
      <c r="AD108" s="599"/>
    </row>
    <row r="109" spans="1:31" ht="15.75" customHeight="1">
      <c r="A109" s="780" t="s">
        <v>2789</v>
      </c>
      <c r="B109" s="810"/>
      <c r="C109" s="810"/>
      <c r="D109" s="810"/>
      <c r="E109" s="810"/>
      <c r="F109" s="810"/>
      <c r="G109" s="810"/>
      <c r="H109" s="810"/>
      <c r="I109" s="810"/>
      <c r="J109" s="810"/>
      <c r="K109" s="2033" t="str">
        <f>IF(AE106&lt;&gt;"",IFERROR(VLOOKUP(AE106,AF167:AR177,11,FALSE),""),'第二面-2'!K36)</f>
        <v/>
      </c>
      <c r="L109" s="2033"/>
      <c r="M109" s="2033"/>
      <c r="N109" s="2033"/>
      <c r="O109" s="2033"/>
      <c r="P109" s="2033"/>
      <c r="Q109" s="2033"/>
      <c r="R109" s="2033"/>
      <c r="S109" s="2033"/>
      <c r="T109" s="2033"/>
      <c r="U109" s="2033"/>
      <c r="V109" s="2033"/>
      <c r="W109" s="2033"/>
      <c r="X109" s="2033"/>
      <c r="Y109" s="2033"/>
      <c r="Z109" s="2033"/>
      <c r="AA109" s="2033"/>
      <c r="AB109" s="2033"/>
      <c r="AC109" s="2033"/>
      <c r="AD109" s="599"/>
    </row>
    <row r="110" spans="1:31" ht="15.75" customHeight="1">
      <c r="A110" s="780" t="s">
        <v>2737</v>
      </c>
      <c r="B110" s="810"/>
      <c r="C110" s="810"/>
      <c r="D110" s="810"/>
      <c r="E110" s="810"/>
      <c r="F110" s="810"/>
      <c r="G110" s="810"/>
      <c r="H110" s="810"/>
      <c r="I110" s="810"/>
      <c r="J110" s="810"/>
      <c r="K110" s="2014" t="str">
        <f>IF(AE106&lt;&gt;"",IFERROR(VLOOKUP(AE106,AF167:AR177,12,FALSE),""),'第二面-2'!K37)</f>
        <v/>
      </c>
      <c r="L110" s="2014"/>
      <c r="M110" s="2014"/>
      <c r="N110" s="2014"/>
      <c r="O110" s="2014"/>
      <c r="P110" s="2014"/>
      <c r="Q110" s="2014"/>
      <c r="R110" s="2014"/>
      <c r="S110" s="2014"/>
      <c r="T110" s="2014"/>
      <c r="U110" s="2014"/>
      <c r="V110" s="2014"/>
      <c r="W110" s="2014"/>
      <c r="X110" s="2014"/>
      <c r="Y110" s="2014"/>
      <c r="Z110" s="2014"/>
      <c r="AA110" s="2014"/>
      <c r="AB110" s="2014"/>
      <c r="AC110" s="2014"/>
      <c r="AD110" s="599"/>
    </row>
    <row r="111" spans="1:31" ht="15.75" customHeight="1">
      <c r="A111" s="780" t="s">
        <v>2790</v>
      </c>
      <c r="B111" s="810"/>
      <c r="C111" s="810"/>
      <c r="D111" s="810"/>
      <c r="E111" s="810"/>
      <c r="F111" s="810"/>
      <c r="G111" s="810"/>
      <c r="H111" s="810"/>
      <c r="I111" s="810"/>
      <c r="J111" s="810"/>
      <c r="K111" s="2014" t="str">
        <f>IF(AE106&lt;&gt;"",IFERROR(VLOOKUP(AE106,AF167:AR177,14,FALSE),""),'第二面-2'!K38)</f>
        <v/>
      </c>
      <c r="L111" s="2014"/>
      <c r="M111" s="2014"/>
      <c r="N111" s="2014"/>
      <c r="O111" s="2014"/>
      <c r="P111" s="2014"/>
      <c r="Q111" s="2014"/>
      <c r="R111" s="2014"/>
      <c r="S111" s="2014"/>
      <c r="T111" s="2014"/>
      <c r="U111" s="2014"/>
      <c r="V111" s="2014"/>
      <c r="W111" s="2014"/>
      <c r="X111" s="2014"/>
      <c r="Y111" s="2014"/>
      <c r="Z111" s="2014"/>
      <c r="AA111" s="2014"/>
      <c r="AB111" s="2014"/>
      <c r="AC111" s="2014"/>
      <c r="AD111" s="599"/>
    </row>
    <row r="112" spans="1:31" ht="15.75" customHeight="1">
      <c r="A112" s="780" t="s">
        <v>2791</v>
      </c>
      <c r="B112" s="810"/>
      <c r="C112" s="810"/>
      <c r="D112" s="810"/>
      <c r="E112" s="810"/>
      <c r="F112" s="810"/>
      <c r="G112" s="810"/>
      <c r="H112" s="810"/>
      <c r="I112" s="810"/>
      <c r="J112" s="810"/>
      <c r="K112" s="2014" t="str">
        <f>IF(AE106&lt;&gt;"",IFERROR(VLOOKUP(AE106,AF167:AR177,13,FALSE),""),'第二面-2'!K39)</f>
        <v/>
      </c>
      <c r="L112" s="2014"/>
      <c r="M112" s="2014"/>
      <c r="N112" s="2014"/>
      <c r="O112" s="2014"/>
      <c r="P112" s="2014"/>
      <c r="Q112" s="2014"/>
      <c r="R112" s="2014"/>
      <c r="S112" s="2014"/>
      <c r="T112" s="2014"/>
      <c r="U112" s="2014"/>
      <c r="V112" s="2014"/>
      <c r="W112" s="2014"/>
      <c r="X112" s="2014"/>
      <c r="Y112" s="2014"/>
      <c r="Z112" s="2014"/>
      <c r="AA112" s="2014"/>
      <c r="AB112" s="2014"/>
      <c r="AC112" s="2014"/>
      <c r="AD112" s="786"/>
    </row>
    <row r="113" spans="1:31" ht="9" customHeight="1" thickBot="1">
      <c r="A113" s="824"/>
      <c r="B113" s="2040"/>
      <c r="C113" s="2040"/>
      <c r="D113" s="2040"/>
      <c r="E113" s="2040"/>
      <c r="F113" s="2040"/>
      <c r="G113" s="2040"/>
      <c r="H113" s="2040"/>
      <c r="I113" s="2040"/>
      <c r="J113" s="2040"/>
      <c r="K113" s="2040"/>
      <c r="L113" s="2041"/>
      <c r="M113" s="2041"/>
      <c r="N113" s="2041"/>
      <c r="O113" s="2041"/>
      <c r="P113" s="2041"/>
      <c r="Q113" s="2041"/>
      <c r="R113" s="2041"/>
      <c r="S113" s="2041"/>
      <c r="T113" s="2041"/>
      <c r="U113" s="2041"/>
      <c r="V113" s="2041"/>
      <c r="W113" s="2041"/>
      <c r="X113" s="2041"/>
      <c r="Y113" s="2041"/>
      <c r="Z113" s="2041"/>
      <c r="AA113" s="2041"/>
      <c r="AB113" s="2041"/>
      <c r="AC113" s="2041"/>
      <c r="AD113" s="786"/>
    </row>
    <row r="114" spans="1:31" ht="15.75" customHeight="1" thickBot="1">
      <c r="A114" s="780" t="s">
        <v>2787</v>
      </c>
      <c r="B114" s="810"/>
      <c r="C114" s="810"/>
      <c r="D114" s="810"/>
      <c r="E114" s="810"/>
      <c r="F114" s="810"/>
      <c r="G114" s="810"/>
      <c r="H114" s="810"/>
      <c r="I114" s="810"/>
      <c r="J114" s="810"/>
      <c r="K114" s="2033" t="str">
        <f>IF(AE114&lt;&gt;"",IFERROR(VLOOKUP(AE114,AF167:AR177,5,FALSE),""),'第二面-2'!K40)</f>
        <v/>
      </c>
      <c r="L114" s="2033"/>
      <c r="M114" s="2033"/>
      <c r="N114" s="2033"/>
      <c r="O114" s="2033"/>
      <c r="P114" s="2033"/>
      <c r="Q114" s="2033"/>
      <c r="R114" s="2033"/>
      <c r="S114" s="2033"/>
      <c r="T114" s="2033"/>
      <c r="U114" s="2033"/>
      <c r="V114" s="2033"/>
      <c r="W114" s="2033"/>
      <c r="X114" s="2033"/>
      <c r="Y114" s="2033"/>
      <c r="Z114" s="2033"/>
      <c r="AA114" s="2033"/>
      <c r="AB114" s="2033"/>
      <c r="AC114" s="2033"/>
      <c r="AD114" s="599" t="s">
        <v>2519</v>
      </c>
      <c r="AE114" s="815"/>
    </row>
    <row r="115" spans="1:31" ht="15.75" customHeight="1">
      <c r="A115" s="780" t="s">
        <v>2788</v>
      </c>
      <c r="B115" s="810"/>
      <c r="C115" s="810"/>
      <c r="D115" s="810"/>
      <c r="E115" s="810"/>
      <c r="F115" s="810"/>
      <c r="G115" s="810"/>
      <c r="H115" s="810"/>
      <c r="I115" s="810"/>
      <c r="J115" s="810"/>
      <c r="K115" s="2033" t="str">
        <f>IF(AE114&lt;&gt;"",IFERROR(VLOOKUP(AE114,AF167:AR177,9,FALSE),""),'第二面-2'!K41)</f>
        <v/>
      </c>
      <c r="L115" s="2033"/>
      <c r="M115" s="2033"/>
      <c r="N115" s="2033"/>
      <c r="O115" s="2033"/>
      <c r="P115" s="2033"/>
      <c r="Q115" s="2033"/>
      <c r="R115" s="2033"/>
      <c r="S115" s="2033"/>
      <c r="T115" s="2033"/>
      <c r="U115" s="2033"/>
      <c r="V115" s="2033"/>
      <c r="W115" s="2033"/>
      <c r="X115" s="2033"/>
      <c r="Y115" s="2033"/>
      <c r="Z115" s="2033"/>
      <c r="AA115" s="2033"/>
      <c r="AB115" s="2033"/>
      <c r="AC115" s="2033"/>
      <c r="AD115" s="599"/>
    </row>
    <row r="116" spans="1:31" ht="15.75" customHeight="1">
      <c r="A116" s="780" t="s">
        <v>2735</v>
      </c>
      <c r="B116" s="810"/>
      <c r="C116" s="810"/>
      <c r="D116" s="810"/>
      <c r="E116" s="810"/>
      <c r="F116" s="810"/>
      <c r="G116" s="810"/>
      <c r="H116" s="810"/>
      <c r="I116" s="810"/>
      <c r="J116" s="810"/>
      <c r="K116" s="2032" t="str">
        <f>IF(AE114&lt;&gt;"",IFERROR(VLOOKUP(AE114,AF167:AR177,10,FALSE),""),'第二面-2'!K42)</f>
        <v/>
      </c>
      <c r="L116" s="2032"/>
      <c r="M116" s="2032"/>
      <c r="N116" s="809"/>
      <c r="O116" s="809"/>
      <c r="P116" s="809"/>
      <c r="Q116" s="810"/>
      <c r="R116" s="810"/>
      <c r="S116" s="810"/>
      <c r="T116" s="810"/>
      <c r="U116" s="810"/>
      <c r="V116" s="810"/>
      <c r="W116" s="810"/>
      <c r="X116" s="810"/>
      <c r="Y116" s="810"/>
      <c r="Z116" s="810"/>
      <c r="AA116" s="810"/>
      <c r="AB116" s="810"/>
      <c r="AC116" s="810"/>
      <c r="AD116" s="599"/>
    </row>
    <row r="117" spans="1:31" ht="15.75" customHeight="1">
      <c r="A117" s="780" t="s">
        <v>2789</v>
      </c>
      <c r="B117" s="810"/>
      <c r="C117" s="810"/>
      <c r="D117" s="810"/>
      <c r="E117" s="810"/>
      <c r="F117" s="810"/>
      <c r="G117" s="810"/>
      <c r="H117" s="810"/>
      <c r="I117" s="810"/>
      <c r="J117" s="810"/>
      <c r="K117" s="2033" t="str">
        <f>IF(AE114&lt;&gt;"",IFERROR(VLOOKUP(AE114,AF167:AR177,11,FALSE),""),'第二面-2'!K43)</f>
        <v/>
      </c>
      <c r="L117" s="2033"/>
      <c r="M117" s="2033"/>
      <c r="N117" s="2033"/>
      <c r="O117" s="2033"/>
      <c r="P117" s="2033"/>
      <c r="Q117" s="2033"/>
      <c r="R117" s="2033"/>
      <c r="S117" s="2033"/>
      <c r="T117" s="2033"/>
      <c r="U117" s="2033"/>
      <c r="V117" s="2033"/>
      <c r="W117" s="2033"/>
      <c r="X117" s="2033"/>
      <c r="Y117" s="2033"/>
      <c r="Z117" s="2033"/>
      <c r="AA117" s="2033"/>
      <c r="AB117" s="2033"/>
      <c r="AC117" s="2033"/>
      <c r="AD117" s="599"/>
    </row>
    <row r="118" spans="1:31" ht="15.75" customHeight="1">
      <c r="A118" s="780" t="s">
        <v>2737</v>
      </c>
      <c r="B118" s="810"/>
      <c r="C118" s="810"/>
      <c r="D118" s="810"/>
      <c r="E118" s="810"/>
      <c r="F118" s="810"/>
      <c r="G118" s="810"/>
      <c r="H118" s="810"/>
      <c r="I118" s="810"/>
      <c r="J118" s="810"/>
      <c r="K118" s="2014" t="str">
        <f>IF(AE114&lt;&gt;"",IFERROR(VLOOKUP(AE114,AF167:AR177,12,FALSE),""),'第二面-2'!K44)</f>
        <v/>
      </c>
      <c r="L118" s="2014"/>
      <c r="M118" s="2014"/>
      <c r="N118" s="2014"/>
      <c r="O118" s="2014"/>
      <c r="P118" s="2014"/>
      <c r="Q118" s="2014"/>
      <c r="R118" s="2014"/>
      <c r="S118" s="2014"/>
      <c r="T118" s="2014"/>
      <c r="U118" s="2014"/>
      <c r="V118" s="2014"/>
      <c r="W118" s="2014"/>
      <c r="X118" s="2014"/>
      <c r="Y118" s="2014"/>
      <c r="Z118" s="2014"/>
      <c r="AA118" s="2014"/>
      <c r="AB118" s="2014"/>
      <c r="AC118" s="2014"/>
      <c r="AD118" s="599"/>
    </row>
    <row r="119" spans="1:31" ht="15.75" customHeight="1">
      <c r="A119" s="780" t="s">
        <v>2790</v>
      </c>
      <c r="B119" s="810"/>
      <c r="C119" s="810"/>
      <c r="D119" s="810"/>
      <c r="E119" s="810"/>
      <c r="F119" s="810"/>
      <c r="G119" s="810"/>
      <c r="H119" s="810"/>
      <c r="I119" s="810"/>
      <c r="J119" s="810"/>
      <c r="K119" s="2014" t="str">
        <f>IF(AE114&lt;&gt;"",IFERROR(VLOOKUP(AE114,AF167:AR177,14,FALSE),""),'第二面-2'!K45)</f>
        <v/>
      </c>
      <c r="L119" s="2014"/>
      <c r="M119" s="2014"/>
      <c r="N119" s="2014"/>
      <c r="O119" s="2014"/>
      <c r="P119" s="2014"/>
      <c r="Q119" s="2014"/>
      <c r="R119" s="2014"/>
      <c r="S119" s="2014"/>
      <c r="T119" s="2014"/>
      <c r="U119" s="2014"/>
      <c r="V119" s="2014"/>
      <c r="W119" s="2014"/>
      <c r="X119" s="2014"/>
      <c r="Y119" s="2014"/>
      <c r="Z119" s="2014"/>
      <c r="AA119" s="2014"/>
      <c r="AB119" s="2014"/>
      <c r="AC119" s="2014"/>
      <c r="AD119" s="599"/>
    </row>
    <row r="120" spans="1:31" ht="15.75" customHeight="1">
      <c r="A120" s="780" t="s">
        <v>2791</v>
      </c>
      <c r="B120" s="810"/>
      <c r="C120" s="810"/>
      <c r="D120" s="810"/>
      <c r="E120" s="810"/>
      <c r="F120" s="810"/>
      <c r="G120" s="810"/>
      <c r="H120" s="810"/>
      <c r="I120" s="810"/>
      <c r="J120" s="810"/>
      <c r="K120" s="2014" t="str">
        <f>IF(AE114&lt;&gt;"",IFERROR(VLOOKUP(AE114,AF167:AR177,13,FALSE),""),'第二面-2'!K46)</f>
        <v/>
      </c>
      <c r="L120" s="2014"/>
      <c r="M120" s="2014"/>
      <c r="N120" s="2014"/>
      <c r="O120" s="2014"/>
      <c r="P120" s="2014"/>
      <c r="Q120" s="2014"/>
      <c r="R120" s="2014"/>
      <c r="S120" s="2014"/>
      <c r="T120" s="2014"/>
      <c r="U120" s="2014"/>
      <c r="V120" s="2014"/>
      <c r="W120" s="2014"/>
      <c r="X120" s="2014"/>
      <c r="Y120" s="2014"/>
      <c r="Z120" s="2014"/>
      <c r="AA120" s="2014"/>
      <c r="AB120" s="2014"/>
      <c r="AC120" s="2014"/>
      <c r="AD120" s="786"/>
    </row>
    <row r="121" spans="1:31" ht="9" customHeight="1" thickBot="1">
      <c r="A121" s="823"/>
      <c r="B121" s="2038"/>
      <c r="C121" s="2038"/>
      <c r="D121" s="2038"/>
      <c r="E121" s="2038"/>
      <c r="F121" s="2038"/>
      <c r="G121" s="2038"/>
      <c r="H121" s="2038"/>
      <c r="I121" s="2038"/>
      <c r="J121" s="2038"/>
      <c r="K121" s="2038"/>
      <c r="L121" s="2039"/>
      <c r="M121" s="2039"/>
      <c r="N121" s="2039"/>
      <c r="O121" s="2039"/>
      <c r="P121" s="2039"/>
      <c r="Q121" s="2039"/>
      <c r="R121" s="2039"/>
      <c r="S121" s="2039"/>
      <c r="T121" s="2039"/>
      <c r="U121" s="2039"/>
      <c r="V121" s="2039"/>
      <c r="W121" s="2039"/>
      <c r="X121" s="2039"/>
      <c r="Y121" s="2039"/>
      <c r="Z121" s="2039"/>
      <c r="AA121" s="2039"/>
      <c r="AB121" s="2039"/>
      <c r="AC121" s="2039"/>
      <c r="AD121" s="786"/>
    </row>
    <row r="122" spans="1:31" ht="15.75" customHeight="1" thickBot="1">
      <c r="A122" s="780" t="s">
        <v>2787</v>
      </c>
      <c r="B122" s="810"/>
      <c r="C122" s="810"/>
      <c r="D122" s="810"/>
      <c r="E122" s="810"/>
      <c r="F122" s="810"/>
      <c r="G122" s="810"/>
      <c r="H122" s="810"/>
      <c r="I122" s="810"/>
      <c r="J122" s="810"/>
      <c r="K122" s="2033" t="str">
        <f>IF(AE122&lt;&gt;"",IFERROR(VLOOKUP(AE122,AF167:AR177,5,FALSE),""),'第二面-2'!K47)</f>
        <v/>
      </c>
      <c r="L122" s="2033"/>
      <c r="M122" s="2033"/>
      <c r="N122" s="2033"/>
      <c r="O122" s="2033"/>
      <c r="P122" s="2033"/>
      <c r="Q122" s="2033"/>
      <c r="R122" s="2033"/>
      <c r="S122" s="2033"/>
      <c r="T122" s="2033"/>
      <c r="U122" s="2033"/>
      <c r="V122" s="2033"/>
      <c r="W122" s="2033"/>
      <c r="X122" s="2033"/>
      <c r="Y122" s="2033"/>
      <c r="Z122" s="2033"/>
      <c r="AA122" s="2033"/>
      <c r="AB122" s="2033"/>
      <c r="AC122" s="2033"/>
      <c r="AD122" s="599" t="s">
        <v>2519</v>
      </c>
      <c r="AE122" s="815"/>
    </row>
    <row r="123" spans="1:31" ht="15.75" customHeight="1">
      <c r="A123" s="780" t="s">
        <v>2788</v>
      </c>
      <c r="B123" s="810"/>
      <c r="C123" s="810"/>
      <c r="D123" s="810"/>
      <c r="E123" s="810"/>
      <c r="F123" s="810"/>
      <c r="G123" s="810"/>
      <c r="H123" s="810"/>
      <c r="I123" s="810"/>
      <c r="J123" s="810"/>
      <c r="K123" s="2033" t="str">
        <f>IF(AE122&lt;&gt;"",IFERROR(VLOOKUP(AE122,AF167:AR177,9,FALSE),""),'第二面-2'!K48)</f>
        <v/>
      </c>
      <c r="L123" s="2033"/>
      <c r="M123" s="2033"/>
      <c r="N123" s="2033"/>
      <c r="O123" s="2033"/>
      <c r="P123" s="2033"/>
      <c r="Q123" s="2033"/>
      <c r="R123" s="2033"/>
      <c r="S123" s="2033"/>
      <c r="T123" s="2033"/>
      <c r="U123" s="2033"/>
      <c r="V123" s="2033"/>
      <c r="W123" s="2033"/>
      <c r="X123" s="2033"/>
      <c r="Y123" s="2033"/>
      <c r="Z123" s="2033"/>
      <c r="AA123" s="2033"/>
      <c r="AB123" s="2033"/>
      <c r="AC123" s="2033"/>
      <c r="AD123" s="599"/>
    </row>
    <row r="124" spans="1:31" ht="15.75" customHeight="1">
      <c r="A124" s="780" t="s">
        <v>2735</v>
      </c>
      <c r="B124" s="810"/>
      <c r="C124" s="810"/>
      <c r="D124" s="810"/>
      <c r="E124" s="810"/>
      <c r="F124" s="810"/>
      <c r="G124" s="810"/>
      <c r="H124" s="810"/>
      <c r="I124" s="810"/>
      <c r="J124" s="810"/>
      <c r="K124" s="2032" t="str">
        <f>IF(AE122&lt;&gt;"",IFERROR(VLOOKUP(AE122,AF167:AR177,10,FALSE),""),'第二面-2'!K49)</f>
        <v/>
      </c>
      <c r="L124" s="2032"/>
      <c r="M124" s="2032"/>
      <c r="N124" s="809"/>
      <c r="O124" s="809"/>
      <c r="P124" s="809"/>
      <c r="Q124" s="810"/>
      <c r="R124" s="810"/>
      <c r="S124" s="810"/>
      <c r="T124" s="810"/>
      <c r="U124" s="810"/>
      <c r="V124" s="810"/>
      <c r="W124" s="810"/>
      <c r="X124" s="810"/>
      <c r="Y124" s="810"/>
      <c r="Z124" s="810"/>
      <c r="AA124" s="810"/>
      <c r="AB124" s="810"/>
      <c r="AC124" s="810"/>
      <c r="AD124" s="599"/>
    </row>
    <row r="125" spans="1:31" ht="15.75" customHeight="1">
      <c r="A125" s="780" t="s">
        <v>2789</v>
      </c>
      <c r="B125" s="810"/>
      <c r="C125" s="810"/>
      <c r="D125" s="810"/>
      <c r="E125" s="810"/>
      <c r="F125" s="810"/>
      <c r="G125" s="810"/>
      <c r="H125" s="810"/>
      <c r="I125" s="810"/>
      <c r="J125" s="810"/>
      <c r="K125" s="2033" t="str">
        <f>IF(AE122&lt;&gt;"",IFERROR(VLOOKUP(AE122,AF167:AR177,11,FALSE),""),'第二面-2'!K50)</f>
        <v/>
      </c>
      <c r="L125" s="2033"/>
      <c r="M125" s="2033"/>
      <c r="N125" s="2033"/>
      <c r="O125" s="2033"/>
      <c r="P125" s="2033"/>
      <c r="Q125" s="2033"/>
      <c r="R125" s="2033"/>
      <c r="S125" s="2033"/>
      <c r="T125" s="2033"/>
      <c r="U125" s="2033"/>
      <c r="V125" s="2033"/>
      <c r="W125" s="2033"/>
      <c r="X125" s="2033"/>
      <c r="Y125" s="2033"/>
      <c r="Z125" s="2033"/>
      <c r="AA125" s="2033"/>
      <c r="AB125" s="2033"/>
      <c r="AC125" s="2033"/>
      <c r="AD125" s="599"/>
    </row>
    <row r="126" spans="1:31" ht="15.75" customHeight="1">
      <c r="A126" s="780" t="s">
        <v>2737</v>
      </c>
      <c r="B126" s="810"/>
      <c r="C126" s="810"/>
      <c r="D126" s="810"/>
      <c r="E126" s="810"/>
      <c r="F126" s="810"/>
      <c r="G126" s="810"/>
      <c r="H126" s="810"/>
      <c r="I126" s="810"/>
      <c r="J126" s="810"/>
      <c r="K126" s="2014" t="str">
        <f>IF(AE122&lt;&gt;"",IFERROR(VLOOKUP(AE122,AF167:AR177,12,FALSE),""),'第二面-2'!K51)</f>
        <v/>
      </c>
      <c r="L126" s="2014"/>
      <c r="M126" s="2014"/>
      <c r="N126" s="2014"/>
      <c r="O126" s="2014"/>
      <c r="P126" s="2014"/>
      <c r="Q126" s="2014"/>
      <c r="R126" s="2014"/>
      <c r="S126" s="2014"/>
      <c r="T126" s="2014"/>
      <c r="U126" s="2014"/>
      <c r="V126" s="2014"/>
      <c r="W126" s="2014"/>
      <c r="X126" s="2014"/>
      <c r="Y126" s="2014"/>
      <c r="Z126" s="2014"/>
      <c r="AA126" s="2014"/>
      <c r="AB126" s="2014"/>
      <c r="AC126" s="2014"/>
      <c r="AD126" s="599"/>
    </row>
    <row r="127" spans="1:31" ht="15.75" customHeight="1">
      <c r="A127" s="780" t="s">
        <v>2790</v>
      </c>
      <c r="B127" s="810"/>
      <c r="C127" s="810"/>
      <c r="D127" s="810"/>
      <c r="E127" s="810"/>
      <c r="F127" s="810"/>
      <c r="G127" s="810"/>
      <c r="H127" s="810"/>
      <c r="I127" s="810"/>
      <c r="J127" s="810"/>
      <c r="K127" s="2014" t="str">
        <f>IF(AE122&lt;&gt;"",IFERROR(VLOOKUP(AE122,AF167:AR177,14,FALSE),""),'第二面-2'!K52)</f>
        <v/>
      </c>
      <c r="L127" s="2014"/>
      <c r="M127" s="2014"/>
      <c r="N127" s="2014"/>
      <c r="O127" s="2014"/>
      <c r="P127" s="2014"/>
      <c r="Q127" s="2014"/>
      <c r="R127" s="2014"/>
      <c r="S127" s="2014"/>
      <c r="T127" s="2014"/>
      <c r="U127" s="2014"/>
      <c r="V127" s="2014"/>
      <c r="W127" s="2014"/>
      <c r="X127" s="2014"/>
      <c r="Y127" s="2014"/>
      <c r="Z127" s="2014"/>
      <c r="AA127" s="2014"/>
      <c r="AB127" s="2014"/>
      <c r="AC127" s="2014"/>
      <c r="AD127" s="599"/>
    </row>
    <row r="128" spans="1:31" ht="15.75" customHeight="1">
      <c r="A128" s="780" t="s">
        <v>2791</v>
      </c>
      <c r="B128" s="810"/>
      <c r="C128" s="810"/>
      <c r="D128" s="810"/>
      <c r="E128" s="810"/>
      <c r="F128" s="810"/>
      <c r="G128" s="810"/>
      <c r="H128" s="810"/>
      <c r="I128" s="810"/>
      <c r="J128" s="810"/>
      <c r="K128" s="2014" t="str">
        <f>IF(AE122&lt;&gt;"",IFERROR(VLOOKUP(AE122,AF167:AR177,13,FALSE),""),'第二面-2'!K53)</f>
        <v/>
      </c>
      <c r="L128" s="2014"/>
      <c r="M128" s="2014"/>
      <c r="N128" s="2014"/>
      <c r="O128" s="2014"/>
      <c r="P128" s="2014"/>
      <c r="Q128" s="2014"/>
      <c r="R128" s="2014"/>
      <c r="S128" s="2014"/>
      <c r="T128" s="2014"/>
      <c r="U128" s="2014"/>
      <c r="V128" s="2014"/>
      <c r="W128" s="2014"/>
      <c r="X128" s="2014"/>
      <c r="Y128" s="2014"/>
      <c r="Z128" s="2014"/>
      <c r="AA128" s="2014"/>
      <c r="AB128" s="2014"/>
      <c r="AC128" s="2014"/>
      <c r="AD128" s="786"/>
    </row>
    <row r="129" spans="1:30" ht="9" customHeight="1">
      <c r="A129" s="780"/>
      <c r="B129" s="810"/>
      <c r="C129" s="810"/>
      <c r="D129" s="810"/>
      <c r="E129" s="810"/>
      <c r="F129" s="810"/>
      <c r="G129" s="810"/>
      <c r="H129" s="810"/>
      <c r="I129" s="810"/>
      <c r="J129" s="810"/>
      <c r="K129" s="803"/>
      <c r="L129" s="803"/>
      <c r="M129" s="803"/>
      <c r="N129" s="803"/>
      <c r="O129" s="803"/>
      <c r="P129" s="803"/>
      <c r="Q129" s="803"/>
      <c r="R129" s="803"/>
      <c r="S129" s="803"/>
      <c r="T129" s="803"/>
      <c r="U129" s="803"/>
      <c r="V129" s="803"/>
      <c r="W129" s="803"/>
      <c r="X129" s="803"/>
      <c r="Y129" s="803"/>
      <c r="Z129" s="803"/>
      <c r="AA129" s="803"/>
      <c r="AB129" s="803"/>
      <c r="AC129" s="803"/>
      <c r="AD129" s="786"/>
    </row>
    <row r="130" spans="1:30" ht="16.5" customHeight="1">
      <c r="A130" s="825" t="s">
        <v>2798</v>
      </c>
      <c r="B130" s="825"/>
      <c r="C130" s="825"/>
      <c r="D130" s="825"/>
      <c r="E130" s="825"/>
      <c r="F130" s="825"/>
      <c r="G130" s="825"/>
      <c r="H130" s="825"/>
      <c r="I130" s="825"/>
      <c r="J130" s="825"/>
      <c r="K130" s="825"/>
      <c r="L130" s="825"/>
      <c r="M130" s="825"/>
      <c r="N130" s="825"/>
      <c r="O130" s="825"/>
      <c r="P130" s="825"/>
      <c r="Q130" s="825"/>
      <c r="R130" s="825"/>
      <c r="S130" s="825"/>
      <c r="T130" s="825"/>
      <c r="U130" s="825"/>
      <c r="V130" s="825"/>
      <c r="W130" s="825"/>
      <c r="X130" s="825"/>
      <c r="Y130" s="825"/>
      <c r="Z130" s="825"/>
      <c r="AA130" s="825"/>
      <c r="AB130" s="825"/>
      <c r="AC130" s="825"/>
      <c r="AD130" s="599"/>
    </row>
    <row r="131" spans="1:30" ht="16.5" customHeight="1">
      <c r="A131" s="780" t="s">
        <v>2787</v>
      </c>
      <c r="B131" s="780"/>
      <c r="C131" s="780"/>
      <c r="D131" s="780"/>
      <c r="E131" s="780"/>
      <c r="F131" s="780"/>
      <c r="G131" s="780"/>
      <c r="H131" s="780"/>
      <c r="I131" s="780"/>
      <c r="J131" s="780"/>
      <c r="K131" s="2033" t="str">
        <f>IF('第二面-3'!K37&lt;&gt;"",'第二面-3'!K37,"")</f>
        <v/>
      </c>
      <c r="L131" s="2033"/>
      <c r="M131" s="2033"/>
      <c r="N131" s="2033"/>
      <c r="O131" s="2033"/>
      <c r="P131" s="2033"/>
      <c r="Q131" s="2033"/>
      <c r="R131" s="2033"/>
      <c r="S131" s="2033"/>
      <c r="T131" s="2033"/>
      <c r="U131" s="2033"/>
      <c r="V131" s="2033"/>
      <c r="W131" s="2033"/>
      <c r="X131" s="2033"/>
      <c r="Y131" s="2033"/>
      <c r="Z131" s="2033"/>
      <c r="AA131" s="2033"/>
      <c r="AB131" s="2033"/>
      <c r="AC131" s="2033"/>
      <c r="AD131" s="599"/>
    </row>
    <row r="132" spans="1:30" ht="16.5" customHeight="1">
      <c r="A132" s="780" t="s">
        <v>2799</v>
      </c>
      <c r="B132" s="780"/>
      <c r="C132" s="780"/>
      <c r="D132" s="780"/>
      <c r="E132" s="780"/>
      <c r="F132" s="780"/>
      <c r="G132" s="780"/>
      <c r="H132" s="780"/>
      <c r="I132" s="780"/>
      <c r="J132" s="780"/>
      <c r="K132" s="820" t="s">
        <v>2565</v>
      </c>
      <c r="L132" s="2036" t="str">
        <f>IF('第二面-3'!L38&lt;&gt;"",'第二面-3'!L38,"")</f>
        <v/>
      </c>
      <c r="M132" s="2036"/>
      <c r="N132" s="2036"/>
      <c r="O132" s="2036"/>
      <c r="P132" s="810" t="s">
        <v>2800</v>
      </c>
      <c r="Q132" s="2037" t="str">
        <f>IF('第二面-3'!Q38&lt;&gt;"",'第二面-3'!Q38,"")&amp;IF('第二面-3'!R38&lt;&gt;"",'第二面-3'!R38,"")</f>
        <v/>
      </c>
      <c r="R132" s="2037"/>
      <c r="S132" s="2037"/>
      <c r="T132" s="2037" t="str">
        <f>IF('第二面-3'!U38&lt;&gt;"",'第二面-3'!U38,"")</f>
        <v/>
      </c>
      <c r="U132" s="2037"/>
      <c r="V132" s="2037"/>
      <c r="W132" s="2037"/>
      <c r="X132" s="2037"/>
      <c r="Y132" s="2037"/>
      <c r="Z132" s="2037"/>
      <c r="AA132" s="2037"/>
      <c r="AB132" s="2037"/>
      <c r="AC132" s="810" t="s">
        <v>17</v>
      </c>
      <c r="AD132" s="599"/>
    </row>
    <row r="133" spans="1:30" ht="16.5" customHeight="1">
      <c r="A133" s="780"/>
      <c r="B133" s="780"/>
      <c r="C133" s="780"/>
      <c r="D133" s="780"/>
      <c r="E133" s="780"/>
      <c r="F133" s="780"/>
      <c r="G133" s="780"/>
      <c r="H133" s="780"/>
      <c r="I133" s="780"/>
      <c r="J133" s="780"/>
      <c r="K133" s="2014" t="str">
        <f>IF('第二面-3'!K39&lt;&gt;"",'第二面-3'!K39,"")</f>
        <v/>
      </c>
      <c r="L133" s="2014"/>
      <c r="M133" s="2014"/>
      <c r="N133" s="2014"/>
      <c r="O133" s="2014"/>
      <c r="P133" s="2014"/>
      <c r="Q133" s="2014"/>
      <c r="R133" s="2014"/>
      <c r="S133" s="2014"/>
      <c r="T133" s="2014"/>
      <c r="U133" s="2014"/>
      <c r="V133" s="2014"/>
      <c r="W133" s="2014"/>
      <c r="X133" s="2014"/>
      <c r="Y133" s="2014"/>
      <c r="Z133" s="2014"/>
      <c r="AA133" s="2014"/>
      <c r="AB133" s="2014"/>
      <c r="AC133" s="2014"/>
      <c r="AD133" s="599"/>
    </row>
    <row r="134" spans="1:30" ht="16.5" customHeight="1">
      <c r="A134" s="780" t="s">
        <v>2735</v>
      </c>
      <c r="B134" s="780"/>
      <c r="C134" s="780"/>
      <c r="D134" s="780"/>
      <c r="E134" s="780"/>
      <c r="F134" s="780"/>
      <c r="G134" s="780"/>
      <c r="H134" s="780"/>
      <c r="I134" s="780"/>
      <c r="J134" s="780"/>
      <c r="K134" s="2032" t="str">
        <f>IF('第二面-3'!K40&lt;&gt;"",'第二面-3'!K40,"")</f>
        <v/>
      </c>
      <c r="L134" s="2032"/>
      <c r="M134" s="2032"/>
      <c r="N134" s="809"/>
      <c r="O134" s="809"/>
      <c r="P134" s="809"/>
      <c r="Q134" s="810"/>
      <c r="R134" s="810"/>
      <c r="S134" s="810"/>
      <c r="T134" s="810"/>
      <c r="U134" s="810"/>
      <c r="V134" s="810"/>
      <c r="W134" s="810"/>
      <c r="X134" s="810"/>
      <c r="Y134" s="810"/>
      <c r="Z134" s="810"/>
      <c r="AA134" s="810"/>
      <c r="AB134" s="810"/>
      <c r="AC134" s="810"/>
      <c r="AD134" s="599"/>
    </row>
    <row r="135" spans="1:30" ht="16.5" customHeight="1">
      <c r="A135" s="780" t="s">
        <v>2789</v>
      </c>
      <c r="B135" s="780"/>
      <c r="C135" s="780"/>
      <c r="D135" s="780"/>
      <c r="E135" s="780"/>
      <c r="F135" s="780"/>
      <c r="G135" s="780"/>
      <c r="H135" s="780"/>
      <c r="I135" s="780"/>
      <c r="J135" s="780"/>
      <c r="K135" s="2033" t="str">
        <f>IF('第二面-3'!K41&lt;&gt;"",'第二面-3'!K41,"")</f>
        <v/>
      </c>
      <c r="L135" s="2033"/>
      <c r="M135" s="2033"/>
      <c r="N135" s="2033"/>
      <c r="O135" s="2033"/>
      <c r="P135" s="2033"/>
      <c r="Q135" s="2033"/>
      <c r="R135" s="2033"/>
      <c r="S135" s="2033"/>
      <c r="T135" s="2033"/>
      <c r="U135" s="2033"/>
      <c r="V135" s="2033"/>
      <c r="W135" s="2033"/>
      <c r="X135" s="2033"/>
      <c r="Y135" s="2033"/>
      <c r="Z135" s="2033"/>
      <c r="AA135" s="2033"/>
      <c r="AB135" s="2033"/>
      <c r="AC135" s="2033"/>
      <c r="AD135" s="599"/>
    </row>
    <row r="136" spans="1:30" ht="16.5" customHeight="1">
      <c r="A136" s="780" t="s">
        <v>2737</v>
      </c>
      <c r="B136" s="780"/>
      <c r="C136" s="780"/>
      <c r="D136" s="780"/>
      <c r="E136" s="780"/>
      <c r="F136" s="780"/>
      <c r="G136" s="780"/>
      <c r="H136" s="780"/>
      <c r="I136" s="780"/>
      <c r="J136" s="780"/>
      <c r="K136" s="2014" t="str">
        <f>IF('第二面-3'!K42&lt;&gt;"",'第二面-3'!K42,"")</f>
        <v/>
      </c>
      <c r="L136" s="2014"/>
      <c r="M136" s="2014"/>
      <c r="N136" s="2014"/>
      <c r="O136" s="2014"/>
      <c r="P136" s="2014"/>
      <c r="Q136" s="2014"/>
      <c r="R136" s="2014"/>
      <c r="S136" s="2014"/>
      <c r="T136" s="2014"/>
      <c r="U136" s="2014"/>
      <c r="V136" s="2014"/>
      <c r="W136" s="2014"/>
      <c r="X136" s="2014"/>
      <c r="Y136" s="2014"/>
      <c r="Z136" s="2014"/>
      <c r="AA136" s="2014"/>
      <c r="AB136" s="2014"/>
      <c r="AC136" s="2014"/>
      <c r="AD136" s="599"/>
    </row>
    <row r="137" spans="1:30" ht="8.4499999999999993" customHeight="1">
      <c r="A137" s="826"/>
      <c r="B137" s="780"/>
      <c r="C137" s="780"/>
      <c r="D137" s="780"/>
      <c r="E137" s="780"/>
      <c r="F137" s="780"/>
      <c r="G137" s="780"/>
      <c r="H137" s="780"/>
      <c r="I137" s="780"/>
      <c r="J137" s="780"/>
      <c r="K137" s="812"/>
      <c r="L137" s="812"/>
      <c r="M137" s="812"/>
      <c r="N137" s="812"/>
      <c r="O137" s="812"/>
      <c r="P137" s="812"/>
      <c r="Q137" s="812"/>
      <c r="R137" s="812"/>
      <c r="S137" s="812"/>
      <c r="T137" s="806"/>
      <c r="U137" s="806"/>
      <c r="V137" s="806"/>
      <c r="W137" s="806"/>
      <c r="X137" s="806"/>
      <c r="Y137" s="806"/>
      <c r="Z137" s="806"/>
      <c r="AA137" s="806"/>
      <c r="AB137" s="806"/>
      <c r="AC137" s="806"/>
      <c r="AD137" s="599"/>
    </row>
    <row r="138" spans="1:30" s="599" customFormat="1" ht="16.5" customHeight="1">
      <c r="A138" s="827" t="s">
        <v>3610</v>
      </c>
      <c r="B138" s="827"/>
      <c r="C138" s="827"/>
      <c r="D138" s="827"/>
      <c r="E138" s="2034"/>
      <c r="F138" s="2034"/>
      <c r="G138" s="2034"/>
      <c r="H138" s="2034"/>
      <c r="I138" s="2034"/>
      <c r="J138" s="2034"/>
      <c r="K138" s="2034"/>
      <c r="L138" s="2034"/>
      <c r="M138" s="2034"/>
      <c r="N138" s="2034"/>
      <c r="O138" s="2034"/>
      <c r="P138" s="2034"/>
      <c r="Q138" s="2034"/>
      <c r="R138" s="2034"/>
      <c r="S138" s="2034"/>
      <c r="T138" s="2034"/>
      <c r="U138" s="2034"/>
      <c r="V138" s="2034"/>
      <c r="W138" s="2034"/>
      <c r="X138" s="2034"/>
      <c r="Y138" s="2034"/>
      <c r="Z138" s="2034"/>
      <c r="AA138" s="2034"/>
      <c r="AB138" s="2034"/>
      <c r="AC138" s="2034"/>
    </row>
    <row r="139" spans="1:30" s="599" customFormat="1" ht="16.5" customHeight="1">
      <c r="A139" s="2035" t="str">
        <f>IF('第二面-3'!A52&lt;&gt;"",'第二面-3'!A52,"")</f>
        <v/>
      </c>
      <c r="B139" s="2035"/>
      <c r="C139" s="2035"/>
      <c r="D139" s="2035"/>
      <c r="E139" s="2035"/>
      <c r="F139" s="2035"/>
      <c r="G139" s="2035"/>
      <c r="H139" s="2035"/>
      <c r="I139" s="2035"/>
      <c r="J139" s="2035"/>
      <c r="K139" s="2035"/>
      <c r="L139" s="2035"/>
      <c r="M139" s="2035"/>
      <c r="N139" s="2035"/>
      <c r="O139" s="2035"/>
      <c r="P139" s="2035"/>
      <c r="Q139" s="2035"/>
      <c r="R139" s="2035"/>
      <c r="S139" s="2035"/>
      <c r="T139" s="2035"/>
      <c r="U139" s="2035"/>
      <c r="V139" s="2035"/>
      <c r="W139" s="2035"/>
      <c r="X139" s="2035"/>
      <c r="Y139" s="2035"/>
      <c r="Z139" s="2035"/>
      <c r="AA139" s="2035"/>
      <c r="AB139" s="2035"/>
      <c r="AC139" s="2035"/>
    </row>
    <row r="140" spans="1:30" s="599" customFormat="1" ht="16.5" customHeight="1">
      <c r="A140" s="2030"/>
      <c r="B140" s="2030"/>
      <c r="C140" s="2030"/>
      <c r="D140" s="2030"/>
      <c r="E140" s="2030"/>
      <c r="F140" s="2030"/>
      <c r="G140" s="2030"/>
      <c r="H140" s="2030"/>
      <c r="I140" s="2030"/>
      <c r="J140" s="2030"/>
      <c r="K140" s="2030"/>
      <c r="L140" s="2030"/>
      <c r="M140" s="2030"/>
      <c r="N140" s="2030"/>
      <c r="O140" s="2030"/>
      <c r="P140" s="2030"/>
      <c r="Q140" s="2030"/>
      <c r="R140" s="2030"/>
      <c r="S140" s="2030"/>
      <c r="T140" s="2030"/>
      <c r="U140" s="2030"/>
      <c r="V140" s="2030"/>
      <c r="W140" s="2030"/>
      <c r="X140" s="2030"/>
      <c r="Y140" s="2030"/>
      <c r="Z140" s="2030"/>
      <c r="AA140" s="2030"/>
      <c r="AB140" s="2030"/>
      <c r="AC140" s="2030"/>
    </row>
    <row r="141" spans="1:30" ht="16.5" customHeight="1">
      <c r="A141" s="2031"/>
      <c r="B141" s="2031"/>
      <c r="C141" s="2031"/>
      <c r="D141" s="2031"/>
      <c r="E141" s="2031"/>
      <c r="F141" s="2031"/>
      <c r="G141" s="2031"/>
      <c r="H141" s="2031"/>
      <c r="I141" s="2031"/>
      <c r="J141" s="2031"/>
      <c r="K141" s="2031"/>
      <c r="L141" s="2031"/>
      <c r="M141" s="2031"/>
      <c r="N141" s="2031"/>
      <c r="O141" s="2031"/>
      <c r="P141" s="2031"/>
      <c r="Q141" s="2031"/>
      <c r="R141" s="2031"/>
      <c r="S141" s="2031"/>
      <c r="T141" s="2031"/>
      <c r="U141" s="2031"/>
      <c r="V141" s="2031"/>
      <c r="W141" s="2031"/>
      <c r="X141" s="2031"/>
      <c r="Y141" s="2031"/>
      <c r="Z141" s="2031"/>
      <c r="AA141" s="2031"/>
      <c r="AB141" s="2031"/>
      <c r="AC141" s="2031"/>
    </row>
    <row r="167" spans="1:45">
      <c r="A167" s="792" t="s">
        <v>2586</v>
      </c>
      <c r="AF167" s="792" t="s">
        <v>2750</v>
      </c>
      <c r="AJ167" s="792" t="s">
        <v>2750</v>
      </c>
    </row>
    <row r="168" spans="1:45" ht="13.5">
      <c r="A168" s="380" t="s">
        <v>3611</v>
      </c>
      <c r="Y168" s="792" t="s">
        <v>3581</v>
      </c>
      <c r="AC168" s="792" t="s">
        <v>3581</v>
      </c>
      <c r="AF168" s="792" t="s">
        <v>2563</v>
      </c>
      <c r="AG168" s="792">
        <f>'共通第二面（検査入力）'!L2</f>
        <v>0</v>
      </c>
      <c r="AH168" s="792">
        <f>'共通第二面（検査入力）'!S2</f>
        <v>0</v>
      </c>
      <c r="AI168" s="828">
        <f>'共通第二面（検査入力）'!Z2</f>
        <v>0</v>
      </c>
      <c r="AJ168" s="792">
        <f>'共通第二面（検査入力）'!K3</f>
        <v>0</v>
      </c>
      <c r="AK168" s="792">
        <f>'共通第二面（検査入力）'!L4</f>
        <v>0</v>
      </c>
      <c r="AL168" s="792">
        <f>'共通第二面（検査入力）'!T4</f>
        <v>0</v>
      </c>
      <c r="AM168" s="828">
        <f>'共通第二面（検査入力）'!AA4</f>
        <v>0</v>
      </c>
      <c r="AN168" s="792">
        <f>'共通第二面（検査入力）'!K5</f>
        <v>0</v>
      </c>
      <c r="AO168" s="792">
        <f>'共通第二面（検査入力）'!K6</f>
        <v>0</v>
      </c>
      <c r="AP168" s="792">
        <f>'共通第二面（検査入力）'!K7</f>
        <v>0</v>
      </c>
      <c r="AQ168" s="828">
        <f>'共通第二面（検査入力）'!K8</f>
        <v>0</v>
      </c>
      <c r="AR168" s="828">
        <f>'共通第二面（検査入力）'!K9</f>
        <v>0</v>
      </c>
    </row>
    <row r="169" spans="1:45" ht="13.5">
      <c r="A169" s="380" t="s">
        <v>2751</v>
      </c>
      <c r="Y169" s="792" t="s">
        <v>2590</v>
      </c>
      <c r="AC169" s="792" t="s">
        <v>2591</v>
      </c>
      <c r="AF169" s="792" t="s">
        <v>2577</v>
      </c>
      <c r="AG169" s="792">
        <f>'共通第二面（検査入力）'!L12</f>
        <v>0</v>
      </c>
      <c r="AH169" s="792">
        <f>'共通第二面（検査入力）'!S12</f>
        <v>0</v>
      </c>
      <c r="AI169" s="828">
        <f>'共通第二面（検査入力）'!Z12</f>
        <v>0</v>
      </c>
      <c r="AJ169" s="792">
        <f>'共通第二面（検査入力）'!K13</f>
        <v>0</v>
      </c>
      <c r="AK169" s="792">
        <f>'共通第二面（検査入力）'!L14</f>
        <v>0</v>
      </c>
      <c r="AL169" s="792">
        <f>'共通第二面（検査入力）'!T14</f>
        <v>0</v>
      </c>
      <c r="AM169" s="828">
        <f>'共通第二面（検査入力）'!AA14</f>
        <v>0</v>
      </c>
      <c r="AN169" s="792">
        <f>'共通第二面（検査入力）'!K15</f>
        <v>0</v>
      </c>
      <c r="AO169" s="792">
        <f>'共通第二面（検査入力）'!K16</f>
        <v>0</v>
      </c>
      <c r="AP169" s="792">
        <f>'共通第二面（検査入力）'!K17</f>
        <v>0</v>
      </c>
      <c r="AQ169" s="828">
        <f>'共通第二面（検査入力）'!K18</f>
        <v>0</v>
      </c>
      <c r="AR169" s="828">
        <f>'共通第二面（検査入力）'!K19</f>
        <v>0</v>
      </c>
      <c r="AS169" s="792" t="str">
        <f>IF('共通第二面（検査入力）'!$K$10="","",'共通第二面（検査入力）'!$K$10)</f>
        <v/>
      </c>
    </row>
    <row r="170" spans="1:45" ht="13.5">
      <c r="A170" s="380" t="s">
        <v>2752</v>
      </c>
      <c r="Y170" s="792" t="s">
        <v>2593</v>
      </c>
      <c r="AC170" s="792" t="s">
        <v>2594</v>
      </c>
      <c r="AF170" s="792" t="s">
        <v>2578</v>
      </c>
      <c r="AG170" s="792">
        <f>'共通第二面（検査入力）'!L22</f>
        <v>0</v>
      </c>
      <c r="AH170" s="792">
        <f>'共通第二面（検査入力）'!S22</f>
        <v>0</v>
      </c>
      <c r="AI170" s="828">
        <f>'共通第二面（検査入力）'!Z22</f>
        <v>0</v>
      </c>
      <c r="AJ170" s="792">
        <f>'共通第二面（検査入力）'!K23</f>
        <v>0</v>
      </c>
      <c r="AK170" s="792">
        <f>'共通第二面（検査入力）'!L24</f>
        <v>0</v>
      </c>
      <c r="AL170" s="792">
        <f>'共通第二面（検査入力）'!T24</f>
        <v>0</v>
      </c>
      <c r="AM170" s="828">
        <f>'共通第二面（検査入力）'!AA24</f>
        <v>0</v>
      </c>
      <c r="AN170" s="792">
        <f>'共通第二面（検査入力）'!K25</f>
        <v>0</v>
      </c>
      <c r="AO170" s="792">
        <f>'共通第二面（検査入力）'!K26</f>
        <v>0</v>
      </c>
      <c r="AP170" s="792">
        <f>'共通第二面（検査入力）'!K27</f>
        <v>0</v>
      </c>
      <c r="AQ170" s="828">
        <f>'共通第二面（検査入力）'!K28</f>
        <v>0</v>
      </c>
      <c r="AR170" s="828">
        <f>'共通第二面（検査入力）'!K29</f>
        <v>0</v>
      </c>
      <c r="AS170" s="792" t="str">
        <f>IF('共通第二面（検査入力）'!$K$20="","",'共通第二面（検査入力）'!$K$20)</f>
        <v/>
      </c>
    </row>
    <row r="171" spans="1:45" ht="13.5">
      <c r="A171" s="380" t="s">
        <v>2753</v>
      </c>
      <c r="Y171" s="792" t="s">
        <v>2596</v>
      </c>
      <c r="AC171" s="792" t="s">
        <v>2597</v>
      </c>
      <c r="AF171" s="792" t="s">
        <v>2579</v>
      </c>
      <c r="AG171" s="792">
        <f>'共通第二面（検査入力）'!L32</f>
        <v>0</v>
      </c>
      <c r="AH171" s="792">
        <f>'共通第二面（検査入力）'!S32</f>
        <v>0</v>
      </c>
      <c r="AI171" s="828">
        <f>'共通第二面（検査入力）'!Z32</f>
        <v>0</v>
      </c>
      <c r="AJ171" s="792">
        <f>'共通第二面（検査入力）'!K33</f>
        <v>0</v>
      </c>
      <c r="AK171" s="792">
        <f>'共通第二面（検査入力）'!L34</f>
        <v>0</v>
      </c>
      <c r="AL171" s="792">
        <f>'共通第二面（検査入力）'!T34</f>
        <v>0</v>
      </c>
      <c r="AM171" s="828">
        <f>'共通第二面（検査入力）'!AA34</f>
        <v>0</v>
      </c>
      <c r="AN171" s="792">
        <f>'共通第二面（検査入力）'!K35</f>
        <v>0</v>
      </c>
      <c r="AO171" s="792">
        <f>'共通第二面（検査入力）'!K36</f>
        <v>0</v>
      </c>
      <c r="AP171" s="792">
        <f>'共通第二面（検査入力）'!K37</f>
        <v>0</v>
      </c>
      <c r="AQ171" s="828">
        <f>'共通第二面（検査入力）'!K38</f>
        <v>0</v>
      </c>
      <c r="AR171" s="828">
        <f>'共通第二面（検査入力）'!K39</f>
        <v>0</v>
      </c>
      <c r="AS171" s="792" t="str">
        <f>IF('共通第二面（検査入力）'!$K$30="","",'共通第二面（検査入力）'!$K$30)</f>
        <v/>
      </c>
    </row>
    <row r="172" spans="1:45" ht="13.5">
      <c r="A172" s="380" t="s">
        <v>2754</v>
      </c>
      <c r="Y172" s="792" t="s">
        <v>2599</v>
      </c>
      <c r="AC172" s="792" t="s">
        <v>2600</v>
      </c>
      <c r="AF172" s="792" t="s">
        <v>2580</v>
      </c>
      <c r="AG172" s="792">
        <f>'共通第二面（検査入力）'!L42</f>
        <v>0</v>
      </c>
      <c r="AH172" s="792">
        <f>'共通第二面（検査入力）'!S42</f>
        <v>0</v>
      </c>
      <c r="AI172" s="828">
        <f>'共通第二面（検査入力）'!Z42</f>
        <v>0</v>
      </c>
      <c r="AJ172" s="792">
        <f>'共通第二面（検査入力）'!K43</f>
        <v>0</v>
      </c>
      <c r="AK172" s="792">
        <f>'共通第二面（検査入力）'!L44</f>
        <v>0</v>
      </c>
      <c r="AL172" s="792">
        <f>'共通第二面（検査入力）'!T44</f>
        <v>0</v>
      </c>
      <c r="AM172" s="828">
        <f>'共通第二面（検査入力）'!AA44</f>
        <v>0</v>
      </c>
      <c r="AN172" s="792">
        <f>'共通第二面（検査入力）'!K45</f>
        <v>0</v>
      </c>
      <c r="AO172" s="792">
        <f>'共通第二面（検査入力）'!K46</f>
        <v>0</v>
      </c>
      <c r="AP172" s="792">
        <f>'共通第二面（検査入力）'!K47</f>
        <v>0</v>
      </c>
      <c r="AQ172" s="828">
        <f>'共通第二面（検査入力）'!K48</f>
        <v>0</v>
      </c>
      <c r="AR172" s="828">
        <f>'共通第二面（検査入力）'!K49</f>
        <v>0</v>
      </c>
      <c r="AS172" s="792" t="str">
        <f>IF('共通第二面（検査入力）'!$K$40="","",'共通第二面（検査入力）'!$K$40)</f>
        <v/>
      </c>
    </row>
    <row r="173" spans="1:45" ht="13.5">
      <c r="A173" s="380" t="s">
        <v>2755</v>
      </c>
      <c r="Y173" s="792" t="s">
        <v>2602</v>
      </c>
      <c r="AC173" s="792" t="s">
        <v>2603</v>
      </c>
      <c r="AF173" s="792" t="s">
        <v>2581</v>
      </c>
      <c r="AG173" s="792">
        <f>'共通第二面（検査入力）'!L52</f>
        <v>0</v>
      </c>
      <c r="AH173" s="792">
        <f>'共通第二面（検査入力）'!S52</f>
        <v>0</v>
      </c>
      <c r="AI173" s="828">
        <f>'共通第二面（検査入力）'!Z52</f>
        <v>0</v>
      </c>
      <c r="AJ173" s="792">
        <f>'共通第二面（検査入力）'!K53</f>
        <v>0</v>
      </c>
      <c r="AK173" s="792">
        <f>'共通第二面（検査入力）'!L54</f>
        <v>0</v>
      </c>
      <c r="AL173" s="792">
        <f>'共通第二面（検査入力）'!T54</f>
        <v>0</v>
      </c>
      <c r="AM173" s="828">
        <f>'共通第二面（検査入力）'!AA54</f>
        <v>0</v>
      </c>
      <c r="AN173" s="792">
        <f>'共通第二面（検査入力）'!K55</f>
        <v>0</v>
      </c>
      <c r="AO173" s="792">
        <f>'共通第二面（検査入力）'!K56</f>
        <v>0</v>
      </c>
      <c r="AP173" s="792">
        <f>'共通第二面（検査入力）'!K57</f>
        <v>0</v>
      </c>
      <c r="AQ173" s="828">
        <f>'共通第二面（検査入力）'!K58</f>
        <v>0</v>
      </c>
      <c r="AR173" s="828">
        <f>'共通第二面（検査入力）'!K59</f>
        <v>0</v>
      </c>
      <c r="AS173" s="792" t="str">
        <f>IF('第二面（入力）'!$K$50="","",'第二面（入力）'!$K$50)</f>
        <v/>
      </c>
    </row>
    <row r="174" spans="1:45" ht="13.5">
      <c r="A174" s="380" t="s">
        <v>2756</v>
      </c>
      <c r="Y174" s="792" t="s">
        <v>2605</v>
      </c>
      <c r="AC174" s="792" t="s">
        <v>2606</v>
      </c>
      <c r="AF174" s="792" t="s">
        <v>2582</v>
      </c>
      <c r="AG174" s="792">
        <f>'共通第二面（検査入力）'!L62</f>
        <v>0</v>
      </c>
      <c r="AH174" s="792">
        <f>'共通第二面（検査入力）'!S62</f>
        <v>0</v>
      </c>
      <c r="AI174" s="828">
        <f>'共通第二面（検査入力）'!Z62</f>
        <v>0</v>
      </c>
      <c r="AJ174" s="792">
        <f>'共通第二面（検査入力）'!K63</f>
        <v>0</v>
      </c>
      <c r="AK174" s="792">
        <f>'共通第二面（検査入力）'!L64</f>
        <v>0</v>
      </c>
      <c r="AL174" s="792">
        <f>'共通第二面（検査入力）'!T64</f>
        <v>0</v>
      </c>
      <c r="AM174" s="828">
        <f>'共通第二面（検査入力）'!AA64</f>
        <v>0</v>
      </c>
      <c r="AN174" s="792">
        <f>'共通第二面（検査入力）'!K65</f>
        <v>0</v>
      </c>
      <c r="AO174" s="792">
        <f>'共通第二面（検査入力）'!K66</f>
        <v>0</v>
      </c>
      <c r="AP174" s="792">
        <f>'共通第二面（検査入力）'!K67</f>
        <v>0</v>
      </c>
      <c r="AQ174" s="828">
        <f>'共通第二面（検査入力）'!K68</f>
        <v>0</v>
      </c>
      <c r="AR174" s="828">
        <f>'共通第二面（検査入力）'!K69</f>
        <v>0</v>
      </c>
      <c r="AS174" s="792" t="str">
        <f>IF('共通第二面（検査入力）'!$K$60="","",'共通第二面（検査入力）'!$K$60)</f>
        <v/>
      </c>
    </row>
    <row r="175" spans="1:45" ht="13.5">
      <c r="A175" s="380" t="s">
        <v>2757</v>
      </c>
      <c r="Y175" s="792" t="s">
        <v>2608</v>
      </c>
      <c r="AC175" s="792" t="s">
        <v>2609</v>
      </c>
      <c r="AF175" s="792" t="s">
        <v>2583</v>
      </c>
      <c r="AG175" s="792">
        <f>'共通第二面（検査入力）'!L72</f>
        <v>0</v>
      </c>
      <c r="AH175" s="792">
        <f>'共通第二面（検査入力）'!S72</f>
        <v>0</v>
      </c>
      <c r="AI175" s="828">
        <f>'共通第二面（検査入力）'!Z72</f>
        <v>0</v>
      </c>
      <c r="AJ175" s="792">
        <f>'共通第二面（検査入力）'!K73</f>
        <v>0</v>
      </c>
      <c r="AK175" s="792">
        <f>'共通第二面（検査入力）'!L74</f>
        <v>0</v>
      </c>
      <c r="AL175" s="792">
        <f>'共通第二面（検査入力）'!T74</f>
        <v>0</v>
      </c>
      <c r="AM175" s="828">
        <f>'共通第二面（検査入力）'!AA74</f>
        <v>0</v>
      </c>
      <c r="AN175" s="792">
        <f>'共通第二面（検査入力）'!K75</f>
        <v>0</v>
      </c>
      <c r="AO175" s="792">
        <f>'共通第二面（検査入力）'!K76</f>
        <v>0</v>
      </c>
      <c r="AP175" s="792">
        <f>'共通第二面（検査入力）'!K77</f>
        <v>0</v>
      </c>
      <c r="AQ175" s="828">
        <f>'共通第二面（検査入力）'!K78</f>
        <v>0</v>
      </c>
      <c r="AR175" s="828">
        <f>'共通第二面（検査入力）'!K79</f>
        <v>0</v>
      </c>
      <c r="AS175" s="792" t="str">
        <f>IF('共通第二面（検査入力）'!$K$70="","",'共通第二面（検査入力）'!$K$70)</f>
        <v/>
      </c>
    </row>
    <row r="176" spans="1:45" ht="13.5">
      <c r="A176" s="380" t="s">
        <v>2758</v>
      </c>
      <c r="Y176" s="792" t="s">
        <v>2611</v>
      </c>
      <c r="AC176" s="792" t="s">
        <v>2612</v>
      </c>
      <c r="AF176" s="792" t="s">
        <v>2584</v>
      </c>
      <c r="AG176" s="792">
        <f>'共通第二面（検査入力）'!L82</f>
        <v>0</v>
      </c>
      <c r="AH176" s="792">
        <f>'共通第二面（検査入力）'!S82</f>
        <v>0</v>
      </c>
      <c r="AI176" s="828">
        <f>'共通第二面（検査入力）'!Z82</f>
        <v>0</v>
      </c>
      <c r="AJ176" s="792">
        <f>'共通第二面（検査入力）'!K83</f>
        <v>0</v>
      </c>
      <c r="AK176" s="792">
        <f>'共通第二面（検査入力）'!L84</f>
        <v>0</v>
      </c>
      <c r="AL176" s="792">
        <f>'共通第二面（検査入力）'!T84</f>
        <v>0</v>
      </c>
      <c r="AM176" s="828">
        <f>'共通第二面（検査入力）'!AA84</f>
        <v>0</v>
      </c>
      <c r="AN176" s="792">
        <f>'共通第二面（検査入力）'!K85</f>
        <v>0</v>
      </c>
      <c r="AO176" s="792">
        <f>'共通第二面（検査入力）'!K86</f>
        <v>0</v>
      </c>
      <c r="AP176" s="792">
        <f>'共通第二面（検査入力）'!K87</f>
        <v>0</v>
      </c>
      <c r="AQ176" s="828">
        <f>'共通第二面（検査入力）'!K88</f>
        <v>0</v>
      </c>
      <c r="AR176" s="828">
        <f>'共通第二面（検査入力）'!K89</f>
        <v>0</v>
      </c>
      <c r="AS176" s="792" t="str">
        <f>IF('共通第二面（検査入力）'!$K$80="","",'共通第二面（検査入力）'!$K$80)</f>
        <v/>
      </c>
    </row>
    <row r="177" spans="1:45" ht="13.5">
      <c r="A177" s="380" t="s">
        <v>2759</v>
      </c>
      <c r="Y177" s="792" t="s">
        <v>2614</v>
      </c>
      <c r="AC177" s="792" t="s">
        <v>2615</v>
      </c>
      <c r="AF177" s="792" t="s">
        <v>2585</v>
      </c>
      <c r="AG177" s="792">
        <f>'共通第二面（検査入力）'!L92</f>
        <v>0</v>
      </c>
      <c r="AH177" s="792">
        <f>'共通第二面（検査入力）'!S92</f>
        <v>0</v>
      </c>
      <c r="AI177" s="828">
        <f>'共通第二面（検査入力）'!Z92</f>
        <v>0</v>
      </c>
      <c r="AJ177" s="792">
        <f>'共通第二面（検査入力）'!K93</f>
        <v>0</v>
      </c>
      <c r="AK177" s="792">
        <f>'共通第二面（検査入力）'!L94</f>
        <v>0</v>
      </c>
      <c r="AL177" s="792">
        <f>'共通第二面（検査入力）'!T94</f>
        <v>0</v>
      </c>
      <c r="AM177" s="828">
        <f>'共通第二面（検査入力）'!AA94</f>
        <v>0</v>
      </c>
      <c r="AN177" s="792">
        <f>'共通第二面（検査入力）'!K95</f>
        <v>0</v>
      </c>
      <c r="AO177" s="792">
        <f>'共通第二面（検査入力）'!K96</f>
        <v>0</v>
      </c>
      <c r="AP177" s="792">
        <f>'共通第二面（検査入力）'!K97</f>
        <v>0</v>
      </c>
      <c r="AQ177" s="828">
        <f>'共通第二面（検査入力）'!K98</f>
        <v>0</v>
      </c>
      <c r="AR177" s="828">
        <f>'共通第二面（検査入力）'!K99</f>
        <v>0</v>
      </c>
      <c r="AS177" s="792" t="str">
        <f>IF('共通第二面（検査入力）'!$K$90="","",'共通第二面（検査入力）'!$K$90)</f>
        <v/>
      </c>
    </row>
    <row r="178" spans="1:45" ht="13.5">
      <c r="A178" s="380" t="s">
        <v>2760</v>
      </c>
      <c r="Y178" s="792" t="s">
        <v>2617</v>
      </c>
      <c r="AC178" s="792" t="s">
        <v>2618</v>
      </c>
      <c r="AS178" s="792" t="str">
        <f>IF('共通第二面（検査入力）'!$K$100="","",'共通第二面（検査入力）'!$K$100)</f>
        <v/>
      </c>
    </row>
    <row r="179" spans="1:45" ht="13.5">
      <c r="A179" s="380" t="s">
        <v>3612</v>
      </c>
      <c r="Y179" s="792" t="s">
        <v>2620</v>
      </c>
      <c r="AC179" s="792" t="s">
        <v>2621</v>
      </c>
    </row>
    <row r="180" spans="1:45" ht="13.5">
      <c r="A180" s="380" t="s">
        <v>3613</v>
      </c>
      <c r="Y180" s="792" t="s">
        <v>2623</v>
      </c>
      <c r="AC180" s="792" t="s">
        <v>2624</v>
      </c>
    </row>
    <row r="181" spans="1:45" ht="13.5">
      <c r="A181" s="380" t="s">
        <v>2763</v>
      </c>
      <c r="Y181" s="792" t="s">
        <v>2626</v>
      </c>
      <c r="AC181" s="792" t="s">
        <v>2627</v>
      </c>
    </row>
    <row r="182" spans="1:45" ht="13.5">
      <c r="A182" s="380" t="s">
        <v>2764</v>
      </c>
      <c r="Y182" s="792" t="s">
        <v>2629</v>
      </c>
      <c r="AC182" s="792" t="s">
        <v>2630</v>
      </c>
    </row>
    <row r="183" spans="1:45" ht="13.5">
      <c r="A183" s="380" t="s">
        <v>2765</v>
      </c>
      <c r="Y183" s="792" t="s">
        <v>2632</v>
      </c>
      <c r="AC183" s="792" t="s">
        <v>2633</v>
      </c>
    </row>
    <row r="184" spans="1:45" ht="13.5">
      <c r="A184" s="380" t="s">
        <v>2766</v>
      </c>
      <c r="Y184" s="792" t="s">
        <v>2635</v>
      </c>
      <c r="AC184" s="792" t="s">
        <v>2636</v>
      </c>
    </row>
    <row r="185" spans="1:45">
      <c r="A185" s="792" t="s">
        <v>2768</v>
      </c>
      <c r="Y185" s="792" t="s">
        <v>2638</v>
      </c>
      <c r="AC185" s="792" t="s">
        <v>2639</v>
      </c>
    </row>
    <row r="186" spans="1:45" ht="13.5">
      <c r="A186" s="380" t="s">
        <v>2769</v>
      </c>
      <c r="Y186" s="792" t="s">
        <v>2640</v>
      </c>
      <c r="AC186" s="792" t="s">
        <v>2641</v>
      </c>
    </row>
    <row r="187" spans="1:45" ht="13.5">
      <c r="A187" s="380" t="s">
        <v>2770</v>
      </c>
      <c r="Y187" s="792" t="s">
        <v>2642</v>
      </c>
      <c r="AC187" s="792" t="s">
        <v>2643</v>
      </c>
    </row>
    <row r="188" spans="1:45" ht="13.5">
      <c r="A188" s="380" t="s">
        <v>2771</v>
      </c>
      <c r="Y188" s="792" t="s">
        <v>2644</v>
      </c>
      <c r="AC188" s="792" t="s">
        <v>2645</v>
      </c>
    </row>
    <row r="189" spans="1:45" ht="13.5">
      <c r="A189" s="380" t="s">
        <v>2772</v>
      </c>
      <c r="Y189" s="792" t="s">
        <v>2646</v>
      </c>
      <c r="AC189" s="792" t="s">
        <v>2647</v>
      </c>
    </row>
    <row r="190" spans="1:45" ht="13.5">
      <c r="A190" s="380" t="s">
        <v>2773</v>
      </c>
      <c r="Y190" s="792" t="s">
        <v>2648</v>
      </c>
      <c r="AC190" s="792" t="s">
        <v>2649</v>
      </c>
    </row>
    <row r="191" spans="1:45" ht="13.5">
      <c r="A191" s="380" t="s">
        <v>2774</v>
      </c>
      <c r="Y191" s="792" t="s">
        <v>2650</v>
      </c>
      <c r="AC191" s="792" t="s">
        <v>2651</v>
      </c>
    </row>
    <row r="192" spans="1:45">
      <c r="Y192" s="792" t="s">
        <v>2652</v>
      </c>
      <c r="AC192" s="792" t="s">
        <v>2653</v>
      </c>
    </row>
    <row r="193" spans="25:29">
      <c r="Y193" s="792" t="s">
        <v>2654</v>
      </c>
      <c r="AC193" s="792" t="s">
        <v>2655</v>
      </c>
    </row>
    <row r="194" spans="25:29">
      <c r="Y194" s="792" t="s">
        <v>2656</v>
      </c>
      <c r="AC194" s="792" t="s">
        <v>2657</v>
      </c>
    </row>
    <row r="195" spans="25:29">
      <c r="Y195" s="792" t="s">
        <v>2658</v>
      </c>
      <c r="AC195" s="792" t="s">
        <v>2659</v>
      </c>
    </row>
    <row r="196" spans="25:29">
      <c r="Y196" s="792" t="s">
        <v>2660</v>
      </c>
      <c r="AC196" s="792" t="s">
        <v>2661</v>
      </c>
    </row>
    <row r="197" spans="25:29">
      <c r="Y197" s="792" t="s">
        <v>2662</v>
      </c>
      <c r="AC197" s="792" t="s">
        <v>2663</v>
      </c>
    </row>
    <row r="198" spans="25:29">
      <c r="Y198" s="792" t="s">
        <v>2664</v>
      </c>
      <c r="AC198" s="792" t="s">
        <v>2665</v>
      </c>
    </row>
    <row r="199" spans="25:29">
      <c r="Y199" s="792" t="s">
        <v>2666</v>
      </c>
      <c r="AC199" s="792" t="s">
        <v>2667</v>
      </c>
    </row>
    <row r="200" spans="25:29">
      <c r="Y200" s="792" t="s">
        <v>2668</v>
      </c>
      <c r="AC200" s="792" t="s">
        <v>2669</v>
      </c>
    </row>
    <row r="201" spans="25:29">
      <c r="Y201" s="792" t="s">
        <v>2670</v>
      </c>
      <c r="AC201" s="792" t="s">
        <v>2671</v>
      </c>
    </row>
    <row r="202" spans="25:29">
      <c r="Y202" s="792" t="s">
        <v>2672</v>
      </c>
      <c r="AC202" s="792" t="s">
        <v>2673</v>
      </c>
    </row>
    <row r="203" spans="25:29">
      <c r="Y203" s="792" t="s">
        <v>2674</v>
      </c>
      <c r="AC203" s="792" t="s">
        <v>2675</v>
      </c>
    </row>
    <row r="204" spans="25:29">
      <c r="Y204" s="792" t="s">
        <v>2676</v>
      </c>
      <c r="AC204" s="792" t="s">
        <v>2677</v>
      </c>
    </row>
    <row r="205" spans="25:29">
      <c r="Y205" s="792" t="s">
        <v>2678</v>
      </c>
      <c r="AC205" s="792" t="s">
        <v>2679</v>
      </c>
    </row>
    <row r="206" spans="25:29">
      <c r="Y206" s="792" t="s">
        <v>2680</v>
      </c>
      <c r="AC206" s="792" t="s">
        <v>2681</v>
      </c>
    </row>
    <row r="207" spans="25:29">
      <c r="Y207" s="792" t="s">
        <v>2682</v>
      </c>
      <c r="AC207" s="792" t="s">
        <v>2683</v>
      </c>
    </row>
    <row r="208" spans="25:29">
      <c r="Y208" s="792" t="s">
        <v>2684</v>
      </c>
      <c r="AC208" s="792" t="s">
        <v>2685</v>
      </c>
    </row>
    <row r="209" spans="25:29">
      <c r="Y209" s="792" t="s">
        <v>2686</v>
      </c>
      <c r="AC209" s="792" t="s">
        <v>2687</v>
      </c>
    </row>
    <row r="210" spans="25:29">
      <c r="Y210" s="792" t="s">
        <v>2688</v>
      </c>
      <c r="AC210" s="792" t="s">
        <v>2689</v>
      </c>
    </row>
    <row r="211" spans="25:29">
      <c r="Y211" s="792" t="s">
        <v>2690</v>
      </c>
      <c r="AC211" s="792" t="s">
        <v>2691</v>
      </c>
    </row>
    <row r="212" spans="25:29">
      <c r="Y212" s="792" t="s">
        <v>2692</v>
      </c>
      <c r="AC212" s="792" t="s">
        <v>2693</v>
      </c>
    </row>
    <row r="213" spans="25:29">
      <c r="Y213" s="792" t="s">
        <v>2694</v>
      </c>
      <c r="AC213" s="792" t="s">
        <v>2695</v>
      </c>
    </row>
    <row r="214" spans="25:29">
      <c r="Y214" s="792" t="s">
        <v>2696</v>
      </c>
      <c r="AC214" s="792" t="s">
        <v>2697</v>
      </c>
    </row>
    <row r="215" spans="25:29">
      <c r="Y215" s="792" t="s">
        <v>2698</v>
      </c>
      <c r="AC215" s="792" t="s">
        <v>2699</v>
      </c>
    </row>
  </sheetData>
  <mergeCells count="208">
    <mergeCell ref="A1:AC1"/>
    <mergeCell ref="A2:AC2"/>
    <mergeCell ref="K3:AC3"/>
    <mergeCell ref="K4:AC4"/>
    <mergeCell ref="K5:AC5"/>
    <mergeCell ref="K6:M6"/>
    <mergeCell ref="K12:AC12"/>
    <mergeCell ref="L13:M13"/>
    <mergeCell ref="N13:R13"/>
    <mergeCell ref="S13:T13"/>
    <mergeCell ref="U13:X13"/>
    <mergeCell ref="Y13:AB13"/>
    <mergeCell ref="K7:AC7"/>
    <mergeCell ref="K8:AC8"/>
    <mergeCell ref="L11:N11"/>
    <mergeCell ref="O11:Q11"/>
    <mergeCell ref="R11:T11"/>
    <mergeCell ref="U11:W11"/>
    <mergeCell ref="X11:AB11"/>
    <mergeCell ref="B29:J29"/>
    <mergeCell ref="K29:AC29"/>
    <mergeCell ref="K22:AC22"/>
    <mergeCell ref="L23:M23"/>
    <mergeCell ref="N23:R23"/>
    <mergeCell ref="S23:T23"/>
    <mergeCell ref="U23:X23"/>
    <mergeCell ref="Y23:AB23"/>
    <mergeCell ref="K14:AC14"/>
    <mergeCell ref="K15:M15"/>
    <mergeCell ref="K16:AC16"/>
    <mergeCell ref="K17:AC17"/>
    <mergeCell ref="L21:N21"/>
    <mergeCell ref="O21:Q21"/>
    <mergeCell ref="R21:T21"/>
    <mergeCell ref="U21:W21"/>
    <mergeCell ref="X21:AB21"/>
    <mergeCell ref="L31:N31"/>
    <mergeCell ref="O31:Q31"/>
    <mergeCell ref="R31:T31"/>
    <mergeCell ref="U31:W31"/>
    <mergeCell ref="X31:AB31"/>
    <mergeCell ref="K32:AC32"/>
    <mergeCell ref="K24:AC24"/>
    <mergeCell ref="K25:M25"/>
    <mergeCell ref="K26:AC26"/>
    <mergeCell ref="K27:AC27"/>
    <mergeCell ref="K28:AC28"/>
    <mergeCell ref="B39:J39"/>
    <mergeCell ref="K39:AC39"/>
    <mergeCell ref="L33:M33"/>
    <mergeCell ref="N33:R33"/>
    <mergeCell ref="S33:T33"/>
    <mergeCell ref="U33:X33"/>
    <mergeCell ref="Y33:AB33"/>
    <mergeCell ref="B34:J34"/>
    <mergeCell ref="K34:AC34"/>
    <mergeCell ref="L40:N40"/>
    <mergeCell ref="O40:Q40"/>
    <mergeCell ref="R40:T40"/>
    <mergeCell ref="U40:W40"/>
    <mergeCell ref="X40:AB40"/>
    <mergeCell ref="K41:AC41"/>
    <mergeCell ref="K35:M35"/>
    <mergeCell ref="K36:AC36"/>
    <mergeCell ref="K37:AC37"/>
    <mergeCell ref="K38:AC38"/>
    <mergeCell ref="K44:M44"/>
    <mergeCell ref="K45:AC45"/>
    <mergeCell ref="K46:AC46"/>
    <mergeCell ref="K47:AC47"/>
    <mergeCell ref="B48:J48"/>
    <mergeCell ref="K48:AC48"/>
    <mergeCell ref="L42:M42"/>
    <mergeCell ref="N42:R42"/>
    <mergeCell ref="S42:T42"/>
    <mergeCell ref="U42:X42"/>
    <mergeCell ref="Y42:AB42"/>
    <mergeCell ref="K43:AC43"/>
    <mergeCell ref="L51:M51"/>
    <mergeCell ref="N51:R51"/>
    <mergeCell ref="S51:T51"/>
    <mergeCell ref="U51:X51"/>
    <mergeCell ref="Y51:AB51"/>
    <mergeCell ref="K52:AC52"/>
    <mergeCell ref="L49:N49"/>
    <mergeCell ref="O49:Q49"/>
    <mergeCell ref="R49:T49"/>
    <mergeCell ref="U49:W49"/>
    <mergeCell ref="X49:AB49"/>
    <mergeCell ref="K50:AC50"/>
    <mergeCell ref="K53:M53"/>
    <mergeCell ref="K54:AC54"/>
    <mergeCell ref="K55:AC55"/>
    <mergeCell ref="K56:AC56"/>
    <mergeCell ref="L60:N60"/>
    <mergeCell ref="O60:Q60"/>
    <mergeCell ref="R60:T60"/>
    <mergeCell ref="U60:W60"/>
    <mergeCell ref="X60:AB60"/>
    <mergeCell ref="K63:AC63"/>
    <mergeCell ref="K64:M64"/>
    <mergeCell ref="K65:AC65"/>
    <mergeCell ref="K66:AC66"/>
    <mergeCell ref="K67:AC67"/>
    <mergeCell ref="B68:L68"/>
    <mergeCell ref="M68:AC68"/>
    <mergeCell ref="K61:AC61"/>
    <mergeCell ref="L62:M62"/>
    <mergeCell ref="N62:R62"/>
    <mergeCell ref="S62:T62"/>
    <mergeCell ref="U62:X62"/>
    <mergeCell ref="Y62:AB62"/>
    <mergeCell ref="L72:M72"/>
    <mergeCell ref="N72:R72"/>
    <mergeCell ref="S72:T72"/>
    <mergeCell ref="U72:X72"/>
    <mergeCell ref="Y72:AB72"/>
    <mergeCell ref="K73:AC73"/>
    <mergeCell ref="L70:N70"/>
    <mergeCell ref="O70:Q70"/>
    <mergeCell ref="R70:T70"/>
    <mergeCell ref="U70:W70"/>
    <mergeCell ref="X70:AB70"/>
    <mergeCell ref="K71:AC71"/>
    <mergeCell ref="K79:AC79"/>
    <mergeCell ref="L80:M80"/>
    <mergeCell ref="N80:R80"/>
    <mergeCell ref="S80:T80"/>
    <mergeCell ref="U80:X80"/>
    <mergeCell ref="Y80:AB80"/>
    <mergeCell ref="K74:M74"/>
    <mergeCell ref="K75:AC75"/>
    <mergeCell ref="K76:AC76"/>
    <mergeCell ref="K77:AC77"/>
    <mergeCell ref="L78:N78"/>
    <mergeCell ref="O78:Q78"/>
    <mergeCell ref="R78:T78"/>
    <mergeCell ref="U78:W78"/>
    <mergeCell ref="X78:AB78"/>
    <mergeCell ref="K87:AC87"/>
    <mergeCell ref="L88:M88"/>
    <mergeCell ref="N88:R88"/>
    <mergeCell ref="S88:T88"/>
    <mergeCell ref="U88:X88"/>
    <mergeCell ref="Y88:AB88"/>
    <mergeCell ref="K81:AC81"/>
    <mergeCell ref="K82:M82"/>
    <mergeCell ref="K83:AC83"/>
    <mergeCell ref="K84:AC84"/>
    <mergeCell ref="K85:AC85"/>
    <mergeCell ref="L86:N86"/>
    <mergeCell ref="O86:Q86"/>
    <mergeCell ref="R86:T86"/>
    <mergeCell ref="U86:W86"/>
    <mergeCell ref="X86:AB86"/>
    <mergeCell ref="K97:AC97"/>
    <mergeCell ref="K98:AC98"/>
    <mergeCell ref="K99:M99"/>
    <mergeCell ref="K100:AC100"/>
    <mergeCell ref="K101:AC101"/>
    <mergeCell ref="K102:AC102"/>
    <mergeCell ref="K89:AC89"/>
    <mergeCell ref="K90:M90"/>
    <mergeCell ref="K91:AC91"/>
    <mergeCell ref="K92:AC92"/>
    <mergeCell ref="K93:AC93"/>
    <mergeCell ref="B94:L94"/>
    <mergeCell ref="M94:AC94"/>
    <mergeCell ref="K109:AC109"/>
    <mergeCell ref="K110:AC110"/>
    <mergeCell ref="K111:AC111"/>
    <mergeCell ref="K112:AC112"/>
    <mergeCell ref="B113:K113"/>
    <mergeCell ref="L113:AC113"/>
    <mergeCell ref="K103:AC103"/>
    <mergeCell ref="B104:K104"/>
    <mergeCell ref="L104:AC104"/>
    <mergeCell ref="K106:AC106"/>
    <mergeCell ref="K107:AC107"/>
    <mergeCell ref="K108:M108"/>
    <mergeCell ref="K120:AC120"/>
    <mergeCell ref="B121:K121"/>
    <mergeCell ref="L121:AC121"/>
    <mergeCell ref="K122:AC122"/>
    <mergeCell ref="K123:AC123"/>
    <mergeCell ref="K124:M124"/>
    <mergeCell ref="K114:AC114"/>
    <mergeCell ref="K115:AC115"/>
    <mergeCell ref="K116:M116"/>
    <mergeCell ref="K117:AC117"/>
    <mergeCell ref="K118:AC118"/>
    <mergeCell ref="K119:AC119"/>
    <mergeCell ref="A140:AC140"/>
    <mergeCell ref="A141:AC141"/>
    <mergeCell ref="K133:AC133"/>
    <mergeCell ref="K134:M134"/>
    <mergeCell ref="K135:AC135"/>
    <mergeCell ref="K136:AC136"/>
    <mergeCell ref="E138:AC138"/>
    <mergeCell ref="A139:AC139"/>
    <mergeCell ref="K125:AC125"/>
    <mergeCell ref="K126:AC126"/>
    <mergeCell ref="K127:AC127"/>
    <mergeCell ref="K128:AC128"/>
    <mergeCell ref="K131:AC131"/>
    <mergeCell ref="L132:O132"/>
    <mergeCell ref="Q132:S132"/>
    <mergeCell ref="T132:AB132"/>
  </mergeCells>
  <phoneticPr fontId="1"/>
  <dataValidations count="1">
    <dataValidation imeMode="fullKatakana" allowBlank="1" showInputMessage="1" showErrorMessage="1" sqref="K4:AC4 JG4:JY4 TC4:TU4 ACY4:ADQ4 AMU4:ANM4 AWQ4:AXI4 BGM4:BHE4 BQI4:BRA4 CAE4:CAW4 CKA4:CKS4 CTW4:CUO4 DDS4:DEK4 DNO4:DOG4 DXK4:DYC4 EHG4:EHY4 ERC4:ERU4 FAY4:FBQ4 FKU4:FLM4 FUQ4:FVI4 GEM4:GFE4 GOI4:GPA4 GYE4:GYW4 HIA4:HIS4 HRW4:HSO4 IBS4:ICK4 ILO4:IMG4 IVK4:IWC4 JFG4:JFY4 JPC4:JPU4 JYY4:JZQ4 KIU4:KJM4 KSQ4:KTI4 LCM4:LDE4 LMI4:LNA4 LWE4:LWW4 MGA4:MGS4 MPW4:MQO4 MZS4:NAK4 NJO4:NKG4 NTK4:NUC4 ODG4:ODY4 ONC4:ONU4 OWY4:OXQ4 PGU4:PHM4 PQQ4:PRI4 QAM4:QBE4 QKI4:QLA4 QUE4:QUW4 REA4:RES4 RNW4:ROO4 RXS4:RYK4 SHO4:SIG4 SRK4:SSC4 TBG4:TBY4 TLC4:TLU4 TUY4:TVQ4 UEU4:UFM4 UOQ4:UPI4 UYM4:UZE4 VII4:VJA4 VSE4:VSW4 WCA4:WCS4 WLW4:WMO4 WVS4:WWK4 K65540:AC65540 JG65540:JY65540 TC65540:TU65540 ACY65540:ADQ65540 AMU65540:ANM65540 AWQ65540:AXI65540 BGM65540:BHE65540 BQI65540:BRA65540 CAE65540:CAW65540 CKA65540:CKS65540 CTW65540:CUO65540 DDS65540:DEK65540 DNO65540:DOG65540 DXK65540:DYC65540 EHG65540:EHY65540 ERC65540:ERU65540 FAY65540:FBQ65540 FKU65540:FLM65540 FUQ65540:FVI65540 GEM65540:GFE65540 GOI65540:GPA65540 GYE65540:GYW65540 HIA65540:HIS65540 HRW65540:HSO65540 IBS65540:ICK65540 ILO65540:IMG65540 IVK65540:IWC65540 JFG65540:JFY65540 JPC65540:JPU65540 JYY65540:JZQ65540 KIU65540:KJM65540 KSQ65540:KTI65540 LCM65540:LDE65540 LMI65540:LNA65540 LWE65540:LWW65540 MGA65540:MGS65540 MPW65540:MQO65540 MZS65540:NAK65540 NJO65540:NKG65540 NTK65540:NUC65540 ODG65540:ODY65540 ONC65540:ONU65540 OWY65540:OXQ65540 PGU65540:PHM65540 PQQ65540:PRI65540 QAM65540:QBE65540 QKI65540:QLA65540 QUE65540:QUW65540 REA65540:RES65540 RNW65540:ROO65540 RXS65540:RYK65540 SHO65540:SIG65540 SRK65540:SSC65540 TBG65540:TBY65540 TLC65540:TLU65540 TUY65540:TVQ65540 UEU65540:UFM65540 UOQ65540:UPI65540 UYM65540:UZE65540 VII65540:VJA65540 VSE65540:VSW65540 WCA65540:WCS65540 WLW65540:WMO65540 WVS65540:WWK65540 K131076:AC131076 JG131076:JY131076 TC131076:TU131076 ACY131076:ADQ131076 AMU131076:ANM131076 AWQ131076:AXI131076 BGM131076:BHE131076 BQI131076:BRA131076 CAE131076:CAW131076 CKA131076:CKS131076 CTW131076:CUO131076 DDS131076:DEK131076 DNO131076:DOG131076 DXK131076:DYC131076 EHG131076:EHY131076 ERC131076:ERU131076 FAY131076:FBQ131076 FKU131076:FLM131076 FUQ131076:FVI131076 GEM131076:GFE131076 GOI131076:GPA131076 GYE131076:GYW131076 HIA131076:HIS131076 HRW131076:HSO131076 IBS131076:ICK131076 ILO131076:IMG131076 IVK131076:IWC131076 JFG131076:JFY131076 JPC131076:JPU131076 JYY131076:JZQ131076 KIU131076:KJM131076 KSQ131076:KTI131076 LCM131076:LDE131076 LMI131076:LNA131076 LWE131076:LWW131076 MGA131076:MGS131076 MPW131076:MQO131076 MZS131076:NAK131076 NJO131076:NKG131076 NTK131076:NUC131076 ODG131076:ODY131076 ONC131076:ONU131076 OWY131076:OXQ131076 PGU131076:PHM131076 PQQ131076:PRI131076 QAM131076:QBE131076 QKI131076:QLA131076 QUE131076:QUW131076 REA131076:RES131076 RNW131076:ROO131076 RXS131076:RYK131076 SHO131076:SIG131076 SRK131076:SSC131076 TBG131076:TBY131076 TLC131076:TLU131076 TUY131076:TVQ131076 UEU131076:UFM131076 UOQ131076:UPI131076 UYM131076:UZE131076 VII131076:VJA131076 VSE131076:VSW131076 WCA131076:WCS131076 WLW131076:WMO131076 WVS131076:WWK131076 K196612:AC196612 JG196612:JY196612 TC196612:TU196612 ACY196612:ADQ196612 AMU196612:ANM196612 AWQ196612:AXI196612 BGM196612:BHE196612 BQI196612:BRA196612 CAE196612:CAW196612 CKA196612:CKS196612 CTW196612:CUO196612 DDS196612:DEK196612 DNO196612:DOG196612 DXK196612:DYC196612 EHG196612:EHY196612 ERC196612:ERU196612 FAY196612:FBQ196612 FKU196612:FLM196612 FUQ196612:FVI196612 GEM196612:GFE196612 GOI196612:GPA196612 GYE196612:GYW196612 HIA196612:HIS196612 HRW196612:HSO196612 IBS196612:ICK196612 ILO196612:IMG196612 IVK196612:IWC196612 JFG196612:JFY196612 JPC196612:JPU196612 JYY196612:JZQ196612 KIU196612:KJM196612 KSQ196612:KTI196612 LCM196612:LDE196612 LMI196612:LNA196612 LWE196612:LWW196612 MGA196612:MGS196612 MPW196612:MQO196612 MZS196612:NAK196612 NJO196612:NKG196612 NTK196612:NUC196612 ODG196612:ODY196612 ONC196612:ONU196612 OWY196612:OXQ196612 PGU196612:PHM196612 PQQ196612:PRI196612 QAM196612:QBE196612 QKI196612:QLA196612 QUE196612:QUW196612 REA196612:RES196612 RNW196612:ROO196612 RXS196612:RYK196612 SHO196612:SIG196612 SRK196612:SSC196612 TBG196612:TBY196612 TLC196612:TLU196612 TUY196612:TVQ196612 UEU196612:UFM196612 UOQ196612:UPI196612 UYM196612:UZE196612 VII196612:VJA196612 VSE196612:VSW196612 WCA196612:WCS196612 WLW196612:WMO196612 WVS196612:WWK196612 K262148:AC262148 JG262148:JY262148 TC262148:TU262148 ACY262148:ADQ262148 AMU262148:ANM262148 AWQ262148:AXI262148 BGM262148:BHE262148 BQI262148:BRA262148 CAE262148:CAW262148 CKA262148:CKS262148 CTW262148:CUO262148 DDS262148:DEK262148 DNO262148:DOG262148 DXK262148:DYC262148 EHG262148:EHY262148 ERC262148:ERU262148 FAY262148:FBQ262148 FKU262148:FLM262148 FUQ262148:FVI262148 GEM262148:GFE262148 GOI262148:GPA262148 GYE262148:GYW262148 HIA262148:HIS262148 HRW262148:HSO262148 IBS262148:ICK262148 ILO262148:IMG262148 IVK262148:IWC262148 JFG262148:JFY262148 JPC262148:JPU262148 JYY262148:JZQ262148 KIU262148:KJM262148 KSQ262148:KTI262148 LCM262148:LDE262148 LMI262148:LNA262148 LWE262148:LWW262148 MGA262148:MGS262148 MPW262148:MQO262148 MZS262148:NAK262148 NJO262148:NKG262148 NTK262148:NUC262148 ODG262148:ODY262148 ONC262148:ONU262148 OWY262148:OXQ262148 PGU262148:PHM262148 PQQ262148:PRI262148 QAM262148:QBE262148 QKI262148:QLA262148 QUE262148:QUW262148 REA262148:RES262148 RNW262148:ROO262148 RXS262148:RYK262148 SHO262148:SIG262148 SRK262148:SSC262148 TBG262148:TBY262148 TLC262148:TLU262148 TUY262148:TVQ262148 UEU262148:UFM262148 UOQ262148:UPI262148 UYM262148:UZE262148 VII262148:VJA262148 VSE262148:VSW262148 WCA262148:WCS262148 WLW262148:WMO262148 WVS262148:WWK262148 K327684:AC327684 JG327684:JY327684 TC327684:TU327684 ACY327684:ADQ327684 AMU327684:ANM327684 AWQ327684:AXI327684 BGM327684:BHE327684 BQI327684:BRA327684 CAE327684:CAW327684 CKA327684:CKS327684 CTW327684:CUO327684 DDS327684:DEK327684 DNO327684:DOG327684 DXK327684:DYC327684 EHG327684:EHY327684 ERC327684:ERU327684 FAY327684:FBQ327684 FKU327684:FLM327684 FUQ327684:FVI327684 GEM327684:GFE327684 GOI327684:GPA327684 GYE327684:GYW327684 HIA327684:HIS327684 HRW327684:HSO327684 IBS327684:ICK327684 ILO327684:IMG327684 IVK327684:IWC327684 JFG327684:JFY327684 JPC327684:JPU327684 JYY327684:JZQ327684 KIU327684:KJM327684 KSQ327684:KTI327684 LCM327684:LDE327684 LMI327684:LNA327684 LWE327684:LWW327684 MGA327684:MGS327684 MPW327684:MQO327684 MZS327684:NAK327684 NJO327684:NKG327684 NTK327684:NUC327684 ODG327684:ODY327684 ONC327684:ONU327684 OWY327684:OXQ327684 PGU327684:PHM327684 PQQ327684:PRI327684 QAM327684:QBE327684 QKI327684:QLA327684 QUE327684:QUW327684 REA327684:RES327684 RNW327684:ROO327684 RXS327684:RYK327684 SHO327684:SIG327684 SRK327684:SSC327684 TBG327684:TBY327684 TLC327684:TLU327684 TUY327684:TVQ327684 UEU327684:UFM327684 UOQ327684:UPI327684 UYM327684:UZE327684 VII327684:VJA327684 VSE327684:VSW327684 WCA327684:WCS327684 WLW327684:WMO327684 WVS327684:WWK327684 K393220:AC393220 JG393220:JY393220 TC393220:TU393220 ACY393220:ADQ393220 AMU393220:ANM393220 AWQ393220:AXI393220 BGM393220:BHE393220 BQI393220:BRA393220 CAE393220:CAW393220 CKA393220:CKS393220 CTW393220:CUO393220 DDS393220:DEK393220 DNO393220:DOG393220 DXK393220:DYC393220 EHG393220:EHY393220 ERC393220:ERU393220 FAY393220:FBQ393220 FKU393220:FLM393220 FUQ393220:FVI393220 GEM393220:GFE393220 GOI393220:GPA393220 GYE393220:GYW393220 HIA393220:HIS393220 HRW393220:HSO393220 IBS393220:ICK393220 ILO393220:IMG393220 IVK393220:IWC393220 JFG393220:JFY393220 JPC393220:JPU393220 JYY393220:JZQ393220 KIU393220:KJM393220 KSQ393220:KTI393220 LCM393220:LDE393220 LMI393220:LNA393220 LWE393220:LWW393220 MGA393220:MGS393220 MPW393220:MQO393220 MZS393220:NAK393220 NJO393220:NKG393220 NTK393220:NUC393220 ODG393220:ODY393220 ONC393220:ONU393220 OWY393220:OXQ393220 PGU393220:PHM393220 PQQ393220:PRI393220 QAM393220:QBE393220 QKI393220:QLA393220 QUE393220:QUW393220 REA393220:RES393220 RNW393220:ROO393220 RXS393220:RYK393220 SHO393220:SIG393220 SRK393220:SSC393220 TBG393220:TBY393220 TLC393220:TLU393220 TUY393220:TVQ393220 UEU393220:UFM393220 UOQ393220:UPI393220 UYM393220:UZE393220 VII393220:VJA393220 VSE393220:VSW393220 WCA393220:WCS393220 WLW393220:WMO393220 WVS393220:WWK393220 K458756:AC458756 JG458756:JY458756 TC458756:TU458756 ACY458756:ADQ458756 AMU458756:ANM458756 AWQ458756:AXI458756 BGM458756:BHE458756 BQI458756:BRA458756 CAE458756:CAW458756 CKA458756:CKS458756 CTW458756:CUO458756 DDS458756:DEK458756 DNO458756:DOG458756 DXK458756:DYC458756 EHG458756:EHY458756 ERC458756:ERU458756 FAY458756:FBQ458756 FKU458756:FLM458756 FUQ458756:FVI458756 GEM458756:GFE458756 GOI458756:GPA458756 GYE458756:GYW458756 HIA458756:HIS458756 HRW458756:HSO458756 IBS458756:ICK458756 ILO458756:IMG458756 IVK458756:IWC458756 JFG458756:JFY458756 JPC458756:JPU458756 JYY458756:JZQ458756 KIU458756:KJM458756 KSQ458756:KTI458756 LCM458756:LDE458756 LMI458756:LNA458756 LWE458756:LWW458756 MGA458756:MGS458756 MPW458756:MQO458756 MZS458756:NAK458756 NJO458756:NKG458756 NTK458756:NUC458756 ODG458756:ODY458756 ONC458756:ONU458756 OWY458756:OXQ458756 PGU458756:PHM458756 PQQ458756:PRI458756 QAM458756:QBE458756 QKI458756:QLA458756 QUE458756:QUW458756 REA458756:RES458756 RNW458756:ROO458756 RXS458756:RYK458756 SHO458756:SIG458756 SRK458756:SSC458756 TBG458756:TBY458756 TLC458756:TLU458756 TUY458756:TVQ458756 UEU458756:UFM458756 UOQ458756:UPI458756 UYM458756:UZE458756 VII458756:VJA458756 VSE458756:VSW458756 WCA458756:WCS458756 WLW458756:WMO458756 WVS458756:WWK458756 K524292:AC524292 JG524292:JY524292 TC524292:TU524292 ACY524292:ADQ524292 AMU524292:ANM524292 AWQ524292:AXI524292 BGM524292:BHE524292 BQI524292:BRA524292 CAE524292:CAW524292 CKA524292:CKS524292 CTW524292:CUO524292 DDS524292:DEK524292 DNO524292:DOG524292 DXK524292:DYC524292 EHG524292:EHY524292 ERC524292:ERU524292 FAY524292:FBQ524292 FKU524292:FLM524292 FUQ524292:FVI524292 GEM524292:GFE524292 GOI524292:GPA524292 GYE524292:GYW524292 HIA524292:HIS524292 HRW524292:HSO524292 IBS524292:ICK524292 ILO524292:IMG524292 IVK524292:IWC524292 JFG524292:JFY524292 JPC524292:JPU524292 JYY524292:JZQ524292 KIU524292:KJM524292 KSQ524292:KTI524292 LCM524292:LDE524292 LMI524292:LNA524292 LWE524292:LWW524292 MGA524292:MGS524292 MPW524292:MQO524292 MZS524292:NAK524292 NJO524292:NKG524292 NTK524292:NUC524292 ODG524292:ODY524292 ONC524292:ONU524292 OWY524292:OXQ524292 PGU524292:PHM524292 PQQ524292:PRI524292 QAM524292:QBE524292 QKI524292:QLA524292 QUE524292:QUW524292 REA524292:RES524292 RNW524292:ROO524292 RXS524292:RYK524292 SHO524292:SIG524292 SRK524292:SSC524292 TBG524292:TBY524292 TLC524292:TLU524292 TUY524292:TVQ524292 UEU524292:UFM524292 UOQ524292:UPI524292 UYM524292:UZE524292 VII524292:VJA524292 VSE524292:VSW524292 WCA524292:WCS524292 WLW524292:WMO524292 WVS524292:WWK524292 K589828:AC589828 JG589828:JY589828 TC589828:TU589828 ACY589828:ADQ589828 AMU589828:ANM589828 AWQ589828:AXI589828 BGM589828:BHE589828 BQI589828:BRA589828 CAE589828:CAW589828 CKA589828:CKS589828 CTW589828:CUO589828 DDS589828:DEK589828 DNO589828:DOG589828 DXK589828:DYC589828 EHG589828:EHY589828 ERC589828:ERU589828 FAY589828:FBQ589828 FKU589828:FLM589828 FUQ589828:FVI589828 GEM589828:GFE589828 GOI589828:GPA589828 GYE589828:GYW589828 HIA589828:HIS589828 HRW589828:HSO589828 IBS589828:ICK589828 ILO589828:IMG589828 IVK589828:IWC589828 JFG589828:JFY589828 JPC589828:JPU589828 JYY589828:JZQ589828 KIU589828:KJM589828 KSQ589828:KTI589828 LCM589828:LDE589828 LMI589828:LNA589828 LWE589828:LWW589828 MGA589828:MGS589828 MPW589828:MQO589828 MZS589828:NAK589828 NJO589828:NKG589828 NTK589828:NUC589828 ODG589828:ODY589828 ONC589828:ONU589828 OWY589828:OXQ589828 PGU589828:PHM589828 PQQ589828:PRI589828 QAM589828:QBE589828 QKI589828:QLA589828 QUE589828:QUW589828 REA589828:RES589828 RNW589828:ROO589828 RXS589828:RYK589828 SHO589828:SIG589828 SRK589828:SSC589828 TBG589828:TBY589828 TLC589828:TLU589828 TUY589828:TVQ589828 UEU589828:UFM589828 UOQ589828:UPI589828 UYM589828:UZE589828 VII589828:VJA589828 VSE589828:VSW589828 WCA589828:WCS589828 WLW589828:WMO589828 WVS589828:WWK589828 K655364:AC655364 JG655364:JY655364 TC655364:TU655364 ACY655364:ADQ655364 AMU655364:ANM655364 AWQ655364:AXI655364 BGM655364:BHE655364 BQI655364:BRA655364 CAE655364:CAW655364 CKA655364:CKS655364 CTW655364:CUO655364 DDS655364:DEK655364 DNO655364:DOG655364 DXK655364:DYC655364 EHG655364:EHY655364 ERC655364:ERU655364 FAY655364:FBQ655364 FKU655364:FLM655364 FUQ655364:FVI655364 GEM655364:GFE655364 GOI655364:GPA655364 GYE655364:GYW655364 HIA655364:HIS655364 HRW655364:HSO655364 IBS655364:ICK655364 ILO655364:IMG655364 IVK655364:IWC655364 JFG655364:JFY655364 JPC655364:JPU655364 JYY655364:JZQ655364 KIU655364:KJM655364 KSQ655364:KTI655364 LCM655364:LDE655364 LMI655364:LNA655364 LWE655364:LWW655364 MGA655364:MGS655364 MPW655364:MQO655364 MZS655364:NAK655364 NJO655364:NKG655364 NTK655364:NUC655364 ODG655364:ODY655364 ONC655364:ONU655364 OWY655364:OXQ655364 PGU655364:PHM655364 PQQ655364:PRI655364 QAM655364:QBE655364 QKI655364:QLA655364 QUE655364:QUW655364 REA655364:RES655364 RNW655364:ROO655364 RXS655364:RYK655364 SHO655364:SIG655364 SRK655364:SSC655364 TBG655364:TBY655364 TLC655364:TLU655364 TUY655364:TVQ655364 UEU655364:UFM655364 UOQ655364:UPI655364 UYM655364:UZE655364 VII655364:VJA655364 VSE655364:VSW655364 WCA655364:WCS655364 WLW655364:WMO655364 WVS655364:WWK655364 K720900:AC720900 JG720900:JY720900 TC720900:TU720900 ACY720900:ADQ720900 AMU720900:ANM720900 AWQ720900:AXI720900 BGM720900:BHE720900 BQI720900:BRA720900 CAE720900:CAW720900 CKA720900:CKS720900 CTW720900:CUO720900 DDS720900:DEK720900 DNO720900:DOG720900 DXK720900:DYC720900 EHG720900:EHY720900 ERC720900:ERU720900 FAY720900:FBQ720900 FKU720900:FLM720900 FUQ720900:FVI720900 GEM720900:GFE720900 GOI720900:GPA720900 GYE720900:GYW720900 HIA720900:HIS720900 HRW720900:HSO720900 IBS720900:ICK720900 ILO720900:IMG720900 IVK720900:IWC720900 JFG720900:JFY720900 JPC720900:JPU720900 JYY720900:JZQ720900 KIU720900:KJM720900 KSQ720900:KTI720900 LCM720900:LDE720900 LMI720900:LNA720900 LWE720900:LWW720900 MGA720900:MGS720900 MPW720900:MQO720900 MZS720900:NAK720900 NJO720900:NKG720900 NTK720900:NUC720900 ODG720900:ODY720900 ONC720900:ONU720900 OWY720900:OXQ720900 PGU720900:PHM720900 PQQ720900:PRI720900 QAM720900:QBE720900 QKI720900:QLA720900 QUE720900:QUW720900 REA720900:RES720900 RNW720900:ROO720900 RXS720900:RYK720900 SHO720900:SIG720900 SRK720900:SSC720900 TBG720900:TBY720900 TLC720900:TLU720900 TUY720900:TVQ720900 UEU720900:UFM720900 UOQ720900:UPI720900 UYM720900:UZE720900 VII720900:VJA720900 VSE720900:VSW720900 WCA720900:WCS720900 WLW720900:WMO720900 WVS720900:WWK720900 K786436:AC786436 JG786436:JY786436 TC786436:TU786436 ACY786436:ADQ786436 AMU786436:ANM786436 AWQ786436:AXI786436 BGM786436:BHE786436 BQI786436:BRA786436 CAE786436:CAW786436 CKA786436:CKS786436 CTW786436:CUO786436 DDS786436:DEK786436 DNO786436:DOG786436 DXK786436:DYC786436 EHG786436:EHY786436 ERC786436:ERU786436 FAY786436:FBQ786436 FKU786436:FLM786436 FUQ786436:FVI786436 GEM786436:GFE786436 GOI786436:GPA786436 GYE786436:GYW786436 HIA786436:HIS786436 HRW786436:HSO786436 IBS786436:ICK786436 ILO786436:IMG786436 IVK786436:IWC786436 JFG786436:JFY786436 JPC786436:JPU786436 JYY786436:JZQ786436 KIU786436:KJM786436 KSQ786436:KTI786436 LCM786436:LDE786436 LMI786436:LNA786436 LWE786436:LWW786436 MGA786436:MGS786436 MPW786436:MQO786436 MZS786436:NAK786436 NJO786436:NKG786436 NTK786436:NUC786436 ODG786436:ODY786436 ONC786436:ONU786436 OWY786436:OXQ786436 PGU786436:PHM786436 PQQ786436:PRI786436 QAM786436:QBE786436 QKI786436:QLA786436 QUE786436:QUW786436 REA786436:RES786436 RNW786436:ROO786436 RXS786436:RYK786436 SHO786436:SIG786436 SRK786436:SSC786436 TBG786436:TBY786436 TLC786436:TLU786436 TUY786436:TVQ786436 UEU786436:UFM786436 UOQ786436:UPI786436 UYM786436:UZE786436 VII786436:VJA786436 VSE786436:VSW786436 WCA786436:WCS786436 WLW786436:WMO786436 WVS786436:WWK786436 K851972:AC851972 JG851972:JY851972 TC851972:TU851972 ACY851972:ADQ851972 AMU851972:ANM851972 AWQ851972:AXI851972 BGM851972:BHE851972 BQI851972:BRA851972 CAE851972:CAW851972 CKA851972:CKS851972 CTW851972:CUO851972 DDS851972:DEK851972 DNO851972:DOG851972 DXK851972:DYC851972 EHG851972:EHY851972 ERC851972:ERU851972 FAY851972:FBQ851972 FKU851972:FLM851972 FUQ851972:FVI851972 GEM851972:GFE851972 GOI851972:GPA851972 GYE851972:GYW851972 HIA851972:HIS851972 HRW851972:HSO851972 IBS851972:ICK851972 ILO851972:IMG851972 IVK851972:IWC851972 JFG851972:JFY851972 JPC851972:JPU851972 JYY851972:JZQ851972 KIU851972:KJM851972 KSQ851972:KTI851972 LCM851972:LDE851972 LMI851972:LNA851972 LWE851972:LWW851972 MGA851972:MGS851972 MPW851972:MQO851972 MZS851972:NAK851972 NJO851972:NKG851972 NTK851972:NUC851972 ODG851972:ODY851972 ONC851972:ONU851972 OWY851972:OXQ851972 PGU851972:PHM851972 PQQ851972:PRI851972 QAM851972:QBE851972 QKI851972:QLA851972 QUE851972:QUW851972 REA851972:RES851972 RNW851972:ROO851972 RXS851972:RYK851972 SHO851972:SIG851972 SRK851972:SSC851972 TBG851972:TBY851972 TLC851972:TLU851972 TUY851972:TVQ851972 UEU851972:UFM851972 UOQ851972:UPI851972 UYM851972:UZE851972 VII851972:VJA851972 VSE851972:VSW851972 WCA851972:WCS851972 WLW851972:WMO851972 WVS851972:WWK851972 K917508:AC917508 JG917508:JY917508 TC917508:TU917508 ACY917508:ADQ917508 AMU917508:ANM917508 AWQ917508:AXI917508 BGM917508:BHE917508 BQI917508:BRA917508 CAE917508:CAW917508 CKA917508:CKS917508 CTW917508:CUO917508 DDS917508:DEK917508 DNO917508:DOG917508 DXK917508:DYC917508 EHG917508:EHY917508 ERC917508:ERU917508 FAY917508:FBQ917508 FKU917508:FLM917508 FUQ917508:FVI917508 GEM917508:GFE917508 GOI917508:GPA917508 GYE917508:GYW917508 HIA917508:HIS917508 HRW917508:HSO917508 IBS917508:ICK917508 ILO917508:IMG917508 IVK917508:IWC917508 JFG917508:JFY917508 JPC917508:JPU917508 JYY917508:JZQ917508 KIU917508:KJM917508 KSQ917508:KTI917508 LCM917508:LDE917508 LMI917508:LNA917508 LWE917508:LWW917508 MGA917508:MGS917508 MPW917508:MQO917508 MZS917508:NAK917508 NJO917508:NKG917508 NTK917508:NUC917508 ODG917508:ODY917508 ONC917508:ONU917508 OWY917508:OXQ917508 PGU917508:PHM917508 PQQ917508:PRI917508 QAM917508:QBE917508 QKI917508:QLA917508 QUE917508:QUW917508 REA917508:RES917508 RNW917508:ROO917508 RXS917508:RYK917508 SHO917508:SIG917508 SRK917508:SSC917508 TBG917508:TBY917508 TLC917508:TLU917508 TUY917508:TVQ917508 UEU917508:UFM917508 UOQ917508:UPI917508 UYM917508:UZE917508 VII917508:VJA917508 VSE917508:VSW917508 WCA917508:WCS917508 WLW917508:WMO917508 WVS917508:WWK917508 K983044:AC983044 JG983044:JY983044 TC983044:TU983044 ACY983044:ADQ983044 AMU983044:ANM983044 AWQ983044:AXI983044 BGM983044:BHE983044 BQI983044:BRA983044 CAE983044:CAW983044 CKA983044:CKS983044 CTW983044:CUO983044 DDS983044:DEK983044 DNO983044:DOG983044 DXK983044:DYC983044 EHG983044:EHY983044 ERC983044:ERU983044 FAY983044:FBQ983044 FKU983044:FLM983044 FUQ983044:FVI983044 GEM983044:GFE983044 GOI983044:GPA983044 GYE983044:GYW983044 HIA983044:HIS983044 HRW983044:HSO983044 IBS983044:ICK983044 ILO983044:IMG983044 IVK983044:IWC983044 JFG983044:JFY983044 JPC983044:JPU983044 JYY983044:JZQ983044 KIU983044:KJM983044 KSQ983044:KTI983044 LCM983044:LDE983044 LMI983044:LNA983044 LWE983044:LWW983044 MGA983044:MGS983044 MPW983044:MQO983044 MZS983044:NAK983044 NJO983044:NKG983044 NTK983044:NUC983044 ODG983044:ODY983044 ONC983044:ONU983044 OWY983044:OXQ983044 PGU983044:PHM983044 PQQ983044:PRI983044 QAM983044:QBE983044 QKI983044:QLA983044 QUE983044:QUW983044 REA983044:RES983044 RNW983044:ROO983044 RXS983044:RYK983044 SHO983044:SIG983044 SRK983044:SSC983044 TBG983044:TBY983044 TLC983044:TLU983044 TUY983044:TVQ983044 UEU983044:UFM983044 UOQ983044:UPI983044 UYM983044:UZE983044 VII983044:VJA983044 VSE983044:VSW983044 WCA983044:WCS983044 WLW983044:WMO983044 WVS983044:WWK983044" xr:uid="{8DD056D9-7058-4B3A-9F6A-E3D62A60BCCC}"/>
  </dataValidations>
  <pageMargins left="0.59055118110236227" right="0.31496062992125984" top="0.39370078740157483" bottom="0.19685039370078741" header="0.39370078740157483" footer="0"/>
  <pageSetup paperSize="9" fitToHeight="0" orientation="portrait" blackAndWhite="1" r:id="rId1"/>
  <headerFooter alignWithMargins="0"/>
  <rowBreaks count="2" manualBreakCount="2">
    <brk id="57" min="7" max="28" man="1"/>
    <brk id="113" min="7" max="2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D7C7DD9-94AE-4AF3-8F8B-FE9F23BB982C}">
          <x14:formula1>
            <xm:f>$AF$168:$AF$177</xm:f>
          </x14:formula1>
          <xm:sqref>AE11 KA11 TW11 ADS11 ANO11 AXK11 BHG11 BRC11 CAY11 CKU11 CUQ11 DEM11 DOI11 DYE11 EIA11 ERW11 FBS11 FLO11 FVK11 GFG11 GPC11 GYY11 HIU11 HSQ11 ICM11 IMI11 IWE11 JGA11 JPW11 JZS11 KJO11 KTK11 LDG11 LNC11 LWY11 MGU11 MQQ11 NAM11 NKI11 NUE11 OEA11 ONW11 OXS11 PHO11 PRK11 QBG11 QLC11 QUY11 REU11 ROQ11 RYM11 SII11 SSE11 TCA11 TLW11 TVS11 UFO11 UPK11 UZG11 VJC11 VSY11 WCU11 WMQ11 WWM11 AE65547 KA65547 TW65547 ADS65547 ANO65547 AXK65547 BHG65547 BRC65547 CAY65547 CKU65547 CUQ65547 DEM65547 DOI65547 DYE65547 EIA65547 ERW65547 FBS65547 FLO65547 FVK65547 GFG65547 GPC65547 GYY65547 HIU65547 HSQ65547 ICM65547 IMI65547 IWE65547 JGA65547 JPW65547 JZS65547 KJO65547 KTK65547 LDG65547 LNC65547 LWY65547 MGU65547 MQQ65547 NAM65547 NKI65547 NUE65547 OEA65547 ONW65547 OXS65547 PHO65547 PRK65547 QBG65547 QLC65547 QUY65547 REU65547 ROQ65547 RYM65547 SII65547 SSE65547 TCA65547 TLW65547 TVS65547 UFO65547 UPK65547 UZG65547 VJC65547 VSY65547 WCU65547 WMQ65547 WWM65547 AE131083 KA131083 TW131083 ADS131083 ANO131083 AXK131083 BHG131083 BRC131083 CAY131083 CKU131083 CUQ131083 DEM131083 DOI131083 DYE131083 EIA131083 ERW131083 FBS131083 FLO131083 FVK131083 GFG131083 GPC131083 GYY131083 HIU131083 HSQ131083 ICM131083 IMI131083 IWE131083 JGA131083 JPW131083 JZS131083 KJO131083 KTK131083 LDG131083 LNC131083 LWY131083 MGU131083 MQQ131083 NAM131083 NKI131083 NUE131083 OEA131083 ONW131083 OXS131083 PHO131083 PRK131083 QBG131083 QLC131083 QUY131083 REU131083 ROQ131083 RYM131083 SII131083 SSE131083 TCA131083 TLW131083 TVS131083 UFO131083 UPK131083 UZG131083 VJC131083 VSY131083 WCU131083 WMQ131083 WWM131083 AE196619 KA196619 TW196619 ADS196619 ANO196619 AXK196619 BHG196619 BRC196619 CAY196619 CKU196619 CUQ196619 DEM196619 DOI196619 DYE196619 EIA196619 ERW196619 FBS196619 FLO196619 FVK196619 GFG196619 GPC196619 GYY196619 HIU196619 HSQ196619 ICM196619 IMI196619 IWE196619 JGA196619 JPW196619 JZS196619 KJO196619 KTK196619 LDG196619 LNC196619 LWY196619 MGU196619 MQQ196619 NAM196619 NKI196619 NUE196619 OEA196619 ONW196619 OXS196619 PHO196619 PRK196619 QBG196619 QLC196619 QUY196619 REU196619 ROQ196619 RYM196619 SII196619 SSE196619 TCA196619 TLW196619 TVS196619 UFO196619 UPK196619 UZG196619 VJC196619 VSY196619 WCU196619 WMQ196619 WWM196619 AE262155 KA262155 TW262155 ADS262155 ANO262155 AXK262155 BHG262155 BRC262155 CAY262155 CKU262155 CUQ262155 DEM262155 DOI262155 DYE262155 EIA262155 ERW262155 FBS262155 FLO262155 FVK262155 GFG262155 GPC262155 GYY262155 HIU262155 HSQ262155 ICM262155 IMI262155 IWE262155 JGA262155 JPW262155 JZS262155 KJO262155 KTK262155 LDG262155 LNC262155 LWY262155 MGU262155 MQQ262155 NAM262155 NKI262155 NUE262155 OEA262155 ONW262155 OXS262155 PHO262155 PRK262155 QBG262155 QLC262155 QUY262155 REU262155 ROQ262155 RYM262155 SII262155 SSE262155 TCA262155 TLW262155 TVS262155 UFO262155 UPK262155 UZG262155 VJC262155 VSY262155 WCU262155 WMQ262155 WWM262155 AE327691 KA327691 TW327691 ADS327691 ANO327691 AXK327691 BHG327691 BRC327691 CAY327691 CKU327691 CUQ327691 DEM327691 DOI327691 DYE327691 EIA327691 ERW327691 FBS327691 FLO327691 FVK327691 GFG327691 GPC327691 GYY327691 HIU327691 HSQ327691 ICM327691 IMI327691 IWE327691 JGA327691 JPW327691 JZS327691 KJO327691 KTK327691 LDG327691 LNC327691 LWY327691 MGU327691 MQQ327691 NAM327691 NKI327691 NUE327691 OEA327691 ONW327691 OXS327691 PHO327691 PRK327691 QBG327691 QLC327691 QUY327691 REU327691 ROQ327691 RYM327691 SII327691 SSE327691 TCA327691 TLW327691 TVS327691 UFO327691 UPK327691 UZG327691 VJC327691 VSY327691 WCU327691 WMQ327691 WWM327691 AE393227 KA393227 TW393227 ADS393227 ANO393227 AXK393227 BHG393227 BRC393227 CAY393227 CKU393227 CUQ393227 DEM393227 DOI393227 DYE393227 EIA393227 ERW393227 FBS393227 FLO393227 FVK393227 GFG393227 GPC393227 GYY393227 HIU393227 HSQ393227 ICM393227 IMI393227 IWE393227 JGA393227 JPW393227 JZS393227 KJO393227 KTK393227 LDG393227 LNC393227 LWY393227 MGU393227 MQQ393227 NAM393227 NKI393227 NUE393227 OEA393227 ONW393227 OXS393227 PHO393227 PRK393227 QBG393227 QLC393227 QUY393227 REU393227 ROQ393227 RYM393227 SII393227 SSE393227 TCA393227 TLW393227 TVS393227 UFO393227 UPK393227 UZG393227 VJC393227 VSY393227 WCU393227 WMQ393227 WWM393227 AE458763 KA458763 TW458763 ADS458763 ANO458763 AXK458763 BHG458763 BRC458763 CAY458763 CKU458763 CUQ458763 DEM458763 DOI458763 DYE458763 EIA458763 ERW458763 FBS458763 FLO458763 FVK458763 GFG458763 GPC458763 GYY458763 HIU458763 HSQ458763 ICM458763 IMI458763 IWE458763 JGA458763 JPW458763 JZS458763 KJO458763 KTK458763 LDG458763 LNC458763 LWY458763 MGU458763 MQQ458763 NAM458763 NKI458763 NUE458763 OEA458763 ONW458763 OXS458763 PHO458763 PRK458763 QBG458763 QLC458763 QUY458763 REU458763 ROQ458763 RYM458763 SII458763 SSE458763 TCA458763 TLW458763 TVS458763 UFO458763 UPK458763 UZG458763 VJC458763 VSY458763 WCU458763 WMQ458763 WWM458763 AE524299 KA524299 TW524299 ADS524299 ANO524299 AXK524299 BHG524299 BRC524299 CAY524299 CKU524299 CUQ524299 DEM524299 DOI524299 DYE524299 EIA524299 ERW524299 FBS524299 FLO524299 FVK524299 GFG524299 GPC524299 GYY524299 HIU524299 HSQ524299 ICM524299 IMI524299 IWE524299 JGA524299 JPW524299 JZS524299 KJO524299 KTK524299 LDG524299 LNC524299 LWY524299 MGU524299 MQQ524299 NAM524299 NKI524299 NUE524299 OEA524299 ONW524299 OXS524299 PHO524299 PRK524299 QBG524299 QLC524299 QUY524299 REU524299 ROQ524299 RYM524299 SII524299 SSE524299 TCA524299 TLW524299 TVS524299 UFO524299 UPK524299 UZG524299 VJC524299 VSY524299 WCU524299 WMQ524299 WWM524299 AE589835 KA589835 TW589835 ADS589835 ANO589835 AXK589835 BHG589835 BRC589835 CAY589835 CKU589835 CUQ589835 DEM589835 DOI589835 DYE589835 EIA589835 ERW589835 FBS589835 FLO589835 FVK589835 GFG589835 GPC589835 GYY589835 HIU589835 HSQ589835 ICM589835 IMI589835 IWE589835 JGA589835 JPW589835 JZS589835 KJO589835 KTK589835 LDG589835 LNC589835 LWY589835 MGU589835 MQQ589835 NAM589835 NKI589835 NUE589835 OEA589835 ONW589835 OXS589835 PHO589835 PRK589835 QBG589835 QLC589835 QUY589835 REU589835 ROQ589835 RYM589835 SII589835 SSE589835 TCA589835 TLW589835 TVS589835 UFO589835 UPK589835 UZG589835 VJC589835 VSY589835 WCU589835 WMQ589835 WWM589835 AE655371 KA655371 TW655371 ADS655371 ANO655371 AXK655371 BHG655371 BRC655371 CAY655371 CKU655371 CUQ655371 DEM655371 DOI655371 DYE655371 EIA655371 ERW655371 FBS655371 FLO655371 FVK655371 GFG655371 GPC655371 GYY655371 HIU655371 HSQ655371 ICM655371 IMI655371 IWE655371 JGA655371 JPW655371 JZS655371 KJO655371 KTK655371 LDG655371 LNC655371 LWY655371 MGU655371 MQQ655371 NAM655371 NKI655371 NUE655371 OEA655371 ONW655371 OXS655371 PHO655371 PRK655371 QBG655371 QLC655371 QUY655371 REU655371 ROQ655371 RYM655371 SII655371 SSE655371 TCA655371 TLW655371 TVS655371 UFO655371 UPK655371 UZG655371 VJC655371 VSY655371 WCU655371 WMQ655371 WWM655371 AE720907 KA720907 TW720907 ADS720907 ANO720907 AXK720907 BHG720907 BRC720907 CAY720907 CKU720907 CUQ720907 DEM720907 DOI720907 DYE720907 EIA720907 ERW720907 FBS720907 FLO720907 FVK720907 GFG720907 GPC720907 GYY720907 HIU720907 HSQ720907 ICM720907 IMI720907 IWE720907 JGA720907 JPW720907 JZS720907 KJO720907 KTK720907 LDG720907 LNC720907 LWY720907 MGU720907 MQQ720907 NAM720907 NKI720907 NUE720907 OEA720907 ONW720907 OXS720907 PHO720907 PRK720907 QBG720907 QLC720907 QUY720907 REU720907 ROQ720907 RYM720907 SII720907 SSE720907 TCA720907 TLW720907 TVS720907 UFO720907 UPK720907 UZG720907 VJC720907 VSY720907 WCU720907 WMQ720907 WWM720907 AE786443 KA786443 TW786443 ADS786443 ANO786443 AXK786443 BHG786443 BRC786443 CAY786443 CKU786443 CUQ786443 DEM786443 DOI786443 DYE786443 EIA786443 ERW786443 FBS786443 FLO786443 FVK786443 GFG786443 GPC786443 GYY786443 HIU786443 HSQ786443 ICM786443 IMI786443 IWE786443 JGA786443 JPW786443 JZS786443 KJO786443 KTK786443 LDG786443 LNC786443 LWY786443 MGU786443 MQQ786443 NAM786443 NKI786443 NUE786443 OEA786443 ONW786443 OXS786443 PHO786443 PRK786443 QBG786443 QLC786443 QUY786443 REU786443 ROQ786443 RYM786443 SII786443 SSE786443 TCA786443 TLW786443 TVS786443 UFO786443 UPK786443 UZG786443 VJC786443 VSY786443 WCU786443 WMQ786443 WWM786443 AE851979 KA851979 TW851979 ADS851979 ANO851979 AXK851979 BHG851979 BRC851979 CAY851979 CKU851979 CUQ851979 DEM851979 DOI851979 DYE851979 EIA851979 ERW851979 FBS851979 FLO851979 FVK851979 GFG851979 GPC851979 GYY851979 HIU851979 HSQ851979 ICM851979 IMI851979 IWE851979 JGA851979 JPW851979 JZS851979 KJO851979 KTK851979 LDG851979 LNC851979 LWY851979 MGU851979 MQQ851979 NAM851979 NKI851979 NUE851979 OEA851979 ONW851979 OXS851979 PHO851979 PRK851979 QBG851979 QLC851979 QUY851979 REU851979 ROQ851979 RYM851979 SII851979 SSE851979 TCA851979 TLW851979 TVS851979 UFO851979 UPK851979 UZG851979 VJC851979 VSY851979 WCU851979 WMQ851979 WWM851979 AE917515 KA917515 TW917515 ADS917515 ANO917515 AXK917515 BHG917515 BRC917515 CAY917515 CKU917515 CUQ917515 DEM917515 DOI917515 DYE917515 EIA917515 ERW917515 FBS917515 FLO917515 FVK917515 GFG917515 GPC917515 GYY917515 HIU917515 HSQ917515 ICM917515 IMI917515 IWE917515 JGA917515 JPW917515 JZS917515 KJO917515 KTK917515 LDG917515 LNC917515 LWY917515 MGU917515 MQQ917515 NAM917515 NKI917515 NUE917515 OEA917515 ONW917515 OXS917515 PHO917515 PRK917515 QBG917515 QLC917515 QUY917515 REU917515 ROQ917515 RYM917515 SII917515 SSE917515 TCA917515 TLW917515 TVS917515 UFO917515 UPK917515 UZG917515 VJC917515 VSY917515 WCU917515 WMQ917515 WWM917515 AE983051 KA983051 TW983051 ADS983051 ANO983051 AXK983051 BHG983051 BRC983051 CAY983051 CKU983051 CUQ983051 DEM983051 DOI983051 DYE983051 EIA983051 ERW983051 FBS983051 FLO983051 FVK983051 GFG983051 GPC983051 GYY983051 HIU983051 HSQ983051 ICM983051 IMI983051 IWE983051 JGA983051 JPW983051 JZS983051 KJO983051 KTK983051 LDG983051 LNC983051 LWY983051 MGU983051 MQQ983051 NAM983051 NKI983051 NUE983051 OEA983051 ONW983051 OXS983051 PHO983051 PRK983051 QBG983051 QLC983051 QUY983051 REU983051 ROQ983051 RYM983051 SII983051 SSE983051 TCA983051 TLW983051 TVS983051 UFO983051 UPK983051 UZG983051 VJC983051 VSY983051 WCU983051 WMQ983051 WWM983051 AE122 KA122 TW122 ADS122 ANO122 AXK122 BHG122 BRC122 CAY122 CKU122 CUQ122 DEM122 DOI122 DYE122 EIA122 ERW122 FBS122 FLO122 FVK122 GFG122 GPC122 GYY122 HIU122 HSQ122 ICM122 IMI122 IWE122 JGA122 JPW122 JZS122 KJO122 KTK122 LDG122 LNC122 LWY122 MGU122 MQQ122 NAM122 NKI122 NUE122 OEA122 ONW122 OXS122 PHO122 PRK122 QBG122 QLC122 QUY122 REU122 ROQ122 RYM122 SII122 SSE122 TCA122 TLW122 TVS122 UFO122 UPK122 UZG122 VJC122 VSY122 WCU122 WMQ122 WWM122 AE65658 KA65658 TW65658 ADS65658 ANO65658 AXK65658 BHG65658 BRC65658 CAY65658 CKU65658 CUQ65658 DEM65658 DOI65658 DYE65658 EIA65658 ERW65658 FBS65658 FLO65658 FVK65658 GFG65658 GPC65658 GYY65658 HIU65658 HSQ65658 ICM65658 IMI65658 IWE65658 JGA65658 JPW65658 JZS65658 KJO65658 KTK65658 LDG65658 LNC65658 LWY65658 MGU65658 MQQ65658 NAM65658 NKI65658 NUE65658 OEA65658 ONW65658 OXS65658 PHO65658 PRK65658 QBG65658 QLC65658 QUY65658 REU65658 ROQ65658 RYM65658 SII65658 SSE65658 TCA65658 TLW65658 TVS65658 UFO65658 UPK65658 UZG65658 VJC65658 VSY65658 WCU65658 WMQ65658 WWM65658 AE131194 KA131194 TW131194 ADS131194 ANO131194 AXK131194 BHG131194 BRC131194 CAY131194 CKU131194 CUQ131194 DEM131194 DOI131194 DYE131194 EIA131194 ERW131194 FBS131194 FLO131194 FVK131194 GFG131194 GPC131194 GYY131194 HIU131194 HSQ131194 ICM131194 IMI131194 IWE131194 JGA131194 JPW131194 JZS131194 KJO131194 KTK131194 LDG131194 LNC131194 LWY131194 MGU131194 MQQ131194 NAM131194 NKI131194 NUE131194 OEA131194 ONW131194 OXS131194 PHO131194 PRK131194 QBG131194 QLC131194 QUY131194 REU131194 ROQ131194 RYM131194 SII131194 SSE131194 TCA131194 TLW131194 TVS131194 UFO131194 UPK131194 UZG131194 VJC131194 VSY131194 WCU131194 WMQ131194 WWM131194 AE196730 KA196730 TW196730 ADS196730 ANO196730 AXK196730 BHG196730 BRC196730 CAY196730 CKU196730 CUQ196730 DEM196730 DOI196730 DYE196730 EIA196730 ERW196730 FBS196730 FLO196730 FVK196730 GFG196730 GPC196730 GYY196730 HIU196730 HSQ196730 ICM196730 IMI196730 IWE196730 JGA196730 JPW196730 JZS196730 KJO196730 KTK196730 LDG196730 LNC196730 LWY196730 MGU196730 MQQ196730 NAM196730 NKI196730 NUE196730 OEA196730 ONW196730 OXS196730 PHO196730 PRK196730 QBG196730 QLC196730 QUY196730 REU196730 ROQ196730 RYM196730 SII196730 SSE196730 TCA196730 TLW196730 TVS196730 UFO196730 UPK196730 UZG196730 VJC196730 VSY196730 WCU196730 WMQ196730 WWM196730 AE262266 KA262266 TW262266 ADS262266 ANO262266 AXK262266 BHG262266 BRC262266 CAY262266 CKU262266 CUQ262266 DEM262266 DOI262266 DYE262266 EIA262266 ERW262266 FBS262266 FLO262266 FVK262266 GFG262266 GPC262266 GYY262266 HIU262266 HSQ262266 ICM262266 IMI262266 IWE262266 JGA262266 JPW262266 JZS262266 KJO262266 KTK262266 LDG262266 LNC262266 LWY262266 MGU262266 MQQ262266 NAM262266 NKI262266 NUE262266 OEA262266 ONW262266 OXS262266 PHO262266 PRK262266 QBG262266 QLC262266 QUY262266 REU262266 ROQ262266 RYM262266 SII262266 SSE262266 TCA262266 TLW262266 TVS262266 UFO262266 UPK262266 UZG262266 VJC262266 VSY262266 WCU262266 WMQ262266 WWM262266 AE327802 KA327802 TW327802 ADS327802 ANO327802 AXK327802 BHG327802 BRC327802 CAY327802 CKU327802 CUQ327802 DEM327802 DOI327802 DYE327802 EIA327802 ERW327802 FBS327802 FLO327802 FVK327802 GFG327802 GPC327802 GYY327802 HIU327802 HSQ327802 ICM327802 IMI327802 IWE327802 JGA327802 JPW327802 JZS327802 KJO327802 KTK327802 LDG327802 LNC327802 LWY327802 MGU327802 MQQ327802 NAM327802 NKI327802 NUE327802 OEA327802 ONW327802 OXS327802 PHO327802 PRK327802 QBG327802 QLC327802 QUY327802 REU327802 ROQ327802 RYM327802 SII327802 SSE327802 TCA327802 TLW327802 TVS327802 UFO327802 UPK327802 UZG327802 VJC327802 VSY327802 WCU327802 WMQ327802 WWM327802 AE393338 KA393338 TW393338 ADS393338 ANO393338 AXK393338 BHG393338 BRC393338 CAY393338 CKU393338 CUQ393338 DEM393338 DOI393338 DYE393338 EIA393338 ERW393338 FBS393338 FLO393338 FVK393338 GFG393338 GPC393338 GYY393338 HIU393338 HSQ393338 ICM393338 IMI393338 IWE393338 JGA393338 JPW393338 JZS393338 KJO393338 KTK393338 LDG393338 LNC393338 LWY393338 MGU393338 MQQ393338 NAM393338 NKI393338 NUE393338 OEA393338 ONW393338 OXS393338 PHO393338 PRK393338 QBG393338 QLC393338 QUY393338 REU393338 ROQ393338 RYM393338 SII393338 SSE393338 TCA393338 TLW393338 TVS393338 UFO393338 UPK393338 UZG393338 VJC393338 VSY393338 WCU393338 WMQ393338 WWM393338 AE458874 KA458874 TW458874 ADS458874 ANO458874 AXK458874 BHG458874 BRC458874 CAY458874 CKU458874 CUQ458874 DEM458874 DOI458874 DYE458874 EIA458874 ERW458874 FBS458874 FLO458874 FVK458874 GFG458874 GPC458874 GYY458874 HIU458874 HSQ458874 ICM458874 IMI458874 IWE458874 JGA458874 JPW458874 JZS458874 KJO458874 KTK458874 LDG458874 LNC458874 LWY458874 MGU458874 MQQ458874 NAM458874 NKI458874 NUE458874 OEA458874 ONW458874 OXS458874 PHO458874 PRK458874 QBG458874 QLC458874 QUY458874 REU458874 ROQ458874 RYM458874 SII458874 SSE458874 TCA458874 TLW458874 TVS458874 UFO458874 UPK458874 UZG458874 VJC458874 VSY458874 WCU458874 WMQ458874 WWM458874 AE524410 KA524410 TW524410 ADS524410 ANO524410 AXK524410 BHG524410 BRC524410 CAY524410 CKU524410 CUQ524410 DEM524410 DOI524410 DYE524410 EIA524410 ERW524410 FBS524410 FLO524410 FVK524410 GFG524410 GPC524410 GYY524410 HIU524410 HSQ524410 ICM524410 IMI524410 IWE524410 JGA524410 JPW524410 JZS524410 KJO524410 KTK524410 LDG524410 LNC524410 LWY524410 MGU524410 MQQ524410 NAM524410 NKI524410 NUE524410 OEA524410 ONW524410 OXS524410 PHO524410 PRK524410 QBG524410 QLC524410 QUY524410 REU524410 ROQ524410 RYM524410 SII524410 SSE524410 TCA524410 TLW524410 TVS524410 UFO524410 UPK524410 UZG524410 VJC524410 VSY524410 WCU524410 WMQ524410 WWM524410 AE589946 KA589946 TW589946 ADS589946 ANO589946 AXK589946 BHG589946 BRC589946 CAY589946 CKU589946 CUQ589946 DEM589946 DOI589946 DYE589946 EIA589946 ERW589946 FBS589946 FLO589946 FVK589946 GFG589946 GPC589946 GYY589946 HIU589946 HSQ589946 ICM589946 IMI589946 IWE589946 JGA589946 JPW589946 JZS589946 KJO589946 KTK589946 LDG589946 LNC589946 LWY589946 MGU589946 MQQ589946 NAM589946 NKI589946 NUE589946 OEA589946 ONW589946 OXS589946 PHO589946 PRK589946 QBG589946 QLC589946 QUY589946 REU589946 ROQ589946 RYM589946 SII589946 SSE589946 TCA589946 TLW589946 TVS589946 UFO589946 UPK589946 UZG589946 VJC589946 VSY589946 WCU589946 WMQ589946 WWM589946 AE655482 KA655482 TW655482 ADS655482 ANO655482 AXK655482 BHG655482 BRC655482 CAY655482 CKU655482 CUQ655482 DEM655482 DOI655482 DYE655482 EIA655482 ERW655482 FBS655482 FLO655482 FVK655482 GFG655482 GPC655482 GYY655482 HIU655482 HSQ655482 ICM655482 IMI655482 IWE655482 JGA655482 JPW655482 JZS655482 KJO655482 KTK655482 LDG655482 LNC655482 LWY655482 MGU655482 MQQ655482 NAM655482 NKI655482 NUE655482 OEA655482 ONW655482 OXS655482 PHO655482 PRK655482 QBG655482 QLC655482 QUY655482 REU655482 ROQ655482 RYM655482 SII655482 SSE655482 TCA655482 TLW655482 TVS655482 UFO655482 UPK655482 UZG655482 VJC655482 VSY655482 WCU655482 WMQ655482 WWM655482 AE721018 KA721018 TW721018 ADS721018 ANO721018 AXK721018 BHG721018 BRC721018 CAY721018 CKU721018 CUQ721018 DEM721018 DOI721018 DYE721018 EIA721018 ERW721018 FBS721018 FLO721018 FVK721018 GFG721018 GPC721018 GYY721018 HIU721018 HSQ721018 ICM721018 IMI721018 IWE721018 JGA721018 JPW721018 JZS721018 KJO721018 KTK721018 LDG721018 LNC721018 LWY721018 MGU721018 MQQ721018 NAM721018 NKI721018 NUE721018 OEA721018 ONW721018 OXS721018 PHO721018 PRK721018 QBG721018 QLC721018 QUY721018 REU721018 ROQ721018 RYM721018 SII721018 SSE721018 TCA721018 TLW721018 TVS721018 UFO721018 UPK721018 UZG721018 VJC721018 VSY721018 WCU721018 WMQ721018 WWM721018 AE786554 KA786554 TW786554 ADS786554 ANO786554 AXK786554 BHG786554 BRC786554 CAY786554 CKU786554 CUQ786554 DEM786554 DOI786554 DYE786554 EIA786554 ERW786554 FBS786554 FLO786554 FVK786554 GFG786554 GPC786554 GYY786554 HIU786554 HSQ786554 ICM786554 IMI786554 IWE786554 JGA786554 JPW786554 JZS786554 KJO786554 KTK786554 LDG786554 LNC786554 LWY786554 MGU786554 MQQ786554 NAM786554 NKI786554 NUE786554 OEA786554 ONW786554 OXS786554 PHO786554 PRK786554 QBG786554 QLC786554 QUY786554 REU786554 ROQ786554 RYM786554 SII786554 SSE786554 TCA786554 TLW786554 TVS786554 UFO786554 UPK786554 UZG786554 VJC786554 VSY786554 WCU786554 WMQ786554 WWM786554 AE852090 KA852090 TW852090 ADS852090 ANO852090 AXK852090 BHG852090 BRC852090 CAY852090 CKU852090 CUQ852090 DEM852090 DOI852090 DYE852090 EIA852090 ERW852090 FBS852090 FLO852090 FVK852090 GFG852090 GPC852090 GYY852090 HIU852090 HSQ852090 ICM852090 IMI852090 IWE852090 JGA852090 JPW852090 JZS852090 KJO852090 KTK852090 LDG852090 LNC852090 LWY852090 MGU852090 MQQ852090 NAM852090 NKI852090 NUE852090 OEA852090 ONW852090 OXS852090 PHO852090 PRK852090 QBG852090 QLC852090 QUY852090 REU852090 ROQ852090 RYM852090 SII852090 SSE852090 TCA852090 TLW852090 TVS852090 UFO852090 UPK852090 UZG852090 VJC852090 VSY852090 WCU852090 WMQ852090 WWM852090 AE917626 KA917626 TW917626 ADS917626 ANO917626 AXK917626 BHG917626 BRC917626 CAY917626 CKU917626 CUQ917626 DEM917626 DOI917626 DYE917626 EIA917626 ERW917626 FBS917626 FLO917626 FVK917626 GFG917626 GPC917626 GYY917626 HIU917626 HSQ917626 ICM917626 IMI917626 IWE917626 JGA917626 JPW917626 JZS917626 KJO917626 KTK917626 LDG917626 LNC917626 LWY917626 MGU917626 MQQ917626 NAM917626 NKI917626 NUE917626 OEA917626 ONW917626 OXS917626 PHO917626 PRK917626 QBG917626 QLC917626 QUY917626 REU917626 ROQ917626 RYM917626 SII917626 SSE917626 TCA917626 TLW917626 TVS917626 UFO917626 UPK917626 UZG917626 VJC917626 VSY917626 WCU917626 WMQ917626 WWM917626 AE983162 KA983162 TW983162 ADS983162 ANO983162 AXK983162 BHG983162 BRC983162 CAY983162 CKU983162 CUQ983162 DEM983162 DOI983162 DYE983162 EIA983162 ERW983162 FBS983162 FLO983162 FVK983162 GFG983162 GPC983162 GYY983162 HIU983162 HSQ983162 ICM983162 IMI983162 IWE983162 JGA983162 JPW983162 JZS983162 KJO983162 KTK983162 LDG983162 LNC983162 LWY983162 MGU983162 MQQ983162 NAM983162 NKI983162 NUE983162 OEA983162 ONW983162 OXS983162 PHO983162 PRK983162 QBG983162 QLC983162 QUY983162 REU983162 ROQ983162 RYM983162 SII983162 SSE983162 TCA983162 TLW983162 TVS983162 UFO983162 UPK983162 UZG983162 VJC983162 VSY983162 WCU983162 WMQ983162 WWM983162 AE49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AE65585 KA65585 TW65585 ADS65585 ANO65585 AXK65585 BHG65585 BRC65585 CAY65585 CKU65585 CUQ65585 DEM65585 DOI65585 DYE65585 EIA65585 ERW65585 FBS65585 FLO65585 FVK65585 GFG65585 GPC65585 GYY65585 HIU65585 HSQ65585 ICM65585 IMI65585 IWE65585 JGA65585 JPW65585 JZS65585 KJO65585 KTK65585 LDG65585 LNC65585 LWY65585 MGU65585 MQQ65585 NAM65585 NKI65585 NUE65585 OEA65585 ONW65585 OXS65585 PHO65585 PRK65585 QBG65585 QLC65585 QUY65585 REU65585 ROQ65585 RYM65585 SII65585 SSE65585 TCA65585 TLW65585 TVS65585 UFO65585 UPK65585 UZG65585 VJC65585 VSY65585 WCU65585 WMQ65585 WWM65585 AE131121 KA131121 TW131121 ADS131121 ANO131121 AXK131121 BHG131121 BRC131121 CAY131121 CKU131121 CUQ131121 DEM131121 DOI131121 DYE131121 EIA131121 ERW131121 FBS131121 FLO131121 FVK131121 GFG131121 GPC131121 GYY131121 HIU131121 HSQ131121 ICM131121 IMI131121 IWE131121 JGA131121 JPW131121 JZS131121 KJO131121 KTK131121 LDG131121 LNC131121 LWY131121 MGU131121 MQQ131121 NAM131121 NKI131121 NUE131121 OEA131121 ONW131121 OXS131121 PHO131121 PRK131121 QBG131121 QLC131121 QUY131121 REU131121 ROQ131121 RYM131121 SII131121 SSE131121 TCA131121 TLW131121 TVS131121 UFO131121 UPK131121 UZG131121 VJC131121 VSY131121 WCU131121 WMQ131121 WWM131121 AE196657 KA196657 TW196657 ADS196657 ANO196657 AXK196657 BHG196657 BRC196657 CAY196657 CKU196657 CUQ196657 DEM196657 DOI196657 DYE196657 EIA196657 ERW196657 FBS196657 FLO196657 FVK196657 GFG196657 GPC196657 GYY196657 HIU196657 HSQ196657 ICM196657 IMI196657 IWE196657 JGA196657 JPW196657 JZS196657 KJO196657 KTK196657 LDG196657 LNC196657 LWY196657 MGU196657 MQQ196657 NAM196657 NKI196657 NUE196657 OEA196657 ONW196657 OXS196657 PHO196657 PRK196657 QBG196657 QLC196657 QUY196657 REU196657 ROQ196657 RYM196657 SII196657 SSE196657 TCA196657 TLW196657 TVS196657 UFO196657 UPK196657 UZG196657 VJC196657 VSY196657 WCU196657 WMQ196657 WWM196657 AE262193 KA262193 TW262193 ADS262193 ANO262193 AXK262193 BHG262193 BRC262193 CAY262193 CKU262193 CUQ262193 DEM262193 DOI262193 DYE262193 EIA262193 ERW262193 FBS262193 FLO262193 FVK262193 GFG262193 GPC262193 GYY262193 HIU262193 HSQ262193 ICM262193 IMI262193 IWE262193 JGA262193 JPW262193 JZS262193 KJO262193 KTK262193 LDG262193 LNC262193 LWY262193 MGU262193 MQQ262193 NAM262193 NKI262193 NUE262193 OEA262193 ONW262193 OXS262193 PHO262193 PRK262193 QBG262193 QLC262193 QUY262193 REU262193 ROQ262193 RYM262193 SII262193 SSE262193 TCA262193 TLW262193 TVS262193 UFO262193 UPK262193 UZG262193 VJC262193 VSY262193 WCU262193 WMQ262193 WWM262193 AE327729 KA327729 TW327729 ADS327729 ANO327729 AXK327729 BHG327729 BRC327729 CAY327729 CKU327729 CUQ327729 DEM327729 DOI327729 DYE327729 EIA327729 ERW327729 FBS327729 FLO327729 FVK327729 GFG327729 GPC327729 GYY327729 HIU327729 HSQ327729 ICM327729 IMI327729 IWE327729 JGA327729 JPW327729 JZS327729 KJO327729 KTK327729 LDG327729 LNC327729 LWY327729 MGU327729 MQQ327729 NAM327729 NKI327729 NUE327729 OEA327729 ONW327729 OXS327729 PHO327729 PRK327729 QBG327729 QLC327729 QUY327729 REU327729 ROQ327729 RYM327729 SII327729 SSE327729 TCA327729 TLW327729 TVS327729 UFO327729 UPK327729 UZG327729 VJC327729 VSY327729 WCU327729 WMQ327729 WWM327729 AE393265 KA393265 TW393265 ADS393265 ANO393265 AXK393265 BHG393265 BRC393265 CAY393265 CKU393265 CUQ393265 DEM393265 DOI393265 DYE393265 EIA393265 ERW393265 FBS393265 FLO393265 FVK393265 GFG393265 GPC393265 GYY393265 HIU393265 HSQ393265 ICM393265 IMI393265 IWE393265 JGA393265 JPW393265 JZS393265 KJO393265 KTK393265 LDG393265 LNC393265 LWY393265 MGU393265 MQQ393265 NAM393265 NKI393265 NUE393265 OEA393265 ONW393265 OXS393265 PHO393265 PRK393265 QBG393265 QLC393265 QUY393265 REU393265 ROQ393265 RYM393265 SII393265 SSE393265 TCA393265 TLW393265 TVS393265 UFO393265 UPK393265 UZG393265 VJC393265 VSY393265 WCU393265 WMQ393265 WWM393265 AE458801 KA458801 TW458801 ADS458801 ANO458801 AXK458801 BHG458801 BRC458801 CAY458801 CKU458801 CUQ458801 DEM458801 DOI458801 DYE458801 EIA458801 ERW458801 FBS458801 FLO458801 FVK458801 GFG458801 GPC458801 GYY458801 HIU458801 HSQ458801 ICM458801 IMI458801 IWE458801 JGA458801 JPW458801 JZS458801 KJO458801 KTK458801 LDG458801 LNC458801 LWY458801 MGU458801 MQQ458801 NAM458801 NKI458801 NUE458801 OEA458801 ONW458801 OXS458801 PHO458801 PRK458801 QBG458801 QLC458801 QUY458801 REU458801 ROQ458801 RYM458801 SII458801 SSE458801 TCA458801 TLW458801 TVS458801 UFO458801 UPK458801 UZG458801 VJC458801 VSY458801 WCU458801 WMQ458801 WWM458801 AE524337 KA524337 TW524337 ADS524337 ANO524337 AXK524337 BHG524337 BRC524337 CAY524337 CKU524337 CUQ524337 DEM524337 DOI524337 DYE524337 EIA524337 ERW524337 FBS524337 FLO524337 FVK524337 GFG524337 GPC524337 GYY524337 HIU524337 HSQ524337 ICM524337 IMI524337 IWE524337 JGA524337 JPW524337 JZS524337 KJO524337 KTK524337 LDG524337 LNC524337 LWY524337 MGU524337 MQQ524337 NAM524337 NKI524337 NUE524337 OEA524337 ONW524337 OXS524337 PHO524337 PRK524337 QBG524337 QLC524337 QUY524337 REU524337 ROQ524337 RYM524337 SII524337 SSE524337 TCA524337 TLW524337 TVS524337 UFO524337 UPK524337 UZG524337 VJC524337 VSY524337 WCU524337 WMQ524337 WWM524337 AE589873 KA589873 TW589873 ADS589873 ANO589873 AXK589873 BHG589873 BRC589873 CAY589873 CKU589873 CUQ589873 DEM589873 DOI589873 DYE589873 EIA589873 ERW589873 FBS589873 FLO589873 FVK589873 GFG589873 GPC589873 GYY589873 HIU589873 HSQ589873 ICM589873 IMI589873 IWE589873 JGA589873 JPW589873 JZS589873 KJO589873 KTK589873 LDG589873 LNC589873 LWY589873 MGU589873 MQQ589873 NAM589873 NKI589873 NUE589873 OEA589873 ONW589873 OXS589873 PHO589873 PRK589873 QBG589873 QLC589873 QUY589873 REU589873 ROQ589873 RYM589873 SII589873 SSE589873 TCA589873 TLW589873 TVS589873 UFO589873 UPK589873 UZG589873 VJC589873 VSY589873 WCU589873 WMQ589873 WWM589873 AE655409 KA655409 TW655409 ADS655409 ANO655409 AXK655409 BHG655409 BRC655409 CAY655409 CKU655409 CUQ655409 DEM655409 DOI655409 DYE655409 EIA655409 ERW655409 FBS655409 FLO655409 FVK655409 GFG655409 GPC655409 GYY655409 HIU655409 HSQ655409 ICM655409 IMI655409 IWE655409 JGA655409 JPW655409 JZS655409 KJO655409 KTK655409 LDG655409 LNC655409 LWY655409 MGU655409 MQQ655409 NAM655409 NKI655409 NUE655409 OEA655409 ONW655409 OXS655409 PHO655409 PRK655409 QBG655409 QLC655409 QUY655409 REU655409 ROQ655409 RYM655409 SII655409 SSE655409 TCA655409 TLW655409 TVS655409 UFO655409 UPK655409 UZG655409 VJC655409 VSY655409 WCU655409 WMQ655409 WWM655409 AE720945 KA720945 TW720945 ADS720945 ANO720945 AXK720945 BHG720945 BRC720945 CAY720945 CKU720945 CUQ720945 DEM720945 DOI720945 DYE720945 EIA720945 ERW720945 FBS720945 FLO720945 FVK720945 GFG720945 GPC720945 GYY720945 HIU720945 HSQ720945 ICM720945 IMI720945 IWE720945 JGA720945 JPW720945 JZS720945 KJO720945 KTK720945 LDG720945 LNC720945 LWY720945 MGU720945 MQQ720945 NAM720945 NKI720945 NUE720945 OEA720945 ONW720945 OXS720945 PHO720945 PRK720945 QBG720945 QLC720945 QUY720945 REU720945 ROQ720945 RYM720945 SII720945 SSE720945 TCA720945 TLW720945 TVS720945 UFO720945 UPK720945 UZG720945 VJC720945 VSY720945 WCU720945 WMQ720945 WWM720945 AE786481 KA786481 TW786481 ADS786481 ANO786481 AXK786481 BHG786481 BRC786481 CAY786481 CKU786481 CUQ786481 DEM786481 DOI786481 DYE786481 EIA786481 ERW786481 FBS786481 FLO786481 FVK786481 GFG786481 GPC786481 GYY786481 HIU786481 HSQ786481 ICM786481 IMI786481 IWE786481 JGA786481 JPW786481 JZS786481 KJO786481 KTK786481 LDG786481 LNC786481 LWY786481 MGU786481 MQQ786481 NAM786481 NKI786481 NUE786481 OEA786481 ONW786481 OXS786481 PHO786481 PRK786481 QBG786481 QLC786481 QUY786481 REU786481 ROQ786481 RYM786481 SII786481 SSE786481 TCA786481 TLW786481 TVS786481 UFO786481 UPK786481 UZG786481 VJC786481 VSY786481 WCU786481 WMQ786481 WWM786481 AE852017 KA852017 TW852017 ADS852017 ANO852017 AXK852017 BHG852017 BRC852017 CAY852017 CKU852017 CUQ852017 DEM852017 DOI852017 DYE852017 EIA852017 ERW852017 FBS852017 FLO852017 FVK852017 GFG852017 GPC852017 GYY852017 HIU852017 HSQ852017 ICM852017 IMI852017 IWE852017 JGA852017 JPW852017 JZS852017 KJO852017 KTK852017 LDG852017 LNC852017 LWY852017 MGU852017 MQQ852017 NAM852017 NKI852017 NUE852017 OEA852017 ONW852017 OXS852017 PHO852017 PRK852017 QBG852017 QLC852017 QUY852017 REU852017 ROQ852017 RYM852017 SII852017 SSE852017 TCA852017 TLW852017 TVS852017 UFO852017 UPK852017 UZG852017 VJC852017 VSY852017 WCU852017 WMQ852017 WWM852017 AE917553 KA917553 TW917553 ADS917553 ANO917553 AXK917553 BHG917553 BRC917553 CAY917553 CKU917553 CUQ917553 DEM917553 DOI917553 DYE917553 EIA917553 ERW917553 FBS917553 FLO917553 FVK917553 GFG917553 GPC917553 GYY917553 HIU917553 HSQ917553 ICM917553 IMI917553 IWE917553 JGA917553 JPW917553 JZS917553 KJO917553 KTK917553 LDG917553 LNC917553 LWY917553 MGU917553 MQQ917553 NAM917553 NKI917553 NUE917553 OEA917553 ONW917553 OXS917553 PHO917553 PRK917553 QBG917553 QLC917553 QUY917553 REU917553 ROQ917553 RYM917553 SII917553 SSE917553 TCA917553 TLW917553 TVS917553 UFO917553 UPK917553 UZG917553 VJC917553 VSY917553 WCU917553 WMQ917553 WWM917553 AE983089 KA983089 TW983089 ADS983089 ANO983089 AXK983089 BHG983089 BRC983089 CAY983089 CKU983089 CUQ983089 DEM983089 DOI983089 DYE983089 EIA983089 ERW983089 FBS983089 FLO983089 FVK983089 GFG983089 GPC983089 GYY983089 HIU983089 HSQ983089 ICM983089 IMI983089 IWE983089 JGA983089 JPW983089 JZS983089 KJO983089 KTK983089 LDG983089 LNC983089 LWY983089 MGU983089 MQQ983089 NAM983089 NKI983089 NUE983089 OEA983089 ONW983089 OXS983089 PHO983089 PRK983089 QBG983089 QLC983089 QUY983089 REU983089 ROQ983089 RYM983089 SII983089 SSE983089 TCA983089 TLW983089 TVS983089 UFO983089 UPK983089 UZG983089 VJC983089 VSY983089 WCU983089 WMQ983089 WWM983089 AE21 KA21 TW21 ADS21 ANO21 AXK21 BHG21 BRC21 CAY21 CKU21 CUQ21 DEM21 DOI21 DYE21 EIA21 ERW21 FBS21 FLO21 FVK21 GFG21 GPC21 GYY21 HIU21 HSQ21 ICM21 IMI21 IWE21 JGA21 JPW21 JZS21 KJO21 KTK21 LDG21 LNC21 LWY21 MGU21 MQQ21 NAM21 NKI21 NUE21 OEA21 ONW21 OXS21 PHO21 PRK21 QBG21 QLC21 QUY21 REU21 ROQ21 RYM21 SII21 SSE21 TCA21 TLW21 TVS21 UFO21 UPK21 UZG21 VJC21 VSY21 WCU21 WMQ21 WWM21 AE65557 KA65557 TW65557 ADS65557 ANO65557 AXK65557 BHG65557 BRC65557 CAY65557 CKU65557 CUQ65557 DEM65557 DOI65557 DYE65557 EIA65557 ERW65557 FBS65557 FLO65557 FVK65557 GFG65557 GPC65557 GYY65557 HIU65557 HSQ65557 ICM65557 IMI65557 IWE65557 JGA65557 JPW65557 JZS65557 KJO65557 KTK65557 LDG65557 LNC65557 LWY65557 MGU65557 MQQ65557 NAM65557 NKI65557 NUE65557 OEA65557 ONW65557 OXS65557 PHO65557 PRK65557 QBG65557 QLC65557 QUY65557 REU65557 ROQ65557 RYM65557 SII65557 SSE65557 TCA65557 TLW65557 TVS65557 UFO65557 UPK65557 UZG65557 VJC65557 VSY65557 WCU65557 WMQ65557 WWM65557 AE131093 KA131093 TW131093 ADS131093 ANO131093 AXK131093 BHG131093 BRC131093 CAY131093 CKU131093 CUQ131093 DEM131093 DOI131093 DYE131093 EIA131093 ERW131093 FBS131093 FLO131093 FVK131093 GFG131093 GPC131093 GYY131093 HIU131093 HSQ131093 ICM131093 IMI131093 IWE131093 JGA131093 JPW131093 JZS131093 KJO131093 KTK131093 LDG131093 LNC131093 LWY131093 MGU131093 MQQ131093 NAM131093 NKI131093 NUE131093 OEA131093 ONW131093 OXS131093 PHO131093 PRK131093 QBG131093 QLC131093 QUY131093 REU131093 ROQ131093 RYM131093 SII131093 SSE131093 TCA131093 TLW131093 TVS131093 UFO131093 UPK131093 UZG131093 VJC131093 VSY131093 WCU131093 WMQ131093 WWM131093 AE196629 KA196629 TW196629 ADS196629 ANO196629 AXK196629 BHG196629 BRC196629 CAY196629 CKU196629 CUQ196629 DEM196629 DOI196629 DYE196629 EIA196629 ERW196629 FBS196629 FLO196629 FVK196629 GFG196629 GPC196629 GYY196629 HIU196629 HSQ196629 ICM196629 IMI196629 IWE196629 JGA196629 JPW196629 JZS196629 KJO196629 KTK196629 LDG196629 LNC196629 LWY196629 MGU196629 MQQ196629 NAM196629 NKI196629 NUE196629 OEA196629 ONW196629 OXS196629 PHO196629 PRK196629 QBG196629 QLC196629 QUY196629 REU196629 ROQ196629 RYM196629 SII196629 SSE196629 TCA196629 TLW196629 TVS196629 UFO196629 UPK196629 UZG196629 VJC196629 VSY196629 WCU196629 WMQ196629 WWM196629 AE262165 KA262165 TW262165 ADS262165 ANO262165 AXK262165 BHG262165 BRC262165 CAY262165 CKU262165 CUQ262165 DEM262165 DOI262165 DYE262165 EIA262165 ERW262165 FBS262165 FLO262165 FVK262165 GFG262165 GPC262165 GYY262165 HIU262165 HSQ262165 ICM262165 IMI262165 IWE262165 JGA262165 JPW262165 JZS262165 KJO262165 KTK262165 LDG262165 LNC262165 LWY262165 MGU262165 MQQ262165 NAM262165 NKI262165 NUE262165 OEA262165 ONW262165 OXS262165 PHO262165 PRK262165 QBG262165 QLC262165 QUY262165 REU262165 ROQ262165 RYM262165 SII262165 SSE262165 TCA262165 TLW262165 TVS262165 UFO262165 UPK262165 UZG262165 VJC262165 VSY262165 WCU262165 WMQ262165 WWM262165 AE327701 KA327701 TW327701 ADS327701 ANO327701 AXK327701 BHG327701 BRC327701 CAY327701 CKU327701 CUQ327701 DEM327701 DOI327701 DYE327701 EIA327701 ERW327701 FBS327701 FLO327701 FVK327701 GFG327701 GPC327701 GYY327701 HIU327701 HSQ327701 ICM327701 IMI327701 IWE327701 JGA327701 JPW327701 JZS327701 KJO327701 KTK327701 LDG327701 LNC327701 LWY327701 MGU327701 MQQ327701 NAM327701 NKI327701 NUE327701 OEA327701 ONW327701 OXS327701 PHO327701 PRK327701 QBG327701 QLC327701 QUY327701 REU327701 ROQ327701 RYM327701 SII327701 SSE327701 TCA327701 TLW327701 TVS327701 UFO327701 UPK327701 UZG327701 VJC327701 VSY327701 WCU327701 WMQ327701 WWM327701 AE393237 KA393237 TW393237 ADS393237 ANO393237 AXK393237 BHG393237 BRC393237 CAY393237 CKU393237 CUQ393237 DEM393237 DOI393237 DYE393237 EIA393237 ERW393237 FBS393237 FLO393237 FVK393237 GFG393237 GPC393237 GYY393237 HIU393237 HSQ393237 ICM393237 IMI393237 IWE393237 JGA393237 JPW393237 JZS393237 KJO393237 KTK393237 LDG393237 LNC393237 LWY393237 MGU393237 MQQ393237 NAM393237 NKI393237 NUE393237 OEA393237 ONW393237 OXS393237 PHO393237 PRK393237 QBG393237 QLC393237 QUY393237 REU393237 ROQ393237 RYM393237 SII393237 SSE393237 TCA393237 TLW393237 TVS393237 UFO393237 UPK393237 UZG393237 VJC393237 VSY393237 WCU393237 WMQ393237 WWM393237 AE458773 KA458773 TW458773 ADS458773 ANO458773 AXK458773 BHG458773 BRC458773 CAY458773 CKU458773 CUQ458773 DEM458773 DOI458773 DYE458773 EIA458773 ERW458773 FBS458773 FLO458773 FVK458773 GFG458773 GPC458773 GYY458773 HIU458773 HSQ458773 ICM458773 IMI458773 IWE458773 JGA458773 JPW458773 JZS458773 KJO458773 KTK458773 LDG458773 LNC458773 LWY458773 MGU458773 MQQ458773 NAM458773 NKI458773 NUE458773 OEA458773 ONW458773 OXS458773 PHO458773 PRK458773 QBG458773 QLC458773 QUY458773 REU458773 ROQ458773 RYM458773 SII458773 SSE458773 TCA458773 TLW458773 TVS458773 UFO458773 UPK458773 UZG458773 VJC458773 VSY458773 WCU458773 WMQ458773 WWM458773 AE524309 KA524309 TW524309 ADS524309 ANO524309 AXK524309 BHG524309 BRC524309 CAY524309 CKU524309 CUQ524309 DEM524309 DOI524309 DYE524309 EIA524309 ERW524309 FBS524309 FLO524309 FVK524309 GFG524309 GPC524309 GYY524309 HIU524309 HSQ524309 ICM524309 IMI524309 IWE524309 JGA524309 JPW524309 JZS524309 KJO524309 KTK524309 LDG524309 LNC524309 LWY524309 MGU524309 MQQ524309 NAM524309 NKI524309 NUE524309 OEA524309 ONW524309 OXS524309 PHO524309 PRK524309 QBG524309 QLC524309 QUY524309 REU524309 ROQ524309 RYM524309 SII524309 SSE524309 TCA524309 TLW524309 TVS524309 UFO524309 UPK524309 UZG524309 VJC524309 VSY524309 WCU524309 WMQ524309 WWM524309 AE589845 KA589845 TW589845 ADS589845 ANO589845 AXK589845 BHG589845 BRC589845 CAY589845 CKU589845 CUQ589845 DEM589845 DOI589845 DYE589845 EIA589845 ERW589845 FBS589845 FLO589845 FVK589845 GFG589845 GPC589845 GYY589845 HIU589845 HSQ589845 ICM589845 IMI589845 IWE589845 JGA589845 JPW589845 JZS589845 KJO589845 KTK589845 LDG589845 LNC589845 LWY589845 MGU589845 MQQ589845 NAM589845 NKI589845 NUE589845 OEA589845 ONW589845 OXS589845 PHO589845 PRK589845 QBG589845 QLC589845 QUY589845 REU589845 ROQ589845 RYM589845 SII589845 SSE589845 TCA589845 TLW589845 TVS589845 UFO589845 UPK589845 UZG589845 VJC589845 VSY589845 WCU589845 WMQ589845 WWM589845 AE655381 KA655381 TW655381 ADS655381 ANO655381 AXK655381 BHG655381 BRC655381 CAY655381 CKU655381 CUQ655381 DEM655381 DOI655381 DYE655381 EIA655381 ERW655381 FBS655381 FLO655381 FVK655381 GFG655381 GPC655381 GYY655381 HIU655381 HSQ655381 ICM655381 IMI655381 IWE655381 JGA655381 JPW655381 JZS655381 KJO655381 KTK655381 LDG655381 LNC655381 LWY655381 MGU655381 MQQ655381 NAM655381 NKI655381 NUE655381 OEA655381 ONW655381 OXS655381 PHO655381 PRK655381 QBG655381 QLC655381 QUY655381 REU655381 ROQ655381 RYM655381 SII655381 SSE655381 TCA655381 TLW655381 TVS655381 UFO655381 UPK655381 UZG655381 VJC655381 VSY655381 WCU655381 WMQ655381 WWM655381 AE720917 KA720917 TW720917 ADS720917 ANO720917 AXK720917 BHG720917 BRC720917 CAY720917 CKU720917 CUQ720917 DEM720917 DOI720917 DYE720917 EIA720917 ERW720917 FBS720917 FLO720917 FVK720917 GFG720917 GPC720917 GYY720917 HIU720917 HSQ720917 ICM720917 IMI720917 IWE720917 JGA720917 JPW720917 JZS720917 KJO720917 KTK720917 LDG720917 LNC720917 LWY720917 MGU720917 MQQ720917 NAM720917 NKI720917 NUE720917 OEA720917 ONW720917 OXS720917 PHO720917 PRK720917 QBG720917 QLC720917 QUY720917 REU720917 ROQ720917 RYM720917 SII720917 SSE720917 TCA720917 TLW720917 TVS720917 UFO720917 UPK720917 UZG720917 VJC720917 VSY720917 WCU720917 WMQ720917 WWM720917 AE786453 KA786453 TW786453 ADS786453 ANO786453 AXK786453 BHG786453 BRC786453 CAY786453 CKU786453 CUQ786453 DEM786453 DOI786453 DYE786453 EIA786453 ERW786453 FBS786453 FLO786453 FVK786453 GFG786453 GPC786453 GYY786453 HIU786453 HSQ786453 ICM786453 IMI786453 IWE786453 JGA786453 JPW786453 JZS786453 KJO786453 KTK786453 LDG786453 LNC786453 LWY786453 MGU786453 MQQ786453 NAM786453 NKI786453 NUE786453 OEA786453 ONW786453 OXS786453 PHO786453 PRK786453 QBG786453 QLC786453 QUY786453 REU786453 ROQ786453 RYM786453 SII786453 SSE786453 TCA786453 TLW786453 TVS786453 UFO786453 UPK786453 UZG786453 VJC786453 VSY786453 WCU786453 WMQ786453 WWM786453 AE851989 KA851989 TW851989 ADS851989 ANO851989 AXK851989 BHG851989 BRC851989 CAY851989 CKU851989 CUQ851989 DEM851989 DOI851989 DYE851989 EIA851989 ERW851989 FBS851989 FLO851989 FVK851989 GFG851989 GPC851989 GYY851989 HIU851989 HSQ851989 ICM851989 IMI851989 IWE851989 JGA851989 JPW851989 JZS851989 KJO851989 KTK851989 LDG851989 LNC851989 LWY851989 MGU851989 MQQ851989 NAM851989 NKI851989 NUE851989 OEA851989 ONW851989 OXS851989 PHO851989 PRK851989 QBG851989 QLC851989 QUY851989 REU851989 ROQ851989 RYM851989 SII851989 SSE851989 TCA851989 TLW851989 TVS851989 UFO851989 UPK851989 UZG851989 VJC851989 VSY851989 WCU851989 WMQ851989 WWM851989 AE917525 KA917525 TW917525 ADS917525 ANO917525 AXK917525 BHG917525 BRC917525 CAY917525 CKU917525 CUQ917525 DEM917525 DOI917525 DYE917525 EIA917525 ERW917525 FBS917525 FLO917525 FVK917525 GFG917525 GPC917525 GYY917525 HIU917525 HSQ917525 ICM917525 IMI917525 IWE917525 JGA917525 JPW917525 JZS917525 KJO917525 KTK917525 LDG917525 LNC917525 LWY917525 MGU917525 MQQ917525 NAM917525 NKI917525 NUE917525 OEA917525 ONW917525 OXS917525 PHO917525 PRK917525 QBG917525 QLC917525 QUY917525 REU917525 ROQ917525 RYM917525 SII917525 SSE917525 TCA917525 TLW917525 TVS917525 UFO917525 UPK917525 UZG917525 VJC917525 VSY917525 WCU917525 WMQ917525 WWM917525 AE983061 KA983061 TW983061 ADS983061 ANO983061 AXK983061 BHG983061 BRC983061 CAY983061 CKU983061 CUQ983061 DEM983061 DOI983061 DYE983061 EIA983061 ERW983061 FBS983061 FLO983061 FVK983061 GFG983061 GPC983061 GYY983061 HIU983061 HSQ983061 ICM983061 IMI983061 IWE983061 JGA983061 JPW983061 JZS983061 KJO983061 KTK983061 LDG983061 LNC983061 LWY983061 MGU983061 MQQ983061 NAM983061 NKI983061 NUE983061 OEA983061 ONW983061 OXS983061 PHO983061 PRK983061 QBG983061 QLC983061 QUY983061 REU983061 ROQ983061 RYM983061 SII983061 SSE983061 TCA983061 TLW983061 TVS983061 UFO983061 UPK983061 UZG983061 VJC983061 VSY983061 WCU983061 WMQ983061 WWM983061 AE31 KA31 TW31 ADS31 ANO31 AXK31 BHG31 BRC31 CAY31 CKU31 CUQ31 DEM31 DOI31 DYE31 EIA31 ERW31 FBS31 FLO31 FVK31 GFG31 GPC31 GYY31 HIU31 HSQ31 ICM31 IMI31 IWE31 JGA31 JPW31 JZS31 KJO31 KTK31 LDG31 LNC31 LWY31 MGU31 MQQ31 NAM31 NKI31 NUE31 OEA31 ONW31 OXS31 PHO31 PRK31 QBG31 QLC31 QUY31 REU31 ROQ31 RYM31 SII31 SSE31 TCA31 TLW31 TVS31 UFO31 UPK31 UZG31 VJC31 VSY31 WCU31 WMQ31 WWM31 AE65567 KA65567 TW65567 ADS65567 ANO65567 AXK65567 BHG65567 BRC65567 CAY65567 CKU65567 CUQ65567 DEM65567 DOI65567 DYE65567 EIA65567 ERW65567 FBS65567 FLO65567 FVK65567 GFG65567 GPC65567 GYY65567 HIU65567 HSQ65567 ICM65567 IMI65567 IWE65567 JGA65567 JPW65567 JZS65567 KJO65567 KTK65567 LDG65567 LNC65567 LWY65567 MGU65567 MQQ65567 NAM65567 NKI65567 NUE65567 OEA65567 ONW65567 OXS65567 PHO65567 PRK65567 QBG65567 QLC65567 QUY65567 REU65567 ROQ65567 RYM65567 SII65567 SSE65567 TCA65567 TLW65567 TVS65567 UFO65567 UPK65567 UZG65567 VJC65567 VSY65567 WCU65567 WMQ65567 WWM65567 AE131103 KA131103 TW131103 ADS131103 ANO131103 AXK131103 BHG131103 BRC131103 CAY131103 CKU131103 CUQ131103 DEM131103 DOI131103 DYE131103 EIA131103 ERW131103 FBS131103 FLO131103 FVK131103 GFG131103 GPC131103 GYY131103 HIU131103 HSQ131103 ICM131103 IMI131103 IWE131103 JGA131103 JPW131103 JZS131103 KJO131103 KTK131103 LDG131103 LNC131103 LWY131103 MGU131103 MQQ131103 NAM131103 NKI131103 NUE131103 OEA131103 ONW131103 OXS131103 PHO131103 PRK131103 QBG131103 QLC131103 QUY131103 REU131103 ROQ131103 RYM131103 SII131103 SSE131103 TCA131103 TLW131103 TVS131103 UFO131103 UPK131103 UZG131103 VJC131103 VSY131103 WCU131103 WMQ131103 WWM131103 AE196639 KA196639 TW196639 ADS196639 ANO196639 AXK196639 BHG196639 BRC196639 CAY196639 CKU196639 CUQ196639 DEM196639 DOI196639 DYE196639 EIA196639 ERW196639 FBS196639 FLO196639 FVK196639 GFG196639 GPC196639 GYY196639 HIU196639 HSQ196639 ICM196639 IMI196639 IWE196639 JGA196639 JPW196639 JZS196639 KJO196639 KTK196639 LDG196639 LNC196639 LWY196639 MGU196639 MQQ196639 NAM196639 NKI196639 NUE196639 OEA196639 ONW196639 OXS196639 PHO196639 PRK196639 QBG196639 QLC196639 QUY196639 REU196639 ROQ196639 RYM196639 SII196639 SSE196639 TCA196639 TLW196639 TVS196639 UFO196639 UPK196639 UZG196639 VJC196639 VSY196639 WCU196639 WMQ196639 WWM196639 AE262175 KA262175 TW262175 ADS262175 ANO262175 AXK262175 BHG262175 BRC262175 CAY262175 CKU262175 CUQ262175 DEM262175 DOI262175 DYE262175 EIA262175 ERW262175 FBS262175 FLO262175 FVK262175 GFG262175 GPC262175 GYY262175 HIU262175 HSQ262175 ICM262175 IMI262175 IWE262175 JGA262175 JPW262175 JZS262175 KJO262175 KTK262175 LDG262175 LNC262175 LWY262175 MGU262175 MQQ262175 NAM262175 NKI262175 NUE262175 OEA262175 ONW262175 OXS262175 PHO262175 PRK262175 QBG262175 QLC262175 QUY262175 REU262175 ROQ262175 RYM262175 SII262175 SSE262175 TCA262175 TLW262175 TVS262175 UFO262175 UPK262175 UZG262175 VJC262175 VSY262175 WCU262175 WMQ262175 WWM262175 AE327711 KA327711 TW327711 ADS327711 ANO327711 AXK327711 BHG327711 BRC327711 CAY327711 CKU327711 CUQ327711 DEM327711 DOI327711 DYE327711 EIA327711 ERW327711 FBS327711 FLO327711 FVK327711 GFG327711 GPC327711 GYY327711 HIU327711 HSQ327711 ICM327711 IMI327711 IWE327711 JGA327711 JPW327711 JZS327711 KJO327711 KTK327711 LDG327711 LNC327711 LWY327711 MGU327711 MQQ327711 NAM327711 NKI327711 NUE327711 OEA327711 ONW327711 OXS327711 PHO327711 PRK327711 QBG327711 QLC327711 QUY327711 REU327711 ROQ327711 RYM327711 SII327711 SSE327711 TCA327711 TLW327711 TVS327711 UFO327711 UPK327711 UZG327711 VJC327711 VSY327711 WCU327711 WMQ327711 WWM327711 AE393247 KA393247 TW393247 ADS393247 ANO393247 AXK393247 BHG393247 BRC393247 CAY393247 CKU393247 CUQ393247 DEM393247 DOI393247 DYE393247 EIA393247 ERW393247 FBS393247 FLO393247 FVK393247 GFG393247 GPC393247 GYY393247 HIU393247 HSQ393247 ICM393247 IMI393247 IWE393247 JGA393247 JPW393247 JZS393247 KJO393247 KTK393247 LDG393247 LNC393247 LWY393247 MGU393247 MQQ393247 NAM393247 NKI393247 NUE393247 OEA393247 ONW393247 OXS393247 PHO393247 PRK393247 QBG393247 QLC393247 QUY393247 REU393247 ROQ393247 RYM393247 SII393247 SSE393247 TCA393247 TLW393247 TVS393247 UFO393247 UPK393247 UZG393247 VJC393247 VSY393247 WCU393247 WMQ393247 WWM393247 AE458783 KA458783 TW458783 ADS458783 ANO458783 AXK458783 BHG458783 BRC458783 CAY458783 CKU458783 CUQ458783 DEM458783 DOI458783 DYE458783 EIA458783 ERW458783 FBS458783 FLO458783 FVK458783 GFG458783 GPC458783 GYY458783 HIU458783 HSQ458783 ICM458783 IMI458783 IWE458783 JGA458783 JPW458783 JZS458783 KJO458783 KTK458783 LDG458783 LNC458783 LWY458783 MGU458783 MQQ458783 NAM458783 NKI458783 NUE458783 OEA458783 ONW458783 OXS458783 PHO458783 PRK458783 QBG458783 QLC458783 QUY458783 REU458783 ROQ458783 RYM458783 SII458783 SSE458783 TCA458783 TLW458783 TVS458783 UFO458783 UPK458783 UZG458783 VJC458783 VSY458783 WCU458783 WMQ458783 WWM458783 AE524319 KA524319 TW524319 ADS524319 ANO524319 AXK524319 BHG524319 BRC524319 CAY524319 CKU524319 CUQ524319 DEM524319 DOI524319 DYE524319 EIA524319 ERW524319 FBS524319 FLO524319 FVK524319 GFG524319 GPC524319 GYY524319 HIU524319 HSQ524319 ICM524319 IMI524319 IWE524319 JGA524319 JPW524319 JZS524319 KJO524319 KTK524319 LDG524319 LNC524319 LWY524319 MGU524319 MQQ524319 NAM524319 NKI524319 NUE524319 OEA524319 ONW524319 OXS524319 PHO524319 PRK524319 QBG524319 QLC524319 QUY524319 REU524319 ROQ524319 RYM524319 SII524319 SSE524319 TCA524319 TLW524319 TVS524319 UFO524319 UPK524319 UZG524319 VJC524319 VSY524319 WCU524319 WMQ524319 WWM524319 AE589855 KA589855 TW589855 ADS589855 ANO589855 AXK589855 BHG589855 BRC589855 CAY589855 CKU589855 CUQ589855 DEM589855 DOI589855 DYE589855 EIA589855 ERW589855 FBS589855 FLO589855 FVK589855 GFG589855 GPC589855 GYY589855 HIU589855 HSQ589855 ICM589855 IMI589855 IWE589855 JGA589855 JPW589855 JZS589855 KJO589855 KTK589855 LDG589855 LNC589855 LWY589855 MGU589855 MQQ589855 NAM589855 NKI589855 NUE589855 OEA589855 ONW589855 OXS589855 PHO589855 PRK589855 QBG589855 QLC589855 QUY589855 REU589855 ROQ589855 RYM589855 SII589855 SSE589855 TCA589855 TLW589855 TVS589855 UFO589855 UPK589855 UZG589855 VJC589855 VSY589855 WCU589855 WMQ589855 WWM589855 AE655391 KA655391 TW655391 ADS655391 ANO655391 AXK655391 BHG655391 BRC655391 CAY655391 CKU655391 CUQ655391 DEM655391 DOI655391 DYE655391 EIA655391 ERW655391 FBS655391 FLO655391 FVK655391 GFG655391 GPC655391 GYY655391 HIU655391 HSQ655391 ICM655391 IMI655391 IWE655391 JGA655391 JPW655391 JZS655391 KJO655391 KTK655391 LDG655391 LNC655391 LWY655391 MGU655391 MQQ655391 NAM655391 NKI655391 NUE655391 OEA655391 ONW655391 OXS655391 PHO655391 PRK655391 QBG655391 QLC655391 QUY655391 REU655391 ROQ655391 RYM655391 SII655391 SSE655391 TCA655391 TLW655391 TVS655391 UFO655391 UPK655391 UZG655391 VJC655391 VSY655391 WCU655391 WMQ655391 WWM655391 AE720927 KA720927 TW720927 ADS720927 ANO720927 AXK720927 BHG720927 BRC720927 CAY720927 CKU720927 CUQ720927 DEM720927 DOI720927 DYE720927 EIA720927 ERW720927 FBS720927 FLO720927 FVK720927 GFG720927 GPC720927 GYY720927 HIU720927 HSQ720927 ICM720927 IMI720927 IWE720927 JGA720927 JPW720927 JZS720927 KJO720927 KTK720927 LDG720927 LNC720927 LWY720927 MGU720927 MQQ720927 NAM720927 NKI720927 NUE720927 OEA720927 ONW720927 OXS720927 PHO720927 PRK720927 QBG720927 QLC720927 QUY720927 REU720927 ROQ720927 RYM720927 SII720927 SSE720927 TCA720927 TLW720927 TVS720927 UFO720927 UPK720927 UZG720927 VJC720927 VSY720927 WCU720927 WMQ720927 WWM720927 AE786463 KA786463 TW786463 ADS786463 ANO786463 AXK786463 BHG786463 BRC786463 CAY786463 CKU786463 CUQ786463 DEM786463 DOI786463 DYE786463 EIA786463 ERW786463 FBS786463 FLO786463 FVK786463 GFG786463 GPC786463 GYY786463 HIU786463 HSQ786463 ICM786463 IMI786463 IWE786463 JGA786463 JPW786463 JZS786463 KJO786463 KTK786463 LDG786463 LNC786463 LWY786463 MGU786463 MQQ786463 NAM786463 NKI786463 NUE786463 OEA786463 ONW786463 OXS786463 PHO786463 PRK786463 QBG786463 QLC786463 QUY786463 REU786463 ROQ786463 RYM786463 SII786463 SSE786463 TCA786463 TLW786463 TVS786463 UFO786463 UPK786463 UZG786463 VJC786463 VSY786463 WCU786463 WMQ786463 WWM786463 AE851999 KA851999 TW851999 ADS851999 ANO851999 AXK851999 BHG851999 BRC851999 CAY851999 CKU851999 CUQ851999 DEM851999 DOI851999 DYE851999 EIA851999 ERW851999 FBS851999 FLO851999 FVK851999 GFG851999 GPC851999 GYY851999 HIU851999 HSQ851999 ICM851999 IMI851999 IWE851999 JGA851999 JPW851999 JZS851999 KJO851999 KTK851999 LDG851999 LNC851999 LWY851999 MGU851999 MQQ851999 NAM851999 NKI851999 NUE851999 OEA851999 ONW851999 OXS851999 PHO851999 PRK851999 QBG851999 QLC851999 QUY851999 REU851999 ROQ851999 RYM851999 SII851999 SSE851999 TCA851999 TLW851999 TVS851999 UFO851999 UPK851999 UZG851999 VJC851999 VSY851999 WCU851999 WMQ851999 WWM851999 AE917535 KA917535 TW917535 ADS917535 ANO917535 AXK917535 BHG917535 BRC917535 CAY917535 CKU917535 CUQ917535 DEM917535 DOI917535 DYE917535 EIA917535 ERW917535 FBS917535 FLO917535 FVK917535 GFG917535 GPC917535 GYY917535 HIU917535 HSQ917535 ICM917535 IMI917535 IWE917535 JGA917535 JPW917535 JZS917535 KJO917535 KTK917535 LDG917535 LNC917535 LWY917535 MGU917535 MQQ917535 NAM917535 NKI917535 NUE917535 OEA917535 ONW917535 OXS917535 PHO917535 PRK917535 QBG917535 QLC917535 QUY917535 REU917535 ROQ917535 RYM917535 SII917535 SSE917535 TCA917535 TLW917535 TVS917535 UFO917535 UPK917535 UZG917535 VJC917535 VSY917535 WCU917535 WMQ917535 WWM917535 AE983071 KA983071 TW983071 ADS983071 ANO983071 AXK983071 BHG983071 BRC983071 CAY983071 CKU983071 CUQ983071 DEM983071 DOI983071 DYE983071 EIA983071 ERW983071 FBS983071 FLO983071 FVK983071 GFG983071 GPC983071 GYY983071 HIU983071 HSQ983071 ICM983071 IMI983071 IWE983071 JGA983071 JPW983071 JZS983071 KJO983071 KTK983071 LDG983071 LNC983071 LWY983071 MGU983071 MQQ983071 NAM983071 NKI983071 NUE983071 OEA983071 ONW983071 OXS983071 PHO983071 PRK983071 QBG983071 QLC983071 QUY983071 REU983071 ROQ983071 RYM983071 SII983071 SSE983071 TCA983071 TLW983071 TVS983071 UFO983071 UPK983071 UZG983071 VJC983071 VSY983071 WCU983071 WMQ983071 WWM983071 AE40 KA40 TW40 ADS40 ANO40 AXK40 BHG40 BRC40 CAY40 CKU40 CUQ40 DEM40 DOI40 DYE40 EIA40 ERW40 FBS40 FLO40 FVK40 GFG40 GPC40 GYY40 HIU40 HSQ40 ICM40 IMI40 IWE40 JGA40 JPW40 JZS40 KJO40 KTK40 LDG40 LNC40 LWY40 MGU40 MQQ40 NAM40 NKI40 NUE40 OEA40 ONW40 OXS40 PHO40 PRK40 QBG40 QLC40 QUY40 REU40 ROQ40 RYM40 SII40 SSE40 TCA40 TLW40 TVS40 UFO40 UPK40 UZG40 VJC40 VSY40 WCU40 WMQ40 WWM40 AE65576 KA65576 TW65576 ADS65576 ANO65576 AXK65576 BHG65576 BRC65576 CAY65576 CKU65576 CUQ65576 DEM65576 DOI65576 DYE65576 EIA65576 ERW65576 FBS65576 FLO65576 FVK65576 GFG65576 GPC65576 GYY65576 HIU65576 HSQ65576 ICM65576 IMI65576 IWE65576 JGA65576 JPW65576 JZS65576 KJO65576 KTK65576 LDG65576 LNC65576 LWY65576 MGU65576 MQQ65576 NAM65576 NKI65576 NUE65576 OEA65576 ONW65576 OXS65576 PHO65576 PRK65576 QBG65576 QLC65576 QUY65576 REU65576 ROQ65576 RYM65576 SII65576 SSE65576 TCA65576 TLW65576 TVS65576 UFO65576 UPK65576 UZG65576 VJC65576 VSY65576 WCU65576 WMQ65576 WWM65576 AE131112 KA131112 TW131112 ADS131112 ANO131112 AXK131112 BHG131112 BRC131112 CAY131112 CKU131112 CUQ131112 DEM131112 DOI131112 DYE131112 EIA131112 ERW131112 FBS131112 FLO131112 FVK131112 GFG131112 GPC131112 GYY131112 HIU131112 HSQ131112 ICM131112 IMI131112 IWE131112 JGA131112 JPW131112 JZS131112 KJO131112 KTK131112 LDG131112 LNC131112 LWY131112 MGU131112 MQQ131112 NAM131112 NKI131112 NUE131112 OEA131112 ONW131112 OXS131112 PHO131112 PRK131112 QBG131112 QLC131112 QUY131112 REU131112 ROQ131112 RYM131112 SII131112 SSE131112 TCA131112 TLW131112 TVS131112 UFO131112 UPK131112 UZG131112 VJC131112 VSY131112 WCU131112 WMQ131112 WWM131112 AE196648 KA196648 TW196648 ADS196648 ANO196648 AXK196648 BHG196648 BRC196648 CAY196648 CKU196648 CUQ196648 DEM196648 DOI196648 DYE196648 EIA196648 ERW196648 FBS196648 FLO196648 FVK196648 GFG196648 GPC196648 GYY196648 HIU196648 HSQ196648 ICM196648 IMI196648 IWE196648 JGA196648 JPW196648 JZS196648 KJO196648 KTK196648 LDG196648 LNC196648 LWY196648 MGU196648 MQQ196648 NAM196648 NKI196648 NUE196648 OEA196648 ONW196648 OXS196648 PHO196648 PRK196648 QBG196648 QLC196648 QUY196648 REU196648 ROQ196648 RYM196648 SII196648 SSE196648 TCA196648 TLW196648 TVS196648 UFO196648 UPK196648 UZG196648 VJC196648 VSY196648 WCU196648 WMQ196648 WWM196648 AE262184 KA262184 TW262184 ADS262184 ANO262184 AXK262184 BHG262184 BRC262184 CAY262184 CKU262184 CUQ262184 DEM262184 DOI262184 DYE262184 EIA262184 ERW262184 FBS262184 FLO262184 FVK262184 GFG262184 GPC262184 GYY262184 HIU262184 HSQ262184 ICM262184 IMI262184 IWE262184 JGA262184 JPW262184 JZS262184 KJO262184 KTK262184 LDG262184 LNC262184 LWY262184 MGU262184 MQQ262184 NAM262184 NKI262184 NUE262184 OEA262184 ONW262184 OXS262184 PHO262184 PRK262184 QBG262184 QLC262184 QUY262184 REU262184 ROQ262184 RYM262184 SII262184 SSE262184 TCA262184 TLW262184 TVS262184 UFO262184 UPK262184 UZG262184 VJC262184 VSY262184 WCU262184 WMQ262184 WWM262184 AE327720 KA327720 TW327720 ADS327720 ANO327720 AXK327720 BHG327720 BRC327720 CAY327720 CKU327720 CUQ327720 DEM327720 DOI327720 DYE327720 EIA327720 ERW327720 FBS327720 FLO327720 FVK327720 GFG327720 GPC327720 GYY327720 HIU327720 HSQ327720 ICM327720 IMI327720 IWE327720 JGA327720 JPW327720 JZS327720 KJO327720 KTK327720 LDG327720 LNC327720 LWY327720 MGU327720 MQQ327720 NAM327720 NKI327720 NUE327720 OEA327720 ONW327720 OXS327720 PHO327720 PRK327720 QBG327720 QLC327720 QUY327720 REU327720 ROQ327720 RYM327720 SII327720 SSE327720 TCA327720 TLW327720 TVS327720 UFO327720 UPK327720 UZG327720 VJC327720 VSY327720 WCU327720 WMQ327720 WWM327720 AE393256 KA393256 TW393256 ADS393256 ANO393256 AXK393256 BHG393256 BRC393256 CAY393256 CKU393256 CUQ393256 DEM393256 DOI393256 DYE393256 EIA393256 ERW393256 FBS393256 FLO393256 FVK393256 GFG393256 GPC393256 GYY393256 HIU393256 HSQ393256 ICM393256 IMI393256 IWE393256 JGA393256 JPW393256 JZS393256 KJO393256 KTK393256 LDG393256 LNC393256 LWY393256 MGU393256 MQQ393256 NAM393256 NKI393256 NUE393256 OEA393256 ONW393256 OXS393256 PHO393256 PRK393256 QBG393256 QLC393256 QUY393256 REU393256 ROQ393256 RYM393256 SII393256 SSE393256 TCA393256 TLW393256 TVS393256 UFO393256 UPK393256 UZG393256 VJC393256 VSY393256 WCU393256 WMQ393256 WWM393256 AE458792 KA458792 TW458792 ADS458792 ANO458792 AXK458792 BHG458792 BRC458792 CAY458792 CKU458792 CUQ458792 DEM458792 DOI458792 DYE458792 EIA458792 ERW458792 FBS458792 FLO458792 FVK458792 GFG458792 GPC458792 GYY458792 HIU458792 HSQ458792 ICM458792 IMI458792 IWE458792 JGA458792 JPW458792 JZS458792 KJO458792 KTK458792 LDG458792 LNC458792 LWY458792 MGU458792 MQQ458792 NAM458792 NKI458792 NUE458792 OEA458792 ONW458792 OXS458792 PHO458792 PRK458792 QBG458792 QLC458792 QUY458792 REU458792 ROQ458792 RYM458792 SII458792 SSE458792 TCA458792 TLW458792 TVS458792 UFO458792 UPK458792 UZG458792 VJC458792 VSY458792 WCU458792 WMQ458792 WWM458792 AE524328 KA524328 TW524328 ADS524328 ANO524328 AXK524328 BHG524328 BRC524328 CAY524328 CKU524328 CUQ524328 DEM524328 DOI524328 DYE524328 EIA524328 ERW524328 FBS524328 FLO524328 FVK524328 GFG524328 GPC524328 GYY524328 HIU524328 HSQ524328 ICM524328 IMI524328 IWE524328 JGA524328 JPW524328 JZS524328 KJO524328 KTK524328 LDG524328 LNC524328 LWY524328 MGU524328 MQQ524328 NAM524328 NKI524328 NUE524328 OEA524328 ONW524328 OXS524328 PHO524328 PRK524328 QBG524328 QLC524328 QUY524328 REU524328 ROQ524328 RYM524328 SII524328 SSE524328 TCA524328 TLW524328 TVS524328 UFO524328 UPK524328 UZG524328 VJC524328 VSY524328 WCU524328 WMQ524328 WWM524328 AE589864 KA589864 TW589864 ADS589864 ANO589864 AXK589864 BHG589864 BRC589864 CAY589864 CKU589864 CUQ589864 DEM589864 DOI589864 DYE589864 EIA589864 ERW589864 FBS589864 FLO589864 FVK589864 GFG589864 GPC589864 GYY589864 HIU589864 HSQ589864 ICM589864 IMI589864 IWE589864 JGA589864 JPW589864 JZS589864 KJO589864 KTK589864 LDG589864 LNC589864 LWY589864 MGU589864 MQQ589864 NAM589864 NKI589864 NUE589864 OEA589864 ONW589864 OXS589864 PHO589864 PRK589864 QBG589864 QLC589864 QUY589864 REU589864 ROQ589864 RYM589864 SII589864 SSE589864 TCA589864 TLW589864 TVS589864 UFO589864 UPK589864 UZG589864 VJC589864 VSY589864 WCU589864 WMQ589864 WWM589864 AE655400 KA655400 TW655400 ADS655400 ANO655400 AXK655400 BHG655400 BRC655400 CAY655400 CKU655400 CUQ655400 DEM655400 DOI655400 DYE655400 EIA655400 ERW655400 FBS655400 FLO655400 FVK655400 GFG655400 GPC655400 GYY655400 HIU655400 HSQ655400 ICM655400 IMI655400 IWE655400 JGA655400 JPW655400 JZS655400 KJO655400 KTK655400 LDG655400 LNC655400 LWY655400 MGU655400 MQQ655400 NAM655400 NKI655400 NUE655400 OEA655400 ONW655400 OXS655400 PHO655400 PRK655400 QBG655400 QLC655400 QUY655400 REU655400 ROQ655400 RYM655400 SII655400 SSE655400 TCA655400 TLW655400 TVS655400 UFO655400 UPK655400 UZG655400 VJC655400 VSY655400 WCU655400 WMQ655400 WWM655400 AE720936 KA720936 TW720936 ADS720936 ANO720936 AXK720936 BHG720936 BRC720936 CAY720936 CKU720936 CUQ720936 DEM720936 DOI720936 DYE720936 EIA720936 ERW720936 FBS720936 FLO720936 FVK720936 GFG720936 GPC720936 GYY720936 HIU720936 HSQ720936 ICM720936 IMI720936 IWE720936 JGA720936 JPW720936 JZS720936 KJO720936 KTK720936 LDG720936 LNC720936 LWY720936 MGU720936 MQQ720936 NAM720936 NKI720936 NUE720936 OEA720936 ONW720936 OXS720936 PHO720936 PRK720936 QBG720936 QLC720936 QUY720936 REU720936 ROQ720936 RYM720936 SII720936 SSE720936 TCA720936 TLW720936 TVS720936 UFO720936 UPK720936 UZG720936 VJC720936 VSY720936 WCU720936 WMQ720936 WWM720936 AE786472 KA786472 TW786472 ADS786472 ANO786472 AXK786472 BHG786472 BRC786472 CAY786472 CKU786472 CUQ786472 DEM786472 DOI786472 DYE786472 EIA786472 ERW786472 FBS786472 FLO786472 FVK786472 GFG786472 GPC786472 GYY786472 HIU786472 HSQ786472 ICM786472 IMI786472 IWE786472 JGA786472 JPW786472 JZS786472 KJO786472 KTK786472 LDG786472 LNC786472 LWY786472 MGU786472 MQQ786472 NAM786472 NKI786472 NUE786472 OEA786472 ONW786472 OXS786472 PHO786472 PRK786472 QBG786472 QLC786472 QUY786472 REU786472 ROQ786472 RYM786472 SII786472 SSE786472 TCA786472 TLW786472 TVS786472 UFO786472 UPK786472 UZG786472 VJC786472 VSY786472 WCU786472 WMQ786472 WWM786472 AE852008 KA852008 TW852008 ADS852008 ANO852008 AXK852008 BHG852008 BRC852008 CAY852008 CKU852008 CUQ852008 DEM852008 DOI852008 DYE852008 EIA852008 ERW852008 FBS852008 FLO852008 FVK852008 GFG852008 GPC852008 GYY852008 HIU852008 HSQ852008 ICM852008 IMI852008 IWE852008 JGA852008 JPW852008 JZS852008 KJO852008 KTK852008 LDG852008 LNC852008 LWY852008 MGU852008 MQQ852008 NAM852008 NKI852008 NUE852008 OEA852008 ONW852008 OXS852008 PHO852008 PRK852008 QBG852008 QLC852008 QUY852008 REU852008 ROQ852008 RYM852008 SII852008 SSE852008 TCA852008 TLW852008 TVS852008 UFO852008 UPK852008 UZG852008 VJC852008 VSY852008 WCU852008 WMQ852008 WWM852008 AE917544 KA917544 TW917544 ADS917544 ANO917544 AXK917544 BHG917544 BRC917544 CAY917544 CKU917544 CUQ917544 DEM917544 DOI917544 DYE917544 EIA917544 ERW917544 FBS917544 FLO917544 FVK917544 GFG917544 GPC917544 GYY917544 HIU917544 HSQ917544 ICM917544 IMI917544 IWE917544 JGA917544 JPW917544 JZS917544 KJO917544 KTK917544 LDG917544 LNC917544 LWY917544 MGU917544 MQQ917544 NAM917544 NKI917544 NUE917544 OEA917544 ONW917544 OXS917544 PHO917544 PRK917544 QBG917544 QLC917544 QUY917544 REU917544 ROQ917544 RYM917544 SII917544 SSE917544 TCA917544 TLW917544 TVS917544 UFO917544 UPK917544 UZG917544 VJC917544 VSY917544 WCU917544 WMQ917544 WWM917544 AE983080 KA983080 TW983080 ADS983080 ANO983080 AXK983080 BHG983080 BRC983080 CAY983080 CKU983080 CUQ983080 DEM983080 DOI983080 DYE983080 EIA983080 ERW983080 FBS983080 FLO983080 FVK983080 GFG983080 GPC983080 GYY983080 HIU983080 HSQ983080 ICM983080 IMI983080 IWE983080 JGA983080 JPW983080 JZS983080 KJO983080 KTK983080 LDG983080 LNC983080 LWY983080 MGU983080 MQQ983080 NAM983080 NKI983080 NUE983080 OEA983080 ONW983080 OXS983080 PHO983080 PRK983080 QBG983080 QLC983080 QUY983080 REU983080 ROQ983080 RYM983080 SII983080 SSE983080 TCA983080 TLW983080 TVS983080 UFO983080 UPK983080 UZG983080 VJC983080 VSY983080 WCU983080 WMQ983080 WWM983080 AE86 KA86 TW86 ADS86 ANO86 AXK86 BHG86 BRC86 CAY86 CKU86 CUQ86 DEM86 DOI86 DYE86 EIA86 ERW86 FBS86 FLO86 FVK86 GFG86 GPC86 GYY86 HIU86 HSQ86 ICM86 IMI86 IWE86 JGA86 JPW86 JZS86 KJO86 KTK86 LDG86 LNC86 LWY86 MGU86 MQQ86 NAM86 NKI86 NUE86 OEA86 ONW86 OXS86 PHO86 PRK86 QBG86 QLC86 QUY86 REU86 ROQ86 RYM86 SII86 SSE86 TCA86 TLW86 TVS86 UFO86 UPK86 UZG86 VJC86 VSY86 WCU86 WMQ86 WWM86 AE65622 KA65622 TW65622 ADS65622 ANO65622 AXK65622 BHG65622 BRC65622 CAY65622 CKU65622 CUQ65622 DEM65622 DOI65622 DYE65622 EIA65622 ERW65622 FBS65622 FLO65622 FVK65622 GFG65622 GPC65622 GYY65622 HIU65622 HSQ65622 ICM65622 IMI65622 IWE65622 JGA65622 JPW65622 JZS65622 KJO65622 KTK65622 LDG65622 LNC65622 LWY65622 MGU65622 MQQ65622 NAM65622 NKI65622 NUE65622 OEA65622 ONW65622 OXS65622 PHO65622 PRK65622 QBG65622 QLC65622 QUY65622 REU65622 ROQ65622 RYM65622 SII65622 SSE65622 TCA65622 TLW65622 TVS65622 UFO65622 UPK65622 UZG65622 VJC65622 VSY65622 WCU65622 WMQ65622 WWM65622 AE131158 KA131158 TW131158 ADS131158 ANO131158 AXK131158 BHG131158 BRC131158 CAY131158 CKU131158 CUQ131158 DEM131158 DOI131158 DYE131158 EIA131158 ERW131158 FBS131158 FLO131158 FVK131158 GFG131158 GPC131158 GYY131158 HIU131158 HSQ131158 ICM131158 IMI131158 IWE131158 JGA131158 JPW131158 JZS131158 KJO131158 KTK131158 LDG131158 LNC131158 LWY131158 MGU131158 MQQ131158 NAM131158 NKI131158 NUE131158 OEA131158 ONW131158 OXS131158 PHO131158 PRK131158 QBG131158 QLC131158 QUY131158 REU131158 ROQ131158 RYM131158 SII131158 SSE131158 TCA131158 TLW131158 TVS131158 UFO131158 UPK131158 UZG131158 VJC131158 VSY131158 WCU131158 WMQ131158 WWM131158 AE196694 KA196694 TW196694 ADS196694 ANO196694 AXK196694 BHG196694 BRC196694 CAY196694 CKU196694 CUQ196694 DEM196694 DOI196694 DYE196694 EIA196694 ERW196694 FBS196694 FLO196694 FVK196694 GFG196694 GPC196694 GYY196694 HIU196694 HSQ196694 ICM196694 IMI196694 IWE196694 JGA196694 JPW196694 JZS196694 KJO196694 KTK196694 LDG196694 LNC196694 LWY196694 MGU196694 MQQ196694 NAM196694 NKI196694 NUE196694 OEA196694 ONW196694 OXS196694 PHO196694 PRK196694 QBG196694 QLC196694 QUY196694 REU196694 ROQ196694 RYM196694 SII196694 SSE196694 TCA196694 TLW196694 TVS196694 UFO196694 UPK196694 UZG196694 VJC196694 VSY196694 WCU196694 WMQ196694 WWM196694 AE262230 KA262230 TW262230 ADS262230 ANO262230 AXK262230 BHG262230 BRC262230 CAY262230 CKU262230 CUQ262230 DEM262230 DOI262230 DYE262230 EIA262230 ERW262230 FBS262230 FLO262230 FVK262230 GFG262230 GPC262230 GYY262230 HIU262230 HSQ262230 ICM262230 IMI262230 IWE262230 JGA262230 JPW262230 JZS262230 KJO262230 KTK262230 LDG262230 LNC262230 LWY262230 MGU262230 MQQ262230 NAM262230 NKI262230 NUE262230 OEA262230 ONW262230 OXS262230 PHO262230 PRK262230 QBG262230 QLC262230 QUY262230 REU262230 ROQ262230 RYM262230 SII262230 SSE262230 TCA262230 TLW262230 TVS262230 UFO262230 UPK262230 UZG262230 VJC262230 VSY262230 WCU262230 WMQ262230 WWM262230 AE327766 KA327766 TW327766 ADS327766 ANO327766 AXK327766 BHG327766 BRC327766 CAY327766 CKU327766 CUQ327766 DEM327766 DOI327766 DYE327766 EIA327766 ERW327766 FBS327766 FLO327766 FVK327766 GFG327766 GPC327766 GYY327766 HIU327766 HSQ327766 ICM327766 IMI327766 IWE327766 JGA327766 JPW327766 JZS327766 KJO327766 KTK327766 LDG327766 LNC327766 LWY327766 MGU327766 MQQ327766 NAM327766 NKI327766 NUE327766 OEA327766 ONW327766 OXS327766 PHO327766 PRK327766 QBG327766 QLC327766 QUY327766 REU327766 ROQ327766 RYM327766 SII327766 SSE327766 TCA327766 TLW327766 TVS327766 UFO327766 UPK327766 UZG327766 VJC327766 VSY327766 WCU327766 WMQ327766 WWM327766 AE393302 KA393302 TW393302 ADS393302 ANO393302 AXK393302 BHG393302 BRC393302 CAY393302 CKU393302 CUQ393302 DEM393302 DOI393302 DYE393302 EIA393302 ERW393302 FBS393302 FLO393302 FVK393302 GFG393302 GPC393302 GYY393302 HIU393302 HSQ393302 ICM393302 IMI393302 IWE393302 JGA393302 JPW393302 JZS393302 KJO393302 KTK393302 LDG393302 LNC393302 LWY393302 MGU393302 MQQ393302 NAM393302 NKI393302 NUE393302 OEA393302 ONW393302 OXS393302 PHO393302 PRK393302 QBG393302 QLC393302 QUY393302 REU393302 ROQ393302 RYM393302 SII393302 SSE393302 TCA393302 TLW393302 TVS393302 UFO393302 UPK393302 UZG393302 VJC393302 VSY393302 WCU393302 WMQ393302 WWM393302 AE458838 KA458838 TW458838 ADS458838 ANO458838 AXK458838 BHG458838 BRC458838 CAY458838 CKU458838 CUQ458838 DEM458838 DOI458838 DYE458838 EIA458838 ERW458838 FBS458838 FLO458838 FVK458838 GFG458838 GPC458838 GYY458838 HIU458838 HSQ458838 ICM458838 IMI458838 IWE458838 JGA458838 JPW458838 JZS458838 KJO458838 KTK458838 LDG458838 LNC458838 LWY458838 MGU458838 MQQ458838 NAM458838 NKI458838 NUE458838 OEA458838 ONW458838 OXS458838 PHO458838 PRK458838 QBG458838 QLC458838 QUY458838 REU458838 ROQ458838 RYM458838 SII458838 SSE458838 TCA458838 TLW458838 TVS458838 UFO458838 UPK458838 UZG458838 VJC458838 VSY458838 WCU458838 WMQ458838 WWM458838 AE524374 KA524374 TW524374 ADS524374 ANO524374 AXK524374 BHG524374 BRC524374 CAY524374 CKU524374 CUQ524374 DEM524374 DOI524374 DYE524374 EIA524374 ERW524374 FBS524374 FLO524374 FVK524374 GFG524374 GPC524374 GYY524374 HIU524374 HSQ524374 ICM524374 IMI524374 IWE524374 JGA524374 JPW524374 JZS524374 KJO524374 KTK524374 LDG524374 LNC524374 LWY524374 MGU524374 MQQ524374 NAM524374 NKI524374 NUE524374 OEA524374 ONW524374 OXS524374 PHO524374 PRK524374 QBG524374 QLC524374 QUY524374 REU524374 ROQ524374 RYM524374 SII524374 SSE524374 TCA524374 TLW524374 TVS524374 UFO524374 UPK524374 UZG524374 VJC524374 VSY524374 WCU524374 WMQ524374 WWM524374 AE589910 KA589910 TW589910 ADS589910 ANO589910 AXK589910 BHG589910 BRC589910 CAY589910 CKU589910 CUQ589910 DEM589910 DOI589910 DYE589910 EIA589910 ERW589910 FBS589910 FLO589910 FVK589910 GFG589910 GPC589910 GYY589910 HIU589910 HSQ589910 ICM589910 IMI589910 IWE589910 JGA589910 JPW589910 JZS589910 KJO589910 KTK589910 LDG589910 LNC589910 LWY589910 MGU589910 MQQ589910 NAM589910 NKI589910 NUE589910 OEA589910 ONW589910 OXS589910 PHO589910 PRK589910 QBG589910 QLC589910 QUY589910 REU589910 ROQ589910 RYM589910 SII589910 SSE589910 TCA589910 TLW589910 TVS589910 UFO589910 UPK589910 UZG589910 VJC589910 VSY589910 WCU589910 WMQ589910 WWM589910 AE655446 KA655446 TW655446 ADS655446 ANO655446 AXK655446 BHG655446 BRC655446 CAY655446 CKU655446 CUQ655446 DEM655446 DOI655446 DYE655446 EIA655446 ERW655446 FBS655446 FLO655446 FVK655446 GFG655446 GPC655446 GYY655446 HIU655446 HSQ655446 ICM655446 IMI655446 IWE655446 JGA655446 JPW655446 JZS655446 KJO655446 KTK655446 LDG655446 LNC655446 LWY655446 MGU655446 MQQ655446 NAM655446 NKI655446 NUE655446 OEA655446 ONW655446 OXS655446 PHO655446 PRK655446 QBG655446 QLC655446 QUY655446 REU655446 ROQ655446 RYM655446 SII655446 SSE655446 TCA655446 TLW655446 TVS655446 UFO655446 UPK655446 UZG655446 VJC655446 VSY655446 WCU655446 WMQ655446 WWM655446 AE720982 KA720982 TW720982 ADS720982 ANO720982 AXK720982 BHG720982 BRC720982 CAY720982 CKU720982 CUQ720982 DEM720982 DOI720982 DYE720982 EIA720982 ERW720982 FBS720982 FLO720982 FVK720982 GFG720982 GPC720982 GYY720982 HIU720982 HSQ720982 ICM720982 IMI720982 IWE720982 JGA720982 JPW720982 JZS720982 KJO720982 KTK720982 LDG720982 LNC720982 LWY720982 MGU720982 MQQ720982 NAM720982 NKI720982 NUE720982 OEA720982 ONW720982 OXS720982 PHO720982 PRK720982 QBG720982 QLC720982 QUY720982 REU720982 ROQ720982 RYM720982 SII720982 SSE720982 TCA720982 TLW720982 TVS720982 UFO720982 UPK720982 UZG720982 VJC720982 VSY720982 WCU720982 WMQ720982 WWM720982 AE786518 KA786518 TW786518 ADS786518 ANO786518 AXK786518 BHG786518 BRC786518 CAY786518 CKU786518 CUQ786518 DEM786518 DOI786518 DYE786518 EIA786518 ERW786518 FBS786518 FLO786518 FVK786518 GFG786518 GPC786518 GYY786518 HIU786518 HSQ786518 ICM786518 IMI786518 IWE786518 JGA786518 JPW786518 JZS786518 KJO786518 KTK786518 LDG786518 LNC786518 LWY786518 MGU786518 MQQ786518 NAM786518 NKI786518 NUE786518 OEA786518 ONW786518 OXS786518 PHO786518 PRK786518 QBG786518 QLC786518 QUY786518 REU786518 ROQ786518 RYM786518 SII786518 SSE786518 TCA786518 TLW786518 TVS786518 UFO786518 UPK786518 UZG786518 VJC786518 VSY786518 WCU786518 WMQ786518 WWM786518 AE852054 KA852054 TW852054 ADS852054 ANO852054 AXK852054 BHG852054 BRC852054 CAY852054 CKU852054 CUQ852054 DEM852054 DOI852054 DYE852054 EIA852054 ERW852054 FBS852054 FLO852054 FVK852054 GFG852054 GPC852054 GYY852054 HIU852054 HSQ852054 ICM852054 IMI852054 IWE852054 JGA852054 JPW852054 JZS852054 KJO852054 KTK852054 LDG852054 LNC852054 LWY852054 MGU852054 MQQ852054 NAM852054 NKI852054 NUE852054 OEA852054 ONW852054 OXS852054 PHO852054 PRK852054 QBG852054 QLC852054 QUY852054 REU852054 ROQ852054 RYM852054 SII852054 SSE852054 TCA852054 TLW852054 TVS852054 UFO852054 UPK852054 UZG852054 VJC852054 VSY852054 WCU852054 WMQ852054 WWM852054 AE917590 KA917590 TW917590 ADS917590 ANO917590 AXK917590 BHG917590 BRC917590 CAY917590 CKU917590 CUQ917590 DEM917590 DOI917590 DYE917590 EIA917590 ERW917590 FBS917590 FLO917590 FVK917590 GFG917590 GPC917590 GYY917590 HIU917590 HSQ917590 ICM917590 IMI917590 IWE917590 JGA917590 JPW917590 JZS917590 KJO917590 KTK917590 LDG917590 LNC917590 LWY917590 MGU917590 MQQ917590 NAM917590 NKI917590 NUE917590 OEA917590 ONW917590 OXS917590 PHO917590 PRK917590 QBG917590 QLC917590 QUY917590 REU917590 ROQ917590 RYM917590 SII917590 SSE917590 TCA917590 TLW917590 TVS917590 UFO917590 UPK917590 UZG917590 VJC917590 VSY917590 WCU917590 WMQ917590 WWM917590 AE983126 KA983126 TW983126 ADS983126 ANO983126 AXK983126 BHG983126 BRC983126 CAY983126 CKU983126 CUQ983126 DEM983126 DOI983126 DYE983126 EIA983126 ERW983126 FBS983126 FLO983126 FVK983126 GFG983126 GPC983126 GYY983126 HIU983126 HSQ983126 ICM983126 IMI983126 IWE983126 JGA983126 JPW983126 JZS983126 KJO983126 KTK983126 LDG983126 LNC983126 LWY983126 MGU983126 MQQ983126 NAM983126 NKI983126 NUE983126 OEA983126 ONW983126 OXS983126 PHO983126 PRK983126 QBG983126 QLC983126 QUY983126 REU983126 ROQ983126 RYM983126 SII983126 SSE983126 TCA983126 TLW983126 TVS983126 UFO983126 UPK983126 UZG983126 VJC983126 VSY983126 WCU983126 WMQ983126 WWM983126 AE60 KA60 TW60 ADS60 ANO60 AXK60 BHG60 BRC60 CAY60 CKU60 CUQ60 DEM60 DOI60 DYE60 EIA60 ERW60 FBS60 FLO60 FVK60 GFG60 GPC60 GYY60 HIU60 HSQ60 ICM60 IMI60 IWE60 JGA60 JPW60 JZS60 KJO60 KTK60 LDG60 LNC60 LWY60 MGU60 MQQ60 NAM60 NKI60 NUE60 OEA60 ONW60 OXS60 PHO60 PRK60 QBG60 QLC60 QUY60 REU60 ROQ60 RYM60 SII60 SSE60 TCA60 TLW60 TVS60 UFO60 UPK60 UZG60 VJC60 VSY60 WCU60 WMQ60 WWM60 AE65596 KA65596 TW65596 ADS65596 ANO65596 AXK65596 BHG65596 BRC65596 CAY65596 CKU65596 CUQ65596 DEM65596 DOI65596 DYE65596 EIA65596 ERW65596 FBS65596 FLO65596 FVK65596 GFG65596 GPC65596 GYY65596 HIU65596 HSQ65596 ICM65596 IMI65596 IWE65596 JGA65596 JPW65596 JZS65596 KJO65596 KTK65596 LDG65596 LNC65596 LWY65596 MGU65596 MQQ65596 NAM65596 NKI65596 NUE65596 OEA65596 ONW65596 OXS65596 PHO65596 PRK65596 QBG65596 QLC65596 QUY65596 REU65596 ROQ65596 RYM65596 SII65596 SSE65596 TCA65596 TLW65596 TVS65596 UFO65596 UPK65596 UZG65596 VJC65596 VSY65596 WCU65596 WMQ65596 WWM65596 AE131132 KA131132 TW131132 ADS131132 ANO131132 AXK131132 BHG131132 BRC131132 CAY131132 CKU131132 CUQ131132 DEM131132 DOI131132 DYE131132 EIA131132 ERW131132 FBS131132 FLO131132 FVK131132 GFG131132 GPC131132 GYY131132 HIU131132 HSQ131132 ICM131132 IMI131132 IWE131132 JGA131132 JPW131132 JZS131132 KJO131132 KTK131132 LDG131132 LNC131132 LWY131132 MGU131132 MQQ131132 NAM131132 NKI131132 NUE131132 OEA131132 ONW131132 OXS131132 PHO131132 PRK131132 QBG131132 QLC131132 QUY131132 REU131132 ROQ131132 RYM131132 SII131132 SSE131132 TCA131132 TLW131132 TVS131132 UFO131132 UPK131132 UZG131132 VJC131132 VSY131132 WCU131132 WMQ131132 WWM131132 AE196668 KA196668 TW196668 ADS196668 ANO196668 AXK196668 BHG196668 BRC196668 CAY196668 CKU196668 CUQ196668 DEM196668 DOI196668 DYE196668 EIA196668 ERW196668 FBS196668 FLO196668 FVK196668 GFG196668 GPC196668 GYY196668 HIU196668 HSQ196668 ICM196668 IMI196668 IWE196668 JGA196668 JPW196668 JZS196668 KJO196668 KTK196668 LDG196668 LNC196668 LWY196668 MGU196668 MQQ196668 NAM196668 NKI196668 NUE196668 OEA196668 ONW196668 OXS196668 PHO196668 PRK196668 QBG196668 QLC196668 QUY196668 REU196668 ROQ196668 RYM196668 SII196668 SSE196668 TCA196668 TLW196668 TVS196668 UFO196668 UPK196668 UZG196668 VJC196668 VSY196668 WCU196668 WMQ196668 WWM196668 AE262204 KA262204 TW262204 ADS262204 ANO262204 AXK262204 BHG262204 BRC262204 CAY262204 CKU262204 CUQ262204 DEM262204 DOI262204 DYE262204 EIA262204 ERW262204 FBS262204 FLO262204 FVK262204 GFG262204 GPC262204 GYY262204 HIU262204 HSQ262204 ICM262204 IMI262204 IWE262204 JGA262204 JPW262204 JZS262204 KJO262204 KTK262204 LDG262204 LNC262204 LWY262204 MGU262204 MQQ262204 NAM262204 NKI262204 NUE262204 OEA262204 ONW262204 OXS262204 PHO262204 PRK262204 QBG262204 QLC262204 QUY262204 REU262204 ROQ262204 RYM262204 SII262204 SSE262204 TCA262204 TLW262204 TVS262204 UFO262204 UPK262204 UZG262204 VJC262204 VSY262204 WCU262204 WMQ262204 WWM262204 AE327740 KA327740 TW327740 ADS327740 ANO327740 AXK327740 BHG327740 BRC327740 CAY327740 CKU327740 CUQ327740 DEM327740 DOI327740 DYE327740 EIA327740 ERW327740 FBS327740 FLO327740 FVK327740 GFG327740 GPC327740 GYY327740 HIU327740 HSQ327740 ICM327740 IMI327740 IWE327740 JGA327740 JPW327740 JZS327740 KJO327740 KTK327740 LDG327740 LNC327740 LWY327740 MGU327740 MQQ327740 NAM327740 NKI327740 NUE327740 OEA327740 ONW327740 OXS327740 PHO327740 PRK327740 QBG327740 QLC327740 QUY327740 REU327740 ROQ327740 RYM327740 SII327740 SSE327740 TCA327740 TLW327740 TVS327740 UFO327740 UPK327740 UZG327740 VJC327740 VSY327740 WCU327740 WMQ327740 WWM327740 AE393276 KA393276 TW393276 ADS393276 ANO393276 AXK393276 BHG393276 BRC393276 CAY393276 CKU393276 CUQ393276 DEM393276 DOI393276 DYE393276 EIA393276 ERW393276 FBS393276 FLO393276 FVK393276 GFG393276 GPC393276 GYY393276 HIU393276 HSQ393276 ICM393276 IMI393276 IWE393276 JGA393276 JPW393276 JZS393276 KJO393276 KTK393276 LDG393276 LNC393276 LWY393276 MGU393276 MQQ393276 NAM393276 NKI393276 NUE393276 OEA393276 ONW393276 OXS393276 PHO393276 PRK393276 QBG393276 QLC393276 QUY393276 REU393276 ROQ393276 RYM393276 SII393276 SSE393276 TCA393276 TLW393276 TVS393276 UFO393276 UPK393276 UZG393276 VJC393276 VSY393276 WCU393276 WMQ393276 WWM393276 AE458812 KA458812 TW458812 ADS458812 ANO458812 AXK458812 BHG458812 BRC458812 CAY458812 CKU458812 CUQ458812 DEM458812 DOI458812 DYE458812 EIA458812 ERW458812 FBS458812 FLO458812 FVK458812 GFG458812 GPC458812 GYY458812 HIU458812 HSQ458812 ICM458812 IMI458812 IWE458812 JGA458812 JPW458812 JZS458812 KJO458812 KTK458812 LDG458812 LNC458812 LWY458812 MGU458812 MQQ458812 NAM458812 NKI458812 NUE458812 OEA458812 ONW458812 OXS458812 PHO458812 PRK458812 QBG458812 QLC458812 QUY458812 REU458812 ROQ458812 RYM458812 SII458812 SSE458812 TCA458812 TLW458812 TVS458812 UFO458812 UPK458812 UZG458812 VJC458812 VSY458812 WCU458812 WMQ458812 WWM458812 AE524348 KA524348 TW524348 ADS524348 ANO524348 AXK524348 BHG524348 BRC524348 CAY524348 CKU524348 CUQ524348 DEM524348 DOI524348 DYE524348 EIA524348 ERW524348 FBS524348 FLO524348 FVK524348 GFG524348 GPC524348 GYY524348 HIU524348 HSQ524348 ICM524348 IMI524348 IWE524348 JGA524348 JPW524348 JZS524348 KJO524348 KTK524348 LDG524348 LNC524348 LWY524348 MGU524348 MQQ524348 NAM524348 NKI524348 NUE524348 OEA524348 ONW524348 OXS524348 PHO524348 PRK524348 QBG524348 QLC524348 QUY524348 REU524348 ROQ524348 RYM524348 SII524348 SSE524348 TCA524348 TLW524348 TVS524348 UFO524348 UPK524348 UZG524348 VJC524348 VSY524348 WCU524348 WMQ524348 WWM524348 AE589884 KA589884 TW589884 ADS589884 ANO589884 AXK589884 BHG589884 BRC589884 CAY589884 CKU589884 CUQ589884 DEM589884 DOI589884 DYE589884 EIA589884 ERW589884 FBS589884 FLO589884 FVK589884 GFG589884 GPC589884 GYY589884 HIU589884 HSQ589884 ICM589884 IMI589884 IWE589884 JGA589884 JPW589884 JZS589884 KJO589884 KTK589884 LDG589884 LNC589884 LWY589884 MGU589884 MQQ589884 NAM589884 NKI589884 NUE589884 OEA589884 ONW589884 OXS589884 PHO589884 PRK589884 QBG589884 QLC589884 QUY589884 REU589884 ROQ589884 RYM589884 SII589884 SSE589884 TCA589884 TLW589884 TVS589884 UFO589884 UPK589884 UZG589884 VJC589884 VSY589884 WCU589884 WMQ589884 WWM589884 AE655420 KA655420 TW655420 ADS655420 ANO655420 AXK655420 BHG655420 BRC655420 CAY655420 CKU655420 CUQ655420 DEM655420 DOI655420 DYE655420 EIA655420 ERW655420 FBS655420 FLO655420 FVK655420 GFG655420 GPC655420 GYY655420 HIU655420 HSQ655420 ICM655420 IMI655420 IWE655420 JGA655420 JPW655420 JZS655420 KJO655420 KTK655420 LDG655420 LNC655420 LWY655420 MGU655420 MQQ655420 NAM655420 NKI655420 NUE655420 OEA655420 ONW655420 OXS655420 PHO655420 PRK655420 QBG655420 QLC655420 QUY655420 REU655420 ROQ655420 RYM655420 SII655420 SSE655420 TCA655420 TLW655420 TVS655420 UFO655420 UPK655420 UZG655420 VJC655420 VSY655420 WCU655420 WMQ655420 WWM655420 AE720956 KA720956 TW720956 ADS720956 ANO720956 AXK720956 BHG720956 BRC720956 CAY720956 CKU720956 CUQ720956 DEM720956 DOI720956 DYE720956 EIA720956 ERW720956 FBS720956 FLO720956 FVK720956 GFG720956 GPC720956 GYY720956 HIU720956 HSQ720956 ICM720956 IMI720956 IWE720956 JGA720956 JPW720956 JZS720956 KJO720956 KTK720956 LDG720956 LNC720956 LWY720956 MGU720956 MQQ720956 NAM720956 NKI720956 NUE720956 OEA720956 ONW720956 OXS720956 PHO720956 PRK720956 QBG720956 QLC720956 QUY720956 REU720956 ROQ720956 RYM720956 SII720956 SSE720956 TCA720956 TLW720956 TVS720956 UFO720956 UPK720956 UZG720956 VJC720956 VSY720956 WCU720956 WMQ720956 WWM720956 AE786492 KA786492 TW786492 ADS786492 ANO786492 AXK786492 BHG786492 BRC786492 CAY786492 CKU786492 CUQ786492 DEM786492 DOI786492 DYE786492 EIA786492 ERW786492 FBS786492 FLO786492 FVK786492 GFG786492 GPC786492 GYY786492 HIU786492 HSQ786492 ICM786492 IMI786492 IWE786492 JGA786492 JPW786492 JZS786492 KJO786492 KTK786492 LDG786492 LNC786492 LWY786492 MGU786492 MQQ786492 NAM786492 NKI786492 NUE786492 OEA786492 ONW786492 OXS786492 PHO786492 PRK786492 QBG786492 QLC786492 QUY786492 REU786492 ROQ786492 RYM786492 SII786492 SSE786492 TCA786492 TLW786492 TVS786492 UFO786492 UPK786492 UZG786492 VJC786492 VSY786492 WCU786492 WMQ786492 WWM786492 AE852028 KA852028 TW852028 ADS852028 ANO852028 AXK852028 BHG852028 BRC852028 CAY852028 CKU852028 CUQ852028 DEM852028 DOI852028 DYE852028 EIA852028 ERW852028 FBS852028 FLO852028 FVK852028 GFG852028 GPC852028 GYY852028 HIU852028 HSQ852028 ICM852028 IMI852028 IWE852028 JGA852028 JPW852028 JZS852028 KJO852028 KTK852028 LDG852028 LNC852028 LWY852028 MGU852028 MQQ852028 NAM852028 NKI852028 NUE852028 OEA852028 ONW852028 OXS852028 PHO852028 PRK852028 QBG852028 QLC852028 QUY852028 REU852028 ROQ852028 RYM852028 SII852028 SSE852028 TCA852028 TLW852028 TVS852028 UFO852028 UPK852028 UZG852028 VJC852028 VSY852028 WCU852028 WMQ852028 WWM852028 AE917564 KA917564 TW917564 ADS917564 ANO917564 AXK917564 BHG917564 BRC917564 CAY917564 CKU917564 CUQ917564 DEM917564 DOI917564 DYE917564 EIA917564 ERW917564 FBS917564 FLO917564 FVK917564 GFG917564 GPC917564 GYY917564 HIU917564 HSQ917564 ICM917564 IMI917564 IWE917564 JGA917564 JPW917564 JZS917564 KJO917564 KTK917564 LDG917564 LNC917564 LWY917564 MGU917564 MQQ917564 NAM917564 NKI917564 NUE917564 OEA917564 ONW917564 OXS917564 PHO917564 PRK917564 QBG917564 QLC917564 QUY917564 REU917564 ROQ917564 RYM917564 SII917564 SSE917564 TCA917564 TLW917564 TVS917564 UFO917564 UPK917564 UZG917564 VJC917564 VSY917564 WCU917564 WMQ917564 WWM917564 AE983100 KA983100 TW983100 ADS983100 ANO983100 AXK983100 BHG983100 BRC983100 CAY983100 CKU983100 CUQ983100 DEM983100 DOI983100 DYE983100 EIA983100 ERW983100 FBS983100 FLO983100 FVK983100 GFG983100 GPC983100 GYY983100 HIU983100 HSQ983100 ICM983100 IMI983100 IWE983100 JGA983100 JPW983100 JZS983100 KJO983100 KTK983100 LDG983100 LNC983100 LWY983100 MGU983100 MQQ983100 NAM983100 NKI983100 NUE983100 OEA983100 ONW983100 OXS983100 PHO983100 PRK983100 QBG983100 QLC983100 QUY983100 REU983100 ROQ983100 RYM983100 SII983100 SSE983100 TCA983100 TLW983100 TVS983100 UFO983100 UPK983100 UZG983100 VJC983100 VSY983100 WCU983100 WMQ983100 WWM983100 AE70 KA70 TW70 ADS70 ANO70 AXK70 BHG70 BRC70 CAY70 CKU70 CUQ70 DEM70 DOI70 DYE70 EIA70 ERW70 FBS70 FLO70 FVK70 GFG70 GPC70 GYY70 HIU70 HSQ70 ICM70 IMI70 IWE70 JGA70 JPW70 JZS70 KJO70 KTK70 LDG70 LNC70 LWY70 MGU70 MQQ70 NAM70 NKI70 NUE70 OEA70 ONW70 OXS70 PHO70 PRK70 QBG70 QLC70 QUY70 REU70 ROQ70 RYM70 SII70 SSE70 TCA70 TLW70 TVS70 UFO70 UPK70 UZG70 VJC70 VSY70 WCU70 WMQ70 WWM70 AE65606 KA65606 TW65606 ADS65606 ANO65606 AXK65606 BHG65606 BRC65606 CAY65606 CKU65606 CUQ65606 DEM65606 DOI65606 DYE65606 EIA65606 ERW65606 FBS65606 FLO65606 FVK65606 GFG65606 GPC65606 GYY65606 HIU65606 HSQ65606 ICM65606 IMI65606 IWE65606 JGA65606 JPW65606 JZS65606 KJO65606 KTK65606 LDG65606 LNC65606 LWY65606 MGU65606 MQQ65606 NAM65606 NKI65606 NUE65606 OEA65606 ONW65606 OXS65606 PHO65606 PRK65606 QBG65606 QLC65606 QUY65606 REU65606 ROQ65606 RYM65606 SII65606 SSE65606 TCA65606 TLW65606 TVS65606 UFO65606 UPK65606 UZG65606 VJC65606 VSY65606 WCU65606 WMQ65606 WWM65606 AE131142 KA131142 TW131142 ADS131142 ANO131142 AXK131142 BHG131142 BRC131142 CAY131142 CKU131142 CUQ131142 DEM131142 DOI131142 DYE131142 EIA131142 ERW131142 FBS131142 FLO131142 FVK131142 GFG131142 GPC131142 GYY131142 HIU131142 HSQ131142 ICM131142 IMI131142 IWE131142 JGA131142 JPW131142 JZS131142 KJO131142 KTK131142 LDG131142 LNC131142 LWY131142 MGU131142 MQQ131142 NAM131142 NKI131142 NUE131142 OEA131142 ONW131142 OXS131142 PHO131142 PRK131142 QBG131142 QLC131142 QUY131142 REU131142 ROQ131142 RYM131142 SII131142 SSE131142 TCA131142 TLW131142 TVS131142 UFO131142 UPK131142 UZG131142 VJC131142 VSY131142 WCU131142 WMQ131142 WWM131142 AE196678 KA196678 TW196678 ADS196678 ANO196678 AXK196678 BHG196678 BRC196678 CAY196678 CKU196678 CUQ196678 DEM196678 DOI196678 DYE196678 EIA196678 ERW196678 FBS196678 FLO196678 FVK196678 GFG196678 GPC196678 GYY196678 HIU196678 HSQ196678 ICM196678 IMI196678 IWE196678 JGA196678 JPW196678 JZS196678 KJO196678 KTK196678 LDG196678 LNC196678 LWY196678 MGU196678 MQQ196678 NAM196678 NKI196678 NUE196678 OEA196678 ONW196678 OXS196678 PHO196678 PRK196678 QBG196678 QLC196678 QUY196678 REU196678 ROQ196678 RYM196678 SII196678 SSE196678 TCA196678 TLW196678 TVS196678 UFO196678 UPK196678 UZG196678 VJC196678 VSY196678 WCU196678 WMQ196678 WWM196678 AE262214 KA262214 TW262214 ADS262214 ANO262214 AXK262214 BHG262214 BRC262214 CAY262214 CKU262214 CUQ262214 DEM262214 DOI262214 DYE262214 EIA262214 ERW262214 FBS262214 FLO262214 FVK262214 GFG262214 GPC262214 GYY262214 HIU262214 HSQ262214 ICM262214 IMI262214 IWE262214 JGA262214 JPW262214 JZS262214 KJO262214 KTK262214 LDG262214 LNC262214 LWY262214 MGU262214 MQQ262214 NAM262214 NKI262214 NUE262214 OEA262214 ONW262214 OXS262214 PHO262214 PRK262214 QBG262214 QLC262214 QUY262214 REU262214 ROQ262214 RYM262214 SII262214 SSE262214 TCA262214 TLW262214 TVS262214 UFO262214 UPK262214 UZG262214 VJC262214 VSY262214 WCU262214 WMQ262214 WWM262214 AE327750 KA327750 TW327750 ADS327750 ANO327750 AXK327750 BHG327750 BRC327750 CAY327750 CKU327750 CUQ327750 DEM327750 DOI327750 DYE327750 EIA327750 ERW327750 FBS327750 FLO327750 FVK327750 GFG327750 GPC327750 GYY327750 HIU327750 HSQ327750 ICM327750 IMI327750 IWE327750 JGA327750 JPW327750 JZS327750 KJO327750 KTK327750 LDG327750 LNC327750 LWY327750 MGU327750 MQQ327750 NAM327750 NKI327750 NUE327750 OEA327750 ONW327750 OXS327750 PHO327750 PRK327750 QBG327750 QLC327750 QUY327750 REU327750 ROQ327750 RYM327750 SII327750 SSE327750 TCA327750 TLW327750 TVS327750 UFO327750 UPK327750 UZG327750 VJC327750 VSY327750 WCU327750 WMQ327750 WWM327750 AE393286 KA393286 TW393286 ADS393286 ANO393286 AXK393286 BHG393286 BRC393286 CAY393286 CKU393286 CUQ393286 DEM393286 DOI393286 DYE393286 EIA393286 ERW393286 FBS393286 FLO393286 FVK393286 GFG393286 GPC393286 GYY393286 HIU393286 HSQ393286 ICM393286 IMI393286 IWE393286 JGA393286 JPW393286 JZS393286 KJO393286 KTK393286 LDG393286 LNC393286 LWY393286 MGU393286 MQQ393286 NAM393286 NKI393286 NUE393286 OEA393286 ONW393286 OXS393286 PHO393286 PRK393286 QBG393286 QLC393286 QUY393286 REU393286 ROQ393286 RYM393286 SII393286 SSE393286 TCA393286 TLW393286 TVS393286 UFO393286 UPK393286 UZG393286 VJC393286 VSY393286 WCU393286 WMQ393286 WWM393286 AE458822 KA458822 TW458822 ADS458822 ANO458822 AXK458822 BHG458822 BRC458822 CAY458822 CKU458822 CUQ458822 DEM458822 DOI458822 DYE458822 EIA458822 ERW458822 FBS458822 FLO458822 FVK458822 GFG458822 GPC458822 GYY458822 HIU458822 HSQ458822 ICM458822 IMI458822 IWE458822 JGA458822 JPW458822 JZS458822 KJO458822 KTK458822 LDG458822 LNC458822 LWY458822 MGU458822 MQQ458822 NAM458822 NKI458822 NUE458822 OEA458822 ONW458822 OXS458822 PHO458822 PRK458822 QBG458822 QLC458822 QUY458822 REU458822 ROQ458822 RYM458822 SII458822 SSE458822 TCA458822 TLW458822 TVS458822 UFO458822 UPK458822 UZG458822 VJC458822 VSY458822 WCU458822 WMQ458822 WWM458822 AE524358 KA524358 TW524358 ADS524358 ANO524358 AXK524358 BHG524358 BRC524358 CAY524358 CKU524358 CUQ524358 DEM524358 DOI524358 DYE524358 EIA524358 ERW524358 FBS524358 FLO524358 FVK524358 GFG524358 GPC524358 GYY524358 HIU524358 HSQ524358 ICM524358 IMI524358 IWE524358 JGA524358 JPW524358 JZS524358 KJO524358 KTK524358 LDG524358 LNC524358 LWY524358 MGU524358 MQQ524358 NAM524358 NKI524358 NUE524358 OEA524358 ONW524358 OXS524358 PHO524358 PRK524358 QBG524358 QLC524358 QUY524358 REU524358 ROQ524358 RYM524358 SII524358 SSE524358 TCA524358 TLW524358 TVS524358 UFO524358 UPK524358 UZG524358 VJC524358 VSY524358 WCU524358 WMQ524358 WWM524358 AE589894 KA589894 TW589894 ADS589894 ANO589894 AXK589894 BHG589894 BRC589894 CAY589894 CKU589894 CUQ589894 DEM589894 DOI589894 DYE589894 EIA589894 ERW589894 FBS589894 FLO589894 FVK589894 GFG589894 GPC589894 GYY589894 HIU589894 HSQ589894 ICM589894 IMI589894 IWE589894 JGA589894 JPW589894 JZS589894 KJO589894 KTK589894 LDG589894 LNC589894 LWY589894 MGU589894 MQQ589894 NAM589894 NKI589894 NUE589894 OEA589894 ONW589894 OXS589894 PHO589894 PRK589894 QBG589894 QLC589894 QUY589894 REU589894 ROQ589894 RYM589894 SII589894 SSE589894 TCA589894 TLW589894 TVS589894 UFO589894 UPK589894 UZG589894 VJC589894 VSY589894 WCU589894 WMQ589894 WWM589894 AE655430 KA655430 TW655430 ADS655430 ANO655430 AXK655430 BHG655430 BRC655430 CAY655430 CKU655430 CUQ655430 DEM655430 DOI655430 DYE655430 EIA655430 ERW655430 FBS655430 FLO655430 FVK655430 GFG655430 GPC655430 GYY655430 HIU655430 HSQ655430 ICM655430 IMI655430 IWE655430 JGA655430 JPW655430 JZS655430 KJO655430 KTK655430 LDG655430 LNC655430 LWY655430 MGU655430 MQQ655430 NAM655430 NKI655430 NUE655430 OEA655430 ONW655430 OXS655430 PHO655430 PRK655430 QBG655430 QLC655430 QUY655430 REU655430 ROQ655430 RYM655430 SII655430 SSE655430 TCA655430 TLW655430 TVS655430 UFO655430 UPK655430 UZG655430 VJC655430 VSY655430 WCU655430 WMQ655430 WWM655430 AE720966 KA720966 TW720966 ADS720966 ANO720966 AXK720966 BHG720966 BRC720966 CAY720966 CKU720966 CUQ720966 DEM720966 DOI720966 DYE720966 EIA720966 ERW720966 FBS720966 FLO720966 FVK720966 GFG720966 GPC720966 GYY720966 HIU720966 HSQ720966 ICM720966 IMI720966 IWE720966 JGA720966 JPW720966 JZS720966 KJO720966 KTK720966 LDG720966 LNC720966 LWY720966 MGU720966 MQQ720966 NAM720966 NKI720966 NUE720966 OEA720966 ONW720966 OXS720966 PHO720966 PRK720966 QBG720966 QLC720966 QUY720966 REU720966 ROQ720966 RYM720966 SII720966 SSE720966 TCA720966 TLW720966 TVS720966 UFO720966 UPK720966 UZG720966 VJC720966 VSY720966 WCU720966 WMQ720966 WWM720966 AE786502 KA786502 TW786502 ADS786502 ANO786502 AXK786502 BHG786502 BRC786502 CAY786502 CKU786502 CUQ786502 DEM786502 DOI786502 DYE786502 EIA786502 ERW786502 FBS786502 FLO786502 FVK786502 GFG786502 GPC786502 GYY786502 HIU786502 HSQ786502 ICM786502 IMI786502 IWE786502 JGA786502 JPW786502 JZS786502 KJO786502 KTK786502 LDG786502 LNC786502 LWY786502 MGU786502 MQQ786502 NAM786502 NKI786502 NUE786502 OEA786502 ONW786502 OXS786502 PHO786502 PRK786502 QBG786502 QLC786502 QUY786502 REU786502 ROQ786502 RYM786502 SII786502 SSE786502 TCA786502 TLW786502 TVS786502 UFO786502 UPK786502 UZG786502 VJC786502 VSY786502 WCU786502 WMQ786502 WWM786502 AE852038 KA852038 TW852038 ADS852038 ANO852038 AXK852038 BHG852038 BRC852038 CAY852038 CKU852038 CUQ852038 DEM852038 DOI852038 DYE852038 EIA852038 ERW852038 FBS852038 FLO852038 FVK852038 GFG852038 GPC852038 GYY852038 HIU852038 HSQ852038 ICM852038 IMI852038 IWE852038 JGA852038 JPW852038 JZS852038 KJO852038 KTK852038 LDG852038 LNC852038 LWY852038 MGU852038 MQQ852038 NAM852038 NKI852038 NUE852038 OEA852038 ONW852038 OXS852038 PHO852038 PRK852038 QBG852038 QLC852038 QUY852038 REU852038 ROQ852038 RYM852038 SII852038 SSE852038 TCA852038 TLW852038 TVS852038 UFO852038 UPK852038 UZG852038 VJC852038 VSY852038 WCU852038 WMQ852038 WWM852038 AE917574 KA917574 TW917574 ADS917574 ANO917574 AXK917574 BHG917574 BRC917574 CAY917574 CKU917574 CUQ917574 DEM917574 DOI917574 DYE917574 EIA917574 ERW917574 FBS917574 FLO917574 FVK917574 GFG917574 GPC917574 GYY917574 HIU917574 HSQ917574 ICM917574 IMI917574 IWE917574 JGA917574 JPW917574 JZS917574 KJO917574 KTK917574 LDG917574 LNC917574 LWY917574 MGU917574 MQQ917574 NAM917574 NKI917574 NUE917574 OEA917574 ONW917574 OXS917574 PHO917574 PRK917574 QBG917574 QLC917574 QUY917574 REU917574 ROQ917574 RYM917574 SII917574 SSE917574 TCA917574 TLW917574 TVS917574 UFO917574 UPK917574 UZG917574 VJC917574 VSY917574 WCU917574 WMQ917574 WWM917574 AE983110 KA983110 TW983110 ADS983110 ANO983110 AXK983110 BHG983110 BRC983110 CAY983110 CKU983110 CUQ983110 DEM983110 DOI983110 DYE983110 EIA983110 ERW983110 FBS983110 FLO983110 FVK983110 GFG983110 GPC983110 GYY983110 HIU983110 HSQ983110 ICM983110 IMI983110 IWE983110 JGA983110 JPW983110 JZS983110 KJO983110 KTK983110 LDG983110 LNC983110 LWY983110 MGU983110 MQQ983110 NAM983110 NKI983110 NUE983110 OEA983110 ONW983110 OXS983110 PHO983110 PRK983110 QBG983110 QLC983110 QUY983110 REU983110 ROQ983110 RYM983110 SII983110 SSE983110 TCA983110 TLW983110 TVS983110 UFO983110 UPK983110 UZG983110 VJC983110 VSY983110 WCU983110 WMQ983110 WWM983110 AE78 KA78 TW78 ADS78 ANO78 AXK78 BHG78 BRC78 CAY78 CKU78 CUQ78 DEM78 DOI78 DYE78 EIA78 ERW78 FBS78 FLO78 FVK78 GFG78 GPC78 GYY78 HIU78 HSQ78 ICM78 IMI78 IWE78 JGA78 JPW78 JZS78 KJO78 KTK78 LDG78 LNC78 LWY78 MGU78 MQQ78 NAM78 NKI78 NUE78 OEA78 ONW78 OXS78 PHO78 PRK78 QBG78 QLC78 QUY78 REU78 ROQ78 RYM78 SII78 SSE78 TCA78 TLW78 TVS78 UFO78 UPK78 UZG78 VJC78 VSY78 WCU78 WMQ78 WWM78 AE65614 KA65614 TW65614 ADS65614 ANO65614 AXK65614 BHG65614 BRC65614 CAY65614 CKU65614 CUQ65614 DEM65614 DOI65614 DYE65614 EIA65614 ERW65614 FBS65614 FLO65614 FVK65614 GFG65614 GPC65614 GYY65614 HIU65614 HSQ65614 ICM65614 IMI65614 IWE65614 JGA65614 JPW65614 JZS65614 KJO65614 KTK65614 LDG65614 LNC65614 LWY65614 MGU65614 MQQ65614 NAM65614 NKI65614 NUE65614 OEA65614 ONW65614 OXS65614 PHO65614 PRK65614 QBG65614 QLC65614 QUY65614 REU65614 ROQ65614 RYM65614 SII65614 SSE65614 TCA65614 TLW65614 TVS65614 UFO65614 UPK65614 UZG65614 VJC65614 VSY65614 WCU65614 WMQ65614 WWM65614 AE131150 KA131150 TW131150 ADS131150 ANO131150 AXK131150 BHG131150 BRC131150 CAY131150 CKU131150 CUQ131150 DEM131150 DOI131150 DYE131150 EIA131150 ERW131150 FBS131150 FLO131150 FVK131150 GFG131150 GPC131150 GYY131150 HIU131150 HSQ131150 ICM131150 IMI131150 IWE131150 JGA131150 JPW131150 JZS131150 KJO131150 KTK131150 LDG131150 LNC131150 LWY131150 MGU131150 MQQ131150 NAM131150 NKI131150 NUE131150 OEA131150 ONW131150 OXS131150 PHO131150 PRK131150 QBG131150 QLC131150 QUY131150 REU131150 ROQ131150 RYM131150 SII131150 SSE131150 TCA131150 TLW131150 TVS131150 UFO131150 UPK131150 UZG131150 VJC131150 VSY131150 WCU131150 WMQ131150 WWM131150 AE196686 KA196686 TW196686 ADS196686 ANO196686 AXK196686 BHG196686 BRC196686 CAY196686 CKU196686 CUQ196686 DEM196686 DOI196686 DYE196686 EIA196686 ERW196686 FBS196686 FLO196686 FVK196686 GFG196686 GPC196686 GYY196686 HIU196686 HSQ196686 ICM196686 IMI196686 IWE196686 JGA196686 JPW196686 JZS196686 KJO196686 KTK196686 LDG196686 LNC196686 LWY196686 MGU196686 MQQ196686 NAM196686 NKI196686 NUE196686 OEA196686 ONW196686 OXS196686 PHO196686 PRK196686 QBG196686 QLC196686 QUY196686 REU196686 ROQ196686 RYM196686 SII196686 SSE196686 TCA196686 TLW196686 TVS196686 UFO196686 UPK196686 UZG196686 VJC196686 VSY196686 WCU196686 WMQ196686 WWM196686 AE262222 KA262222 TW262222 ADS262222 ANO262222 AXK262222 BHG262222 BRC262222 CAY262222 CKU262222 CUQ262222 DEM262222 DOI262222 DYE262222 EIA262222 ERW262222 FBS262222 FLO262222 FVK262222 GFG262222 GPC262222 GYY262222 HIU262222 HSQ262222 ICM262222 IMI262222 IWE262222 JGA262222 JPW262222 JZS262222 KJO262222 KTK262222 LDG262222 LNC262222 LWY262222 MGU262222 MQQ262222 NAM262222 NKI262222 NUE262222 OEA262222 ONW262222 OXS262222 PHO262222 PRK262222 QBG262222 QLC262222 QUY262222 REU262222 ROQ262222 RYM262222 SII262222 SSE262222 TCA262222 TLW262222 TVS262222 UFO262222 UPK262222 UZG262222 VJC262222 VSY262222 WCU262222 WMQ262222 WWM262222 AE327758 KA327758 TW327758 ADS327758 ANO327758 AXK327758 BHG327758 BRC327758 CAY327758 CKU327758 CUQ327758 DEM327758 DOI327758 DYE327758 EIA327758 ERW327758 FBS327758 FLO327758 FVK327758 GFG327758 GPC327758 GYY327758 HIU327758 HSQ327758 ICM327758 IMI327758 IWE327758 JGA327758 JPW327758 JZS327758 KJO327758 KTK327758 LDG327758 LNC327758 LWY327758 MGU327758 MQQ327758 NAM327758 NKI327758 NUE327758 OEA327758 ONW327758 OXS327758 PHO327758 PRK327758 QBG327758 QLC327758 QUY327758 REU327758 ROQ327758 RYM327758 SII327758 SSE327758 TCA327758 TLW327758 TVS327758 UFO327758 UPK327758 UZG327758 VJC327758 VSY327758 WCU327758 WMQ327758 WWM327758 AE393294 KA393294 TW393294 ADS393294 ANO393294 AXK393294 BHG393294 BRC393294 CAY393294 CKU393294 CUQ393294 DEM393294 DOI393294 DYE393294 EIA393294 ERW393294 FBS393294 FLO393294 FVK393294 GFG393294 GPC393294 GYY393294 HIU393294 HSQ393294 ICM393294 IMI393294 IWE393294 JGA393294 JPW393294 JZS393294 KJO393294 KTK393294 LDG393294 LNC393294 LWY393294 MGU393294 MQQ393294 NAM393294 NKI393294 NUE393294 OEA393294 ONW393294 OXS393294 PHO393294 PRK393294 QBG393294 QLC393294 QUY393294 REU393294 ROQ393294 RYM393294 SII393294 SSE393294 TCA393294 TLW393294 TVS393294 UFO393294 UPK393294 UZG393294 VJC393294 VSY393294 WCU393294 WMQ393294 WWM393294 AE458830 KA458830 TW458830 ADS458830 ANO458830 AXK458830 BHG458830 BRC458830 CAY458830 CKU458830 CUQ458830 DEM458830 DOI458830 DYE458830 EIA458830 ERW458830 FBS458830 FLO458830 FVK458830 GFG458830 GPC458830 GYY458830 HIU458830 HSQ458830 ICM458830 IMI458830 IWE458830 JGA458830 JPW458830 JZS458830 KJO458830 KTK458830 LDG458830 LNC458830 LWY458830 MGU458830 MQQ458830 NAM458830 NKI458830 NUE458830 OEA458830 ONW458830 OXS458830 PHO458830 PRK458830 QBG458830 QLC458830 QUY458830 REU458830 ROQ458830 RYM458830 SII458830 SSE458830 TCA458830 TLW458830 TVS458830 UFO458830 UPK458830 UZG458830 VJC458830 VSY458830 WCU458830 WMQ458830 WWM458830 AE524366 KA524366 TW524366 ADS524366 ANO524366 AXK524366 BHG524366 BRC524366 CAY524366 CKU524366 CUQ524366 DEM524366 DOI524366 DYE524366 EIA524366 ERW524366 FBS524366 FLO524366 FVK524366 GFG524366 GPC524366 GYY524366 HIU524366 HSQ524366 ICM524366 IMI524366 IWE524366 JGA524366 JPW524366 JZS524366 KJO524366 KTK524366 LDG524366 LNC524366 LWY524366 MGU524366 MQQ524366 NAM524366 NKI524366 NUE524366 OEA524366 ONW524366 OXS524366 PHO524366 PRK524366 QBG524366 QLC524366 QUY524366 REU524366 ROQ524366 RYM524366 SII524366 SSE524366 TCA524366 TLW524366 TVS524366 UFO524366 UPK524366 UZG524366 VJC524366 VSY524366 WCU524366 WMQ524366 WWM524366 AE589902 KA589902 TW589902 ADS589902 ANO589902 AXK589902 BHG589902 BRC589902 CAY589902 CKU589902 CUQ589902 DEM589902 DOI589902 DYE589902 EIA589902 ERW589902 FBS589902 FLO589902 FVK589902 GFG589902 GPC589902 GYY589902 HIU589902 HSQ589902 ICM589902 IMI589902 IWE589902 JGA589902 JPW589902 JZS589902 KJO589902 KTK589902 LDG589902 LNC589902 LWY589902 MGU589902 MQQ589902 NAM589902 NKI589902 NUE589902 OEA589902 ONW589902 OXS589902 PHO589902 PRK589902 QBG589902 QLC589902 QUY589902 REU589902 ROQ589902 RYM589902 SII589902 SSE589902 TCA589902 TLW589902 TVS589902 UFO589902 UPK589902 UZG589902 VJC589902 VSY589902 WCU589902 WMQ589902 WWM589902 AE655438 KA655438 TW655438 ADS655438 ANO655438 AXK655438 BHG655438 BRC655438 CAY655438 CKU655438 CUQ655438 DEM655438 DOI655438 DYE655438 EIA655438 ERW655438 FBS655438 FLO655438 FVK655438 GFG655438 GPC655438 GYY655438 HIU655438 HSQ655438 ICM655438 IMI655438 IWE655438 JGA655438 JPW655438 JZS655438 KJO655438 KTK655438 LDG655438 LNC655438 LWY655438 MGU655438 MQQ655438 NAM655438 NKI655438 NUE655438 OEA655438 ONW655438 OXS655438 PHO655438 PRK655438 QBG655438 QLC655438 QUY655438 REU655438 ROQ655438 RYM655438 SII655438 SSE655438 TCA655438 TLW655438 TVS655438 UFO655438 UPK655438 UZG655438 VJC655438 VSY655438 WCU655438 WMQ655438 WWM655438 AE720974 KA720974 TW720974 ADS720974 ANO720974 AXK720974 BHG720974 BRC720974 CAY720974 CKU720974 CUQ720974 DEM720974 DOI720974 DYE720974 EIA720974 ERW720974 FBS720974 FLO720974 FVK720974 GFG720974 GPC720974 GYY720974 HIU720974 HSQ720974 ICM720974 IMI720974 IWE720974 JGA720974 JPW720974 JZS720974 KJO720974 KTK720974 LDG720974 LNC720974 LWY720974 MGU720974 MQQ720974 NAM720974 NKI720974 NUE720974 OEA720974 ONW720974 OXS720974 PHO720974 PRK720974 QBG720974 QLC720974 QUY720974 REU720974 ROQ720974 RYM720974 SII720974 SSE720974 TCA720974 TLW720974 TVS720974 UFO720974 UPK720974 UZG720974 VJC720974 VSY720974 WCU720974 WMQ720974 WWM720974 AE786510 KA786510 TW786510 ADS786510 ANO786510 AXK786510 BHG786510 BRC786510 CAY786510 CKU786510 CUQ786510 DEM786510 DOI786510 DYE786510 EIA786510 ERW786510 FBS786510 FLO786510 FVK786510 GFG786510 GPC786510 GYY786510 HIU786510 HSQ786510 ICM786510 IMI786510 IWE786510 JGA786510 JPW786510 JZS786510 KJO786510 KTK786510 LDG786510 LNC786510 LWY786510 MGU786510 MQQ786510 NAM786510 NKI786510 NUE786510 OEA786510 ONW786510 OXS786510 PHO786510 PRK786510 QBG786510 QLC786510 QUY786510 REU786510 ROQ786510 RYM786510 SII786510 SSE786510 TCA786510 TLW786510 TVS786510 UFO786510 UPK786510 UZG786510 VJC786510 VSY786510 WCU786510 WMQ786510 WWM786510 AE852046 KA852046 TW852046 ADS852046 ANO852046 AXK852046 BHG852046 BRC852046 CAY852046 CKU852046 CUQ852046 DEM852046 DOI852046 DYE852046 EIA852046 ERW852046 FBS852046 FLO852046 FVK852046 GFG852046 GPC852046 GYY852046 HIU852046 HSQ852046 ICM852046 IMI852046 IWE852046 JGA852046 JPW852046 JZS852046 KJO852046 KTK852046 LDG852046 LNC852046 LWY852046 MGU852046 MQQ852046 NAM852046 NKI852046 NUE852046 OEA852046 ONW852046 OXS852046 PHO852046 PRK852046 QBG852046 QLC852046 QUY852046 REU852046 ROQ852046 RYM852046 SII852046 SSE852046 TCA852046 TLW852046 TVS852046 UFO852046 UPK852046 UZG852046 VJC852046 VSY852046 WCU852046 WMQ852046 WWM852046 AE917582 KA917582 TW917582 ADS917582 ANO917582 AXK917582 BHG917582 BRC917582 CAY917582 CKU917582 CUQ917582 DEM917582 DOI917582 DYE917582 EIA917582 ERW917582 FBS917582 FLO917582 FVK917582 GFG917582 GPC917582 GYY917582 HIU917582 HSQ917582 ICM917582 IMI917582 IWE917582 JGA917582 JPW917582 JZS917582 KJO917582 KTK917582 LDG917582 LNC917582 LWY917582 MGU917582 MQQ917582 NAM917582 NKI917582 NUE917582 OEA917582 ONW917582 OXS917582 PHO917582 PRK917582 QBG917582 QLC917582 QUY917582 REU917582 ROQ917582 RYM917582 SII917582 SSE917582 TCA917582 TLW917582 TVS917582 UFO917582 UPK917582 UZG917582 VJC917582 VSY917582 WCU917582 WMQ917582 WWM917582 AE983118 KA983118 TW983118 ADS983118 ANO983118 AXK983118 BHG983118 BRC983118 CAY983118 CKU983118 CUQ983118 DEM983118 DOI983118 DYE983118 EIA983118 ERW983118 FBS983118 FLO983118 FVK983118 GFG983118 GPC983118 GYY983118 HIU983118 HSQ983118 ICM983118 IMI983118 IWE983118 JGA983118 JPW983118 JZS983118 KJO983118 KTK983118 LDG983118 LNC983118 LWY983118 MGU983118 MQQ983118 NAM983118 NKI983118 NUE983118 OEA983118 ONW983118 OXS983118 PHO983118 PRK983118 QBG983118 QLC983118 QUY983118 REU983118 ROQ983118 RYM983118 SII983118 SSE983118 TCA983118 TLW983118 TVS983118 UFO983118 UPK983118 UZG983118 VJC983118 VSY983118 WCU983118 WMQ983118 WWM983118 AE97 KA97 TW97 ADS97 ANO97 AXK97 BHG97 BRC97 CAY97 CKU97 CUQ97 DEM97 DOI97 DYE97 EIA97 ERW97 FBS97 FLO97 FVK97 GFG97 GPC97 GYY97 HIU97 HSQ97 ICM97 IMI97 IWE97 JGA97 JPW97 JZS97 KJO97 KTK97 LDG97 LNC97 LWY97 MGU97 MQQ97 NAM97 NKI97 NUE97 OEA97 ONW97 OXS97 PHO97 PRK97 QBG97 QLC97 QUY97 REU97 ROQ97 RYM97 SII97 SSE97 TCA97 TLW97 TVS97 UFO97 UPK97 UZG97 VJC97 VSY97 WCU97 WMQ97 WWM97 AE65633 KA65633 TW65633 ADS65633 ANO65633 AXK65633 BHG65633 BRC65633 CAY65633 CKU65633 CUQ65633 DEM65633 DOI65633 DYE65633 EIA65633 ERW65633 FBS65633 FLO65633 FVK65633 GFG65633 GPC65633 GYY65633 HIU65633 HSQ65633 ICM65633 IMI65633 IWE65633 JGA65633 JPW65633 JZS65633 KJO65633 KTK65633 LDG65633 LNC65633 LWY65633 MGU65633 MQQ65633 NAM65633 NKI65633 NUE65633 OEA65633 ONW65633 OXS65633 PHO65633 PRK65633 QBG65633 QLC65633 QUY65633 REU65633 ROQ65633 RYM65633 SII65633 SSE65633 TCA65633 TLW65633 TVS65633 UFO65633 UPK65633 UZG65633 VJC65633 VSY65633 WCU65633 WMQ65633 WWM65633 AE131169 KA131169 TW131169 ADS131169 ANO131169 AXK131169 BHG131169 BRC131169 CAY131169 CKU131169 CUQ131169 DEM131169 DOI131169 DYE131169 EIA131169 ERW131169 FBS131169 FLO131169 FVK131169 GFG131169 GPC131169 GYY131169 HIU131169 HSQ131169 ICM131169 IMI131169 IWE131169 JGA131169 JPW131169 JZS131169 KJO131169 KTK131169 LDG131169 LNC131169 LWY131169 MGU131169 MQQ131169 NAM131169 NKI131169 NUE131169 OEA131169 ONW131169 OXS131169 PHO131169 PRK131169 QBG131169 QLC131169 QUY131169 REU131169 ROQ131169 RYM131169 SII131169 SSE131169 TCA131169 TLW131169 TVS131169 UFO131169 UPK131169 UZG131169 VJC131169 VSY131169 WCU131169 WMQ131169 WWM131169 AE196705 KA196705 TW196705 ADS196705 ANO196705 AXK196705 BHG196705 BRC196705 CAY196705 CKU196705 CUQ196705 DEM196705 DOI196705 DYE196705 EIA196705 ERW196705 FBS196705 FLO196705 FVK196705 GFG196705 GPC196705 GYY196705 HIU196705 HSQ196705 ICM196705 IMI196705 IWE196705 JGA196705 JPW196705 JZS196705 KJO196705 KTK196705 LDG196705 LNC196705 LWY196705 MGU196705 MQQ196705 NAM196705 NKI196705 NUE196705 OEA196705 ONW196705 OXS196705 PHO196705 PRK196705 QBG196705 QLC196705 QUY196705 REU196705 ROQ196705 RYM196705 SII196705 SSE196705 TCA196705 TLW196705 TVS196705 UFO196705 UPK196705 UZG196705 VJC196705 VSY196705 WCU196705 WMQ196705 WWM196705 AE262241 KA262241 TW262241 ADS262241 ANO262241 AXK262241 BHG262241 BRC262241 CAY262241 CKU262241 CUQ262241 DEM262241 DOI262241 DYE262241 EIA262241 ERW262241 FBS262241 FLO262241 FVK262241 GFG262241 GPC262241 GYY262241 HIU262241 HSQ262241 ICM262241 IMI262241 IWE262241 JGA262241 JPW262241 JZS262241 KJO262241 KTK262241 LDG262241 LNC262241 LWY262241 MGU262241 MQQ262241 NAM262241 NKI262241 NUE262241 OEA262241 ONW262241 OXS262241 PHO262241 PRK262241 QBG262241 QLC262241 QUY262241 REU262241 ROQ262241 RYM262241 SII262241 SSE262241 TCA262241 TLW262241 TVS262241 UFO262241 UPK262241 UZG262241 VJC262241 VSY262241 WCU262241 WMQ262241 WWM262241 AE327777 KA327777 TW327777 ADS327777 ANO327777 AXK327777 BHG327777 BRC327777 CAY327777 CKU327777 CUQ327777 DEM327777 DOI327777 DYE327777 EIA327777 ERW327777 FBS327777 FLO327777 FVK327777 GFG327777 GPC327777 GYY327777 HIU327777 HSQ327777 ICM327777 IMI327777 IWE327777 JGA327777 JPW327777 JZS327777 KJO327777 KTK327777 LDG327777 LNC327777 LWY327777 MGU327777 MQQ327777 NAM327777 NKI327777 NUE327777 OEA327777 ONW327777 OXS327777 PHO327777 PRK327777 QBG327777 QLC327777 QUY327777 REU327777 ROQ327777 RYM327777 SII327777 SSE327777 TCA327777 TLW327777 TVS327777 UFO327777 UPK327777 UZG327777 VJC327777 VSY327777 WCU327777 WMQ327777 WWM327777 AE393313 KA393313 TW393313 ADS393313 ANO393313 AXK393313 BHG393313 BRC393313 CAY393313 CKU393313 CUQ393313 DEM393313 DOI393313 DYE393313 EIA393313 ERW393313 FBS393313 FLO393313 FVK393313 GFG393313 GPC393313 GYY393313 HIU393313 HSQ393313 ICM393313 IMI393313 IWE393313 JGA393313 JPW393313 JZS393313 KJO393313 KTK393313 LDG393313 LNC393313 LWY393313 MGU393313 MQQ393313 NAM393313 NKI393313 NUE393313 OEA393313 ONW393313 OXS393313 PHO393313 PRK393313 QBG393313 QLC393313 QUY393313 REU393313 ROQ393313 RYM393313 SII393313 SSE393313 TCA393313 TLW393313 TVS393313 UFO393313 UPK393313 UZG393313 VJC393313 VSY393313 WCU393313 WMQ393313 WWM393313 AE458849 KA458849 TW458849 ADS458849 ANO458849 AXK458849 BHG458849 BRC458849 CAY458849 CKU458849 CUQ458849 DEM458849 DOI458849 DYE458849 EIA458849 ERW458849 FBS458849 FLO458849 FVK458849 GFG458849 GPC458849 GYY458849 HIU458849 HSQ458849 ICM458849 IMI458849 IWE458849 JGA458849 JPW458849 JZS458849 KJO458849 KTK458849 LDG458849 LNC458849 LWY458849 MGU458849 MQQ458849 NAM458849 NKI458849 NUE458849 OEA458849 ONW458849 OXS458849 PHO458849 PRK458849 QBG458849 QLC458849 QUY458849 REU458849 ROQ458849 RYM458849 SII458849 SSE458849 TCA458849 TLW458849 TVS458849 UFO458849 UPK458849 UZG458849 VJC458849 VSY458849 WCU458849 WMQ458849 WWM458849 AE524385 KA524385 TW524385 ADS524385 ANO524385 AXK524385 BHG524385 BRC524385 CAY524385 CKU524385 CUQ524385 DEM524385 DOI524385 DYE524385 EIA524385 ERW524385 FBS524385 FLO524385 FVK524385 GFG524385 GPC524385 GYY524385 HIU524385 HSQ524385 ICM524385 IMI524385 IWE524385 JGA524385 JPW524385 JZS524385 KJO524385 KTK524385 LDG524385 LNC524385 LWY524385 MGU524385 MQQ524385 NAM524385 NKI524385 NUE524385 OEA524385 ONW524385 OXS524385 PHO524385 PRK524385 QBG524385 QLC524385 QUY524385 REU524385 ROQ524385 RYM524385 SII524385 SSE524385 TCA524385 TLW524385 TVS524385 UFO524385 UPK524385 UZG524385 VJC524385 VSY524385 WCU524385 WMQ524385 WWM524385 AE589921 KA589921 TW589921 ADS589921 ANO589921 AXK589921 BHG589921 BRC589921 CAY589921 CKU589921 CUQ589921 DEM589921 DOI589921 DYE589921 EIA589921 ERW589921 FBS589921 FLO589921 FVK589921 GFG589921 GPC589921 GYY589921 HIU589921 HSQ589921 ICM589921 IMI589921 IWE589921 JGA589921 JPW589921 JZS589921 KJO589921 KTK589921 LDG589921 LNC589921 LWY589921 MGU589921 MQQ589921 NAM589921 NKI589921 NUE589921 OEA589921 ONW589921 OXS589921 PHO589921 PRK589921 QBG589921 QLC589921 QUY589921 REU589921 ROQ589921 RYM589921 SII589921 SSE589921 TCA589921 TLW589921 TVS589921 UFO589921 UPK589921 UZG589921 VJC589921 VSY589921 WCU589921 WMQ589921 WWM589921 AE655457 KA655457 TW655457 ADS655457 ANO655457 AXK655457 BHG655457 BRC655457 CAY655457 CKU655457 CUQ655457 DEM655457 DOI655457 DYE655457 EIA655457 ERW655457 FBS655457 FLO655457 FVK655457 GFG655457 GPC655457 GYY655457 HIU655457 HSQ655457 ICM655457 IMI655457 IWE655457 JGA655457 JPW655457 JZS655457 KJO655457 KTK655457 LDG655457 LNC655457 LWY655457 MGU655457 MQQ655457 NAM655457 NKI655457 NUE655457 OEA655457 ONW655457 OXS655457 PHO655457 PRK655457 QBG655457 QLC655457 QUY655457 REU655457 ROQ655457 RYM655457 SII655457 SSE655457 TCA655457 TLW655457 TVS655457 UFO655457 UPK655457 UZG655457 VJC655457 VSY655457 WCU655457 WMQ655457 WWM655457 AE720993 KA720993 TW720993 ADS720993 ANO720993 AXK720993 BHG720993 BRC720993 CAY720993 CKU720993 CUQ720993 DEM720993 DOI720993 DYE720993 EIA720993 ERW720993 FBS720993 FLO720993 FVK720993 GFG720993 GPC720993 GYY720993 HIU720993 HSQ720993 ICM720993 IMI720993 IWE720993 JGA720993 JPW720993 JZS720993 KJO720993 KTK720993 LDG720993 LNC720993 LWY720993 MGU720993 MQQ720993 NAM720993 NKI720993 NUE720993 OEA720993 ONW720993 OXS720993 PHO720993 PRK720993 QBG720993 QLC720993 QUY720993 REU720993 ROQ720993 RYM720993 SII720993 SSE720993 TCA720993 TLW720993 TVS720993 UFO720993 UPK720993 UZG720993 VJC720993 VSY720993 WCU720993 WMQ720993 WWM720993 AE786529 KA786529 TW786529 ADS786529 ANO786529 AXK786529 BHG786529 BRC786529 CAY786529 CKU786529 CUQ786529 DEM786529 DOI786529 DYE786529 EIA786529 ERW786529 FBS786529 FLO786529 FVK786529 GFG786529 GPC786529 GYY786529 HIU786529 HSQ786529 ICM786529 IMI786529 IWE786529 JGA786529 JPW786529 JZS786529 KJO786529 KTK786529 LDG786529 LNC786529 LWY786529 MGU786529 MQQ786529 NAM786529 NKI786529 NUE786529 OEA786529 ONW786529 OXS786529 PHO786529 PRK786529 QBG786529 QLC786529 QUY786529 REU786529 ROQ786529 RYM786529 SII786529 SSE786529 TCA786529 TLW786529 TVS786529 UFO786529 UPK786529 UZG786529 VJC786529 VSY786529 WCU786529 WMQ786529 WWM786529 AE852065 KA852065 TW852065 ADS852065 ANO852065 AXK852065 BHG852065 BRC852065 CAY852065 CKU852065 CUQ852065 DEM852065 DOI852065 DYE852065 EIA852065 ERW852065 FBS852065 FLO852065 FVK852065 GFG852065 GPC852065 GYY852065 HIU852065 HSQ852065 ICM852065 IMI852065 IWE852065 JGA852065 JPW852065 JZS852065 KJO852065 KTK852065 LDG852065 LNC852065 LWY852065 MGU852065 MQQ852065 NAM852065 NKI852065 NUE852065 OEA852065 ONW852065 OXS852065 PHO852065 PRK852065 QBG852065 QLC852065 QUY852065 REU852065 ROQ852065 RYM852065 SII852065 SSE852065 TCA852065 TLW852065 TVS852065 UFO852065 UPK852065 UZG852065 VJC852065 VSY852065 WCU852065 WMQ852065 WWM852065 AE917601 KA917601 TW917601 ADS917601 ANO917601 AXK917601 BHG917601 BRC917601 CAY917601 CKU917601 CUQ917601 DEM917601 DOI917601 DYE917601 EIA917601 ERW917601 FBS917601 FLO917601 FVK917601 GFG917601 GPC917601 GYY917601 HIU917601 HSQ917601 ICM917601 IMI917601 IWE917601 JGA917601 JPW917601 JZS917601 KJO917601 KTK917601 LDG917601 LNC917601 LWY917601 MGU917601 MQQ917601 NAM917601 NKI917601 NUE917601 OEA917601 ONW917601 OXS917601 PHO917601 PRK917601 QBG917601 QLC917601 QUY917601 REU917601 ROQ917601 RYM917601 SII917601 SSE917601 TCA917601 TLW917601 TVS917601 UFO917601 UPK917601 UZG917601 VJC917601 VSY917601 WCU917601 WMQ917601 WWM917601 AE983137 KA983137 TW983137 ADS983137 ANO983137 AXK983137 BHG983137 BRC983137 CAY983137 CKU983137 CUQ983137 DEM983137 DOI983137 DYE983137 EIA983137 ERW983137 FBS983137 FLO983137 FVK983137 GFG983137 GPC983137 GYY983137 HIU983137 HSQ983137 ICM983137 IMI983137 IWE983137 JGA983137 JPW983137 JZS983137 KJO983137 KTK983137 LDG983137 LNC983137 LWY983137 MGU983137 MQQ983137 NAM983137 NKI983137 NUE983137 OEA983137 ONW983137 OXS983137 PHO983137 PRK983137 QBG983137 QLC983137 QUY983137 REU983137 ROQ983137 RYM983137 SII983137 SSE983137 TCA983137 TLW983137 TVS983137 UFO983137 UPK983137 UZG983137 VJC983137 VSY983137 WCU983137 WMQ983137 WWM983137 AE106 KA106 TW106 ADS106 ANO106 AXK106 BHG106 BRC106 CAY106 CKU106 CUQ106 DEM106 DOI106 DYE106 EIA106 ERW106 FBS106 FLO106 FVK106 GFG106 GPC106 GYY106 HIU106 HSQ106 ICM106 IMI106 IWE106 JGA106 JPW106 JZS106 KJO106 KTK106 LDG106 LNC106 LWY106 MGU106 MQQ106 NAM106 NKI106 NUE106 OEA106 ONW106 OXS106 PHO106 PRK106 QBG106 QLC106 QUY106 REU106 ROQ106 RYM106 SII106 SSE106 TCA106 TLW106 TVS106 UFO106 UPK106 UZG106 VJC106 VSY106 WCU106 WMQ106 WWM106 AE65642 KA65642 TW65642 ADS65642 ANO65642 AXK65642 BHG65642 BRC65642 CAY65642 CKU65642 CUQ65642 DEM65642 DOI65642 DYE65642 EIA65642 ERW65642 FBS65642 FLO65642 FVK65642 GFG65642 GPC65642 GYY65642 HIU65642 HSQ65642 ICM65642 IMI65642 IWE65642 JGA65642 JPW65642 JZS65642 KJO65642 KTK65642 LDG65642 LNC65642 LWY65642 MGU65642 MQQ65642 NAM65642 NKI65642 NUE65642 OEA65642 ONW65642 OXS65642 PHO65642 PRK65642 QBG65642 QLC65642 QUY65642 REU65642 ROQ65642 RYM65642 SII65642 SSE65642 TCA65642 TLW65642 TVS65642 UFO65642 UPK65642 UZG65642 VJC65642 VSY65642 WCU65642 WMQ65642 WWM65642 AE131178 KA131178 TW131178 ADS131178 ANO131178 AXK131178 BHG131178 BRC131178 CAY131178 CKU131178 CUQ131178 DEM131178 DOI131178 DYE131178 EIA131178 ERW131178 FBS131178 FLO131178 FVK131178 GFG131178 GPC131178 GYY131178 HIU131178 HSQ131178 ICM131178 IMI131178 IWE131178 JGA131178 JPW131178 JZS131178 KJO131178 KTK131178 LDG131178 LNC131178 LWY131178 MGU131178 MQQ131178 NAM131178 NKI131178 NUE131178 OEA131178 ONW131178 OXS131178 PHO131178 PRK131178 QBG131178 QLC131178 QUY131178 REU131178 ROQ131178 RYM131178 SII131178 SSE131178 TCA131178 TLW131178 TVS131178 UFO131178 UPK131178 UZG131178 VJC131178 VSY131178 WCU131178 WMQ131178 WWM131178 AE196714 KA196714 TW196714 ADS196714 ANO196714 AXK196714 BHG196714 BRC196714 CAY196714 CKU196714 CUQ196714 DEM196714 DOI196714 DYE196714 EIA196714 ERW196714 FBS196714 FLO196714 FVK196714 GFG196714 GPC196714 GYY196714 HIU196714 HSQ196714 ICM196714 IMI196714 IWE196714 JGA196714 JPW196714 JZS196714 KJO196714 KTK196714 LDG196714 LNC196714 LWY196714 MGU196714 MQQ196714 NAM196714 NKI196714 NUE196714 OEA196714 ONW196714 OXS196714 PHO196714 PRK196714 QBG196714 QLC196714 QUY196714 REU196714 ROQ196714 RYM196714 SII196714 SSE196714 TCA196714 TLW196714 TVS196714 UFO196714 UPK196714 UZG196714 VJC196714 VSY196714 WCU196714 WMQ196714 WWM196714 AE262250 KA262250 TW262250 ADS262250 ANO262250 AXK262250 BHG262250 BRC262250 CAY262250 CKU262250 CUQ262250 DEM262250 DOI262250 DYE262250 EIA262250 ERW262250 FBS262250 FLO262250 FVK262250 GFG262250 GPC262250 GYY262250 HIU262250 HSQ262250 ICM262250 IMI262250 IWE262250 JGA262250 JPW262250 JZS262250 KJO262250 KTK262250 LDG262250 LNC262250 LWY262250 MGU262250 MQQ262250 NAM262250 NKI262250 NUE262250 OEA262250 ONW262250 OXS262250 PHO262250 PRK262250 QBG262250 QLC262250 QUY262250 REU262250 ROQ262250 RYM262250 SII262250 SSE262250 TCA262250 TLW262250 TVS262250 UFO262250 UPK262250 UZG262250 VJC262250 VSY262250 WCU262250 WMQ262250 WWM262250 AE327786 KA327786 TW327786 ADS327786 ANO327786 AXK327786 BHG327786 BRC327786 CAY327786 CKU327786 CUQ327786 DEM327786 DOI327786 DYE327786 EIA327786 ERW327786 FBS327786 FLO327786 FVK327786 GFG327786 GPC327786 GYY327786 HIU327786 HSQ327786 ICM327786 IMI327786 IWE327786 JGA327786 JPW327786 JZS327786 KJO327786 KTK327786 LDG327786 LNC327786 LWY327786 MGU327786 MQQ327786 NAM327786 NKI327786 NUE327786 OEA327786 ONW327786 OXS327786 PHO327786 PRK327786 QBG327786 QLC327786 QUY327786 REU327786 ROQ327786 RYM327786 SII327786 SSE327786 TCA327786 TLW327786 TVS327786 UFO327786 UPK327786 UZG327786 VJC327786 VSY327786 WCU327786 WMQ327786 WWM327786 AE393322 KA393322 TW393322 ADS393322 ANO393322 AXK393322 BHG393322 BRC393322 CAY393322 CKU393322 CUQ393322 DEM393322 DOI393322 DYE393322 EIA393322 ERW393322 FBS393322 FLO393322 FVK393322 GFG393322 GPC393322 GYY393322 HIU393322 HSQ393322 ICM393322 IMI393322 IWE393322 JGA393322 JPW393322 JZS393322 KJO393322 KTK393322 LDG393322 LNC393322 LWY393322 MGU393322 MQQ393322 NAM393322 NKI393322 NUE393322 OEA393322 ONW393322 OXS393322 PHO393322 PRK393322 QBG393322 QLC393322 QUY393322 REU393322 ROQ393322 RYM393322 SII393322 SSE393322 TCA393322 TLW393322 TVS393322 UFO393322 UPK393322 UZG393322 VJC393322 VSY393322 WCU393322 WMQ393322 WWM393322 AE458858 KA458858 TW458858 ADS458858 ANO458858 AXK458858 BHG458858 BRC458858 CAY458858 CKU458858 CUQ458858 DEM458858 DOI458858 DYE458858 EIA458858 ERW458858 FBS458858 FLO458858 FVK458858 GFG458858 GPC458858 GYY458858 HIU458858 HSQ458858 ICM458858 IMI458858 IWE458858 JGA458858 JPW458858 JZS458858 KJO458858 KTK458858 LDG458858 LNC458858 LWY458858 MGU458858 MQQ458858 NAM458858 NKI458858 NUE458858 OEA458858 ONW458858 OXS458858 PHO458858 PRK458858 QBG458858 QLC458858 QUY458858 REU458858 ROQ458858 RYM458858 SII458858 SSE458858 TCA458858 TLW458858 TVS458858 UFO458858 UPK458858 UZG458858 VJC458858 VSY458858 WCU458858 WMQ458858 WWM458858 AE524394 KA524394 TW524394 ADS524394 ANO524394 AXK524394 BHG524394 BRC524394 CAY524394 CKU524394 CUQ524394 DEM524394 DOI524394 DYE524394 EIA524394 ERW524394 FBS524394 FLO524394 FVK524394 GFG524394 GPC524394 GYY524394 HIU524394 HSQ524394 ICM524394 IMI524394 IWE524394 JGA524394 JPW524394 JZS524394 KJO524394 KTK524394 LDG524394 LNC524394 LWY524394 MGU524394 MQQ524394 NAM524394 NKI524394 NUE524394 OEA524394 ONW524394 OXS524394 PHO524394 PRK524394 QBG524394 QLC524394 QUY524394 REU524394 ROQ524394 RYM524394 SII524394 SSE524394 TCA524394 TLW524394 TVS524394 UFO524394 UPK524394 UZG524394 VJC524394 VSY524394 WCU524394 WMQ524394 WWM524394 AE589930 KA589930 TW589930 ADS589930 ANO589930 AXK589930 BHG589930 BRC589930 CAY589930 CKU589930 CUQ589930 DEM589930 DOI589930 DYE589930 EIA589930 ERW589930 FBS589930 FLO589930 FVK589930 GFG589930 GPC589930 GYY589930 HIU589930 HSQ589930 ICM589930 IMI589930 IWE589930 JGA589930 JPW589930 JZS589930 KJO589930 KTK589930 LDG589930 LNC589930 LWY589930 MGU589930 MQQ589930 NAM589930 NKI589930 NUE589930 OEA589930 ONW589930 OXS589930 PHO589930 PRK589930 QBG589930 QLC589930 QUY589930 REU589930 ROQ589930 RYM589930 SII589930 SSE589930 TCA589930 TLW589930 TVS589930 UFO589930 UPK589930 UZG589930 VJC589930 VSY589930 WCU589930 WMQ589930 WWM589930 AE655466 KA655466 TW655466 ADS655466 ANO655466 AXK655466 BHG655466 BRC655466 CAY655466 CKU655466 CUQ655466 DEM655466 DOI655466 DYE655466 EIA655466 ERW655466 FBS655466 FLO655466 FVK655466 GFG655466 GPC655466 GYY655466 HIU655466 HSQ655466 ICM655466 IMI655466 IWE655466 JGA655466 JPW655466 JZS655466 KJO655466 KTK655466 LDG655466 LNC655466 LWY655466 MGU655466 MQQ655466 NAM655466 NKI655466 NUE655466 OEA655466 ONW655466 OXS655466 PHO655466 PRK655466 QBG655466 QLC655466 QUY655466 REU655466 ROQ655466 RYM655466 SII655466 SSE655466 TCA655466 TLW655466 TVS655466 UFO655466 UPK655466 UZG655466 VJC655466 VSY655466 WCU655466 WMQ655466 WWM655466 AE721002 KA721002 TW721002 ADS721002 ANO721002 AXK721002 BHG721002 BRC721002 CAY721002 CKU721002 CUQ721002 DEM721002 DOI721002 DYE721002 EIA721002 ERW721002 FBS721002 FLO721002 FVK721002 GFG721002 GPC721002 GYY721002 HIU721002 HSQ721002 ICM721002 IMI721002 IWE721002 JGA721002 JPW721002 JZS721002 KJO721002 KTK721002 LDG721002 LNC721002 LWY721002 MGU721002 MQQ721002 NAM721002 NKI721002 NUE721002 OEA721002 ONW721002 OXS721002 PHO721002 PRK721002 QBG721002 QLC721002 QUY721002 REU721002 ROQ721002 RYM721002 SII721002 SSE721002 TCA721002 TLW721002 TVS721002 UFO721002 UPK721002 UZG721002 VJC721002 VSY721002 WCU721002 WMQ721002 WWM721002 AE786538 KA786538 TW786538 ADS786538 ANO786538 AXK786538 BHG786538 BRC786538 CAY786538 CKU786538 CUQ786538 DEM786538 DOI786538 DYE786538 EIA786538 ERW786538 FBS786538 FLO786538 FVK786538 GFG786538 GPC786538 GYY786538 HIU786538 HSQ786538 ICM786538 IMI786538 IWE786538 JGA786538 JPW786538 JZS786538 KJO786538 KTK786538 LDG786538 LNC786538 LWY786538 MGU786538 MQQ786538 NAM786538 NKI786538 NUE786538 OEA786538 ONW786538 OXS786538 PHO786538 PRK786538 QBG786538 QLC786538 QUY786538 REU786538 ROQ786538 RYM786538 SII786538 SSE786538 TCA786538 TLW786538 TVS786538 UFO786538 UPK786538 UZG786538 VJC786538 VSY786538 WCU786538 WMQ786538 WWM786538 AE852074 KA852074 TW852074 ADS852074 ANO852074 AXK852074 BHG852074 BRC852074 CAY852074 CKU852074 CUQ852074 DEM852074 DOI852074 DYE852074 EIA852074 ERW852074 FBS852074 FLO852074 FVK852074 GFG852074 GPC852074 GYY852074 HIU852074 HSQ852074 ICM852074 IMI852074 IWE852074 JGA852074 JPW852074 JZS852074 KJO852074 KTK852074 LDG852074 LNC852074 LWY852074 MGU852074 MQQ852074 NAM852074 NKI852074 NUE852074 OEA852074 ONW852074 OXS852074 PHO852074 PRK852074 QBG852074 QLC852074 QUY852074 REU852074 ROQ852074 RYM852074 SII852074 SSE852074 TCA852074 TLW852074 TVS852074 UFO852074 UPK852074 UZG852074 VJC852074 VSY852074 WCU852074 WMQ852074 WWM852074 AE917610 KA917610 TW917610 ADS917610 ANO917610 AXK917610 BHG917610 BRC917610 CAY917610 CKU917610 CUQ917610 DEM917610 DOI917610 DYE917610 EIA917610 ERW917610 FBS917610 FLO917610 FVK917610 GFG917610 GPC917610 GYY917610 HIU917610 HSQ917610 ICM917610 IMI917610 IWE917610 JGA917610 JPW917610 JZS917610 KJO917610 KTK917610 LDG917610 LNC917610 LWY917610 MGU917610 MQQ917610 NAM917610 NKI917610 NUE917610 OEA917610 ONW917610 OXS917610 PHO917610 PRK917610 QBG917610 QLC917610 QUY917610 REU917610 ROQ917610 RYM917610 SII917610 SSE917610 TCA917610 TLW917610 TVS917610 UFO917610 UPK917610 UZG917610 VJC917610 VSY917610 WCU917610 WMQ917610 WWM917610 AE983146 KA983146 TW983146 ADS983146 ANO983146 AXK983146 BHG983146 BRC983146 CAY983146 CKU983146 CUQ983146 DEM983146 DOI983146 DYE983146 EIA983146 ERW983146 FBS983146 FLO983146 FVK983146 GFG983146 GPC983146 GYY983146 HIU983146 HSQ983146 ICM983146 IMI983146 IWE983146 JGA983146 JPW983146 JZS983146 KJO983146 KTK983146 LDG983146 LNC983146 LWY983146 MGU983146 MQQ983146 NAM983146 NKI983146 NUE983146 OEA983146 ONW983146 OXS983146 PHO983146 PRK983146 QBG983146 QLC983146 QUY983146 REU983146 ROQ983146 RYM983146 SII983146 SSE983146 TCA983146 TLW983146 TVS983146 UFO983146 UPK983146 UZG983146 VJC983146 VSY983146 WCU983146 WMQ983146 WWM983146 AE114 KA114 TW114 ADS114 ANO114 AXK114 BHG114 BRC114 CAY114 CKU114 CUQ114 DEM114 DOI114 DYE114 EIA114 ERW114 FBS114 FLO114 FVK114 GFG114 GPC114 GYY114 HIU114 HSQ114 ICM114 IMI114 IWE114 JGA114 JPW114 JZS114 KJO114 KTK114 LDG114 LNC114 LWY114 MGU114 MQQ114 NAM114 NKI114 NUE114 OEA114 ONW114 OXS114 PHO114 PRK114 QBG114 QLC114 QUY114 REU114 ROQ114 RYM114 SII114 SSE114 TCA114 TLW114 TVS114 UFO114 UPK114 UZG114 VJC114 VSY114 WCU114 WMQ114 WWM114 AE65650 KA65650 TW65650 ADS65650 ANO65650 AXK65650 BHG65650 BRC65650 CAY65650 CKU65650 CUQ65650 DEM65650 DOI65650 DYE65650 EIA65650 ERW65650 FBS65650 FLO65650 FVK65650 GFG65650 GPC65650 GYY65650 HIU65650 HSQ65650 ICM65650 IMI65650 IWE65650 JGA65650 JPW65650 JZS65650 KJO65650 KTK65650 LDG65650 LNC65650 LWY65650 MGU65650 MQQ65650 NAM65650 NKI65650 NUE65650 OEA65650 ONW65650 OXS65650 PHO65650 PRK65650 QBG65650 QLC65650 QUY65650 REU65650 ROQ65650 RYM65650 SII65650 SSE65650 TCA65650 TLW65650 TVS65650 UFO65650 UPK65650 UZG65650 VJC65650 VSY65650 WCU65650 WMQ65650 WWM65650 AE131186 KA131186 TW131186 ADS131186 ANO131186 AXK131186 BHG131186 BRC131186 CAY131186 CKU131186 CUQ131186 DEM131186 DOI131186 DYE131186 EIA131186 ERW131186 FBS131186 FLO131186 FVK131186 GFG131186 GPC131186 GYY131186 HIU131186 HSQ131186 ICM131186 IMI131186 IWE131186 JGA131186 JPW131186 JZS131186 KJO131186 KTK131186 LDG131186 LNC131186 LWY131186 MGU131186 MQQ131186 NAM131186 NKI131186 NUE131186 OEA131186 ONW131186 OXS131186 PHO131186 PRK131186 QBG131186 QLC131186 QUY131186 REU131186 ROQ131186 RYM131186 SII131186 SSE131186 TCA131186 TLW131186 TVS131186 UFO131186 UPK131186 UZG131186 VJC131186 VSY131186 WCU131186 WMQ131186 WWM131186 AE196722 KA196722 TW196722 ADS196722 ANO196722 AXK196722 BHG196722 BRC196722 CAY196722 CKU196722 CUQ196722 DEM196722 DOI196722 DYE196722 EIA196722 ERW196722 FBS196722 FLO196722 FVK196722 GFG196722 GPC196722 GYY196722 HIU196722 HSQ196722 ICM196722 IMI196722 IWE196722 JGA196722 JPW196722 JZS196722 KJO196722 KTK196722 LDG196722 LNC196722 LWY196722 MGU196722 MQQ196722 NAM196722 NKI196722 NUE196722 OEA196722 ONW196722 OXS196722 PHO196722 PRK196722 QBG196722 QLC196722 QUY196722 REU196722 ROQ196722 RYM196722 SII196722 SSE196722 TCA196722 TLW196722 TVS196722 UFO196722 UPK196722 UZG196722 VJC196722 VSY196722 WCU196722 WMQ196722 WWM196722 AE262258 KA262258 TW262258 ADS262258 ANO262258 AXK262258 BHG262258 BRC262258 CAY262258 CKU262258 CUQ262258 DEM262258 DOI262258 DYE262258 EIA262258 ERW262258 FBS262258 FLO262258 FVK262258 GFG262258 GPC262258 GYY262258 HIU262258 HSQ262258 ICM262258 IMI262258 IWE262258 JGA262258 JPW262258 JZS262258 KJO262258 KTK262258 LDG262258 LNC262258 LWY262258 MGU262258 MQQ262258 NAM262258 NKI262258 NUE262258 OEA262258 ONW262258 OXS262258 PHO262258 PRK262258 QBG262258 QLC262258 QUY262258 REU262258 ROQ262258 RYM262258 SII262258 SSE262258 TCA262258 TLW262258 TVS262258 UFO262258 UPK262258 UZG262258 VJC262258 VSY262258 WCU262258 WMQ262258 WWM262258 AE327794 KA327794 TW327794 ADS327794 ANO327794 AXK327794 BHG327794 BRC327794 CAY327794 CKU327794 CUQ327794 DEM327794 DOI327794 DYE327794 EIA327794 ERW327794 FBS327794 FLO327794 FVK327794 GFG327794 GPC327794 GYY327794 HIU327794 HSQ327794 ICM327794 IMI327794 IWE327794 JGA327794 JPW327794 JZS327794 KJO327794 KTK327794 LDG327794 LNC327794 LWY327794 MGU327794 MQQ327794 NAM327794 NKI327794 NUE327794 OEA327794 ONW327794 OXS327794 PHO327794 PRK327794 QBG327794 QLC327794 QUY327794 REU327794 ROQ327794 RYM327794 SII327794 SSE327794 TCA327794 TLW327794 TVS327794 UFO327794 UPK327794 UZG327794 VJC327794 VSY327794 WCU327794 WMQ327794 WWM327794 AE393330 KA393330 TW393330 ADS393330 ANO393330 AXK393330 BHG393330 BRC393330 CAY393330 CKU393330 CUQ393330 DEM393330 DOI393330 DYE393330 EIA393330 ERW393330 FBS393330 FLO393330 FVK393330 GFG393330 GPC393330 GYY393330 HIU393330 HSQ393330 ICM393330 IMI393330 IWE393330 JGA393330 JPW393330 JZS393330 KJO393330 KTK393330 LDG393330 LNC393330 LWY393330 MGU393330 MQQ393330 NAM393330 NKI393330 NUE393330 OEA393330 ONW393330 OXS393330 PHO393330 PRK393330 QBG393330 QLC393330 QUY393330 REU393330 ROQ393330 RYM393330 SII393330 SSE393330 TCA393330 TLW393330 TVS393330 UFO393330 UPK393330 UZG393330 VJC393330 VSY393330 WCU393330 WMQ393330 WWM393330 AE458866 KA458866 TW458866 ADS458866 ANO458866 AXK458866 BHG458866 BRC458866 CAY458866 CKU458866 CUQ458866 DEM458866 DOI458866 DYE458866 EIA458866 ERW458866 FBS458866 FLO458866 FVK458866 GFG458866 GPC458866 GYY458866 HIU458866 HSQ458866 ICM458866 IMI458866 IWE458866 JGA458866 JPW458866 JZS458866 KJO458866 KTK458866 LDG458866 LNC458866 LWY458866 MGU458866 MQQ458866 NAM458866 NKI458866 NUE458866 OEA458866 ONW458866 OXS458866 PHO458866 PRK458866 QBG458866 QLC458866 QUY458866 REU458866 ROQ458866 RYM458866 SII458866 SSE458866 TCA458866 TLW458866 TVS458866 UFO458866 UPK458866 UZG458866 VJC458866 VSY458866 WCU458866 WMQ458866 WWM458866 AE524402 KA524402 TW524402 ADS524402 ANO524402 AXK524402 BHG524402 BRC524402 CAY524402 CKU524402 CUQ524402 DEM524402 DOI524402 DYE524402 EIA524402 ERW524402 FBS524402 FLO524402 FVK524402 GFG524402 GPC524402 GYY524402 HIU524402 HSQ524402 ICM524402 IMI524402 IWE524402 JGA524402 JPW524402 JZS524402 KJO524402 KTK524402 LDG524402 LNC524402 LWY524402 MGU524402 MQQ524402 NAM524402 NKI524402 NUE524402 OEA524402 ONW524402 OXS524402 PHO524402 PRK524402 QBG524402 QLC524402 QUY524402 REU524402 ROQ524402 RYM524402 SII524402 SSE524402 TCA524402 TLW524402 TVS524402 UFO524402 UPK524402 UZG524402 VJC524402 VSY524402 WCU524402 WMQ524402 WWM524402 AE589938 KA589938 TW589938 ADS589938 ANO589938 AXK589938 BHG589938 BRC589938 CAY589938 CKU589938 CUQ589938 DEM589938 DOI589938 DYE589938 EIA589938 ERW589938 FBS589938 FLO589938 FVK589938 GFG589938 GPC589938 GYY589938 HIU589938 HSQ589938 ICM589938 IMI589938 IWE589938 JGA589938 JPW589938 JZS589938 KJO589938 KTK589938 LDG589938 LNC589938 LWY589938 MGU589938 MQQ589938 NAM589938 NKI589938 NUE589938 OEA589938 ONW589938 OXS589938 PHO589938 PRK589938 QBG589938 QLC589938 QUY589938 REU589938 ROQ589938 RYM589938 SII589938 SSE589938 TCA589938 TLW589938 TVS589938 UFO589938 UPK589938 UZG589938 VJC589938 VSY589938 WCU589938 WMQ589938 WWM589938 AE655474 KA655474 TW655474 ADS655474 ANO655474 AXK655474 BHG655474 BRC655474 CAY655474 CKU655474 CUQ655474 DEM655474 DOI655474 DYE655474 EIA655474 ERW655474 FBS655474 FLO655474 FVK655474 GFG655474 GPC655474 GYY655474 HIU655474 HSQ655474 ICM655474 IMI655474 IWE655474 JGA655474 JPW655474 JZS655474 KJO655474 KTK655474 LDG655474 LNC655474 LWY655474 MGU655474 MQQ655474 NAM655474 NKI655474 NUE655474 OEA655474 ONW655474 OXS655474 PHO655474 PRK655474 QBG655474 QLC655474 QUY655474 REU655474 ROQ655474 RYM655474 SII655474 SSE655474 TCA655474 TLW655474 TVS655474 UFO655474 UPK655474 UZG655474 VJC655474 VSY655474 WCU655474 WMQ655474 WWM655474 AE721010 KA721010 TW721010 ADS721010 ANO721010 AXK721010 BHG721010 BRC721010 CAY721010 CKU721010 CUQ721010 DEM721010 DOI721010 DYE721010 EIA721010 ERW721010 FBS721010 FLO721010 FVK721010 GFG721010 GPC721010 GYY721010 HIU721010 HSQ721010 ICM721010 IMI721010 IWE721010 JGA721010 JPW721010 JZS721010 KJO721010 KTK721010 LDG721010 LNC721010 LWY721010 MGU721010 MQQ721010 NAM721010 NKI721010 NUE721010 OEA721010 ONW721010 OXS721010 PHO721010 PRK721010 QBG721010 QLC721010 QUY721010 REU721010 ROQ721010 RYM721010 SII721010 SSE721010 TCA721010 TLW721010 TVS721010 UFO721010 UPK721010 UZG721010 VJC721010 VSY721010 WCU721010 WMQ721010 WWM721010 AE786546 KA786546 TW786546 ADS786546 ANO786546 AXK786546 BHG786546 BRC786546 CAY786546 CKU786546 CUQ786546 DEM786546 DOI786546 DYE786546 EIA786546 ERW786546 FBS786546 FLO786546 FVK786546 GFG786546 GPC786546 GYY786546 HIU786546 HSQ786546 ICM786546 IMI786546 IWE786546 JGA786546 JPW786546 JZS786546 KJO786546 KTK786546 LDG786546 LNC786546 LWY786546 MGU786546 MQQ786546 NAM786546 NKI786546 NUE786546 OEA786546 ONW786546 OXS786546 PHO786546 PRK786546 QBG786546 QLC786546 QUY786546 REU786546 ROQ786546 RYM786546 SII786546 SSE786546 TCA786546 TLW786546 TVS786546 UFO786546 UPK786546 UZG786546 VJC786546 VSY786546 WCU786546 WMQ786546 WWM786546 AE852082 KA852082 TW852082 ADS852082 ANO852082 AXK852082 BHG852082 BRC852082 CAY852082 CKU852082 CUQ852082 DEM852082 DOI852082 DYE852082 EIA852082 ERW852082 FBS852082 FLO852082 FVK852082 GFG852082 GPC852082 GYY852082 HIU852082 HSQ852082 ICM852082 IMI852082 IWE852082 JGA852082 JPW852082 JZS852082 KJO852082 KTK852082 LDG852082 LNC852082 LWY852082 MGU852082 MQQ852082 NAM852082 NKI852082 NUE852082 OEA852082 ONW852082 OXS852082 PHO852082 PRK852082 QBG852082 QLC852082 QUY852082 REU852082 ROQ852082 RYM852082 SII852082 SSE852082 TCA852082 TLW852082 TVS852082 UFO852082 UPK852082 UZG852082 VJC852082 VSY852082 WCU852082 WMQ852082 WWM852082 AE917618 KA917618 TW917618 ADS917618 ANO917618 AXK917618 BHG917618 BRC917618 CAY917618 CKU917618 CUQ917618 DEM917618 DOI917618 DYE917618 EIA917618 ERW917618 FBS917618 FLO917618 FVK917618 GFG917618 GPC917618 GYY917618 HIU917618 HSQ917618 ICM917618 IMI917618 IWE917618 JGA917618 JPW917618 JZS917618 KJO917618 KTK917618 LDG917618 LNC917618 LWY917618 MGU917618 MQQ917618 NAM917618 NKI917618 NUE917618 OEA917618 ONW917618 OXS917618 PHO917618 PRK917618 QBG917618 QLC917618 QUY917618 REU917618 ROQ917618 RYM917618 SII917618 SSE917618 TCA917618 TLW917618 TVS917618 UFO917618 UPK917618 UZG917618 VJC917618 VSY917618 WCU917618 WMQ917618 WWM917618 AE983154 KA983154 TW983154 ADS983154 ANO983154 AXK983154 BHG983154 BRC983154 CAY983154 CKU983154 CUQ983154 DEM983154 DOI983154 DYE983154 EIA983154 ERW983154 FBS983154 FLO983154 FVK983154 GFG983154 GPC983154 GYY983154 HIU983154 HSQ983154 ICM983154 IMI983154 IWE983154 JGA983154 JPW983154 JZS983154 KJO983154 KTK983154 LDG983154 LNC983154 LWY983154 MGU983154 MQQ983154 NAM983154 NKI983154 NUE983154 OEA983154 ONW983154 OXS983154 PHO983154 PRK983154 QBG983154 QLC983154 QUY983154 REU983154 ROQ983154 RYM983154 SII983154 SSE983154 TCA983154 TLW983154 TVS983154 UFO983154 UPK983154 UZG983154 VJC983154 VSY983154 WCU983154 WMQ983154 WWM983154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B77B-BBC8-410C-9FCB-87D578C38AD3}">
  <sheetPr>
    <tabColor rgb="FFFFC000"/>
    <pageSetUpPr fitToPage="1"/>
  </sheetPr>
  <dimension ref="A1:AC44"/>
  <sheetViews>
    <sheetView view="pageBreakPreview" zoomScaleNormal="100" zoomScaleSheetLayoutView="100" workbookViewId="0">
      <selection activeCell="AD2" sqref="AD2"/>
    </sheetView>
  </sheetViews>
  <sheetFormatPr defaultRowHeight="12"/>
  <cols>
    <col min="1" max="29" width="3" style="599" customWidth="1"/>
    <col min="30" max="30" width="4.625" style="599" customWidth="1"/>
    <col min="31" max="256" width="9" style="599"/>
    <col min="257" max="285" width="3" style="599" customWidth="1"/>
    <col min="286" max="286" width="4.625" style="599" customWidth="1"/>
    <col min="287" max="512" width="9" style="599"/>
    <col min="513" max="541" width="3" style="599" customWidth="1"/>
    <col min="542" max="542" width="4.625" style="599" customWidth="1"/>
    <col min="543" max="768" width="9" style="599"/>
    <col min="769" max="797" width="3" style="599" customWidth="1"/>
    <col min="798" max="798" width="4.625" style="599" customWidth="1"/>
    <col min="799" max="1024" width="9" style="599"/>
    <col min="1025" max="1053" width="3" style="599" customWidth="1"/>
    <col min="1054" max="1054" width="4.625" style="599" customWidth="1"/>
    <col min="1055" max="1280" width="9" style="599"/>
    <col min="1281" max="1309" width="3" style="599" customWidth="1"/>
    <col min="1310" max="1310" width="4.625" style="599" customWidth="1"/>
    <col min="1311" max="1536" width="9" style="599"/>
    <col min="1537" max="1565" width="3" style="599" customWidth="1"/>
    <col min="1566" max="1566" width="4.625" style="599" customWidth="1"/>
    <col min="1567" max="1792" width="9" style="599"/>
    <col min="1793" max="1821" width="3" style="599" customWidth="1"/>
    <col min="1822" max="1822" width="4.625" style="599" customWidth="1"/>
    <col min="1823" max="2048" width="9" style="599"/>
    <col min="2049" max="2077" width="3" style="599" customWidth="1"/>
    <col min="2078" max="2078" width="4.625" style="599" customWidth="1"/>
    <col min="2079" max="2304" width="9" style="599"/>
    <col min="2305" max="2333" width="3" style="599" customWidth="1"/>
    <col min="2334" max="2334" width="4.625" style="599" customWidth="1"/>
    <col min="2335" max="2560" width="9" style="599"/>
    <col min="2561" max="2589" width="3" style="599" customWidth="1"/>
    <col min="2590" max="2590" width="4.625" style="599" customWidth="1"/>
    <col min="2591" max="2816" width="9" style="599"/>
    <col min="2817" max="2845" width="3" style="599" customWidth="1"/>
    <col min="2846" max="2846" width="4.625" style="599" customWidth="1"/>
    <col min="2847" max="3072" width="9" style="599"/>
    <col min="3073" max="3101" width="3" style="599" customWidth="1"/>
    <col min="3102" max="3102" width="4.625" style="599" customWidth="1"/>
    <col min="3103" max="3328" width="9" style="599"/>
    <col min="3329" max="3357" width="3" style="599" customWidth="1"/>
    <col min="3358" max="3358" width="4.625" style="599" customWidth="1"/>
    <col min="3359" max="3584" width="9" style="599"/>
    <col min="3585" max="3613" width="3" style="599" customWidth="1"/>
    <col min="3614" max="3614" width="4.625" style="599" customWidth="1"/>
    <col min="3615" max="3840" width="9" style="599"/>
    <col min="3841" max="3869" width="3" style="599" customWidth="1"/>
    <col min="3870" max="3870" width="4.625" style="599" customWidth="1"/>
    <col min="3871" max="4096" width="9" style="599"/>
    <col min="4097" max="4125" width="3" style="599" customWidth="1"/>
    <col min="4126" max="4126" width="4.625" style="599" customWidth="1"/>
    <col min="4127" max="4352" width="9" style="599"/>
    <col min="4353" max="4381" width="3" style="599" customWidth="1"/>
    <col min="4382" max="4382" width="4.625" style="599" customWidth="1"/>
    <col min="4383" max="4608" width="9" style="599"/>
    <col min="4609" max="4637" width="3" style="599" customWidth="1"/>
    <col min="4638" max="4638" width="4.625" style="599" customWidth="1"/>
    <col min="4639" max="4864" width="9" style="599"/>
    <col min="4865" max="4893" width="3" style="599" customWidth="1"/>
    <col min="4894" max="4894" width="4.625" style="599" customWidth="1"/>
    <col min="4895" max="5120" width="9" style="599"/>
    <col min="5121" max="5149" width="3" style="599" customWidth="1"/>
    <col min="5150" max="5150" width="4.625" style="599" customWidth="1"/>
    <col min="5151" max="5376" width="9" style="599"/>
    <col min="5377" max="5405" width="3" style="599" customWidth="1"/>
    <col min="5406" max="5406" width="4.625" style="599" customWidth="1"/>
    <col min="5407" max="5632" width="9" style="599"/>
    <col min="5633" max="5661" width="3" style="599" customWidth="1"/>
    <col min="5662" max="5662" width="4.625" style="599" customWidth="1"/>
    <col min="5663" max="5888" width="9" style="599"/>
    <col min="5889" max="5917" width="3" style="599" customWidth="1"/>
    <col min="5918" max="5918" width="4.625" style="599" customWidth="1"/>
    <col min="5919" max="6144" width="9" style="599"/>
    <col min="6145" max="6173" width="3" style="599" customWidth="1"/>
    <col min="6174" max="6174" width="4.625" style="599" customWidth="1"/>
    <col min="6175" max="6400" width="9" style="599"/>
    <col min="6401" max="6429" width="3" style="599" customWidth="1"/>
    <col min="6430" max="6430" width="4.625" style="599" customWidth="1"/>
    <col min="6431" max="6656" width="9" style="599"/>
    <col min="6657" max="6685" width="3" style="599" customWidth="1"/>
    <col min="6686" max="6686" width="4.625" style="599" customWidth="1"/>
    <col min="6687" max="6912" width="9" style="599"/>
    <col min="6913" max="6941" width="3" style="599" customWidth="1"/>
    <col min="6942" max="6942" width="4.625" style="599" customWidth="1"/>
    <col min="6943" max="7168" width="9" style="599"/>
    <col min="7169" max="7197" width="3" style="599" customWidth="1"/>
    <col min="7198" max="7198" width="4.625" style="599" customWidth="1"/>
    <col min="7199" max="7424" width="9" style="599"/>
    <col min="7425" max="7453" width="3" style="599" customWidth="1"/>
    <col min="7454" max="7454" width="4.625" style="599" customWidth="1"/>
    <col min="7455" max="7680" width="9" style="599"/>
    <col min="7681" max="7709" width="3" style="599" customWidth="1"/>
    <col min="7710" max="7710" width="4.625" style="599" customWidth="1"/>
    <col min="7711" max="7936" width="9" style="599"/>
    <col min="7937" max="7965" width="3" style="599" customWidth="1"/>
    <col min="7966" max="7966" width="4.625" style="599" customWidth="1"/>
    <col min="7967" max="8192" width="9" style="599"/>
    <col min="8193" max="8221" width="3" style="599" customWidth="1"/>
    <col min="8222" max="8222" width="4.625" style="599" customWidth="1"/>
    <col min="8223" max="8448" width="9" style="599"/>
    <col min="8449" max="8477" width="3" style="599" customWidth="1"/>
    <col min="8478" max="8478" width="4.625" style="599" customWidth="1"/>
    <col min="8479" max="8704" width="9" style="599"/>
    <col min="8705" max="8733" width="3" style="599" customWidth="1"/>
    <col min="8734" max="8734" width="4.625" style="599" customWidth="1"/>
    <col min="8735" max="8960" width="9" style="599"/>
    <col min="8961" max="8989" width="3" style="599" customWidth="1"/>
    <col min="8990" max="8990" width="4.625" style="599" customWidth="1"/>
    <col min="8991" max="9216" width="9" style="599"/>
    <col min="9217" max="9245" width="3" style="599" customWidth="1"/>
    <col min="9246" max="9246" width="4.625" style="599" customWidth="1"/>
    <col min="9247" max="9472" width="9" style="599"/>
    <col min="9473" max="9501" width="3" style="599" customWidth="1"/>
    <col min="9502" max="9502" width="4.625" style="599" customWidth="1"/>
    <col min="9503" max="9728" width="9" style="599"/>
    <col min="9729" max="9757" width="3" style="599" customWidth="1"/>
    <col min="9758" max="9758" width="4.625" style="599" customWidth="1"/>
    <col min="9759" max="9984" width="9" style="599"/>
    <col min="9985" max="10013" width="3" style="599" customWidth="1"/>
    <col min="10014" max="10014" width="4.625" style="599" customWidth="1"/>
    <col min="10015" max="10240" width="9" style="599"/>
    <col min="10241" max="10269" width="3" style="599" customWidth="1"/>
    <col min="10270" max="10270" width="4.625" style="599" customWidth="1"/>
    <col min="10271" max="10496" width="9" style="599"/>
    <col min="10497" max="10525" width="3" style="599" customWidth="1"/>
    <col min="10526" max="10526" width="4.625" style="599" customWidth="1"/>
    <col min="10527" max="10752" width="9" style="599"/>
    <col min="10753" max="10781" width="3" style="599" customWidth="1"/>
    <col min="10782" max="10782" width="4.625" style="599" customWidth="1"/>
    <col min="10783" max="11008" width="9" style="599"/>
    <col min="11009" max="11037" width="3" style="599" customWidth="1"/>
    <col min="11038" max="11038" width="4.625" style="599" customWidth="1"/>
    <col min="11039" max="11264" width="9" style="599"/>
    <col min="11265" max="11293" width="3" style="599" customWidth="1"/>
    <col min="11294" max="11294" width="4.625" style="599" customWidth="1"/>
    <col min="11295" max="11520" width="9" style="599"/>
    <col min="11521" max="11549" width="3" style="599" customWidth="1"/>
    <col min="11550" max="11550" width="4.625" style="599" customWidth="1"/>
    <col min="11551" max="11776" width="9" style="599"/>
    <col min="11777" max="11805" width="3" style="599" customWidth="1"/>
    <col min="11806" max="11806" width="4.625" style="599" customWidth="1"/>
    <col min="11807" max="12032" width="9" style="599"/>
    <col min="12033" max="12061" width="3" style="599" customWidth="1"/>
    <col min="12062" max="12062" width="4.625" style="599" customWidth="1"/>
    <col min="12063" max="12288" width="9" style="599"/>
    <col min="12289" max="12317" width="3" style="599" customWidth="1"/>
    <col min="12318" max="12318" width="4.625" style="599" customWidth="1"/>
    <col min="12319" max="12544" width="9" style="599"/>
    <col min="12545" max="12573" width="3" style="599" customWidth="1"/>
    <col min="12574" max="12574" width="4.625" style="599" customWidth="1"/>
    <col min="12575" max="12800" width="9" style="599"/>
    <col min="12801" max="12829" width="3" style="599" customWidth="1"/>
    <col min="12830" max="12830" width="4.625" style="599" customWidth="1"/>
    <col min="12831" max="13056" width="9" style="599"/>
    <col min="13057" max="13085" width="3" style="599" customWidth="1"/>
    <col min="13086" max="13086" width="4.625" style="599" customWidth="1"/>
    <col min="13087" max="13312" width="9" style="599"/>
    <col min="13313" max="13341" width="3" style="599" customWidth="1"/>
    <col min="13342" max="13342" width="4.625" style="599" customWidth="1"/>
    <col min="13343" max="13568" width="9" style="599"/>
    <col min="13569" max="13597" width="3" style="599" customWidth="1"/>
    <col min="13598" max="13598" width="4.625" style="599" customWidth="1"/>
    <col min="13599" max="13824" width="9" style="599"/>
    <col min="13825" max="13853" width="3" style="599" customWidth="1"/>
    <col min="13854" max="13854" width="4.625" style="599" customWidth="1"/>
    <col min="13855" max="14080" width="9" style="599"/>
    <col min="14081" max="14109" width="3" style="599" customWidth="1"/>
    <col min="14110" max="14110" width="4.625" style="599" customWidth="1"/>
    <col min="14111" max="14336" width="9" style="599"/>
    <col min="14337" max="14365" width="3" style="599" customWidth="1"/>
    <col min="14366" max="14366" width="4.625" style="599" customWidth="1"/>
    <col min="14367" max="14592" width="9" style="599"/>
    <col min="14593" max="14621" width="3" style="599" customWidth="1"/>
    <col min="14622" max="14622" width="4.625" style="599" customWidth="1"/>
    <col min="14623" max="14848" width="9" style="599"/>
    <col min="14849" max="14877" width="3" style="599" customWidth="1"/>
    <col min="14878" max="14878" width="4.625" style="599" customWidth="1"/>
    <col min="14879" max="15104" width="9" style="599"/>
    <col min="15105" max="15133" width="3" style="599" customWidth="1"/>
    <col min="15134" max="15134" width="4.625" style="599" customWidth="1"/>
    <col min="15135" max="15360" width="9" style="599"/>
    <col min="15361" max="15389" width="3" style="599" customWidth="1"/>
    <col min="15390" max="15390" width="4.625" style="599" customWidth="1"/>
    <col min="15391" max="15616" width="9" style="599"/>
    <col min="15617" max="15645" width="3" style="599" customWidth="1"/>
    <col min="15646" max="15646" width="4.625" style="599" customWidth="1"/>
    <col min="15647" max="15872" width="9" style="599"/>
    <col min="15873" max="15901" width="3" style="599" customWidth="1"/>
    <col min="15902" max="15902" width="4.625" style="599" customWidth="1"/>
    <col min="15903" max="16128" width="9" style="599"/>
    <col min="16129" max="16157" width="3" style="599" customWidth="1"/>
    <col min="16158" max="16158" width="4.625" style="599" customWidth="1"/>
    <col min="16159" max="16384" width="9" style="599"/>
  </cols>
  <sheetData>
    <row r="1" spans="1:29" ht="17.100000000000001" customHeight="1">
      <c r="A1" s="1984" t="s">
        <v>2475</v>
      </c>
      <c r="B1" s="1984"/>
      <c r="C1" s="1984"/>
      <c r="D1" s="1984"/>
      <c r="E1" s="2022"/>
      <c r="F1" s="2022"/>
      <c r="G1" s="2022"/>
      <c r="H1" s="2022"/>
      <c r="I1" s="2022"/>
      <c r="J1" s="2022"/>
      <c r="K1" s="2022"/>
      <c r="L1" s="2022"/>
      <c r="M1" s="2022"/>
      <c r="N1" s="2022"/>
      <c r="O1" s="2022"/>
      <c r="P1" s="2022"/>
      <c r="Q1" s="2022"/>
      <c r="R1" s="2022"/>
      <c r="S1" s="2022"/>
      <c r="T1" s="2022"/>
      <c r="U1" s="2022"/>
      <c r="V1" s="2022"/>
      <c r="W1" s="2022"/>
      <c r="X1" s="2022"/>
      <c r="Y1" s="2022"/>
      <c r="Z1" s="2022"/>
      <c r="AA1" s="2022"/>
      <c r="AB1" s="2022"/>
      <c r="AC1" s="2022"/>
    </row>
    <row r="2" spans="1:29" ht="17.100000000000001" customHeight="1">
      <c r="A2" s="2003" t="s">
        <v>3614</v>
      </c>
      <c r="B2" s="2003"/>
      <c r="C2" s="2003"/>
      <c r="D2" s="2003"/>
      <c r="E2" s="2022"/>
      <c r="F2" s="2022"/>
      <c r="G2" s="2022"/>
      <c r="H2" s="2022"/>
      <c r="I2" s="2022"/>
      <c r="J2" s="2022"/>
      <c r="K2" s="2022"/>
      <c r="L2" s="2022"/>
      <c r="M2" s="2022"/>
      <c r="N2" s="2022"/>
      <c r="O2" s="2022"/>
      <c r="P2" s="2022"/>
      <c r="Q2" s="2022"/>
      <c r="R2" s="2022"/>
      <c r="S2" s="2022"/>
      <c r="T2" s="2022"/>
      <c r="U2" s="2022"/>
      <c r="V2" s="2022"/>
      <c r="W2" s="2022"/>
      <c r="X2" s="2022"/>
      <c r="Y2" s="2022"/>
      <c r="Z2" s="2022"/>
      <c r="AA2" s="2022"/>
      <c r="AB2" s="2022"/>
      <c r="AC2" s="2022"/>
    </row>
    <row r="3" spans="1:29" s="777" customFormat="1" ht="17.100000000000001" customHeight="1">
      <c r="A3" s="822" t="s">
        <v>3615</v>
      </c>
      <c r="B3" s="822"/>
      <c r="C3" s="822"/>
      <c r="D3" s="822"/>
      <c r="E3" s="822"/>
      <c r="F3" s="822"/>
      <c r="G3" s="822"/>
      <c r="H3" s="829"/>
      <c r="I3" s="829"/>
      <c r="J3" s="829"/>
      <c r="K3" s="829"/>
      <c r="L3" s="829"/>
      <c r="M3" s="829"/>
      <c r="N3" s="829"/>
      <c r="O3" s="829"/>
      <c r="P3" s="829"/>
      <c r="Q3" s="829"/>
      <c r="R3" s="829"/>
      <c r="S3" s="829"/>
      <c r="T3" s="829"/>
      <c r="U3" s="829"/>
      <c r="V3" s="829"/>
      <c r="W3" s="829"/>
      <c r="X3" s="829"/>
      <c r="Y3" s="829"/>
      <c r="Z3" s="829"/>
      <c r="AA3" s="829"/>
      <c r="AB3" s="829"/>
      <c r="AC3" s="829"/>
    </row>
    <row r="4" spans="1:29" s="777" customFormat="1" ht="17.100000000000001" customHeight="1">
      <c r="A4" s="780" t="s">
        <v>2733</v>
      </c>
      <c r="B4" s="780"/>
      <c r="C4" s="780"/>
      <c r="D4" s="780"/>
      <c r="E4" s="780"/>
      <c r="F4" s="780"/>
      <c r="G4" s="780"/>
      <c r="H4" s="2047" t="str">
        <f>IF('第二面（主）'!K4&lt;&gt;"",'第二面（主）'!K4,"")</f>
        <v/>
      </c>
      <c r="I4" s="2047"/>
      <c r="J4" s="2047"/>
      <c r="K4" s="2047"/>
      <c r="L4" s="2047"/>
      <c r="M4" s="2047"/>
      <c r="N4" s="2047"/>
      <c r="O4" s="2047"/>
      <c r="P4" s="2047"/>
      <c r="Q4" s="2047"/>
      <c r="R4" s="2047"/>
      <c r="S4" s="2047"/>
      <c r="T4" s="2047"/>
      <c r="U4" s="2047"/>
      <c r="V4" s="2047"/>
      <c r="W4" s="2047"/>
      <c r="X4" s="2047"/>
      <c r="Y4" s="2047"/>
      <c r="Z4" s="2047"/>
      <c r="AA4" s="2047"/>
      <c r="AB4" s="2047"/>
      <c r="AC4" s="2047"/>
    </row>
    <row r="5" spans="1:29" s="777" customFormat="1" ht="17.100000000000001" customHeight="1">
      <c r="A5" s="780" t="s">
        <v>2734</v>
      </c>
      <c r="B5" s="780"/>
      <c r="C5" s="780"/>
      <c r="D5" s="780"/>
      <c r="E5" s="780"/>
      <c r="F5" s="780"/>
      <c r="G5" s="780"/>
      <c r="H5" s="2047" t="str">
        <f>IF('第二面（主）'!K5&lt;&gt;"",'第二面（主）'!K5,"")</f>
        <v/>
      </c>
      <c r="I5" s="2047"/>
      <c r="J5" s="2047"/>
      <c r="K5" s="2047"/>
      <c r="L5" s="2047"/>
      <c r="M5" s="2047"/>
      <c r="N5" s="2047"/>
      <c r="O5" s="2047"/>
      <c r="P5" s="2047"/>
      <c r="Q5" s="2047"/>
      <c r="R5" s="2047"/>
      <c r="S5" s="2047"/>
      <c r="T5" s="2047"/>
      <c r="U5" s="2047"/>
      <c r="V5" s="2047"/>
      <c r="W5" s="2047"/>
      <c r="X5" s="2047"/>
      <c r="Y5" s="2047"/>
      <c r="Z5" s="2047"/>
      <c r="AA5" s="2047"/>
      <c r="AB5" s="2047"/>
      <c r="AC5" s="2047"/>
    </row>
    <row r="6" spans="1:29" s="777" customFormat="1" ht="17.100000000000001" customHeight="1">
      <c r="A6" s="780" t="s">
        <v>2735</v>
      </c>
      <c r="B6" s="780"/>
      <c r="C6" s="780"/>
      <c r="D6" s="780"/>
      <c r="E6" s="780"/>
      <c r="F6" s="780"/>
      <c r="G6" s="780"/>
      <c r="H6" s="2053" t="str">
        <f>IF('第二面（主）'!K6&lt;&gt;"",'第二面（主）'!K6,"")</f>
        <v/>
      </c>
      <c r="I6" s="2053"/>
      <c r="J6" s="2053"/>
      <c r="K6" s="830"/>
      <c r="L6" s="810"/>
      <c r="M6" s="810"/>
      <c r="N6" s="810"/>
      <c r="O6" s="810"/>
      <c r="P6" s="810"/>
      <c r="Q6" s="810"/>
      <c r="R6" s="810"/>
      <c r="S6" s="810"/>
      <c r="T6" s="810"/>
      <c r="U6" s="810"/>
      <c r="V6" s="810"/>
      <c r="W6" s="810"/>
      <c r="X6" s="810"/>
      <c r="Y6" s="810"/>
      <c r="Z6" s="810"/>
      <c r="AA6" s="810"/>
      <c r="AB6" s="810"/>
      <c r="AC6" s="810"/>
    </row>
    <row r="7" spans="1:29" s="777" customFormat="1" ht="17.100000000000001" customHeight="1">
      <c r="A7" s="780" t="s">
        <v>2736</v>
      </c>
      <c r="B7" s="780"/>
      <c r="C7" s="780"/>
      <c r="D7" s="780"/>
      <c r="E7" s="780"/>
      <c r="F7" s="780"/>
      <c r="G7" s="780"/>
      <c r="H7" s="2047" t="str">
        <f>IF('第二面（主）'!K7&lt;&gt;"",'第二面（主）'!K7,"")</f>
        <v/>
      </c>
      <c r="I7" s="2047"/>
      <c r="J7" s="2047"/>
      <c r="K7" s="2047"/>
      <c r="L7" s="2047"/>
      <c r="M7" s="2047"/>
      <c r="N7" s="2047"/>
      <c r="O7" s="2047"/>
      <c r="P7" s="2047"/>
      <c r="Q7" s="2047"/>
      <c r="R7" s="2047"/>
      <c r="S7" s="2047"/>
      <c r="T7" s="2047"/>
      <c r="U7" s="2047"/>
      <c r="V7" s="2047"/>
      <c r="W7" s="2047"/>
      <c r="X7" s="2047"/>
      <c r="Y7" s="2047"/>
      <c r="Z7" s="2047"/>
      <c r="AA7" s="2047"/>
      <c r="AB7" s="2047"/>
      <c r="AC7" s="2047"/>
    </row>
    <row r="8" spans="1:29" s="777" customFormat="1" ht="17.100000000000001" customHeight="1">
      <c r="A8" s="780" t="s">
        <v>2737</v>
      </c>
      <c r="B8" s="780"/>
      <c r="C8" s="780"/>
      <c r="D8" s="780"/>
      <c r="E8" s="780"/>
      <c r="F8" s="780"/>
      <c r="G8" s="780"/>
      <c r="H8" s="2042" t="str">
        <f>IF('第二面（主）'!K8&lt;&gt;"",'第二面（主）'!K8,"")</f>
        <v/>
      </c>
      <c r="I8" s="2042"/>
      <c r="J8" s="2042"/>
      <c r="K8" s="2042"/>
      <c r="L8" s="2042"/>
      <c r="M8" s="2042"/>
      <c r="N8" s="2042"/>
      <c r="O8" s="2042"/>
      <c r="P8" s="2042"/>
      <c r="Q8" s="2042"/>
      <c r="R8" s="2042"/>
      <c r="S8" s="2042"/>
      <c r="T8" s="2042"/>
      <c r="U8" s="2042"/>
      <c r="V8" s="2042"/>
      <c r="W8" s="2042"/>
      <c r="X8" s="2042"/>
      <c r="Y8" s="2042"/>
      <c r="Z8" s="2042"/>
      <c r="AA8" s="2042"/>
      <c r="AB8" s="2042"/>
      <c r="AC8" s="2042"/>
    </row>
    <row r="9" spans="1:29" s="777" customFormat="1" ht="17.100000000000001" customHeight="1">
      <c r="A9" s="780"/>
      <c r="B9" s="780"/>
      <c r="C9" s="780"/>
      <c r="D9" s="780"/>
      <c r="E9" s="780"/>
      <c r="F9" s="780"/>
      <c r="G9" s="780"/>
      <c r="H9" s="831"/>
      <c r="I9" s="831"/>
      <c r="J9" s="831"/>
      <c r="K9" s="831"/>
      <c r="L9" s="831"/>
      <c r="M9" s="831"/>
      <c r="N9" s="831"/>
      <c r="O9" s="831"/>
      <c r="P9" s="831"/>
      <c r="Q9" s="831"/>
      <c r="R9" s="831"/>
      <c r="S9" s="831"/>
      <c r="T9" s="831"/>
      <c r="U9" s="831"/>
      <c r="V9" s="831"/>
      <c r="W9" s="831"/>
      <c r="X9" s="831"/>
      <c r="Y9" s="831"/>
      <c r="Z9" s="831"/>
      <c r="AA9" s="831"/>
      <c r="AB9" s="831"/>
      <c r="AC9" s="831"/>
    </row>
    <row r="10" spans="1:29" s="777" customFormat="1" ht="17.100000000000001" customHeight="1">
      <c r="A10" s="822" t="s">
        <v>3616</v>
      </c>
      <c r="B10" s="822"/>
      <c r="C10" s="822"/>
      <c r="D10" s="822"/>
      <c r="E10" s="822"/>
      <c r="F10" s="822"/>
      <c r="G10" s="822"/>
      <c r="H10" s="832"/>
      <c r="I10" s="832"/>
      <c r="J10" s="832"/>
      <c r="K10" s="832"/>
      <c r="L10" s="832"/>
      <c r="M10" s="832"/>
      <c r="N10" s="832"/>
      <c r="O10" s="832"/>
      <c r="P10" s="832"/>
      <c r="Q10" s="832"/>
      <c r="R10" s="832"/>
      <c r="S10" s="832"/>
      <c r="T10" s="832"/>
      <c r="U10" s="832"/>
      <c r="V10" s="832"/>
      <c r="W10" s="832"/>
      <c r="X10" s="832"/>
      <c r="Y10" s="832"/>
      <c r="Z10" s="832"/>
      <c r="AA10" s="832"/>
      <c r="AB10" s="832"/>
      <c r="AC10" s="832"/>
    </row>
    <row r="11" spans="1:29" s="777" customFormat="1" ht="17.100000000000001" customHeight="1">
      <c r="A11" s="780" t="s">
        <v>2733</v>
      </c>
      <c r="B11" s="780"/>
      <c r="C11" s="780"/>
      <c r="D11" s="780"/>
      <c r="E11" s="780"/>
      <c r="F11" s="780"/>
      <c r="G11" s="780"/>
      <c r="H11" s="2047" t="str">
        <f>IF('第二面（主）'!K11&lt;&gt;"",'第二面（主）'!K11,"")</f>
        <v/>
      </c>
      <c r="I11" s="2047"/>
      <c r="J11" s="2047"/>
      <c r="K11" s="2047"/>
      <c r="L11" s="2047"/>
      <c r="M11" s="2047"/>
      <c r="N11" s="2047"/>
      <c r="O11" s="2047"/>
      <c r="P11" s="2047"/>
      <c r="Q11" s="2047"/>
      <c r="R11" s="2047"/>
      <c r="S11" s="2047"/>
      <c r="T11" s="2047"/>
      <c r="U11" s="2047"/>
      <c r="V11" s="2047"/>
      <c r="W11" s="2047"/>
      <c r="X11" s="2047"/>
      <c r="Y11" s="2047"/>
      <c r="Z11" s="2047"/>
      <c r="AA11" s="2047"/>
      <c r="AB11" s="2047"/>
      <c r="AC11" s="2047"/>
    </row>
    <row r="12" spans="1:29" s="777" customFormat="1" ht="17.100000000000001" customHeight="1">
      <c r="A12" s="780" t="s">
        <v>2734</v>
      </c>
      <c r="B12" s="780"/>
      <c r="C12" s="780"/>
      <c r="D12" s="780"/>
      <c r="E12" s="780"/>
      <c r="F12" s="780"/>
      <c r="G12" s="780"/>
      <c r="H12" s="2047" t="str">
        <f>IF('第二面（主）'!K12&lt;&gt;"",'第二面（主）'!K12,"")</f>
        <v/>
      </c>
      <c r="I12" s="2047"/>
      <c r="J12" s="2047"/>
      <c r="K12" s="2047"/>
      <c r="L12" s="2047"/>
      <c r="M12" s="2047"/>
      <c r="N12" s="2047"/>
      <c r="O12" s="2047"/>
      <c r="P12" s="2047"/>
      <c r="Q12" s="2047"/>
      <c r="R12" s="2047"/>
      <c r="S12" s="2047"/>
      <c r="T12" s="2047"/>
      <c r="U12" s="2047"/>
      <c r="V12" s="2047"/>
      <c r="W12" s="2047"/>
      <c r="X12" s="2047"/>
      <c r="Y12" s="2047"/>
      <c r="Z12" s="2047"/>
      <c r="AA12" s="2047"/>
      <c r="AB12" s="2047"/>
      <c r="AC12" s="2047"/>
    </row>
    <row r="13" spans="1:29" s="777" customFormat="1" ht="17.100000000000001" customHeight="1">
      <c r="A13" s="780" t="s">
        <v>2735</v>
      </c>
      <c r="B13" s="780"/>
      <c r="C13" s="780"/>
      <c r="D13" s="780"/>
      <c r="E13" s="780"/>
      <c r="F13" s="780"/>
      <c r="G13" s="780"/>
      <c r="H13" s="2053" t="str">
        <f>IF('第二面（主）'!K13&lt;&gt;"",'第二面（主）'!K13,"")</f>
        <v/>
      </c>
      <c r="I13" s="2053"/>
      <c r="J13" s="2053"/>
      <c r="K13" s="830"/>
      <c r="L13" s="810"/>
      <c r="M13" s="810"/>
      <c r="N13" s="810"/>
      <c r="O13" s="810"/>
      <c r="P13" s="810"/>
      <c r="Q13" s="810"/>
      <c r="R13" s="810"/>
      <c r="S13" s="810"/>
      <c r="T13" s="810"/>
      <c r="U13" s="810"/>
      <c r="V13" s="810"/>
      <c r="W13" s="810"/>
      <c r="X13" s="810"/>
      <c r="Y13" s="810"/>
      <c r="Z13" s="810"/>
      <c r="AA13" s="810"/>
      <c r="AB13" s="810"/>
      <c r="AC13" s="810"/>
    </row>
    <row r="14" spans="1:29" s="777" customFormat="1" ht="17.100000000000001" customHeight="1">
      <c r="A14" s="780" t="s">
        <v>2736</v>
      </c>
      <c r="B14" s="780"/>
      <c r="C14" s="780"/>
      <c r="D14" s="780"/>
      <c r="E14" s="780"/>
      <c r="F14" s="780"/>
      <c r="G14" s="780"/>
      <c r="H14" s="2047" t="str">
        <f>IF('第二面（主）'!K14&lt;&gt;"",'第二面（主）'!K14,"")</f>
        <v/>
      </c>
      <c r="I14" s="2047"/>
      <c r="J14" s="2047"/>
      <c r="K14" s="2047"/>
      <c r="L14" s="2047"/>
      <c r="M14" s="2047"/>
      <c r="N14" s="2047"/>
      <c r="O14" s="2047"/>
      <c r="P14" s="2047"/>
      <c r="Q14" s="2047"/>
      <c r="R14" s="2047"/>
      <c r="S14" s="2047"/>
      <c r="T14" s="2047"/>
      <c r="U14" s="2047"/>
      <c r="V14" s="2047"/>
      <c r="W14" s="2047"/>
      <c r="X14" s="2047"/>
      <c r="Y14" s="2047"/>
      <c r="Z14" s="2047"/>
      <c r="AA14" s="2047"/>
      <c r="AB14" s="2047"/>
      <c r="AC14" s="2047"/>
    </row>
    <row r="15" spans="1:29" s="777" customFormat="1" ht="17.100000000000001" customHeight="1">
      <c r="A15" s="780" t="s">
        <v>2737</v>
      </c>
      <c r="B15" s="780"/>
      <c r="C15" s="780"/>
      <c r="D15" s="780"/>
      <c r="E15" s="780"/>
      <c r="F15" s="780"/>
      <c r="G15" s="780"/>
      <c r="H15" s="2042" t="str">
        <f>IF('第二面（主）'!K15&lt;&gt;"",'第二面（主）'!K15,"")</f>
        <v/>
      </c>
      <c r="I15" s="2042"/>
      <c r="J15" s="2042"/>
      <c r="K15" s="2042"/>
      <c r="L15" s="2042"/>
      <c r="M15" s="2042"/>
      <c r="N15" s="2042"/>
      <c r="O15" s="2042"/>
      <c r="P15" s="2042"/>
      <c r="Q15" s="2042"/>
      <c r="R15" s="2042"/>
      <c r="S15" s="2042"/>
      <c r="T15" s="2042"/>
      <c r="U15" s="2042"/>
      <c r="V15" s="2042"/>
      <c r="W15" s="2042"/>
      <c r="X15" s="2042"/>
      <c r="Y15" s="2042"/>
      <c r="Z15" s="2042"/>
      <c r="AA15" s="2042"/>
      <c r="AB15" s="2042"/>
      <c r="AC15" s="2042"/>
    </row>
    <row r="16" spans="1:29" s="777" customFormat="1" ht="17.100000000000001" customHeight="1">
      <c r="A16" s="780"/>
      <c r="B16" s="780"/>
      <c r="C16" s="780"/>
      <c r="D16" s="780"/>
      <c r="E16" s="780"/>
      <c r="F16" s="780"/>
      <c r="G16" s="780"/>
      <c r="H16" s="831"/>
      <c r="I16" s="831"/>
      <c r="J16" s="831"/>
      <c r="K16" s="831"/>
      <c r="L16" s="831"/>
      <c r="M16" s="831"/>
      <c r="N16" s="831"/>
      <c r="O16" s="831"/>
      <c r="P16" s="831"/>
      <c r="Q16" s="831"/>
      <c r="R16" s="831"/>
      <c r="S16" s="831"/>
      <c r="T16" s="831"/>
      <c r="U16" s="831"/>
      <c r="V16" s="831"/>
      <c r="W16" s="831"/>
      <c r="X16" s="831"/>
      <c r="Y16" s="831"/>
      <c r="Z16" s="831"/>
      <c r="AA16" s="831"/>
      <c r="AB16" s="831"/>
      <c r="AC16" s="831"/>
    </row>
    <row r="17" spans="1:29" s="777" customFormat="1" ht="17.100000000000001" customHeight="1">
      <c r="A17" s="822" t="s">
        <v>3617</v>
      </c>
      <c r="B17" s="822"/>
      <c r="C17" s="822"/>
      <c r="D17" s="822"/>
      <c r="E17" s="822"/>
      <c r="F17" s="822"/>
      <c r="G17" s="822"/>
      <c r="H17" s="832"/>
      <c r="I17" s="832"/>
      <c r="J17" s="832"/>
      <c r="K17" s="832"/>
      <c r="L17" s="832"/>
      <c r="M17" s="832"/>
      <c r="N17" s="832"/>
      <c r="O17" s="832"/>
      <c r="P17" s="832"/>
      <c r="Q17" s="832"/>
      <c r="R17" s="832"/>
      <c r="S17" s="832"/>
      <c r="T17" s="832"/>
      <c r="U17" s="832"/>
      <c r="V17" s="832"/>
      <c r="W17" s="832"/>
      <c r="X17" s="832"/>
      <c r="Y17" s="832"/>
      <c r="Z17" s="832"/>
      <c r="AA17" s="832"/>
      <c r="AB17" s="832"/>
      <c r="AC17" s="832"/>
    </row>
    <row r="18" spans="1:29" s="777" customFormat="1" ht="17.100000000000001" customHeight="1">
      <c r="A18" s="780" t="s">
        <v>2733</v>
      </c>
      <c r="B18" s="780"/>
      <c r="C18" s="780"/>
      <c r="D18" s="780"/>
      <c r="E18" s="780"/>
      <c r="F18" s="780"/>
      <c r="G18" s="780"/>
      <c r="H18" s="2047" t="str">
        <f>IF('第二面（主）'!K18&lt;&gt;"",'第二面（主）'!K18,"")</f>
        <v/>
      </c>
      <c r="I18" s="2047"/>
      <c r="J18" s="2047"/>
      <c r="K18" s="2047"/>
      <c r="L18" s="2047"/>
      <c r="M18" s="2047"/>
      <c r="N18" s="2047"/>
      <c r="O18" s="2047"/>
      <c r="P18" s="2047"/>
      <c r="Q18" s="2047"/>
      <c r="R18" s="2047"/>
      <c r="S18" s="2047"/>
      <c r="T18" s="2047"/>
      <c r="U18" s="2047"/>
      <c r="V18" s="2047"/>
      <c r="W18" s="2047"/>
      <c r="X18" s="2047"/>
      <c r="Y18" s="2047"/>
      <c r="Z18" s="2047"/>
      <c r="AA18" s="2047"/>
      <c r="AB18" s="2047"/>
      <c r="AC18" s="2047"/>
    </row>
    <row r="19" spans="1:29" s="777" customFormat="1" ht="17.100000000000001" customHeight="1">
      <c r="A19" s="780" t="s">
        <v>2734</v>
      </c>
      <c r="B19" s="780"/>
      <c r="C19" s="780"/>
      <c r="D19" s="780"/>
      <c r="E19" s="780"/>
      <c r="F19" s="780"/>
      <c r="G19" s="780"/>
      <c r="H19" s="2047" t="str">
        <f>IF('第二面（主）'!K19&lt;&gt;"",'第二面（主）'!K19,"")</f>
        <v/>
      </c>
      <c r="I19" s="2047"/>
      <c r="J19" s="2047"/>
      <c r="K19" s="2047"/>
      <c r="L19" s="2047"/>
      <c r="M19" s="2047"/>
      <c r="N19" s="2047"/>
      <c r="O19" s="2047"/>
      <c r="P19" s="2047"/>
      <c r="Q19" s="2047"/>
      <c r="R19" s="2047"/>
      <c r="S19" s="2047"/>
      <c r="T19" s="2047"/>
      <c r="U19" s="2047"/>
      <c r="V19" s="2047"/>
      <c r="W19" s="2047"/>
      <c r="X19" s="2047"/>
      <c r="Y19" s="2047"/>
      <c r="Z19" s="2047"/>
      <c r="AA19" s="2047"/>
      <c r="AB19" s="2047"/>
      <c r="AC19" s="2047"/>
    </row>
    <row r="20" spans="1:29" s="777" customFormat="1" ht="17.100000000000001" customHeight="1">
      <c r="A20" s="780" t="s">
        <v>2735</v>
      </c>
      <c r="B20" s="780"/>
      <c r="C20" s="780"/>
      <c r="D20" s="780"/>
      <c r="E20" s="780"/>
      <c r="F20" s="780"/>
      <c r="G20" s="780"/>
      <c r="H20" s="2053" t="str">
        <f>IF('第二面（主）'!K20&lt;&gt;"",'第二面（主）'!K20,"")</f>
        <v/>
      </c>
      <c r="I20" s="2053"/>
      <c r="J20" s="2053"/>
      <c r="K20" s="830"/>
      <c r="L20" s="810"/>
      <c r="M20" s="810"/>
      <c r="N20" s="810"/>
      <c r="O20" s="810"/>
      <c r="P20" s="810"/>
      <c r="Q20" s="810"/>
      <c r="R20" s="810"/>
      <c r="S20" s="810"/>
      <c r="T20" s="810"/>
      <c r="U20" s="810"/>
      <c r="V20" s="810"/>
      <c r="W20" s="810"/>
      <c r="X20" s="810"/>
      <c r="Y20" s="810"/>
      <c r="Z20" s="810"/>
      <c r="AA20" s="810"/>
      <c r="AB20" s="810"/>
      <c r="AC20" s="810"/>
    </row>
    <row r="21" spans="1:29" s="777" customFormat="1" ht="17.100000000000001" customHeight="1">
      <c r="A21" s="780" t="s">
        <v>2736</v>
      </c>
      <c r="B21" s="780"/>
      <c r="C21" s="780"/>
      <c r="D21" s="780"/>
      <c r="E21" s="780"/>
      <c r="F21" s="780"/>
      <c r="G21" s="780"/>
      <c r="H21" s="2047" t="str">
        <f>IF('第二面（主）'!K21&lt;&gt;"",'第二面（主）'!K21,"")</f>
        <v/>
      </c>
      <c r="I21" s="2047"/>
      <c r="J21" s="2047"/>
      <c r="K21" s="2047"/>
      <c r="L21" s="2047"/>
      <c r="M21" s="2047"/>
      <c r="N21" s="2047"/>
      <c r="O21" s="2047"/>
      <c r="P21" s="2047"/>
      <c r="Q21" s="2047"/>
      <c r="R21" s="2047"/>
      <c r="S21" s="2047"/>
      <c r="T21" s="2047"/>
      <c r="U21" s="2047"/>
      <c r="V21" s="2047"/>
      <c r="W21" s="2047"/>
      <c r="X21" s="2047"/>
      <c r="Y21" s="2047"/>
      <c r="Z21" s="2047"/>
      <c r="AA21" s="2047"/>
      <c r="AB21" s="2047"/>
      <c r="AC21" s="2047"/>
    </row>
    <row r="22" spans="1:29" s="777" customFormat="1" ht="17.100000000000001" customHeight="1">
      <c r="A22" s="780" t="s">
        <v>2737</v>
      </c>
      <c r="B22" s="780"/>
      <c r="C22" s="780"/>
      <c r="D22" s="780"/>
      <c r="E22" s="780"/>
      <c r="F22" s="780"/>
      <c r="G22" s="780"/>
      <c r="H22" s="2042" t="str">
        <f>IF('第二面（主）'!K22&lt;&gt;"",'第二面（主）'!K22,"")</f>
        <v/>
      </c>
      <c r="I22" s="2042"/>
      <c r="J22" s="2042"/>
      <c r="K22" s="2042"/>
      <c r="L22" s="2042"/>
      <c r="M22" s="2042"/>
      <c r="N22" s="2042"/>
      <c r="O22" s="2042"/>
      <c r="P22" s="2042"/>
      <c r="Q22" s="2042"/>
      <c r="R22" s="2042"/>
      <c r="S22" s="2042"/>
      <c r="T22" s="2042"/>
      <c r="U22" s="2042"/>
      <c r="V22" s="2042"/>
      <c r="W22" s="2042"/>
      <c r="X22" s="2042"/>
      <c r="Y22" s="2042"/>
      <c r="Z22" s="2042"/>
      <c r="AA22" s="2042"/>
      <c r="AB22" s="2042"/>
      <c r="AC22" s="2042"/>
    </row>
    <row r="23" spans="1:29" s="777" customFormat="1" ht="17.100000000000001" customHeight="1">
      <c r="A23" s="780"/>
      <c r="B23" s="780"/>
      <c r="C23" s="780"/>
      <c r="D23" s="780"/>
      <c r="E23" s="780"/>
      <c r="F23" s="780"/>
      <c r="G23" s="780"/>
      <c r="H23" s="831"/>
      <c r="I23" s="831"/>
      <c r="J23" s="831"/>
      <c r="K23" s="831"/>
      <c r="L23" s="831"/>
      <c r="M23" s="831"/>
      <c r="N23" s="831"/>
      <c r="O23" s="831"/>
      <c r="P23" s="831"/>
      <c r="Q23" s="831"/>
      <c r="R23" s="831"/>
      <c r="S23" s="831"/>
      <c r="T23" s="831"/>
      <c r="U23" s="831"/>
      <c r="V23" s="831"/>
      <c r="W23" s="831"/>
      <c r="X23" s="831"/>
      <c r="Y23" s="831"/>
      <c r="Z23" s="831"/>
      <c r="AA23" s="831"/>
      <c r="AB23" s="831"/>
      <c r="AC23" s="831"/>
    </row>
    <row r="24" spans="1:29" s="777" customFormat="1" ht="17.100000000000001" customHeight="1">
      <c r="A24" s="822" t="s">
        <v>3618</v>
      </c>
      <c r="B24" s="822"/>
      <c r="C24" s="822"/>
      <c r="D24" s="822"/>
      <c r="E24" s="822"/>
      <c r="F24" s="822"/>
      <c r="G24" s="822"/>
      <c r="H24" s="832"/>
      <c r="I24" s="832"/>
      <c r="J24" s="832"/>
      <c r="K24" s="832"/>
      <c r="L24" s="832"/>
      <c r="M24" s="832"/>
      <c r="N24" s="832"/>
      <c r="O24" s="832"/>
      <c r="P24" s="832"/>
      <c r="Q24" s="832"/>
      <c r="R24" s="832"/>
      <c r="S24" s="832"/>
      <c r="T24" s="832"/>
      <c r="U24" s="832"/>
      <c r="V24" s="832"/>
      <c r="W24" s="832"/>
      <c r="X24" s="832"/>
      <c r="Y24" s="832"/>
      <c r="Z24" s="832"/>
      <c r="AA24" s="832"/>
      <c r="AB24" s="832"/>
      <c r="AC24" s="832"/>
    </row>
    <row r="25" spans="1:29" s="777" customFormat="1" ht="17.100000000000001" customHeight="1">
      <c r="A25" s="780" t="s">
        <v>2733</v>
      </c>
      <c r="B25" s="780"/>
      <c r="C25" s="780"/>
      <c r="D25" s="780"/>
      <c r="E25" s="780"/>
      <c r="F25" s="780"/>
      <c r="G25" s="780"/>
      <c r="H25" s="2047" t="str">
        <f>IF('第二面（主）'!K25&lt;&gt;"",'第二面（主）'!K25,"")</f>
        <v/>
      </c>
      <c r="I25" s="2047"/>
      <c r="J25" s="2047"/>
      <c r="K25" s="2047"/>
      <c r="L25" s="2047"/>
      <c r="M25" s="2047"/>
      <c r="N25" s="2047"/>
      <c r="O25" s="2047"/>
      <c r="P25" s="2047"/>
      <c r="Q25" s="2047"/>
      <c r="R25" s="2047"/>
      <c r="S25" s="2047"/>
      <c r="T25" s="2047"/>
      <c r="U25" s="2047"/>
      <c r="V25" s="2047"/>
      <c r="W25" s="2047"/>
      <c r="X25" s="2047"/>
      <c r="Y25" s="2047"/>
      <c r="Z25" s="2047"/>
      <c r="AA25" s="2047"/>
      <c r="AB25" s="2047"/>
      <c r="AC25" s="2047"/>
    </row>
    <row r="26" spans="1:29" s="777" customFormat="1" ht="17.100000000000001" customHeight="1">
      <c r="A26" s="780" t="s">
        <v>2734</v>
      </c>
      <c r="B26" s="780"/>
      <c r="C26" s="780"/>
      <c r="D26" s="780"/>
      <c r="E26" s="780"/>
      <c r="F26" s="780"/>
      <c r="G26" s="780"/>
      <c r="H26" s="2047" t="str">
        <f>IF('第二面（主）'!K26&lt;&gt;"",'第二面（主）'!K26,"")</f>
        <v/>
      </c>
      <c r="I26" s="2047"/>
      <c r="J26" s="2047"/>
      <c r="K26" s="2047"/>
      <c r="L26" s="2047"/>
      <c r="M26" s="2047"/>
      <c r="N26" s="2047"/>
      <c r="O26" s="2047"/>
      <c r="P26" s="2047"/>
      <c r="Q26" s="2047"/>
      <c r="R26" s="2047"/>
      <c r="S26" s="2047"/>
      <c r="T26" s="2047"/>
      <c r="U26" s="2047"/>
      <c r="V26" s="2047"/>
      <c r="W26" s="2047"/>
      <c r="X26" s="2047"/>
      <c r="Y26" s="2047"/>
      <c r="Z26" s="2047"/>
      <c r="AA26" s="2047"/>
      <c r="AB26" s="2047"/>
      <c r="AC26" s="2047"/>
    </row>
    <row r="27" spans="1:29" s="777" customFormat="1" ht="17.100000000000001" customHeight="1">
      <c r="A27" s="780" t="s">
        <v>2735</v>
      </c>
      <c r="B27" s="780"/>
      <c r="C27" s="780"/>
      <c r="D27" s="780"/>
      <c r="E27" s="780"/>
      <c r="F27" s="780"/>
      <c r="G27" s="780"/>
      <c r="H27" s="2053" t="str">
        <f>IF('第二面（主）'!K27&lt;&gt;"",'第二面（主）'!K27,"")</f>
        <v/>
      </c>
      <c r="I27" s="2053"/>
      <c r="J27" s="2053"/>
      <c r="K27" s="830"/>
      <c r="L27" s="810"/>
      <c r="M27" s="810"/>
      <c r="N27" s="810"/>
      <c r="O27" s="810"/>
      <c r="P27" s="810"/>
      <c r="Q27" s="810"/>
      <c r="R27" s="810"/>
      <c r="S27" s="810"/>
      <c r="T27" s="810"/>
      <c r="U27" s="810"/>
      <c r="V27" s="810"/>
      <c r="W27" s="810"/>
      <c r="X27" s="810"/>
      <c r="Y27" s="810"/>
      <c r="Z27" s="810"/>
      <c r="AA27" s="810"/>
      <c r="AB27" s="810"/>
      <c r="AC27" s="810"/>
    </row>
    <row r="28" spans="1:29" s="777" customFormat="1" ht="17.100000000000001" customHeight="1">
      <c r="A28" s="780" t="s">
        <v>2736</v>
      </c>
      <c r="B28" s="780"/>
      <c r="C28" s="780"/>
      <c r="D28" s="780"/>
      <c r="E28" s="780"/>
      <c r="F28" s="780"/>
      <c r="G28" s="780"/>
      <c r="H28" s="2047" t="str">
        <f>IF('第二面（主）'!K28&lt;&gt;"",'第二面（主）'!K28,"")</f>
        <v/>
      </c>
      <c r="I28" s="2047"/>
      <c r="J28" s="2047"/>
      <c r="K28" s="2047"/>
      <c r="L28" s="2047"/>
      <c r="M28" s="2047"/>
      <c r="N28" s="2047"/>
      <c r="O28" s="2047"/>
      <c r="P28" s="2047"/>
      <c r="Q28" s="2047"/>
      <c r="R28" s="2047"/>
      <c r="S28" s="2047"/>
      <c r="T28" s="2047"/>
      <c r="U28" s="2047"/>
      <c r="V28" s="2047"/>
      <c r="W28" s="2047"/>
      <c r="X28" s="2047"/>
      <c r="Y28" s="2047"/>
      <c r="Z28" s="2047"/>
      <c r="AA28" s="2047"/>
      <c r="AB28" s="2047"/>
      <c r="AC28" s="2047"/>
    </row>
    <row r="29" spans="1:29" s="777" customFormat="1" ht="17.100000000000001" customHeight="1">
      <c r="A29" s="780" t="s">
        <v>2737</v>
      </c>
      <c r="B29" s="780"/>
      <c r="C29" s="780"/>
      <c r="D29" s="780"/>
      <c r="E29" s="780"/>
      <c r="F29" s="780"/>
      <c r="G29" s="780"/>
      <c r="H29" s="2042" t="str">
        <f>IF('第二面（主）'!K29&lt;&gt;"",'第二面（主）'!K29,"")</f>
        <v/>
      </c>
      <c r="I29" s="2042"/>
      <c r="J29" s="2042"/>
      <c r="K29" s="2042"/>
      <c r="L29" s="2042"/>
      <c r="M29" s="2042"/>
      <c r="N29" s="2042"/>
      <c r="O29" s="2042"/>
      <c r="P29" s="2042"/>
      <c r="Q29" s="2042"/>
      <c r="R29" s="2042"/>
      <c r="S29" s="2042"/>
      <c r="T29" s="2042"/>
      <c r="U29" s="2042"/>
      <c r="V29" s="2042"/>
      <c r="W29" s="2042"/>
      <c r="X29" s="2042"/>
      <c r="Y29" s="2042"/>
      <c r="Z29" s="2042"/>
      <c r="AA29" s="2042"/>
      <c r="AB29" s="2042"/>
      <c r="AC29" s="2042"/>
    </row>
    <row r="30" spans="1:29" s="777" customFormat="1" ht="17.100000000000001" customHeight="1">
      <c r="A30" s="780"/>
      <c r="B30" s="780"/>
      <c r="C30" s="780"/>
      <c r="D30" s="780"/>
      <c r="E30" s="780"/>
      <c r="F30" s="780"/>
      <c r="G30" s="780"/>
      <c r="H30" s="806"/>
      <c r="I30" s="806"/>
      <c r="J30" s="806"/>
      <c r="K30" s="806"/>
      <c r="L30" s="806"/>
      <c r="M30" s="806"/>
      <c r="N30" s="806"/>
      <c r="O30" s="806"/>
      <c r="P30" s="806"/>
      <c r="Q30" s="806"/>
      <c r="R30" s="806"/>
      <c r="S30" s="806"/>
      <c r="T30" s="806"/>
      <c r="U30" s="806"/>
      <c r="V30" s="806"/>
      <c r="W30" s="806"/>
      <c r="X30" s="806"/>
      <c r="Y30" s="806"/>
      <c r="Z30" s="806"/>
      <c r="AA30" s="806"/>
      <c r="AB30" s="806"/>
      <c r="AC30" s="806"/>
    </row>
    <row r="31" spans="1:29" s="777" customFormat="1" ht="17.100000000000001" customHeight="1">
      <c r="A31" s="822" t="s">
        <v>3619</v>
      </c>
      <c r="B31" s="822"/>
      <c r="C31" s="822"/>
      <c r="D31" s="822"/>
      <c r="E31" s="822"/>
      <c r="F31" s="822"/>
      <c r="G31" s="822"/>
      <c r="H31" s="829"/>
      <c r="I31" s="829"/>
      <c r="J31" s="829"/>
      <c r="K31" s="829"/>
      <c r="L31" s="829"/>
      <c r="M31" s="829"/>
      <c r="N31" s="829"/>
      <c r="O31" s="829"/>
      <c r="P31" s="829"/>
      <c r="Q31" s="829"/>
      <c r="R31" s="829"/>
      <c r="S31" s="829"/>
      <c r="T31" s="829"/>
      <c r="U31" s="829"/>
      <c r="V31" s="829"/>
      <c r="W31" s="829"/>
      <c r="X31" s="829"/>
      <c r="Y31" s="829"/>
      <c r="Z31" s="829"/>
      <c r="AA31" s="829"/>
      <c r="AB31" s="829"/>
      <c r="AC31" s="829"/>
    </row>
    <row r="32" spans="1:29" s="777" customFormat="1" ht="17.100000000000001" customHeight="1">
      <c r="A32" s="780" t="s">
        <v>2733</v>
      </c>
      <c r="B32" s="780"/>
      <c r="C32" s="780"/>
      <c r="D32" s="780"/>
      <c r="E32" s="780"/>
      <c r="F32" s="780"/>
      <c r="G32" s="780"/>
      <c r="H32" s="2047" t="str">
        <f>IF('第二面（主）'!K32&lt;&gt;"",'第二面（主）'!K32,"")</f>
        <v/>
      </c>
      <c r="I32" s="2047"/>
      <c r="J32" s="2047"/>
      <c r="K32" s="2047"/>
      <c r="L32" s="2047"/>
      <c r="M32" s="2047"/>
      <c r="N32" s="2047"/>
      <c r="O32" s="2047"/>
      <c r="P32" s="2047"/>
      <c r="Q32" s="2047"/>
      <c r="R32" s="2047"/>
      <c r="S32" s="2047"/>
      <c r="T32" s="2047"/>
      <c r="U32" s="2047"/>
      <c r="V32" s="2047"/>
      <c r="W32" s="2047"/>
      <c r="X32" s="2047"/>
      <c r="Y32" s="2047"/>
      <c r="Z32" s="2047"/>
      <c r="AA32" s="2047"/>
      <c r="AB32" s="2047"/>
      <c r="AC32" s="2047"/>
    </row>
    <row r="33" spans="1:29" s="777" customFormat="1" ht="17.100000000000001" customHeight="1">
      <c r="A33" s="780" t="s">
        <v>2734</v>
      </c>
      <c r="B33" s="780"/>
      <c r="C33" s="780"/>
      <c r="D33" s="780"/>
      <c r="E33" s="780"/>
      <c r="F33" s="780"/>
      <c r="G33" s="780"/>
      <c r="H33" s="2047" t="str">
        <f>IF('第二面（主）'!K33&lt;&gt;"",'第二面（主）'!K33,"")</f>
        <v/>
      </c>
      <c r="I33" s="2047"/>
      <c r="J33" s="2047"/>
      <c r="K33" s="2047"/>
      <c r="L33" s="2047"/>
      <c r="M33" s="2047"/>
      <c r="N33" s="2047"/>
      <c r="O33" s="2047"/>
      <c r="P33" s="2047"/>
      <c r="Q33" s="2047"/>
      <c r="R33" s="2047"/>
      <c r="S33" s="2047"/>
      <c r="T33" s="2047"/>
      <c r="U33" s="2047"/>
      <c r="V33" s="2047"/>
      <c r="W33" s="2047"/>
      <c r="X33" s="2047"/>
      <c r="Y33" s="2047"/>
      <c r="Z33" s="2047"/>
      <c r="AA33" s="2047"/>
      <c r="AB33" s="2047"/>
      <c r="AC33" s="2047"/>
    </row>
    <row r="34" spans="1:29" s="777" customFormat="1" ht="17.100000000000001" customHeight="1">
      <c r="A34" s="780" t="s">
        <v>2735</v>
      </c>
      <c r="B34" s="780"/>
      <c r="C34" s="780"/>
      <c r="D34" s="780"/>
      <c r="E34" s="780"/>
      <c r="F34" s="780"/>
      <c r="G34" s="780"/>
      <c r="H34" s="2053" t="str">
        <f>IF('第二面（主）'!K34&lt;&gt;"",'第二面（主）'!K34,"")</f>
        <v/>
      </c>
      <c r="I34" s="2053"/>
      <c r="J34" s="2053"/>
      <c r="K34" s="830"/>
      <c r="L34" s="810"/>
      <c r="M34" s="810"/>
      <c r="N34" s="810"/>
      <c r="O34" s="810"/>
      <c r="P34" s="810"/>
      <c r="Q34" s="810"/>
      <c r="R34" s="810"/>
      <c r="S34" s="810"/>
      <c r="T34" s="810"/>
      <c r="U34" s="810"/>
      <c r="V34" s="810"/>
      <c r="W34" s="810"/>
      <c r="X34" s="810"/>
      <c r="Y34" s="810"/>
      <c r="Z34" s="810"/>
      <c r="AA34" s="810"/>
      <c r="AB34" s="810"/>
      <c r="AC34" s="810"/>
    </row>
    <row r="35" spans="1:29" s="777" customFormat="1" ht="17.100000000000001" customHeight="1">
      <c r="A35" s="780" t="s">
        <v>2736</v>
      </c>
      <c r="B35" s="780"/>
      <c r="C35" s="780"/>
      <c r="D35" s="780"/>
      <c r="E35" s="780"/>
      <c r="F35" s="780"/>
      <c r="G35" s="780"/>
      <c r="H35" s="2047" t="str">
        <f>IF('第二面（主）'!K35&lt;&gt;"",'第二面（主）'!K35,"")</f>
        <v/>
      </c>
      <c r="I35" s="2047"/>
      <c r="J35" s="2047"/>
      <c r="K35" s="2047"/>
      <c r="L35" s="2047"/>
      <c r="M35" s="2047"/>
      <c r="N35" s="2047"/>
      <c r="O35" s="2047"/>
      <c r="P35" s="2047"/>
      <c r="Q35" s="2047"/>
      <c r="R35" s="2047"/>
      <c r="S35" s="2047"/>
      <c r="T35" s="2047"/>
      <c r="U35" s="2047"/>
      <c r="V35" s="2047"/>
      <c r="W35" s="2047"/>
      <c r="X35" s="2047"/>
      <c r="Y35" s="2047"/>
      <c r="Z35" s="2047"/>
      <c r="AA35" s="2047"/>
      <c r="AB35" s="2047"/>
      <c r="AC35" s="2047"/>
    </row>
    <row r="36" spans="1:29" s="777" customFormat="1" ht="17.100000000000001" customHeight="1">
      <c r="A36" s="780" t="s">
        <v>2737</v>
      </c>
      <c r="B36" s="780"/>
      <c r="C36" s="780"/>
      <c r="D36" s="780"/>
      <c r="E36" s="780"/>
      <c r="F36" s="780"/>
      <c r="G36" s="780"/>
      <c r="H36" s="2042" t="str">
        <f>IF('第二面（主）'!K36&lt;&gt;"",'第二面（主）'!K36,"")</f>
        <v/>
      </c>
      <c r="I36" s="2042"/>
      <c r="J36" s="2042"/>
      <c r="K36" s="2042"/>
      <c r="L36" s="2042"/>
      <c r="M36" s="2042"/>
      <c r="N36" s="2042"/>
      <c r="O36" s="2042"/>
      <c r="P36" s="2042"/>
      <c r="Q36" s="2042"/>
      <c r="R36" s="2042"/>
      <c r="S36" s="2042"/>
      <c r="T36" s="2042"/>
      <c r="U36" s="2042"/>
      <c r="V36" s="2042"/>
      <c r="W36" s="2042"/>
      <c r="X36" s="2042"/>
      <c r="Y36" s="2042"/>
      <c r="Z36" s="2042"/>
      <c r="AA36" s="2042"/>
      <c r="AB36" s="2042"/>
      <c r="AC36" s="2042"/>
    </row>
    <row r="37" spans="1:29" s="777" customFormat="1" ht="17.100000000000001" customHeight="1">
      <c r="A37" s="780"/>
      <c r="B37" s="780"/>
      <c r="C37" s="780"/>
      <c r="D37" s="780"/>
      <c r="E37" s="780"/>
      <c r="F37" s="780"/>
      <c r="G37" s="780"/>
      <c r="H37" s="831"/>
      <c r="I37" s="831"/>
      <c r="J37" s="831"/>
      <c r="K37" s="831"/>
      <c r="L37" s="831"/>
      <c r="M37" s="831"/>
      <c r="N37" s="831"/>
      <c r="O37" s="831"/>
      <c r="P37" s="831"/>
      <c r="Q37" s="831"/>
      <c r="R37" s="831"/>
      <c r="S37" s="831"/>
      <c r="T37" s="831"/>
      <c r="U37" s="831"/>
      <c r="V37" s="831"/>
      <c r="W37" s="831"/>
      <c r="X37" s="831"/>
      <c r="Y37" s="831"/>
      <c r="Z37" s="831"/>
      <c r="AA37" s="831"/>
      <c r="AB37" s="831"/>
      <c r="AC37" s="831"/>
    </row>
    <row r="38" spans="1:29" s="777" customFormat="1" ht="17.100000000000001" customHeight="1">
      <c r="A38" s="822" t="s">
        <v>3620</v>
      </c>
      <c r="B38" s="822"/>
      <c r="C38" s="822"/>
      <c r="D38" s="822"/>
      <c r="E38" s="822"/>
      <c r="F38" s="822"/>
      <c r="G38" s="822"/>
      <c r="H38" s="832"/>
      <c r="I38" s="832"/>
      <c r="J38" s="832"/>
      <c r="K38" s="832"/>
      <c r="L38" s="832"/>
      <c r="M38" s="832"/>
      <c r="N38" s="832"/>
      <c r="O38" s="832"/>
      <c r="P38" s="832"/>
      <c r="Q38" s="832"/>
      <c r="R38" s="832"/>
      <c r="S38" s="832"/>
      <c r="T38" s="832"/>
      <c r="U38" s="832"/>
      <c r="V38" s="832"/>
      <c r="W38" s="832"/>
      <c r="X38" s="832"/>
      <c r="Y38" s="832"/>
      <c r="Z38" s="832"/>
      <c r="AA38" s="832"/>
      <c r="AB38" s="832"/>
      <c r="AC38" s="832"/>
    </row>
    <row r="39" spans="1:29" s="777" customFormat="1" ht="17.100000000000001" customHeight="1">
      <c r="A39" s="780" t="s">
        <v>2733</v>
      </c>
      <c r="B39" s="780"/>
      <c r="C39" s="780"/>
      <c r="D39" s="780"/>
      <c r="E39" s="780"/>
      <c r="F39" s="780"/>
      <c r="G39" s="780"/>
      <c r="H39" s="2047" t="str">
        <f>IF('第二面（主）'!K39&lt;&gt;"",'第二面（主）'!K39,"")</f>
        <v/>
      </c>
      <c r="I39" s="2047"/>
      <c r="J39" s="2047"/>
      <c r="K39" s="2047"/>
      <c r="L39" s="2047"/>
      <c r="M39" s="2047"/>
      <c r="N39" s="2047"/>
      <c r="O39" s="2047"/>
      <c r="P39" s="2047"/>
      <c r="Q39" s="2047"/>
      <c r="R39" s="2047"/>
      <c r="S39" s="2047"/>
      <c r="T39" s="2047"/>
      <c r="U39" s="2047"/>
      <c r="V39" s="2047"/>
      <c r="W39" s="2047"/>
      <c r="X39" s="2047"/>
      <c r="Y39" s="2047"/>
      <c r="Z39" s="2047"/>
      <c r="AA39" s="2047"/>
      <c r="AB39" s="2047"/>
      <c r="AC39" s="2047"/>
    </row>
    <row r="40" spans="1:29" s="777" customFormat="1" ht="17.100000000000001" customHeight="1">
      <c r="A40" s="780" t="s">
        <v>2734</v>
      </c>
      <c r="B40" s="780"/>
      <c r="C40" s="780"/>
      <c r="D40" s="780"/>
      <c r="E40" s="780"/>
      <c r="F40" s="780"/>
      <c r="G40" s="780"/>
      <c r="H40" s="2047" t="str">
        <f>IF('第二面（主）'!K40&lt;&gt;"",'第二面（主）'!K40,"")</f>
        <v/>
      </c>
      <c r="I40" s="2047"/>
      <c r="J40" s="2047"/>
      <c r="K40" s="2047"/>
      <c r="L40" s="2047"/>
      <c r="M40" s="2047"/>
      <c r="N40" s="2047"/>
      <c r="O40" s="2047"/>
      <c r="P40" s="2047"/>
      <c r="Q40" s="2047"/>
      <c r="R40" s="2047"/>
      <c r="S40" s="2047"/>
      <c r="T40" s="2047"/>
      <c r="U40" s="2047"/>
      <c r="V40" s="2047"/>
      <c r="W40" s="2047"/>
      <c r="X40" s="2047"/>
      <c r="Y40" s="2047"/>
      <c r="Z40" s="2047"/>
      <c r="AA40" s="2047"/>
      <c r="AB40" s="2047"/>
      <c r="AC40" s="2047"/>
    </row>
    <row r="41" spans="1:29" s="777" customFormat="1" ht="17.100000000000001" customHeight="1">
      <c r="A41" s="780" t="s">
        <v>2735</v>
      </c>
      <c r="B41" s="780"/>
      <c r="C41" s="780"/>
      <c r="D41" s="780"/>
      <c r="E41" s="780"/>
      <c r="F41" s="780"/>
      <c r="G41" s="780"/>
      <c r="H41" s="2053" t="str">
        <f>IF('第二面（主）'!K41&lt;&gt;"",'第二面（主）'!K41,"")</f>
        <v/>
      </c>
      <c r="I41" s="2053"/>
      <c r="J41" s="2053"/>
      <c r="K41" s="830"/>
      <c r="L41" s="810"/>
      <c r="M41" s="810"/>
      <c r="N41" s="810"/>
      <c r="O41" s="810"/>
      <c r="P41" s="810"/>
      <c r="Q41" s="810"/>
      <c r="R41" s="810"/>
      <c r="S41" s="810"/>
      <c r="T41" s="810"/>
      <c r="U41" s="810"/>
      <c r="V41" s="810"/>
      <c r="W41" s="810"/>
      <c r="X41" s="810"/>
      <c r="Y41" s="810"/>
      <c r="Z41" s="810"/>
      <c r="AA41" s="810"/>
      <c r="AB41" s="810"/>
      <c r="AC41" s="810"/>
    </row>
    <row r="42" spans="1:29" s="777" customFormat="1" ht="17.100000000000001" customHeight="1">
      <c r="A42" s="780" t="s">
        <v>2736</v>
      </c>
      <c r="B42" s="780"/>
      <c r="C42" s="780"/>
      <c r="D42" s="780"/>
      <c r="E42" s="780"/>
      <c r="F42" s="780"/>
      <c r="G42" s="780"/>
      <c r="H42" s="2047" t="str">
        <f>IF('第二面（主）'!K42&lt;&gt;"",'第二面（主）'!K42,"")</f>
        <v/>
      </c>
      <c r="I42" s="2047"/>
      <c r="J42" s="2047"/>
      <c r="K42" s="2047"/>
      <c r="L42" s="2047"/>
      <c r="M42" s="2047"/>
      <c r="N42" s="2047"/>
      <c r="O42" s="2047"/>
      <c r="P42" s="2047"/>
      <c r="Q42" s="2047"/>
      <c r="R42" s="2047"/>
      <c r="S42" s="2047"/>
      <c r="T42" s="2047"/>
      <c r="U42" s="2047"/>
      <c r="V42" s="2047"/>
      <c r="W42" s="2047"/>
      <c r="X42" s="2047"/>
      <c r="Y42" s="2047"/>
      <c r="Z42" s="2047"/>
      <c r="AA42" s="2047"/>
      <c r="AB42" s="2047"/>
      <c r="AC42" s="2047"/>
    </row>
    <row r="43" spans="1:29" s="777" customFormat="1" ht="17.100000000000001" customHeight="1">
      <c r="A43" s="780" t="s">
        <v>2737</v>
      </c>
      <c r="B43" s="780"/>
      <c r="C43" s="780"/>
      <c r="D43" s="780"/>
      <c r="E43" s="780"/>
      <c r="F43" s="780"/>
      <c r="G43" s="780"/>
      <c r="H43" s="2042" t="str">
        <f>IF('第二面（主）'!K43&lt;&gt;"",'第二面（主）'!K43,"")</f>
        <v/>
      </c>
      <c r="I43" s="2042"/>
      <c r="J43" s="2042"/>
      <c r="K43" s="2042"/>
      <c r="L43" s="2042"/>
      <c r="M43" s="2042"/>
      <c r="N43" s="2042"/>
      <c r="O43" s="2042"/>
      <c r="P43" s="2042"/>
      <c r="Q43" s="2042"/>
      <c r="R43" s="2042"/>
      <c r="S43" s="2042"/>
      <c r="T43" s="2042"/>
      <c r="U43" s="2042"/>
      <c r="V43" s="2042"/>
      <c r="W43" s="2042"/>
      <c r="X43" s="2042"/>
      <c r="Y43" s="2042"/>
      <c r="Z43" s="2042"/>
      <c r="AA43" s="2042"/>
      <c r="AB43" s="2042"/>
      <c r="AC43" s="2042"/>
    </row>
    <row r="44" spans="1:29" s="777" customFormat="1" ht="17.100000000000001" customHeight="1">
      <c r="A44" s="823"/>
      <c r="B44" s="823"/>
      <c r="C44" s="823"/>
      <c r="D44" s="823"/>
      <c r="E44" s="823"/>
      <c r="F44" s="823"/>
      <c r="G44" s="823"/>
      <c r="H44" s="833"/>
      <c r="I44" s="833"/>
      <c r="J44" s="833"/>
      <c r="K44" s="833"/>
      <c r="L44" s="833"/>
      <c r="M44" s="833"/>
      <c r="N44" s="833"/>
      <c r="O44" s="833"/>
      <c r="P44" s="833"/>
      <c r="Q44" s="833"/>
      <c r="R44" s="833"/>
      <c r="S44" s="833"/>
      <c r="T44" s="833"/>
      <c r="U44" s="833"/>
      <c r="V44" s="833"/>
      <c r="W44" s="833"/>
      <c r="X44" s="833"/>
      <c r="Y44" s="833"/>
      <c r="Z44" s="833"/>
      <c r="AA44" s="833"/>
      <c r="AB44" s="833"/>
      <c r="AC44" s="833"/>
    </row>
  </sheetData>
  <mergeCells count="32">
    <mergeCell ref="H15:AC15"/>
    <mergeCell ref="A1:AC1"/>
    <mergeCell ref="A2:AC2"/>
    <mergeCell ref="H4:AC4"/>
    <mergeCell ref="H5:AC5"/>
    <mergeCell ref="H6:J6"/>
    <mergeCell ref="H7:AC7"/>
    <mergeCell ref="H8:AC8"/>
    <mergeCell ref="H11:AC11"/>
    <mergeCell ref="H12:AC12"/>
    <mergeCell ref="H13:J13"/>
    <mergeCell ref="H14:AC14"/>
    <mergeCell ref="H33:AC33"/>
    <mergeCell ref="H18:AC18"/>
    <mergeCell ref="H19:AC19"/>
    <mergeCell ref="H20:J20"/>
    <mergeCell ref="H21:AC21"/>
    <mergeCell ref="H22:AC22"/>
    <mergeCell ref="H25:AC25"/>
    <mergeCell ref="H26:AC26"/>
    <mergeCell ref="H27:J27"/>
    <mergeCell ref="H28:AC28"/>
    <mergeCell ref="H29:AC29"/>
    <mergeCell ref="H32:AC32"/>
    <mergeCell ref="H42:AC42"/>
    <mergeCell ref="H43:AC43"/>
    <mergeCell ref="H34:J34"/>
    <mergeCell ref="H35:AC35"/>
    <mergeCell ref="H36:AC36"/>
    <mergeCell ref="H39:AC39"/>
    <mergeCell ref="H40:AC40"/>
    <mergeCell ref="H41:J41"/>
  </mergeCells>
  <phoneticPr fontId="1"/>
  <dataValidations count="1">
    <dataValidation imeMode="fullKatakana" allowBlank="1" showInputMessage="1" showErrorMessage="1" sqref="H4:AC4 JD4:JY4 SZ4:TU4 ACV4:ADQ4 AMR4:ANM4 AWN4:AXI4 BGJ4:BHE4 BQF4:BRA4 CAB4:CAW4 CJX4:CKS4 CTT4:CUO4 DDP4:DEK4 DNL4:DOG4 DXH4:DYC4 EHD4:EHY4 EQZ4:ERU4 FAV4:FBQ4 FKR4:FLM4 FUN4:FVI4 GEJ4:GFE4 GOF4:GPA4 GYB4:GYW4 HHX4:HIS4 HRT4:HSO4 IBP4:ICK4 ILL4:IMG4 IVH4:IWC4 JFD4:JFY4 JOZ4:JPU4 JYV4:JZQ4 KIR4:KJM4 KSN4:KTI4 LCJ4:LDE4 LMF4:LNA4 LWB4:LWW4 MFX4:MGS4 MPT4:MQO4 MZP4:NAK4 NJL4:NKG4 NTH4:NUC4 ODD4:ODY4 OMZ4:ONU4 OWV4:OXQ4 PGR4:PHM4 PQN4:PRI4 QAJ4:QBE4 QKF4:QLA4 QUB4:QUW4 RDX4:RES4 RNT4:ROO4 RXP4:RYK4 SHL4:SIG4 SRH4:SSC4 TBD4:TBY4 TKZ4:TLU4 TUV4:TVQ4 UER4:UFM4 UON4:UPI4 UYJ4:UZE4 VIF4:VJA4 VSB4:VSW4 WBX4:WCS4 WLT4:WMO4 WVP4:WWK4 H65540:AC65540 JD65540:JY65540 SZ65540:TU65540 ACV65540:ADQ65540 AMR65540:ANM65540 AWN65540:AXI65540 BGJ65540:BHE65540 BQF65540:BRA65540 CAB65540:CAW65540 CJX65540:CKS65540 CTT65540:CUO65540 DDP65540:DEK65540 DNL65540:DOG65540 DXH65540:DYC65540 EHD65540:EHY65540 EQZ65540:ERU65540 FAV65540:FBQ65540 FKR65540:FLM65540 FUN65540:FVI65540 GEJ65540:GFE65540 GOF65540:GPA65540 GYB65540:GYW65540 HHX65540:HIS65540 HRT65540:HSO65540 IBP65540:ICK65540 ILL65540:IMG65540 IVH65540:IWC65540 JFD65540:JFY65540 JOZ65540:JPU65540 JYV65540:JZQ65540 KIR65540:KJM65540 KSN65540:KTI65540 LCJ65540:LDE65540 LMF65540:LNA65540 LWB65540:LWW65540 MFX65540:MGS65540 MPT65540:MQO65540 MZP65540:NAK65540 NJL65540:NKG65540 NTH65540:NUC65540 ODD65540:ODY65540 OMZ65540:ONU65540 OWV65540:OXQ65540 PGR65540:PHM65540 PQN65540:PRI65540 QAJ65540:QBE65540 QKF65540:QLA65540 QUB65540:QUW65540 RDX65540:RES65540 RNT65540:ROO65540 RXP65540:RYK65540 SHL65540:SIG65540 SRH65540:SSC65540 TBD65540:TBY65540 TKZ65540:TLU65540 TUV65540:TVQ65540 UER65540:UFM65540 UON65540:UPI65540 UYJ65540:UZE65540 VIF65540:VJA65540 VSB65540:VSW65540 WBX65540:WCS65540 WLT65540:WMO65540 WVP65540:WWK65540 H131076:AC131076 JD131076:JY131076 SZ131076:TU131076 ACV131076:ADQ131076 AMR131076:ANM131076 AWN131076:AXI131076 BGJ131076:BHE131076 BQF131076:BRA131076 CAB131076:CAW131076 CJX131076:CKS131076 CTT131076:CUO131076 DDP131076:DEK131076 DNL131076:DOG131076 DXH131076:DYC131076 EHD131076:EHY131076 EQZ131076:ERU131076 FAV131076:FBQ131076 FKR131076:FLM131076 FUN131076:FVI131076 GEJ131076:GFE131076 GOF131076:GPA131076 GYB131076:GYW131076 HHX131076:HIS131076 HRT131076:HSO131076 IBP131076:ICK131076 ILL131076:IMG131076 IVH131076:IWC131076 JFD131076:JFY131076 JOZ131076:JPU131076 JYV131076:JZQ131076 KIR131076:KJM131076 KSN131076:KTI131076 LCJ131076:LDE131076 LMF131076:LNA131076 LWB131076:LWW131076 MFX131076:MGS131076 MPT131076:MQO131076 MZP131076:NAK131076 NJL131076:NKG131076 NTH131076:NUC131076 ODD131076:ODY131076 OMZ131076:ONU131076 OWV131076:OXQ131076 PGR131076:PHM131076 PQN131076:PRI131076 QAJ131076:QBE131076 QKF131076:QLA131076 QUB131076:QUW131076 RDX131076:RES131076 RNT131076:ROO131076 RXP131076:RYK131076 SHL131076:SIG131076 SRH131076:SSC131076 TBD131076:TBY131076 TKZ131076:TLU131076 TUV131076:TVQ131076 UER131076:UFM131076 UON131076:UPI131076 UYJ131076:UZE131076 VIF131076:VJA131076 VSB131076:VSW131076 WBX131076:WCS131076 WLT131076:WMO131076 WVP131076:WWK131076 H196612:AC196612 JD196612:JY196612 SZ196612:TU196612 ACV196612:ADQ196612 AMR196612:ANM196612 AWN196612:AXI196612 BGJ196612:BHE196612 BQF196612:BRA196612 CAB196612:CAW196612 CJX196612:CKS196612 CTT196612:CUO196612 DDP196612:DEK196612 DNL196612:DOG196612 DXH196612:DYC196612 EHD196612:EHY196612 EQZ196612:ERU196612 FAV196612:FBQ196612 FKR196612:FLM196612 FUN196612:FVI196612 GEJ196612:GFE196612 GOF196612:GPA196612 GYB196612:GYW196612 HHX196612:HIS196612 HRT196612:HSO196612 IBP196612:ICK196612 ILL196612:IMG196612 IVH196612:IWC196612 JFD196612:JFY196612 JOZ196612:JPU196612 JYV196612:JZQ196612 KIR196612:KJM196612 KSN196612:KTI196612 LCJ196612:LDE196612 LMF196612:LNA196612 LWB196612:LWW196612 MFX196612:MGS196612 MPT196612:MQO196612 MZP196612:NAK196612 NJL196612:NKG196612 NTH196612:NUC196612 ODD196612:ODY196612 OMZ196612:ONU196612 OWV196612:OXQ196612 PGR196612:PHM196612 PQN196612:PRI196612 QAJ196612:QBE196612 QKF196612:QLA196612 QUB196612:QUW196612 RDX196612:RES196612 RNT196612:ROO196612 RXP196612:RYK196612 SHL196612:SIG196612 SRH196612:SSC196612 TBD196612:TBY196612 TKZ196612:TLU196612 TUV196612:TVQ196612 UER196612:UFM196612 UON196612:UPI196612 UYJ196612:UZE196612 VIF196612:VJA196612 VSB196612:VSW196612 WBX196612:WCS196612 WLT196612:WMO196612 WVP196612:WWK196612 H262148:AC262148 JD262148:JY262148 SZ262148:TU262148 ACV262148:ADQ262148 AMR262148:ANM262148 AWN262148:AXI262148 BGJ262148:BHE262148 BQF262148:BRA262148 CAB262148:CAW262148 CJX262148:CKS262148 CTT262148:CUO262148 DDP262148:DEK262148 DNL262148:DOG262148 DXH262148:DYC262148 EHD262148:EHY262148 EQZ262148:ERU262148 FAV262148:FBQ262148 FKR262148:FLM262148 FUN262148:FVI262148 GEJ262148:GFE262148 GOF262148:GPA262148 GYB262148:GYW262148 HHX262148:HIS262148 HRT262148:HSO262148 IBP262148:ICK262148 ILL262148:IMG262148 IVH262148:IWC262148 JFD262148:JFY262148 JOZ262148:JPU262148 JYV262148:JZQ262148 KIR262148:KJM262148 KSN262148:KTI262148 LCJ262148:LDE262148 LMF262148:LNA262148 LWB262148:LWW262148 MFX262148:MGS262148 MPT262148:MQO262148 MZP262148:NAK262148 NJL262148:NKG262148 NTH262148:NUC262148 ODD262148:ODY262148 OMZ262148:ONU262148 OWV262148:OXQ262148 PGR262148:PHM262148 PQN262148:PRI262148 QAJ262148:QBE262148 QKF262148:QLA262148 QUB262148:QUW262148 RDX262148:RES262148 RNT262148:ROO262148 RXP262148:RYK262148 SHL262148:SIG262148 SRH262148:SSC262148 TBD262148:TBY262148 TKZ262148:TLU262148 TUV262148:TVQ262148 UER262148:UFM262148 UON262148:UPI262148 UYJ262148:UZE262148 VIF262148:VJA262148 VSB262148:VSW262148 WBX262148:WCS262148 WLT262148:WMO262148 WVP262148:WWK262148 H327684:AC327684 JD327684:JY327684 SZ327684:TU327684 ACV327684:ADQ327684 AMR327684:ANM327684 AWN327684:AXI327684 BGJ327684:BHE327684 BQF327684:BRA327684 CAB327684:CAW327684 CJX327684:CKS327684 CTT327684:CUO327684 DDP327684:DEK327684 DNL327684:DOG327684 DXH327684:DYC327684 EHD327684:EHY327684 EQZ327684:ERU327684 FAV327684:FBQ327684 FKR327684:FLM327684 FUN327684:FVI327684 GEJ327684:GFE327684 GOF327684:GPA327684 GYB327684:GYW327684 HHX327684:HIS327684 HRT327684:HSO327684 IBP327684:ICK327684 ILL327684:IMG327684 IVH327684:IWC327684 JFD327684:JFY327684 JOZ327684:JPU327684 JYV327684:JZQ327684 KIR327684:KJM327684 KSN327684:KTI327684 LCJ327684:LDE327684 LMF327684:LNA327684 LWB327684:LWW327684 MFX327684:MGS327684 MPT327684:MQO327684 MZP327684:NAK327684 NJL327684:NKG327684 NTH327684:NUC327684 ODD327684:ODY327684 OMZ327684:ONU327684 OWV327684:OXQ327684 PGR327684:PHM327684 PQN327684:PRI327684 QAJ327684:QBE327684 QKF327684:QLA327684 QUB327684:QUW327684 RDX327684:RES327684 RNT327684:ROO327684 RXP327684:RYK327684 SHL327684:SIG327684 SRH327684:SSC327684 TBD327684:TBY327684 TKZ327684:TLU327684 TUV327684:TVQ327684 UER327684:UFM327684 UON327684:UPI327684 UYJ327684:UZE327684 VIF327684:VJA327684 VSB327684:VSW327684 WBX327684:WCS327684 WLT327684:WMO327684 WVP327684:WWK327684 H393220:AC393220 JD393220:JY393220 SZ393220:TU393220 ACV393220:ADQ393220 AMR393220:ANM393220 AWN393220:AXI393220 BGJ393220:BHE393220 BQF393220:BRA393220 CAB393220:CAW393220 CJX393220:CKS393220 CTT393220:CUO393220 DDP393220:DEK393220 DNL393220:DOG393220 DXH393220:DYC393220 EHD393220:EHY393220 EQZ393220:ERU393220 FAV393220:FBQ393220 FKR393220:FLM393220 FUN393220:FVI393220 GEJ393220:GFE393220 GOF393220:GPA393220 GYB393220:GYW393220 HHX393220:HIS393220 HRT393220:HSO393220 IBP393220:ICK393220 ILL393220:IMG393220 IVH393220:IWC393220 JFD393220:JFY393220 JOZ393220:JPU393220 JYV393220:JZQ393220 KIR393220:KJM393220 KSN393220:KTI393220 LCJ393220:LDE393220 LMF393220:LNA393220 LWB393220:LWW393220 MFX393220:MGS393220 MPT393220:MQO393220 MZP393220:NAK393220 NJL393220:NKG393220 NTH393220:NUC393220 ODD393220:ODY393220 OMZ393220:ONU393220 OWV393220:OXQ393220 PGR393220:PHM393220 PQN393220:PRI393220 QAJ393220:QBE393220 QKF393220:QLA393220 QUB393220:QUW393220 RDX393220:RES393220 RNT393220:ROO393220 RXP393220:RYK393220 SHL393220:SIG393220 SRH393220:SSC393220 TBD393220:TBY393220 TKZ393220:TLU393220 TUV393220:TVQ393220 UER393220:UFM393220 UON393220:UPI393220 UYJ393220:UZE393220 VIF393220:VJA393220 VSB393220:VSW393220 WBX393220:WCS393220 WLT393220:WMO393220 WVP393220:WWK393220 H458756:AC458756 JD458756:JY458756 SZ458756:TU458756 ACV458756:ADQ458756 AMR458756:ANM458756 AWN458756:AXI458756 BGJ458756:BHE458756 BQF458756:BRA458756 CAB458756:CAW458756 CJX458756:CKS458756 CTT458756:CUO458756 DDP458756:DEK458756 DNL458756:DOG458756 DXH458756:DYC458756 EHD458756:EHY458756 EQZ458756:ERU458756 FAV458756:FBQ458756 FKR458756:FLM458756 FUN458756:FVI458756 GEJ458756:GFE458756 GOF458756:GPA458756 GYB458756:GYW458756 HHX458756:HIS458756 HRT458756:HSO458756 IBP458756:ICK458756 ILL458756:IMG458756 IVH458756:IWC458756 JFD458756:JFY458756 JOZ458756:JPU458756 JYV458756:JZQ458756 KIR458756:KJM458756 KSN458756:KTI458756 LCJ458756:LDE458756 LMF458756:LNA458756 LWB458756:LWW458756 MFX458756:MGS458756 MPT458756:MQO458756 MZP458756:NAK458756 NJL458756:NKG458756 NTH458756:NUC458756 ODD458756:ODY458756 OMZ458756:ONU458756 OWV458756:OXQ458756 PGR458756:PHM458756 PQN458756:PRI458756 QAJ458756:QBE458756 QKF458756:QLA458756 QUB458756:QUW458756 RDX458756:RES458756 RNT458756:ROO458756 RXP458756:RYK458756 SHL458756:SIG458756 SRH458756:SSC458756 TBD458756:TBY458756 TKZ458756:TLU458756 TUV458756:TVQ458756 UER458756:UFM458756 UON458756:UPI458756 UYJ458756:UZE458756 VIF458756:VJA458756 VSB458756:VSW458756 WBX458756:WCS458756 WLT458756:WMO458756 WVP458756:WWK458756 H524292:AC524292 JD524292:JY524292 SZ524292:TU524292 ACV524292:ADQ524292 AMR524292:ANM524292 AWN524292:AXI524292 BGJ524292:BHE524292 BQF524292:BRA524292 CAB524292:CAW524292 CJX524292:CKS524292 CTT524292:CUO524292 DDP524292:DEK524292 DNL524292:DOG524292 DXH524292:DYC524292 EHD524292:EHY524292 EQZ524292:ERU524292 FAV524292:FBQ524292 FKR524292:FLM524292 FUN524292:FVI524292 GEJ524292:GFE524292 GOF524292:GPA524292 GYB524292:GYW524292 HHX524292:HIS524292 HRT524292:HSO524292 IBP524292:ICK524292 ILL524292:IMG524292 IVH524292:IWC524292 JFD524292:JFY524292 JOZ524292:JPU524292 JYV524292:JZQ524292 KIR524292:KJM524292 KSN524292:KTI524292 LCJ524292:LDE524292 LMF524292:LNA524292 LWB524292:LWW524292 MFX524292:MGS524292 MPT524292:MQO524292 MZP524292:NAK524292 NJL524292:NKG524292 NTH524292:NUC524292 ODD524292:ODY524292 OMZ524292:ONU524292 OWV524292:OXQ524292 PGR524292:PHM524292 PQN524292:PRI524292 QAJ524292:QBE524292 QKF524292:QLA524292 QUB524292:QUW524292 RDX524292:RES524292 RNT524292:ROO524292 RXP524292:RYK524292 SHL524292:SIG524292 SRH524292:SSC524292 TBD524292:TBY524292 TKZ524292:TLU524292 TUV524292:TVQ524292 UER524292:UFM524292 UON524292:UPI524292 UYJ524292:UZE524292 VIF524292:VJA524292 VSB524292:VSW524292 WBX524292:WCS524292 WLT524292:WMO524292 WVP524292:WWK524292 H589828:AC589828 JD589828:JY589828 SZ589828:TU589828 ACV589828:ADQ589828 AMR589828:ANM589828 AWN589828:AXI589828 BGJ589828:BHE589828 BQF589828:BRA589828 CAB589828:CAW589828 CJX589828:CKS589828 CTT589828:CUO589828 DDP589828:DEK589828 DNL589828:DOG589828 DXH589828:DYC589828 EHD589828:EHY589828 EQZ589828:ERU589828 FAV589828:FBQ589828 FKR589828:FLM589828 FUN589828:FVI589828 GEJ589828:GFE589828 GOF589828:GPA589828 GYB589828:GYW589828 HHX589828:HIS589828 HRT589828:HSO589828 IBP589828:ICK589828 ILL589828:IMG589828 IVH589828:IWC589828 JFD589828:JFY589828 JOZ589828:JPU589828 JYV589828:JZQ589828 KIR589828:KJM589828 KSN589828:KTI589828 LCJ589828:LDE589828 LMF589828:LNA589828 LWB589828:LWW589828 MFX589828:MGS589828 MPT589828:MQO589828 MZP589828:NAK589828 NJL589828:NKG589828 NTH589828:NUC589828 ODD589828:ODY589828 OMZ589828:ONU589828 OWV589828:OXQ589828 PGR589828:PHM589828 PQN589828:PRI589828 QAJ589828:QBE589828 QKF589828:QLA589828 QUB589828:QUW589828 RDX589828:RES589828 RNT589828:ROO589828 RXP589828:RYK589828 SHL589828:SIG589828 SRH589828:SSC589828 TBD589828:TBY589828 TKZ589828:TLU589828 TUV589828:TVQ589828 UER589828:UFM589828 UON589828:UPI589828 UYJ589828:UZE589828 VIF589828:VJA589828 VSB589828:VSW589828 WBX589828:WCS589828 WLT589828:WMO589828 WVP589828:WWK589828 H655364:AC655364 JD655364:JY655364 SZ655364:TU655364 ACV655364:ADQ655364 AMR655364:ANM655364 AWN655364:AXI655364 BGJ655364:BHE655364 BQF655364:BRA655364 CAB655364:CAW655364 CJX655364:CKS655364 CTT655364:CUO655364 DDP655364:DEK655364 DNL655364:DOG655364 DXH655364:DYC655364 EHD655364:EHY655364 EQZ655364:ERU655364 FAV655364:FBQ655364 FKR655364:FLM655364 FUN655364:FVI655364 GEJ655364:GFE655364 GOF655364:GPA655364 GYB655364:GYW655364 HHX655364:HIS655364 HRT655364:HSO655364 IBP655364:ICK655364 ILL655364:IMG655364 IVH655364:IWC655364 JFD655364:JFY655364 JOZ655364:JPU655364 JYV655364:JZQ655364 KIR655364:KJM655364 KSN655364:KTI655364 LCJ655364:LDE655364 LMF655364:LNA655364 LWB655364:LWW655364 MFX655364:MGS655364 MPT655364:MQO655364 MZP655364:NAK655364 NJL655364:NKG655364 NTH655364:NUC655364 ODD655364:ODY655364 OMZ655364:ONU655364 OWV655364:OXQ655364 PGR655364:PHM655364 PQN655364:PRI655364 QAJ655364:QBE655364 QKF655364:QLA655364 QUB655364:QUW655364 RDX655364:RES655364 RNT655364:ROO655364 RXP655364:RYK655364 SHL655364:SIG655364 SRH655364:SSC655364 TBD655364:TBY655364 TKZ655364:TLU655364 TUV655364:TVQ655364 UER655364:UFM655364 UON655364:UPI655364 UYJ655364:UZE655364 VIF655364:VJA655364 VSB655364:VSW655364 WBX655364:WCS655364 WLT655364:WMO655364 WVP655364:WWK655364 H720900:AC720900 JD720900:JY720900 SZ720900:TU720900 ACV720900:ADQ720900 AMR720900:ANM720900 AWN720900:AXI720900 BGJ720900:BHE720900 BQF720900:BRA720900 CAB720900:CAW720900 CJX720900:CKS720900 CTT720900:CUO720900 DDP720900:DEK720900 DNL720900:DOG720900 DXH720900:DYC720900 EHD720900:EHY720900 EQZ720900:ERU720900 FAV720900:FBQ720900 FKR720900:FLM720900 FUN720900:FVI720900 GEJ720900:GFE720900 GOF720900:GPA720900 GYB720900:GYW720900 HHX720900:HIS720900 HRT720900:HSO720900 IBP720900:ICK720900 ILL720900:IMG720900 IVH720900:IWC720900 JFD720900:JFY720900 JOZ720900:JPU720900 JYV720900:JZQ720900 KIR720900:KJM720900 KSN720900:KTI720900 LCJ720900:LDE720900 LMF720900:LNA720900 LWB720900:LWW720900 MFX720900:MGS720900 MPT720900:MQO720900 MZP720900:NAK720900 NJL720900:NKG720900 NTH720900:NUC720900 ODD720900:ODY720900 OMZ720900:ONU720900 OWV720900:OXQ720900 PGR720900:PHM720900 PQN720900:PRI720900 QAJ720900:QBE720900 QKF720900:QLA720900 QUB720900:QUW720900 RDX720900:RES720900 RNT720900:ROO720900 RXP720900:RYK720900 SHL720900:SIG720900 SRH720900:SSC720900 TBD720900:TBY720900 TKZ720900:TLU720900 TUV720900:TVQ720900 UER720900:UFM720900 UON720900:UPI720900 UYJ720900:UZE720900 VIF720900:VJA720900 VSB720900:VSW720900 WBX720900:WCS720900 WLT720900:WMO720900 WVP720900:WWK720900 H786436:AC786436 JD786436:JY786436 SZ786436:TU786436 ACV786436:ADQ786436 AMR786436:ANM786436 AWN786436:AXI786436 BGJ786436:BHE786436 BQF786436:BRA786436 CAB786436:CAW786436 CJX786436:CKS786436 CTT786436:CUO786436 DDP786436:DEK786436 DNL786436:DOG786436 DXH786436:DYC786436 EHD786436:EHY786436 EQZ786436:ERU786436 FAV786436:FBQ786436 FKR786436:FLM786436 FUN786436:FVI786436 GEJ786436:GFE786436 GOF786436:GPA786436 GYB786436:GYW786436 HHX786436:HIS786436 HRT786436:HSO786436 IBP786436:ICK786436 ILL786436:IMG786436 IVH786436:IWC786436 JFD786436:JFY786436 JOZ786436:JPU786436 JYV786436:JZQ786436 KIR786436:KJM786436 KSN786436:KTI786436 LCJ786436:LDE786436 LMF786436:LNA786436 LWB786436:LWW786436 MFX786436:MGS786436 MPT786436:MQO786436 MZP786436:NAK786436 NJL786436:NKG786436 NTH786436:NUC786436 ODD786436:ODY786436 OMZ786436:ONU786436 OWV786436:OXQ786436 PGR786436:PHM786436 PQN786436:PRI786436 QAJ786436:QBE786436 QKF786436:QLA786436 QUB786436:QUW786436 RDX786436:RES786436 RNT786436:ROO786436 RXP786436:RYK786436 SHL786436:SIG786436 SRH786436:SSC786436 TBD786436:TBY786436 TKZ786436:TLU786436 TUV786436:TVQ786436 UER786436:UFM786436 UON786436:UPI786436 UYJ786436:UZE786436 VIF786436:VJA786436 VSB786436:VSW786436 WBX786436:WCS786436 WLT786436:WMO786436 WVP786436:WWK786436 H851972:AC851972 JD851972:JY851972 SZ851972:TU851972 ACV851972:ADQ851972 AMR851972:ANM851972 AWN851972:AXI851972 BGJ851972:BHE851972 BQF851972:BRA851972 CAB851972:CAW851972 CJX851972:CKS851972 CTT851972:CUO851972 DDP851972:DEK851972 DNL851972:DOG851972 DXH851972:DYC851972 EHD851972:EHY851972 EQZ851972:ERU851972 FAV851972:FBQ851972 FKR851972:FLM851972 FUN851972:FVI851972 GEJ851972:GFE851972 GOF851972:GPA851972 GYB851972:GYW851972 HHX851972:HIS851972 HRT851972:HSO851972 IBP851972:ICK851972 ILL851972:IMG851972 IVH851972:IWC851972 JFD851972:JFY851972 JOZ851972:JPU851972 JYV851972:JZQ851972 KIR851972:KJM851972 KSN851972:KTI851972 LCJ851972:LDE851972 LMF851972:LNA851972 LWB851972:LWW851972 MFX851972:MGS851972 MPT851972:MQO851972 MZP851972:NAK851972 NJL851972:NKG851972 NTH851972:NUC851972 ODD851972:ODY851972 OMZ851972:ONU851972 OWV851972:OXQ851972 PGR851972:PHM851972 PQN851972:PRI851972 QAJ851972:QBE851972 QKF851972:QLA851972 QUB851972:QUW851972 RDX851972:RES851972 RNT851972:ROO851972 RXP851972:RYK851972 SHL851972:SIG851972 SRH851972:SSC851972 TBD851972:TBY851972 TKZ851972:TLU851972 TUV851972:TVQ851972 UER851972:UFM851972 UON851972:UPI851972 UYJ851972:UZE851972 VIF851972:VJA851972 VSB851972:VSW851972 WBX851972:WCS851972 WLT851972:WMO851972 WVP851972:WWK851972 H917508:AC917508 JD917508:JY917508 SZ917508:TU917508 ACV917508:ADQ917508 AMR917508:ANM917508 AWN917508:AXI917508 BGJ917508:BHE917508 BQF917508:BRA917508 CAB917508:CAW917508 CJX917508:CKS917508 CTT917508:CUO917508 DDP917508:DEK917508 DNL917508:DOG917508 DXH917508:DYC917508 EHD917508:EHY917508 EQZ917508:ERU917508 FAV917508:FBQ917508 FKR917508:FLM917508 FUN917508:FVI917508 GEJ917508:GFE917508 GOF917508:GPA917508 GYB917508:GYW917508 HHX917508:HIS917508 HRT917508:HSO917508 IBP917508:ICK917508 ILL917508:IMG917508 IVH917508:IWC917508 JFD917508:JFY917508 JOZ917508:JPU917508 JYV917508:JZQ917508 KIR917508:KJM917508 KSN917508:KTI917508 LCJ917508:LDE917508 LMF917508:LNA917508 LWB917508:LWW917508 MFX917508:MGS917508 MPT917508:MQO917508 MZP917508:NAK917508 NJL917508:NKG917508 NTH917508:NUC917508 ODD917508:ODY917508 OMZ917508:ONU917508 OWV917508:OXQ917508 PGR917508:PHM917508 PQN917508:PRI917508 QAJ917508:QBE917508 QKF917508:QLA917508 QUB917508:QUW917508 RDX917508:RES917508 RNT917508:ROO917508 RXP917508:RYK917508 SHL917508:SIG917508 SRH917508:SSC917508 TBD917508:TBY917508 TKZ917508:TLU917508 TUV917508:TVQ917508 UER917508:UFM917508 UON917508:UPI917508 UYJ917508:UZE917508 VIF917508:VJA917508 VSB917508:VSW917508 WBX917508:WCS917508 WLT917508:WMO917508 WVP917508:WWK917508 H983044:AC983044 JD983044:JY983044 SZ983044:TU983044 ACV983044:ADQ983044 AMR983044:ANM983044 AWN983044:AXI983044 BGJ983044:BHE983044 BQF983044:BRA983044 CAB983044:CAW983044 CJX983044:CKS983044 CTT983044:CUO983044 DDP983044:DEK983044 DNL983044:DOG983044 DXH983044:DYC983044 EHD983044:EHY983044 EQZ983044:ERU983044 FAV983044:FBQ983044 FKR983044:FLM983044 FUN983044:FVI983044 GEJ983044:GFE983044 GOF983044:GPA983044 GYB983044:GYW983044 HHX983044:HIS983044 HRT983044:HSO983044 IBP983044:ICK983044 ILL983044:IMG983044 IVH983044:IWC983044 JFD983044:JFY983044 JOZ983044:JPU983044 JYV983044:JZQ983044 KIR983044:KJM983044 KSN983044:KTI983044 LCJ983044:LDE983044 LMF983044:LNA983044 LWB983044:LWW983044 MFX983044:MGS983044 MPT983044:MQO983044 MZP983044:NAK983044 NJL983044:NKG983044 NTH983044:NUC983044 ODD983044:ODY983044 OMZ983044:ONU983044 OWV983044:OXQ983044 PGR983044:PHM983044 PQN983044:PRI983044 QAJ983044:QBE983044 QKF983044:QLA983044 QUB983044:QUW983044 RDX983044:RES983044 RNT983044:ROO983044 RXP983044:RYK983044 SHL983044:SIG983044 SRH983044:SSC983044 TBD983044:TBY983044 TKZ983044:TLU983044 TUV983044:TVQ983044 UER983044:UFM983044 UON983044:UPI983044 UYJ983044:UZE983044 VIF983044:VJA983044 VSB983044:VSW983044 WBX983044:WCS983044 WLT983044:WMO983044 WVP983044:WWK983044 H32:AC32 JD32:JY32 SZ32:TU32 ACV32:ADQ32 AMR32:ANM32 AWN32:AXI32 BGJ32:BHE32 BQF32:BRA32 CAB32:CAW32 CJX32:CKS32 CTT32:CUO32 DDP32:DEK32 DNL32:DOG32 DXH32:DYC32 EHD32:EHY32 EQZ32:ERU32 FAV32:FBQ32 FKR32:FLM32 FUN32:FVI32 GEJ32:GFE32 GOF32:GPA32 GYB32:GYW32 HHX32:HIS32 HRT32:HSO32 IBP32:ICK32 ILL32:IMG32 IVH32:IWC32 JFD32:JFY32 JOZ32:JPU32 JYV32:JZQ32 KIR32:KJM32 KSN32:KTI32 LCJ32:LDE32 LMF32:LNA32 LWB32:LWW32 MFX32:MGS32 MPT32:MQO32 MZP32:NAK32 NJL32:NKG32 NTH32:NUC32 ODD32:ODY32 OMZ32:ONU32 OWV32:OXQ32 PGR32:PHM32 PQN32:PRI32 QAJ32:QBE32 QKF32:QLA32 QUB32:QUW32 RDX32:RES32 RNT32:ROO32 RXP32:RYK32 SHL32:SIG32 SRH32:SSC32 TBD32:TBY32 TKZ32:TLU32 TUV32:TVQ32 UER32:UFM32 UON32:UPI32 UYJ32:UZE32 VIF32:VJA32 VSB32:VSW32 WBX32:WCS32 WLT32:WMO32 WVP32:WWK32 H65568:AC65568 JD65568:JY65568 SZ65568:TU65568 ACV65568:ADQ65568 AMR65568:ANM65568 AWN65568:AXI65568 BGJ65568:BHE65568 BQF65568:BRA65568 CAB65568:CAW65568 CJX65568:CKS65568 CTT65568:CUO65568 DDP65568:DEK65568 DNL65568:DOG65568 DXH65568:DYC65568 EHD65568:EHY65568 EQZ65568:ERU65568 FAV65568:FBQ65568 FKR65568:FLM65568 FUN65568:FVI65568 GEJ65568:GFE65568 GOF65568:GPA65568 GYB65568:GYW65568 HHX65568:HIS65568 HRT65568:HSO65568 IBP65568:ICK65568 ILL65568:IMG65568 IVH65568:IWC65568 JFD65568:JFY65568 JOZ65568:JPU65568 JYV65568:JZQ65568 KIR65568:KJM65568 KSN65568:KTI65568 LCJ65568:LDE65568 LMF65568:LNA65568 LWB65568:LWW65568 MFX65568:MGS65568 MPT65568:MQO65568 MZP65568:NAK65568 NJL65568:NKG65568 NTH65568:NUC65568 ODD65568:ODY65568 OMZ65568:ONU65568 OWV65568:OXQ65568 PGR65568:PHM65568 PQN65568:PRI65568 QAJ65568:QBE65568 QKF65568:QLA65568 QUB65568:QUW65568 RDX65568:RES65568 RNT65568:ROO65568 RXP65568:RYK65568 SHL65568:SIG65568 SRH65568:SSC65568 TBD65568:TBY65568 TKZ65568:TLU65568 TUV65568:TVQ65568 UER65568:UFM65568 UON65568:UPI65568 UYJ65568:UZE65568 VIF65568:VJA65568 VSB65568:VSW65568 WBX65568:WCS65568 WLT65568:WMO65568 WVP65568:WWK65568 H131104:AC131104 JD131104:JY131104 SZ131104:TU131104 ACV131104:ADQ131104 AMR131104:ANM131104 AWN131104:AXI131104 BGJ131104:BHE131104 BQF131104:BRA131104 CAB131104:CAW131104 CJX131104:CKS131104 CTT131104:CUO131104 DDP131104:DEK131104 DNL131104:DOG131104 DXH131104:DYC131104 EHD131104:EHY131104 EQZ131104:ERU131104 FAV131104:FBQ131104 FKR131104:FLM131104 FUN131104:FVI131104 GEJ131104:GFE131104 GOF131104:GPA131104 GYB131104:GYW131104 HHX131104:HIS131104 HRT131104:HSO131104 IBP131104:ICK131104 ILL131104:IMG131104 IVH131104:IWC131104 JFD131104:JFY131104 JOZ131104:JPU131104 JYV131104:JZQ131104 KIR131104:KJM131104 KSN131104:KTI131104 LCJ131104:LDE131104 LMF131104:LNA131104 LWB131104:LWW131104 MFX131104:MGS131104 MPT131104:MQO131104 MZP131104:NAK131104 NJL131104:NKG131104 NTH131104:NUC131104 ODD131104:ODY131104 OMZ131104:ONU131104 OWV131104:OXQ131104 PGR131104:PHM131104 PQN131104:PRI131104 QAJ131104:QBE131104 QKF131104:QLA131104 QUB131104:QUW131104 RDX131104:RES131104 RNT131104:ROO131104 RXP131104:RYK131104 SHL131104:SIG131104 SRH131104:SSC131104 TBD131104:TBY131104 TKZ131104:TLU131104 TUV131104:TVQ131104 UER131104:UFM131104 UON131104:UPI131104 UYJ131104:UZE131104 VIF131104:VJA131104 VSB131104:VSW131104 WBX131104:WCS131104 WLT131104:WMO131104 WVP131104:WWK131104 H196640:AC196640 JD196640:JY196640 SZ196640:TU196640 ACV196640:ADQ196640 AMR196640:ANM196640 AWN196640:AXI196640 BGJ196640:BHE196640 BQF196640:BRA196640 CAB196640:CAW196640 CJX196640:CKS196640 CTT196640:CUO196640 DDP196640:DEK196640 DNL196640:DOG196640 DXH196640:DYC196640 EHD196640:EHY196640 EQZ196640:ERU196640 FAV196640:FBQ196640 FKR196640:FLM196640 FUN196640:FVI196640 GEJ196640:GFE196640 GOF196640:GPA196640 GYB196640:GYW196640 HHX196640:HIS196640 HRT196640:HSO196640 IBP196640:ICK196640 ILL196640:IMG196640 IVH196640:IWC196640 JFD196640:JFY196640 JOZ196640:JPU196640 JYV196640:JZQ196640 KIR196640:KJM196640 KSN196640:KTI196640 LCJ196640:LDE196640 LMF196640:LNA196640 LWB196640:LWW196640 MFX196640:MGS196640 MPT196640:MQO196640 MZP196640:NAK196640 NJL196640:NKG196640 NTH196640:NUC196640 ODD196640:ODY196640 OMZ196640:ONU196640 OWV196640:OXQ196640 PGR196640:PHM196640 PQN196640:PRI196640 QAJ196640:QBE196640 QKF196640:QLA196640 QUB196640:QUW196640 RDX196640:RES196640 RNT196640:ROO196640 RXP196640:RYK196640 SHL196640:SIG196640 SRH196640:SSC196640 TBD196640:TBY196640 TKZ196640:TLU196640 TUV196640:TVQ196640 UER196640:UFM196640 UON196640:UPI196640 UYJ196640:UZE196640 VIF196640:VJA196640 VSB196640:VSW196640 WBX196640:WCS196640 WLT196640:WMO196640 WVP196640:WWK196640 H262176:AC262176 JD262176:JY262176 SZ262176:TU262176 ACV262176:ADQ262176 AMR262176:ANM262176 AWN262176:AXI262176 BGJ262176:BHE262176 BQF262176:BRA262176 CAB262176:CAW262176 CJX262176:CKS262176 CTT262176:CUO262176 DDP262176:DEK262176 DNL262176:DOG262176 DXH262176:DYC262176 EHD262176:EHY262176 EQZ262176:ERU262176 FAV262176:FBQ262176 FKR262176:FLM262176 FUN262176:FVI262176 GEJ262176:GFE262176 GOF262176:GPA262176 GYB262176:GYW262176 HHX262176:HIS262176 HRT262176:HSO262176 IBP262176:ICK262176 ILL262176:IMG262176 IVH262176:IWC262176 JFD262176:JFY262176 JOZ262176:JPU262176 JYV262176:JZQ262176 KIR262176:KJM262176 KSN262176:KTI262176 LCJ262176:LDE262176 LMF262176:LNA262176 LWB262176:LWW262176 MFX262176:MGS262176 MPT262176:MQO262176 MZP262176:NAK262176 NJL262176:NKG262176 NTH262176:NUC262176 ODD262176:ODY262176 OMZ262176:ONU262176 OWV262176:OXQ262176 PGR262176:PHM262176 PQN262176:PRI262176 QAJ262176:QBE262176 QKF262176:QLA262176 QUB262176:QUW262176 RDX262176:RES262176 RNT262176:ROO262176 RXP262176:RYK262176 SHL262176:SIG262176 SRH262176:SSC262176 TBD262176:TBY262176 TKZ262176:TLU262176 TUV262176:TVQ262176 UER262176:UFM262176 UON262176:UPI262176 UYJ262176:UZE262176 VIF262176:VJA262176 VSB262176:VSW262176 WBX262176:WCS262176 WLT262176:WMO262176 WVP262176:WWK262176 H327712:AC327712 JD327712:JY327712 SZ327712:TU327712 ACV327712:ADQ327712 AMR327712:ANM327712 AWN327712:AXI327712 BGJ327712:BHE327712 BQF327712:BRA327712 CAB327712:CAW327712 CJX327712:CKS327712 CTT327712:CUO327712 DDP327712:DEK327712 DNL327712:DOG327712 DXH327712:DYC327712 EHD327712:EHY327712 EQZ327712:ERU327712 FAV327712:FBQ327712 FKR327712:FLM327712 FUN327712:FVI327712 GEJ327712:GFE327712 GOF327712:GPA327712 GYB327712:GYW327712 HHX327712:HIS327712 HRT327712:HSO327712 IBP327712:ICK327712 ILL327712:IMG327712 IVH327712:IWC327712 JFD327712:JFY327712 JOZ327712:JPU327712 JYV327712:JZQ327712 KIR327712:KJM327712 KSN327712:KTI327712 LCJ327712:LDE327712 LMF327712:LNA327712 LWB327712:LWW327712 MFX327712:MGS327712 MPT327712:MQO327712 MZP327712:NAK327712 NJL327712:NKG327712 NTH327712:NUC327712 ODD327712:ODY327712 OMZ327712:ONU327712 OWV327712:OXQ327712 PGR327712:PHM327712 PQN327712:PRI327712 QAJ327712:QBE327712 QKF327712:QLA327712 QUB327712:QUW327712 RDX327712:RES327712 RNT327712:ROO327712 RXP327712:RYK327712 SHL327712:SIG327712 SRH327712:SSC327712 TBD327712:TBY327712 TKZ327712:TLU327712 TUV327712:TVQ327712 UER327712:UFM327712 UON327712:UPI327712 UYJ327712:UZE327712 VIF327712:VJA327712 VSB327712:VSW327712 WBX327712:WCS327712 WLT327712:WMO327712 WVP327712:WWK327712 H393248:AC393248 JD393248:JY393248 SZ393248:TU393248 ACV393248:ADQ393248 AMR393248:ANM393248 AWN393248:AXI393248 BGJ393248:BHE393248 BQF393248:BRA393248 CAB393248:CAW393248 CJX393248:CKS393248 CTT393248:CUO393248 DDP393248:DEK393248 DNL393248:DOG393248 DXH393248:DYC393248 EHD393248:EHY393248 EQZ393248:ERU393248 FAV393248:FBQ393248 FKR393248:FLM393248 FUN393248:FVI393248 GEJ393248:GFE393248 GOF393248:GPA393248 GYB393248:GYW393248 HHX393248:HIS393248 HRT393248:HSO393248 IBP393248:ICK393248 ILL393248:IMG393248 IVH393248:IWC393248 JFD393248:JFY393248 JOZ393248:JPU393248 JYV393248:JZQ393248 KIR393248:KJM393248 KSN393248:KTI393248 LCJ393248:LDE393248 LMF393248:LNA393248 LWB393248:LWW393248 MFX393248:MGS393248 MPT393248:MQO393248 MZP393248:NAK393248 NJL393248:NKG393248 NTH393248:NUC393248 ODD393248:ODY393248 OMZ393248:ONU393248 OWV393248:OXQ393248 PGR393248:PHM393248 PQN393248:PRI393248 QAJ393248:QBE393248 QKF393248:QLA393248 QUB393248:QUW393248 RDX393248:RES393248 RNT393248:ROO393248 RXP393248:RYK393248 SHL393248:SIG393248 SRH393248:SSC393248 TBD393248:TBY393248 TKZ393248:TLU393248 TUV393248:TVQ393248 UER393248:UFM393248 UON393248:UPI393248 UYJ393248:UZE393248 VIF393248:VJA393248 VSB393248:VSW393248 WBX393248:WCS393248 WLT393248:WMO393248 WVP393248:WWK393248 H458784:AC458784 JD458784:JY458784 SZ458784:TU458784 ACV458784:ADQ458784 AMR458784:ANM458784 AWN458784:AXI458784 BGJ458784:BHE458784 BQF458784:BRA458784 CAB458784:CAW458784 CJX458784:CKS458784 CTT458784:CUO458784 DDP458784:DEK458784 DNL458784:DOG458784 DXH458784:DYC458784 EHD458784:EHY458784 EQZ458784:ERU458784 FAV458784:FBQ458784 FKR458784:FLM458784 FUN458784:FVI458784 GEJ458784:GFE458784 GOF458784:GPA458784 GYB458784:GYW458784 HHX458784:HIS458784 HRT458784:HSO458784 IBP458784:ICK458784 ILL458784:IMG458784 IVH458784:IWC458784 JFD458784:JFY458784 JOZ458784:JPU458784 JYV458784:JZQ458784 KIR458784:KJM458784 KSN458784:KTI458784 LCJ458784:LDE458784 LMF458784:LNA458784 LWB458784:LWW458784 MFX458784:MGS458784 MPT458784:MQO458784 MZP458784:NAK458784 NJL458784:NKG458784 NTH458784:NUC458784 ODD458784:ODY458784 OMZ458784:ONU458784 OWV458784:OXQ458784 PGR458784:PHM458784 PQN458784:PRI458784 QAJ458784:QBE458784 QKF458784:QLA458784 QUB458784:QUW458784 RDX458784:RES458784 RNT458784:ROO458784 RXP458784:RYK458784 SHL458784:SIG458784 SRH458784:SSC458784 TBD458784:TBY458784 TKZ458784:TLU458784 TUV458784:TVQ458784 UER458784:UFM458784 UON458784:UPI458784 UYJ458784:UZE458784 VIF458784:VJA458784 VSB458784:VSW458784 WBX458784:WCS458784 WLT458784:WMO458784 WVP458784:WWK458784 H524320:AC524320 JD524320:JY524320 SZ524320:TU524320 ACV524320:ADQ524320 AMR524320:ANM524320 AWN524320:AXI524320 BGJ524320:BHE524320 BQF524320:BRA524320 CAB524320:CAW524320 CJX524320:CKS524320 CTT524320:CUO524320 DDP524320:DEK524320 DNL524320:DOG524320 DXH524320:DYC524320 EHD524320:EHY524320 EQZ524320:ERU524320 FAV524320:FBQ524320 FKR524320:FLM524320 FUN524320:FVI524320 GEJ524320:GFE524320 GOF524320:GPA524320 GYB524320:GYW524320 HHX524320:HIS524320 HRT524320:HSO524320 IBP524320:ICK524320 ILL524320:IMG524320 IVH524320:IWC524320 JFD524320:JFY524320 JOZ524320:JPU524320 JYV524320:JZQ524320 KIR524320:KJM524320 KSN524320:KTI524320 LCJ524320:LDE524320 LMF524320:LNA524320 LWB524320:LWW524320 MFX524320:MGS524320 MPT524320:MQO524320 MZP524320:NAK524320 NJL524320:NKG524320 NTH524320:NUC524320 ODD524320:ODY524320 OMZ524320:ONU524320 OWV524320:OXQ524320 PGR524320:PHM524320 PQN524320:PRI524320 QAJ524320:QBE524320 QKF524320:QLA524320 QUB524320:QUW524320 RDX524320:RES524320 RNT524320:ROO524320 RXP524320:RYK524320 SHL524320:SIG524320 SRH524320:SSC524320 TBD524320:TBY524320 TKZ524320:TLU524320 TUV524320:TVQ524320 UER524320:UFM524320 UON524320:UPI524320 UYJ524320:UZE524320 VIF524320:VJA524320 VSB524320:VSW524320 WBX524320:WCS524320 WLT524320:WMO524320 WVP524320:WWK524320 H589856:AC589856 JD589856:JY589856 SZ589856:TU589856 ACV589856:ADQ589856 AMR589856:ANM589856 AWN589856:AXI589856 BGJ589856:BHE589856 BQF589856:BRA589856 CAB589856:CAW589856 CJX589856:CKS589856 CTT589856:CUO589856 DDP589856:DEK589856 DNL589856:DOG589856 DXH589856:DYC589856 EHD589856:EHY589856 EQZ589856:ERU589856 FAV589856:FBQ589856 FKR589856:FLM589856 FUN589856:FVI589856 GEJ589856:GFE589856 GOF589856:GPA589856 GYB589856:GYW589856 HHX589856:HIS589856 HRT589856:HSO589856 IBP589856:ICK589856 ILL589856:IMG589856 IVH589856:IWC589856 JFD589856:JFY589856 JOZ589856:JPU589856 JYV589856:JZQ589856 KIR589856:KJM589856 KSN589856:KTI589856 LCJ589856:LDE589856 LMF589856:LNA589856 LWB589856:LWW589856 MFX589856:MGS589856 MPT589856:MQO589856 MZP589856:NAK589856 NJL589856:NKG589856 NTH589856:NUC589856 ODD589856:ODY589856 OMZ589856:ONU589856 OWV589856:OXQ589856 PGR589856:PHM589856 PQN589856:PRI589856 QAJ589856:QBE589856 QKF589856:QLA589856 QUB589856:QUW589856 RDX589856:RES589856 RNT589856:ROO589856 RXP589856:RYK589856 SHL589856:SIG589856 SRH589856:SSC589856 TBD589856:TBY589856 TKZ589856:TLU589856 TUV589856:TVQ589856 UER589856:UFM589856 UON589856:UPI589856 UYJ589856:UZE589856 VIF589856:VJA589856 VSB589856:VSW589856 WBX589856:WCS589856 WLT589856:WMO589856 WVP589856:WWK589856 H655392:AC655392 JD655392:JY655392 SZ655392:TU655392 ACV655392:ADQ655392 AMR655392:ANM655392 AWN655392:AXI655392 BGJ655392:BHE655392 BQF655392:BRA655392 CAB655392:CAW655392 CJX655392:CKS655392 CTT655392:CUO655392 DDP655392:DEK655392 DNL655392:DOG655392 DXH655392:DYC655392 EHD655392:EHY655392 EQZ655392:ERU655392 FAV655392:FBQ655392 FKR655392:FLM655392 FUN655392:FVI655392 GEJ655392:GFE655392 GOF655392:GPA655392 GYB655392:GYW655392 HHX655392:HIS655392 HRT655392:HSO655392 IBP655392:ICK655392 ILL655392:IMG655392 IVH655392:IWC655392 JFD655392:JFY655392 JOZ655392:JPU655392 JYV655392:JZQ655392 KIR655392:KJM655392 KSN655392:KTI655392 LCJ655392:LDE655392 LMF655392:LNA655392 LWB655392:LWW655392 MFX655392:MGS655392 MPT655392:MQO655392 MZP655392:NAK655392 NJL655392:NKG655392 NTH655392:NUC655392 ODD655392:ODY655392 OMZ655392:ONU655392 OWV655392:OXQ655392 PGR655392:PHM655392 PQN655392:PRI655392 QAJ655392:QBE655392 QKF655392:QLA655392 QUB655392:QUW655392 RDX655392:RES655392 RNT655392:ROO655392 RXP655392:RYK655392 SHL655392:SIG655392 SRH655392:SSC655392 TBD655392:TBY655392 TKZ655392:TLU655392 TUV655392:TVQ655392 UER655392:UFM655392 UON655392:UPI655392 UYJ655392:UZE655392 VIF655392:VJA655392 VSB655392:VSW655392 WBX655392:WCS655392 WLT655392:WMO655392 WVP655392:WWK655392 H720928:AC720928 JD720928:JY720928 SZ720928:TU720928 ACV720928:ADQ720928 AMR720928:ANM720928 AWN720928:AXI720928 BGJ720928:BHE720928 BQF720928:BRA720928 CAB720928:CAW720928 CJX720928:CKS720928 CTT720928:CUO720928 DDP720928:DEK720928 DNL720928:DOG720928 DXH720928:DYC720928 EHD720928:EHY720928 EQZ720928:ERU720928 FAV720928:FBQ720928 FKR720928:FLM720928 FUN720928:FVI720928 GEJ720928:GFE720928 GOF720928:GPA720928 GYB720928:GYW720928 HHX720928:HIS720928 HRT720928:HSO720928 IBP720928:ICK720928 ILL720928:IMG720928 IVH720928:IWC720928 JFD720928:JFY720928 JOZ720928:JPU720928 JYV720928:JZQ720928 KIR720928:KJM720928 KSN720928:KTI720928 LCJ720928:LDE720928 LMF720928:LNA720928 LWB720928:LWW720928 MFX720928:MGS720928 MPT720928:MQO720928 MZP720928:NAK720928 NJL720928:NKG720928 NTH720928:NUC720928 ODD720928:ODY720928 OMZ720928:ONU720928 OWV720928:OXQ720928 PGR720928:PHM720928 PQN720928:PRI720928 QAJ720928:QBE720928 QKF720928:QLA720928 QUB720928:QUW720928 RDX720928:RES720928 RNT720928:ROO720928 RXP720928:RYK720928 SHL720928:SIG720928 SRH720928:SSC720928 TBD720928:TBY720928 TKZ720928:TLU720928 TUV720928:TVQ720928 UER720928:UFM720928 UON720928:UPI720928 UYJ720928:UZE720928 VIF720928:VJA720928 VSB720928:VSW720928 WBX720928:WCS720928 WLT720928:WMO720928 WVP720928:WWK720928 H786464:AC786464 JD786464:JY786464 SZ786464:TU786464 ACV786464:ADQ786464 AMR786464:ANM786464 AWN786464:AXI786464 BGJ786464:BHE786464 BQF786464:BRA786464 CAB786464:CAW786464 CJX786464:CKS786464 CTT786464:CUO786464 DDP786464:DEK786464 DNL786464:DOG786464 DXH786464:DYC786464 EHD786464:EHY786464 EQZ786464:ERU786464 FAV786464:FBQ786464 FKR786464:FLM786464 FUN786464:FVI786464 GEJ786464:GFE786464 GOF786464:GPA786464 GYB786464:GYW786464 HHX786464:HIS786464 HRT786464:HSO786464 IBP786464:ICK786464 ILL786464:IMG786464 IVH786464:IWC786464 JFD786464:JFY786464 JOZ786464:JPU786464 JYV786464:JZQ786464 KIR786464:KJM786464 KSN786464:KTI786464 LCJ786464:LDE786464 LMF786464:LNA786464 LWB786464:LWW786464 MFX786464:MGS786464 MPT786464:MQO786464 MZP786464:NAK786464 NJL786464:NKG786464 NTH786464:NUC786464 ODD786464:ODY786464 OMZ786464:ONU786464 OWV786464:OXQ786464 PGR786464:PHM786464 PQN786464:PRI786464 QAJ786464:QBE786464 QKF786464:QLA786464 QUB786464:QUW786464 RDX786464:RES786464 RNT786464:ROO786464 RXP786464:RYK786464 SHL786464:SIG786464 SRH786464:SSC786464 TBD786464:TBY786464 TKZ786464:TLU786464 TUV786464:TVQ786464 UER786464:UFM786464 UON786464:UPI786464 UYJ786464:UZE786464 VIF786464:VJA786464 VSB786464:VSW786464 WBX786464:WCS786464 WLT786464:WMO786464 WVP786464:WWK786464 H852000:AC852000 JD852000:JY852000 SZ852000:TU852000 ACV852000:ADQ852000 AMR852000:ANM852000 AWN852000:AXI852000 BGJ852000:BHE852000 BQF852000:BRA852000 CAB852000:CAW852000 CJX852000:CKS852000 CTT852000:CUO852000 DDP852000:DEK852000 DNL852000:DOG852000 DXH852000:DYC852000 EHD852000:EHY852000 EQZ852000:ERU852000 FAV852000:FBQ852000 FKR852000:FLM852000 FUN852000:FVI852000 GEJ852000:GFE852000 GOF852000:GPA852000 GYB852000:GYW852000 HHX852000:HIS852000 HRT852000:HSO852000 IBP852000:ICK852000 ILL852000:IMG852000 IVH852000:IWC852000 JFD852000:JFY852000 JOZ852000:JPU852000 JYV852000:JZQ852000 KIR852000:KJM852000 KSN852000:KTI852000 LCJ852000:LDE852000 LMF852000:LNA852000 LWB852000:LWW852000 MFX852000:MGS852000 MPT852000:MQO852000 MZP852000:NAK852000 NJL852000:NKG852000 NTH852000:NUC852000 ODD852000:ODY852000 OMZ852000:ONU852000 OWV852000:OXQ852000 PGR852000:PHM852000 PQN852000:PRI852000 QAJ852000:QBE852000 QKF852000:QLA852000 QUB852000:QUW852000 RDX852000:RES852000 RNT852000:ROO852000 RXP852000:RYK852000 SHL852000:SIG852000 SRH852000:SSC852000 TBD852000:TBY852000 TKZ852000:TLU852000 TUV852000:TVQ852000 UER852000:UFM852000 UON852000:UPI852000 UYJ852000:UZE852000 VIF852000:VJA852000 VSB852000:VSW852000 WBX852000:WCS852000 WLT852000:WMO852000 WVP852000:WWK852000 H917536:AC917536 JD917536:JY917536 SZ917536:TU917536 ACV917536:ADQ917536 AMR917536:ANM917536 AWN917536:AXI917536 BGJ917536:BHE917536 BQF917536:BRA917536 CAB917536:CAW917536 CJX917536:CKS917536 CTT917536:CUO917536 DDP917536:DEK917536 DNL917536:DOG917536 DXH917536:DYC917536 EHD917536:EHY917536 EQZ917536:ERU917536 FAV917536:FBQ917536 FKR917536:FLM917536 FUN917536:FVI917536 GEJ917536:GFE917536 GOF917536:GPA917536 GYB917536:GYW917536 HHX917536:HIS917536 HRT917536:HSO917536 IBP917536:ICK917536 ILL917536:IMG917536 IVH917536:IWC917536 JFD917536:JFY917536 JOZ917536:JPU917536 JYV917536:JZQ917536 KIR917536:KJM917536 KSN917536:KTI917536 LCJ917536:LDE917536 LMF917536:LNA917536 LWB917536:LWW917536 MFX917536:MGS917536 MPT917536:MQO917536 MZP917536:NAK917536 NJL917536:NKG917536 NTH917536:NUC917536 ODD917536:ODY917536 OMZ917536:ONU917536 OWV917536:OXQ917536 PGR917536:PHM917536 PQN917536:PRI917536 QAJ917536:QBE917536 QKF917536:QLA917536 QUB917536:QUW917536 RDX917536:RES917536 RNT917536:ROO917536 RXP917536:RYK917536 SHL917536:SIG917536 SRH917536:SSC917536 TBD917536:TBY917536 TKZ917536:TLU917536 TUV917536:TVQ917536 UER917536:UFM917536 UON917536:UPI917536 UYJ917536:UZE917536 VIF917536:VJA917536 VSB917536:VSW917536 WBX917536:WCS917536 WLT917536:WMO917536 WVP917536:WWK917536 H983072:AC983072 JD983072:JY983072 SZ983072:TU983072 ACV983072:ADQ983072 AMR983072:ANM983072 AWN983072:AXI983072 BGJ983072:BHE983072 BQF983072:BRA983072 CAB983072:CAW983072 CJX983072:CKS983072 CTT983072:CUO983072 DDP983072:DEK983072 DNL983072:DOG983072 DXH983072:DYC983072 EHD983072:EHY983072 EQZ983072:ERU983072 FAV983072:FBQ983072 FKR983072:FLM983072 FUN983072:FVI983072 GEJ983072:GFE983072 GOF983072:GPA983072 GYB983072:GYW983072 HHX983072:HIS983072 HRT983072:HSO983072 IBP983072:ICK983072 ILL983072:IMG983072 IVH983072:IWC983072 JFD983072:JFY983072 JOZ983072:JPU983072 JYV983072:JZQ983072 KIR983072:KJM983072 KSN983072:KTI983072 LCJ983072:LDE983072 LMF983072:LNA983072 LWB983072:LWW983072 MFX983072:MGS983072 MPT983072:MQO983072 MZP983072:NAK983072 NJL983072:NKG983072 NTH983072:NUC983072 ODD983072:ODY983072 OMZ983072:ONU983072 OWV983072:OXQ983072 PGR983072:PHM983072 PQN983072:PRI983072 QAJ983072:QBE983072 QKF983072:QLA983072 QUB983072:QUW983072 RDX983072:RES983072 RNT983072:ROO983072 RXP983072:RYK983072 SHL983072:SIG983072 SRH983072:SSC983072 TBD983072:TBY983072 TKZ983072:TLU983072 TUV983072:TVQ983072 UER983072:UFM983072 UON983072:UPI983072 UYJ983072:UZE983072 VIF983072:VJA983072 VSB983072:VSW983072 WBX983072:WCS983072 WLT983072:WMO983072 WVP983072:WWK983072 H11:AC11 JD11:JY11 SZ11:TU11 ACV11:ADQ11 AMR11:ANM11 AWN11:AXI11 BGJ11:BHE11 BQF11:BRA11 CAB11:CAW11 CJX11:CKS11 CTT11:CUO11 DDP11:DEK11 DNL11:DOG11 DXH11:DYC11 EHD11:EHY11 EQZ11:ERU11 FAV11:FBQ11 FKR11:FLM11 FUN11:FVI11 GEJ11:GFE11 GOF11:GPA11 GYB11:GYW11 HHX11:HIS11 HRT11:HSO11 IBP11:ICK11 ILL11:IMG11 IVH11:IWC11 JFD11:JFY11 JOZ11:JPU11 JYV11:JZQ11 KIR11:KJM11 KSN11:KTI11 LCJ11:LDE11 LMF11:LNA11 LWB11:LWW11 MFX11:MGS11 MPT11:MQO11 MZP11:NAK11 NJL11:NKG11 NTH11:NUC11 ODD11:ODY11 OMZ11:ONU11 OWV11:OXQ11 PGR11:PHM11 PQN11:PRI11 QAJ11:QBE11 QKF11:QLA11 QUB11:QUW11 RDX11:RES11 RNT11:ROO11 RXP11:RYK11 SHL11:SIG11 SRH11:SSC11 TBD11:TBY11 TKZ11:TLU11 TUV11:TVQ11 UER11:UFM11 UON11:UPI11 UYJ11:UZE11 VIF11:VJA11 VSB11:VSW11 WBX11:WCS11 WLT11:WMO11 WVP11:WWK11 H65547:AC65547 JD65547:JY65547 SZ65547:TU65547 ACV65547:ADQ65547 AMR65547:ANM65547 AWN65547:AXI65547 BGJ65547:BHE65547 BQF65547:BRA65547 CAB65547:CAW65547 CJX65547:CKS65547 CTT65547:CUO65547 DDP65547:DEK65547 DNL65547:DOG65547 DXH65547:DYC65547 EHD65547:EHY65547 EQZ65547:ERU65547 FAV65547:FBQ65547 FKR65547:FLM65547 FUN65547:FVI65547 GEJ65547:GFE65547 GOF65547:GPA65547 GYB65547:GYW65547 HHX65547:HIS65547 HRT65547:HSO65547 IBP65547:ICK65547 ILL65547:IMG65547 IVH65547:IWC65547 JFD65547:JFY65547 JOZ65547:JPU65547 JYV65547:JZQ65547 KIR65547:KJM65547 KSN65547:KTI65547 LCJ65547:LDE65547 LMF65547:LNA65547 LWB65547:LWW65547 MFX65547:MGS65547 MPT65547:MQO65547 MZP65547:NAK65547 NJL65547:NKG65547 NTH65547:NUC65547 ODD65547:ODY65547 OMZ65547:ONU65547 OWV65547:OXQ65547 PGR65547:PHM65547 PQN65547:PRI65547 QAJ65547:QBE65547 QKF65547:QLA65547 QUB65547:QUW65547 RDX65547:RES65547 RNT65547:ROO65547 RXP65547:RYK65547 SHL65547:SIG65547 SRH65547:SSC65547 TBD65547:TBY65547 TKZ65547:TLU65547 TUV65547:TVQ65547 UER65547:UFM65547 UON65547:UPI65547 UYJ65547:UZE65547 VIF65547:VJA65547 VSB65547:VSW65547 WBX65547:WCS65547 WLT65547:WMO65547 WVP65547:WWK65547 H131083:AC131083 JD131083:JY131083 SZ131083:TU131083 ACV131083:ADQ131083 AMR131083:ANM131083 AWN131083:AXI131083 BGJ131083:BHE131083 BQF131083:BRA131083 CAB131083:CAW131083 CJX131083:CKS131083 CTT131083:CUO131083 DDP131083:DEK131083 DNL131083:DOG131083 DXH131083:DYC131083 EHD131083:EHY131083 EQZ131083:ERU131083 FAV131083:FBQ131083 FKR131083:FLM131083 FUN131083:FVI131083 GEJ131083:GFE131083 GOF131083:GPA131083 GYB131083:GYW131083 HHX131083:HIS131083 HRT131083:HSO131083 IBP131083:ICK131083 ILL131083:IMG131083 IVH131083:IWC131083 JFD131083:JFY131083 JOZ131083:JPU131083 JYV131083:JZQ131083 KIR131083:KJM131083 KSN131083:KTI131083 LCJ131083:LDE131083 LMF131083:LNA131083 LWB131083:LWW131083 MFX131083:MGS131083 MPT131083:MQO131083 MZP131083:NAK131083 NJL131083:NKG131083 NTH131083:NUC131083 ODD131083:ODY131083 OMZ131083:ONU131083 OWV131083:OXQ131083 PGR131083:PHM131083 PQN131083:PRI131083 QAJ131083:QBE131083 QKF131083:QLA131083 QUB131083:QUW131083 RDX131083:RES131083 RNT131083:ROO131083 RXP131083:RYK131083 SHL131083:SIG131083 SRH131083:SSC131083 TBD131083:TBY131083 TKZ131083:TLU131083 TUV131083:TVQ131083 UER131083:UFM131083 UON131083:UPI131083 UYJ131083:UZE131083 VIF131083:VJA131083 VSB131083:VSW131083 WBX131083:WCS131083 WLT131083:WMO131083 WVP131083:WWK131083 H196619:AC196619 JD196619:JY196619 SZ196619:TU196619 ACV196619:ADQ196619 AMR196619:ANM196619 AWN196619:AXI196619 BGJ196619:BHE196619 BQF196619:BRA196619 CAB196619:CAW196619 CJX196619:CKS196619 CTT196619:CUO196619 DDP196619:DEK196619 DNL196619:DOG196619 DXH196619:DYC196619 EHD196619:EHY196619 EQZ196619:ERU196619 FAV196619:FBQ196619 FKR196619:FLM196619 FUN196619:FVI196619 GEJ196619:GFE196619 GOF196619:GPA196619 GYB196619:GYW196619 HHX196619:HIS196619 HRT196619:HSO196619 IBP196619:ICK196619 ILL196619:IMG196619 IVH196619:IWC196619 JFD196619:JFY196619 JOZ196619:JPU196619 JYV196619:JZQ196619 KIR196619:KJM196619 KSN196619:KTI196619 LCJ196619:LDE196619 LMF196619:LNA196619 LWB196619:LWW196619 MFX196619:MGS196619 MPT196619:MQO196619 MZP196619:NAK196619 NJL196619:NKG196619 NTH196619:NUC196619 ODD196619:ODY196619 OMZ196619:ONU196619 OWV196619:OXQ196619 PGR196619:PHM196619 PQN196619:PRI196619 QAJ196619:QBE196619 QKF196619:QLA196619 QUB196619:QUW196619 RDX196619:RES196619 RNT196619:ROO196619 RXP196619:RYK196619 SHL196619:SIG196619 SRH196619:SSC196619 TBD196619:TBY196619 TKZ196619:TLU196619 TUV196619:TVQ196619 UER196619:UFM196619 UON196619:UPI196619 UYJ196619:UZE196619 VIF196619:VJA196619 VSB196619:VSW196619 WBX196619:WCS196619 WLT196619:WMO196619 WVP196619:WWK196619 H262155:AC262155 JD262155:JY262155 SZ262155:TU262155 ACV262155:ADQ262155 AMR262155:ANM262155 AWN262155:AXI262155 BGJ262155:BHE262155 BQF262155:BRA262155 CAB262155:CAW262155 CJX262155:CKS262155 CTT262155:CUO262155 DDP262155:DEK262155 DNL262155:DOG262155 DXH262155:DYC262155 EHD262155:EHY262155 EQZ262155:ERU262155 FAV262155:FBQ262155 FKR262155:FLM262155 FUN262155:FVI262155 GEJ262155:GFE262155 GOF262155:GPA262155 GYB262155:GYW262155 HHX262155:HIS262155 HRT262155:HSO262155 IBP262155:ICK262155 ILL262155:IMG262155 IVH262155:IWC262155 JFD262155:JFY262155 JOZ262155:JPU262155 JYV262155:JZQ262155 KIR262155:KJM262155 KSN262155:KTI262155 LCJ262155:LDE262155 LMF262155:LNA262155 LWB262155:LWW262155 MFX262155:MGS262155 MPT262155:MQO262155 MZP262155:NAK262155 NJL262155:NKG262155 NTH262155:NUC262155 ODD262155:ODY262155 OMZ262155:ONU262155 OWV262155:OXQ262155 PGR262155:PHM262155 PQN262155:PRI262155 QAJ262155:QBE262155 QKF262155:QLA262155 QUB262155:QUW262155 RDX262155:RES262155 RNT262155:ROO262155 RXP262155:RYK262155 SHL262155:SIG262155 SRH262155:SSC262155 TBD262155:TBY262155 TKZ262155:TLU262155 TUV262155:TVQ262155 UER262155:UFM262155 UON262155:UPI262155 UYJ262155:UZE262155 VIF262155:VJA262155 VSB262155:VSW262155 WBX262155:WCS262155 WLT262155:WMO262155 WVP262155:WWK262155 H327691:AC327691 JD327691:JY327691 SZ327691:TU327691 ACV327691:ADQ327691 AMR327691:ANM327691 AWN327691:AXI327691 BGJ327691:BHE327691 BQF327691:BRA327691 CAB327691:CAW327691 CJX327691:CKS327691 CTT327691:CUO327691 DDP327691:DEK327691 DNL327691:DOG327691 DXH327691:DYC327691 EHD327691:EHY327691 EQZ327691:ERU327691 FAV327691:FBQ327691 FKR327691:FLM327691 FUN327691:FVI327691 GEJ327691:GFE327691 GOF327691:GPA327691 GYB327691:GYW327691 HHX327691:HIS327691 HRT327691:HSO327691 IBP327691:ICK327691 ILL327691:IMG327691 IVH327691:IWC327691 JFD327691:JFY327691 JOZ327691:JPU327691 JYV327691:JZQ327691 KIR327691:KJM327691 KSN327691:KTI327691 LCJ327691:LDE327691 LMF327691:LNA327691 LWB327691:LWW327691 MFX327691:MGS327691 MPT327691:MQO327691 MZP327691:NAK327691 NJL327691:NKG327691 NTH327691:NUC327691 ODD327691:ODY327691 OMZ327691:ONU327691 OWV327691:OXQ327691 PGR327691:PHM327691 PQN327691:PRI327691 QAJ327691:QBE327691 QKF327691:QLA327691 QUB327691:QUW327691 RDX327691:RES327691 RNT327691:ROO327691 RXP327691:RYK327691 SHL327691:SIG327691 SRH327691:SSC327691 TBD327691:TBY327691 TKZ327691:TLU327691 TUV327691:TVQ327691 UER327691:UFM327691 UON327691:UPI327691 UYJ327691:UZE327691 VIF327691:VJA327691 VSB327691:VSW327691 WBX327691:WCS327691 WLT327691:WMO327691 WVP327691:WWK327691 H393227:AC393227 JD393227:JY393227 SZ393227:TU393227 ACV393227:ADQ393227 AMR393227:ANM393227 AWN393227:AXI393227 BGJ393227:BHE393227 BQF393227:BRA393227 CAB393227:CAW393227 CJX393227:CKS393227 CTT393227:CUO393227 DDP393227:DEK393227 DNL393227:DOG393227 DXH393227:DYC393227 EHD393227:EHY393227 EQZ393227:ERU393227 FAV393227:FBQ393227 FKR393227:FLM393227 FUN393227:FVI393227 GEJ393227:GFE393227 GOF393227:GPA393227 GYB393227:GYW393227 HHX393227:HIS393227 HRT393227:HSO393227 IBP393227:ICK393227 ILL393227:IMG393227 IVH393227:IWC393227 JFD393227:JFY393227 JOZ393227:JPU393227 JYV393227:JZQ393227 KIR393227:KJM393227 KSN393227:KTI393227 LCJ393227:LDE393227 LMF393227:LNA393227 LWB393227:LWW393227 MFX393227:MGS393227 MPT393227:MQO393227 MZP393227:NAK393227 NJL393227:NKG393227 NTH393227:NUC393227 ODD393227:ODY393227 OMZ393227:ONU393227 OWV393227:OXQ393227 PGR393227:PHM393227 PQN393227:PRI393227 QAJ393227:QBE393227 QKF393227:QLA393227 QUB393227:QUW393227 RDX393227:RES393227 RNT393227:ROO393227 RXP393227:RYK393227 SHL393227:SIG393227 SRH393227:SSC393227 TBD393227:TBY393227 TKZ393227:TLU393227 TUV393227:TVQ393227 UER393227:UFM393227 UON393227:UPI393227 UYJ393227:UZE393227 VIF393227:VJA393227 VSB393227:VSW393227 WBX393227:WCS393227 WLT393227:WMO393227 WVP393227:WWK393227 H458763:AC458763 JD458763:JY458763 SZ458763:TU458763 ACV458763:ADQ458763 AMR458763:ANM458763 AWN458763:AXI458763 BGJ458763:BHE458763 BQF458763:BRA458763 CAB458763:CAW458763 CJX458763:CKS458763 CTT458763:CUO458763 DDP458763:DEK458763 DNL458763:DOG458763 DXH458763:DYC458763 EHD458763:EHY458763 EQZ458763:ERU458763 FAV458763:FBQ458763 FKR458763:FLM458763 FUN458763:FVI458763 GEJ458763:GFE458763 GOF458763:GPA458763 GYB458763:GYW458763 HHX458763:HIS458763 HRT458763:HSO458763 IBP458763:ICK458763 ILL458763:IMG458763 IVH458763:IWC458763 JFD458763:JFY458763 JOZ458763:JPU458763 JYV458763:JZQ458763 KIR458763:KJM458763 KSN458763:KTI458763 LCJ458763:LDE458763 LMF458763:LNA458763 LWB458763:LWW458763 MFX458763:MGS458763 MPT458763:MQO458763 MZP458763:NAK458763 NJL458763:NKG458763 NTH458763:NUC458763 ODD458763:ODY458763 OMZ458763:ONU458763 OWV458763:OXQ458763 PGR458763:PHM458763 PQN458763:PRI458763 QAJ458763:QBE458763 QKF458763:QLA458763 QUB458763:QUW458763 RDX458763:RES458763 RNT458763:ROO458763 RXP458763:RYK458763 SHL458763:SIG458763 SRH458763:SSC458763 TBD458763:TBY458763 TKZ458763:TLU458763 TUV458763:TVQ458763 UER458763:UFM458763 UON458763:UPI458763 UYJ458763:UZE458763 VIF458763:VJA458763 VSB458763:VSW458763 WBX458763:WCS458763 WLT458763:WMO458763 WVP458763:WWK458763 H524299:AC524299 JD524299:JY524299 SZ524299:TU524299 ACV524299:ADQ524299 AMR524299:ANM524299 AWN524299:AXI524299 BGJ524299:BHE524299 BQF524299:BRA524299 CAB524299:CAW524299 CJX524299:CKS524299 CTT524299:CUO524299 DDP524299:DEK524299 DNL524299:DOG524299 DXH524299:DYC524299 EHD524299:EHY524299 EQZ524299:ERU524299 FAV524299:FBQ524299 FKR524299:FLM524299 FUN524299:FVI524299 GEJ524299:GFE524299 GOF524299:GPA524299 GYB524299:GYW524299 HHX524299:HIS524299 HRT524299:HSO524299 IBP524299:ICK524299 ILL524299:IMG524299 IVH524299:IWC524299 JFD524299:JFY524299 JOZ524299:JPU524299 JYV524299:JZQ524299 KIR524299:KJM524299 KSN524299:KTI524299 LCJ524299:LDE524299 LMF524299:LNA524299 LWB524299:LWW524299 MFX524299:MGS524299 MPT524299:MQO524299 MZP524299:NAK524299 NJL524299:NKG524299 NTH524299:NUC524299 ODD524299:ODY524299 OMZ524299:ONU524299 OWV524299:OXQ524299 PGR524299:PHM524299 PQN524299:PRI524299 QAJ524299:QBE524299 QKF524299:QLA524299 QUB524299:QUW524299 RDX524299:RES524299 RNT524299:ROO524299 RXP524299:RYK524299 SHL524299:SIG524299 SRH524299:SSC524299 TBD524299:TBY524299 TKZ524299:TLU524299 TUV524299:TVQ524299 UER524299:UFM524299 UON524299:UPI524299 UYJ524299:UZE524299 VIF524299:VJA524299 VSB524299:VSW524299 WBX524299:WCS524299 WLT524299:WMO524299 WVP524299:WWK524299 H589835:AC589835 JD589835:JY589835 SZ589835:TU589835 ACV589835:ADQ589835 AMR589835:ANM589835 AWN589835:AXI589835 BGJ589835:BHE589835 BQF589835:BRA589835 CAB589835:CAW589835 CJX589835:CKS589835 CTT589835:CUO589835 DDP589835:DEK589835 DNL589835:DOG589835 DXH589835:DYC589835 EHD589835:EHY589835 EQZ589835:ERU589835 FAV589835:FBQ589835 FKR589835:FLM589835 FUN589835:FVI589835 GEJ589835:GFE589835 GOF589835:GPA589835 GYB589835:GYW589835 HHX589835:HIS589835 HRT589835:HSO589835 IBP589835:ICK589835 ILL589835:IMG589835 IVH589835:IWC589835 JFD589835:JFY589835 JOZ589835:JPU589835 JYV589835:JZQ589835 KIR589835:KJM589835 KSN589835:KTI589835 LCJ589835:LDE589835 LMF589835:LNA589835 LWB589835:LWW589835 MFX589835:MGS589835 MPT589835:MQO589835 MZP589835:NAK589835 NJL589835:NKG589835 NTH589835:NUC589835 ODD589835:ODY589835 OMZ589835:ONU589835 OWV589835:OXQ589835 PGR589835:PHM589835 PQN589835:PRI589835 QAJ589835:QBE589835 QKF589835:QLA589835 QUB589835:QUW589835 RDX589835:RES589835 RNT589835:ROO589835 RXP589835:RYK589835 SHL589835:SIG589835 SRH589835:SSC589835 TBD589835:TBY589835 TKZ589835:TLU589835 TUV589835:TVQ589835 UER589835:UFM589835 UON589835:UPI589835 UYJ589835:UZE589835 VIF589835:VJA589835 VSB589835:VSW589835 WBX589835:WCS589835 WLT589835:WMO589835 WVP589835:WWK589835 H655371:AC655371 JD655371:JY655371 SZ655371:TU655371 ACV655371:ADQ655371 AMR655371:ANM655371 AWN655371:AXI655371 BGJ655371:BHE655371 BQF655371:BRA655371 CAB655371:CAW655371 CJX655371:CKS655371 CTT655371:CUO655371 DDP655371:DEK655371 DNL655371:DOG655371 DXH655371:DYC655371 EHD655371:EHY655371 EQZ655371:ERU655371 FAV655371:FBQ655371 FKR655371:FLM655371 FUN655371:FVI655371 GEJ655371:GFE655371 GOF655371:GPA655371 GYB655371:GYW655371 HHX655371:HIS655371 HRT655371:HSO655371 IBP655371:ICK655371 ILL655371:IMG655371 IVH655371:IWC655371 JFD655371:JFY655371 JOZ655371:JPU655371 JYV655371:JZQ655371 KIR655371:KJM655371 KSN655371:KTI655371 LCJ655371:LDE655371 LMF655371:LNA655371 LWB655371:LWW655371 MFX655371:MGS655371 MPT655371:MQO655371 MZP655371:NAK655371 NJL655371:NKG655371 NTH655371:NUC655371 ODD655371:ODY655371 OMZ655371:ONU655371 OWV655371:OXQ655371 PGR655371:PHM655371 PQN655371:PRI655371 QAJ655371:QBE655371 QKF655371:QLA655371 QUB655371:QUW655371 RDX655371:RES655371 RNT655371:ROO655371 RXP655371:RYK655371 SHL655371:SIG655371 SRH655371:SSC655371 TBD655371:TBY655371 TKZ655371:TLU655371 TUV655371:TVQ655371 UER655371:UFM655371 UON655371:UPI655371 UYJ655371:UZE655371 VIF655371:VJA655371 VSB655371:VSW655371 WBX655371:WCS655371 WLT655371:WMO655371 WVP655371:WWK655371 H720907:AC720907 JD720907:JY720907 SZ720907:TU720907 ACV720907:ADQ720907 AMR720907:ANM720907 AWN720907:AXI720907 BGJ720907:BHE720907 BQF720907:BRA720907 CAB720907:CAW720907 CJX720907:CKS720907 CTT720907:CUO720907 DDP720907:DEK720907 DNL720907:DOG720907 DXH720907:DYC720907 EHD720907:EHY720907 EQZ720907:ERU720907 FAV720907:FBQ720907 FKR720907:FLM720907 FUN720907:FVI720907 GEJ720907:GFE720907 GOF720907:GPA720907 GYB720907:GYW720907 HHX720907:HIS720907 HRT720907:HSO720907 IBP720907:ICK720907 ILL720907:IMG720907 IVH720907:IWC720907 JFD720907:JFY720907 JOZ720907:JPU720907 JYV720907:JZQ720907 KIR720907:KJM720907 KSN720907:KTI720907 LCJ720907:LDE720907 LMF720907:LNA720907 LWB720907:LWW720907 MFX720907:MGS720907 MPT720907:MQO720907 MZP720907:NAK720907 NJL720907:NKG720907 NTH720907:NUC720907 ODD720907:ODY720907 OMZ720907:ONU720907 OWV720907:OXQ720907 PGR720907:PHM720907 PQN720907:PRI720907 QAJ720907:QBE720907 QKF720907:QLA720907 QUB720907:QUW720907 RDX720907:RES720907 RNT720907:ROO720907 RXP720907:RYK720907 SHL720907:SIG720907 SRH720907:SSC720907 TBD720907:TBY720907 TKZ720907:TLU720907 TUV720907:TVQ720907 UER720907:UFM720907 UON720907:UPI720907 UYJ720907:UZE720907 VIF720907:VJA720907 VSB720907:VSW720907 WBX720907:WCS720907 WLT720907:WMO720907 WVP720907:WWK720907 H786443:AC786443 JD786443:JY786443 SZ786443:TU786443 ACV786443:ADQ786443 AMR786443:ANM786443 AWN786443:AXI786443 BGJ786443:BHE786443 BQF786443:BRA786443 CAB786443:CAW786443 CJX786443:CKS786443 CTT786443:CUO786443 DDP786443:DEK786443 DNL786443:DOG786443 DXH786443:DYC786443 EHD786443:EHY786443 EQZ786443:ERU786443 FAV786443:FBQ786443 FKR786443:FLM786443 FUN786443:FVI786443 GEJ786443:GFE786443 GOF786443:GPA786443 GYB786443:GYW786443 HHX786443:HIS786443 HRT786443:HSO786443 IBP786443:ICK786443 ILL786443:IMG786443 IVH786443:IWC786443 JFD786443:JFY786443 JOZ786443:JPU786443 JYV786443:JZQ786443 KIR786443:KJM786443 KSN786443:KTI786443 LCJ786443:LDE786443 LMF786443:LNA786443 LWB786443:LWW786443 MFX786443:MGS786443 MPT786443:MQO786443 MZP786443:NAK786443 NJL786443:NKG786443 NTH786443:NUC786443 ODD786443:ODY786443 OMZ786443:ONU786443 OWV786443:OXQ786443 PGR786443:PHM786443 PQN786443:PRI786443 QAJ786443:QBE786443 QKF786443:QLA786443 QUB786443:QUW786443 RDX786443:RES786443 RNT786443:ROO786443 RXP786443:RYK786443 SHL786443:SIG786443 SRH786443:SSC786443 TBD786443:TBY786443 TKZ786443:TLU786443 TUV786443:TVQ786443 UER786443:UFM786443 UON786443:UPI786443 UYJ786443:UZE786443 VIF786443:VJA786443 VSB786443:VSW786443 WBX786443:WCS786443 WLT786443:WMO786443 WVP786443:WWK786443 H851979:AC851979 JD851979:JY851979 SZ851979:TU851979 ACV851979:ADQ851979 AMR851979:ANM851979 AWN851979:AXI851979 BGJ851979:BHE851979 BQF851979:BRA851979 CAB851979:CAW851979 CJX851979:CKS851979 CTT851979:CUO851979 DDP851979:DEK851979 DNL851979:DOG851979 DXH851979:DYC851979 EHD851979:EHY851979 EQZ851979:ERU851979 FAV851979:FBQ851979 FKR851979:FLM851979 FUN851979:FVI851979 GEJ851979:GFE851979 GOF851979:GPA851979 GYB851979:GYW851979 HHX851979:HIS851979 HRT851979:HSO851979 IBP851979:ICK851979 ILL851979:IMG851979 IVH851979:IWC851979 JFD851979:JFY851979 JOZ851979:JPU851979 JYV851979:JZQ851979 KIR851979:KJM851979 KSN851979:KTI851979 LCJ851979:LDE851979 LMF851979:LNA851979 LWB851979:LWW851979 MFX851979:MGS851979 MPT851979:MQO851979 MZP851979:NAK851979 NJL851979:NKG851979 NTH851979:NUC851979 ODD851979:ODY851979 OMZ851979:ONU851979 OWV851979:OXQ851979 PGR851979:PHM851979 PQN851979:PRI851979 QAJ851979:QBE851979 QKF851979:QLA851979 QUB851979:QUW851979 RDX851979:RES851979 RNT851979:ROO851979 RXP851979:RYK851979 SHL851979:SIG851979 SRH851979:SSC851979 TBD851979:TBY851979 TKZ851979:TLU851979 TUV851979:TVQ851979 UER851979:UFM851979 UON851979:UPI851979 UYJ851979:UZE851979 VIF851979:VJA851979 VSB851979:VSW851979 WBX851979:WCS851979 WLT851979:WMO851979 WVP851979:WWK851979 H917515:AC917515 JD917515:JY917515 SZ917515:TU917515 ACV917515:ADQ917515 AMR917515:ANM917515 AWN917515:AXI917515 BGJ917515:BHE917515 BQF917515:BRA917515 CAB917515:CAW917515 CJX917515:CKS917515 CTT917515:CUO917515 DDP917515:DEK917515 DNL917515:DOG917515 DXH917515:DYC917515 EHD917515:EHY917515 EQZ917515:ERU917515 FAV917515:FBQ917515 FKR917515:FLM917515 FUN917515:FVI917515 GEJ917515:GFE917515 GOF917515:GPA917515 GYB917515:GYW917515 HHX917515:HIS917515 HRT917515:HSO917515 IBP917515:ICK917515 ILL917515:IMG917515 IVH917515:IWC917515 JFD917515:JFY917515 JOZ917515:JPU917515 JYV917515:JZQ917515 KIR917515:KJM917515 KSN917515:KTI917515 LCJ917515:LDE917515 LMF917515:LNA917515 LWB917515:LWW917515 MFX917515:MGS917515 MPT917515:MQO917515 MZP917515:NAK917515 NJL917515:NKG917515 NTH917515:NUC917515 ODD917515:ODY917515 OMZ917515:ONU917515 OWV917515:OXQ917515 PGR917515:PHM917515 PQN917515:PRI917515 QAJ917515:QBE917515 QKF917515:QLA917515 QUB917515:QUW917515 RDX917515:RES917515 RNT917515:ROO917515 RXP917515:RYK917515 SHL917515:SIG917515 SRH917515:SSC917515 TBD917515:TBY917515 TKZ917515:TLU917515 TUV917515:TVQ917515 UER917515:UFM917515 UON917515:UPI917515 UYJ917515:UZE917515 VIF917515:VJA917515 VSB917515:VSW917515 WBX917515:WCS917515 WLT917515:WMO917515 WVP917515:WWK917515 H983051:AC983051 JD983051:JY983051 SZ983051:TU983051 ACV983051:ADQ983051 AMR983051:ANM983051 AWN983051:AXI983051 BGJ983051:BHE983051 BQF983051:BRA983051 CAB983051:CAW983051 CJX983051:CKS983051 CTT983051:CUO983051 DDP983051:DEK983051 DNL983051:DOG983051 DXH983051:DYC983051 EHD983051:EHY983051 EQZ983051:ERU983051 FAV983051:FBQ983051 FKR983051:FLM983051 FUN983051:FVI983051 GEJ983051:GFE983051 GOF983051:GPA983051 GYB983051:GYW983051 HHX983051:HIS983051 HRT983051:HSO983051 IBP983051:ICK983051 ILL983051:IMG983051 IVH983051:IWC983051 JFD983051:JFY983051 JOZ983051:JPU983051 JYV983051:JZQ983051 KIR983051:KJM983051 KSN983051:KTI983051 LCJ983051:LDE983051 LMF983051:LNA983051 LWB983051:LWW983051 MFX983051:MGS983051 MPT983051:MQO983051 MZP983051:NAK983051 NJL983051:NKG983051 NTH983051:NUC983051 ODD983051:ODY983051 OMZ983051:ONU983051 OWV983051:OXQ983051 PGR983051:PHM983051 PQN983051:PRI983051 QAJ983051:QBE983051 QKF983051:QLA983051 QUB983051:QUW983051 RDX983051:RES983051 RNT983051:ROO983051 RXP983051:RYK983051 SHL983051:SIG983051 SRH983051:SSC983051 TBD983051:TBY983051 TKZ983051:TLU983051 TUV983051:TVQ983051 UER983051:UFM983051 UON983051:UPI983051 UYJ983051:UZE983051 VIF983051:VJA983051 VSB983051:VSW983051 WBX983051:WCS983051 WLT983051:WMO983051 WVP983051:WWK983051 H18:AC18 JD18:JY18 SZ18:TU18 ACV18:ADQ18 AMR18:ANM18 AWN18:AXI18 BGJ18:BHE18 BQF18:BRA18 CAB18:CAW18 CJX18:CKS18 CTT18:CUO18 DDP18:DEK18 DNL18:DOG18 DXH18:DYC18 EHD18:EHY18 EQZ18:ERU18 FAV18:FBQ18 FKR18:FLM18 FUN18:FVI18 GEJ18:GFE18 GOF18:GPA18 GYB18:GYW18 HHX18:HIS18 HRT18:HSO18 IBP18:ICK18 ILL18:IMG18 IVH18:IWC18 JFD18:JFY18 JOZ18:JPU18 JYV18:JZQ18 KIR18:KJM18 KSN18:KTI18 LCJ18:LDE18 LMF18:LNA18 LWB18:LWW18 MFX18:MGS18 MPT18:MQO18 MZP18:NAK18 NJL18:NKG18 NTH18:NUC18 ODD18:ODY18 OMZ18:ONU18 OWV18:OXQ18 PGR18:PHM18 PQN18:PRI18 QAJ18:QBE18 QKF18:QLA18 QUB18:QUW18 RDX18:RES18 RNT18:ROO18 RXP18:RYK18 SHL18:SIG18 SRH18:SSC18 TBD18:TBY18 TKZ18:TLU18 TUV18:TVQ18 UER18:UFM18 UON18:UPI18 UYJ18:UZE18 VIF18:VJA18 VSB18:VSW18 WBX18:WCS18 WLT18:WMO18 WVP18:WWK18 H65554:AC65554 JD65554:JY65554 SZ65554:TU65554 ACV65554:ADQ65554 AMR65554:ANM65554 AWN65554:AXI65554 BGJ65554:BHE65554 BQF65554:BRA65554 CAB65554:CAW65554 CJX65554:CKS65554 CTT65554:CUO65554 DDP65554:DEK65554 DNL65554:DOG65554 DXH65554:DYC65554 EHD65554:EHY65554 EQZ65554:ERU65554 FAV65554:FBQ65554 FKR65554:FLM65554 FUN65554:FVI65554 GEJ65554:GFE65554 GOF65554:GPA65554 GYB65554:GYW65554 HHX65554:HIS65554 HRT65554:HSO65554 IBP65554:ICK65554 ILL65554:IMG65554 IVH65554:IWC65554 JFD65554:JFY65554 JOZ65554:JPU65554 JYV65554:JZQ65554 KIR65554:KJM65554 KSN65554:KTI65554 LCJ65554:LDE65554 LMF65554:LNA65554 LWB65554:LWW65554 MFX65554:MGS65554 MPT65554:MQO65554 MZP65554:NAK65554 NJL65554:NKG65554 NTH65554:NUC65554 ODD65554:ODY65554 OMZ65554:ONU65554 OWV65554:OXQ65554 PGR65554:PHM65554 PQN65554:PRI65554 QAJ65554:QBE65554 QKF65554:QLA65554 QUB65554:QUW65554 RDX65554:RES65554 RNT65554:ROO65554 RXP65554:RYK65554 SHL65554:SIG65554 SRH65554:SSC65554 TBD65554:TBY65554 TKZ65554:TLU65554 TUV65554:TVQ65554 UER65554:UFM65554 UON65554:UPI65554 UYJ65554:UZE65554 VIF65554:VJA65554 VSB65554:VSW65554 WBX65554:WCS65554 WLT65554:WMO65554 WVP65554:WWK65554 H131090:AC131090 JD131090:JY131090 SZ131090:TU131090 ACV131090:ADQ131090 AMR131090:ANM131090 AWN131090:AXI131090 BGJ131090:BHE131090 BQF131090:BRA131090 CAB131090:CAW131090 CJX131090:CKS131090 CTT131090:CUO131090 DDP131090:DEK131090 DNL131090:DOG131090 DXH131090:DYC131090 EHD131090:EHY131090 EQZ131090:ERU131090 FAV131090:FBQ131090 FKR131090:FLM131090 FUN131090:FVI131090 GEJ131090:GFE131090 GOF131090:GPA131090 GYB131090:GYW131090 HHX131090:HIS131090 HRT131090:HSO131090 IBP131090:ICK131090 ILL131090:IMG131090 IVH131090:IWC131090 JFD131090:JFY131090 JOZ131090:JPU131090 JYV131090:JZQ131090 KIR131090:KJM131090 KSN131090:KTI131090 LCJ131090:LDE131090 LMF131090:LNA131090 LWB131090:LWW131090 MFX131090:MGS131090 MPT131090:MQO131090 MZP131090:NAK131090 NJL131090:NKG131090 NTH131090:NUC131090 ODD131090:ODY131090 OMZ131090:ONU131090 OWV131090:OXQ131090 PGR131090:PHM131090 PQN131090:PRI131090 QAJ131090:QBE131090 QKF131090:QLA131090 QUB131090:QUW131090 RDX131090:RES131090 RNT131090:ROO131090 RXP131090:RYK131090 SHL131090:SIG131090 SRH131090:SSC131090 TBD131090:TBY131090 TKZ131090:TLU131090 TUV131090:TVQ131090 UER131090:UFM131090 UON131090:UPI131090 UYJ131090:UZE131090 VIF131090:VJA131090 VSB131090:VSW131090 WBX131090:WCS131090 WLT131090:WMO131090 WVP131090:WWK131090 H196626:AC196626 JD196626:JY196626 SZ196626:TU196626 ACV196626:ADQ196626 AMR196626:ANM196626 AWN196626:AXI196626 BGJ196626:BHE196626 BQF196626:BRA196626 CAB196626:CAW196626 CJX196626:CKS196626 CTT196626:CUO196626 DDP196626:DEK196626 DNL196626:DOG196626 DXH196626:DYC196626 EHD196626:EHY196626 EQZ196626:ERU196626 FAV196626:FBQ196626 FKR196626:FLM196626 FUN196626:FVI196626 GEJ196626:GFE196626 GOF196626:GPA196626 GYB196626:GYW196626 HHX196626:HIS196626 HRT196626:HSO196626 IBP196626:ICK196626 ILL196626:IMG196626 IVH196626:IWC196626 JFD196626:JFY196626 JOZ196626:JPU196626 JYV196626:JZQ196626 KIR196626:KJM196626 KSN196626:KTI196626 LCJ196626:LDE196626 LMF196626:LNA196626 LWB196626:LWW196626 MFX196626:MGS196626 MPT196626:MQO196626 MZP196626:NAK196626 NJL196626:NKG196626 NTH196626:NUC196626 ODD196626:ODY196626 OMZ196626:ONU196626 OWV196626:OXQ196626 PGR196626:PHM196626 PQN196626:PRI196626 QAJ196626:QBE196626 QKF196626:QLA196626 QUB196626:QUW196626 RDX196626:RES196626 RNT196626:ROO196626 RXP196626:RYK196626 SHL196626:SIG196626 SRH196626:SSC196626 TBD196626:TBY196626 TKZ196626:TLU196626 TUV196626:TVQ196626 UER196626:UFM196626 UON196626:UPI196626 UYJ196626:UZE196626 VIF196626:VJA196626 VSB196626:VSW196626 WBX196626:WCS196626 WLT196626:WMO196626 WVP196626:WWK196626 H262162:AC262162 JD262162:JY262162 SZ262162:TU262162 ACV262162:ADQ262162 AMR262162:ANM262162 AWN262162:AXI262162 BGJ262162:BHE262162 BQF262162:BRA262162 CAB262162:CAW262162 CJX262162:CKS262162 CTT262162:CUO262162 DDP262162:DEK262162 DNL262162:DOG262162 DXH262162:DYC262162 EHD262162:EHY262162 EQZ262162:ERU262162 FAV262162:FBQ262162 FKR262162:FLM262162 FUN262162:FVI262162 GEJ262162:GFE262162 GOF262162:GPA262162 GYB262162:GYW262162 HHX262162:HIS262162 HRT262162:HSO262162 IBP262162:ICK262162 ILL262162:IMG262162 IVH262162:IWC262162 JFD262162:JFY262162 JOZ262162:JPU262162 JYV262162:JZQ262162 KIR262162:KJM262162 KSN262162:KTI262162 LCJ262162:LDE262162 LMF262162:LNA262162 LWB262162:LWW262162 MFX262162:MGS262162 MPT262162:MQO262162 MZP262162:NAK262162 NJL262162:NKG262162 NTH262162:NUC262162 ODD262162:ODY262162 OMZ262162:ONU262162 OWV262162:OXQ262162 PGR262162:PHM262162 PQN262162:PRI262162 QAJ262162:QBE262162 QKF262162:QLA262162 QUB262162:QUW262162 RDX262162:RES262162 RNT262162:ROO262162 RXP262162:RYK262162 SHL262162:SIG262162 SRH262162:SSC262162 TBD262162:TBY262162 TKZ262162:TLU262162 TUV262162:TVQ262162 UER262162:UFM262162 UON262162:UPI262162 UYJ262162:UZE262162 VIF262162:VJA262162 VSB262162:VSW262162 WBX262162:WCS262162 WLT262162:WMO262162 WVP262162:WWK262162 H327698:AC327698 JD327698:JY327698 SZ327698:TU327698 ACV327698:ADQ327698 AMR327698:ANM327698 AWN327698:AXI327698 BGJ327698:BHE327698 BQF327698:BRA327698 CAB327698:CAW327698 CJX327698:CKS327698 CTT327698:CUO327698 DDP327698:DEK327698 DNL327698:DOG327698 DXH327698:DYC327698 EHD327698:EHY327698 EQZ327698:ERU327698 FAV327698:FBQ327698 FKR327698:FLM327698 FUN327698:FVI327698 GEJ327698:GFE327698 GOF327698:GPA327698 GYB327698:GYW327698 HHX327698:HIS327698 HRT327698:HSO327698 IBP327698:ICK327698 ILL327698:IMG327698 IVH327698:IWC327698 JFD327698:JFY327698 JOZ327698:JPU327698 JYV327698:JZQ327698 KIR327698:KJM327698 KSN327698:KTI327698 LCJ327698:LDE327698 LMF327698:LNA327698 LWB327698:LWW327698 MFX327698:MGS327698 MPT327698:MQO327698 MZP327698:NAK327698 NJL327698:NKG327698 NTH327698:NUC327698 ODD327698:ODY327698 OMZ327698:ONU327698 OWV327698:OXQ327698 PGR327698:PHM327698 PQN327698:PRI327698 QAJ327698:QBE327698 QKF327698:QLA327698 QUB327698:QUW327698 RDX327698:RES327698 RNT327698:ROO327698 RXP327698:RYK327698 SHL327698:SIG327698 SRH327698:SSC327698 TBD327698:TBY327698 TKZ327698:TLU327698 TUV327698:TVQ327698 UER327698:UFM327698 UON327698:UPI327698 UYJ327698:UZE327698 VIF327698:VJA327698 VSB327698:VSW327698 WBX327698:WCS327698 WLT327698:WMO327698 WVP327698:WWK327698 H393234:AC393234 JD393234:JY393234 SZ393234:TU393234 ACV393234:ADQ393234 AMR393234:ANM393234 AWN393234:AXI393234 BGJ393234:BHE393234 BQF393234:BRA393234 CAB393234:CAW393234 CJX393234:CKS393234 CTT393234:CUO393234 DDP393234:DEK393234 DNL393234:DOG393234 DXH393234:DYC393234 EHD393234:EHY393234 EQZ393234:ERU393234 FAV393234:FBQ393234 FKR393234:FLM393234 FUN393234:FVI393234 GEJ393234:GFE393234 GOF393234:GPA393234 GYB393234:GYW393234 HHX393234:HIS393234 HRT393234:HSO393234 IBP393234:ICK393234 ILL393234:IMG393234 IVH393234:IWC393234 JFD393234:JFY393234 JOZ393234:JPU393234 JYV393234:JZQ393234 KIR393234:KJM393234 KSN393234:KTI393234 LCJ393234:LDE393234 LMF393234:LNA393234 LWB393234:LWW393234 MFX393234:MGS393234 MPT393234:MQO393234 MZP393234:NAK393234 NJL393234:NKG393234 NTH393234:NUC393234 ODD393234:ODY393234 OMZ393234:ONU393234 OWV393234:OXQ393234 PGR393234:PHM393234 PQN393234:PRI393234 QAJ393234:QBE393234 QKF393234:QLA393234 QUB393234:QUW393234 RDX393234:RES393234 RNT393234:ROO393234 RXP393234:RYK393234 SHL393234:SIG393234 SRH393234:SSC393234 TBD393234:TBY393234 TKZ393234:TLU393234 TUV393234:TVQ393234 UER393234:UFM393234 UON393234:UPI393234 UYJ393234:UZE393234 VIF393234:VJA393234 VSB393234:VSW393234 WBX393234:WCS393234 WLT393234:WMO393234 WVP393234:WWK393234 H458770:AC458770 JD458770:JY458770 SZ458770:TU458770 ACV458770:ADQ458770 AMR458770:ANM458770 AWN458770:AXI458770 BGJ458770:BHE458770 BQF458770:BRA458770 CAB458770:CAW458770 CJX458770:CKS458770 CTT458770:CUO458770 DDP458770:DEK458770 DNL458770:DOG458770 DXH458770:DYC458770 EHD458770:EHY458770 EQZ458770:ERU458770 FAV458770:FBQ458770 FKR458770:FLM458770 FUN458770:FVI458770 GEJ458770:GFE458770 GOF458770:GPA458770 GYB458770:GYW458770 HHX458770:HIS458770 HRT458770:HSO458770 IBP458770:ICK458770 ILL458770:IMG458770 IVH458770:IWC458770 JFD458770:JFY458770 JOZ458770:JPU458770 JYV458770:JZQ458770 KIR458770:KJM458770 KSN458770:KTI458770 LCJ458770:LDE458770 LMF458770:LNA458770 LWB458770:LWW458770 MFX458770:MGS458770 MPT458770:MQO458770 MZP458770:NAK458770 NJL458770:NKG458770 NTH458770:NUC458770 ODD458770:ODY458770 OMZ458770:ONU458770 OWV458770:OXQ458770 PGR458770:PHM458770 PQN458770:PRI458770 QAJ458770:QBE458770 QKF458770:QLA458770 QUB458770:QUW458770 RDX458770:RES458770 RNT458770:ROO458770 RXP458770:RYK458770 SHL458770:SIG458770 SRH458770:SSC458770 TBD458770:TBY458770 TKZ458770:TLU458770 TUV458770:TVQ458770 UER458770:UFM458770 UON458770:UPI458770 UYJ458770:UZE458770 VIF458770:VJA458770 VSB458770:VSW458770 WBX458770:WCS458770 WLT458770:WMO458770 WVP458770:WWK458770 H524306:AC524306 JD524306:JY524306 SZ524306:TU524306 ACV524306:ADQ524306 AMR524306:ANM524306 AWN524306:AXI524306 BGJ524306:BHE524306 BQF524306:BRA524306 CAB524306:CAW524306 CJX524306:CKS524306 CTT524306:CUO524306 DDP524306:DEK524306 DNL524306:DOG524306 DXH524306:DYC524306 EHD524306:EHY524306 EQZ524306:ERU524306 FAV524306:FBQ524306 FKR524306:FLM524306 FUN524306:FVI524306 GEJ524306:GFE524306 GOF524306:GPA524306 GYB524306:GYW524306 HHX524306:HIS524306 HRT524306:HSO524306 IBP524306:ICK524306 ILL524306:IMG524306 IVH524306:IWC524306 JFD524306:JFY524306 JOZ524306:JPU524306 JYV524306:JZQ524306 KIR524306:KJM524306 KSN524306:KTI524306 LCJ524306:LDE524306 LMF524306:LNA524306 LWB524306:LWW524306 MFX524306:MGS524306 MPT524306:MQO524306 MZP524306:NAK524306 NJL524306:NKG524306 NTH524306:NUC524306 ODD524306:ODY524306 OMZ524306:ONU524306 OWV524306:OXQ524306 PGR524306:PHM524306 PQN524306:PRI524306 QAJ524306:QBE524306 QKF524306:QLA524306 QUB524306:QUW524306 RDX524306:RES524306 RNT524306:ROO524306 RXP524306:RYK524306 SHL524306:SIG524306 SRH524306:SSC524306 TBD524306:TBY524306 TKZ524306:TLU524306 TUV524306:TVQ524306 UER524306:UFM524306 UON524306:UPI524306 UYJ524306:UZE524306 VIF524306:VJA524306 VSB524306:VSW524306 WBX524306:WCS524306 WLT524306:WMO524306 WVP524306:WWK524306 H589842:AC589842 JD589842:JY589842 SZ589842:TU589842 ACV589842:ADQ589842 AMR589842:ANM589842 AWN589842:AXI589842 BGJ589842:BHE589842 BQF589842:BRA589842 CAB589842:CAW589842 CJX589842:CKS589842 CTT589842:CUO589842 DDP589842:DEK589842 DNL589842:DOG589842 DXH589842:DYC589842 EHD589842:EHY589842 EQZ589842:ERU589842 FAV589842:FBQ589842 FKR589842:FLM589842 FUN589842:FVI589842 GEJ589842:GFE589842 GOF589842:GPA589842 GYB589842:GYW589842 HHX589842:HIS589842 HRT589842:HSO589842 IBP589842:ICK589842 ILL589842:IMG589842 IVH589842:IWC589842 JFD589842:JFY589842 JOZ589842:JPU589842 JYV589842:JZQ589842 KIR589842:KJM589842 KSN589842:KTI589842 LCJ589842:LDE589842 LMF589842:LNA589842 LWB589842:LWW589842 MFX589842:MGS589842 MPT589842:MQO589842 MZP589842:NAK589842 NJL589842:NKG589842 NTH589842:NUC589842 ODD589842:ODY589842 OMZ589842:ONU589842 OWV589842:OXQ589842 PGR589842:PHM589842 PQN589842:PRI589842 QAJ589842:QBE589842 QKF589842:QLA589842 QUB589842:QUW589842 RDX589842:RES589842 RNT589842:ROO589842 RXP589842:RYK589842 SHL589842:SIG589842 SRH589842:SSC589842 TBD589842:TBY589842 TKZ589842:TLU589842 TUV589842:TVQ589842 UER589842:UFM589842 UON589842:UPI589842 UYJ589842:UZE589842 VIF589842:VJA589842 VSB589842:VSW589842 WBX589842:WCS589842 WLT589842:WMO589842 WVP589842:WWK589842 H655378:AC655378 JD655378:JY655378 SZ655378:TU655378 ACV655378:ADQ655378 AMR655378:ANM655378 AWN655378:AXI655378 BGJ655378:BHE655378 BQF655378:BRA655378 CAB655378:CAW655378 CJX655378:CKS655378 CTT655378:CUO655378 DDP655378:DEK655378 DNL655378:DOG655378 DXH655378:DYC655378 EHD655378:EHY655378 EQZ655378:ERU655378 FAV655378:FBQ655378 FKR655378:FLM655378 FUN655378:FVI655378 GEJ655378:GFE655378 GOF655378:GPA655378 GYB655378:GYW655378 HHX655378:HIS655378 HRT655378:HSO655378 IBP655378:ICK655378 ILL655378:IMG655378 IVH655378:IWC655378 JFD655378:JFY655378 JOZ655378:JPU655378 JYV655378:JZQ655378 KIR655378:KJM655378 KSN655378:KTI655378 LCJ655378:LDE655378 LMF655378:LNA655378 LWB655378:LWW655378 MFX655378:MGS655378 MPT655378:MQO655378 MZP655378:NAK655378 NJL655378:NKG655378 NTH655378:NUC655378 ODD655378:ODY655378 OMZ655378:ONU655378 OWV655378:OXQ655378 PGR655378:PHM655378 PQN655378:PRI655378 QAJ655378:QBE655378 QKF655378:QLA655378 QUB655378:QUW655378 RDX655378:RES655378 RNT655378:ROO655378 RXP655378:RYK655378 SHL655378:SIG655378 SRH655378:SSC655378 TBD655378:TBY655378 TKZ655378:TLU655378 TUV655378:TVQ655378 UER655378:UFM655378 UON655378:UPI655378 UYJ655378:UZE655378 VIF655378:VJA655378 VSB655378:VSW655378 WBX655378:WCS655378 WLT655378:WMO655378 WVP655378:WWK655378 H720914:AC720914 JD720914:JY720914 SZ720914:TU720914 ACV720914:ADQ720914 AMR720914:ANM720914 AWN720914:AXI720914 BGJ720914:BHE720914 BQF720914:BRA720914 CAB720914:CAW720914 CJX720914:CKS720914 CTT720914:CUO720914 DDP720914:DEK720914 DNL720914:DOG720914 DXH720914:DYC720914 EHD720914:EHY720914 EQZ720914:ERU720914 FAV720914:FBQ720914 FKR720914:FLM720914 FUN720914:FVI720914 GEJ720914:GFE720914 GOF720914:GPA720914 GYB720914:GYW720914 HHX720914:HIS720914 HRT720914:HSO720914 IBP720914:ICK720914 ILL720914:IMG720914 IVH720914:IWC720914 JFD720914:JFY720914 JOZ720914:JPU720914 JYV720914:JZQ720914 KIR720914:KJM720914 KSN720914:KTI720914 LCJ720914:LDE720914 LMF720914:LNA720914 LWB720914:LWW720914 MFX720914:MGS720914 MPT720914:MQO720914 MZP720914:NAK720914 NJL720914:NKG720914 NTH720914:NUC720914 ODD720914:ODY720914 OMZ720914:ONU720914 OWV720914:OXQ720914 PGR720914:PHM720914 PQN720914:PRI720914 QAJ720914:QBE720914 QKF720914:QLA720914 QUB720914:QUW720914 RDX720914:RES720914 RNT720914:ROO720914 RXP720914:RYK720914 SHL720914:SIG720914 SRH720914:SSC720914 TBD720914:TBY720914 TKZ720914:TLU720914 TUV720914:TVQ720914 UER720914:UFM720914 UON720914:UPI720914 UYJ720914:UZE720914 VIF720914:VJA720914 VSB720914:VSW720914 WBX720914:WCS720914 WLT720914:WMO720914 WVP720914:WWK720914 H786450:AC786450 JD786450:JY786450 SZ786450:TU786450 ACV786450:ADQ786450 AMR786450:ANM786450 AWN786450:AXI786450 BGJ786450:BHE786450 BQF786450:BRA786450 CAB786450:CAW786450 CJX786450:CKS786450 CTT786450:CUO786450 DDP786450:DEK786450 DNL786450:DOG786450 DXH786450:DYC786450 EHD786450:EHY786450 EQZ786450:ERU786450 FAV786450:FBQ786450 FKR786450:FLM786450 FUN786450:FVI786450 GEJ786450:GFE786450 GOF786450:GPA786450 GYB786450:GYW786450 HHX786450:HIS786450 HRT786450:HSO786450 IBP786450:ICK786450 ILL786450:IMG786450 IVH786450:IWC786450 JFD786450:JFY786450 JOZ786450:JPU786450 JYV786450:JZQ786450 KIR786450:KJM786450 KSN786450:KTI786450 LCJ786450:LDE786450 LMF786450:LNA786450 LWB786450:LWW786450 MFX786450:MGS786450 MPT786450:MQO786450 MZP786450:NAK786450 NJL786450:NKG786450 NTH786450:NUC786450 ODD786450:ODY786450 OMZ786450:ONU786450 OWV786450:OXQ786450 PGR786450:PHM786450 PQN786450:PRI786450 QAJ786450:QBE786450 QKF786450:QLA786450 QUB786450:QUW786450 RDX786450:RES786450 RNT786450:ROO786450 RXP786450:RYK786450 SHL786450:SIG786450 SRH786450:SSC786450 TBD786450:TBY786450 TKZ786450:TLU786450 TUV786450:TVQ786450 UER786450:UFM786450 UON786450:UPI786450 UYJ786450:UZE786450 VIF786450:VJA786450 VSB786450:VSW786450 WBX786450:WCS786450 WLT786450:WMO786450 WVP786450:WWK786450 H851986:AC851986 JD851986:JY851986 SZ851986:TU851986 ACV851986:ADQ851986 AMR851986:ANM851986 AWN851986:AXI851986 BGJ851986:BHE851986 BQF851986:BRA851986 CAB851986:CAW851986 CJX851986:CKS851986 CTT851986:CUO851986 DDP851986:DEK851986 DNL851986:DOG851986 DXH851986:DYC851986 EHD851986:EHY851986 EQZ851986:ERU851986 FAV851986:FBQ851986 FKR851986:FLM851986 FUN851986:FVI851986 GEJ851986:GFE851986 GOF851986:GPA851986 GYB851986:GYW851986 HHX851986:HIS851986 HRT851986:HSO851986 IBP851986:ICK851986 ILL851986:IMG851986 IVH851986:IWC851986 JFD851986:JFY851986 JOZ851986:JPU851986 JYV851986:JZQ851986 KIR851986:KJM851986 KSN851986:KTI851986 LCJ851986:LDE851986 LMF851986:LNA851986 LWB851986:LWW851986 MFX851986:MGS851986 MPT851986:MQO851986 MZP851986:NAK851986 NJL851986:NKG851986 NTH851986:NUC851986 ODD851986:ODY851986 OMZ851986:ONU851986 OWV851986:OXQ851986 PGR851986:PHM851986 PQN851986:PRI851986 QAJ851986:QBE851986 QKF851986:QLA851986 QUB851986:QUW851986 RDX851986:RES851986 RNT851986:ROO851986 RXP851986:RYK851986 SHL851986:SIG851986 SRH851986:SSC851986 TBD851986:TBY851986 TKZ851986:TLU851986 TUV851986:TVQ851986 UER851986:UFM851986 UON851986:UPI851986 UYJ851986:UZE851986 VIF851986:VJA851986 VSB851986:VSW851986 WBX851986:WCS851986 WLT851986:WMO851986 WVP851986:WWK851986 H917522:AC917522 JD917522:JY917522 SZ917522:TU917522 ACV917522:ADQ917522 AMR917522:ANM917522 AWN917522:AXI917522 BGJ917522:BHE917522 BQF917522:BRA917522 CAB917522:CAW917522 CJX917522:CKS917522 CTT917522:CUO917522 DDP917522:DEK917522 DNL917522:DOG917522 DXH917522:DYC917522 EHD917522:EHY917522 EQZ917522:ERU917522 FAV917522:FBQ917522 FKR917522:FLM917522 FUN917522:FVI917522 GEJ917522:GFE917522 GOF917522:GPA917522 GYB917522:GYW917522 HHX917522:HIS917522 HRT917522:HSO917522 IBP917522:ICK917522 ILL917522:IMG917522 IVH917522:IWC917522 JFD917522:JFY917522 JOZ917522:JPU917522 JYV917522:JZQ917522 KIR917522:KJM917522 KSN917522:KTI917522 LCJ917522:LDE917522 LMF917522:LNA917522 LWB917522:LWW917522 MFX917522:MGS917522 MPT917522:MQO917522 MZP917522:NAK917522 NJL917522:NKG917522 NTH917522:NUC917522 ODD917522:ODY917522 OMZ917522:ONU917522 OWV917522:OXQ917522 PGR917522:PHM917522 PQN917522:PRI917522 QAJ917522:QBE917522 QKF917522:QLA917522 QUB917522:QUW917522 RDX917522:RES917522 RNT917522:ROO917522 RXP917522:RYK917522 SHL917522:SIG917522 SRH917522:SSC917522 TBD917522:TBY917522 TKZ917522:TLU917522 TUV917522:TVQ917522 UER917522:UFM917522 UON917522:UPI917522 UYJ917522:UZE917522 VIF917522:VJA917522 VSB917522:VSW917522 WBX917522:WCS917522 WLT917522:WMO917522 WVP917522:WWK917522 H983058:AC983058 JD983058:JY983058 SZ983058:TU983058 ACV983058:ADQ983058 AMR983058:ANM983058 AWN983058:AXI983058 BGJ983058:BHE983058 BQF983058:BRA983058 CAB983058:CAW983058 CJX983058:CKS983058 CTT983058:CUO983058 DDP983058:DEK983058 DNL983058:DOG983058 DXH983058:DYC983058 EHD983058:EHY983058 EQZ983058:ERU983058 FAV983058:FBQ983058 FKR983058:FLM983058 FUN983058:FVI983058 GEJ983058:GFE983058 GOF983058:GPA983058 GYB983058:GYW983058 HHX983058:HIS983058 HRT983058:HSO983058 IBP983058:ICK983058 ILL983058:IMG983058 IVH983058:IWC983058 JFD983058:JFY983058 JOZ983058:JPU983058 JYV983058:JZQ983058 KIR983058:KJM983058 KSN983058:KTI983058 LCJ983058:LDE983058 LMF983058:LNA983058 LWB983058:LWW983058 MFX983058:MGS983058 MPT983058:MQO983058 MZP983058:NAK983058 NJL983058:NKG983058 NTH983058:NUC983058 ODD983058:ODY983058 OMZ983058:ONU983058 OWV983058:OXQ983058 PGR983058:PHM983058 PQN983058:PRI983058 QAJ983058:QBE983058 QKF983058:QLA983058 QUB983058:QUW983058 RDX983058:RES983058 RNT983058:ROO983058 RXP983058:RYK983058 SHL983058:SIG983058 SRH983058:SSC983058 TBD983058:TBY983058 TKZ983058:TLU983058 TUV983058:TVQ983058 UER983058:UFM983058 UON983058:UPI983058 UYJ983058:UZE983058 VIF983058:VJA983058 VSB983058:VSW983058 WBX983058:WCS983058 WLT983058:WMO983058 WVP983058:WWK983058 H25:AC25 JD25:JY25 SZ25:TU25 ACV25:ADQ25 AMR25:ANM25 AWN25:AXI25 BGJ25:BHE25 BQF25:BRA25 CAB25:CAW25 CJX25:CKS25 CTT25:CUO25 DDP25:DEK25 DNL25:DOG25 DXH25:DYC25 EHD25:EHY25 EQZ25:ERU25 FAV25:FBQ25 FKR25:FLM25 FUN25:FVI25 GEJ25:GFE25 GOF25:GPA25 GYB25:GYW25 HHX25:HIS25 HRT25:HSO25 IBP25:ICK25 ILL25:IMG25 IVH25:IWC25 JFD25:JFY25 JOZ25:JPU25 JYV25:JZQ25 KIR25:KJM25 KSN25:KTI25 LCJ25:LDE25 LMF25:LNA25 LWB25:LWW25 MFX25:MGS25 MPT25:MQO25 MZP25:NAK25 NJL25:NKG25 NTH25:NUC25 ODD25:ODY25 OMZ25:ONU25 OWV25:OXQ25 PGR25:PHM25 PQN25:PRI25 QAJ25:QBE25 QKF25:QLA25 QUB25:QUW25 RDX25:RES25 RNT25:ROO25 RXP25:RYK25 SHL25:SIG25 SRH25:SSC25 TBD25:TBY25 TKZ25:TLU25 TUV25:TVQ25 UER25:UFM25 UON25:UPI25 UYJ25:UZE25 VIF25:VJA25 VSB25:VSW25 WBX25:WCS25 WLT25:WMO25 WVP25:WWK25 H65561:AC65561 JD65561:JY65561 SZ65561:TU65561 ACV65561:ADQ65561 AMR65561:ANM65561 AWN65561:AXI65561 BGJ65561:BHE65561 BQF65561:BRA65561 CAB65561:CAW65561 CJX65561:CKS65561 CTT65561:CUO65561 DDP65561:DEK65561 DNL65561:DOG65561 DXH65561:DYC65561 EHD65561:EHY65561 EQZ65561:ERU65561 FAV65561:FBQ65561 FKR65561:FLM65561 FUN65561:FVI65561 GEJ65561:GFE65561 GOF65561:GPA65561 GYB65561:GYW65561 HHX65561:HIS65561 HRT65561:HSO65561 IBP65561:ICK65561 ILL65561:IMG65561 IVH65561:IWC65561 JFD65561:JFY65561 JOZ65561:JPU65561 JYV65561:JZQ65561 KIR65561:KJM65561 KSN65561:KTI65561 LCJ65561:LDE65561 LMF65561:LNA65561 LWB65561:LWW65561 MFX65561:MGS65561 MPT65561:MQO65561 MZP65561:NAK65561 NJL65561:NKG65561 NTH65561:NUC65561 ODD65561:ODY65561 OMZ65561:ONU65561 OWV65561:OXQ65561 PGR65561:PHM65561 PQN65561:PRI65561 QAJ65561:QBE65561 QKF65561:QLA65561 QUB65561:QUW65561 RDX65561:RES65561 RNT65561:ROO65561 RXP65561:RYK65561 SHL65561:SIG65561 SRH65561:SSC65561 TBD65561:TBY65561 TKZ65561:TLU65561 TUV65561:TVQ65561 UER65561:UFM65561 UON65561:UPI65561 UYJ65561:UZE65561 VIF65561:VJA65561 VSB65561:VSW65561 WBX65561:WCS65561 WLT65561:WMO65561 WVP65561:WWK65561 H131097:AC131097 JD131097:JY131097 SZ131097:TU131097 ACV131097:ADQ131097 AMR131097:ANM131097 AWN131097:AXI131097 BGJ131097:BHE131097 BQF131097:BRA131097 CAB131097:CAW131097 CJX131097:CKS131097 CTT131097:CUO131097 DDP131097:DEK131097 DNL131097:DOG131097 DXH131097:DYC131097 EHD131097:EHY131097 EQZ131097:ERU131097 FAV131097:FBQ131097 FKR131097:FLM131097 FUN131097:FVI131097 GEJ131097:GFE131097 GOF131097:GPA131097 GYB131097:GYW131097 HHX131097:HIS131097 HRT131097:HSO131097 IBP131097:ICK131097 ILL131097:IMG131097 IVH131097:IWC131097 JFD131097:JFY131097 JOZ131097:JPU131097 JYV131097:JZQ131097 KIR131097:KJM131097 KSN131097:KTI131097 LCJ131097:LDE131097 LMF131097:LNA131097 LWB131097:LWW131097 MFX131097:MGS131097 MPT131097:MQO131097 MZP131097:NAK131097 NJL131097:NKG131097 NTH131097:NUC131097 ODD131097:ODY131097 OMZ131097:ONU131097 OWV131097:OXQ131097 PGR131097:PHM131097 PQN131097:PRI131097 QAJ131097:QBE131097 QKF131097:QLA131097 QUB131097:QUW131097 RDX131097:RES131097 RNT131097:ROO131097 RXP131097:RYK131097 SHL131097:SIG131097 SRH131097:SSC131097 TBD131097:TBY131097 TKZ131097:TLU131097 TUV131097:TVQ131097 UER131097:UFM131097 UON131097:UPI131097 UYJ131097:UZE131097 VIF131097:VJA131097 VSB131097:VSW131097 WBX131097:WCS131097 WLT131097:WMO131097 WVP131097:WWK131097 H196633:AC196633 JD196633:JY196633 SZ196633:TU196633 ACV196633:ADQ196633 AMR196633:ANM196633 AWN196633:AXI196633 BGJ196633:BHE196633 BQF196633:BRA196633 CAB196633:CAW196633 CJX196633:CKS196633 CTT196633:CUO196633 DDP196633:DEK196633 DNL196633:DOG196633 DXH196633:DYC196633 EHD196633:EHY196633 EQZ196633:ERU196633 FAV196633:FBQ196633 FKR196633:FLM196633 FUN196633:FVI196633 GEJ196633:GFE196633 GOF196633:GPA196633 GYB196633:GYW196633 HHX196633:HIS196633 HRT196633:HSO196633 IBP196633:ICK196633 ILL196633:IMG196633 IVH196633:IWC196633 JFD196633:JFY196633 JOZ196633:JPU196633 JYV196633:JZQ196633 KIR196633:KJM196633 KSN196633:KTI196633 LCJ196633:LDE196633 LMF196633:LNA196633 LWB196633:LWW196633 MFX196633:MGS196633 MPT196633:MQO196633 MZP196633:NAK196633 NJL196633:NKG196633 NTH196633:NUC196633 ODD196633:ODY196633 OMZ196633:ONU196633 OWV196633:OXQ196633 PGR196633:PHM196633 PQN196633:PRI196633 QAJ196633:QBE196633 QKF196633:QLA196633 QUB196633:QUW196633 RDX196633:RES196633 RNT196633:ROO196633 RXP196633:RYK196633 SHL196633:SIG196633 SRH196633:SSC196633 TBD196633:TBY196633 TKZ196633:TLU196633 TUV196633:TVQ196633 UER196633:UFM196633 UON196633:UPI196633 UYJ196633:UZE196633 VIF196633:VJA196633 VSB196633:VSW196633 WBX196633:WCS196633 WLT196633:WMO196633 WVP196633:WWK196633 H262169:AC262169 JD262169:JY262169 SZ262169:TU262169 ACV262169:ADQ262169 AMR262169:ANM262169 AWN262169:AXI262169 BGJ262169:BHE262169 BQF262169:BRA262169 CAB262169:CAW262169 CJX262169:CKS262169 CTT262169:CUO262169 DDP262169:DEK262169 DNL262169:DOG262169 DXH262169:DYC262169 EHD262169:EHY262169 EQZ262169:ERU262169 FAV262169:FBQ262169 FKR262169:FLM262169 FUN262169:FVI262169 GEJ262169:GFE262169 GOF262169:GPA262169 GYB262169:GYW262169 HHX262169:HIS262169 HRT262169:HSO262169 IBP262169:ICK262169 ILL262169:IMG262169 IVH262169:IWC262169 JFD262169:JFY262169 JOZ262169:JPU262169 JYV262169:JZQ262169 KIR262169:KJM262169 KSN262169:KTI262169 LCJ262169:LDE262169 LMF262169:LNA262169 LWB262169:LWW262169 MFX262169:MGS262169 MPT262169:MQO262169 MZP262169:NAK262169 NJL262169:NKG262169 NTH262169:NUC262169 ODD262169:ODY262169 OMZ262169:ONU262169 OWV262169:OXQ262169 PGR262169:PHM262169 PQN262169:PRI262169 QAJ262169:QBE262169 QKF262169:QLA262169 QUB262169:QUW262169 RDX262169:RES262169 RNT262169:ROO262169 RXP262169:RYK262169 SHL262169:SIG262169 SRH262169:SSC262169 TBD262169:TBY262169 TKZ262169:TLU262169 TUV262169:TVQ262169 UER262169:UFM262169 UON262169:UPI262169 UYJ262169:UZE262169 VIF262169:VJA262169 VSB262169:VSW262169 WBX262169:WCS262169 WLT262169:WMO262169 WVP262169:WWK262169 H327705:AC327705 JD327705:JY327705 SZ327705:TU327705 ACV327705:ADQ327705 AMR327705:ANM327705 AWN327705:AXI327705 BGJ327705:BHE327705 BQF327705:BRA327705 CAB327705:CAW327705 CJX327705:CKS327705 CTT327705:CUO327705 DDP327705:DEK327705 DNL327705:DOG327705 DXH327705:DYC327705 EHD327705:EHY327705 EQZ327705:ERU327705 FAV327705:FBQ327705 FKR327705:FLM327705 FUN327705:FVI327705 GEJ327705:GFE327705 GOF327705:GPA327705 GYB327705:GYW327705 HHX327705:HIS327705 HRT327705:HSO327705 IBP327705:ICK327705 ILL327705:IMG327705 IVH327705:IWC327705 JFD327705:JFY327705 JOZ327705:JPU327705 JYV327705:JZQ327705 KIR327705:KJM327705 KSN327705:KTI327705 LCJ327705:LDE327705 LMF327705:LNA327705 LWB327705:LWW327705 MFX327705:MGS327705 MPT327705:MQO327705 MZP327705:NAK327705 NJL327705:NKG327705 NTH327705:NUC327705 ODD327705:ODY327705 OMZ327705:ONU327705 OWV327705:OXQ327705 PGR327705:PHM327705 PQN327705:PRI327705 QAJ327705:QBE327705 QKF327705:QLA327705 QUB327705:QUW327705 RDX327705:RES327705 RNT327705:ROO327705 RXP327705:RYK327705 SHL327705:SIG327705 SRH327705:SSC327705 TBD327705:TBY327705 TKZ327705:TLU327705 TUV327705:TVQ327705 UER327705:UFM327705 UON327705:UPI327705 UYJ327705:UZE327705 VIF327705:VJA327705 VSB327705:VSW327705 WBX327705:WCS327705 WLT327705:WMO327705 WVP327705:WWK327705 H393241:AC393241 JD393241:JY393241 SZ393241:TU393241 ACV393241:ADQ393241 AMR393241:ANM393241 AWN393241:AXI393241 BGJ393241:BHE393241 BQF393241:BRA393241 CAB393241:CAW393241 CJX393241:CKS393241 CTT393241:CUO393241 DDP393241:DEK393241 DNL393241:DOG393241 DXH393241:DYC393241 EHD393241:EHY393241 EQZ393241:ERU393241 FAV393241:FBQ393241 FKR393241:FLM393241 FUN393241:FVI393241 GEJ393241:GFE393241 GOF393241:GPA393241 GYB393241:GYW393241 HHX393241:HIS393241 HRT393241:HSO393241 IBP393241:ICK393241 ILL393241:IMG393241 IVH393241:IWC393241 JFD393241:JFY393241 JOZ393241:JPU393241 JYV393241:JZQ393241 KIR393241:KJM393241 KSN393241:KTI393241 LCJ393241:LDE393241 LMF393241:LNA393241 LWB393241:LWW393241 MFX393241:MGS393241 MPT393241:MQO393241 MZP393241:NAK393241 NJL393241:NKG393241 NTH393241:NUC393241 ODD393241:ODY393241 OMZ393241:ONU393241 OWV393241:OXQ393241 PGR393241:PHM393241 PQN393241:PRI393241 QAJ393241:QBE393241 QKF393241:QLA393241 QUB393241:QUW393241 RDX393241:RES393241 RNT393241:ROO393241 RXP393241:RYK393241 SHL393241:SIG393241 SRH393241:SSC393241 TBD393241:TBY393241 TKZ393241:TLU393241 TUV393241:TVQ393241 UER393241:UFM393241 UON393241:UPI393241 UYJ393241:UZE393241 VIF393241:VJA393241 VSB393241:VSW393241 WBX393241:WCS393241 WLT393241:WMO393241 WVP393241:WWK393241 H458777:AC458777 JD458777:JY458777 SZ458777:TU458777 ACV458777:ADQ458777 AMR458777:ANM458777 AWN458777:AXI458777 BGJ458777:BHE458777 BQF458777:BRA458777 CAB458777:CAW458777 CJX458777:CKS458777 CTT458777:CUO458777 DDP458777:DEK458777 DNL458777:DOG458777 DXH458777:DYC458777 EHD458777:EHY458777 EQZ458777:ERU458777 FAV458777:FBQ458777 FKR458777:FLM458777 FUN458777:FVI458777 GEJ458777:GFE458777 GOF458777:GPA458777 GYB458777:GYW458777 HHX458777:HIS458777 HRT458777:HSO458777 IBP458777:ICK458777 ILL458777:IMG458777 IVH458777:IWC458777 JFD458777:JFY458777 JOZ458777:JPU458777 JYV458777:JZQ458777 KIR458777:KJM458777 KSN458777:KTI458777 LCJ458777:LDE458777 LMF458777:LNA458777 LWB458777:LWW458777 MFX458777:MGS458777 MPT458777:MQO458777 MZP458777:NAK458777 NJL458777:NKG458777 NTH458777:NUC458777 ODD458777:ODY458777 OMZ458777:ONU458777 OWV458777:OXQ458777 PGR458777:PHM458777 PQN458777:PRI458777 QAJ458777:QBE458777 QKF458777:QLA458777 QUB458777:QUW458777 RDX458777:RES458777 RNT458777:ROO458777 RXP458777:RYK458777 SHL458777:SIG458777 SRH458777:SSC458777 TBD458777:TBY458777 TKZ458777:TLU458777 TUV458777:TVQ458777 UER458777:UFM458777 UON458777:UPI458777 UYJ458777:UZE458777 VIF458777:VJA458777 VSB458777:VSW458777 WBX458777:WCS458777 WLT458777:WMO458777 WVP458777:WWK458777 H524313:AC524313 JD524313:JY524313 SZ524313:TU524313 ACV524313:ADQ524313 AMR524313:ANM524313 AWN524313:AXI524313 BGJ524313:BHE524313 BQF524313:BRA524313 CAB524313:CAW524313 CJX524313:CKS524313 CTT524313:CUO524313 DDP524313:DEK524313 DNL524313:DOG524313 DXH524313:DYC524313 EHD524313:EHY524313 EQZ524313:ERU524313 FAV524313:FBQ524313 FKR524313:FLM524313 FUN524313:FVI524313 GEJ524313:GFE524313 GOF524313:GPA524313 GYB524313:GYW524313 HHX524313:HIS524313 HRT524313:HSO524313 IBP524313:ICK524313 ILL524313:IMG524313 IVH524313:IWC524313 JFD524313:JFY524313 JOZ524313:JPU524313 JYV524313:JZQ524313 KIR524313:KJM524313 KSN524313:KTI524313 LCJ524313:LDE524313 LMF524313:LNA524313 LWB524313:LWW524313 MFX524313:MGS524313 MPT524313:MQO524313 MZP524313:NAK524313 NJL524313:NKG524313 NTH524313:NUC524313 ODD524313:ODY524313 OMZ524313:ONU524313 OWV524313:OXQ524313 PGR524313:PHM524313 PQN524313:PRI524313 QAJ524313:QBE524313 QKF524313:QLA524313 QUB524313:QUW524313 RDX524313:RES524313 RNT524313:ROO524313 RXP524313:RYK524313 SHL524313:SIG524313 SRH524313:SSC524313 TBD524313:TBY524313 TKZ524313:TLU524313 TUV524313:TVQ524313 UER524313:UFM524313 UON524313:UPI524313 UYJ524313:UZE524313 VIF524313:VJA524313 VSB524313:VSW524313 WBX524313:WCS524313 WLT524313:WMO524313 WVP524313:WWK524313 H589849:AC589849 JD589849:JY589849 SZ589849:TU589849 ACV589849:ADQ589849 AMR589849:ANM589849 AWN589849:AXI589849 BGJ589849:BHE589849 BQF589849:BRA589849 CAB589849:CAW589849 CJX589849:CKS589849 CTT589849:CUO589849 DDP589849:DEK589849 DNL589849:DOG589849 DXH589849:DYC589849 EHD589849:EHY589849 EQZ589849:ERU589849 FAV589849:FBQ589849 FKR589849:FLM589849 FUN589849:FVI589849 GEJ589849:GFE589849 GOF589849:GPA589849 GYB589849:GYW589849 HHX589849:HIS589849 HRT589849:HSO589849 IBP589849:ICK589849 ILL589849:IMG589849 IVH589849:IWC589849 JFD589849:JFY589849 JOZ589849:JPU589849 JYV589849:JZQ589849 KIR589849:KJM589849 KSN589849:KTI589849 LCJ589849:LDE589849 LMF589849:LNA589849 LWB589849:LWW589849 MFX589849:MGS589849 MPT589849:MQO589849 MZP589849:NAK589849 NJL589849:NKG589849 NTH589849:NUC589849 ODD589849:ODY589849 OMZ589849:ONU589849 OWV589849:OXQ589849 PGR589849:PHM589849 PQN589849:PRI589849 QAJ589849:QBE589849 QKF589849:QLA589849 QUB589849:QUW589849 RDX589849:RES589849 RNT589849:ROO589849 RXP589849:RYK589849 SHL589849:SIG589849 SRH589849:SSC589849 TBD589849:TBY589849 TKZ589849:TLU589849 TUV589849:TVQ589849 UER589849:UFM589849 UON589849:UPI589849 UYJ589849:UZE589849 VIF589849:VJA589849 VSB589849:VSW589849 WBX589849:WCS589849 WLT589849:WMO589849 WVP589849:WWK589849 H655385:AC655385 JD655385:JY655385 SZ655385:TU655385 ACV655385:ADQ655385 AMR655385:ANM655385 AWN655385:AXI655385 BGJ655385:BHE655385 BQF655385:BRA655385 CAB655385:CAW655385 CJX655385:CKS655385 CTT655385:CUO655385 DDP655385:DEK655385 DNL655385:DOG655385 DXH655385:DYC655385 EHD655385:EHY655385 EQZ655385:ERU655385 FAV655385:FBQ655385 FKR655385:FLM655385 FUN655385:FVI655385 GEJ655385:GFE655385 GOF655385:GPA655385 GYB655385:GYW655385 HHX655385:HIS655385 HRT655385:HSO655385 IBP655385:ICK655385 ILL655385:IMG655385 IVH655385:IWC655385 JFD655385:JFY655385 JOZ655385:JPU655385 JYV655385:JZQ655385 KIR655385:KJM655385 KSN655385:KTI655385 LCJ655385:LDE655385 LMF655385:LNA655385 LWB655385:LWW655385 MFX655385:MGS655385 MPT655385:MQO655385 MZP655385:NAK655385 NJL655385:NKG655385 NTH655385:NUC655385 ODD655385:ODY655385 OMZ655385:ONU655385 OWV655385:OXQ655385 PGR655385:PHM655385 PQN655385:PRI655385 QAJ655385:QBE655385 QKF655385:QLA655385 QUB655385:QUW655385 RDX655385:RES655385 RNT655385:ROO655385 RXP655385:RYK655385 SHL655385:SIG655385 SRH655385:SSC655385 TBD655385:TBY655385 TKZ655385:TLU655385 TUV655385:TVQ655385 UER655385:UFM655385 UON655385:UPI655385 UYJ655385:UZE655385 VIF655385:VJA655385 VSB655385:VSW655385 WBX655385:WCS655385 WLT655385:WMO655385 WVP655385:WWK655385 H720921:AC720921 JD720921:JY720921 SZ720921:TU720921 ACV720921:ADQ720921 AMR720921:ANM720921 AWN720921:AXI720921 BGJ720921:BHE720921 BQF720921:BRA720921 CAB720921:CAW720921 CJX720921:CKS720921 CTT720921:CUO720921 DDP720921:DEK720921 DNL720921:DOG720921 DXH720921:DYC720921 EHD720921:EHY720921 EQZ720921:ERU720921 FAV720921:FBQ720921 FKR720921:FLM720921 FUN720921:FVI720921 GEJ720921:GFE720921 GOF720921:GPA720921 GYB720921:GYW720921 HHX720921:HIS720921 HRT720921:HSO720921 IBP720921:ICK720921 ILL720921:IMG720921 IVH720921:IWC720921 JFD720921:JFY720921 JOZ720921:JPU720921 JYV720921:JZQ720921 KIR720921:KJM720921 KSN720921:KTI720921 LCJ720921:LDE720921 LMF720921:LNA720921 LWB720921:LWW720921 MFX720921:MGS720921 MPT720921:MQO720921 MZP720921:NAK720921 NJL720921:NKG720921 NTH720921:NUC720921 ODD720921:ODY720921 OMZ720921:ONU720921 OWV720921:OXQ720921 PGR720921:PHM720921 PQN720921:PRI720921 QAJ720921:QBE720921 QKF720921:QLA720921 QUB720921:QUW720921 RDX720921:RES720921 RNT720921:ROO720921 RXP720921:RYK720921 SHL720921:SIG720921 SRH720921:SSC720921 TBD720921:TBY720921 TKZ720921:TLU720921 TUV720921:TVQ720921 UER720921:UFM720921 UON720921:UPI720921 UYJ720921:UZE720921 VIF720921:VJA720921 VSB720921:VSW720921 WBX720921:WCS720921 WLT720921:WMO720921 WVP720921:WWK720921 H786457:AC786457 JD786457:JY786457 SZ786457:TU786457 ACV786457:ADQ786457 AMR786457:ANM786457 AWN786457:AXI786457 BGJ786457:BHE786457 BQF786457:BRA786457 CAB786457:CAW786457 CJX786457:CKS786457 CTT786457:CUO786457 DDP786457:DEK786457 DNL786457:DOG786457 DXH786457:DYC786457 EHD786457:EHY786457 EQZ786457:ERU786457 FAV786457:FBQ786457 FKR786457:FLM786457 FUN786457:FVI786457 GEJ786457:GFE786457 GOF786457:GPA786457 GYB786457:GYW786457 HHX786457:HIS786457 HRT786457:HSO786457 IBP786457:ICK786457 ILL786457:IMG786457 IVH786457:IWC786457 JFD786457:JFY786457 JOZ786457:JPU786457 JYV786457:JZQ786457 KIR786457:KJM786457 KSN786457:KTI786457 LCJ786457:LDE786457 LMF786457:LNA786457 LWB786457:LWW786457 MFX786457:MGS786457 MPT786457:MQO786457 MZP786457:NAK786457 NJL786457:NKG786457 NTH786457:NUC786457 ODD786457:ODY786457 OMZ786457:ONU786457 OWV786457:OXQ786457 PGR786457:PHM786457 PQN786457:PRI786457 QAJ786457:QBE786457 QKF786457:QLA786457 QUB786457:QUW786457 RDX786457:RES786457 RNT786457:ROO786457 RXP786457:RYK786457 SHL786457:SIG786457 SRH786457:SSC786457 TBD786457:TBY786457 TKZ786457:TLU786457 TUV786457:TVQ786457 UER786457:UFM786457 UON786457:UPI786457 UYJ786457:UZE786457 VIF786457:VJA786457 VSB786457:VSW786457 WBX786457:WCS786457 WLT786457:WMO786457 WVP786457:WWK786457 H851993:AC851993 JD851993:JY851993 SZ851993:TU851993 ACV851993:ADQ851993 AMR851993:ANM851993 AWN851993:AXI851993 BGJ851993:BHE851993 BQF851993:BRA851993 CAB851993:CAW851993 CJX851993:CKS851993 CTT851993:CUO851993 DDP851993:DEK851993 DNL851993:DOG851993 DXH851993:DYC851993 EHD851993:EHY851993 EQZ851993:ERU851993 FAV851993:FBQ851993 FKR851993:FLM851993 FUN851993:FVI851993 GEJ851993:GFE851993 GOF851993:GPA851993 GYB851993:GYW851993 HHX851993:HIS851993 HRT851993:HSO851993 IBP851993:ICK851993 ILL851993:IMG851993 IVH851993:IWC851993 JFD851993:JFY851993 JOZ851993:JPU851993 JYV851993:JZQ851993 KIR851993:KJM851993 KSN851993:KTI851993 LCJ851993:LDE851993 LMF851993:LNA851993 LWB851993:LWW851993 MFX851993:MGS851993 MPT851993:MQO851993 MZP851993:NAK851993 NJL851993:NKG851993 NTH851993:NUC851993 ODD851993:ODY851993 OMZ851993:ONU851993 OWV851993:OXQ851993 PGR851993:PHM851993 PQN851993:PRI851993 QAJ851993:QBE851993 QKF851993:QLA851993 QUB851993:QUW851993 RDX851993:RES851993 RNT851993:ROO851993 RXP851993:RYK851993 SHL851993:SIG851993 SRH851993:SSC851993 TBD851993:TBY851993 TKZ851993:TLU851993 TUV851993:TVQ851993 UER851993:UFM851993 UON851993:UPI851993 UYJ851993:UZE851993 VIF851993:VJA851993 VSB851993:VSW851993 WBX851993:WCS851993 WLT851993:WMO851993 WVP851993:WWK851993 H917529:AC917529 JD917529:JY917529 SZ917529:TU917529 ACV917529:ADQ917529 AMR917529:ANM917529 AWN917529:AXI917529 BGJ917529:BHE917529 BQF917529:BRA917529 CAB917529:CAW917529 CJX917529:CKS917529 CTT917529:CUO917529 DDP917529:DEK917529 DNL917529:DOG917529 DXH917529:DYC917529 EHD917529:EHY917529 EQZ917529:ERU917529 FAV917529:FBQ917529 FKR917529:FLM917529 FUN917529:FVI917529 GEJ917529:GFE917529 GOF917529:GPA917529 GYB917529:GYW917529 HHX917529:HIS917529 HRT917529:HSO917529 IBP917529:ICK917529 ILL917529:IMG917529 IVH917529:IWC917529 JFD917529:JFY917529 JOZ917529:JPU917529 JYV917529:JZQ917529 KIR917529:KJM917529 KSN917529:KTI917529 LCJ917529:LDE917529 LMF917529:LNA917529 LWB917529:LWW917529 MFX917529:MGS917529 MPT917529:MQO917529 MZP917529:NAK917529 NJL917529:NKG917529 NTH917529:NUC917529 ODD917529:ODY917529 OMZ917529:ONU917529 OWV917529:OXQ917529 PGR917529:PHM917529 PQN917529:PRI917529 QAJ917529:QBE917529 QKF917529:QLA917529 QUB917529:QUW917529 RDX917529:RES917529 RNT917529:ROO917529 RXP917529:RYK917529 SHL917529:SIG917529 SRH917529:SSC917529 TBD917529:TBY917529 TKZ917529:TLU917529 TUV917529:TVQ917529 UER917529:UFM917529 UON917529:UPI917529 UYJ917529:UZE917529 VIF917529:VJA917529 VSB917529:VSW917529 WBX917529:WCS917529 WLT917529:WMO917529 WVP917529:WWK917529 H983065:AC983065 JD983065:JY983065 SZ983065:TU983065 ACV983065:ADQ983065 AMR983065:ANM983065 AWN983065:AXI983065 BGJ983065:BHE983065 BQF983065:BRA983065 CAB983065:CAW983065 CJX983065:CKS983065 CTT983065:CUO983065 DDP983065:DEK983065 DNL983065:DOG983065 DXH983065:DYC983065 EHD983065:EHY983065 EQZ983065:ERU983065 FAV983065:FBQ983065 FKR983065:FLM983065 FUN983065:FVI983065 GEJ983065:GFE983065 GOF983065:GPA983065 GYB983065:GYW983065 HHX983065:HIS983065 HRT983065:HSO983065 IBP983065:ICK983065 ILL983065:IMG983065 IVH983065:IWC983065 JFD983065:JFY983065 JOZ983065:JPU983065 JYV983065:JZQ983065 KIR983065:KJM983065 KSN983065:KTI983065 LCJ983065:LDE983065 LMF983065:LNA983065 LWB983065:LWW983065 MFX983065:MGS983065 MPT983065:MQO983065 MZP983065:NAK983065 NJL983065:NKG983065 NTH983065:NUC983065 ODD983065:ODY983065 OMZ983065:ONU983065 OWV983065:OXQ983065 PGR983065:PHM983065 PQN983065:PRI983065 QAJ983065:QBE983065 QKF983065:QLA983065 QUB983065:QUW983065 RDX983065:RES983065 RNT983065:ROO983065 RXP983065:RYK983065 SHL983065:SIG983065 SRH983065:SSC983065 TBD983065:TBY983065 TKZ983065:TLU983065 TUV983065:TVQ983065 UER983065:UFM983065 UON983065:UPI983065 UYJ983065:UZE983065 VIF983065:VJA983065 VSB983065:VSW983065 WBX983065:WCS983065 WLT983065:WMO983065 WVP983065:WWK983065 H39:AC39 JD39:JY39 SZ39:TU39 ACV39:ADQ39 AMR39:ANM39 AWN39:AXI39 BGJ39:BHE39 BQF39:BRA39 CAB39:CAW39 CJX39:CKS39 CTT39:CUO39 DDP39:DEK39 DNL39:DOG39 DXH39:DYC39 EHD39:EHY39 EQZ39:ERU39 FAV39:FBQ39 FKR39:FLM39 FUN39:FVI39 GEJ39:GFE39 GOF39:GPA39 GYB39:GYW39 HHX39:HIS39 HRT39:HSO39 IBP39:ICK39 ILL39:IMG39 IVH39:IWC39 JFD39:JFY39 JOZ39:JPU39 JYV39:JZQ39 KIR39:KJM39 KSN39:KTI39 LCJ39:LDE39 LMF39:LNA39 LWB39:LWW39 MFX39:MGS39 MPT39:MQO39 MZP39:NAK39 NJL39:NKG39 NTH39:NUC39 ODD39:ODY39 OMZ39:ONU39 OWV39:OXQ39 PGR39:PHM39 PQN39:PRI39 QAJ39:QBE39 QKF39:QLA39 QUB39:QUW39 RDX39:RES39 RNT39:ROO39 RXP39:RYK39 SHL39:SIG39 SRH39:SSC39 TBD39:TBY39 TKZ39:TLU39 TUV39:TVQ39 UER39:UFM39 UON39:UPI39 UYJ39:UZE39 VIF39:VJA39 VSB39:VSW39 WBX39:WCS39 WLT39:WMO39 WVP39:WWK39 H65575:AC65575 JD65575:JY65575 SZ65575:TU65575 ACV65575:ADQ65575 AMR65575:ANM65575 AWN65575:AXI65575 BGJ65575:BHE65575 BQF65575:BRA65575 CAB65575:CAW65575 CJX65575:CKS65575 CTT65575:CUO65575 DDP65575:DEK65575 DNL65575:DOG65575 DXH65575:DYC65575 EHD65575:EHY65575 EQZ65575:ERU65575 FAV65575:FBQ65575 FKR65575:FLM65575 FUN65575:FVI65575 GEJ65575:GFE65575 GOF65575:GPA65575 GYB65575:GYW65575 HHX65575:HIS65575 HRT65575:HSO65575 IBP65575:ICK65575 ILL65575:IMG65575 IVH65575:IWC65575 JFD65575:JFY65575 JOZ65575:JPU65575 JYV65575:JZQ65575 KIR65575:KJM65575 KSN65575:KTI65575 LCJ65575:LDE65575 LMF65575:LNA65575 LWB65575:LWW65575 MFX65575:MGS65575 MPT65575:MQO65575 MZP65575:NAK65575 NJL65575:NKG65575 NTH65575:NUC65575 ODD65575:ODY65575 OMZ65575:ONU65575 OWV65575:OXQ65575 PGR65575:PHM65575 PQN65575:PRI65575 QAJ65575:QBE65575 QKF65575:QLA65575 QUB65575:QUW65575 RDX65575:RES65575 RNT65575:ROO65575 RXP65575:RYK65575 SHL65575:SIG65575 SRH65575:SSC65575 TBD65575:TBY65575 TKZ65575:TLU65575 TUV65575:TVQ65575 UER65575:UFM65575 UON65575:UPI65575 UYJ65575:UZE65575 VIF65575:VJA65575 VSB65575:VSW65575 WBX65575:WCS65575 WLT65575:WMO65575 WVP65575:WWK65575 H131111:AC131111 JD131111:JY131111 SZ131111:TU131111 ACV131111:ADQ131111 AMR131111:ANM131111 AWN131111:AXI131111 BGJ131111:BHE131111 BQF131111:BRA131111 CAB131111:CAW131111 CJX131111:CKS131111 CTT131111:CUO131111 DDP131111:DEK131111 DNL131111:DOG131111 DXH131111:DYC131111 EHD131111:EHY131111 EQZ131111:ERU131111 FAV131111:FBQ131111 FKR131111:FLM131111 FUN131111:FVI131111 GEJ131111:GFE131111 GOF131111:GPA131111 GYB131111:GYW131111 HHX131111:HIS131111 HRT131111:HSO131111 IBP131111:ICK131111 ILL131111:IMG131111 IVH131111:IWC131111 JFD131111:JFY131111 JOZ131111:JPU131111 JYV131111:JZQ131111 KIR131111:KJM131111 KSN131111:KTI131111 LCJ131111:LDE131111 LMF131111:LNA131111 LWB131111:LWW131111 MFX131111:MGS131111 MPT131111:MQO131111 MZP131111:NAK131111 NJL131111:NKG131111 NTH131111:NUC131111 ODD131111:ODY131111 OMZ131111:ONU131111 OWV131111:OXQ131111 PGR131111:PHM131111 PQN131111:PRI131111 QAJ131111:QBE131111 QKF131111:QLA131111 QUB131111:QUW131111 RDX131111:RES131111 RNT131111:ROO131111 RXP131111:RYK131111 SHL131111:SIG131111 SRH131111:SSC131111 TBD131111:TBY131111 TKZ131111:TLU131111 TUV131111:TVQ131111 UER131111:UFM131111 UON131111:UPI131111 UYJ131111:UZE131111 VIF131111:VJA131111 VSB131111:VSW131111 WBX131111:WCS131111 WLT131111:WMO131111 WVP131111:WWK131111 H196647:AC196647 JD196647:JY196647 SZ196647:TU196647 ACV196647:ADQ196647 AMR196647:ANM196647 AWN196647:AXI196647 BGJ196647:BHE196647 BQF196647:BRA196647 CAB196647:CAW196647 CJX196647:CKS196647 CTT196647:CUO196647 DDP196647:DEK196647 DNL196647:DOG196647 DXH196647:DYC196647 EHD196647:EHY196647 EQZ196647:ERU196647 FAV196647:FBQ196647 FKR196647:FLM196647 FUN196647:FVI196647 GEJ196647:GFE196647 GOF196647:GPA196647 GYB196647:GYW196647 HHX196647:HIS196647 HRT196647:HSO196647 IBP196647:ICK196647 ILL196647:IMG196647 IVH196647:IWC196647 JFD196647:JFY196647 JOZ196647:JPU196647 JYV196647:JZQ196647 KIR196647:KJM196647 KSN196647:KTI196647 LCJ196647:LDE196647 LMF196647:LNA196647 LWB196647:LWW196647 MFX196647:MGS196647 MPT196647:MQO196647 MZP196647:NAK196647 NJL196647:NKG196647 NTH196647:NUC196647 ODD196647:ODY196647 OMZ196647:ONU196647 OWV196647:OXQ196647 PGR196647:PHM196647 PQN196647:PRI196647 QAJ196647:QBE196647 QKF196647:QLA196647 QUB196647:QUW196647 RDX196647:RES196647 RNT196647:ROO196647 RXP196647:RYK196647 SHL196647:SIG196647 SRH196647:SSC196647 TBD196647:TBY196647 TKZ196647:TLU196647 TUV196647:TVQ196647 UER196647:UFM196647 UON196647:UPI196647 UYJ196647:UZE196647 VIF196647:VJA196647 VSB196647:VSW196647 WBX196647:WCS196647 WLT196647:WMO196647 WVP196647:WWK196647 H262183:AC262183 JD262183:JY262183 SZ262183:TU262183 ACV262183:ADQ262183 AMR262183:ANM262183 AWN262183:AXI262183 BGJ262183:BHE262183 BQF262183:BRA262183 CAB262183:CAW262183 CJX262183:CKS262183 CTT262183:CUO262183 DDP262183:DEK262183 DNL262183:DOG262183 DXH262183:DYC262183 EHD262183:EHY262183 EQZ262183:ERU262183 FAV262183:FBQ262183 FKR262183:FLM262183 FUN262183:FVI262183 GEJ262183:GFE262183 GOF262183:GPA262183 GYB262183:GYW262183 HHX262183:HIS262183 HRT262183:HSO262183 IBP262183:ICK262183 ILL262183:IMG262183 IVH262183:IWC262183 JFD262183:JFY262183 JOZ262183:JPU262183 JYV262183:JZQ262183 KIR262183:KJM262183 KSN262183:KTI262183 LCJ262183:LDE262183 LMF262183:LNA262183 LWB262183:LWW262183 MFX262183:MGS262183 MPT262183:MQO262183 MZP262183:NAK262183 NJL262183:NKG262183 NTH262183:NUC262183 ODD262183:ODY262183 OMZ262183:ONU262183 OWV262183:OXQ262183 PGR262183:PHM262183 PQN262183:PRI262183 QAJ262183:QBE262183 QKF262183:QLA262183 QUB262183:QUW262183 RDX262183:RES262183 RNT262183:ROO262183 RXP262183:RYK262183 SHL262183:SIG262183 SRH262183:SSC262183 TBD262183:TBY262183 TKZ262183:TLU262183 TUV262183:TVQ262183 UER262183:UFM262183 UON262183:UPI262183 UYJ262183:UZE262183 VIF262183:VJA262183 VSB262183:VSW262183 WBX262183:WCS262183 WLT262183:WMO262183 WVP262183:WWK262183 H327719:AC327719 JD327719:JY327719 SZ327719:TU327719 ACV327719:ADQ327719 AMR327719:ANM327719 AWN327719:AXI327719 BGJ327719:BHE327719 BQF327719:BRA327719 CAB327719:CAW327719 CJX327719:CKS327719 CTT327719:CUO327719 DDP327719:DEK327719 DNL327719:DOG327719 DXH327719:DYC327719 EHD327719:EHY327719 EQZ327719:ERU327719 FAV327719:FBQ327719 FKR327719:FLM327719 FUN327719:FVI327719 GEJ327719:GFE327719 GOF327719:GPA327719 GYB327719:GYW327719 HHX327719:HIS327719 HRT327719:HSO327719 IBP327719:ICK327719 ILL327719:IMG327719 IVH327719:IWC327719 JFD327719:JFY327719 JOZ327719:JPU327719 JYV327719:JZQ327719 KIR327719:KJM327719 KSN327719:KTI327719 LCJ327719:LDE327719 LMF327719:LNA327719 LWB327719:LWW327719 MFX327719:MGS327719 MPT327719:MQO327719 MZP327719:NAK327719 NJL327719:NKG327719 NTH327719:NUC327719 ODD327719:ODY327719 OMZ327719:ONU327719 OWV327719:OXQ327719 PGR327719:PHM327719 PQN327719:PRI327719 QAJ327719:QBE327719 QKF327719:QLA327719 QUB327719:QUW327719 RDX327719:RES327719 RNT327719:ROO327719 RXP327719:RYK327719 SHL327719:SIG327719 SRH327719:SSC327719 TBD327719:TBY327719 TKZ327719:TLU327719 TUV327719:TVQ327719 UER327719:UFM327719 UON327719:UPI327719 UYJ327719:UZE327719 VIF327719:VJA327719 VSB327719:VSW327719 WBX327719:WCS327719 WLT327719:WMO327719 WVP327719:WWK327719 H393255:AC393255 JD393255:JY393255 SZ393255:TU393255 ACV393255:ADQ393255 AMR393255:ANM393255 AWN393255:AXI393255 BGJ393255:BHE393255 BQF393255:BRA393255 CAB393255:CAW393255 CJX393255:CKS393255 CTT393255:CUO393255 DDP393255:DEK393255 DNL393255:DOG393255 DXH393255:DYC393255 EHD393255:EHY393255 EQZ393255:ERU393255 FAV393255:FBQ393255 FKR393255:FLM393255 FUN393255:FVI393255 GEJ393255:GFE393255 GOF393255:GPA393255 GYB393255:GYW393255 HHX393255:HIS393255 HRT393255:HSO393255 IBP393255:ICK393255 ILL393255:IMG393255 IVH393255:IWC393255 JFD393255:JFY393255 JOZ393255:JPU393255 JYV393255:JZQ393255 KIR393255:KJM393255 KSN393255:KTI393255 LCJ393255:LDE393255 LMF393255:LNA393255 LWB393255:LWW393255 MFX393255:MGS393255 MPT393255:MQO393255 MZP393255:NAK393255 NJL393255:NKG393255 NTH393255:NUC393255 ODD393255:ODY393255 OMZ393255:ONU393255 OWV393255:OXQ393255 PGR393255:PHM393255 PQN393255:PRI393255 QAJ393255:QBE393255 QKF393255:QLA393255 QUB393255:QUW393255 RDX393255:RES393255 RNT393255:ROO393255 RXP393255:RYK393255 SHL393255:SIG393255 SRH393255:SSC393255 TBD393255:TBY393255 TKZ393255:TLU393255 TUV393255:TVQ393255 UER393255:UFM393255 UON393255:UPI393255 UYJ393255:UZE393255 VIF393255:VJA393255 VSB393255:VSW393255 WBX393255:WCS393255 WLT393255:WMO393255 WVP393255:WWK393255 H458791:AC458791 JD458791:JY458791 SZ458791:TU458791 ACV458791:ADQ458791 AMR458791:ANM458791 AWN458791:AXI458791 BGJ458791:BHE458791 BQF458791:BRA458791 CAB458791:CAW458791 CJX458791:CKS458791 CTT458791:CUO458791 DDP458791:DEK458791 DNL458791:DOG458791 DXH458791:DYC458791 EHD458791:EHY458791 EQZ458791:ERU458791 FAV458791:FBQ458791 FKR458791:FLM458791 FUN458791:FVI458791 GEJ458791:GFE458791 GOF458791:GPA458791 GYB458791:GYW458791 HHX458791:HIS458791 HRT458791:HSO458791 IBP458791:ICK458791 ILL458791:IMG458791 IVH458791:IWC458791 JFD458791:JFY458791 JOZ458791:JPU458791 JYV458791:JZQ458791 KIR458791:KJM458791 KSN458791:KTI458791 LCJ458791:LDE458791 LMF458791:LNA458791 LWB458791:LWW458791 MFX458791:MGS458791 MPT458791:MQO458791 MZP458791:NAK458791 NJL458791:NKG458791 NTH458791:NUC458791 ODD458791:ODY458791 OMZ458791:ONU458791 OWV458791:OXQ458791 PGR458791:PHM458791 PQN458791:PRI458791 QAJ458791:QBE458791 QKF458791:QLA458791 QUB458791:QUW458791 RDX458791:RES458791 RNT458791:ROO458791 RXP458791:RYK458791 SHL458791:SIG458791 SRH458791:SSC458791 TBD458791:TBY458791 TKZ458791:TLU458791 TUV458791:TVQ458791 UER458791:UFM458791 UON458791:UPI458791 UYJ458791:UZE458791 VIF458791:VJA458791 VSB458791:VSW458791 WBX458791:WCS458791 WLT458791:WMO458791 WVP458791:WWK458791 H524327:AC524327 JD524327:JY524327 SZ524327:TU524327 ACV524327:ADQ524327 AMR524327:ANM524327 AWN524327:AXI524327 BGJ524327:BHE524327 BQF524327:BRA524327 CAB524327:CAW524327 CJX524327:CKS524327 CTT524327:CUO524327 DDP524327:DEK524327 DNL524327:DOG524327 DXH524327:DYC524327 EHD524327:EHY524327 EQZ524327:ERU524327 FAV524327:FBQ524327 FKR524327:FLM524327 FUN524327:FVI524327 GEJ524327:GFE524327 GOF524327:GPA524327 GYB524327:GYW524327 HHX524327:HIS524327 HRT524327:HSO524327 IBP524327:ICK524327 ILL524327:IMG524327 IVH524327:IWC524327 JFD524327:JFY524327 JOZ524327:JPU524327 JYV524327:JZQ524327 KIR524327:KJM524327 KSN524327:KTI524327 LCJ524327:LDE524327 LMF524327:LNA524327 LWB524327:LWW524327 MFX524327:MGS524327 MPT524327:MQO524327 MZP524327:NAK524327 NJL524327:NKG524327 NTH524327:NUC524327 ODD524327:ODY524327 OMZ524327:ONU524327 OWV524327:OXQ524327 PGR524327:PHM524327 PQN524327:PRI524327 QAJ524327:QBE524327 QKF524327:QLA524327 QUB524327:QUW524327 RDX524327:RES524327 RNT524327:ROO524327 RXP524327:RYK524327 SHL524327:SIG524327 SRH524327:SSC524327 TBD524327:TBY524327 TKZ524327:TLU524327 TUV524327:TVQ524327 UER524327:UFM524327 UON524327:UPI524327 UYJ524327:UZE524327 VIF524327:VJA524327 VSB524327:VSW524327 WBX524327:WCS524327 WLT524327:WMO524327 WVP524327:WWK524327 H589863:AC589863 JD589863:JY589863 SZ589863:TU589863 ACV589863:ADQ589863 AMR589863:ANM589863 AWN589863:AXI589863 BGJ589863:BHE589863 BQF589863:BRA589863 CAB589863:CAW589863 CJX589863:CKS589863 CTT589863:CUO589863 DDP589863:DEK589863 DNL589863:DOG589863 DXH589863:DYC589863 EHD589863:EHY589863 EQZ589863:ERU589863 FAV589863:FBQ589863 FKR589863:FLM589863 FUN589863:FVI589863 GEJ589863:GFE589863 GOF589863:GPA589863 GYB589863:GYW589863 HHX589863:HIS589863 HRT589863:HSO589863 IBP589863:ICK589863 ILL589863:IMG589863 IVH589863:IWC589863 JFD589863:JFY589863 JOZ589863:JPU589863 JYV589863:JZQ589863 KIR589863:KJM589863 KSN589863:KTI589863 LCJ589863:LDE589863 LMF589863:LNA589863 LWB589863:LWW589863 MFX589863:MGS589863 MPT589863:MQO589863 MZP589863:NAK589863 NJL589863:NKG589863 NTH589863:NUC589863 ODD589863:ODY589863 OMZ589863:ONU589863 OWV589863:OXQ589863 PGR589863:PHM589863 PQN589863:PRI589863 QAJ589863:QBE589863 QKF589863:QLA589863 QUB589863:QUW589863 RDX589863:RES589863 RNT589863:ROO589863 RXP589863:RYK589863 SHL589863:SIG589863 SRH589863:SSC589863 TBD589863:TBY589863 TKZ589863:TLU589863 TUV589863:TVQ589863 UER589863:UFM589863 UON589863:UPI589863 UYJ589863:UZE589863 VIF589863:VJA589863 VSB589863:VSW589863 WBX589863:WCS589863 WLT589863:WMO589863 WVP589863:WWK589863 H655399:AC655399 JD655399:JY655399 SZ655399:TU655399 ACV655399:ADQ655399 AMR655399:ANM655399 AWN655399:AXI655399 BGJ655399:BHE655399 BQF655399:BRA655399 CAB655399:CAW655399 CJX655399:CKS655399 CTT655399:CUO655399 DDP655399:DEK655399 DNL655399:DOG655399 DXH655399:DYC655399 EHD655399:EHY655399 EQZ655399:ERU655399 FAV655399:FBQ655399 FKR655399:FLM655399 FUN655399:FVI655399 GEJ655399:GFE655399 GOF655399:GPA655399 GYB655399:GYW655399 HHX655399:HIS655399 HRT655399:HSO655399 IBP655399:ICK655399 ILL655399:IMG655399 IVH655399:IWC655399 JFD655399:JFY655399 JOZ655399:JPU655399 JYV655399:JZQ655399 KIR655399:KJM655399 KSN655399:KTI655399 LCJ655399:LDE655399 LMF655399:LNA655399 LWB655399:LWW655399 MFX655399:MGS655399 MPT655399:MQO655399 MZP655399:NAK655399 NJL655399:NKG655399 NTH655399:NUC655399 ODD655399:ODY655399 OMZ655399:ONU655399 OWV655399:OXQ655399 PGR655399:PHM655399 PQN655399:PRI655399 QAJ655399:QBE655399 QKF655399:QLA655399 QUB655399:QUW655399 RDX655399:RES655399 RNT655399:ROO655399 RXP655399:RYK655399 SHL655399:SIG655399 SRH655399:SSC655399 TBD655399:TBY655399 TKZ655399:TLU655399 TUV655399:TVQ655399 UER655399:UFM655399 UON655399:UPI655399 UYJ655399:UZE655399 VIF655399:VJA655399 VSB655399:VSW655399 WBX655399:WCS655399 WLT655399:WMO655399 WVP655399:WWK655399 H720935:AC720935 JD720935:JY720935 SZ720935:TU720935 ACV720935:ADQ720935 AMR720935:ANM720935 AWN720935:AXI720935 BGJ720935:BHE720935 BQF720935:BRA720935 CAB720935:CAW720935 CJX720935:CKS720935 CTT720935:CUO720935 DDP720935:DEK720935 DNL720935:DOG720935 DXH720935:DYC720935 EHD720935:EHY720935 EQZ720935:ERU720935 FAV720935:FBQ720935 FKR720935:FLM720935 FUN720935:FVI720935 GEJ720935:GFE720935 GOF720935:GPA720935 GYB720935:GYW720935 HHX720935:HIS720935 HRT720935:HSO720935 IBP720935:ICK720935 ILL720935:IMG720935 IVH720935:IWC720935 JFD720935:JFY720935 JOZ720935:JPU720935 JYV720935:JZQ720935 KIR720935:KJM720935 KSN720935:KTI720935 LCJ720935:LDE720935 LMF720935:LNA720935 LWB720935:LWW720935 MFX720935:MGS720935 MPT720935:MQO720935 MZP720935:NAK720935 NJL720935:NKG720935 NTH720935:NUC720935 ODD720935:ODY720935 OMZ720935:ONU720935 OWV720935:OXQ720935 PGR720935:PHM720935 PQN720935:PRI720935 QAJ720935:QBE720935 QKF720935:QLA720935 QUB720935:QUW720935 RDX720935:RES720935 RNT720935:ROO720935 RXP720935:RYK720935 SHL720935:SIG720935 SRH720935:SSC720935 TBD720935:TBY720935 TKZ720935:TLU720935 TUV720935:TVQ720935 UER720935:UFM720935 UON720935:UPI720935 UYJ720935:UZE720935 VIF720935:VJA720935 VSB720935:VSW720935 WBX720935:WCS720935 WLT720935:WMO720935 WVP720935:WWK720935 H786471:AC786471 JD786471:JY786471 SZ786471:TU786471 ACV786471:ADQ786471 AMR786471:ANM786471 AWN786471:AXI786471 BGJ786471:BHE786471 BQF786471:BRA786471 CAB786471:CAW786471 CJX786471:CKS786471 CTT786471:CUO786471 DDP786471:DEK786471 DNL786471:DOG786471 DXH786471:DYC786471 EHD786471:EHY786471 EQZ786471:ERU786471 FAV786471:FBQ786471 FKR786471:FLM786471 FUN786471:FVI786471 GEJ786471:GFE786471 GOF786471:GPA786471 GYB786471:GYW786471 HHX786471:HIS786471 HRT786471:HSO786471 IBP786471:ICK786471 ILL786471:IMG786471 IVH786471:IWC786471 JFD786471:JFY786471 JOZ786471:JPU786471 JYV786471:JZQ786471 KIR786471:KJM786471 KSN786471:KTI786471 LCJ786471:LDE786471 LMF786471:LNA786471 LWB786471:LWW786471 MFX786471:MGS786471 MPT786471:MQO786471 MZP786471:NAK786471 NJL786471:NKG786471 NTH786471:NUC786471 ODD786471:ODY786471 OMZ786471:ONU786471 OWV786471:OXQ786471 PGR786471:PHM786471 PQN786471:PRI786471 QAJ786471:QBE786471 QKF786471:QLA786471 QUB786471:QUW786471 RDX786471:RES786471 RNT786471:ROO786471 RXP786471:RYK786471 SHL786471:SIG786471 SRH786471:SSC786471 TBD786471:TBY786471 TKZ786471:TLU786471 TUV786471:TVQ786471 UER786471:UFM786471 UON786471:UPI786471 UYJ786471:UZE786471 VIF786471:VJA786471 VSB786471:VSW786471 WBX786471:WCS786471 WLT786471:WMO786471 WVP786471:WWK786471 H852007:AC852007 JD852007:JY852007 SZ852007:TU852007 ACV852007:ADQ852007 AMR852007:ANM852007 AWN852007:AXI852007 BGJ852007:BHE852007 BQF852007:BRA852007 CAB852007:CAW852007 CJX852007:CKS852007 CTT852007:CUO852007 DDP852007:DEK852007 DNL852007:DOG852007 DXH852007:DYC852007 EHD852007:EHY852007 EQZ852007:ERU852007 FAV852007:FBQ852007 FKR852007:FLM852007 FUN852007:FVI852007 GEJ852007:GFE852007 GOF852007:GPA852007 GYB852007:GYW852007 HHX852007:HIS852007 HRT852007:HSO852007 IBP852007:ICK852007 ILL852007:IMG852007 IVH852007:IWC852007 JFD852007:JFY852007 JOZ852007:JPU852007 JYV852007:JZQ852007 KIR852007:KJM852007 KSN852007:KTI852007 LCJ852007:LDE852007 LMF852007:LNA852007 LWB852007:LWW852007 MFX852007:MGS852007 MPT852007:MQO852007 MZP852007:NAK852007 NJL852007:NKG852007 NTH852007:NUC852007 ODD852007:ODY852007 OMZ852007:ONU852007 OWV852007:OXQ852007 PGR852007:PHM852007 PQN852007:PRI852007 QAJ852007:QBE852007 QKF852007:QLA852007 QUB852007:QUW852007 RDX852007:RES852007 RNT852007:ROO852007 RXP852007:RYK852007 SHL852007:SIG852007 SRH852007:SSC852007 TBD852007:TBY852007 TKZ852007:TLU852007 TUV852007:TVQ852007 UER852007:UFM852007 UON852007:UPI852007 UYJ852007:UZE852007 VIF852007:VJA852007 VSB852007:VSW852007 WBX852007:WCS852007 WLT852007:WMO852007 WVP852007:WWK852007 H917543:AC917543 JD917543:JY917543 SZ917543:TU917543 ACV917543:ADQ917543 AMR917543:ANM917543 AWN917543:AXI917543 BGJ917543:BHE917543 BQF917543:BRA917543 CAB917543:CAW917543 CJX917543:CKS917543 CTT917543:CUO917543 DDP917543:DEK917543 DNL917543:DOG917543 DXH917543:DYC917543 EHD917543:EHY917543 EQZ917543:ERU917543 FAV917543:FBQ917543 FKR917543:FLM917543 FUN917543:FVI917543 GEJ917543:GFE917543 GOF917543:GPA917543 GYB917543:GYW917543 HHX917543:HIS917543 HRT917543:HSO917543 IBP917543:ICK917543 ILL917543:IMG917543 IVH917543:IWC917543 JFD917543:JFY917543 JOZ917543:JPU917543 JYV917543:JZQ917543 KIR917543:KJM917543 KSN917543:KTI917543 LCJ917543:LDE917543 LMF917543:LNA917543 LWB917543:LWW917543 MFX917543:MGS917543 MPT917543:MQO917543 MZP917543:NAK917543 NJL917543:NKG917543 NTH917543:NUC917543 ODD917543:ODY917543 OMZ917543:ONU917543 OWV917543:OXQ917543 PGR917543:PHM917543 PQN917543:PRI917543 QAJ917543:QBE917543 QKF917543:QLA917543 QUB917543:QUW917543 RDX917543:RES917543 RNT917543:ROO917543 RXP917543:RYK917543 SHL917543:SIG917543 SRH917543:SSC917543 TBD917543:TBY917543 TKZ917543:TLU917543 TUV917543:TVQ917543 UER917543:UFM917543 UON917543:UPI917543 UYJ917543:UZE917543 VIF917543:VJA917543 VSB917543:VSW917543 WBX917543:WCS917543 WLT917543:WMO917543 WVP917543:WWK917543 H983079:AC983079 JD983079:JY983079 SZ983079:TU983079 ACV983079:ADQ983079 AMR983079:ANM983079 AWN983079:AXI983079 BGJ983079:BHE983079 BQF983079:BRA983079 CAB983079:CAW983079 CJX983079:CKS983079 CTT983079:CUO983079 DDP983079:DEK983079 DNL983079:DOG983079 DXH983079:DYC983079 EHD983079:EHY983079 EQZ983079:ERU983079 FAV983079:FBQ983079 FKR983079:FLM983079 FUN983079:FVI983079 GEJ983079:GFE983079 GOF983079:GPA983079 GYB983079:GYW983079 HHX983079:HIS983079 HRT983079:HSO983079 IBP983079:ICK983079 ILL983079:IMG983079 IVH983079:IWC983079 JFD983079:JFY983079 JOZ983079:JPU983079 JYV983079:JZQ983079 KIR983079:KJM983079 KSN983079:KTI983079 LCJ983079:LDE983079 LMF983079:LNA983079 LWB983079:LWW983079 MFX983079:MGS983079 MPT983079:MQO983079 MZP983079:NAK983079 NJL983079:NKG983079 NTH983079:NUC983079 ODD983079:ODY983079 OMZ983079:ONU983079 OWV983079:OXQ983079 PGR983079:PHM983079 PQN983079:PRI983079 QAJ983079:QBE983079 QKF983079:QLA983079 QUB983079:QUW983079 RDX983079:RES983079 RNT983079:ROO983079 RXP983079:RYK983079 SHL983079:SIG983079 SRH983079:SSC983079 TBD983079:TBY983079 TKZ983079:TLU983079 TUV983079:TVQ983079 UER983079:UFM983079 UON983079:UPI983079 UYJ983079:UZE983079 VIF983079:VJA983079 VSB983079:VSW983079 WBX983079:WCS983079 WLT983079:WMO983079 WVP983079:WWK983079" xr:uid="{3C9C3A63-A046-4AE4-8654-E51EA3C4FA98}"/>
  </dataValidations>
  <pageMargins left="0.59055118110236227" right="0.59055118110236227" top="0.43307086614173229" bottom="0.35433070866141736" header="0.23622047244094491" footer="0.15748031496062992"/>
  <pageSetup paperSize="9" fitToHeight="0" orientation="portrait" blackAndWhite="1" r:id="rId1"/>
  <headerFooter alignWithMargins="0"/>
  <drawing r:id="rId2"/>
  <legacyDrawing r:id="rId3"/>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93D7-8F23-4FEB-A73B-79CA8DD11A73}">
  <sheetPr>
    <tabColor rgb="FF00B050"/>
    <pageSetUpPr fitToPage="1"/>
  </sheetPr>
  <dimension ref="A1:AH107"/>
  <sheetViews>
    <sheetView view="pageBreakPreview" zoomScaleNormal="100" zoomScaleSheetLayoutView="100" workbookViewId="0">
      <selection activeCell="V11" sqref="V11:AB11"/>
    </sheetView>
  </sheetViews>
  <sheetFormatPr defaultRowHeight="20.100000000000001" customHeight="1"/>
  <cols>
    <col min="1" max="29" width="3" style="834" customWidth="1"/>
    <col min="30" max="256" width="9" style="834"/>
    <col min="257" max="285" width="3" style="834" customWidth="1"/>
    <col min="286" max="512" width="9" style="834"/>
    <col min="513" max="541" width="3" style="834" customWidth="1"/>
    <col min="542" max="768" width="9" style="834"/>
    <col min="769" max="797" width="3" style="834" customWidth="1"/>
    <col min="798" max="1024" width="9" style="834"/>
    <col min="1025" max="1053" width="3" style="834" customWidth="1"/>
    <col min="1054" max="1280" width="9" style="834"/>
    <col min="1281" max="1309" width="3" style="834" customWidth="1"/>
    <col min="1310" max="1536" width="9" style="834"/>
    <col min="1537" max="1565" width="3" style="834" customWidth="1"/>
    <col min="1566" max="1792" width="9" style="834"/>
    <col min="1793" max="1821" width="3" style="834" customWidth="1"/>
    <col min="1822" max="2048" width="9" style="834"/>
    <col min="2049" max="2077" width="3" style="834" customWidth="1"/>
    <col min="2078" max="2304" width="9" style="834"/>
    <col min="2305" max="2333" width="3" style="834" customWidth="1"/>
    <col min="2334" max="2560" width="9" style="834"/>
    <col min="2561" max="2589" width="3" style="834" customWidth="1"/>
    <col min="2590" max="2816" width="9" style="834"/>
    <col min="2817" max="2845" width="3" style="834" customWidth="1"/>
    <col min="2846" max="3072" width="9" style="834"/>
    <col min="3073" max="3101" width="3" style="834" customWidth="1"/>
    <col min="3102" max="3328" width="9" style="834"/>
    <col min="3329" max="3357" width="3" style="834" customWidth="1"/>
    <col min="3358" max="3584" width="9" style="834"/>
    <col min="3585" max="3613" width="3" style="834" customWidth="1"/>
    <col min="3614" max="3840" width="9" style="834"/>
    <col min="3841" max="3869" width="3" style="834" customWidth="1"/>
    <col min="3870" max="4096" width="9" style="834"/>
    <col min="4097" max="4125" width="3" style="834" customWidth="1"/>
    <col min="4126" max="4352" width="9" style="834"/>
    <col min="4353" max="4381" width="3" style="834" customWidth="1"/>
    <col min="4382" max="4608" width="9" style="834"/>
    <col min="4609" max="4637" width="3" style="834" customWidth="1"/>
    <col min="4638" max="4864" width="9" style="834"/>
    <col min="4865" max="4893" width="3" style="834" customWidth="1"/>
    <col min="4894" max="5120" width="9" style="834"/>
    <col min="5121" max="5149" width="3" style="834" customWidth="1"/>
    <col min="5150" max="5376" width="9" style="834"/>
    <col min="5377" max="5405" width="3" style="834" customWidth="1"/>
    <col min="5406" max="5632" width="9" style="834"/>
    <col min="5633" max="5661" width="3" style="834" customWidth="1"/>
    <col min="5662" max="5888" width="9" style="834"/>
    <col min="5889" max="5917" width="3" style="834" customWidth="1"/>
    <col min="5918" max="6144" width="9" style="834"/>
    <col min="6145" max="6173" width="3" style="834" customWidth="1"/>
    <col min="6174" max="6400" width="9" style="834"/>
    <col min="6401" max="6429" width="3" style="834" customWidth="1"/>
    <col min="6430" max="6656" width="9" style="834"/>
    <col min="6657" max="6685" width="3" style="834" customWidth="1"/>
    <col min="6686" max="6912" width="9" style="834"/>
    <col min="6913" max="6941" width="3" style="834" customWidth="1"/>
    <col min="6942" max="7168" width="9" style="834"/>
    <col min="7169" max="7197" width="3" style="834" customWidth="1"/>
    <col min="7198" max="7424" width="9" style="834"/>
    <col min="7425" max="7453" width="3" style="834" customWidth="1"/>
    <col min="7454" max="7680" width="9" style="834"/>
    <col min="7681" max="7709" width="3" style="834" customWidth="1"/>
    <col min="7710" max="7936" width="9" style="834"/>
    <col min="7937" max="7965" width="3" style="834" customWidth="1"/>
    <col min="7966" max="8192" width="9" style="834"/>
    <col min="8193" max="8221" width="3" style="834" customWidth="1"/>
    <col min="8222" max="8448" width="9" style="834"/>
    <col min="8449" max="8477" width="3" style="834" customWidth="1"/>
    <col min="8478" max="8704" width="9" style="834"/>
    <col min="8705" max="8733" width="3" style="834" customWidth="1"/>
    <col min="8734" max="8960" width="9" style="834"/>
    <col min="8961" max="8989" width="3" style="834" customWidth="1"/>
    <col min="8990" max="9216" width="9" style="834"/>
    <col min="9217" max="9245" width="3" style="834" customWidth="1"/>
    <col min="9246" max="9472" width="9" style="834"/>
    <col min="9473" max="9501" width="3" style="834" customWidth="1"/>
    <col min="9502" max="9728" width="9" style="834"/>
    <col min="9729" max="9757" width="3" style="834" customWidth="1"/>
    <col min="9758" max="9984" width="9" style="834"/>
    <col min="9985" max="10013" width="3" style="834" customWidth="1"/>
    <col min="10014" max="10240" width="9" style="834"/>
    <col min="10241" max="10269" width="3" style="834" customWidth="1"/>
    <col min="10270" max="10496" width="9" style="834"/>
    <col min="10497" max="10525" width="3" style="834" customWidth="1"/>
    <col min="10526" max="10752" width="9" style="834"/>
    <col min="10753" max="10781" width="3" style="834" customWidth="1"/>
    <col min="10782" max="11008" width="9" style="834"/>
    <col min="11009" max="11037" width="3" style="834" customWidth="1"/>
    <col min="11038" max="11264" width="9" style="834"/>
    <col min="11265" max="11293" width="3" style="834" customWidth="1"/>
    <col min="11294" max="11520" width="9" style="834"/>
    <col min="11521" max="11549" width="3" style="834" customWidth="1"/>
    <col min="11550" max="11776" width="9" style="834"/>
    <col min="11777" max="11805" width="3" style="834" customWidth="1"/>
    <col min="11806" max="12032" width="9" style="834"/>
    <col min="12033" max="12061" width="3" style="834" customWidth="1"/>
    <col min="12062" max="12288" width="9" style="834"/>
    <col min="12289" max="12317" width="3" style="834" customWidth="1"/>
    <col min="12318" max="12544" width="9" style="834"/>
    <col min="12545" max="12573" width="3" style="834" customWidth="1"/>
    <col min="12574" max="12800" width="9" style="834"/>
    <col min="12801" max="12829" width="3" style="834" customWidth="1"/>
    <col min="12830" max="13056" width="9" style="834"/>
    <col min="13057" max="13085" width="3" style="834" customWidth="1"/>
    <col min="13086" max="13312" width="9" style="834"/>
    <col min="13313" max="13341" width="3" style="834" customWidth="1"/>
    <col min="13342" max="13568" width="9" style="834"/>
    <col min="13569" max="13597" width="3" style="834" customWidth="1"/>
    <col min="13598" max="13824" width="9" style="834"/>
    <col min="13825" max="13853" width="3" style="834" customWidth="1"/>
    <col min="13854" max="14080" width="9" style="834"/>
    <col min="14081" max="14109" width="3" style="834" customWidth="1"/>
    <col min="14110" max="14336" width="9" style="834"/>
    <col min="14337" max="14365" width="3" style="834" customWidth="1"/>
    <col min="14366" max="14592" width="9" style="834"/>
    <col min="14593" max="14621" width="3" style="834" customWidth="1"/>
    <col min="14622" max="14848" width="9" style="834"/>
    <col min="14849" max="14877" width="3" style="834" customWidth="1"/>
    <col min="14878" max="15104" width="9" style="834"/>
    <col min="15105" max="15133" width="3" style="834" customWidth="1"/>
    <col min="15134" max="15360" width="9" style="834"/>
    <col min="15361" max="15389" width="3" style="834" customWidth="1"/>
    <col min="15390" max="15616" width="9" style="834"/>
    <col min="15617" max="15645" width="3" style="834" customWidth="1"/>
    <col min="15646" max="15872" width="9" style="834"/>
    <col min="15873" max="15901" width="3" style="834" customWidth="1"/>
    <col min="15902" max="16128" width="9" style="834"/>
    <col min="16129" max="16157" width="3" style="834" customWidth="1"/>
    <col min="16158" max="16384" width="9" style="834"/>
  </cols>
  <sheetData>
    <row r="1" spans="1:33" ht="17.100000000000001" customHeight="1"/>
    <row r="2" spans="1:33" ht="17.100000000000001" customHeight="1">
      <c r="A2" s="2065" t="s">
        <v>2815</v>
      </c>
      <c r="B2" s="2065"/>
      <c r="C2" s="2065"/>
      <c r="D2" s="2065"/>
      <c r="E2" s="2065"/>
      <c r="F2" s="2065"/>
      <c r="G2" s="2065"/>
      <c r="H2" s="2065"/>
      <c r="I2" s="2065"/>
      <c r="J2" s="2065"/>
      <c r="K2" s="2065"/>
      <c r="L2" s="2065"/>
      <c r="M2" s="2065"/>
      <c r="N2" s="2065"/>
      <c r="O2" s="2065"/>
      <c r="P2" s="2065"/>
      <c r="Q2" s="2065"/>
      <c r="R2" s="2065"/>
      <c r="S2" s="2065"/>
      <c r="T2" s="2065"/>
      <c r="U2" s="2065"/>
      <c r="V2" s="2065"/>
      <c r="W2" s="2065"/>
      <c r="X2" s="2065"/>
      <c r="Y2" s="2065"/>
      <c r="Z2" s="2065"/>
      <c r="AA2" s="2065"/>
      <c r="AB2" s="2065"/>
      <c r="AC2" s="2065"/>
    </row>
    <row r="3" spans="1:33" ht="17.100000000000001" customHeight="1">
      <c r="A3" s="834" t="s">
        <v>3621</v>
      </c>
    </row>
    <row r="4" spans="1:33" ht="17.100000000000001" customHeight="1">
      <c r="A4" s="835" t="s">
        <v>3622</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E4" s="836"/>
    </row>
    <row r="5" spans="1:33" ht="17.100000000000001" customHeight="1">
      <c r="A5" s="834" t="s">
        <v>3623</v>
      </c>
      <c r="F5" s="2066">
        <f>第三面!F4</f>
        <v>0</v>
      </c>
      <c r="G5" s="2033"/>
      <c r="H5" s="2033"/>
      <c r="I5" s="2033"/>
      <c r="J5" s="2033"/>
      <c r="K5" s="2033"/>
      <c r="L5" s="2033"/>
      <c r="M5" s="2033"/>
      <c r="N5" s="2033"/>
      <c r="O5" s="2033"/>
      <c r="P5" s="2033"/>
      <c r="Q5" s="2033"/>
      <c r="R5" s="2033"/>
      <c r="S5" s="2033"/>
      <c r="T5" s="2033"/>
      <c r="U5" s="2033"/>
      <c r="V5" s="2033"/>
      <c r="W5" s="2033"/>
      <c r="X5" s="2033"/>
      <c r="Y5" s="2033"/>
      <c r="Z5" s="2033"/>
      <c r="AA5" s="2033"/>
      <c r="AB5" s="2033"/>
      <c r="AC5" s="2033"/>
    </row>
    <row r="6" spans="1:33" ht="17.100000000000001" customHeight="1">
      <c r="A6" s="837" t="s">
        <v>3624</v>
      </c>
      <c r="B6" s="837"/>
      <c r="C6" s="837"/>
      <c r="D6" s="837"/>
      <c r="E6" s="837"/>
      <c r="F6" s="2067" t="str">
        <f>IF(第三面!F5="","",第三面!F5)</f>
        <v/>
      </c>
      <c r="G6" s="2067"/>
      <c r="H6" s="2067"/>
      <c r="I6" s="2067"/>
      <c r="J6" s="2067"/>
      <c r="K6" s="2067"/>
      <c r="L6" s="2067"/>
      <c r="M6" s="2067"/>
      <c r="N6" s="2067"/>
      <c r="O6" s="2067"/>
      <c r="P6" s="2067"/>
      <c r="Q6" s="2067"/>
      <c r="R6" s="2067"/>
      <c r="S6" s="2067"/>
      <c r="T6" s="2067"/>
      <c r="U6" s="2067"/>
      <c r="V6" s="2067"/>
      <c r="W6" s="2067"/>
      <c r="X6" s="2067"/>
      <c r="Y6" s="2067"/>
      <c r="Z6" s="2067"/>
      <c r="AA6" s="2067"/>
      <c r="AB6" s="2067"/>
      <c r="AC6" s="2067"/>
    </row>
    <row r="7" spans="1:33" ht="17.100000000000001" customHeight="1">
      <c r="A7" s="834" t="s">
        <v>3625</v>
      </c>
    </row>
    <row r="8" spans="1:33" ht="17.100000000000001" customHeight="1">
      <c r="B8" s="834" t="s">
        <v>3626</v>
      </c>
      <c r="S8" s="810"/>
      <c r="T8" s="810"/>
      <c r="U8" s="810" t="s">
        <v>16</v>
      </c>
      <c r="V8" s="2037" t="str">
        <f>IF(第四面!F55="","",第四面!F55)</f>
        <v/>
      </c>
      <c r="W8" s="2037"/>
      <c r="X8" s="2037"/>
      <c r="Y8" s="2037"/>
      <c r="Z8" s="2037"/>
      <c r="AA8" s="2037"/>
      <c r="AB8" s="2037"/>
      <c r="AC8" s="834" t="s">
        <v>17</v>
      </c>
    </row>
    <row r="9" spans="1:33" ht="17.100000000000001" customHeight="1">
      <c r="B9" s="834" t="s">
        <v>3627</v>
      </c>
      <c r="H9" s="838" t="str">
        <f>第三面!C30</f>
        <v>□</v>
      </c>
      <c r="I9" s="834" t="s">
        <v>2855</v>
      </c>
      <c r="K9" s="838" t="str">
        <f>第三面!F30</f>
        <v>□</v>
      </c>
      <c r="L9" s="834" t="s">
        <v>3307</v>
      </c>
      <c r="N9" s="838" t="str">
        <f>第三面!I30</f>
        <v>□</v>
      </c>
      <c r="O9" s="834" t="s">
        <v>3308</v>
      </c>
      <c r="Q9" s="838" t="str">
        <f>第三面!L30</f>
        <v>□</v>
      </c>
      <c r="R9" s="834" t="s">
        <v>3628</v>
      </c>
    </row>
    <row r="10" spans="1:33" ht="17.100000000000001" customHeight="1">
      <c r="H10" s="838" t="str">
        <f>第三面!S30</f>
        <v>□</v>
      </c>
      <c r="I10" s="834" t="s">
        <v>3629</v>
      </c>
      <c r="M10" s="838" t="str">
        <f>第三面!X30</f>
        <v>□</v>
      </c>
      <c r="N10" s="834" t="s">
        <v>3630</v>
      </c>
      <c r="S10" s="800" t="s">
        <v>2820</v>
      </c>
      <c r="T10" s="834" t="s">
        <v>3631</v>
      </c>
    </row>
    <row r="11" spans="1:33" ht="17.100000000000001" customHeight="1">
      <c r="A11" s="837"/>
      <c r="B11" s="837" t="s">
        <v>3632</v>
      </c>
      <c r="C11" s="837"/>
      <c r="D11" s="837"/>
      <c r="E11" s="837"/>
      <c r="F11" s="837"/>
      <c r="G11" s="837"/>
      <c r="H11" s="839"/>
      <c r="I11" s="837"/>
      <c r="J11" s="837"/>
      <c r="K11" s="837"/>
      <c r="L11" s="837"/>
      <c r="M11" s="839"/>
      <c r="N11" s="837"/>
      <c r="O11" s="837"/>
      <c r="P11" s="837"/>
      <c r="Q11" s="837"/>
      <c r="R11" s="837"/>
      <c r="S11" s="840"/>
      <c r="T11" s="837"/>
      <c r="U11" s="837" t="s">
        <v>16</v>
      </c>
      <c r="V11" s="2068"/>
      <c r="W11" s="2068"/>
      <c r="X11" s="2068"/>
      <c r="Y11" s="2068"/>
      <c r="Z11" s="2068"/>
      <c r="AA11" s="2068"/>
      <c r="AB11" s="2068"/>
      <c r="AC11" s="837" t="s">
        <v>17</v>
      </c>
    </row>
    <row r="12" spans="1:33" ht="17.100000000000001" customHeight="1">
      <c r="A12" s="834" t="s">
        <v>3633</v>
      </c>
      <c r="J12" s="2054"/>
      <c r="K12" s="2054"/>
      <c r="L12" s="2054"/>
      <c r="M12" s="2054"/>
      <c r="N12" s="2054"/>
      <c r="O12" s="2054"/>
      <c r="P12" s="2054"/>
      <c r="Q12" s="2054"/>
      <c r="R12" s="2054"/>
      <c r="S12" s="2054"/>
      <c r="T12" s="2054"/>
      <c r="U12" s="2054"/>
      <c r="V12" s="2054"/>
      <c r="W12" s="2054"/>
      <c r="X12" s="2054"/>
      <c r="Y12" s="2054"/>
      <c r="Z12" s="2054"/>
      <c r="AA12" s="2054"/>
      <c r="AB12" s="2054"/>
      <c r="AC12" s="2054"/>
    </row>
    <row r="13" spans="1:33" ht="17.100000000000001" customHeight="1" thickBot="1">
      <c r="A13" s="837"/>
      <c r="B13" s="837"/>
      <c r="C13" s="837"/>
      <c r="D13" s="837"/>
      <c r="E13" s="837"/>
      <c r="F13" s="837"/>
      <c r="G13" s="837"/>
      <c r="H13" s="837"/>
      <c r="I13" s="837"/>
      <c r="J13" s="837"/>
      <c r="K13" s="837"/>
      <c r="L13" s="837"/>
      <c r="M13" s="837"/>
      <c r="N13" s="837"/>
      <c r="O13" s="837"/>
      <c r="P13" s="837"/>
      <c r="Q13" s="837"/>
      <c r="R13" s="837"/>
      <c r="S13" s="837"/>
      <c r="T13" s="837"/>
      <c r="U13" s="837"/>
      <c r="V13" s="837"/>
      <c r="W13" s="837"/>
      <c r="X13" s="837"/>
      <c r="Y13" s="837"/>
      <c r="Z13" s="837"/>
      <c r="AA13" s="837"/>
      <c r="AB13" s="837"/>
      <c r="AC13" s="837"/>
      <c r="AF13" s="780"/>
    </row>
    <row r="14" spans="1:33" ht="17.100000000000001" customHeight="1" thickBot="1">
      <c r="A14" s="834" t="s">
        <v>3634</v>
      </c>
      <c r="I14" s="822" t="str">
        <f>IF(AF14&lt;43586,"平成","令和")</f>
        <v>平成</v>
      </c>
      <c r="J14" s="822"/>
      <c r="K14" s="841" t="str">
        <f>IF(AF14="","",IF(AF14&lt;43586,(YEAR(AF14)-1988),IF(AF14&lt;43831,TEXT(AF14,"元"),(YEAR(AF14)-2018))))</f>
        <v/>
      </c>
      <c r="L14" s="842" t="s">
        <v>5</v>
      </c>
      <c r="M14" s="841" t="str">
        <f>IF(AF14="","",MONTH(AF14))</f>
        <v/>
      </c>
      <c r="N14" s="842" t="s">
        <v>2710</v>
      </c>
      <c r="O14" s="841" t="str">
        <f>IF(AF14="","",DAY(AF14))</f>
        <v/>
      </c>
      <c r="P14" s="822" t="s">
        <v>2711</v>
      </c>
      <c r="AD14" s="836"/>
      <c r="AE14" s="777" t="s">
        <v>2519</v>
      </c>
      <c r="AF14" s="2055"/>
      <c r="AG14" s="2056"/>
    </row>
    <row r="15" spans="1:33" ht="17.100000000000001" customHeight="1">
      <c r="A15" s="837"/>
      <c r="B15" s="837"/>
      <c r="C15" s="837"/>
      <c r="D15" s="837"/>
      <c r="E15" s="837"/>
      <c r="F15" s="837"/>
      <c r="G15" s="837"/>
      <c r="H15" s="837"/>
      <c r="I15" s="837"/>
      <c r="J15" s="837"/>
      <c r="K15" s="837"/>
      <c r="L15" s="837"/>
      <c r="M15" s="837"/>
      <c r="N15" s="837"/>
      <c r="O15" s="837"/>
      <c r="P15" s="837"/>
      <c r="Q15" s="837"/>
      <c r="R15" s="837"/>
      <c r="S15" s="837"/>
      <c r="T15" s="837"/>
      <c r="U15" s="837"/>
      <c r="V15" s="837"/>
      <c r="W15" s="837"/>
      <c r="X15" s="837"/>
      <c r="Y15" s="837"/>
      <c r="Z15" s="837"/>
      <c r="AA15" s="837"/>
      <c r="AB15" s="837"/>
      <c r="AC15" s="837"/>
    </row>
    <row r="16" spans="1:33" ht="17.100000000000001" customHeight="1">
      <c r="A16" s="834" t="s">
        <v>3635</v>
      </c>
      <c r="I16" s="834" t="s">
        <v>3636</v>
      </c>
      <c r="T16" s="2064"/>
      <c r="U16" s="2064"/>
      <c r="V16" s="2064"/>
      <c r="W16" s="2064"/>
      <c r="X16" s="2064"/>
      <c r="Y16" s="2064"/>
      <c r="Z16" s="2064"/>
      <c r="AA16" s="2064"/>
      <c r="AB16" s="2064"/>
      <c r="AC16" s="2064"/>
    </row>
    <row r="17" spans="1:34" ht="17.100000000000001" customHeight="1" thickBot="1"/>
    <row r="18" spans="1:34" s="777" customFormat="1" ht="17.100000000000001" customHeight="1" thickBot="1">
      <c r="A18" s="822" t="s">
        <v>3637</v>
      </c>
      <c r="B18" s="822"/>
      <c r="C18" s="822"/>
      <c r="D18" s="822"/>
      <c r="E18" s="822"/>
      <c r="F18" s="822"/>
      <c r="G18" s="822"/>
      <c r="H18" s="822"/>
      <c r="I18" s="822" t="str">
        <f>IF(AF18&lt;43586,"平成","令和")</f>
        <v>平成</v>
      </c>
      <c r="J18" s="822"/>
      <c r="K18" s="841" t="str">
        <f>IF(AF18="","",IF(AF18&lt;43586,(YEAR(AF18)-1988),IF(AF18&lt;43831,TEXT(AF18,"元"),(YEAR(AF18)-2018))))</f>
        <v/>
      </c>
      <c r="L18" s="842" t="s">
        <v>5</v>
      </c>
      <c r="M18" s="841" t="str">
        <f>IF(AF18="","",MONTH(AF18))</f>
        <v/>
      </c>
      <c r="N18" s="842" t="s">
        <v>2710</v>
      </c>
      <c r="O18" s="841" t="str">
        <f>IF(AF18="","",DAY(AF18))</f>
        <v/>
      </c>
      <c r="P18" s="822" t="s">
        <v>2711</v>
      </c>
      <c r="Q18" s="842"/>
      <c r="R18" s="822"/>
      <c r="S18" s="822"/>
      <c r="T18" s="822"/>
      <c r="U18" s="822"/>
      <c r="V18" s="822"/>
      <c r="W18" s="822"/>
      <c r="X18" s="822"/>
      <c r="Y18" s="822"/>
      <c r="Z18" s="822"/>
      <c r="AA18" s="822"/>
      <c r="AB18" s="822"/>
      <c r="AC18" s="822"/>
      <c r="AE18" s="777" t="s">
        <v>2519</v>
      </c>
      <c r="AF18" s="2055"/>
      <c r="AG18" s="2056"/>
      <c r="AH18" s="801"/>
    </row>
    <row r="19" spans="1:34" s="777" customFormat="1" ht="17.100000000000001" customHeight="1" thickBot="1">
      <c r="A19" s="780"/>
      <c r="B19" s="780"/>
      <c r="C19" s="780"/>
      <c r="D19" s="780"/>
      <c r="E19" s="780"/>
      <c r="F19" s="780"/>
      <c r="G19" s="780"/>
      <c r="H19" s="780"/>
      <c r="I19" s="780"/>
      <c r="J19" s="780"/>
      <c r="K19" s="780"/>
      <c r="L19" s="780"/>
      <c r="M19" s="780"/>
      <c r="N19" s="780"/>
      <c r="O19" s="780"/>
      <c r="P19" s="780"/>
      <c r="Q19" s="780"/>
      <c r="R19" s="780"/>
      <c r="S19" s="780"/>
      <c r="T19" s="780"/>
      <c r="U19" s="780"/>
      <c r="V19" s="780"/>
      <c r="W19" s="780"/>
      <c r="X19" s="780"/>
      <c r="Y19" s="780"/>
      <c r="Z19" s="780"/>
      <c r="AA19" s="780"/>
      <c r="AB19" s="780"/>
      <c r="AC19" s="780"/>
    </row>
    <row r="20" spans="1:34" s="777" customFormat="1" ht="17.100000000000001" customHeight="1" thickBot="1">
      <c r="A20" s="822" t="s">
        <v>3638</v>
      </c>
      <c r="B20" s="822"/>
      <c r="C20" s="822"/>
      <c r="D20" s="822"/>
      <c r="E20" s="822"/>
      <c r="F20" s="822"/>
      <c r="G20" s="822"/>
      <c r="H20" s="822"/>
      <c r="I20" s="822" t="s">
        <v>2709</v>
      </c>
      <c r="J20" s="822"/>
      <c r="K20" s="841" t="str">
        <f>IF(AF20="","",IF(AF20&lt;43831,TEXT(AF20,"元"),(YEAR(AF20)-2018)))</f>
        <v/>
      </c>
      <c r="L20" s="842" t="s">
        <v>5</v>
      </c>
      <c r="M20" s="841" t="str">
        <f>IF(AF20="","",MONTH(AF20))</f>
        <v/>
      </c>
      <c r="N20" s="842" t="s">
        <v>2710</v>
      </c>
      <c r="O20" s="841" t="str">
        <f>IF(AF20="","",DAY(AF20))</f>
        <v/>
      </c>
      <c r="P20" s="822" t="s">
        <v>2711</v>
      </c>
      <c r="Q20" s="842"/>
      <c r="R20" s="822"/>
      <c r="S20" s="822"/>
      <c r="T20" s="822"/>
      <c r="U20" s="822"/>
      <c r="V20" s="822"/>
      <c r="W20" s="822"/>
      <c r="X20" s="822"/>
      <c r="Y20" s="822"/>
      <c r="Z20" s="822"/>
      <c r="AA20" s="822"/>
      <c r="AB20" s="822"/>
      <c r="AC20" s="822"/>
      <c r="AE20" s="777" t="s">
        <v>2519</v>
      </c>
      <c r="AF20" s="2055"/>
      <c r="AG20" s="2056"/>
      <c r="AH20" s="801"/>
    </row>
    <row r="21" spans="1:34" s="777" customFormat="1" ht="17.100000000000001" customHeight="1">
      <c r="A21" s="823"/>
      <c r="B21" s="823"/>
      <c r="C21" s="823"/>
      <c r="D21" s="823"/>
      <c r="E21" s="823"/>
      <c r="F21" s="823"/>
      <c r="G21" s="823"/>
      <c r="H21" s="823"/>
      <c r="I21" s="823"/>
      <c r="J21" s="823"/>
      <c r="K21" s="840"/>
      <c r="L21" s="843"/>
      <c r="M21" s="840"/>
      <c r="N21" s="843"/>
      <c r="O21" s="840"/>
      <c r="P21" s="823"/>
      <c r="Q21" s="843"/>
      <c r="R21" s="823"/>
      <c r="S21" s="823"/>
      <c r="T21" s="823"/>
      <c r="U21" s="823"/>
      <c r="V21" s="823"/>
      <c r="W21" s="823"/>
      <c r="X21" s="823"/>
      <c r="Y21" s="823"/>
      <c r="Z21" s="823"/>
      <c r="AA21" s="823"/>
      <c r="AB21" s="823"/>
      <c r="AC21" s="823"/>
      <c r="AF21" s="844"/>
      <c r="AG21" s="845"/>
      <c r="AH21" s="801"/>
    </row>
    <row r="22" spans="1:34" s="777" customFormat="1" ht="17.100000000000001" customHeight="1">
      <c r="A22" s="780" t="s">
        <v>3639</v>
      </c>
      <c r="B22" s="780"/>
      <c r="C22" s="780"/>
      <c r="D22" s="780"/>
      <c r="E22" s="780"/>
      <c r="F22" s="780"/>
      <c r="G22" s="780"/>
      <c r="H22" s="780"/>
      <c r="I22" s="780"/>
      <c r="J22" s="780"/>
      <c r="K22" s="780"/>
      <c r="L22" s="780"/>
      <c r="M22" s="780"/>
      <c r="N22" s="780"/>
      <c r="O22" s="780"/>
      <c r="P22" s="780"/>
      <c r="Q22" s="780"/>
      <c r="R22" s="780"/>
      <c r="S22" s="780"/>
      <c r="T22" s="780"/>
      <c r="U22" s="780"/>
      <c r="V22" s="780"/>
      <c r="W22" s="780"/>
      <c r="X22" s="780"/>
      <c r="Y22" s="780"/>
      <c r="Z22" s="780"/>
      <c r="AA22" s="780"/>
      <c r="AB22" s="780"/>
      <c r="AC22" s="780"/>
    </row>
    <row r="23" spans="1:34" s="777" customFormat="1" ht="17.100000000000001" customHeight="1" thickBot="1">
      <c r="A23" s="780" t="s">
        <v>3640</v>
      </c>
      <c r="B23" s="780"/>
      <c r="C23" s="780"/>
      <c r="D23" s="780"/>
      <c r="E23" s="780"/>
      <c r="F23" s="780"/>
      <c r="G23" s="780"/>
      <c r="H23" s="780"/>
      <c r="I23" s="2057"/>
      <c r="J23" s="2057"/>
      <c r="K23" s="2057"/>
      <c r="L23" s="2057"/>
      <c r="M23" s="2057"/>
      <c r="N23" s="2057"/>
      <c r="O23" s="2057"/>
      <c r="P23" s="2057"/>
      <c r="Q23" s="2057"/>
      <c r="R23" s="2057"/>
      <c r="S23" s="2057"/>
      <c r="T23" s="2057"/>
      <c r="U23" s="2057"/>
      <c r="V23" s="2057"/>
      <c r="W23" s="2057"/>
      <c r="X23" s="2057"/>
      <c r="Y23" s="2057"/>
      <c r="Z23" s="2057"/>
      <c r="AA23" s="2057"/>
      <c r="AB23" s="2057"/>
      <c r="AC23" s="2057"/>
    </row>
    <row r="24" spans="1:34" s="777" customFormat="1" ht="17.100000000000001" customHeight="1" thickBot="1">
      <c r="A24" s="780" t="s">
        <v>3641</v>
      </c>
      <c r="B24" s="780"/>
      <c r="C24" s="780"/>
      <c r="D24" s="780"/>
      <c r="E24" s="780"/>
      <c r="F24" s="780"/>
      <c r="G24" s="780"/>
      <c r="H24" s="780"/>
      <c r="I24" s="780"/>
      <c r="J24" s="780"/>
      <c r="K24" s="810"/>
      <c r="L24" s="810"/>
      <c r="M24" s="780" t="s">
        <v>2709</v>
      </c>
      <c r="N24" s="780"/>
      <c r="O24" s="846" t="str">
        <f>IF(AF24="","",IF(AF24&lt;43831,TEXT(AF24,"元"),(YEAR(AF24)-2018)))</f>
        <v/>
      </c>
      <c r="P24" s="782" t="s">
        <v>5</v>
      </c>
      <c r="Q24" s="846" t="str">
        <f>IF(AF24="","",MONTH(AF24))</f>
        <v/>
      </c>
      <c r="R24" s="782" t="s">
        <v>2710</v>
      </c>
      <c r="S24" s="846" t="str">
        <f>IF(AF24="","",DAY(AF24))</f>
        <v/>
      </c>
      <c r="T24" s="780" t="s">
        <v>2711</v>
      </c>
      <c r="U24" s="780"/>
      <c r="V24" s="780"/>
      <c r="W24" s="780"/>
      <c r="X24" s="780"/>
      <c r="Y24" s="780"/>
      <c r="Z24" s="780"/>
      <c r="AA24" s="780"/>
      <c r="AB24" s="780"/>
      <c r="AC24" s="780"/>
      <c r="AE24" s="777" t="s">
        <v>2519</v>
      </c>
      <c r="AF24" s="2055"/>
      <c r="AG24" s="2056"/>
      <c r="AH24" s="801"/>
    </row>
    <row r="25" spans="1:34" s="777" customFormat="1" ht="17.100000000000001" customHeight="1">
      <c r="A25" s="780" t="s">
        <v>3642</v>
      </c>
      <c r="B25" s="780"/>
      <c r="C25" s="780"/>
      <c r="D25" s="780"/>
      <c r="E25" s="780"/>
      <c r="F25" s="780"/>
      <c r="G25" s="780"/>
      <c r="H25" s="780"/>
      <c r="I25" s="2059"/>
      <c r="J25" s="2059"/>
      <c r="K25" s="2059"/>
      <c r="L25" s="2059"/>
      <c r="M25" s="780" t="s">
        <v>47</v>
      </c>
      <c r="N25" s="780"/>
      <c r="O25" s="780"/>
      <c r="P25" s="780"/>
      <c r="Q25" s="780"/>
      <c r="R25" s="780"/>
      <c r="S25" s="780"/>
      <c r="T25" s="780"/>
      <c r="U25" s="780"/>
      <c r="V25" s="780"/>
      <c r="W25" s="780"/>
      <c r="X25" s="780"/>
      <c r="Y25" s="780"/>
      <c r="Z25" s="780"/>
      <c r="AA25" s="780"/>
      <c r="AB25" s="780"/>
      <c r="AC25" s="780"/>
    </row>
    <row r="26" spans="1:34" s="777" customFormat="1" ht="17.100000000000001" customHeight="1">
      <c r="A26" s="823"/>
      <c r="B26" s="823"/>
      <c r="C26" s="823"/>
      <c r="D26" s="823"/>
      <c r="E26" s="823"/>
      <c r="F26" s="823"/>
      <c r="G26" s="823"/>
      <c r="H26" s="823"/>
      <c r="I26" s="823"/>
      <c r="J26" s="823"/>
      <c r="K26" s="823"/>
      <c r="L26" s="823"/>
      <c r="M26" s="823"/>
      <c r="N26" s="823"/>
      <c r="O26" s="823"/>
      <c r="P26" s="823"/>
      <c r="Q26" s="823"/>
      <c r="R26" s="823"/>
      <c r="S26" s="823"/>
      <c r="T26" s="823"/>
      <c r="U26" s="823"/>
      <c r="V26" s="823"/>
      <c r="W26" s="823"/>
      <c r="X26" s="823"/>
      <c r="Y26" s="823"/>
      <c r="Z26" s="823"/>
      <c r="AA26" s="823"/>
      <c r="AB26" s="823"/>
      <c r="AC26" s="823"/>
    </row>
    <row r="27" spans="1:34" s="777" customFormat="1" ht="17.100000000000001" customHeight="1">
      <c r="A27" s="780" t="s">
        <v>3643</v>
      </c>
      <c r="B27" s="780"/>
      <c r="C27" s="780"/>
      <c r="D27" s="780"/>
      <c r="E27" s="780"/>
      <c r="F27" s="780"/>
      <c r="G27" s="780"/>
      <c r="H27" s="780"/>
      <c r="I27" s="780" t="s">
        <v>2803</v>
      </c>
      <c r="J27" s="780" t="s">
        <v>16</v>
      </c>
      <c r="K27" s="847"/>
      <c r="L27" s="780" t="s">
        <v>3644</v>
      </c>
      <c r="M27" s="780"/>
      <c r="N27" s="780"/>
      <c r="O27" s="780"/>
      <c r="P27" s="780"/>
      <c r="Q27" s="780"/>
      <c r="R27" s="780"/>
      <c r="S27" s="780" t="s">
        <v>3645</v>
      </c>
      <c r="T27" s="780"/>
      <c r="U27" s="847"/>
      <c r="V27" s="780" t="s">
        <v>3644</v>
      </c>
      <c r="W27" s="780"/>
      <c r="X27" s="780"/>
      <c r="Y27" s="780"/>
      <c r="Z27" s="780"/>
      <c r="AA27" s="780"/>
      <c r="AB27" s="780"/>
      <c r="AC27" s="780"/>
    </row>
    <row r="28" spans="1:34" s="777" customFormat="1" ht="17.100000000000001" customHeight="1">
      <c r="A28" s="780" t="s">
        <v>3640</v>
      </c>
      <c r="B28" s="780"/>
      <c r="C28" s="780"/>
      <c r="D28" s="780"/>
      <c r="E28" s="780"/>
      <c r="F28" s="780"/>
      <c r="G28" s="780"/>
      <c r="H28" s="780"/>
      <c r="I28" s="2062" t="s">
        <v>2803</v>
      </c>
      <c r="J28" s="2060"/>
      <c r="K28" s="2060"/>
      <c r="L28" s="2060"/>
      <c r="M28" s="2060"/>
      <c r="N28" s="2060"/>
      <c r="O28" s="2060"/>
      <c r="P28" s="2060"/>
      <c r="Q28" s="2060"/>
      <c r="R28" s="2061" t="s">
        <v>2804</v>
      </c>
      <c r="S28" s="2061" t="s">
        <v>2803</v>
      </c>
      <c r="T28" s="2060"/>
      <c r="U28" s="2060"/>
      <c r="V28" s="2060"/>
      <c r="W28" s="2060"/>
      <c r="X28" s="2060"/>
      <c r="Y28" s="2060"/>
      <c r="Z28" s="2060"/>
      <c r="AA28" s="2060"/>
      <c r="AB28" s="2061" t="s">
        <v>2804</v>
      </c>
      <c r="AC28" s="780"/>
    </row>
    <row r="29" spans="1:34" s="777" customFormat="1" ht="17.100000000000001" customHeight="1">
      <c r="A29" s="780"/>
      <c r="B29" s="780"/>
      <c r="C29" s="780"/>
      <c r="D29" s="780"/>
      <c r="E29" s="780"/>
      <c r="F29" s="780"/>
      <c r="G29" s="780"/>
      <c r="H29" s="780"/>
      <c r="I29" s="2062"/>
      <c r="J29" s="2060"/>
      <c r="K29" s="2060"/>
      <c r="L29" s="2060"/>
      <c r="M29" s="2060"/>
      <c r="N29" s="2060"/>
      <c r="O29" s="2060"/>
      <c r="P29" s="2060"/>
      <c r="Q29" s="2060"/>
      <c r="R29" s="2061"/>
      <c r="S29" s="2061"/>
      <c r="T29" s="2060"/>
      <c r="U29" s="2060"/>
      <c r="V29" s="2060"/>
      <c r="W29" s="2060"/>
      <c r="X29" s="2060"/>
      <c r="Y29" s="2060"/>
      <c r="Z29" s="2060"/>
      <c r="AA29" s="2060"/>
      <c r="AB29" s="2061"/>
      <c r="AC29" s="780"/>
    </row>
    <row r="30" spans="1:34" s="777" customFormat="1" ht="17.100000000000001" customHeight="1">
      <c r="A30" s="780" t="s">
        <v>3646</v>
      </c>
      <c r="B30" s="780"/>
      <c r="C30" s="780"/>
      <c r="D30" s="780"/>
      <c r="E30" s="780"/>
      <c r="F30" s="780"/>
      <c r="G30" s="780"/>
      <c r="H30" s="780"/>
      <c r="I30" s="2062" t="s">
        <v>2803</v>
      </c>
      <c r="J30" s="2063"/>
      <c r="K30" s="2063"/>
      <c r="L30" s="2063"/>
      <c r="M30" s="2063"/>
      <c r="N30" s="2063"/>
      <c r="O30" s="2063"/>
      <c r="P30" s="2063"/>
      <c r="Q30" s="2063"/>
      <c r="R30" s="2061" t="s">
        <v>2804</v>
      </c>
      <c r="S30" s="2061" t="s">
        <v>2803</v>
      </c>
      <c r="T30" s="2060"/>
      <c r="U30" s="2060"/>
      <c r="V30" s="2060"/>
      <c r="W30" s="2060"/>
      <c r="X30" s="2060"/>
      <c r="Y30" s="2060"/>
      <c r="Z30" s="2060"/>
      <c r="AA30" s="2060"/>
      <c r="AB30" s="2061" t="s">
        <v>2804</v>
      </c>
      <c r="AC30" s="780"/>
    </row>
    <row r="31" spans="1:34" s="777" customFormat="1" ht="17.100000000000001" customHeight="1">
      <c r="A31" s="780"/>
      <c r="B31" s="780"/>
      <c r="C31" s="780"/>
      <c r="D31" s="780"/>
      <c r="E31" s="780"/>
      <c r="F31" s="780"/>
      <c r="G31" s="780"/>
      <c r="H31" s="780"/>
      <c r="I31" s="2062"/>
      <c r="J31" s="2063"/>
      <c r="K31" s="2063"/>
      <c r="L31" s="2063"/>
      <c r="M31" s="2063"/>
      <c r="N31" s="2063"/>
      <c r="O31" s="2063"/>
      <c r="P31" s="2063"/>
      <c r="Q31" s="2063"/>
      <c r="R31" s="2061"/>
      <c r="S31" s="2061"/>
      <c r="T31" s="2060"/>
      <c r="U31" s="2060"/>
      <c r="V31" s="2060"/>
      <c r="W31" s="2060"/>
      <c r="X31" s="2060"/>
      <c r="Y31" s="2060"/>
      <c r="Z31" s="2060"/>
      <c r="AA31" s="2060"/>
      <c r="AB31" s="2061"/>
      <c r="AC31" s="780"/>
    </row>
    <row r="32" spans="1:34" s="777" customFormat="1" ht="17.100000000000001" customHeight="1" thickBot="1">
      <c r="A32" s="780" t="s">
        <v>3647</v>
      </c>
      <c r="B32" s="780"/>
      <c r="C32" s="780"/>
      <c r="D32" s="780"/>
      <c r="E32" s="780"/>
      <c r="F32" s="780"/>
      <c r="G32" s="780"/>
      <c r="H32" s="780"/>
      <c r="I32" s="789" t="s">
        <v>2803</v>
      </c>
      <c r="J32" s="2059"/>
      <c r="K32" s="2059"/>
      <c r="L32" s="2059"/>
      <c r="M32" s="2059"/>
      <c r="N32" s="2059"/>
      <c r="O32" s="2059"/>
      <c r="P32" s="2059"/>
      <c r="Q32" s="2059"/>
      <c r="R32" s="780" t="s">
        <v>2804</v>
      </c>
      <c r="S32" s="789" t="s">
        <v>2803</v>
      </c>
      <c r="T32" s="2059"/>
      <c r="U32" s="2059"/>
      <c r="V32" s="2059"/>
      <c r="W32" s="2059"/>
      <c r="X32" s="2059"/>
      <c r="Y32" s="2059"/>
      <c r="Z32" s="2059"/>
      <c r="AA32" s="2059"/>
      <c r="AB32" s="780" t="s">
        <v>2804</v>
      </c>
      <c r="AC32" s="780"/>
    </row>
    <row r="33" spans="1:34" s="777" customFormat="1" ht="17.100000000000001" customHeight="1" thickBot="1">
      <c r="A33" s="848" t="s">
        <v>3648</v>
      </c>
      <c r="B33" s="780"/>
      <c r="C33" s="780"/>
      <c r="D33" s="780"/>
      <c r="E33" s="780"/>
      <c r="F33" s="780"/>
      <c r="G33" s="780"/>
      <c r="H33" s="780"/>
      <c r="I33" s="780" t="str">
        <f>IF(AF33&lt;43586,"（平成","（令和")</f>
        <v>（平成</v>
      </c>
      <c r="J33" s="780"/>
      <c r="K33" s="846" t="str">
        <f>IF(AF33="","",IF(AF33&lt;43586,(YEAR(AF33)-1988),IF(AF33&lt;43831,TEXT(AF33,"元"),(YEAR(AF33)-2018))))</f>
        <v/>
      </c>
      <c r="L33" s="782" t="s">
        <v>5</v>
      </c>
      <c r="M33" s="846" t="str">
        <f>IF(AF33="","",MONTH(AF33))</f>
        <v/>
      </c>
      <c r="N33" s="782" t="s">
        <v>2710</v>
      </c>
      <c r="O33" s="846" t="str">
        <f>IF(AF33="","",DAY(AF33))</f>
        <v/>
      </c>
      <c r="P33" s="780" t="s">
        <v>2711</v>
      </c>
      <c r="Q33" s="782"/>
      <c r="R33" s="780" t="s">
        <v>2804</v>
      </c>
      <c r="S33" s="780" t="str">
        <f>IF(AF34&lt;43586,"（平成","（令和")</f>
        <v>（平成</v>
      </c>
      <c r="T33" s="780"/>
      <c r="U33" s="846" t="str">
        <f>IF(AF34="","",IF(AF34&lt;43586,(YEAR(AF34)-1988),IF(AF34&lt;43831,TEXT(AF34,"元"),(YEAR(AF34)-2018))))</f>
        <v/>
      </c>
      <c r="V33" s="782" t="s">
        <v>5</v>
      </c>
      <c r="W33" s="846" t="str">
        <f>IF(AF34="","",MONTH(AF34))</f>
        <v/>
      </c>
      <c r="X33" s="782" t="s">
        <v>2710</v>
      </c>
      <c r="Y33" s="846" t="str">
        <f>IF(AF34="","",DAY(AF34))</f>
        <v/>
      </c>
      <c r="Z33" s="780" t="s">
        <v>2711</v>
      </c>
      <c r="AA33" s="780"/>
      <c r="AB33" s="780" t="s">
        <v>2804</v>
      </c>
      <c r="AC33" s="780"/>
      <c r="AE33" s="777" t="s">
        <v>2519</v>
      </c>
      <c r="AF33" s="2055"/>
      <c r="AG33" s="2056"/>
      <c r="AH33" s="801"/>
    </row>
    <row r="34" spans="1:34" s="777" customFormat="1" ht="17.100000000000001" customHeight="1" thickBot="1">
      <c r="A34" s="823"/>
      <c r="B34" s="823"/>
      <c r="C34" s="823"/>
      <c r="D34" s="823"/>
      <c r="E34" s="823"/>
      <c r="F34" s="823"/>
      <c r="G34" s="823"/>
      <c r="H34" s="823"/>
      <c r="I34" s="823"/>
      <c r="J34" s="823"/>
      <c r="K34" s="840"/>
      <c r="L34" s="843"/>
      <c r="M34" s="840"/>
      <c r="N34" s="843"/>
      <c r="O34" s="840"/>
      <c r="P34" s="823"/>
      <c r="Q34" s="843"/>
      <c r="R34" s="823"/>
      <c r="S34" s="823"/>
      <c r="T34" s="823"/>
      <c r="U34" s="840"/>
      <c r="V34" s="843"/>
      <c r="W34" s="840"/>
      <c r="X34" s="843"/>
      <c r="Y34" s="840"/>
      <c r="Z34" s="823"/>
      <c r="AA34" s="823"/>
      <c r="AB34" s="823"/>
      <c r="AC34" s="823"/>
      <c r="AF34" s="2055"/>
      <c r="AG34" s="2056"/>
      <c r="AH34" s="801"/>
    </row>
    <row r="35" spans="1:34" s="777" customFormat="1" ht="17.100000000000001" customHeight="1">
      <c r="A35" s="780" t="s">
        <v>3649</v>
      </c>
      <c r="B35" s="780"/>
      <c r="C35" s="780"/>
      <c r="D35" s="780"/>
      <c r="E35" s="780"/>
      <c r="F35" s="780"/>
      <c r="G35" s="780"/>
      <c r="H35" s="780"/>
      <c r="I35" s="780" t="s">
        <v>2803</v>
      </c>
      <c r="J35" s="780" t="s">
        <v>16</v>
      </c>
      <c r="K35" s="847"/>
      <c r="L35" s="780" t="s">
        <v>3644</v>
      </c>
      <c r="M35" s="780"/>
      <c r="N35" s="780"/>
      <c r="O35" s="780"/>
      <c r="P35" s="780"/>
      <c r="Q35" s="780"/>
      <c r="R35" s="780"/>
      <c r="S35" s="780" t="s">
        <v>3645</v>
      </c>
      <c r="T35" s="780"/>
      <c r="U35" s="847"/>
      <c r="V35" s="780" t="s">
        <v>3644</v>
      </c>
      <c r="W35" s="780"/>
      <c r="X35" s="780"/>
      <c r="Y35" s="780"/>
      <c r="Z35" s="780"/>
      <c r="AA35" s="780"/>
      <c r="AB35" s="780"/>
      <c r="AC35" s="780"/>
    </row>
    <row r="36" spans="1:34" s="777" customFormat="1" ht="17.100000000000001" customHeight="1">
      <c r="A36" s="780" t="s">
        <v>3640</v>
      </c>
      <c r="B36" s="780"/>
      <c r="C36" s="780"/>
      <c r="D36" s="780"/>
      <c r="E36" s="780"/>
      <c r="F36" s="780"/>
      <c r="G36" s="780"/>
      <c r="H36" s="780"/>
      <c r="I36" s="780" t="s">
        <v>2803</v>
      </c>
      <c r="J36" s="2060"/>
      <c r="K36" s="2060"/>
      <c r="L36" s="2060"/>
      <c r="M36" s="2060"/>
      <c r="N36" s="2060"/>
      <c r="O36" s="2060"/>
      <c r="P36" s="2060"/>
      <c r="Q36" s="2060"/>
      <c r="R36" s="780" t="s">
        <v>2804</v>
      </c>
      <c r="S36" s="780" t="s">
        <v>2803</v>
      </c>
      <c r="T36" s="2060"/>
      <c r="U36" s="2060"/>
      <c r="V36" s="2060"/>
      <c r="W36" s="2060"/>
      <c r="X36" s="2060"/>
      <c r="Y36" s="2060"/>
      <c r="Z36" s="2060"/>
      <c r="AA36" s="2060"/>
      <c r="AB36" s="780" t="s">
        <v>2804</v>
      </c>
      <c r="AC36" s="780"/>
    </row>
    <row r="37" spans="1:34" s="777" customFormat="1" ht="17.100000000000001" customHeight="1" thickBot="1">
      <c r="A37" s="780"/>
      <c r="B37" s="780"/>
      <c r="C37" s="780"/>
      <c r="D37" s="780"/>
      <c r="E37" s="780"/>
      <c r="F37" s="780"/>
      <c r="G37" s="780"/>
      <c r="H37" s="780"/>
      <c r="I37" s="780"/>
      <c r="J37" s="2060"/>
      <c r="K37" s="2060"/>
      <c r="L37" s="2060"/>
      <c r="M37" s="2060"/>
      <c r="N37" s="2060"/>
      <c r="O37" s="2060"/>
      <c r="P37" s="2060"/>
      <c r="Q37" s="2060"/>
      <c r="R37" s="780"/>
      <c r="S37" s="780"/>
      <c r="T37" s="2060"/>
      <c r="U37" s="2060"/>
      <c r="V37" s="2060"/>
      <c r="W37" s="2060"/>
      <c r="X37" s="2060"/>
      <c r="Y37" s="2060"/>
      <c r="Z37" s="2060"/>
      <c r="AA37" s="2060"/>
      <c r="AB37" s="780"/>
      <c r="AC37" s="780"/>
    </row>
    <row r="38" spans="1:34" s="777" customFormat="1" ht="17.100000000000001" customHeight="1" thickBot="1">
      <c r="A38" s="848" t="s">
        <v>3650</v>
      </c>
      <c r="B38" s="780"/>
      <c r="C38" s="780"/>
      <c r="D38" s="780"/>
      <c r="E38" s="780"/>
      <c r="F38" s="780"/>
      <c r="G38" s="780"/>
      <c r="H38" s="780"/>
      <c r="I38" s="780" t="s">
        <v>3651</v>
      </c>
      <c r="J38" s="780"/>
      <c r="K38" s="846" t="str">
        <f>IF(AF38="","",IF(AF38&lt;43831,TEXT(AF38,"元"),(YEAR(AF38)-2018)))</f>
        <v/>
      </c>
      <c r="L38" s="782" t="s">
        <v>5</v>
      </c>
      <c r="M38" s="846" t="str">
        <f>IF(AF38="","",MONTH(AF38))</f>
        <v/>
      </c>
      <c r="N38" s="782" t="s">
        <v>2710</v>
      </c>
      <c r="O38" s="846" t="str">
        <f>IF(AF38="","",DAY(AF38))</f>
        <v/>
      </c>
      <c r="P38" s="780" t="s">
        <v>2711</v>
      </c>
      <c r="Q38" s="782"/>
      <c r="R38" s="780" t="s">
        <v>2804</v>
      </c>
      <c r="S38" s="780" t="s">
        <v>3651</v>
      </c>
      <c r="T38" s="780"/>
      <c r="U38" s="846" t="str">
        <f>IF(AF39="","",IF(AF39&lt;43831,TEXT(AF39,"元"),(YEAR(AF39)-2018)))</f>
        <v/>
      </c>
      <c r="V38" s="782" t="s">
        <v>5</v>
      </c>
      <c r="W38" s="846" t="str">
        <f>IF(AF39="","",MONTH(AF39))</f>
        <v/>
      </c>
      <c r="X38" s="782" t="s">
        <v>2710</v>
      </c>
      <c r="Y38" s="846" t="str">
        <f>IF(AF39="","",DAY(AF39))</f>
        <v/>
      </c>
      <c r="Z38" s="780" t="s">
        <v>2711</v>
      </c>
      <c r="AA38" s="780"/>
      <c r="AB38" s="780" t="s">
        <v>2804</v>
      </c>
      <c r="AC38" s="780"/>
      <c r="AE38" s="777" t="s">
        <v>2519</v>
      </c>
      <c r="AF38" s="2055"/>
      <c r="AG38" s="2056"/>
      <c r="AH38" s="801"/>
    </row>
    <row r="39" spans="1:34" s="777" customFormat="1" ht="17.100000000000001" customHeight="1" thickBot="1">
      <c r="A39" s="823"/>
      <c r="B39" s="823"/>
      <c r="C39" s="823"/>
      <c r="D39" s="823"/>
      <c r="E39" s="823" t="s">
        <v>3652</v>
      </c>
      <c r="F39" s="823"/>
      <c r="G39" s="823"/>
      <c r="H39" s="823"/>
      <c r="I39" s="823"/>
      <c r="J39" s="823"/>
      <c r="K39" s="840"/>
      <c r="L39" s="843"/>
      <c r="M39" s="840"/>
      <c r="N39" s="843"/>
      <c r="O39" s="840"/>
      <c r="P39" s="823"/>
      <c r="Q39" s="843"/>
      <c r="R39" s="823"/>
      <c r="S39" s="823"/>
      <c r="T39" s="823"/>
      <c r="U39" s="840"/>
      <c r="V39" s="843"/>
      <c r="W39" s="840"/>
      <c r="X39" s="843"/>
      <c r="Y39" s="840"/>
      <c r="Z39" s="823"/>
      <c r="AA39" s="823"/>
      <c r="AB39" s="823"/>
      <c r="AC39" s="823"/>
      <c r="AE39" s="777" t="s">
        <v>2519</v>
      </c>
      <c r="AF39" s="2055"/>
      <c r="AG39" s="2056"/>
      <c r="AH39" s="801"/>
    </row>
    <row r="40" spans="1:34" s="777" customFormat="1" ht="17.100000000000001" customHeight="1">
      <c r="A40" s="780" t="s">
        <v>3653</v>
      </c>
      <c r="B40" s="780"/>
      <c r="C40" s="780"/>
      <c r="D40" s="780"/>
      <c r="E40" s="780"/>
      <c r="F40" s="780"/>
      <c r="G40" s="780"/>
      <c r="H40" s="780"/>
      <c r="I40" s="780"/>
      <c r="J40" s="780"/>
      <c r="K40" s="780"/>
      <c r="L40" s="780"/>
      <c r="M40" s="780"/>
      <c r="N40" s="780"/>
      <c r="O40" s="780"/>
      <c r="P40" s="780"/>
      <c r="Q40" s="780"/>
      <c r="R40" s="780"/>
      <c r="S40" s="780"/>
      <c r="T40" s="780"/>
      <c r="U40" s="780"/>
      <c r="V40" s="780"/>
      <c r="W40" s="780"/>
      <c r="X40" s="780"/>
      <c r="Y40" s="780"/>
      <c r="Z40" s="780"/>
      <c r="AA40" s="780"/>
      <c r="AB40" s="780"/>
      <c r="AC40" s="780"/>
    </row>
    <row r="41" spans="1:34" s="777" customFormat="1" ht="17.100000000000001" customHeight="1">
      <c r="A41" s="780" t="s">
        <v>3654</v>
      </c>
      <c r="B41" s="780"/>
      <c r="C41" s="780"/>
      <c r="D41" s="780"/>
      <c r="E41" s="780"/>
      <c r="F41" s="780"/>
      <c r="G41" s="780"/>
      <c r="H41" s="780"/>
      <c r="I41" s="780"/>
      <c r="J41" s="780"/>
      <c r="K41" s="2057"/>
      <c r="L41" s="2057"/>
      <c r="M41" s="2057"/>
      <c r="N41" s="2057"/>
      <c r="O41" s="2057"/>
      <c r="P41" s="2057"/>
      <c r="Q41" s="2057"/>
      <c r="R41" s="2057"/>
      <c r="S41" s="2057"/>
      <c r="T41" s="2057"/>
      <c r="U41" s="2057"/>
      <c r="V41" s="2057"/>
      <c r="W41" s="2057"/>
      <c r="X41" s="2057"/>
      <c r="Y41" s="2057"/>
      <c r="Z41" s="2057"/>
      <c r="AA41" s="2057"/>
      <c r="AB41" s="2057"/>
      <c r="AC41" s="2057"/>
    </row>
    <row r="42" spans="1:34" s="777" customFormat="1" ht="17.100000000000001" customHeight="1">
      <c r="A42" s="780" t="s">
        <v>3655</v>
      </c>
      <c r="B42" s="780"/>
      <c r="C42" s="780"/>
      <c r="D42" s="780"/>
      <c r="E42" s="780"/>
      <c r="F42" s="780"/>
      <c r="G42" s="780"/>
      <c r="H42" s="780"/>
      <c r="I42" s="780"/>
      <c r="J42" s="780"/>
      <c r="K42" s="2057"/>
      <c r="L42" s="2057"/>
      <c r="M42" s="2057"/>
      <c r="N42" s="2057"/>
      <c r="O42" s="2057"/>
      <c r="P42" s="2057"/>
      <c r="Q42" s="2057"/>
      <c r="R42" s="2057"/>
      <c r="S42" s="2057"/>
      <c r="T42" s="2057"/>
      <c r="U42" s="2057"/>
      <c r="V42" s="2057"/>
      <c r="W42" s="2057"/>
      <c r="X42" s="2057"/>
      <c r="Y42" s="2057"/>
      <c r="Z42" s="2057"/>
      <c r="AA42" s="2057"/>
      <c r="AB42" s="2057"/>
      <c r="AC42" s="2057"/>
    </row>
    <row r="43" spans="1:34" s="777" customFormat="1" ht="17.100000000000001" customHeight="1">
      <c r="A43" s="780"/>
      <c r="B43" s="780"/>
      <c r="C43" s="780"/>
      <c r="D43" s="780"/>
      <c r="E43" s="780"/>
      <c r="F43" s="780"/>
      <c r="G43" s="780"/>
      <c r="H43" s="780"/>
      <c r="I43" s="780"/>
      <c r="J43" s="780"/>
      <c r="K43" s="2057"/>
      <c r="L43" s="2057"/>
      <c r="M43" s="2057"/>
      <c r="N43" s="2057"/>
      <c r="O43" s="2057"/>
      <c r="P43" s="2057"/>
      <c r="Q43" s="2057"/>
      <c r="R43" s="2057"/>
      <c r="S43" s="2057"/>
      <c r="T43" s="2057"/>
      <c r="U43" s="2057"/>
      <c r="V43" s="2057"/>
      <c r="W43" s="2057"/>
      <c r="X43" s="2057"/>
      <c r="Y43" s="2057"/>
      <c r="Z43" s="2057"/>
      <c r="AA43" s="2057"/>
      <c r="AB43" s="2057"/>
      <c r="AC43" s="2057"/>
    </row>
    <row r="44" spans="1:34" s="777" customFormat="1" ht="17.100000000000001" customHeight="1">
      <c r="A44" s="823"/>
      <c r="B44" s="823"/>
      <c r="C44" s="823"/>
      <c r="D44" s="823"/>
      <c r="E44" s="823"/>
      <c r="F44" s="823"/>
      <c r="G44" s="823"/>
      <c r="H44" s="823"/>
      <c r="I44" s="823"/>
      <c r="J44" s="823"/>
      <c r="K44" s="2058"/>
      <c r="L44" s="2058"/>
      <c r="M44" s="2058"/>
      <c r="N44" s="2058"/>
      <c r="O44" s="2058"/>
      <c r="P44" s="2058"/>
      <c r="Q44" s="2058"/>
      <c r="R44" s="2058"/>
      <c r="S44" s="2058"/>
      <c r="T44" s="2058"/>
      <c r="U44" s="2058"/>
      <c r="V44" s="2058"/>
      <c r="W44" s="2058"/>
      <c r="X44" s="2058"/>
      <c r="Y44" s="2058"/>
      <c r="Z44" s="2058"/>
      <c r="AA44" s="2058"/>
      <c r="AB44" s="2058"/>
      <c r="AC44" s="2058"/>
    </row>
    <row r="45" spans="1:34" s="777" customFormat="1" ht="17.100000000000001" customHeight="1">
      <c r="A45" s="780" t="s">
        <v>3656</v>
      </c>
      <c r="B45" s="780"/>
      <c r="C45" s="780"/>
      <c r="D45" s="780"/>
      <c r="E45" s="780"/>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row>
    <row r="46" spans="1:34" ht="17.100000000000001" customHeight="1">
      <c r="A46" s="2054"/>
      <c r="B46" s="2054"/>
      <c r="C46" s="2054"/>
      <c r="D46" s="2054"/>
      <c r="E46" s="2054"/>
      <c r="F46" s="2054"/>
      <c r="G46" s="2054"/>
      <c r="H46" s="2054"/>
      <c r="I46" s="2054"/>
      <c r="J46" s="2054"/>
      <c r="K46" s="2054"/>
      <c r="L46" s="2054"/>
      <c r="M46" s="2054"/>
      <c r="N46" s="2054"/>
      <c r="O46" s="2054"/>
      <c r="P46" s="2054"/>
      <c r="Q46" s="2054"/>
      <c r="R46" s="2054"/>
      <c r="S46" s="2054"/>
      <c r="T46" s="2054"/>
      <c r="U46" s="2054"/>
      <c r="V46" s="2054"/>
      <c r="W46" s="2054"/>
      <c r="X46" s="2054"/>
      <c r="Y46" s="2054"/>
      <c r="Z46" s="2054"/>
      <c r="AA46" s="2054"/>
      <c r="AB46" s="2054"/>
      <c r="AC46" s="2054"/>
    </row>
    <row r="47" spans="1:34" ht="17.100000000000001" customHeight="1">
      <c r="A47" s="2054"/>
      <c r="B47" s="2054"/>
      <c r="C47" s="2054"/>
      <c r="D47" s="2054"/>
      <c r="E47" s="2054"/>
      <c r="F47" s="2054"/>
      <c r="G47" s="2054"/>
      <c r="H47" s="2054"/>
      <c r="I47" s="2054"/>
      <c r="J47" s="2054"/>
      <c r="K47" s="2054"/>
      <c r="L47" s="2054"/>
      <c r="M47" s="2054"/>
      <c r="N47" s="2054"/>
      <c r="O47" s="2054"/>
      <c r="P47" s="2054"/>
      <c r="Q47" s="2054"/>
      <c r="R47" s="2054"/>
      <c r="S47" s="2054"/>
      <c r="T47" s="2054"/>
      <c r="U47" s="2054"/>
      <c r="V47" s="2054"/>
      <c r="W47" s="2054"/>
      <c r="X47" s="2054"/>
      <c r="Y47" s="2054"/>
      <c r="Z47" s="2054"/>
      <c r="AA47" s="2054"/>
      <c r="AB47" s="2054"/>
      <c r="AC47" s="2054"/>
    </row>
    <row r="48" spans="1:34" ht="20.100000000000001" customHeight="1">
      <c r="A48" s="2054"/>
      <c r="B48" s="2054"/>
      <c r="C48" s="2054"/>
      <c r="D48" s="2054"/>
      <c r="E48" s="2054"/>
      <c r="F48" s="2054"/>
      <c r="G48" s="2054"/>
      <c r="H48" s="2054"/>
      <c r="I48" s="2054"/>
      <c r="J48" s="2054"/>
      <c r="K48" s="2054"/>
      <c r="L48" s="2054"/>
      <c r="M48" s="2054"/>
      <c r="N48" s="2054"/>
      <c r="O48" s="2054"/>
      <c r="P48" s="2054"/>
      <c r="Q48" s="2054"/>
      <c r="R48" s="2054"/>
      <c r="S48" s="2054"/>
      <c r="T48" s="2054"/>
      <c r="U48" s="2054"/>
      <c r="V48" s="2054"/>
      <c r="W48" s="2054"/>
      <c r="X48" s="2054"/>
      <c r="Y48" s="2054"/>
      <c r="Z48" s="2054"/>
      <c r="AA48" s="2054"/>
      <c r="AB48" s="2054"/>
      <c r="AC48" s="2054"/>
    </row>
    <row r="94" spans="1:1" ht="20.100000000000001" customHeight="1">
      <c r="A94" s="812" t="s">
        <v>2887</v>
      </c>
    </row>
    <row r="95" spans="1:1" ht="20.100000000000001" customHeight="1">
      <c r="A95" s="812" t="s">
        <v>2889</v>
      </c>
    </row>
    <row r="96" spans="1:1" ht="20.100000000000001" customHeight="1">
      <c r="A96" s="812" t="s">
        <v>2891</v>
      </c>
    </row>
    <row r="97" spans="1:1" ht="20.100000000000001" customHeight="1">
      <c r="A97" s="812" t="s">
        <v>2893</v>
      </c>
    </row>
    <row r="98" spans="1:1" ht="20.100000000000001" customHeight="1">
      <c r="A98" s="834" t="s">
        <v>2895</v>
      </c>
    </row>
    <row r="99" spans="1:1" ht="20.100000000000001" customHeight="1">
      <c r="A99" s="834" t="s">
        <v>2897</v>
      </c>
    </row>
    <row r="100" spans="1:1" ht="20.100000000000001" customHeight="1">
      <c r="A100" s="834" t="s">
        <v>2899</v>
      </c>
    </row>
    <row r="101" spans="1:1" ht="20.100000000000001" customHeight="1">
      <c r="A101" s="834" t="s">
        <v>2901</v>
      </c>
    </row>
    <row r="102" spans="1:1" ht="20.100000000000001" customHeight="1">
      <c r="A102" s="834" t="s">
        <v>2903</v>
      </c>
    </row>
    <row r="103" spans="1:1" ht="20.100000000000001" customHeight="1">
      <c r="A103" s="834" t="s">
        <v>2905</v>
      </c>
    </row>
    <row r="104" spans="1:1" ht="20.100000000000001" customHeight="1">
      <c r="A104" s="834" t="s">
        <v>2907</v>
      </c>
    </row>
    <row r="105" spans="1:1" ht="20.100000000000001" customHeight="1">
      <c r="A105" s="834" t="s">
        <v>2909</v>
      </c>
    </row>
    <row r="106" spans="1:1" ht="20.100000000000001" customHeight="1">
      <c r="A106" s="834" t="s">
        <v>2911</v>
      </c>
    </row>
    <row r="107" spans="1:1" ht="20.100000000000001" customHeight="1">
      <c r="A107" s="834" t="s">
        <v>2913</v>
      </c>
    </row>
  </sheetData>
  <mergeCells count="40">
    <mergeCell ref="I25:L25"/>
    <mergeCell ref="A2:AC2"/>
    <mergeCell ref="F5:AC5"/>
    <mergeCell ref="F6:AC6"/>
    <mergeCell ref="V8:AB8"/>
    <mergeCell ref="V11:AB11"/>
    <mergeCell ref="J12:AC12"/>
    <mergeCell ref="AF14:AG14"/>
    <mergeCell ref="AF18:AG18"/>
    <mergeCell ref="AF20:AG20"/>
    <mergeCell ref="I23:AC23"/>
    <mergeCell ref="AF24:AG24"/>
    <mergeCell ref="T16:AC16"/>
    <mergeCell ref="AB30:AB31"/>
    <mergeCell ref="I28:I29"/>
    <mergeCell ref="J28:Q29"/>
    <mergeCell ref="R28:R29"/>
    <mergeCell ref="S28:S29"/>
    <mergeCell ref="T28:AA29"/>
    <mergeCell ref="AB28:AB29"/>
    <mergeCell ref="I30:I31"/>
    <mergeCell ref="J30:Q31"/>
    <mergeCell ref="R30:R31"/>
    <mergeCell ref="S30:S31"/>
    <mergeCell ref="T30:AA31"/>
    <mergeCell ref="J32:Q32"/>
    <mergeCell ref="T32:AA32"/>
    <mergeCell ref="AF33:AG33"/>
    <mergeCell ref="AF34:AG34"/>
    <mergeCell ref="J36:Q37"/>
    <mergeCell ref="T36:AA37"/>
    <mergeCell ref="A46:AC46"/>
    <mergeCell ref="A47:AC47"/>
    <mergeCell ref="A48:AC48"/>
    <mergeCell ref="AF38:AG38"/>
    <mergeCell ref="AF39:AG39"/>
    <mergeCell ref="K41:AC41"/>
    <mergeCell ref="K42:AC42"/>
    <mergeCell ref="K43:AC43"/>
    <mergeCell ref="K44:AC44"/>
  </mergeCells>
  <phoneticPr fontId="1"/>
  <dataValidations count="2">
    <dataValidation type="list" allowBlank="1" showInputMessage="1" showErrorMessage="1" sqref="K27 JG27 TC27 ACY27 AMU27 AWQ27 BGM27 BQI27 CAE27 CKA27 CTW27 DDS27 DNO27 DXK27 EHG27 ERC27 FAY27 FKU27 FUQ27 GEM27 GOI27 GYE27 HIA27 HRW27 IBS27 ILO27 IVK27 JFG27 JPC27 JYY27 KIU27 KSQ27 LCM27 LMI27 LWE27 MGA27 MPW27 MZS27 NJO27 NTK27 ODG27 ONC27 OWY27 PGU27 PQQ27 QAM27 QKI27 QUE27 REA27 RNW27 RXS27 SHO27 SRK27 TBG27 TLC27 TUY27 UEU27 UOQ27 UYM27 VII27 VSE27 WCA27 WLW27 WVS27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U27 JQ27 TM27 ADI27 ANE27 AXA27 BGW27 BQS27 CAO27 CKK27 CUG27 DEC27 DNY27 DXU27 EHQ27 ERM27 FBI27 FLE27 FVA27 GEW27 GOS27 GYO27 HIK27 HSG27 ICC27 ILY27 IVU27 JFQ27 JPM27 JZI27 KJE27 KTA27 LCW27 LMS27 LWO27 MGK27 MQG27 NAC27 NJY27 NTU27 ODQ27 ONM27 OXI27 PHE27 PRA27 QAW27 QKS27 QUO27 REK27 ROG27 RYC27 SHY27 SRU27 TBQ27 TLM27 TVI27 UFE27 UPA27 UYW27 VIS27 VSO27 WCK27 WMG27 WWC27 U65563 JQ65563 TM65563 ADI65563 ANE65563 AXA65563 BGW65563 BQS65563 CAO65563 CKK65563 CUG65563 DEC65563 DNY65563 DXU65563 EHQ65563 ERM65563 FBI65563 FLE65563 FVA65563 GEW65563 GOS65563 GYO65563 HIK65563 HSG65563 ICC65563 ILY65563 IVU65563 JFQ65563 JPM65563 JZI65563 KJE65563 KTA65563 LCW65563 LMS65563 LWO65563 MGK65563 MQG65563 NAC65563 NJY65563 NTU65563 ODQ65563 ONM65563 OXI65563 PHE65563 PRA65563 QAW65563 QKS65563 QUO65563 REK65563 ROG65563 RYC65563 SHY65563 SRU65563 TBQ65563 TLM65563 TVI65563 UFE65563 UPA65563 UYW65563 VIS65563 VSO65563 WCK65563 WMG65563 WWC65563 U131099 JQ131099 TM131099 ADI131099 ANE131099 AXA131099 BGW131099 BQS131099 CAO131099 CKK131099 CUG131099 DEC131099 DNY131099 DXU131099 EHQ131099 ERM131099 FBI131099 FLE131099 FVA131099 GEW131099 GOS131099 GYO131099 HIK131099 HSG131099 ICC131099 ILY131099 IVU131099 JFQ131099 JPM131099 JZI131099 KJE131099 KTA131099 LCW131099 LMS131099 LWO131099 MGK131099 MQG131099 NAC131099 NJY131099 NTU131099 ODQ131099 ONM131099 OXI131099 PHE131099 PRA131099 QAW131099 QKS131099 QUO131099 REK131099 ROG131099 RYC131099 SHY131099 SRU131099 TBQ131099 TLM131099 TVI131099 UFE131099 UPA131099 UYW131099 VIS131099 VSO131099 WCK131099 WMG131099 WWC131099 U196635 JQ196635 TM196635 ADI196635 ANE196635 AXA196635 BGW196635 BQS196635 CAO196635 CKK196635 CUG196635 DEC196635 DNY196635 DXU196635 EHQ196635 ERM196635 FBI196635 FLE196635 FVA196635 GEW196635 GOS196635 GYO196635 HIK196635 HSG196635 ICC196635 ILY196635 IVU196635 JFQ196635 JPM196635 JZI196635 KJE196635 KTA196635 LCW196635 LMS196635 LWO196635 MGK196635 MQG196635 NAC196635 NJY196635 NTU196635 ODQ196635 ONM196635 OXI196635 PHE196635 PRA196635 QAW196635 QKS196635 QUO196635 REK196635 ROG196635 RYC196635 SHY196635 SRU196635 TBQ196635 TLM196635 TVI196635 UFE196635 UPA196635 UYW196635 VIS196635 VSO196635 WCK196635 WMG196635 WWC196635 U262171 JQ262171 TM262171 ADI262171 ANE262171 AXA262171 BGW262171 BQS262171 CAO262171 CKK262171 CUG262171 DEC262171 DNY262171 DXU262171 EHQ262171 ERM262171 FBI262171 FLE262171 FVA262171 GEW262171 GOS262171 GYO262171 HIK262171 HSG262171 ICC262171 ILY262171 IVU262171 JFQ262171 JPM262171 JZI262171 KJE262171 KTA262171 LCW262171 LMS262171 LWO262171 MGK262171 MQG262171 NAC262171 NJY262171 NTU262171 ODQ262171 ONM262171 OXI262171 PHE262171 PRA262171 QAW262171 QKS262171 QUO262171 REK262171 ROG262171 RYC262171 SHY262171 SRU262171 TBQ262171 TLM262171 TVI262171 UFE262171 UPA262171 UYW262171 VIS262171 VSO262171 WCK262171 WMG262171 WWC262171 U327707 JQ327707 TM327707 ADI327707 ANE327707 AXA327707 BGW327707 BQS327707 CAO327707 CKK327707 CUG327707 DEC327707 DNY327707 DXU327707 EHQ327707 ERM327707 FBI327707 FLE327707 FVA327707 GEW327707 GOS327707 GYO327707 HIK327707 HSG327707 ICC327707 ILY327707 IVU327707 JFQ327707 JPM327707 JZI327707 KJE327707 KTA327707 LCW327707 LMS327707 LWO327707 MGK327707 MQG327707 NAC327707 NJY327707 NTU327707 ODQ327707 ONM327707 OXI327707 PHE327707 PRA327707 QAW327707 QKS327707 QUO327707 REK327707 ROG327707 RYC327707 SHY327707 SRU327707 TBQ327707 TLM327707 TVI327707 UFE327707 UPA327707 UYW327707 VIS327707 VSO327707 WCK327707 WMG327707 WWC327707 U393243 JQ393243 TM393243 ADI393243 ANE393243 AXA393243 BGW393243 BQS393243 CAO393243 CKK393243 CUG393243 DEC393243 DNY393243 DXU393243 EHQ393243 ERM393243 FBI393243 FLE393243 FVA393243 GEW393243 GOS393243 GYO393243 HIK393243 HSG393243 ICC393243 ILY393243 IVU393243 JFQ393243 JPM393243 JZI393243 KJE393243 KTA393243 LCW393243 LMS393243 LWO393243 MGK393243 MQG393243 NAC393243 NJY393243 NTU393243 ODQ393243 ONM393243 OXI393243 PHE393243 PRA393243 QAW393243 QKS393243 QUO393243 REK393243 ROG393243 RYC393243 SHY393243 SRU393243 TBQ393243 TLM393243 TVI393243 UFE393243 UPA393243 UYW393243 VIS393243 VSO393243 WCK393243 WMG393243 WWC393243 U458779 JQ458779 TM458779 ADI458779 ANE458779 AXA458779 BGW458779 BQS458779 CAO458779 CKK458779 CUG458779 DEC458779 DNY458779 DXU458779 EHQ458779 ERM458779 FBI458779 FLE458779 FVA458779 GEW458779 GOS458779 GYO458779 HIK458779 HSG458779 ICC458779 ILY458779 IVU458779 JFQ458779 JPM458779 JZI458779 KJE458779 KTA458779 LCW458779 LMS458779 LWO458779 MGK458779 MQG458779 NAC458779 NJY458779 NTU458779 ODQ458779 ONM458779 OXI458779 PHE458779 PRA458779 QAW458779 QKS458779 QUO458779 REK458779 ROG458779 RYC458779 SHY458779 SRU458779 TBQ458779 TLM458779 TVI458779 UFE458779 UPA458779 UYW458779 VIS458779 VSO458779 WCK458779 WMG458779 WWC458779 U524315 JQ524315 TM524315 ADI524315 ANE524315 AXA524315 BGW524315 BQS524315 CAO524315 CKK524315 CUG524315 DEC524315 DNY524315 DXU524315 EHQ524315 ERM524315 FBI524315 FLE524315 FVA524315 GEW524315 GOS524315 GYO524315 HIK524315 HSG524315 ICC524315 ILY524315 IVU524315 JFQ524315 JPM524315 JZI524315 KJE524315 KTA524315 LCW524315 LMS524315 LWO524315 MGK524315 MQG524315 NAC524315 NJY524315 NTU524315 ODQ524315 ONM524315 OXI524315 PHE524315 PRA524315 QAW524315 QKS524315 QUO524315 REK524315 ROG524315 RYC524315 SHY524315 SRU524315 TBQ524315 TLM524315 TVI524315 UFE524315 UPA524315 UYW524315 VIS524315 VSO524315 WCK524315 WMG524315 WWC524315 U589851 JQ589851 TM589851 ADI589851 ANE589851 AXA589851 BGW589851 BQS589851 CAO589851 CKK589851 CUG589851 DEC589851 DNY589851 DXU589851 EHQ589851 ERM589851 FBI589851 FLE589851 FVA589851 GEW589851 GOS589851 GYO589851 HIK589851 HSG589851 ICC589851 ILY589851 IVU589851 JFQ589851 JPM589851 JZI589851 KJE589851 KTA589851 LCW589851 LMS589851 LWO589851 MGK589851 MQG589851 NAC589851 NJY589851 NTU589851 ODQ589851 ONM589851 OXI589851 PHE589851 PRA589851 QAW589851 QKS589851 QUO589851 REK589851 ROG589851 RYC589851 SHY589851 SRU589851 TBQ589851 TLM589851 TVI589851 UFE589851 UPA589851 UYW589851 VIS589851 VSO589851 WCK589851 WMG589851 WWC589851 U655387 JQ655387 TM655387 ADI655387 ANE655387 AXA655387 BGW655387 BQS655387 CAO655387 CKK655387 CUG655387 DEC655387 DNY655387 DXU655387 EHQ655387 ERM655387 FBI655387 FLE655387 FVA655387 GEW655387 GOS655387 GYO655387 HIK655387 HSG655387 ICC655387 ILY655387 IVU655387 JFQ655387 JPM655387 JZI655387 KJE655387 KTA655387 LCW655387 LMS655387 LWO655387 MGK655387 MQG655387 NAC655387 NJY655387 NTU655387 ODQ655387 ONM655387 OXI655387 PHE655387 PRA655387 QAW655387 QKS655387 QUO655387 REK655387 ROG655387 RYC655387 SHY655387 SRU655387 TBQ655387 TLM655387 TVI655387 UFE655387 UPA655387 UYW655387 VIS655387 VSO655387 WCK655387 WMG655387 WWC655387 U720923 JQ720923 TM720923 ADI720923 ANE720923 AXA720923 BGW720923 BQS720923 CAO720923 CKK720923 CUG720923 DEC720923 DNY720923 DXU720923 EHQ720923 ERM720923 FBI720923 FLE720923 FVA720923 GEW720923 GOS720923 GYO720923 HIK720923 HSG720923 ICC720923 ILY720923 IVU720923 JFQ720923 JPM720923 JZI720923 KJE720923 KTA720923 LCW720923 LMS720923 LWO720923 MGK720923 MQG720923 NAC720923 NJY720923 NTU720923 ODQ720923 ONM720923 OXI720923 PHE720923 PRA720923 QAW720923 QKS720923 QUO720923 REK720923 ROG720923 RYC720923 SHY720923 SRU720923 TBQ720923 TLM720923 TVI720923 UFE720923 UPA720923 UYW720923 VIS720923 VSO720923 WCK720923 WMG720923 WWC720923 U786459 JQ786459 TM786459 ADI786459 ANE786459 AXA786459 BGW786459 BQS786459 CAO786459 CKK786459 CUG786459 DEC786459 DNY786459 DXU786459 EHQ786459 ERM786459 FBI786459 FLE786459 FVA786459 GEW786459 GOS786459 GYO786459 HIK786459 HSG786459 ICC786459 ILY786459 IVU786459 JFQ786459 JPM786459 JZI786459 KJE786459 KTA786459 LCW786459 LMS786459 LWO786459 MGK786459 MQG786459 NAC786459 NJY786459 NTU786459 ODQ786459 ONM786459 OXI786459 PHE786459 PRA786459 QAW786459 QKS786459 QUO786459 REK786459 ROG786459 RYC786459 SHY786459 SRU786459 TBQ786459 TLM786459 TVI786459 UFE786459 UPA786459 UYW786459 VIS786459 VSO786459 WCK786459 WMG786459 WWC786459 U851995 JQ851995 TM851995 ADI851995 ANE851995 AXA851995 BGW851995 BQS851995 CAO851995 CKK851995 CUG851995 DEC851995 DNY851995 DXU851995 EHQ851995 ERM851995 FBI851995 FLE851995 FVA851995 GEW851995 GOS851995 GYO851995 HIK851995 HSG851995 ICC851995 ILY851995 IVU851995 JFQ851995 JPM851995 JZI851995 KJE851995 KTA851995 LCW851995 LMS851995 LWO851995 MGK851995 MQG851995 NAC851995 NJY851995 NTU851995 ODQ851995 ONM851995 OXI851995 PHE851995 PRA851995 QAW851995 QKS851995 QUO851995 REK851995 ROG851995 RYC851995 SHY851995 SRU851995 TBQ851995 TLM851995 TVI851995 UFE851995 UPA851995 UYW851995 VIS851995 VSO851995 WCK851995 WMG851995 WWC851995 U917531 JQ917531 TM917531 ADI917531 ANE917531 AXA917531 BGW917531 BQS917531 CAO917531 CKK917531 CUG917531 DEC917531 DNY917531 DXU917531 EHQ917531 ERM917531 FBI917531 FLE917531 FVA917531 GEW917531 GOS917531 GYO917531 HIK917531 HSG917531 ICC917531 ILY917531 IVU917531 JFQ917531 JPM917531 JZI917531 KJE917531 KTA917531 LCW917531 LMS917531 LWO917531 MGK917531 MQG917531 NAC917531 NJY917531 NTU917531 ODQ917531 ONM917531 OXI917531 PHE917531 PRA917531 QAW917531 QKS917531 QUO917531 REK917531 ROG917531 RYC917531 SHY917531 SRU917531 TBQ917531 TLM917531 TVI917531 UFE917531 UPA917531 UYW917531 VIS917531 VSO917531 WCK917531 WMG917531 WWC917531 U983067 JQ983067 TM983067 ADI983067 ANE983067 AXA983067 BGW983067 BQS983067 CAO983067 CKK983067 CUG983067 DEC983067 DNY983067 DXU983067 EHQ983067 ERM983067 FBI983067 FLE983067 FVA983067 GEW983067 GOS983067 GYO983067 HIK983067 HSG983067 ICC983067 ILY983067 IVU983067 JFQ983067 JPM983067 JZI983067 KJE983067 KTA983067 LCW983067 LMS983067 LWO983067 MGK983067 MQG983067 NAC983067 NJY983067 NTU983067 ODQ983067 ONM983067 OXI983067 PHE983067 PRA983067 QAW983067 QKS983067 QUO983067 REK983067 ROG983067 RYC983067 SHY983067 SRU983067 TBQ983067 TLM983067 TVI983067 UFE983067 UPA983067 UYW983067 VIS983067 VSO983067 WCK983067 WMG983067 WWC983067 U35 JQ35 TM35 ADI35 ANE35 AXA35 BGW35 BQS35 CAO35 CKK35 CUG35 DEC35 DNY35 DXU35 EHQ35 ERM35 FBI35 FLE35 FVA35 GEW35 GOS35 GYO35 HIK35 HSG35 ICC35 ILY35 IVU35 JFQ35 JPM35 JZI35 KJE35 KTA35 LCW35 LMS35 LWO35 MGK35 MQG35 NAC35 NJY35 NTU35 ODQ35 ONM35 OXI35 PHE35 PRA35 QAW35 QKS35 QUO35 REK35 ROG35 RYC35 SHY35 SRU35 TBQ35 TLM35 TVI35 UFE35 UPA35 UYW35 VIS35 VSO35 WCK35 WMG35 WWC35 U65571 JQ65571 TM65571 ADI65571 ANE65571 AXA65571 BGW65571 BQS65571 CAO65571 CKK65571 CUG65571 DEC65571 DNY65571 DXU65571 EHQ65571 ERM65571 FBI65571 FLE65571 FVA65571 GEW65571 GOS65571 GYO65571 HIK65571 HSG65571 ICC65571 ILY65571 IVU65571 JFQ65571 JPM65571 JZI65571 KJE65571 KTA65571 LCW65571 LMS65571 LWO65571 MGK65571 MQG65571 NAC65571 NJY65571 NTU65571 ODQ65571 ONM65571 OXI65571 PHE65571 PRA65571 QAW65571 QKS65571 QUO65571 REK65571 ROG65571 RYC65571 SHY65571 SRU65571 TBQ65571 TLM65571 TVI65571 UFE65571 UPA65571 UYW65571 VIS65571 VSO65571 WCK65571 WMG65571 WWC65571 U131107 JQ131107 TM131107 ADI131107 ANE131107 AXA131107 BGW131107 BQS131107 CAO131107 CKK131107 CUG131107 DEC131107 DNY131107 DXU131107 EHQ131107 ERM131107 FBI131107 FLE131107 FVA131107 GEW131107 GOS131107 GYO131107 HIK131107 HSG131107 ICC131107 ILY131107 IVU131107 JFQ131107 JPM131107 JZI131107 KJE131107 KTA131107 LCW131107 LMS131107 LWO131107 MGK131107 MQG131107 NAC131107 NJY131107 NTU131107 ODQ131107 ONM131107 OXI131107 PHE131107 PRA131107 QAW131107 QKS131107 QUO131107 REK131107 ROG131107 RYC131107 SHY131107 SRU131107 TBQ131107 TLM131107 TVI131107 UFE131107 UPA131107 UYW131107 VIS131107 VSO131107 WCK131107 WMG131107 WWC131107 U196643 JQ196643 TM196643 ADI196643 ANE196643 AXA196643 BGW196643 BQS196643 CAO196643 CKK196643 CUG196643 DEC196643 DNY196643 DXU196643 EHQ196643 ERM196643 FBI196643 FLE196643 FVA196643 GEW196643 GOS196643 GYO196643 HIK196643 HSG196643 ICC196643 ILY196643 IVU196643 JFQ196643 JPM196643 JZI196643 KJE196643 KTA196643 LCW196643 LMS196643 LWO196643 MGK196643 MQG196643 NAC196643 NJY196643 NTU196643 ODQ196643 ONM196643 OXI196643 PHE196643 PRA196643 QAW196643 QKS196643 QUO196643 REK196643 ROG196643 RYC196643 SHY196643 SRU196643 TBQ196643 TLM196643 TVI196643 UFE196643 UPA196643 UYW196643 VIS196643 VSO196643 WCK196643 WMG196643 WWC196643 U262179 JQ262179 TM262179 ADI262179 ANE262179 AXA262179 BGW262179 BQS262179 CAO262179 CKK262179 CUG262179 DEC262179 DNY262179 DXU262179 EHQ262179 ERM262179 FBI262179 FLE262179 FVA262179 GEW262179 GOS262179 GYO262179 HIK262179 HSG262179 ICC262179 ILY262179 IVU262179 JFQ262179 JPM262179 JZI262179 KJE262179 KTA262179 LCW262179 LMS262179 LWO262179 MGK262179 MQG262179 NAC262179 NJY262179 NTU262179 ODQ262179 ONM262179 OXI262179 PHE262179 PRA262179 QAW262179 QKS262179 QUO262179 REK262179 ROG262179 RYC262179 SHY262179 SRU262179 TBQ262179 TLM262179 TVI262179 UFE262179 UPA262179 UYW262179 VIS262179 VSO262179 WCK262179 WMG262179 WWC262179 U327715 JQ327715 TM327715 ADI327715 ANE327715 AXA327715 BGW327715 BQS327715 CAO327715 CKK327715 CUG327715 DEC327715 DNY327715 DXU327715 EHQ327715 ERM327715 FBI327715 FLE327715 FVA327715 GEW327715 GOS327715 GYO327715 HIK327715 HSG327715 ICC327715 ILY327715 IVU327715 JFQ327715 JPM327715 JZI327715 KJE327715 KTA327715 LCW327715 LMS327715 LWO327715 MGK327715 MQG327715 NAC327715 NJY327715 NTU327715 ODQ327715 ONM327715 OXI327715 PHE327715 PRA327715 QAW327715 QKS327715 QUO327715 REK327715 ROG327715 RYC327715 SHY327715 SRU327715 TBQ327715 TLM327715 TVI327715 UFE327715 UPA327715 UYW327715 VIS327715 VSO327715 WCK327715 WMG327715 WWC327715 U393251 JQ393251 TM393251 ADI393251 ANE393251 AXA393251 BGW393251 BQS393251 CAO393251 CKK393251 CUG393251 DEC393251 DNY393251 DXU393251 EHQ393251 ERM393251 FBI393251 FLE393251 FVA393251 GEW393251 GOS393251 GYO393251 HIK393251 HSG393251 ICC393251 ILY393251 IVU393251 JFQ393251 JPM393251 JZI393251 KJE393251 KTA393251 LCW393251 LMS393251 LWO393251 MGK393251 MQG393251 NAC393251 NJY393251 NTU393251 ODQ393251 ONM393251 OXI393251 PHE393251 PRA393251 QAW393251 QKS393251 QUO393251 REK393251 ROG393251 RYC393251 SHY393251 SRU393251 TBQ393251 TLM393251 TVI393251 UFE393251 UPA393251 UYW393251 VIS393251 VSO393251 WCK393251 WMG393251 WWC393251 U458787 JQ458787 TM458787 ADI458787 ANE458787 AXA458787 BGW458787 BQS458787 CAO458787 CKK458787 CUG458787 DEC458787 DNY458787 DXU458787 EHQ458787 ERM458787 FBI458787 FLE458787 FVA458787 GEW458787 GOS458787 GYO458787 HIK458787 HSG458787 ICC458787 ILY458787 IVU458787 JFQ458787 JPM458787 JZI458787 KJE458787 KTA458787 LCW458787 LMS458787 LWO458787 MGK458787 MQG458787 NAC458787 NJY458787 NTU458787 ODQ458787 ONM458787 OXI458787 PHE458787 PRA458787 QAW458787 QKS458787 QUO458787 REK458787 ROG458787 RYC458787 SHY458787 SRU458787 TBQ458787 TLM458787 TVI458787 UFE458787 UPA458787 UYW458787 VIS458787 VSO458787 WCK458787 WMG458787 WWC458787 U524323 JQ524323 TM524323 ADI524323 ANE524323 AXA524323 BGW524323 BQS524323 CAO524323 CKK524323 CUG524323 DEC524323 DNY524323 DXU524323 EHQ524323 ERM524323 FBI524323 FLE524323 FVA524323 GEW524323 GOS524323 GYO524323 HIK524323 HSG524323 ICC524323 ILY524323 IVU524323 JFQ524323 JPM524323 JZI524323 KJE524323 KTA524323 LCW524323 LMS524323 LWO524323 MGK524323 MQG524323 NAC524323 NJY524323 NTU524323 ODQ524323 ONM524323 OXI524323 PHE524323 PRA524323 QAW524323 QKS524323 QUO524323 REK524323 ROG524323 RYC524323 SHY524323 SRU524323 TBQ524323 TLM524323 TVI524323 UFE524323 UPA524323 UYW524323 VIS524323 VSO524323 WCK524323 WMG524323 WWC524323 U589859 JQ589859 TM589859 ADI589859 ANE589859 AXA589859 BGW589859 BQS589859 CAO589859 CKK589859 CUG589859 DEC589859 DNY589859 DXU589859 EHQ589859 ERM589859 FBI589859 FLE589859 FVA589859 GEW589859 GOS589859 GYO589859 HIK589859 HSG589859 ICC589859 ILY589859 IVU589859 JFQ589859 JPM589859 JZI589859 KJE589859 KTA589859 LCW589859 LMS589859 LWO589859 MGK589859 MQG589859 NAC589859 NJY589859 NTU589859 ODQ589859 ONM589859 OXI589859 PHE589859 PRA589859 QAW589859 QKS589859 QUO589859 REK589859 ROG589859 RYC589859 SHY589859 SRU589859 TBQ589859 TLM589859 TVI589859 UFE589859 UPA589859 UYW589859 VIS589859 VSO589859 WCK589859 WMG589859 WWC589859 U655395 JQ655395 TM655395 ADI655395 ANE655395 AXA655395 BGW655395 BQS655395 CAO655395 CKK655395 CUG655395 DEC655395 DNY655395 DXU655395 EHQ655395 ERM655395 FBI655395 FLE655395 FVA655395 GEW655395 GOS655395 GYO655395 HIK655395 HSG655395 ICC655395 ILY655395 IVU655395 JFQ655395 JPM655395 JZI655395 KJE655395 KTA655395 LCW655395 LMS655395 LWO655395 MGK655395 MQG655395 NAC655395 NJY655395 NTU655395 ODQ655395 ONM655395 OXI655395 PHE655395 PRA655395 QAW655395 QKS655395 QUO655395 REK655395 ROG655395 RYC655395 SHY655395 SRU655395 TBQ655395 TLM655395 TVI655395 UFE655395 UPA655395 UYW655395 VIS655395 VSO655395 WCK655395 WMG655395 WWC655395 U720931 JQ720931 TM720931 ADI720931 ANE720931 AXA720931 BGW720931 BQS720931 CAO720931 CKK720931 CUG720931 DEC720931 DNY720931 DXU720931 EHQ720931 ERM720931 FBI720931 FLE720931 FVA720931 GEW720931 GOS720931 GYO720931 HIK720931 HSG720931 ICC720931 ILY720931 IVU720931 JFQ720931 JPM720931 JZI720931 KJE720931 KTA720931 LCW720931 LMS720931 LWO720931 MGK720931 MQG720931 NAC720931 NJY720931 NTU720931 ODQ720931 ONM720931 OXI720931 PHE720931 PRA720931 QAW720931 QKS720931 QUO720931 REK720931 ROG720931 RYC720931 SHY720931 SRU720931 TBQ720931 TLM720931 TVI720931 UFE720931 UPA720931 UYW720931 VIS720931 VSO720931 WCK720931 WMG720931 WWC720931 U786467 JQ786467 TM786467 ADI786467 ANE786467 AXA786467 BGW786467 BQS786467 CAO786467 CKK786467 CUG786467 DEC786467 DNY786467 DXU786467 EHQ786467 ERM786467 FBI786467 FLE786467 FVA786467 GEW786467 GOS786467 GYO786467 HIK786467 HSG786467 ICC786467 ILY786467 IVU786467 JFQ786467 JPM786467 JZI786467 KJE786467 KTA786467 LCW786467 LMS786467 LWO786467 MGK786467 MQG786467 NAC786467 NJY786467 NTU786467 ODQ786467 ONM786467 OXI786467 PHE786467 PRA786467 QAW786467 QKS786467 QUO786467 REK786467 ROG786467 RYC786467 SHY786467 SRU786467 TBQ786467 TLM786467 TVI786467 UFE786467 UPA786467 UYW786467 VIS786467 VSO786467 WCK786467 WMG786467 WWC786467 U852003 JQ852003 TM852003 ADI852003 ANE852003 AXA852003 BGW852003 BQS852003 CAO852003 CKK852003 CUG852003 DEC852003 DNY852003 DXU852003 EHQ852003 ERM852003 FBI852003 FLE852003 FVA852003 GEW852003 GOS852003 GYO852003 HIK852003 HSG852003 ICC852003 ILY852003 IVU852003 JFQ852003 JPM852003 JZI852003 KJE852003 KTA852003 LCW852003 LMS852003 LWO852003 MGK852003 MQG852003 NAC852003 NJY852003 NTU852003 ODQ852003 ONM852003 OXI852003 PHE852003 PRA852003 QAW852003 QKS852003 QUO852003 REK852003 ROG852003 RYC852003 SHY852003 SRU852003 TBQ852003 TLM852003 TVI852003 UFE852003 UPA852003 UYW852003 VIS852003 VSO852003 WCK852003 WMG852003 WWC852003 U917539 JQ917539 TM917539 ADI917539 ANE917539 AXA917539 BGW917539 BQS917539 CAO917539 CKK917539 CUG917539 DEC917539 DNY917539 DXU917539 EHQ917539 ERM917539 FBI917539 FLE917539 FVA917539 GEW917539 GOS917539 GYO917539 HIK917539 HSG917539 ICC917539 ILY917539 IVU917539 JFQ917539 JPM917539 JZI917539 KJE917539 KTA917539 LCW917539 LMS917539 LWO917539 MGK917539 MQG917539 NAC917539 NJY917539 NTU917539 ODQ917539 ONM917539 OXI917539 PHE917539 PRA917539 QAW917539 QKS917539 QUO917539 REK917539 ROG917539 RYC917539 SHY917539 SRU917539 TBQ917539 TLM917539 TVI917539 UFE917539 UPA917539 UYW917539 VIS917539 VSO917539 WCK917539 WMG917539 WWC917539 U983075 JQ983075 TM983075 ADI983075 ANE983075 AXA983075 BGW983075 BQS983075 CAO983075 CKK983075 CUG983075 DEC983075 DNY983075 DXU983075 EHQ983075 ERM983075 FBI983075 FLE983075 FVA983075 GEW983075 GOS983075 GYO983075 HIK983075 HSG983075 ICC983075 ILY983075 IVU983075 JFQ983075 JPM983075 JZI983075 KJE983075 KTA983075 LCW983075 LMS983075 LWO983075 MGK983075 MQG983075 NAC983075 NJY983075 NTU983075 ODQ983075 ONM983075 OXI983075 PHE983075 PRA983075 QAW983075 QKS983075 QUO983075 REK983075 ROG983075 RYC983075 SHY983075 SRU983075 TBQ983075 TLM983075 TVI983075 UFE983075 UPA983075 UYW983075 VIS983075 VSO983075 WCK983075 WMG983075 WWC983075 K35 JG35 TC35 ACY35 AMU35 AWQ35 BGM35 BQI35 CAE35 CKA35 CTW35 DDS35 DNO35 DXK35 EHG35 ERC35 FAY35 FKU35 FUQ35 GEM35 GOI35 GYE35 HIA35 HRW35 IBS35 ILO35 IVK35 JFG35 JPC35 JYY35 KIU35 KSQ35 LCM35 LMI35 LWE35 MGA35 MPW35 MZS35 NJO35 NTK35 ODG35 ONC35 OWY35 PGU35 PQQ35 QAM35 QKI35 QUE35 REA35 RNW35 RXS35 SHO35 SRK35 TBG35 TLC35 TUY35 UEU35 UOQ35 UYM35 VII35 VSE35 WCA35 WLW35 WVS35 K65571 JG65571 TC65571 ACY65571 AMU65571 AWQ65571 BGM65571 BQI65571 CAE65571 CKA65571 CTW65571 DDS65571 DNO65571 DXK65571 EHG65571 ERC65571 FAY65571 FKU65571 FUQ65571 GEM65571 GOI65571 GYE65571 HIA65571 HRW65571 IBS65571 ILO65571 IVK65571 JFG65571 JPC65571 JYY65571 KIU65571 KSQ65571 LCM65571 LMI65571 LWE65571 MGA65571 MPW65571 MZS65571 NJO65571 NTK65571 ODG65571 ONC65571 OWY65571 PGU65571 PQQ65571 QAM65571 QKI65571 QUE65571 REA65571 RNW65571 RXS65571 SHO65571 SRK65571 TBG65571 TLC65571 TUY65571 UEU65571 UOQ65571 UYM65571 VII65571 VSE65571 WCA65571 WLW65571 WVS65571 K131107 JG131107 TC131107 ACY131107 AMU131107 AWQ131107 BGM131107 BQI131107 CAE131107 CKA131107 CTW131107 DDS131107 DNO131107 DXK131107 EHG131107 ERC131107 FAY131107 FKU131107 FUQ131107 GEM131107 GOI131107 GYE131107 HIA131107 HRW131107 IBS131107 ILO131107 IVK131107 JFG131107 JPC131107 JYY131107 KIU131107 KSQ131107 LCM131107 LMI131107 LWE131107 MGA131107 MPW131107 MZS131107 NJO131107 NTK131107 ODG131107 ONC131107 OWY131107 PGU131107 PQQ131107 QAM131107 QKI131107 QUE131107 REA131107 RNW131107 RXS131107 SHO131107 SRK131107 TBG131107 TLC131107 TUY131107 UEU131107 UOQ131107 UYM131107 VII131107 VSE131107 WCA131107 WLW131107 WVS131107 K196643 JG196643 TC196643 ACY196643 AMU196643 AWQ196643 BGM196643 BQI196643 CAE196643 CKA196643 CTW196643 DDS196643 DNO196643 DXK196643 EHG196643 ERC196643 FAY196643 FKU196643 FUQ196643 GEM196643 GOI196643 GYE196643 HIA196643 HRW196643 IBS196643 ILO196643 IVK196643 JFG196643 JPC196643 JYY196643 KIU196643 KSQ196643 LCM196643 LMI196643 LWE196643 MGA196643 MPW196643 MZS196643 NJO196643 NTK196643 ODG196643 ONC196643 OWY196643 PGU196643 PQQ196643 QAM196643 QKI196643 QUE196643 REA196643 RNW196643 RXS196643 SHO196643 SRK196643 TBG196643 TLC196643 TUY196643 UEU196643 UOQ196643 UYM196643 VII196643 VSE196643 WCA196643 WLW196643 WVS196643 K262179 JG262179 TC262179 ACY262179 AMU262179 AWQ262179 BGM262179 BQI262179 CAE262179 CKA262179 CTW262179 DDS262179 DNO262179 DXK262179 EHG262179 ERC262179 FAY262179 FKU262179 FUQ262179 GEM262179 GOI262179 GYE262179 HIA262179 HRW262179 IBS262179 ILO262179 IVK262179 JFG262179 JPC262179 JYY262179 KIU262179 KSQ262179 LCM262179 LMI262179 LWE262179 MGA262179 MPW262179 MZS262179 NJO262179 NTK262179 ODG262179 ONC262179 OWY262179 PGU262179 PQQ262179 QAM262179 QKI262179 QUE262179 REA262179 RNW262179 RXS262179 SHO262179 SRK262179 TBG262179 TLC262179 TUY262179 UEU262179 UOQ262179 UYM262179 VII262179 VSE262179 WCA262179 WLW262179 WVS262179 K327715 JG327715 TC327715 ACY327715 AMU327715 AWQ327715 BGM327715 BQI327715 CAE327715 CKA327715 CTW327715 DDS327715 DNO327715 DXK327715 EHG327715 ERC327715 FAY327715 FKU327715 FUQ327715 GEM327715 GOI327715 GYE327715 HIA327715 HRW327715 IBS327715 ILO327715 IVK327715 JFG327715 JPC327715 JYY327715 KIU327715 KSQ327715 LCM327715 LMI327715 LWE327715 MGA327715 MPW327715 MZS327715 NJO327715 NTK327715 ODG327715 ONC327715 OWY327715 PGU327715 PQQ327715 QAM327715 QKI327715 QUE327715 REA327715 RNW327715 RXS327715 SHO327715 SRK327715 TBG327715 TLC327715 TUY327715 UEU327715 UOQ327715 UYM327715 VII327715 VSE327715 WCA327715 WLW327715 WVS327715 K393251 JG393251 TC393251 ACY393251 AMU393251 AWQ393251 BGM393251 BQI393251 CAE393251 CKA393251 CTW393251 DDS393251 DNO393251 DXK393251 EHG393251 ERC393251 FAY393251 FKU393251 FUQ393251 GEM393251 GOI393251 GYE393251 HIA393251 HRW393251 IBS393251 ILO393251 IVK393251 JFG393251 JPC393251 JYY393251 KIU393251 KSQ393251 LCM393251 LMI393251 LWE393251 MGA393251 MPW393251 MZS393251 NJO393251 NTK393251 ODG393251 ONC393251 OWY393251 PGU393251 PQQ393251 QAM393251 QKI393251 QUE393251 REA393251 RNW393251 RXS393251 SHO393251 SRK393251 TBG393251 TLC393251 TUY393251 UEU393251 UOQ393251 UYM393251 VII393251 VSE393251 WCA393251 WLW393251 WVS393251 K458787 JG458787 TC458787 ACY458787 AMU458787 AWQ458787 BGM458787 BQI458787 CAE458787 CKA458787 CTW458787 DDS458787 DNO458787 DXK458787 EHG458787 ERC458787 FAY458787 FKU458787 FUQ458787 GEM458787 GOI458787 GYE458787 HIA458787 HRW458787 IBS458787 ILO458787 IVK458787 JFG458787 JPC458787 JYY458787 KIU458787 KSQ458787 LCM458787 LMI458787 LWE458787 MGA458787 MPW458787 MZS458787 NJO458787 NTK458787 ODG458787 ONC458787 OWY458787 PGU458787 PQQ458787 QAM458787 QKI458787 QUE458787 REA458787 RNW458787 RXS458787 SHO458787 SRK458787 TBG458787 TLC458787 TUY458787 UEU458787 UOQ458787 UYM458787 VII458787 VSE458787 WCA458787 WLW458787 WVS458787 K524323 JG524323 TC524323 ACY524323 AMU524323 AWQ524323 BGM524323 BQI524323 CAE524323 CKA524323 CTW524323 DDS524323 DNO524323 DXK524323 EHG524323 ERC524323 FAY524323 FKU524323 FUQ524323 GEM524323 GOI524323 GYE524323 HIA524323 HRW524323 IBS524323 ILO524323 IVK524323 JFG524323 JPC524323 JYY524323 KIU524323 KSQ524323 LCM524323 LMI524323 LWE524323 MGA524323 MPW524323 MZS524323 NJO524323 NTK524323 ODG524323 ONC524323 OWY524323 PGU524323 PQQ524323 QAM524323 QKI524323 QUE524323 REA524323 RNW524323 RXS524323 SHO524323 SRK524323 TBG524323 TLC524323 TUY524323 UEU524323 UOQ524323 UYM524323 VII524323 VSE524323 WCA524323 WLW524323 WVS524323 K589859 JG589859 TC589859 ACY589859 AMU589859 AWQ589859 BGM589859 BQI589859 CAE589859 CKA589859 CTW589859 DDS589859 DNO589859 DXK589859 EHG589859 ERC589859 FAY589859 FKU589859 FUQ589859 GEM589859 GOI589859 GYE589859 HIA589859 HRW589859 IBS589859 ILO589859 IVK589859 JFG589859 JPC589859 JYY589859 KIU589859 KSQ589859 LCM589859 LMI589859 LWE589859 MGA589859 MPW589859 MZS589859 NJO589859 NTK589859 ODG589859 ONC589859 OWY589859 PGU589859 PQQ589859 QAM589859 QKI589859 QUE589859 REA589859 RNW589859 RXS589859 SHO589859 SRK589859 TBG589859 TLC589859 TUY589859 UEU589859 UOQ589859 UYM589859 VII589859 VSE589859 WCA589859 WLW589859 WVS589859 K655395 JG655395 TC655395 ACY655395 AMU655395 AWQ655395 BGM655395 BQI655395 CAE655395 CKA655395 CTW655395 DDS655395 DNO655395 DXK655395 EHG655395 ERC655395 FAY655395 FKU655395 FUQ655395 GEM655395 GOI655395 GYE655395 HIA655395 HRW655395 IBS655395 ILO655395 IVK655395 JFG655395 JPC655395 JYY655395 KIU655395 KSQ655395 LCM655395 LMI655395 LWE655395 MGA655395 MPW655395 MZS655395 NJO655395 NTK655395 ODG655395 ONC655395 OWY655395 PGU655395 PQQ655395 QAM655395 QKI655395 QUE655395 REA655395 RNW655395 RXS655395 SHO655395 SRK655395 TBG655395 TLC655395 TUY655395 UEU655395 UOQ655395 UYM655395 VII655395 VSE655395 WCA655395 WLW655395 WVS655395 K720931 JG720931 TC720931 ACY720931 AMU720931 AWQ720931 BGM720931 BQI720931 CAE720931 CKA720931 CTW720931 DDS720931 DNO720931 DXK720931 EHG720931 ERC720931 FAY720931 FKU720931 FUQ720931 GEM720931 GOI720931 GYE720931 HIA720931 HRW720931 IBS720931 ILO720931 IVK720931 JFG720931 JPC720931 JYY720931 KIU720931 KSQ720931 LCM720931 LMI720931 LWE720931 MGA720931 MPW720931 MZS720931 NJO720931 NTK720931 ODG720931 ONC720931 OWY720931 PGU720931 PQQ720931 QAM720931 QKI720931 QUE720931 REA720931 RNW720931 RXS720931 SHO720931 SRK720931 TBG720931 TLC720931 TUY720931 UEU720931 UOQ720931 UYM720931 VII720931 VSE720931 WCA720931 WLW720931 WVS720931 K786467 JG786467 TC786467 ACY786467 AMU786467 AWQ786467 BGM786467 BQI786467 CAE786467 CKA786467 CTW786467 DDS786467 DNO786467 DXK786467 EHG786467 ERC786467 FAY786467 FKU786467 FUQ786467 GEM786467 GOI786467 GYE786467 HIA786467 HRW786467 IBS786467 ILO786467 IVK786467 JFG786467 JPC786467 JYY786467 KIU786467 KSQ786467 LCM786467 LMI786467 LWE786467 MGA786467 MPW786467 MZS786467 NJO786467 NTK786467 ODG786467 ONC786467 OWY786467 PGU786467 PQQ786467 QAM786467 QKI786467 QUE786467 REA786467 RNW786467 RXS786467 SHO786467 SRK786467 TBG786467 TLC786467 TUY786467 UEU786467 UOQ786467 UYM786467 VII786467 VSE786467 WCA786467 WLW786467 WVS786467 K852003 JG852003 TC852003 ACY852003 AMU852003 AWQ852003 BGM852003 BQI852003 CAE852003 CKA852003 CTW852003 DDS852003 DNO852003 DXK852003 EHG852003 ERC852003 FAY852003 FKU852003 FUQ852003 GEM852003 GOI852003 GYE852003 HIA852003 HRW852003 IBS852003 ILO852003 IVK852003 JFG852003 JPC852003 JYY852003 KIU852003 KSQ852003 LCM852003 LMI852003 LWE852003 MGA852003 MPW852003 MZS852003 NJO852003 NTK852003 ODG852003 ONC852003 OWY852003 PGU852003 PQQ852003 QAM852003 QKI852003 QUE852003 REA852003 RNW852003 RXS852003 SHO852003 SRK852003 TBG852003 TLC852003 TUY852003 UEU852003 UOQ852003 UYM852003 VII852003 VSE852003 WCA852003 WLW852003 WVS852003 K917539 JG917539 TC917539 ACY917539 AMU917539 AWQ917539 BGM917539 BQI917539 CAE917539 CKA917539 CTW917539 DDS917539 DNO917539 DXK917539 EHG917539 ERC917539 FAY917539 FKU917539 FUQ917539 GEM917539 GOI917539 GYE917539 HIA917539 HRW917539 IBS917539 ILO917539 IVK917539 JFG917539 JPC917539 JYY917539 KIU917539 KSQ917539 LCM917539 LMI917539 LWE917539 MGA917539 MPW917539 MZS917539 NJO917539 NTK917539 ODG917539 ONC917539 OWY917539 PGU917539 PQQ917539 QAM917539 QKI917539 QUE917539 REA917539 RNW917539 RXS917539 SHO917539 SRK917539 TBG917539 TLC917539 TUY917539 UEU917539 UOQ917539 UYM917539 VII917539 VSE917539 WCA917539 WLW917539 WVS917539 K983075 JG983075 TC983075 ACY983075 AMU983075 AWQ983075 BGM983075 BQI983075 CAE983075 CKA983075 CTW983075 DDS983075 DNO983075 DXK983075 EHG983075 ERC983075 FAY983075 FKU983075 FUQ983075 GEM983075 GOI983075 GYE983075 HIA983075 HRW983075 IBS983075 ILO983075 IVK983075 JFG983075 JPC983075 JYY983075 KIU983075 KSQ983075 LCM983075 LMI983075 LWE983075 MGA983075 MPW983075 MZS983075 NJO983075 NTK983075 ODG983075 ONC983075 OWY983075 PGU983075 PQQ983075 QAM983075 QKI983075 QUE983075 REA983075 RNW983075 RXS983075 SHO983075 SRK983075 TBG983075 TLC983075 TUY983075 UEU983075 UOQ983075 UYM983075 VII983075 VSE983075 WCA983075 WLW983075 WVS983075" xr:uid="{160AF291-1628-481F-9595-D96430A76B09}">
      <formula1>"1,2,3,4"</formula1>
    </dataValidation>
    <dataValidation type="list" allowBlank="1" showInputMessage="1" showErrorMessage="1" sqref="Q10:Q11 JM10:JM11 TI10:TI11 ADE10:ADE11 ANA10:ANA11 AWW10:AWW11 BGS10:BGS11 BQO10:BQO11 CAK10:CAK11 CKG10:CKG11 CUC10:CUC11 DDY10:DDY11 DNU10:DNU11 DXQ10:DXQ11 EHM10:EHM11 ERI10:ERI11 FBE10:FBE11 FLA10:FLA11 FUW10:FUW11 GES10:GES11 GOO10:GOO11 GYK10:GYK11 HIG10:HIG11 HSC10:HSC11 IBY10:IBY11 ILU10:ILU11 IVQ10:IVQ11 JFM10:JFM11 JPI10:JPI11 JZE10:JZE11 KJA10:KJA11 KSW10:KSW11 LCS10:LCS11 LMO10:LMO11 LWK10:LWK11 MGG10:MGG11 MQC10:MQC11 MZY10:MZY11 NJU10:NJU11 NTQ10:NTQ11 ODM10:ODM11 ONI10:ONI11 OXE10:OXE11 PHA10:PHA11 PQW10:PQW11 QAS10:QAS11 QKO10:QKO11 QUK10:QUK11 REG10:REG11 ROC10:ROC11 RXY10:RXY11 SHU10:SHU11 SRQ10:SRQ11 TBM10:TBM11 TLI10:TLI11 TVE10:TVE11 UFA10:UFA11 UOW10:UOW11 UYS10:UYS11 VIO10:VIO11 VSK10:VSK11 WCG10:WCG11 WMC10:WMC11 WVY10:WVY11 Q65546:Q65547 JM65546:JM65547 TI65546:TI65547 ADE65546:ADE65547 ANA65546:ANA65547 AWW65546:AWW65547 BGS65546:BGS65547 BQO65546:BQO65547 CAK65546:CAK65547 CKG65546:CKG65547 CUC65546:CUC65547 DDY65546:DDY65547 DNU65546:DNU65547 DXQ65546:DXQ65547 EHM65546:EHM65547 ERI65546:ERI65547 FBE65546:FBE65547 FLA65546:FLA65547 FUW65546:FUW65547 GES65546:GES65547 GOO65546:GOO65547 GYK65546:GYK65547 HIG65546:HIG65547 HSC65546:HSC65547 IBY65546:IBY65547 ILU65546:ILU65547 IVQ65546:IVQ65547 JFM65546:JFM65547 JPI65546:JPI65547 JZE65546:JZE65547 KJA65546:KJA65547 KSW65546:KSW65547 LCS65546:LCS65547 LMO65546:LMO65547 LWK65546:LWK65547 MGG65546:MGG65547 MQC65546:MQC65547 MZY65546:MZY65547 NJU65546:NJU65547 NTQ65546:NTQ65547 ODM65546:ODM65547 ONI65546:ONI65547 OXE65546:OXE65547 PHA65546:PHA65547 PQW65546:PQW65547 QAS65546:QAS65547 QKO65546:QKO65547 QUK65546:QUK65547 REG65546:REG65547 ROC65546:ROC65547 RXY65546:RXY65547 SHU65546:SHU65547 SRQ65546:SRQ65547 TBM65546:TBM65547 TLI65546:TLI65547 TVE65546:TVE65547 UFA65546:UFA65547 UOW65546:UOW65547 UYS65546:UYS65547 VIO65546:VIO65547 VSK65546:VSK65547 WCG65546:WCG65547 WMC65546:WMC65547 WVY65546:WVY65547 Q131082:Q131083 JM131082:JM131083 TI131082:TI131083 ADE131082:ADE131083 ANA131082:ANA131083 AWW131082:AWW131083 BGS131082:BGS131083 BQO131082:BQO131083 CAK131082:CAK131083 CKG131082:CKG131083 CUC131082:CUC131083 DDY131082:DDY131083 DNU131082:DNU131083 DXQ131082:DXQ131083 EHM131082:EHM131083 ERI131082:ERI131083 FBE131082:FBE131083 FLA131082:FLA131083 FUW131082:FUW131083 GES131082:GES131083 GOO131082:GOO131083 GYK131082:GYK131083 HIG131082:HIG131083 HSC131082:HSC131083 IBY131082:IBY131083 ILU131082:ILU131083 IVQ131082:IVQ131083 JFM131082:JFM131083 JPI131082:JPI131083 JZE131082:JZE131083 KJA131082:KJA131083 KSW131082:KSW131083 LCS131082:LCS131083 LMO131082:LMO131083 LWK131082:LWK131083 MGG131082:MGG131083 MQC131082:MQC131083 MZY131082:MZY131083 NJU131082:NJU131083 NTQ131082:NTQ131083 ODM131082:ODM131083 ONI131082:ONI131083 OXE131082:OXE131083 PHA131082:PHA131083 PQW131082:PQW131083 QAS131082:QAS131083 QKO131082:QKO131083 QUK131082:QUK131083 REG131082:REG131083 ROC131082:ROC131083 RXY131082:RXY131083 SHU131082:SHU131083 SRQ131082:SRQ131083 TBM131082:TBM131083 TLI131082:TLI131083 TVE131082:TVE131083 UFA131082:UFA131083 UOW131082:UOW131083 UYS131082:UYS131083 VIO131082:VIO131083 VSK131082:VSK131083 WCG131082:WCG131083 WMC131082:WMC131083 WVY131082:WVY131083 Q196618:Q196619 JM196618:JM196619 TI196618:TI196619 ADE196618:ADE196619 ANA196618:ANA196619 AWW196618:AWW196619 BGS196618:BGS196619 BQO196618:BQO196619 CAK196618:CAK196619 CKG196618:CKG196619 CUC196618:CUC196619 DDY196618:DDY196619 DNU196618:DNU196619 DXQ196618:DXQ196619 EHM196618:EHM196619 ERI196618:ERI196619 FBE196618:FBE196619 FLA196618:FLA196619 FUW196618:FUW196619 GES196618:GES196619 GOO196618:GOO196619 GYK196618:GYK196619 HIG196618:HIG196619 HSC196618:HSC196619 IBY196618:IBY196619 ILU196618:ILU196619 IVQ196618:IVQ196619 JFM196618:JFM196619 JPI196618:JPI196619 JZE196618:JZE196619 KJA196618:KJA196619 KSW196618:KSW196619 LCS196618:LCS196619 LMO196618:LMO196619 LWK196618:LWK196619 MGG196618:MGG196619 MQC196618:MQC196619 MZY196618:MZY196619 NJU196618:NJU196619 NTQ196618:NTQ196619 ODM196618:ODM196619 ONI196618:ONI196619 OXE196618:OXE196619 PHA196618:PHA196619 PQW196618:PQW196619 QAS196618:QAS196619 QKO196618:QKO196619 QUK196618:QUK196619 REG196618:REG196619 ROC196618:ROC196619 RXY196618:RXY196619 SHU196618:SHU196619 SRQ196618:SRQ196619 TBM196618:TBM196619 TLI196618:TLI196619 TVE196618:TVE196619 UFA196618:UFA196619 UOW196618:UOW196619 UYS196618:UYS196619 VIO196618:VIO196619 VSK196618:VSK196619 WCG196618:WCG196619 WMC196618:WMC196619 WVY196618:WVY196619 Q262154:Q262155 JM262154:JM262155 TI262154:TI262155 ADE262154:ADE262155 ANA262154:ANA262155 AWW262154:AWW262155 BGS262154:BGS262155 BQO262154:BQO262155 CAK262154:CAK262155 CKG262154:CKG262155 CUC262154:CUC262155 DDY262154:DDY262155 DNU262154:DNU262155 DXQ262154:DXQ262155 EHM262154:EHM262155 ERI262154:ERI262155 FBE262154:FBE262155 FLA262154:FLA262155 FUW262154:FUW262155 GES262154:GES262155 GOO262154:GOO262155 GYK262154:GYK262155 HIG262154:HIG262155 HSC262154:HSC262155 IBY262154:IBY262155 ILU262154:ILU262155 IVQ262154:IVQ262155 JFM262154:JFM262155 JPI262154:JPI262155 JZE262154:JZE262155 KJA262154:KJA262155 KSW262154:KSW262155 LCS262154:LCS262155 LMO262154:LMO262155 LWK262154:LWK262155 MGG262154:MGG262155 MQC262154:MQC262155 MZY262154:MZY262155 NJU262154:NJU262155 NTQ262154:NTQ262155 ODM262154:ODM262155 ONI262154:ONI262155 OXE262154:OXE262155 PHA262154:PHA262155 PQW262154:PQW262155 QAS262154:QAS262155 QKO262154:QKO262155 QUK262154:QUK262155 REG262154:REG262155 ROC262154:ROC262155 RXY262154:RXY262155 SHU262154:SHU262155 SRQ262154:SRQ262155 TBM262154:TBM262155 TLI262154:TLI262155 TVE262154:TVE262155 UFA262154:UFA262155 UOW262154:UOW262155 UYS262154:UYS262155 VIO262154:VIO262155 VSK262154:VSK262155 WCG262154:WCG262155 WMC262154:WMC262155 WVY262154:WVY262155 Q327690:Q327691 JM327690:JM327691 TI327690:TI327691 ADE327690:ADE327691 ANA327690:ANA327691 AWW327690:AWW327691 BGS327690:BGS327691 BQO327690:BQO327691 CAK327690:CAK327691 CKG327690:CKG327691 CUC327690:CUC327691 DDY327690:DDY327691 DNU327690:DNU327691 DXQ327690:DXQ327691 EHM327690:EHM327691 ERI327690:ERI327691 FBE327690:FBE327691 FLA327690:FLA327691 FUW327690:FUW327691 GES327690:GES327691 GOO327690:GOO327691 GYK327690:GYK327691 HIG327690:HIG327691 HSC327690:HSC327691 IBY327690:IBY327691 ILU327690:ILU327691 IVQ327690:IVQ327691 JFM327690:JFM327691 JPI327690:JPI327691 JZE327690:JZE327691 KJA327690:KJA327691 KSW327690:KSW327691 LCS327690:LCS327691 LMO327690:LMO327691 LWK327690:LWK327691 MGG327690:MGG327691 MQC327690:MQC327691 MZY327690:MZY327691 NJU327690:NJU327691 NTQ327690:NTQ327691 ODM327690:ODM327691 ONI327690:ONI327691 OXE327690:OXE327691 PHA327690:PHA327691 PQW327690:PQW327691 QAS327690:QAS327691 QKO327690:QKO327691 QUK327690:QUK327691 REG327690:REG327691 ROC327690:ROC327691 RXY327690:RXY327691 SHU327690:SHU327691 SRQ327690:SRQ327691 TBM327690:TBM327691 TLI327690:TLI327691 TVE327690:TVE327691 UFA327690:UFA327691 UOW327690:UOW327691 UYS327690:UYS327691 VIO327690:VIO327691 VSK327690:VSK327691 WCG327690:WCG327691 WMC327690:WMC327691 WVY327690:WVY327691 Q393226:Q393227 JM393226:JM393227 TI393226:TI393227 ADE393226:ADE393227 ANA393226:ANA393227 AWW393226:AWW393227 BGS393226:BGS393227 BQO393226:BQO393227 CAK393226:CAK393227 CKG393226:CKG393227 CUC393226:CUC393227 DDY393226:DDY393227 DNU393226:DNU393227 DXQ393226:DXQ393227 EHM393226:EHM393227 ERI393226:ERI393227 FBE393226:FBE393227 FLA393226:FLA393227 FUW393226:FUW393227 GES393226:GES393227 GOO393226:GOO393227 GYK393226:GYK393227 HIG393226:HIG393227 HSC393226:HSC393227 IBY393226:IBY393227 ILU393226:ILU393227 IVQ393226:IVQ393227 JFM393226:JFM393227 JPI393226:JPI393227 JZE393226:JZE393227 KJA393226:KJA393227 KSW393226:KSW393227 LCS393226:LCS393227 LMO393226:LMO393227 LWK393226:LWK393227 MGG393226:MGG393227 MQC393226:MQC393227 MZY393226:MZY393227 NJU393226:NJU393227 NTQ393226:NTQ393227 ODM393226:ODM393227 ONI393226:ONI393227 OXE393226:OXE393227 PHA393226:PHA393227 PQW393226:PQW393227 QAS393226:QAS393227 QKO393226:QKO393227 QUK393226:QUK393227 REG393226:REG393227 ROC393226:ROC393227 RXY393226:RXY393227 SHU393226:SHU393227 SRQ393226:SRQ393227 TBM393226:TBM393227 TLI393226:TLI393227 TVE393226:TVE393227 UFA393226:UFA393227 UOW393226:UOW393227 UYS393226:UYS393227 VIO393226:VIO393227 VSK393226:VSK393227 WCG393226:WCG393227 WMC393226:WMC393227 WVY393226:WVY393227 Q458762:Q458763 JM458762:JM458763 TI458762:TI458763 ADE458762:ADE458763 ANA458762:ANA458763 AWW458762:AWW458763 BGS458762:BGS458763 BQO458762:BQO458763 CAK458762:CAK458763 CKG458762:CKG458763 CUC458762:CUC458763 DDY458762:DDY458763 DNU458762:DNU458763 DXQ458762:DXQ458763 EHM458762:EHM458763 ERI458762:ERI458763 FBE458762:FBE458763 FLA458762:FLA458763 FUW458762:FUW458763 GES458762:GES458763 GOO458762:GOO458763 GYK458762:GYK458763 HIG458762:HIG458763 HSC458762:HSC458763 IBY458762:IBY458763 ILU458762:ILU458763 IVQ458762:IVQ458763 JFM458762:JFM458763 JPI458762:JPI458763 JZE458762:JZE458763 KJA458762:KJA458763 KSW458762:KSW458763 LCS458762:LCS458763 LMO458762:LMO458763 LWK458762:LWK458763 MGG458762:MGG458763 MQC458762:MQC458763 MZY458762:MZY458763 NJU458762:NJU458763 NTQ458762:NTQ458763 ODM458762:ODM458763 ONI458762:ONI458763 OXE458762:OXE458763 PHA458762:PHA458763 PQW458762:PQW458763 QAS458762:QAS458763 QKO458762:QKO458763 QUK458762:QUK458763 REG458762:REG458763 ROC458762:ROC458763 RXY458762:RXY458763 SHU458762:SHU458763 SRQ458762:SRQ458763 TBM458762:TBM458763 TLI458762:TLI458763 TVE458762:TVE458763 UFA458762:UFA458763 UOW458762:UOW458763 UYS458762:UYS458763 VIO458762:VIO458763 VSK458762:VSK458763 WCG458762:WCG458763 WMC458762:WMC458763 WVY458762:WVY458763 Q524298:Q524299 JM524298:JM524299 TI524298:TI524299 ADE524298:ADE524299 ANA524298:ANA524299 AWW524298:AWW524299 BGS524298:BGS524299 BQO524298:BQO524299 CAK524298:CAK524299 CKG524298:CKG524299 CUC524298:CUC524299 DDY524298:DDY524299 DNU524298:DNU524299 DXQ524298:DXQ524299 EHM524298:EHM524299 ERI524298:ERI524299 FBE524298:FBE524299 FLA524298:FLA524299 FUW524298:FUW524299 GES524298:GES524299 GOO524298:GOO524299 GYK524298:GYK524299 HIG524298:HIG524299 HSC524298:HSC524299 IBY524298:IBY524299 ILU524298:ILU524299 IVQ524298:IVQ524299 JFM524298:JFM524299 JPI524298:JPI524299 JZE524298:JZE524299 KJA524298:KJA524299 KSW524298:KSW524299 LCS524298:LCS524299 LMO524298:LMO524299 LWK524298:LWK524299 MGG524298:MGG524299 MQC524298:MQC524299 MZY524298:MZY524299 NJU524298:NJU524299 NTQ524298:NTQ524299 ODM524298:ODM524299 ONI524298:ONI524299 OXE524298:OXE524299 PHA524298:PHA524299 PQW524298:PQW524299 QAS524298:QAS524299 QKO524298:QKO524299 QUK524298:QUK524299 REG524298:REG524299 ROC524298:ROC524299 RXY524298:RXY524299 SHU524298:SHU524299 SRQ524298:SRQ524299 TBM524298:TBM524299 TLI524298:TLI524299 TVE524298:TVE524299 UFA524298:UFA524299 UOW524298:UOW524299 UYS524298:UYS524299 VIO524298:VIO524299 VSK524298:VSK524299 WCG524298:WCG524299 WMC524298:WMC524299 WVY524298:WVY524299 Q589834:Q589835 JM589834:JM589835 TI589834:TI589835 ADE589834:ADE589835 ANA589834:ANA589835 AWW589834:AWW589835 BGS589834:BGS589835 BQO589834:BQO589835 CAK589834:CAK589835 CKG589834:CKG589835 CUC589834:CUC589835 DDY589834:DDY589835 DNU589834:DNU589835 DXQ589834:DXQ589835 EHM589834:EHM589835 ERI589834:ERI589835 FBE589834:FBE589835 FLA589834:FLA589835 FUW589834:FUW589835 GES589834:GES589835 GOO589834:GOO589835 GYK589834:GYK589835 HIG589834:HIG589835 HSC589834:HSC589835 IBY589834:IBY589835 ILU589834:ILU589835 IVQ589834:IVQ589835 JFM589834:JFM589835 JPI589834:JPI589835 JZE589834:JZE589835 KJA589834:KJA589835 KSW589834:KSW589835 LCS589834:LCS589835 LMO589834:LMO589835 LWK589834:LWK589835 MGG589834:MGG589835 MQC589834:MQC589835 MZY589834:MZY589835 NJU589834:NJU589835 NTQ589834:NTQ589835 ODM589834:ODM589835 ONI589834:ONI589835 OXE589834:OXE589835 PHA589834:PHA589835 PQW589834:PQW589835 QAS589834:QAS589835 QKO589834:QKO589835 QUK589834:QUK589835 REG589834:REG589835 ROC589834:ROC589835 RXY589834:RXY589835 SHU589834:SHU589835 SRQ589834:SRQ589835 TBM589834:TBM589835 TLI589834:TLI589835 TVE589834:TVE589835 UFA589834:UFA589835 UOW589834:UOW589835 UYS589834:UYS589835 VIO589834:VIO589835 VSK589834:VSK589835 WCG589834:WCG589835 WMC589834:WMC589835 WVY589834:WVY589835 Q655370:Q655371 JM655370:JM655371 TI655370:TI655371 ADE655370:ADE655371 ANA655370:ANA655371 AWW655370:AWW655371 BGS655370:BGS655371 BQO655370:BQO655371 CAK655370:CAK655371 CKG655370:CKG655371 CUC655370:CUC655371 DDY655370:DDY655371 DNU655370:DNU655371 DXQ655370:DXQ655371 EHM655370:EHM655371 ERI655370:ERI655371 FBE655370:FBE655371 FLA655370:FLA655371 FUW655370:FUW655371 GES655370:GES655371 GOO655370:GOO655371 GYK655370:GYK655371 HIG655370:HIG655371 HSC655370:HSC655371 IBY655370:IBY655371 ILU655370:ILU655371 IVQ655370:IVQ655371 JFM655370:JFM655371 JPI655370:JPI655371 JZE655370:JZE655371 KJA655370:KJA655371 KSW655370:KSW655371 LCS655370:LCS655371 LMO655370:LMO655371 LWK655370:LWK655371 MGG655370:MGG655371 MQC655370:MQC655371 MZY655370:MZY655371 NJU655370:NJU655371 NTQ655370:NTQ655371 ODM655370:ODM655371 ONI655370:ONI655371 OXE655370:OXE655371 PHA655370:PHA655371 PQW655370:PQW655371 QAS655370:QAS655371 QKO655370:QKO655371 QUK655370:QUK655371 REG655370:REG655371 ROC655370:ROC655371 RXY655370:RXY655371 SHU655370:SHU655371 SRQ655370:SRQ655371 TBM655370:TBM655371 TLI655370:TLI655371 TVE655370:TVE655371 UFA655370:UFA655371 UOW655370:UOW655371 UYS655370:UYS655371 VIO655370:VIO655371 VSK655370:VSK655371 WCG655370:WCG655371 WMC655370:WMC655371 WVY655370:WVY655371 Q720906:Q720907 JM720906:JM720907 TI720906:TI720907 ADE720906:ADE720907 ANA720906:ANA720907 AWW720906:AWW720907 BGS720906:BGS720907 BQO720906:BQO720907 CAK720906:CAK720907 CKG720906:CKG720907 CUC720906:CUC720907 DDY720906:DDY720907 DNU720906:DNU720907 DXQ720906:DXQ720907 EHM720906:EHM720907 ERI720906:ERI720907 FBE720906:FBE720907 FLA720906:FLA720907 FUW720906:FUW720907 GES720906:GES720907 GOO720906:GOO720907 GYK720906:GYK720907 HIG720906:HIG720907 HSC720906:HSC720907 IBY720906:IBY720907 ILU720906:ILU720907 IVQ720906:IVQ720907 JFM720906:JFM720907 JPI720906:JPI720907 JZE720906:JZE720907 KJA720906:KJA720907 KSW720906:KSW720907 LCS720906:LCS720907 LMO720906:LMO720907 LWK720906:LWK720907 MGG720906:MGG720907 MQC720906:MQC720907 MZY720906:MZY720907 NJU720906:NJU720907 NTQ720906:NTQ720907 ODM720906:ODM720907 ONI720906:ONI720907 OXE720906:OXE720907 PHA720906:PHA720907 PQW720906:PQW720907 QAS720906:QAS720907 QKO720906:QKO720907 QUK720906:QUK720907 REG720906:REG720907 ROC720906:ROC720907 RXY720906:RXY720907 SHU720906:SHU720907 SRQ720906:SRQ720907 TBM720906:TBM720907 TLI720906:TLI720907 TVE720906:TVE720907 UFA720906:UFA720907 UOW720906:UOW720907 UYS720906:UYS720907 VIO720906:VIO720907 VSK720906:VSK720907 WCG720906:WCG720907 WMC720906:WMC720907 WVY720906:WVY720907 Q786442:Q786443 JM786442:JM786443 TI786442:TI786443 ADE786442:ADE786443 ANA786442:ANA786443 AWW786442:AWW786443 BGS786442:BGS786443 BQO786442:BQO786443 CAK786442:CAK786443 CKG786442:CKG786443 CUC786442:CUC786443 DDY786442:DDY786443 DNU786442:DNU786443 DXQ786442:DXQ786443 EHM786442:EHM786443 ERI786442:ERI786443 FBE786442:FBE786443 FLA786442:FLA786443 FUW786442:FUW786443 GES786442:GES786443 GOO786442:GOO786443 GYK786442:GYK786443 HIG786442:HIG786443 HSC786442:HSC786443 IBY786442:IBY786443 ILU786442:ILU786443 IVQ786442:IVQ786443 JFM786442:JFM786443 JPI786442:JPI786443 JZE786442:JZE786443 KJA786442:KJA786443 KSW786442:KSW786443 LCS786442:LCS786443 LMO786442:LMO786443 LWK786442:LWK786443 MGG786442:MGG786443 MQC786442:MQC786443 MZY786442:MZY786443 NJU786442:NJU786443 NTQ786442:NTQ786443 ODM786442:ODM786443 ONI786442:ONI786443 OXE786442:OXE786443 PHA786442:PHA786443 PQW786442:PQW786443 QAS786442:QAS786443 QKO786442:QKO786443 QUK786442:QUK786443 REG786442:REG786443 ROC786442:ROC786443 RXY786442:RXY786443 SHU786442:SHU786443 SRQ786442:SRQ786443 TBM786442:TBM786443 TLI786442:TLI786443 TVE786442:TVE786443 UFA786442:UFA786443 UOW786442:UOW786443 UYS786442:UYS786443 VIO786442:VIO786443 VSK786442:VSK786443 WCG786442:WCG786443 WMC786442:WMC786443 WVY786442:WVY786443 Q851978:Q851979 JM851978:JM851979 TI851978:TI851979 ADE851978:ADE851979 ANA851978:ANA851979 AWW851978:AWW851979 BGS851978:BGS851979 BQO851978:BQO851979 CAK851978:CAK851979 CKG851978:CKG851979 CUC851978:CUC851979 DDY851978:DDY851979 DNU851978:DNU851979 DXQ851978:DXQ851979 EHM851978:EHM851979 ERI851978:ERI851979 FBE851978:FBE851979 FLA851978:FLA851979 FUW851978:FUW851979 GES851978:GES851979 GOO851978:GOO851979 GYK851978:GYK851979 HIG851978:HIG851979 HSC851978:HSC851979 IBY851978:IBY851979 ILU851978:ILU851979 IVQ851978:IVQ851979 JFM851978:JFM851979 JPI851978:JPI851979 JZE851978:JZE851979 KJA851978:KJA851979 KSW851978:KSW851979 LCS851978:LCS851979 LMO851978:LMO851979 LWK851978:LWK851979 MGG851978:MGG851979 MQC851978:MQC851979 MZY851978:MZY851979 NJU851978:NJU851979 NTQ851978:NTQ851979 ODM851978:ODM851979 ONI851978:ONI851979 OXE851978:OXE851979 PHA851978:PHA851979 PQW851978:PQW851979 QAS851978:QAS851979 QKO851978:QKO851979 QUK851978:QUK851979 REG851978:REG851979 ROC851978:ROC851979 RXY851978:RXY851979 SHU851978:SHU851979 SRQ851978:SRQ851979 TBM851978:TBM851979 TLI851978:TLI851979 TVE851978:TVE851979 UFA851978:UFA851979 UOW851978:UOW851979 UYS851978:UYS851979 VIO851978:VIO851979 VSK851978:VSK851979 WCG851978:WCG851979 WMC851978:WMC851979 WVY851978:WVY851979 Q917514:Q917515 JM917514:JM917515 TI917514:TI917515 ADE917514:ADE917515 ANA917514:ANA917515 AWW917514:AWW917515 BGS917514:BGS917515 BQO917514:BQO917515 CAK917514:CAK917515 CKG917514:CKG917515 CUC917514:CUC917515 DDY917514:DDY917515 DNU917514:DNU917515 DXQ917514:DXQ917515 EHM917514:EHM917515 ERI917514:ERI917515 FBE917514:FBE917515 FLA917514:FLA917515 FUW917514:FUW917515 GES917514:GES917515 GOO917514:GOO917515 GYK917514:GYK917515 HIG917514:HIG917515 HSC917514:HSC917515 IBY917514:IBY917515 ILU917514:ILU917515 IVQ917514:IVQ917515 JFM917514:JFM917515 JPI917514:JPI917515 JZE917514:JZE917515 KJA917514:KJA917515 KSW917514:KSW917515 LCS917514:LCS917515 LMO917514:LMO917515 LWK917514:LWK917515 MGG917514:MGG917515 MQC917514:MQC917515 MZY917514:MZY917515 NJU917514:NJU917515 NTQ917514:NTQ917515 ODM917514:ODM917515 ONI917514:ONI917515 OXE917514:OXE917515 PHA917514:PHA917515 PQW917514:PQW917515 QAS917514:QAS917515 QKO917514:QKO917515 QUK917514:QUK917515 REG917514:REG917515 ROC917514:ROC917515 RXY917514:RXY917515 SHU917514:SHU917515 SRQ917514:SRQ917515 TBM917514:TBM917515 TLI917514:TLI917515 TVE917514:TVE917515 UFA917514:UFA917515 UOW917514:UOW917515 UYS917514:UYS917515 VIO917514:VIO917515 VSK917514:VSK917515 WCG917514:WCG917515 WMC917514:WMC917515 WVY917514:WVY917515 Q983050:Q983051 JM983050:JM983051 TI983050:TI983051 ADE983050:ADE983051 ANA983050:ANA983051 AWW983050:AWW983051 BGS983050:BGS983051 BQO983050:BQO983051 CAK983050:CAK983051 CKG983050:CKG983051 CUC983050:CUC983051 DDY983050:DDY983051 DNU983050:DNU983051 DXQ983050:DXQ983051 EHM983050:EHM983051 ERI983050:ERI983051 FBE983050:FBE983051 FLA983050:FLA983051 FUW983050:FUW983051 GES983050:GES983051 GOO983050:GOO983051 GYK983050:GYK983051 HIG983050:HIG983051 HSC983050:HSC983051 IBY983050:IBY983051 ILU983050:ILU983051 IVQ983050:IVQ983051 JFM983050:JFM983051 JPI983050:JPI983051 JZE983050:JZE983051 KJA983050:KJA983051 KSW983050:KSW983051 LCS983050:LCS983051 LMO983050:LMO983051 LWK983050:LWK983051 MGG983050:MGG983051 MQC983050:MQC983051 MZY983050:MZY983051 NJU983050:NJU983051 NTQ983050:NTQ983051 ODM983050:ODM983051 ONI983050:ONI983051 OXE983050:OXE983051 PHA983050:PHA983051 PQW983050:PQW983051 QAS983050:QAS983051 QKO983050:QKO983051 QUK983050:QUK983051 REG983050:REG983051 ROC983050:ROC983051 RXY983050:RXY983051 SHU983050:SHU983051 SRQ983050:SRQ983051 TBM983050:TBM983051 TLI983050:TLI983051 TVE983050:TVE983051 UFA983050:UFA983051 UOW983050:UOW983051 UYS983050:UYS983051 VIO983050:VIO983051 VSK983050:VSK983051 WCG983050:WCG983051 WMC983050:WMC983051 WVY983050:WVY983051" xr:uid="{70E7F2B6-BA14-4173-A95E-0AC1D0083E20}">
      <formula1>"□,■"</formula1>
    </dataValidation>
  </dataValidations>
  <pageMargins left="0.78740157480314965" right="0.59055118110236227" top="0.51181102362204722" bottom="0" header="0.51181102362204722" footer="0"/>
  <pageSetup paperSize="9" fitToHeight="0" orientation="portrait" blackAndWhite="1" r:id="rId1"/>
  <headerFooter alignWithMargins="0"/>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6942-6E45-4F45-A6D3-D43129D52F80}">
  <sheetPr>
    <tabColor rgb="FF00B0F0"/>
    <pageSetUpPr fitToPage="1"/>
  </sheetPr>
  <dimension ref="A1:AH99"/>
  <sheetViews>
    <sheetView view="pageBreakPreview" zoomScaleNormal="100" zoomScaleSheetLayoutView="100" workbookViewId="0">
      <selection activeCell="V11" sqref="V11:AB11"/>
    </sheetView>
  </sheetViews>
  <sheetFormatPr defaultRowHeight="20.100000000000001" customHeight="1"/>
  <cols>
    <col min="1" max="29" width="3" style="834" customWidth="1"/>
    <col min="30" max="256" width="9" style="834"/>
    <col min="257" max="285" width="3" style="834" customWidth="1"/>
    <col min="286" max="512" width="9" style="834"/>
    <col min="513" max="541" width="3" style="834" customWidth="1"/>
    <col min="542" max="768" width="9" style="834"/>
    <col min="769" max="797" width="3" style="834" customWidth="1"/>
    <col min="798" max="1024" width="9" style="834"/>
    <col min="1025" max="1053" width="3" style="834" customWidth="1"/>
    <col min="1054" max="1280" width="9" style="834"/>
    <col min="1281" max="1309" width="3" style="834" customWidth="1"/>
    <col min="1310" max="1536" width="9" style="834"/>
    <col min="1537" max="1565" width="3" style="834" customWidth="1"/>
    <col min="1566" max="1792" width="9" style="834"/>
    <col min="1793" max="1821" width="3" style="834" customWidth="1"/>
    <col min="1822" max="2048" width="9" style="834"/>
    <col min="2049" max="2077" width="3" style="834" customWidth="1"/>
    <col min="2078" max="2304" width="9" style="834"/>
    <col min="2305" max="2333" width="3" style="834" customWidth="1"/>
    <col min="2334" max="2560" width="9" style="834"/>
    <col min="2561" max="2589" width="3" style="834" customWidth="1"/>
    <col min="2590" max="2816" width="9" style="834"/>
    <col min="2817" max="2845" width="3" style="834" customWidth="1"/>
    <col min="2846" max="3072" width="9" style="834"/>
    <col min="3073" max="3101" width="3" style="834" customWidth="1"/>
    <col min="3102" max="3328" width="9" style="834"/>
    <col min="3329" max="3357" width="3" style="834" customWidth="1"/>
    <col min="3358" max="3584" width="9" style="834"/>
    <col min="3585" max="3613" width="3" style="834" customWidth="1"/>
    <col min="3614" max="3840" width="9" style="834"/>
    <col min="3841" max="3869" width="3" style="834" customWidth="1"/>
    <col min="3870" max="4096" width="9" style="834"/>
    <col min="4097" max="4125" width="3" style="834" customWidth="1"/>
    <col min="4126" max="4352" width="9" style="834"/>
    <col min="4353" max="4381" width="3" style="834" customWidth="1"/>
    <col min="4382" max="4608" width="9" style="834"/>
    <col min="4609" max="4637" width="3" style="834" customWidth="1"/>
    <col min="4638" max="4864" width="9" style="834"/>
    <col min="4865" max="4893" width="3" style="834" customWidth="1"/>
    <col min="4894" max="5120" width="9" style="834"/>
    <col min="5121" max="5149" width="3" style="834" customWidth="1"/>
    <col min="5150" max="5376" width="9" style="834"/>
    <col min="5377" max="5405" width="3" style="834" customWidth="1"/>
    <col min="5406" max="5632" width="9" style="834"/>
    <col min="5633" max="5661" width="3" style="834" customWidth="1"/>
    <col min="5662" max="5888" width="9" style="834"/>
    <col min="5889" max="5917" width="3" style="834" customWidth="1"/>
    <col min="5918" max="6144" width="9" style="834"/>
    <col min="6145" max="6173" width="3" style="834" customWidth="1"/>
    <col min="6174" max="6400" width="9" style="834"/>
    <col min="6401" max="6429" width="3" style="834" customWidth="1"/>
    <col min="6430" max="6656" width="9" style="834"/>
    <col min="6657" max="6685" width="3" style="834" customWidth="1"/>
    <col min="6686" max="6912" width="9" style="834"/>
    <col min="6913" max="6941" width="3" style="834" customWidth="1"/>
    <col min="6942" max="7168" width="9" style="834"/>
    <col min="7169" max="7197" width="3" style="834" customWidth="1"/>
    <col min="7198" max="7424" width="9" style="834"/>
    <col min="7425" max="7453" width="3" style="834" customWidth="1"/>
    <col min="7454" max="7680" width="9" style="834"/>
    <col min="7681" max="7709" width="3" style="834" customWidth="1"/>
    <col min="7710" max="7936" width="9" style="834"/>
    <col min="7937" max="7965" width="3" style="834" customWidth="1"/>
    <col min="7966" max="8192" width="9" style="834"/>
    <col min="8193" max="8221" width="3" style="834" customWidth="1"/>
    <col min="8222" max="8448" width="9" style="834"/>
    <col min="8449" max="8477" width="3" style="834" customWidth="1"/>
    <col min="8478" max="8704" width="9" style="834"/>
    <col min="8705" max="8733" width="3" style="834" customWidth="1"/>
    <col min="8734" max="8960" width="9" style="834"/>
    <col min="8961" max="8989" width="3" style="834" customWidth="1"/>
    <col min="8990" max="9216" width="9" style="834"/>
    <col min="9217" max="9245" width="3" style="834" customWidth="1"/>
    <col min="9246" max="9472" width="9" style="834"/>
    <col min="9473" max="9501" width="3" style="834" customWidth="1"/>
    <col min="9502" max="9728" width="9" style="834"/>
    <col min="9729" max="9757" width="3" style="834" customWidth="1"/>
    <col min="9758" max="9984" width="9" style="834"/>
    <col min="9985" max="10013" width="3" style="834" customWidth="1"/>
    <col min="10014" max="10240" width="9" style="834"/>
    <col min="10241" max="10269" width="3" style="834" customWidth="1"/>
    <col min="10270" max="10496" width="9" style="834"/>
    <col min="10497" max="10525" width="3" style="834" customWidth="1"/>
    <col min="10526" max="10752" width="9" style="834"/>
    <col min="10753" max="10781" width="3" style="834" customWidth="1"/>
    <col min="10782" max="11008" width="9" style="834"/>
    <col min="11009" max="11037" width="3" style="834" customWidth="1"/>
    <col min="11038" max="11264" width="9" style="834"/>
    <col min="11265" max="11293" width="3" style="834" customWidth="1"/>
    <col min="11294" max="11520" width="9" style="834"/>
    <col min="11521" max="11549" width="3" style="834" customWidth="1"/>
    <col min="11550" max="11776" width="9" style="834"/>
    <col min="11777" max="11805" width="3" style="834" customWidth="1"/>
    <col min="11806" max="12032" width="9" style="834"/>
    <col min="12033" max="12061" width="3" style="834" customWidth="1"/>
    <col min="12062" max="12288" width="9" style="834"/>
    <col min="12289" max="12317" width="3" style="834" customWidth="1"/>
    <col min="12318" max="12544" width="9" style="834"/>
    <col min="12545" max="12573" width="3" style="834" customWidth="1"/>
    <col min="12574" max="12800" width="9" style="834"/>
    <col min="12801" max="12829" width="3" style="834" customWidth="1"/>
    <col min="12830" max="13056" width="9" style="834"/>
    <col min="13057" max="13085" width="3" style="834" customWidth="1"/>
    <col min="13086" max="13312" width="9" style="834"/>
    <col min="13313" max="13341" width="3" style="834" customWidth="1"/>
    <col min="13342" max="13568" width="9" style="834"/>
    <col min="13569" max="13597" width="3" style="834" customWidth="1"/>
    <col min="13598" max="13824" width="9" style="834"/>
    <col min="13825" max="13853" width="3" style="834" customWidth="1"/>
    <col min="13854" max="14080" width="9" style="834"/>
    <col min="14081" max="14109" width="3" style="834" customWidth="1"/>
    <col min="14110" max="14336" width="9" style="834"/>
    <col min="14337" max="14365" width="3" style="834" customWidth="1"/>
    <col min="14366" max="14592" width="9" style="834"/>
    <col min="14593" max="14621" width="3" style="834" customWidth="1"/>
    <col min="14622" max="14848" width="9" style="834"/>
    <col min="14849" max="14877" width="3" style="834" customWidth="1"/>
    <col min="14878" max="15104" width="9" style="834"/>
    <col min="15105" max="15133" width="3" style="834" customWidth="1"/>
    <col min="15134" max="15360" width="9" style="834"/>
    <col min="15361" max="15389" width="3" style="834" customWidth="1"/>
    <col min="15390" max="15616" width="9" style="834"/>
    <col min="15617" max="15645" width="3" style="834" customWidth="1"/>
    <col min="15646" max="15872" width="9" style="834"/>
    <col min="15873" max="15901" width="3" style="834" customWidth="1"/>
    <col min="15902" max="16128" width="9" style="834"/>
    <col min="16129" max="16157" width="3" style="834" customWidth="1"/>
    <col min="16158" max="16384" width="9" style="834"/>
  </cols>
  <sheetData>
    <row r="1" spans="1:33" ht="17.100000000000001" customHeight="1"/>
    <row r="2" spans="1:33" ht="17.100000000000001" customHeight="1">
      <c r="A2" s="2065" t="s">
        <v>2815</v>
      </c>
      <c r="B2" s="2065"/>
      <c r="C2" s="2065"/>
      <c r="D2" s="2065"/>
      <c r="E2" s="2065"/>
      <c r="F2" s="2065"/>
      <c r="G2" s="2065"/>
      <c r="H2" s="2065"/>
      <c r="I2" s="2065"/>
      <c r="J2" s="2065"/>
      <c r="K2" s="2065"/>
      <c r="L2" s="2065"/>
      <c r="M2" s="2065"/>
      <c r="N2" s="2065"/>
      <c r="O2" s="2065"/>
      <c r="P2" s="2065"/>
      <c r="Q2" s="2065"/>
      <c r="R2" s="2065"/>
      <c r="S2" s="2065"/>
      <c r="T2" s="2065"/>
      <c r="U2" s="2065"/>
      <c r="V2" s="2065"/>
      <c r="W2" s="2065"/>
      <c r="X2" s="2065"/>
      <c r="Y2" s="2065"/>
      <c r="Z2" s="2065"/>
      <c r="AA2" s="2065"/>
      <c r="AB2" s="2065"/>
      <c r="AC2" s="2065"/>
    </row>
    <row r="3" spans="1:33" ht="17.100000000000001" customHeight="1">
      <c r="A3" s="834" t="s">
        <v>3621</v>
      </c>
    </row>
    <row r="4" spans="1:33" ht="17.100000000000001" customHeight="1">
      <c r="A4" s="835" t="s">
        <v>3622</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row>
    <row r="5" spans="1:33" ht="17.100000000000001" customHeight="1">
      <c r="A5" s="834" t="s">
        <v>3623</v>
      </c>
      <c r="F5" s="2066">
        <f>第三面!F4</f>
        <v>0</v>
      </c>
      <c r="G5" s="2033"/>
      <c r="H5" s="2033"/>
      <c r="I5" s="2033"/>
      <c r="J5" s="2033"/>
      <c r="K5" s="2033"/>
      <c r="L5" s="2033"/>
      <c r="M5" s="2033"/>
      <c r="N5" s="2033"/>
      <c r="O5" s="2033"/>
      <c r="P5" s="2033"/>
      <c r="Q5" s="2033"/>
      <c r="R5" s="2033"/>
      <c r="S5" s="2033"/>
      <c r="T5" s="2033"/>
      <c r="U5" s="2033"/>
      <c r="V5" s="2033"/>
      <c r="W5" s="2033"/>
      <c r="X5" s="2033"/>
      <c r="Y5" s="2033"/>
      <c r="Z5" s="2033"/>
      <c r="AA5" s="2033"/>
      <c r="AB5" s="2033"/>
      <c r="AC5" s="2033"/>
    </row>
    <row r="6" spans="1:33" ht="17.100000000000001" customHeight="1">
      <c r="A6" s="834" t="s">
        <v>3624</v>
      </c>
      <c r="F6" s="2067" t="str">
        <f>IF(第三面!F5="","",第三面!F5)</f>
        <v/>
      </c>
      <c r="G6" s="2067"/>
      <c r="H6" s="2067"/>
      <c r="I6" s="2067"/>
      <c r="J6" s="2067"/>
      <c r="K6" s="2067"/>
      <c r="L6" s="2067"/>
      <c r="M6" s="2067"/>
      <c r="N6" s="2067"/>
      <c r="O6" s="2067"/>
      <c r="P6" s="2067"/>
      <c r="Q6" s="2067"/>
      <c r="R6" s="2067"/>
      <c r="S6" s="2067"/>
      <c r="T6" s="2067"/>
      <c r="U6" s="2067"/>
      <c r="V6" s="2067"/>
      <c r="W6" s="2067"/>
      <c r="X6" s="2067"/>
      <c r="Y6" s="2067"/>
      <c r="Z6" s="2067"/>
      <c r="AA6" s="2067"/>
      <c r="AB6" s="2067"/>
      <c r="AC6" s="2067"/>
    </row>
    <row r="7" spans="1:33" ht="17.100000000000001" customHeight="1">
      <c r="A7" s="835" t="s">
        <v>3625</v>
      </c>
      <c r="B7" s="835"/>
      <c r="C7" s="835"/>
      <c r="D7" s="835"/>
      <c r="E7" s="835"/>
    </row>
    <row r="8" spans="1:33" ht="17.100000000000001" customHeight="1">
      <c r="B8" s="834" t="s">
        <v>3626</v>
      </c>
      <c r="S8" s="810"/>
      <c r="T8" s="810"/>
      <c r="U8" s="810" t="s">
        <v>16</v>
      </c>
      <c r="V8" s="2037" t="str">
        <f>IF(第四面!F55="","",第四面!F55)</f>
        <v/>
      </c>
      <c r="W8" s="2037"/>
      <c r="X8" s="2037"/>
      <c r="Y8" s="2037"/>
      <c r="Z8" s="2037"/>
      <c r="AA8" s="2037"/>
      <c r="AB8" s="2037"/>
      <c r="AC8" s="834" t="s">
        <v>17</v>
      </c>
    </row>
    <row r="9" spans="1:33" ht="17.100000000000001" customHeight="1">
      <c r="B9" s="834" t="s">
        <v>3627</v>
      </c>
      <c r="H9" s="838" t="str">
        <f>第三面!C30</f>
        <v>□</v>
      </c>
      <c r="I9" s="834" t="s">
        <v>2855</v>
      </c>
      <c r="K9" s="838" t="str">
        <f>第三面!F30</f>
        <v>□</v>
      </c>
      <c r="L9" s="834" t="s">
        <v>3307</v>
      </c>
      <c r="N9" s="838" t="str">
        <f>第三面!I30</f>
        <v>□</v>
      </c>
      <c r="O9" s="834" t="s">
        <v>3308</v>
      </c>
      <c r="Q9" s="838" t="str">
        <f>第三面!L30</f>
        <v>□</v>
      </c>
      <c r="R9" s="834" t="s">
        <v>3628</v>
      </c>
    </row>
    <row r="10" spans="1:33" ht="17.100000000000001" customHeight="1">
      <c r="H10" s="838" t="str">
        <f>第三面!S30</f>
        <v>□</v>
      </c>
      <c r="I10" s="834" t="s">
        <v>3629</v>
      </c>
      <c r="M10" s="838" t="str">
        <f>第三面!X30</f>
        <v>□</v>
      </c>
      <c r="N10" s="834" t="s">
        <v>3630</v>
      </c>
      <c r="S10" s="800" t="s">
        <v>2820</v>
      </c>
      <c r="T10" s="834" t="s">
        <v>3631</v>
      </c>
    </row>
    <row r="11" spans="1:33" ht="17.100000000000001" customHeight="1">
      <c r="A11" s="837"/>
      <c r="B11" s="837" t="s">
        <v>3632</v>
      </c>
      <c r="C11" s="837"/>
      <c r="D11" s="837"/>
      <c r="E11" s="837"/>
      <c r="F11" s="837"/>
      <c r="G11" s="837"/>
      <c r="H11" s="839"/>
      <c r="I11" s="837"/>
      <c r="J11" s="837"/>
      <c r="K11" s="837"/>
      <c r="L11" s="837"/>
      <c r="M11" s="839"/>
      <c r="N11" s="837"/>
      <c r="O11" s="837"/>
      <c r="P11" s="837"/>
      <c r="Q11" s="837"/>
      <c r="R11" s="837"/>
      <c r="S11" s="840"/>
      <c r="T11" s="837"/>
      <c r="U11" s="837" t="s">
        <v>16</v>
      </c>
      <c r="V11" s="2068"/>
      <c r="W11" s="2068"/>
      <c r="X11" s="2068"/>
      <c r="Y11" s="2068"/>
      <c r="Z11" s="2068"/>
      <c r="AA11" s="2068"/>
      <c r="AB11" s="2068"/>
      <c r="AC11" s="837" t="s">
        <v>17</v>
      </c>
    </row>
    <row r="12" spans="1:33" ht="17.100000000000001" customHeight="1">
      <c r="A12" s="834" t="s">
        <v>3633</v>
      </c>
      <c r="J12" s="2054"/>
      <c r="K12" s="2054"/>
      <c r="L12" s="2054"/>
      <c r="M12" s="2054"/>
      <c r="N12" s="2054"/>
      <c r="O12" s="2054"/>
      <c r="P12" s="2054"/>
      <c r="Q12" s="2054"/>
      <c r="R12" s="2054"/>
      <c r="S12" s="2054"/>
      <c r="T12" s="2054"/>
      <c r="U12" s="2054"/>
      <c r="V12" s="2054"/>
      <c r="W12" s="2054"/>
      <c r="X12" s="2054"/>
      <c r="Y12" s="2054"/>
      <c r="Z12" s="2054"/>
      <c r="AA12" s="2054"/>
      <c r="AB12" s="2054"/>
      <c r="AC12" s="2054"/>
    </row>
    <row r="13" spans="1:33" ht="17.100000000000001" customHeight="1" thickBot="1">
      <c r="A13" s="837"/>
      <c r="B13" s="837"/>
      <c r="C13" s="837"/>
      <c r="D13" s="837"/>
      <c r="E13" s="837"/>
      <c r="F13" s="837"/>
      <c r="G13" s="837"/>
      <c r="H13" s="837"/>
      <c r="I13" s="837"/>
      <c r="J13" s="837"/>
      <c r="K13" s="837"/>
      <c r="L13" s="837"/>
      <c r="M13" s="837"/>
      <c r="N13" s="837"/>
      <c r="O13" s="837"/>
      <c r="P13" s="837"/>
      <c r="Q13" s="837"/>
      <c r="R13" s="837"/>
      <c r="S13" s="837"/>
      <c r="T13" s="837"/>
      <c r="U13" s="837"/>
      <c r="V13" s="837"/>
      <c r="W13" s="837"/>
      <c r="X13" s="837"/>
      <c r="Y13" s="837"/>
      <c r="Z13" s="837"/>
      <c r="AA13" s="837"/>
      <c r="AB13" s="837"/>
      <c r="AC13" s="837"/>
      <c r="AF13" s="780"/>
    </row>
    <row r="14" spans="1:33" ht="17.100000000000001" customHeight="1" thickBot="1">
      <c r="A14" s="834" t="s">
        <v>3634</v>
      </c>
      <c r="I14" s="822" t="str">
        <f>IF(AF14&lt;43586,"平成","令和")</f>
        <v>平成</v>
      </c>
      <c r="J14" s="822"/>
      <c r="K14" s="841" t="str">
        <f>IF(AF14="","",IF(AF14&lt;43586,(YEAR(AF14)-1988),IF(AF14&lt;43831,TEXT(AF14,"元"),(YEAR(AF14)-2018))))</f>
        <v/>
      </c>
      <c r="L14" s="842" t="s">
        <v>5</v>
      </c>
      <c r="M14" s="841" t="str">
        <f>IF(AF14="","",MONTH(AF14))</f>
        <v/>
      </c>
      <c r="N14" s="842" t="s">
        <v>2710</v>
      </c>
      <c r="O14" s="841" t="str">
        <f>IF(AF14="","",DAY(AF14))</f>
        <v/>
      </c>
      <c r="P14" s="822" t="s">
        <v>2711</v>
      </c>
      <c r="AE14" s="777" t="s">
        <v>2519</v>
      </c>
      <c r="AF14" s="2055"/>
      <c r="AG14" s="2056"/>
    </row>
    <row r="15" spans="1:33" ht="17.100000000000001" customHeight="1">
      <c r="A15" s="837"/>
      <c r="B15" s="837"/>
      <c r="C15" s="837"/>
      <c r="D15" s="837"/>
      <c r="E15" s="837"/>
      <c r="F15" s="837"/>
      <c r="G15" s="837"/>
      <c r="H15" s="837"/>
      <c r="I15" s="837"/>
      <c r="J15" s="837"/>
      <c r="K15" s="837"/>
      <c r="L15" s="837"/>
      <c r="M15" s="837"/>
      <c r="N15" s="837"/>
      <c r="O15" s="837"/>
      <c r="P15" s="837"/>
      <c r="Q15" s="837"/>
      <c r="R15" s="837"/>
      <c r="S15" s="837"/>
      <c r="T15" s="837"/>
      <c r="U15" s="837"/>
      <c r="V15" s="837"/>
      <c r="W15" s="837"/>
      <c r="X15" s="837"/>
      <c r="Y15" s="837"/>
      <c r="Z15" s="837"/>
      <c r="AA15" s="837"/>
      <c r="AB15" s="837"/>
      <c r="AC15" s="837"/>
    </row>
    <row r="16" spans="1:33" ht="17.100000000000001" customHeight="1">
      <c r="A16" s="834" t="s">
        <v>3635</v>
      </c>
      <c r="I16" s="834" t="s">
        <v>3636</v>
      </c>
      <c r="T16" s="2064"/>
      <c r="U16" s="2064"/>
      <c r="V16" s="2064"/>
      <c r="W16" s="2064"/>
      <c r="X16" s="2064"/>
      <c r="Y16" s="2064"/>
      <c r="Z16" s="2064"/>
      <c r="AA16" s="2064"/>
      <c r="AB16" s="2064"/>
      <c r="AC16" s="2064"/>
    </row>
    <row r="17" spans="1:34" ht="17.100000000000001" customHeight="1" thickBot="1"/>
    <row r="18" spans="1:34" s="777" customFormat="1" ht="17.100000000000001" customHeight="1" thickBot="1">
      <c r="A18" s="822" t="s">
        <v>3637</v>
      </c>
      <c r="B18" s="822"/>
      <c r="C18" s="822"/>
      <c r="D18" s="822"/>
      <c r="E18" s="822"/>
      <c r="F18" s="822"/>
      <c r="G18" s="822"/>
      <c r="H18" s="822"/>
      <c r="I18" s="822" t="str">
        <f>IF(AF18&lt;43586,"平成","令和")</f>
        <v>平成</v>
      </c>
      <c r="J18" s="822"/>
      <c r="K18" s="841" t="str">
        <f>IF(AF18="","",IF(AF18&lt;43586,(YEAR(AF18)-1988),IF(AF18&lt;43831,TEXT(AF18,"元"),(YEAR(AF18)-2018))))</f>
        <v/>
      </c>
      <c r="L18" s="842" t="s">
        <v>5</v>
      </c>
      <c r="M18" s="841" t="str">
        <f>IF(AF18="","",MONTH(AF18))</f>
        <v/>
      </c>
      <c r="N18" s="842" t="s">
        <v>2710</v>
      </c>
      <c r="O18" s="841" t="str">
        <f>IF(AF18="","",DAY(AF18))</f>
        <v/>
      </c>
      <c r="P18" s="822" t="s">
        <v>2711</v>
      </c>
      <c r="Q18" s="842"/>
      <c r="R18" s="822"/>
      <c r="S18" s="822"/>
      <c r="T18" s="822"/>
      <c r="U18" s="822"/>
      <c r="V18" s="822"/>
      <c r="W18" s="822"/>
      <c r="X18" s="822"/>
      <c r="Y18" s="822"/>
      <c r="Z18" s="822"/>
      <c r="AA18" s="822"/>
      <c r="AB18" s="822"/>
      <c r="AC18" s="822"/>
      <c r="AE18" s="777" t="s">
        <v>2519</v>
      </c>
      <c r="AF18" s="2055"/>
      <c r="AG18" s="2056"/>
      <c r="AH18" s="801"/>
    </row>
    <row r="19" spans="1:34" s="777" customFormat="1" ht="17.100000000000001" customHeight="1" thickBot="1">
      <c r="A19" s="780"/>
      <c r="B19" s="780"/>
      <c r="C19" s="780"/>
      <c r="D19" s="780"/>
      <c r="E19" s="780"/>
      <c r="F19" s="780"/>
      <c r="G19" s="780"/>
      <c r="H19" s="780"/>
      <c r="I19" s="780"/>
      <c r="J19" s="780"/>
      <c r="K19" s="780"/>
      <c r="L19" s="780"/>
      <c r="M19" s="780"/>
      <c r="N19" s="780"/>
      <c r="O19" s="780"/>
      <c r="P19" s="780"/>
      <c r="Q19" s="780"/>
      <c r="R19" s="780"/>
      <c r="S19" s="780"/>
      <c r="T19" s="780"/>
      <c r="U19" s="780"/>
      <c r="V19" s="780"/>
      <c r="W19" s="780"/>
      <c r="X19" s="780"/>
      <c r="Y19" s="780"/>
      <c r="Z19" s="780"/>
      <c r="AA19" s="780"/>
      <c r="AB19" s="780"/>
      <c r="AC19" s="780"/>
    </row>
    <row r="20" spans="1:34" s="777" customFormat="1" ht="17.100000000000001" customHeight="1" thickBot="1">
      <c r="A20" s="822" t="s">
        <v>3657</v>
      </c>
      <c r="B20" s="822"/>
      <c r="C20" s="822"/>
      <c r="D20" s="822"/>
      <c r="E20" s="822"/>
      <c r="F20" s="822"/>
      <c r="G20" s="822"/>
      <c r="H20" s="822"/>
      <c r="I20" s="822" t="s">
        <v>2709</v>
      </c>
      <c r="J20" s="822"/>
      <c r="K20" s="841" t="str">
        <f>IF(AF20="","",IF(AF20&lt;43831,TEXT(AF20,"元"),(YEAR(AF20)-2018)))</f>
        <v/>
      </c>
      <c r="L20" s="842" t="s">
        <v>5</v>
      </c>
      <c r="M20" s="841" t="str">
        <f>IF(AF20="","",MONTH(AF20))</f>
        <v/>
      </c>
      <c r="N20" s="842" t="s">
        <v>2710</v>
      </c>
      <c r="O20" s="841" t="str">
        <f>IF(AF20="","",DAY(AF20))</f>
        <v/>
      </c>
      <c r="P20" s="822" t="s">
        <v>2711</v>
      </c>
      <c r="Q20" s="842"/>
      <c r="R20" s="822"/>
      <c r="S20" s="822"/>
      <c r="T20" s="822"/>
      <c r="U20" s="822"/>
      <c r="V20" s="822"/>
      <c r="W20" s="822"/>
      <c r="X20" s="822"/>
      <c r="Y20" s="822"/>
      <c r="Z20" s="822"/>
      <c r="AA20" s="822"/>
      <c r="AB20" s="822"/>
      <c r="AC20" s="822"/>
      <c r="AE20" s="777" t="s">
        <v>2519</v>
      </c>
      <c r="AF20" s="2055"/>
      <c r="AG20" s="2056"/>
      <c r="AH20" s="801"/>
    </row>
    <row r="21" spans="1:34" s="777" customFormat="1" ht="17.100000000000001" customHeight="1">
      <c r="A21" s="823"/>
      <c r="B21" s="823"/>
      <c r="C21" s="823"/>
      <c r="D21" s="823"/>
      <c r="E21" s="823"/>
      <c r="F21" s="823"/>
      <c r="G21" s="823"/>
      <c r="H21" s="823"/>
      <c r="I21" s="823"/>
      <c r="J21" s="823"/>
      <c r="K21" s="840"/>
      <c r="L21" s="843"/>
      <c r="M21" s="840"/>
      <c r="N21" s="843"/>
      <c r="O21" s="840"/>
      <c r="P21" s="823"/>
      <c r="Q21" s="843"/>
      <c r="R21" s="823"/>
      <c r="S21" s="823"/>
      <c r="T21" s="823"/>
      <c r="U21" s="823"/>
      <c r="V21" s="823"/>
      <c r="W21" s="823"/>
      <c r="X21" s="823"/>
      <c r="Y21" s="823"/>
      <c r="Z21" s="823"/>
      <c r="AA21" s="823"/>
      <c r="AB21" s="823"/>
      <c r="AC21" s="823"/>
      <c r="AF21" s="844"/>
      <c r="AG21" s="845"/>
      <c r="AH21" s="801"/>
    </row>
    <row r="22" spans="1:34" s="777" customFormat="1" ht="17.100000000000001" customHeight="1">
      <c r="A22" s="780" t="s">
        <v>3658</v>
      </c>
      <c r="B22" s="780"/>
      <c r="C22" s="780"/>
      <c r="D22" s="780"/>
      <c r="E22" s="780"/>
      <c r="F22" s="780"/>
      <c r="G22" s="780"/>
      <c r="H22" s="780"/>
      <c r="I22" s="2059"/>
      <c r="J22" s="2059"/>
      <c r="K22" s="2059"/>
      <c r="L22" s="2059"/>
      <c r="M22" s="780" t="s">
        <v>47</v>
      </c>
      <c r="N22" s="780"/>
      <c r="O22" s="780"/>
      <c r="P22" s="780"/>
      <c r="Q22" s="780"/>
      <c r="R22" s="780"/>
      <c r="S22" s="780"/>
      <c r="T22" s="780"/>
      <c r="U22" s="780"/>
      <c r="V22" s="780"/>
      <c r="W22" s="780"/>
      <c r="X22" s="780"/>
      <c r="Y22" s="780"/>
      <c r="Z22" s="780"/>
      <c r="AA22" s="780"/>
      <c r="AB22" s="780"/>
      <c r="AC22" s="780"/>
    </row>
    <row r="23" spans="1:34" s="777" customFormat="1" ht="17.100000000000001" customHeight="1">
      <c r="A23" s="823"/>
      <c r="B23" s="823"/>
      <c r="C23" s="823"/>
      <c r="D23" s="823"/>
      <c r="E23" s="823"/>
      <c r="F23" s="823"/>
      <c r="G23" s="823"/>
      <c r="H23" s="823"/>
      <c r="I23" s="823"/>
      <c r="J23" s="823"/>
      <c r="K23" s="823"/>
      <c r="L23" s="823"/>
      <c r="M23" s="823"/>
      <c r="N23" s="823"/>
      <c r="O23" s="823"/>
      <c r="P23" s="823"/>
      <c r="Q23" s="823"/>
      <c r="R23" s="823"/>
      <c r="S23" s="823"/>
      <c r="T23" s="823"/>
      <c r="U23" s="823"/>
      <c r="V23" s="823"/>
      <c r="W23" s="823"/>
      <c r="X23" s="823"/>
      <c r="Y23" s="823"/>
      <c r="Z23" s="823"/>
      <c r="AA23" s="823"/>
      <c r="AB23" s="823"/>
      <c r="AC23" s="823"/>
    </row>
    <row r="24" spans="1:34" s="777" customFormat="1" ht="17.100000000000001" customHeight="1">
      <c r="A24" s="780" t="s">
        <v>3659</v>
      </c>
      <c r="B24" s="780"/>
      <c r="C24" s="780"/>
      <c r="D24" s="780"/>
      <c r="E24" s="780"/>
      <c r="F24" s="780"/>
      <c r="G24" s="780"/>
      <c r="H24" s="780"/>
      <c r="I24" s="789" t="s">
        <v>2803</v>
      </c>
      <c r="J24" s="780" t="s">
        <v>16</v>
      </c>
      <c r="K24" s="847"/>
      <c r="L24" s="780" t="s">
        <v>3644</v>
      </c>
      <c r="M24" s="780"/>
      <c r="N24" s="780"/>
      <c r="O24" s="780"/>
      <c r="P24" s="780"/>
      <c r="Q24" s="780"/>
      <c r="R24" s="780"/>
      <c r="S24" s="780" t="s">
        <v>3645</v>
      </c>
      <c r="T24" s="780"/>
      <c r="U24" s="847"/>
      <c r="V24" s="780" t="s">
        <v>3644</v>
      </c>
      <c r="W24" s="780"/>
      <c r="X24" s="780"/>
      <c r="Y24" s="780"/>
      <c r="Z24" s="780"/>
      <c r="AA24" s="780"/>
      <c r="AB24" s="780"/>
      <c r="AC24" s="780"/>
    </row>
    <row r="25" spans="1:34" s="777" customFormat="1" ht="17.100000000000001" customHeight="1">
      <c r="A25" s="780" t="s">
        <v>3640</v>
      </c>
      <c r="B25" s="780"/>
      <c r="C25" s="780"/>
      <c r="D25" s="780"/>
      <c r="E25" s="780"/>
      <c r="F25" s="780"/>
      <c r="G25" s="780"/>
      <c r="H25" s="780"/>
      <c r="I25" s="789" t="s">
        <v>2803</v>
      </c>
      <c r="J25" s="2060"/>
      <c r="K25" s="2060"/>
      <c r="L25" s="2060"/>
      <c r="M25" s="2060"/>
      <c r="N25" s="2060"/>
      <c r="O25" s="2060"/>
      <c r="P25" s="2060"/>
      <c r="Q25" s="2060"/>
      <c r="R25" s="806" t="s">
        <v>2804</v>
      </c>
      <c r="S25" s="789" t="s">
        <v>2803</v>
      </c>
      <c r="T25" s="2060"/>
      <c r="U25" s="2060"/>
      <c r="V25" s="2060"/>
      <c r="W25" s="2060"/>
      <c r="X25" s="2060"/>
      <c r="Y25" s="2060"/>
      <c r="Z25" s="2060"/>
      <c r="AA25" s="2060"/>
      <c r="AB25" s="806" t="s">
        <v>2804</v>
      </c>
      <c r="AC25" s="780"/>
    </row>
    <row r="26" spans="1:34" s="777" customFormat="1" ht="17.100000000000001" customHeight="1">
      <c r="A26" s="780"/>
      <c r="B26" s="780"/>
      <c r="C26" s="780"/>
      <c r="D26" s="780"/>
      <c r="E26" s="780"/>
      <c r="F26" s="780"/>
      <c r="G26" s="780"/>
      <c r="H26" s="780"/>
      <c r="I26" s="789"/>
      <c r="J26" s="2060"/>
      <c r="K26" s="2060"/>
      <c r="L26" s="2060"/>
      <c r="M26" s="2060"/>
      <c r="N26" s="2060"/>
      <c r="O26" s="2060"/>
      <c r="P26" s="2060"/>
      <c r="Q26" s="2060"/>
      <c r="R26" s="806"/>
      <c r="S26" s="789"/>
      <c r="T26" s="2060"/>
      <c r="U26" s="2060"/>
      <c r="V26" s="2060"/>
      <c r="W26" s="2060"/>
      <c r="X26" s="2060"/>
      <c r="Y26" s="2060"/>
      <c r="Z26" s="2060"/>
      <c r="AA26" s="2060"/>
      <c r="AB26" s="806"/>
      <c r="AC26" s="780"/>
    </row>
    <row r="27" spans="1:34" s="777" customFormat="1" ht="17.100000000000001" customHeight="1">
      <c r="A27" s="780" t="s">
        <v>3646</v>
      </c>
      <c r="B27" s="780"/>
      <c r="C27" s="780"/>
      <c r="D27" s="780"/>
      <c r="E27" s="780"/>
      <c r="F27" s="780"/>
      <c r="G27" s="780"/>
      <c r="H27" s="780"/>
      <c r="I27" s="2069" t="s">
        <v>2803</v>
      </c>
      <c r="J27" s="2070"/>
      <c r="K27" s="2070"/>
      <c r="L27" s="2070"/>
      <c r="M27" s="2070"/>
      <c r="N27" s="2070"/>
      <c r="O27" s="2070"/>
      <c r="P27" s="2070"/>
      <c r="Q27" s="2070"/>
      <c r="R27" s="2071" t="s">
        <v>2804</v>
      </c>
      <c r="S27" s="2069" t="s">
        <v>2803</v>
      </c>
      <c r="T27" s="2070"/>
      <c r="U27" s="2070"/>
      <c r="V27" s="2070"/>
      <c r="W27" s="2070"/>
      <c r="X27" s="2070"/>
      <c r="Y27" s="2070"/>
      <c r="Z27" s="2070"/>
      <c r="AA27" s="2070"/>
      <c r="AB27" s="2071" t="s">
        <v>2804</v>
      </c>
      <c r="AC27" s="780"/>
    </row>
    <row r="28" spans="1:34" s="777" customFormat="1" ht="17.100000000000001" customHeight="1">
      <c r="A28" s="780"/>
      <c r="B28" s="780"/>
      <c r="C28" s="780"/>
      <c r="D28" s="780"/>
      <c r="E28" s="780"/>
      <c r="F28" s="780"/>
      <c r="G28" s="780"/>
      <c r="H28" s="780"/>
      <c r="I28" s="2069"/>
      <c r="J28" s="2070"/>
      <c r="K28" s="2070"/>
      <c r="L28" s="2070"/>
      <c r="M28" s="2070"/>
      <c r="N28" s="2070"/>
      <c r="O28" s="2070"/>
      <c r="P28" s="2070"/>
      <c r="Q28" s="2070"/>
      <c r="R28" s="2071"/>
      <c r="S28" s="2069"/>
      <c r="T28" s="2070"/>
      <c r="U28" s="2070"/>
      <c r="V28" s="2070"/>
      <c r="W28" s="2070"/>
      <c r="X28" s="2070"/>
      <c r="Y28" s="2070"/>
      <c r="Z28" s="2070"/>
      <c r="AA28" s="2070"/>
      <c r="AB28" s="2071"/>
      <c r="AC28" s="780"/>
    </row>
    <row r="29" spans="1:34" s="777" customFormat="1" ht="17.100000000000001" customHeight="1" thickBot="1">
      <c r="A29" s="780" t="s">
        <v>3647</v>
      </c>
      <c r="B29" s="780"/>
      <c r="C29" s="780"/>
      <c r="D29" s="780"/>
      <c r="E29" s="780"/>
      <c r="F29" s="780"/>
      <c r="G29" s="780"/>
      <c r="H29" s="780"/>
      <c r="I29" s="789" t="s">
        <v>2803</v>
      </c>
      <c r="J29" s="2059"/>
      <c r="K29" s="2059"/>
      <c r="L29" s="2059"/>
      <c r="M29" s="2059"/>
      <c r="N29" s="2059"/>
      <c r="O29" s="2059"/>
      <c r="P29" s="2059"/>
      <c r="Q29" s="2059"/>
      <c r="R29" s="806" t="s">
        <v>2804</v>
      </c>
      <c r="S29" s="789" t="s">
        <v>2803</v>
      </c>
      <c r="T29" s="2059"/>
      <c r="U29" s="2059"/>
      <c r="V29" s="2059"/>
      <c r="W29" s="2059"/>
      <c r="X29" s="2059"/>
      <c r="Y29" s="2059"/>
      <c r="Z29" s="2059"/>
      <c r="AA29" s="2059"/>
      <c r="AB29" s="806" t="s">
        <v>2804</v>
      </c>
      <c r="AC29" s="780"/>
    </row>
    <row r="30" spans="1:34" s="777" customFormat="1" ht="17.100000000000001" customHeight="1" thickBot="1">
      <c r="A30" s="848" t="s">
        <v>3648</v>
      </c>
      <c r="B30" s="780"/>
      <c r="C30" s="780"/>
      <c r="D30" s="780"/>
      <c r="E30" s="780"/>
      <c r="F30" s="780"/>
      <c r="G30" s="780"/>
      <c r="H30" s="780"/>
      <c r="I30" s="780" t="str">
        <f>IF(AF30&lt;43586,"（平成","（令和")</f>
        <v>（平成</v>
      </c>
      <c r="J30" s="780"/>
      <c r="K30" s="846" t="str">
        <f>IF(AF30="","",IF(AF30&lt;43586,(YEAR(AF30)-1988),IF(AF30&lt;43831,TEXT(AF30,"元"),(YEAR(AF30)-2018))))</f>
        <v/>
      </c>
      <c r="L30" s="782" t="s">
        <v>5</v>
      </c>
      <c r="M30" s="846" t="str">
        <f>IF(AF30="","",MONTH(AF30))</f>
        <v/>
      </c>
      <c r="N30" s="782" t="s">
        <v>2710</v>
      </c>
      <c r="O30" s="846" t="str">
        <f>IF(AF30="","",DAY(AF30))</f>
        <v/>
      </c>
      <c r="P30" s="780" t="s">
        <v>2711</v>
      </c>
      <c r="Q30" s="782"/>
      <c r="R30" s="780" t="s">
        <v>2804</v>
      </c>
      <c r="S30" s="780" t="str">
        <f>IF(AF31&lt;43586,"（平成","（令和")</f>
        <v>（平成</v>
      </c>
      <c r="T30" s="780"/>
      <c r="U30" s="846" t="str">
        <f>IF(AF31="","",IF(AF31&lt;43586,(YEAR(AF31)-1988),IF(AF31&lt;43831,TEXT(AF31,"元"),(YEAR(AF31)-2018))))</f>
        <v/>
      </c>
      <c r="V30" s="782" t="s">
        <v>5</v>
      </c>
      <c r="W30" s="846" t="str">
        <f>IF(AF31="","",MONTH(AF31))</f>
        <v/>
      </c>
      <c r="X30" s="782" t="s">
        <v>2710</v>
      </c>
      <c r="Y30" s="846" t="str">
        <f>IF(AF31="","",DAY(AF31))</f>
        <v/>
      </c>
      <c r="Z30" s="780" t="s">
        <v>2711</v>
      </c>
      <c r="AA30" s="780"/>
      <c r="AB30" s="780" t="s">
        <v>2804</v>
      </c>
      <c r="AC30" s="780"/>
      <c r="AE30" s="777" t="s">
        <v>2519</v>
      </c>
      <c r="AF30" s="2055"/>
      <c r="AG30" s="2056"/>
      <c r="AH30" s="801"/>
    </row>
    <row r="31" spans="1:34" s="777" customFormat="1" ht="17.100000000000001" customHeight="1" thickBot="1">
      <c r="A31" s="823"/>
      <c r="B31" s="823"/>
      <c r="C31" s="823"/>
      <c r="D31" s="823"/>
      <c r="E31" s="823"/>
      <c r="F31" s="823"/>
      <c r="G31" s="823"/>
      <c r="H31" s="823"/>
      <c r="I31" s="823"/>
      <c r="J31" s="823"/>
      <c r="K31" s="840"/>
      <c r="L31" s="843"/>
      <c r="M31" s="840"/>
      <c r="N31" s="843"/>
      <c r="O31" s="840"/>
      <c r="P31" s="823"/>
      <c r="Q31" s="843"/>
      <c r="R31" s="823"/>
      <c r="S31" s="823"/>
      <c r="T31" s="823"/>
      <c r="U31" s="840"/>
      <c r="V31" s="843"/>
      <c r="W31" s="840"/>
      <c r="X31" s="843"/>
      <c r="Y31" s="840"/>
      <c r="Z31" s="823"/>
      <c r="AA31" s="823"/>
      <c r="AB31" s="823"/>
      <c r="AC31" s="823"/>
      <c r="AF31" s="2055"/>
      <c r="AG31" s="2056"/>
      <c r="AH31" s="801"/>
    </row>
    <row r="32" spans="1:34" s="777" customFormat="1" ht="17.100000000000001" customHeight="1">
      <c r="A32" s="780" t="s">
        <v>3660</v>
      </c>
      <c r="B32" s="780"/>
      <c r="C32" s="780"/>
      <c r="D32" s="780"/>
      <c r="E32" s="780"/>
      <c r="F32" s="780"/>
      <c r="G32" s="780"/>
      <c r="H32" s="780"/>
      <c r="I32" s="780"/>
      <c r="J32" s="780"/>
      <c r="K32" s="780"/>
      <c r="L32" s="780"/>
      <c r="M32" s="780"/>
      <c r="N32" s="780"/>
      <c r="O32" s="780"/>
      <c r="P32" s="780"/>
      <c r="Q32" s="780"/>
      <c r="R32" s="780"/>
      <c r="S32" s="780"/>
      <c r="T32" s="780"/>
      <c r="U32" s="780"/>
      <c r="V32" s="780"/>
      <c r="W32" s="780"/>
      <c r="X32" s="780"/>
      <c r="Y32" s="780"/>
      <c r="Z32" s="780"/>
      <c r="AA32" s="780"/>
      <c r="AB32" s="780"/>
      <c r="AC32" s="780"/>
    </row>
    <row r="33" spans="1:29" s="777" customFormat="1" ht="17.100000000000001" customHeight="1">
      <c r="A33" s="780" t="s">
        <v>3654</v>
      </c>
      <c r="B33" s="780"/>
      <c r="C33" s="780"/>
      <c r="D33" s="780"/>
      <c r="E33" s="780"/>
      <c r="F33" s="780"/>
      <c r="G33" s="780"/>
      <c r="H33" s="780"/>
      <c r="I33" s="780"/>
      <c r="J33" s="780"/>
      <c r="K33" s="2057"/>
      <c r="L33" s="2057"/>
      <c r="M33" s="2057"/>
      <c r="N33" s="2057"/>
      <c r="O33" s="2057"/>
      <c r="P33" s="2057"/>
      <c r="Q33" s="2057"/>
      <c r="R33" s="2057"/>
      <c r="S33" s="2057"/>
      <c r="T33" s="2057"/>
      <c r="U33" s="2057"/>
      <c r="V33" s="2057"/>
      <c r="W33" s="2057"/>
      <c r="X33" s="2057"/>
      <c r="Y33" s="2057"/>
      <c r="Z33" s="2057"/>
      <c r="AA33" s="2057"/>
      <c r="AB33" s="2057"/>
      <c r="AC33" s="2057"/>
    </row>
    <row r="34" spans="1:29" s="777" customFormat="1" ht="17.100000000000001" customHeight="1">
      <c r="A34" s="780" t="s">
        <v>3655</v>
      </c>
      <c r="B34" s="780"/>
      <c r="C34" s="780"/>
      <c r="D34" s="780"/>
      <c r="E34" s="780"/>
      <c r="F34" s="780"/>
      <c r="G34" s="780"/>
      <c r="H34" s="780"/>
      <c r="I34" s="780"/>
      <c r="J34" s="780"/>
      <c r="K34" s="2057"/>
      <c r="L34" s="2057"/>
      <c r="M34" s="2057"/>
      <c r="N34" s="2057"/>
      <c r="O34" s="2057"/>
      <c r="P34" s="2057"/>
      <c r="Q34" s="2057"/>
      <c r="R34" s="2057"/>
      <c r="S34" s="2057"/>
      <c r="T34" s="2057"/>
      <c r="U34" s="2057"/>
      <c r="V34" s="2057"/>
      <c r="W34" s="2057"/>
      <c r="X34" s="2057"/>
      <c r="Y34" s="2057"/>
      <c r="Z34" s="2057"/>
      <c r="AA34" s="2057"/>
      <c r="AB34" s="2057"/>
      <c r="AC34" s="2057"/>
    </row>
    <row r="35" spans="1:29" s="777" customFormat="1" ht="17.100000000000001" customHeight="1">
      <c r="A35" s="780"/>
      <c r="B35" s="780"/>
      <c r="C35" s="780"/>
      <c r="D35" s="780"/>
      <c r="E35" s="780"/>
      <c r="F35" s="780"/>
      <c r="G35" s="780"/>
      <c r="H35" s="780"/>
      <c r="I35" s="780"/>
      <c r="J35" s="780"/>
      <c r="K35" s="2057"/>
      <c r="L35" s="2057"/>
      <c r="M35" s="2057"/>
      <c r="N35" s="2057"/>
      <c r="O35" s="2057"/>
      <c r="P35" s="2057"/>
      <c r="Q35" s="2057"/>
      <c r="R35" s="2057"/>
      <c r="S35" s="2057"/>
      <c r="T35" s="2057"/>
      <c r="U35" s="2057"/>
      <c r="V35" s="2057"/>
      <c r="W35" s="2057"/>
      <c r="X35" s="2057"/>
      <c r="Y35" s="2057"/>
      <c r="Z35" s="2057"/>
      <c r="AA35" s="2057"/>
      <c r="AB35" s="2057"/>
      <c r="AC35" s="2057"/>
    </row>
    <row r="36" spans="1:29" s="777" customFormat="1" ht="17.100000000000001" customHeight="1">
      <c r="A36" s="823"/>
      <c r="B36" s="823"/>
      <c r="C36" s="823"/>
      <c r="D36" s="823"/>
      <c r="E36" s="823"/>
      <c r="F36" s="823"/>
      <c r="G36" s="823"/>
      <c r="H36" s="823"/>
      <c r="I36" s="823"/>
      <c r="J36" s="823"/>
      <c r="K36" s="2058"/>
      <c r="L36" s="2058"/>
      <c r="M36" s="2058"/>
      <c r="N36" s="2058"/>
      <c r="O36" s="2058"/>
      <c r="P36" s="2058"/>
      <c r="Q36" s="2058"/>
      <c r="R36" s="2058"/>
      <c r="S36" s="2058"/>
      <c r="T36" s="2058"/>
      <c r="U36" s="2058"/>
      <c r="V36" s="2058"/>
      <c r="W36" s="2058"/>
      <c r="X36" s="2058"/>
      <c r="Y36" s="2058"/>
      <c r="Z36" s="2058"/>
      <c r="AA36" s="2058"/>
      <c r="AB36" s="2058"/>
      <c r="AC36" s="2058"/>
    </row>
    <row r="37" spans="1:29" s="777" customFormat="1" ht="17.100000000000001" customHeight="1">
      <c r="A37" s="822" t="s">
        <v>3661</v>
      </c>
      <c r="B37" s="822"/>
      <c r="C37" s="822"/>
      <c r="D37" s="822"/>
      <c r="E37" s="822"/>
      <c r="F37" s="822"/>
      <c r="G37" s="822"/>
      <c r="H37" s="822"/>
      <c r="I37" s="822"/>
      <c r="J37" s="822"/>
      <c r="K37" s="822"/>
      <c r="L37" s="822"/>
      <c r="M37" s="822"/>
      <c r="N37" s="822"/>
      <c r="O37" s="822"/>
      <c r="P37" s="822"/>
      <c r="Q37" s="822"/>
      <c r="R37" s="822"/>
      <c r="S37" s="822"/>
      <c r="T37" s="822"/>
      <c r="U37" s="822"/>
      <c r="V37" s="822"/>
      <c r="W37" s="822"/>
      <c r="X37" s="822"/>
      <c r="Y37" s="822"/>
      <c r="Z37" s="822"/>
      <c r="AA37" s="822"/>
      <c r="AB37" s="822"/>
      <c r="AC37" s="822"/>
    </row>
    <row r="38" spans="1:29" ht="17.100000000000001" customHeight="1">
      <c r="A38" s="2054"/>
      <c r="B38" s="2054"/>
      <c r="C38" s="2054"/>
      <c r="D38" s="2054"/>
      <c r="E38" s="2054"/>
      <c r="F38" s="2054"/>
      <c r="G38" s="2054"/>
      <c r="H38" s="2054"/>
      <c r="I38" s="2054"/>
      <c r="J38" s="2054"/>
      <c r="K38" s="2054"/>
      <c r="L38" s="2054"/>
      <c r="M38" s="2054"/>
      <c r="N38" s="2054"/>
      <c r="O38" s="2054"/>
      <c r="P38" s="2054"/>
      <c r="Q38" s="2054"/>
      <c r="R38" s="2054"/>
      <c r="S38" s="2054"/>
      <c r="T38" s="2054"/>
      <c r="U38" s="2054"/>
      <c r="V38" s="2054"/>
      <c r="W38" s="2054"/>
      <c r="X38" s="2054"/>
      <c r="Y38" s="2054"/>
      <c r="Z38" s="2054"/>
      <c r="AA38" s="2054"/>
      <c r="AB38" s="2054"/>
      <c r="AC38" s="2054"/>
    </row>
    <row r="39" spans="1:29" ht="17.100000000000001" customHeight="1">
      <c r="A39" s="2054"/>
      <c r="B39" s="2054"/>
      <c r="C39" s="2054"/>
      <c r="D39" s="2054"/>
      <c r="E39" s="2054"/>
      <c r="F39" s="2054"/>
      <c r="G39" s="2054"/>
      <c r="H39" s="2054"/>
      <c r="I39" s="2054"/>
      <c r="J39" s="2054"/>
      <c r="K39" s="2054"/>
      <c r="L39" s="2054"/>
      <c r="M39" s="2054"/>
      <c r="N39" s="2054"/>
      <c r="O39" s="2054"/>
      <c r="P39" s="2054"/>
      <c r="Q39" s="2054"/>
      <c r="R39" s="2054"/>
      <c r="S39" s="2054"/>
      <c r="T39" s="2054"/>
      <c r="U39" s="2054"/>
      <c r="V39" s="2054"/>
      <c r="W39" s="2054"/>
      <c r="X39" s="2054"/>
      <c r="Y39" s="2054"/>
      <c r="Z39" s="2054"/>
      <c r="AA39" s="2054"/>
      <c r="AB39" s="2054"/>
      <c r="AC39" s="2054"/>
    </row>
    <row r="40" spans="1:29" ht="20.100000000000001" customHeight="1">
      <c r="A40" s="2072"/>
      <c r="B40" s="2072"/>
      <c r="C40" s="2072"/>
      <c r="D40" s="2072"/>
      <c r="E40" s="2072"/>
      <c r="F40" s="2072"/>
      <c r="G40" s="2072"/>
      <c r="H40" s="2072"/>
      <c r="I40" s="2072"/>
      <c r="J40" s="2072"/>
      <c r="K40" s="2072"/>
      <c r="L40" s="2072"/>
      <c r="M40" s="2072"/>
      <c r="N40" s="2072"/>
      <c r="O40" s="2072"/>
      <c r="P40" s="2072"/>
      <c r="Q40" s="2072"/>
      <c r="R40" s="2072"/>
      <c r="S40" s="2072"/>
      <c r="T40" s="2072"/>
      <c r="U40" s="2072"/>
      <c r="V40" s="2072"/>
      <c r="W40" s="2072"/>
      <c r="X40" s="2072"/>
      <c r="Y40" s="2072"/>
      <c r="Z40" s="2072"/>
      <c r="AA40" s="2072"/>
      <c r="AB40" s="2072"/>
      <c r="AC40" s="2072"/>
    </row>
    <row r="86" spans="1:1" ht="20.100000000000001" customHeight="1">
      <c r="A86" s="812" t="s">
        <v>2887</v>
      </c>
    </row>
    <row r="87" spans="1:1" ht="20.100000000000001" customHeight="1">
      <c r="A87" s="812" t="s">
        <v>2889</v>
      </c>
    </row>
    <row r="88" spans="1:1" ht="20.100000000000001" customHeight="1">
      <c r="A88" s="812" t="s">
        <v>2891</v>
      </c>
    </row>
    <row r="89" spans="1:1" ht="20.100000000000001" customHeight="1">
      <c r="A89" s="812" t="s">
        <v>2893</v>
      </c>
    </row>
    <row r="90" spans="1:1" ht="20.100000000000001" customHeight="1">
      <c r="A90" s="834" t="s">
        <v>2895</v>
      </c>
    </row>
    <row r="91" spans="1:1" ht="20.100000000000001" customHeight="1">
      <c r="A91" s="834" t="s">
        <v>2897</v>
      </c>
    </row>
    <row r="92" spans="1:1" ht="20.100000000000001" customHeight="1">
      <c r="A92" s="834" t="s">
        <v>2899</v>
      </c>
    </row>
    <row r="93" spans="1:1" ht="20.100000000000001" customHeight="1">
      <c r="A93" s="834" t="s">
        <v>2901</v>
      </c>
    </row>
    <row r="94" spans="1:1" ht="20.100000000000001" customHeight="1">
      <c r="A94" s="834" t="s">
        <v>2903</v>
      </c>
    </row>
    <row r="95" spans="1:1" ht="20.100000000000001" customHeight="1">
      <c r="A95" s="834" t="s">
        <v>2905</v>
      </c>
    </row>
    <row r="96" spans="1:1" ht="20.100000000000001" customHeight="1">
      <c r="A96" s="834" t="s">
        <v>2907</v>
      </c>
    </row>
    <row r="97" spans="1:1" ht="20.100000000000001" customHeight="1">
      <c r="A97" s="834" t="s">
        <v>2909</v>
      </c>
    </row>
    <row r="98" spans="1:1" ht="20.100000000000001" customHeight="1">
      <c r="A98" s="834" t="s">
        <v>2911</v>
      </c>
    </row>
    <row r="99" spans="1:1" ht="20.100000000000001" customHeight="1">
      <c r="A99" s="834" t="s">
        <v>2913</v>
      </c>
    </row>
  </sheetData>
  <mergeCells count="30">
    <mergeCell ref="AB27:AB28"/>
    <mergeCell ref="J12:AC12"/>
    <mergeCell ref="A2:AC2"/>
    <mergeCell ref="F5:AC5"/>
    <mergeCell ref="F6:AC6"/>
    <mergeCell ref="V8:AB8"/>
    <mergeCell ref="V11:AB11"/>
    <mergeCell ref="AF14:AG14"/>
    <mergeCell ref="AF18:AG18"/>
    <mergeCell ref="AF20:AG20"/>
    <mergeCell ref="I22:L22"/>
    <mergeCell ref="J25:Q26"/>
    <mergeCell ref="T25:AA26"/>
    <mergeCell ref="T16:AC16"/>
    <mergeCell ref="A38:AC38"/>
    <mergeCell ref="A39:AC39"/>
    <mergeCell ref="A40:AC40"/>
    <mergeCell ref="AF30:AG30"/>
    <mergeCell ref="AF31:AG31"/>
    <mergeCell ref="K33:AC33"/>
    <mergeCell ref="K35:AC35"/>
    <mergeCell ref="K36:AC36"/>
    <mergeCell ref="K34:AC34"/>
    <mergeCell ref="J29:Q29"/>
    <mergeCell ref="T29:AA29"/>
    <mergeCell ref="I27:I28"/>
    <mergeCell ref="J27:Q28"/>
    <mergeCell ref="R27:R28"/>
    <mergeCell ref="S27:S28"/>
    <mergeCell ref="T27:AA28"/>
  </mergeCells>
  <phoneticPr fontId="1"/>
  <dataValidations count="2">
    <dataValidation type="list" allowBlank="1" showInputMessage="1" showErrorMessage="1" sqref="Q10:Q11 JM10:JM11 TI10:TI11 ADE10:ADE11 ANA10:ANA11 AWW10:AWW11 BGS10:BGS11 BQO10:BQO11 CAK10:CAK11 CKG10:CKG11 CUC10:CUC11 DDY10:DDY11 DNU10:DNU11 DXQ10:DXQ11 EHM10:EHM11 ERI10:ERI11 FBE10:FBE11 FLA10:FLA11 FUW10:FUW11 GES10:GES11 GOO10:GOO11 GYK10:GYK11 HIG10:HIG11 HSC10:HSC11 IBY10:IBY11 ILU10:ILU11 IVQ10:IVQ11 JFM10:JFM11 JPI10:JPI11 JZE10:JZE11 KJA10:KJA11 KSW10:KSW11 LCS10:LCS11 LMO10:LMO11 LWK10:LWK11 MGG10:MGG11 MQC10:MQC11 MZY10:MZY11 NJU10:NJU11 NTQ10:NTQ11 ODM10:ODM11 ONI10:ONI11 OXE10:OXE11 PHA10:PHA11 PQW10:PQW11 QAS10:QAS11 QKO10:QKO11 QUK10:QUK11 REG10:REG11 ROC10:ROC11 RXY10:RXY11 SHU10:SHU11 SRQ10:SRQ11 TBM10:TBM11 TLI10:TLI11 TVE10:TVE11 UFA10:UFA11 UOW10:UOW11 UYS10:UYS11 VIO10:VIO11 VSK10:VSK11 WCG10:WCG11 WMC10:WMC11 WVY10:WVY11 Q65546:Q65547 JM65546:JM65547 TI65546:TI65547 ADE65546:ADE65547 ANA65546:ANA65547 AWW65546:AWW65547 BGS65546:BGS65547 BQO65546:BQO65547 CAK65546:CAK65547 CKG65546:CKG65547 CUC65546:CUC65547 DDY65546:DDY65547 DNU65546:DNU65547 DXQ65546:DXQ65547 EHM65546:EHM65547 ERI65546:ERI65547 FBE65546:FBE65547 FLA65546:FLA65547 FUW65546:FUW65547 GES65546:GES65547 GOO65546:GOO65547 GYK65546:GYK65547 HIG65546:HIG65547 HSC65546:HSC65547 IBY65546:IBY65547 ILU65546:ILU65547 IVQ65546:IVQ65547 JFM65546:JFM65547 JPI65546:JPI65547 JZE65546:JZE65547 KJA65546:KJA65547 KSW65546:KSW65547 LCS65546:LCS65547 LMO65546:LMO65547 LWK65546:LWK65547 MGG65546:MGG65547 MQC65546:MQC65547 MZY65546:MZY65547 NJU65546:NJU65547 NTQ65546:NTQ65547 ODM65546:ODM65547 ONI65546:ONI65547 OXE65546:OXE65547 PHA65546:PHA65547 PQW65546:PQW65547 QAS65546:QAS65547 QKO65546:QKO65547 QUK65546:QUK65547 REG65546:REG65547 ROC65546:ROC65547 RXY65546:RXY65547 SHU65546:SHU65547 SRQ65546:SRQ65547 TBM65546:TBM65547 TLI65546:TLI65547 TVE65546:TVE65547 UFA65546:UFA65547 UOW65546:UOW65547 UYS65546:UYS65547 VIO65546:VIO65547 VSK65546:VSK65547 WCG65546:WCG65547 WMC65546:WMC65547 WVY65546:WVY65547 Q131082:Q131083 JM131082:JM131083 TI131082:TI131083 ADE131082:ADE131083 ANA131082:ANA131083 AWW131082:AWW131083 BGS131082:BGS131083 BQO131082:BQO131083 CAK131082:CAK131083 CKG131082:CKG131083 CUC131082:CUC131083 DDY131082:DDY131083 DNU131082:DNU131083 DXQ131082:DXQ131083 EHM131082:EHM131083 ERI131082:ERI131083 FBE131082:FBE131083 FLA131082:FLA131083 FUW131082:FUW131083 GES131082:GES131083 GOO131082:GOO131083 GYK131082:GYK131083 HIG131082:HIG131083 HSC131082:HSC131083 IBY131082:IBY131083 ILU131082:ILU131083 IVQ131082:IVQ131083 JFM131082:JFM131083 JPI131082:JPI131083 JZE131082:JZE131083 KJA131082:KJA131083 KSW131082:KSW131083 LCS131082:LCS131083 LMO131082:LMO131083 LWK131082:LWK131083 MGG131082:MGG131083 MQC131082:MQC131083 MZY131082:MZY131083 NJU131082:NJU131083 NTQ131082:NTQ131083 ODM131082:ODM131083 ONI131082:ONI131083 OXE131082:OXE131083 PHA131082:PHA131083 PQW131082:PQW131083 QAS131082:QAS131083 QKO131082:QKO131083 QUK131082:QUK131083 REG131082:REG131083 ROC131082:ROC131083 RXY131082:RXY131083 SHU131082:SHU131083 SRQ131082:SRQ131083 TBM131082:TBM131083 TLI131082:TLI131083 TVE131082:TVE131083 UFA131082:UFA131083 UOW131082:UOW131083 UYS131082:UYS131083 VIO131082:VIO131083 VSK131082:VSK131083 WCG131082:WCG131083 WMC131082:WMC131083 WVY131082:WVY131083 Q196618:Q196619 JM196618:JM196619 TI196618:TI196619 ADE196618:ADE196619 ANA196618:ANA196619 AWW196618:AWW196619 BGS196618:BGS196619 BQO196618:BQO196619 CAK196618:CAK196619 CKG196618:CKG196619 CUC196618:CUC196619 DDY196618:DDY196619 DNU196618:DNU196619 DXQ196618:DXQ196619 EHM196618:EHM196619 ERI196618:ERI196619 FBE196618:FBE196619 FLA196618:FLA196619 FUW196618:FUW196619 GES196618:GES196619 GOO196618:GOO196619 GYK196618:GYK196619 HIG196618:HIG196619 HSC196618:HSC196619 IBY196618:IBY196619 ILU196618:ILU196619 IVQ196618:IVQ196619 JFM196618:JFM196619 JPI196618:JPI196619 JZE196618:JZE196619 KJA196618:KJA196619 KSW196618:KSW196619 LCS196618:LCS196619 LMO196618:LMO196619 LWK196618:LWK196619 MGG196618:MGG196619 MQC196618:MQC196619 MZY196618:MZY196619 NJU196618:NJU196619 NTQ196618:NTQ196619 ODM196618:ODM196619 ONI196618:ONI196619 OXE196618:OXE196619 PHA196618:PHA196619 PQW196618:PQW196619 QAS196618:QAS196619 QKO196618:QKO196619 QUK196618:QUK196619 REG196618:REG196619 ROC196618:ROC196619 RXY196618:RXY196619 SHU196618:SHU196619 SRQ196618:SRQ196619 TBM196618:TBM196619 TLI196618:TLI196619 TVE196618:TVE196619 UFA196618:UFA196619 UOW196618:UOW196619 UYS196618:UYS196619 VIO196618:VIO196619 VSK196618:VSK196619 WCG196618:WCG196619 WMC196618:WMC196619 WVY196618:WVY196619 Q262154:Q262155 JM262154:JM262155 TI262154:TI262155 ADE262154:ADE262155 ANA262154:ANA262155 AWW262154:AWW262155 BGS262154:BGS262155 BQO262154:BQO262155 CAK262154:CAK262155 CKG262154:CKG262155 CUC262154:CUC262155 DDY262154:DDY262155 DNU262154:DNU262155 DXQ262154:DXQ262155 EHM262154:EHM262155 ERI262154:ERI262155 FBE262154:FBE262155 FLA262154:FLA262155 FUW262154:FUW262155 GES262154:GES262155 GOO262154:GOO262155 GYK262154:GYK262155 HIG262154:HIG262155 HSC262154:HSC262155 IBY262154:IBY262155 ILU262154:ILU262155 IVQ262154:IVQ262155 JFM262154:JFM262155 JPI262154:JPI262155 JZE262154:JZE262155 KJA262154:KJA262155 KSW262154:KSW262155 LCS262154:LCS262155 LMO262154:LMO262155 LWK262154:LWK262155 MGG262154:MGG262155 MQC262154:MQC262155 MZY262154:MZY262155 NJU262154:NJU262155 NTQ262154:NTQ262155 ODM262154:ODM262155 ONI262154:ONI262155 OXE262154:OXE262155 PHA262154:PHA262155 PQW262154:PQW262155 QAS262154:QAS262155 QKO262154:QKO262155 QUK262154:QUK262155 REG262154:REG262155 ROC262154:ROC262155 RXY262154:RXY262155 SHU262154:SHU262155 SRQ262154:SRQ262155 TBM262154:TBM262155 TLI262154:TLI262155 TVE262154:TVE262155 UFA262154:UFA262155 UOW262154:UOW262155 UYS262154:UYS262155 VIO262154:VIO262155 VSK262154:VSK262155 WCG262154:WCG262155 WMC262154:WMC262155 WVY262154:WVY262155 Q327690:Q327691 JM327690:JM327691 TI327690:TI327691 ADE327690:ADE327691 ANA327690:ANA327691 AWW327690:AWW327691 BGS327690:BGS327691 BQO327690:BQO327691 CAK327690:CAK327691 CKG327690:CKG327691 CUC327690:CUC327691 DDY327690:DDY327691 DNU327690:DNU327691 DXQ327690:DXQ327691 EHM327690:EHM327691 ERI327690:ERI327691 FBE327690:FBE327691 FLA327690:FLA327691 FUW327690:FUW327691 GES327690:GES327691 GOO327690:GOO327691 GYK327690:GYK327691 HIG327690:HIG327691 HSC327690:HSC327691 IBY327690:IBY327691 ILU327690:ILU327691 IVQ327690:IVQ327691 JFM327690:JFM327691 JPI327690:JPI327691 JZE327690:JZE327691 KJA327690:KJA327691 KSW327690:KSW327691 LCS327690:LCS327691 LMO327690:LMO327691 LWK327690:LWK327691 MGG327690:MGG327691 MQC327690:MQC327691 MZY327690:MZY327691 NJU327690:NJU327691 NTQ327690:NTQ327691 ODM327690:ODM327691 ONI327690:ONI327691 OXE327690:OXE327691 PHA327690:PHA327691 PQW327690:PQW327691 QAS327690:QAS327691 QKO327690:QKO327691 QUK327690:QUK327691 REG327690:REG327691 ROC327690:ROC327691 RXY327690:RXY327691 SHU327690:SHU327691 SRQ327690:SRQ327691 TBM327690:TBM327691 TLI327690:TLI327691 TVE327690:TVE327691 UFA327690:UFA327691 UOW327690:UOW327691 UYS327690:UYS327691 VIO327690:VIO327691 VSK327690:VSK327691 WCG327690:WCG327691 WMC327690:WMC327691 WVY327690:WVY327691 Q393226:Q393227 JM393226:JM393227 TI393226:TI393227 ADE393226:ADE393227 ANA393226:ANA393227 AWW393226:AWW393227 BGS393226:BGS393227 BQO393226:BQO393227 CAK393226:CAK393227 CKG393226:CKG393227 CUC393226:CUC393227 DDY393226:DDY393227 DNU393226:DNU393227 DXQ393226:DXQ393227 EHM393226:EHM393227 ERI393226:ERI393227 FBE393226:FBE393227 FLA393226:FLA393227 FUW393226:FUW393227 GES393226:GES393227 GOO393226:GOO393227 GYK393226:GYK393227 HIG393226:HIG393227 HSC393226:HSC393227 IBY393226:IBY393227 ILU393226:ILU393227 IVQ393226:IVQ393227 JFM393226:JFM393227 JPI393226:JPI393227 JZE393226:JZE393227 KJA393226:KJA393227 KSW393226:KSW393227 LCS393226:LCS393227 LMO393226:LMO393227 LWK393226:LWK393227 MGG393226:MGG393227 MQC393226:MQC393227 MZY393226:MZY393227 NJU393226:NJU393227 NTQ393226:NTQ393227 ODM393226:ODM393227 ONI393226:ONI393227 OXE393226:OXE393227 PHA393226:PHA393227 PQW393226:PQW393227 QAS393226:QAS393227 QKO393226:QKO393227 QUK393226:QUK393227 REG393226:REG393227 ROC393226:ROC393227 RXY393226:RXY393227 SHU393226:SHU393227 SRQ393226:SRQ393227 TBM393226:TBM393227 TLI393226:TLI393227 TVE393226:TVE393227 UFA393226:UFA393227 UOW393226:UOW393227 UYS393226:UYS393227 VIO393226:VIO393227 VSK393226:VSK393227 WCG393226:WCG393227 WMC393226:WMC393227 WVY393226:WVY393227 Q458762:Q458763 JM458762:JM458763 TI458762:TI458763 ADE458762:ADE458763 ANA458762:ANA458763 AWW458762:AWW458763 BGS458762:BGS458763 BQO458762:BQO458763 CAK458762:CAK458763 CKG458762:CKG458763 CUC458762:CUC458763 DDY458762:DDY458763 DNU458762:DNU458763 DXQ458762:DXQ458763 EHM458762:EHM458763 ERI458762:ERI458763 FBE458762:FBE458763 FLA458762:FLA458763 FUW458762:FUW458763 GES458762:GES458763 GOO458762:GOO458763 GYK458762:GYK458763 HIG458762:HIG458763 HSC458762:HSC458763 IBY458762:IBY458763 ILU458762:ILU458763 IVQ458762:IVQ458763 JFM458762:JFM458763 JPI458762:JPI458763 JZE458762:JZE458763 KJA458762:KJA458763 KSW458762:KSW458763 LCS458762:LCS458763 LMO458762:LMO458763 LWK458762:LWK458763 MGG458762:MGG458763 MQC458762:MQC458763 MZY458762:MZY458763 NJU458762:NJU458763 NTQ458762:NTQ458763 ODM458762:ODM458763 ONI458762:ONI458763 OXE458762:OXE458763 PHA458762:PHA458763 PQW458762:PQW458763 QAS458762:QAS458763 QKO458762:QKO458763 QUK458762:QUK458763 REG458762:REG458763 ROC458762:ROC458763 RXY458762:RXY458763 SHU458762:SHU458763 SRQ458762:SRQ458763 TBM458762:TBM458763 TLI458762:TLI458763 TVE458762:TVE458763 UFA458762:UFA458763 UOW458762:UOW458763 UYS458762:UYS458763 VIO458762:VIO458763 VSK458762:VSK458763 WCG458762:WCG458763 WMC458762:WMC458763 WVY458762:WVY458763 Q524298:Q524299 JM524298:JM524299 TI524298:TI524299 ADE524298:ADE524299 ANA524298:ANA524299 AWW524298:AWW524299 BGS524298:BGS524299 BQO524298:BQO524299 CAK524298:CAK524299 CKG524298:CKG524299 CUC524298:CUC524299 DDY524298:DDY524299 DNU524298:DNU524299 DXQ524298:DXQ524299 EHM524298:EHM524299 ERI524298:ERI524299 FBE524298:FBE524299 FLA524298:FLA524299 FUW524298:FUW524299 GES524298:GES524299 GOO524298:GOO524299 GYK524298:GYK524299 HIG524298:HIG524299 HSC524298:HSC524299 IBY524298:IBY524299 ILU524298:ILU524299 IVQ524298:IVQ524299 JFM524298:JFM524299 JPI524298:JPI524299 JZE524298:JZE524299 KJA524298:KJA524299 KSW524298:KSW524299 LCS524298:LCS524299 LMO524298:LMO524299 LWK524298:LWK524299 MGG524298:MGG524299 MQC524298:MQC524299 MZY524298:MZY524299 NJU524298:NJU524299 NTQ524298:NTQ524299 ODM524298:ODM524299 ONI524298:ONI524299 OXE524298:OXE524299 PHA524298:PHA524299 PQW524298:PQW524299 QAS524298:QAS524299 QKO524298:QKO524299 QUK524298:QUK524299 REG524298:REG524299 ROC524298:ROC524299 RXY524298:RXY524299 SHU524298:SHU524299 SRQ524298:SRQ524299 TBM524298:TBM524299 TLI524298:TLI524299 TVE524298:TVE524299 UFA524298:UFA524299 UOW524298:UOW524299 UYS524298:UYS524299 VIO524298:VIO524299 VSK524298:VSK524299 WCG524298:WCG524299 WMC524298:WMC524299 WVY524298:WVY524299 Q589834:Q589835 JM589834:JM589835 TI589834:TI589835 ADE589834:ADE589835 ANA589834:ANA589835 AWW589834:AWW589835 BGS589834:BGS589835 BQO589834:BQO589835 CAK589834:CAK589835 CKG589834:CKG589835 CUC589834:CUC589835 DDY589834:DDY589835 DNU589834:DNU589835 DXQ589834:DXQ589835 EHM589834:EHM589835 ERI589834:ERI589835 FBE589834:FBE589835 FLA589834:FLA589835 FUW589834:FUW589835 GES589834:GES589835 GOO589834:GOO589835 GYK589834:GYK589835 HIG589834:HIG589835 HSC589834:HSC589835 IBY589834:IBY589835 ILU589834:ILU589835 IVQ589834:IVQ589835 JFM589834:JFM589835 JPI589834:JPI589835 JZE589834:JZE589835 KJA589834:KJA589835 KSW589834:KSW589835 LCS589834:LCS589835 LMO589834:LMO589835 LWK589834:LWK589835 MGG589834:MGG589835 MQC589834:MQC589835 MZY589834:MZY589835 NJU589834:NJU589835 NTQ589834:NTQ589835 ODM589834:ODM589835 ONI589834:ONI589835 OXE589834:OXE589835 PHA589834:PHA589835 PQW589834:PQW589835 QAS589834:QAS589835 QKO589834:QKO589835 QUK589834:QUK589835 REG589834:REG589835 ROC589834:ROC589835 RXY589834:RXY589835 SHU589834:SHU589835 SRQ589834:SRQ589835 TBM589834:TBM589835 TLI589834:TLI589835 TVE589834:TVE589835 UFA589834:UFA589835 UOW589834:UOW589835 UYS589834:UYS589835 VIO589834:VIO589835 VSK589834:VSK589835 WCG589834:WCG589835 WMC589834:WMC589835 WVY589834:WVY589835 Q655370:Q655371 JM655370:JM655371 TI655370:TI655371 ADE655370:ADE655371 ANA655370:ANA655371 AWW655370:AWW655371 BGS655370:BGS655371 BQO655370:BQO655371 CAK655370:CAK655371 CKG655370:CKG655371 CUC655370:CUC655371 DDY655370:DDY655371 DNU655370:DNU655371 DXQ655370:DXQ655371 EHM655370:EHM655371 ERI655370:ERI655371 FBE655370:FBE655371 FLA655370:FLA655371 FUW655370:FUW655371 GES655370:GES655371 GOO655370:GOO655371 GYK655370:GYK655371 HIG655370:HIG655371 HSC655370:HSC655371 IBY655370:IBY655371 ILU655370:ILU655371 IVQ655370:IVQ655371 JFM655370:JFM655371 JPI655370:JPI655371 JZE655370:JZE655371 KJA655370:KJA655371 KSW655370:KSW655371 LCS655370:LCS655371 LMO655370:LMO655371 LWK655370:LWK655371 MGG655370:MGG655371 MQC655370:MQC655371 MZY655370:MZY655371 NJU655370:NJU655371 NTQ655370:NTQ655371 ODM655370:ODM655371 ONI655370:ONI655371 OXE655370:OXE655371 PHA655370:PHA655371 PQW655370:PQW655371 QAS655370:QAS655371 QKO655370:QKO655371 QUK655370:QUK655371 REG655370:REG655371 ROC655370:ROC655371 RXY655370:RXY655371 SHU655370:SHU655371 SRQ655370:SRQ655371 TBM655370:TBM655371 TLI655370:TLI655371 TVE655370:TVE655371 UFA655370:UFA655371 UOW655370:UOW655371 UYS655370:UYS655371 VIO655370:VIO655371 VSK655370:VSK655371 WCG655370:WCG655371 WMC655370:WMC655371 WVY655370:WVY655371 Q720906:Q720907 JM720906:JM720907 TI720906:TI720907 ADE720906:ADE720907 ANA720906:ANA720907 AWW720906:AWW720907 BGS720906:BGS720907 BQO720906:BQO720907 CAK720906:CAK720907 CKG720906:CKG720907 CUC720906:CUC720907 DDY720906:DDY720907 DNU720906:DNU720907 DXQ720906:DXQ720907 EHM720906:EHM720907 ERI720906:ERI720907 FBE720906:FBE720907 FLA720906:FLA720907 FUW720906:FUW720907 GES720906:GES720907 GOO720906:GOO720907 GYK720906:GYK720907 HIG720906:HIG720907 HSC720906:HSC720907 IBY720906:IBY720907 ILU720906:ILU720907 IVQ720906:IVQ720907 JFM720906:JFM720907 JPI720906:JPI720907 JZE720906:JZE720907 KJA720906:KJA720907 KSW720906:KSW720907 LCS720906:LCS720907 LMO720906:LMO720907 LWK720906:LWK720907 MGG720906:MGG720907 MQC720906:MQC720907 MZY720906:MZY720907 NJU720906:NJU720907 NTQ720906:NTQ720907 ODM720906:ODM720907 ONI720906:ONI720907 OXE720906:OXE720907 PHA720906:PHA720907 PQW720906:PQW720907 QAS720906:QAS720907 QKO720906:QKO720907 QUK720906:QUK720907 REG720906:REG720907 ROC720906:ROC720907 RXY720906:RXY720907 SHU720906:SHU720907 SRQ720906:SRQ720907 TBM720906:TBM720907 TLI720906:TLI720907 TVE720906:TVE720907 UFA720906:UFA720907 UOW720906:UOW720907 UYS720906:UYS720907 VIO720906:VIO720907 VSK720906:VSK720907 WCG720906:WCG720907 WMC720906:WMC720907 WVY720906:WVY720907 Q786442:Q786443 JM786442:JM786443 TI786442:TI786443 ADE786442:ADE786443 ANA786442:ANA786443 AWW786442:AWW786443 BGS786442:BGS786443 BQO786442:BQO786443 CAK786442:CAK786443 CKG786442:CKG786443 CUC786442:CUC786443 DDY786442:DDY786443 DNU786442:DNU786443 DXQ786442:DXQ786443 EHM786442:EHM786443 ERI786442:ERI786443 FBE786442:FBE786443 FLA786442:FLA786443 FUW786442:FUW786443 GES786442:GES786443 GOO786442:GOO786443 GYK786442:GYK786443 HIG786442:HIG786443 HSC786442:HSC786443 IBY786442:IBY786443 ILU786442:ILU786443 IVQ786442:IVQ786443 JFM786442:JFM786443 JPI786442:JPI786443 JZE786442:JZE786443 KJA786442:KJA786443 KSW786442:KSW786443 LCS786442:LCS786443 LMO786442:LMO786443 LWK786442:LWK786443 MGG786442:MGG786443 MQC786442:MQC786443 MZY786442:MZY786443 NJU786442:NJU786443 NTQ786442:NTQ786443 ODM786442:ODM786443 ONI786442:ONI786443 OXE786442:OXE786443 PHA786442:PHA786443 PQW786442:PQW786443 QAS786442:QAS786443 QKO786442:QKO786443 QUK786442:QUK786443 REG786442:REG786443 ROC786442:ROC786443 RXY786442:RXY786443 SHU786442:SHU786443 SRQ786442:SRQ786443 TBM786442:TBM786443 TLI786442:TLI786443 TVE786442:TVE786443 UFA786442:UFA786443 UOW786442:UOW786443 UYS786442:UYS786443 VIO786442:VIO786443 VSK786442:VSK786443 WCG786442:WCG786443 WMC786442:WMC786443 WVY786442:WVY786443 Q851978:Q851979 JM851978:JM851979 TI851978:TI851979 ADE851978:ADE851979 ANA851978:ANA851979 AWW851978:AWW851979 BGS851978:BGS851979 BQO851978:BQO851979 CAK851978:CAK851979 CKG851978:CKG851979 CUC851978:CUC851979 DDY851978:DDY851979 DNU851978:DNU851979 DXQ851978:DXQ851979 EHM851978:EHM851979 ERI851978:ERI851979 FBE851978:FBE851979 FLA851978:FLA851979 FUW851978:FUW851979 GES851978:GES851979 GOO851978:GOO851979 GYK851978:GYK851979 HIG851978:HIG851979 HSC851978:HSC851979 IBY851978:IBY851979 ILU851978:ILU851979 IVQ851978:IVQ851979 JFM851978:JFM851979 JPI851978:JPI851979 JZE851978:JZE851979 KJA851978:KJA851979 KSW851978:KSW851979 LCS851978:LCS851979 LMO851978:LMO851979 LWK851978:LWK851979 MGG851978:MGG851979 MQC851978:MQC851979 MZY851978:MZY851979 NJU851978:NJU851979 NTQ851978:NTQ851979 ODM851978:ODM851979 ONI851978:ONI851979 OXE851978:OXE851979 PHA851978:PHA851979 PQW851978:PQW851979 QAS851978:QAS851979 QKO851978:QKO851979 QUK851978:QUK851979 REG851978:REG851979 ROC851978:ROC851979 RXY851978:RXY851979 SHU851978:SHU851979 SRQ851978:SRQ851979 TBM851978:TBM851979 TLI851978:TLI851979 TVE851978:TVE851979 UFA851978:UFA851979 UOW851978:UOW851979 UYS851978:UYS851979 VIO851978:VIO851979 VSK851978:VSK851979 WCG851978:WCG851979 WMC851978:WMC851979 WVY851978:WVY851979 Q917514:Q917515 JM917514:JM917515 TI917514:TI917515 ADE917514:ADE917515 ANA917514:ANA917515 AWW917514:AWW917515 BGS917514:BGS917515 BQO917514:BQO917515 CAK917514:CAK917515 CKG917514:CKG917515 CUC917514:CUC917515 DDY917514:DDY917515 DNU917514:DNU917515 DXQ917514:DXQ917515 EHM917514:EHM917515 ERI917514:ERI917515 FBE917514:FBE917515 FLA917514:FLA917515 FUW917514:FUW917515 GES917514:GES917515 GOO917514:GOO917515 GYK917514:GYK917515 HIG917514:HIG917515 HSC917514:HSC917515 IBY917514:IBY917515 ILU917514:ILU917515 IVQ917514:IVQ917515 JFM917514:JFM917515 JPI917514:JPI917515 JZE917514:JZE917515 KJA917514:KJA917515 KSW917514:KSW917515 LCS917514:LCS917515 LMO917514:LMO917515 LWK917514:LWK917515 MGG917514:MGG917515 MQC917514:MQC917515 MZY917514:MZY917515 NJU917514:NJU917515 NTQ917514:NTQ917515 ODM917514:ODM917515 ONI917514:ONI917515 OXE917514:OXE917515 PHA917514:PHA917515 PQW917514:PQW917515 QAS917514:QAS917515 QKO917514:QKO917515 QUK917514:QUK917515 REG917514:REG917515 ROC917514:ROC917515 RXY917514:RXY917515 SHU917514:SHU917515 SRQ917514:SRQ917515 TBM917514:TBM917515 TLI917514:TLI917515 TVE917514:TVE917515 UFA917514:UFA917515 UOW917514:UOW917515 UYS917514:UYS917515 VIO917514:VIO917515 VSK917514:VSK917515 WCG917514:WCG917515 WMC917514:WMC917515 WVY917514:WVY917515 Q983050:Q983051 JM983050:JM983051 TI983050:TI983051 ADE983050:ADE983051 ANA983050:ANA983051 AWW983050:AWW983051 BGS983050:BGS983051 BQO983050:BQO983051 CAK983050:CAK983051 CKG983050:CKG983051 CUC983050:CUC983051 DDY983050:DDY983051 DNU983050:DNU983051 DXQ983050:DXQ983051 EHM983050:EHM983051 ERI983050:ERI983051 FBE983050:FBE983051 FLA983050:FLA983051 FUW983050:FUW983051 GES983050:GES983051 GOO983050:GOO983051 GYK983050:GYK983051 HIG983050:HIG983051 HSC983050:HSC983051 IBY983050:IBY983051 ILU983050:ILU983051 IVQ983050:IVQ983051 JFM983050:JFM983051 JPI983050:JPI983051 JZE983050:JZE983051 KJA983050:KJA983051 KSW983050:KSW983051 LCS983050:LCS983051 LMO983050:LMO983051 LWK983050:LWK983051 MGG983050:MGG983051 MQC983050:MQC983051 MZY983050:MZY983051 NJU983050:NJU983051 NTQ983050:NTQ983051 ODM983050:ODM983051 ONI983050:ONI983051 OXE983050:OXE983051 PHA983050:PHA983051 PQW983050:PQW983051 QAS983050:QAS983051 QKO983050:QKO983051 QUK983050:QUK983051 REG983050:REG983051 ROC983050:ROC983051 RXY983050:RXY983051 SHU983050:SHU983051 SRQ983050:SRQ983051 TBM983050:TBM983051 TLI983050:TLI983051 TVE983050:TVE983051 UFA983050:UFA983051 UOW983050:UOW983051 UYS983050:UYS983051 VIO983050:VIO983051 VSK983050:VSK983051 WCG983050:WCG983051 WMC983050:WMC983051 WVY983050:WVY983051" xr:uid="{21836F6E-805F-48C4-B7F9-A86CAF051AFB}">
      <formula1>"□,■"</formula1>
    </dataValidation>
    <dataValidation type="list" allowBlank="1" showInputMessage="1" showErrorMessage="1" sqref="K24 JG24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K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K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K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K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K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K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K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K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K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K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K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K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K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K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K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U24 JQ24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WWC983064" xr:uid="{95790AD6-B26A-4089-A560-964F3AF70A1C}">
      <formula1>"1,2,3,4"</formula1>
    </dataValidation>
  </dataValidations>
  <pageMargins left="0.78740157480314965" right="0.59055118110236227" top="0.51181102362204722" bottom="0" header="0.51181102362204722" footer="0"/>
  <pageSetup paperSize="9" fitToHeight="0" orientation="portrait" blackAndWhite="1" r:id="rId1"/>
  <headerFooter alignWithMargins="0"/>
  <drawing r:id="rId2"/>
  <legacy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5AAC6-73F8-4D90-BA15-4D622B0E8BAE}">
  <sheetPr>
    <tabColor rgb="FFFFC000"/>
  </sheetPr>
  <dimension ref="A1:BL60"/>
  <sheetViews>
    <sheetView view="pageBreakPreview" zoomScaleNormal="100" zoomScaleSheetLayoutView="100" workbookViewId="0">
      <selection activeCell="F8" sqref="F8:I12"/>
    </sheetView>
  </sheetViews>
  <sheetFormatPr defaultColWidth="2.5" defaultRowHeight="12.75"/>
  <cols>
    <col min="1" max="29" width="3" style="849" customWidth="1"/>
    <col min="30" max="33" width="2.5" style="849"/>
    <col min="34" max="34" width="17.125" style="849" customWidth="1"/>
    <col min="35" max="64" width="2.875" style="849" customWidth="1"/>
    <col min="65" max="256" width="2.5" style="849"/>
    <col min="257" max="285" width="3" style="849" customWidth="1"/>
    <col min="286" max="289" width="2.5" style="849"/>
    <col min="290" max="290" width="17.125" style="849" customWidth="1"/>
    <col min="291" max="320" width="2.875" style="849" customWidth="1"/>
    <col min="321" max="512" width="2.5" style="849"/>
    <col min="513" max="541" width="3" style="849" customWidth="1"/>
    <col min="542" max="545" width="2.5" style="849"/>
    <col min="546" max="546" width="17.125" style="849" customWidth="1"/>
    <col min="547" max="576" width="2.875" style="849" customWidth="1"/>
    <col min="577" max="768" width="2.5" style="849"/>
    <col min="769" max="797" width="3" style="849" customWidth="1"/>
    <col min="798" max="801" width="2.5" style="849"/>
    <col min="802" max="802" width="17.125" style="849" customWidth="1"/>
    <col min="803" max="832" width="2.875" style="849" customWidth="1"/>
    <col min="833" max="1024" width="2.5" style="849"/>
    <col min="1025" max="1053" width="3" style="849" customWidth="1"/>
    <col min="1054" max="1057" width="2.5" style="849"/>
    <col min="1058" max="1058" width="17.125" style="849" customWidth="1"/>
    <col min="1059" max="1088" width="2.875" style="849" customWidth="1"/>
    <col min="1089" max="1280" width="2.5" style="849"/>
    <col min="1281" max="1309" width="3" style="849" customWidth="1"/>
    <col min="1310" max="1313" width="2.5" style="849"/>
    <col min="1314" max="1314" width="17.125" style="849" customWidth="1"/>
    <col min="1315" max="1344" width="2.875" style="849" customWidth="1"/>
    <col min="1345" max="1536" width="2.5" style="849"/>
    <col min="1537" max="1565" width="3" style="849" customWidth="1"/>
    <col min="1566" max="1569" width="2.5" style="849"/>
    <col min="1570" max="1570" width="17.125" style="849" customWidth="1"/>
    <col min="1571" max="1600" width="2.875" style="849" customWidth="1"/>
    <col min="1601" max="1792" width="2.5" style="849"/>
    <col min="1793" max="1821" width="3" style="849" customWidth="1"/>
    <col min="1822" max="1825" width="2.5" style="849"/>
    <col min="1826" max="1826" width="17.125" style="849" customWidth="1"/>
    <col min="1827" max="1856" width="2.875" style="849" customWidth="1"/>
    <col min="1857" max="2048" width="2.5" style="849"/>
    <col min="2049" max="2077" width="3" style="849" customWidth="1"/>
    <col min="2078" max="2081" width="2.5" style="849"/>
    <col min="2082" max="2082" width="17.125" style="849" customWidth="1"/>
    <col min="2083" max="2112" width="2.875" style="849" customWidth="1"/>
    <col min="2113" max="2304" width="2.5" style="849"/>
    <col min="2305" max="2333" width="3" style="849" customWidth="1"/>
    <col min="2334" max="2337" width="2.5" style="849"/>
    <col min="2338" max="2338" width="17.125" style="849" customWidth="1"/>
    <col min="2339" max="2368" width="2.875" style="849" customWidth="1"/>
    <col min="2369" max="2560" width="2.5" style="849"/>
    <col min="2561" max="2589" width="3" style="849" customWidth="1"/>
    <col min="2590" max="2593" width="2.5" style="849"/>
    <col min="2594" max="2594" width="17.125" style="849" customWidth="1"/>
    <col min="2595" max="2624" width="2.875" style="849" customWidth="1"/>
    <col min="2625" max="2816" width="2.5" style="849"/>
    <col min="2817" max="2845" width="3" style="849" customWidth="1"/>
    <col min="2846" max="2849" width="2.5" style="849"/>
    <col min="2850" max="2850" width="17.125" style="849" customWidth="1"/>
    <col min="2851" max="2880" width="2.875" style="849" customWidth="1"/>
    <col min="2881" max="3072" width="2.5" style="849"/>
    <col min="3073" max="3101" width="3" style="849" customWidth="1"/>
    <col min="3102" max="3105" width="2.5" style="849"/>
    <col min="3106" max="3106" width="17.125" style="849" customWidth="1"/>
    <col min="3107" max="3136" width="2.875" style="849" customWidth="1"/>
    <col min="3137" max="3328" width="2.5" style="849"/>
    <col min="3329" max="3357" width="3" style="849" customWidth="1"/>
    <col min="3358" max="3361" width="2.5" style="849"/>
    <col min="3362" max="3362" width="17.125" style="849" customWidth="1"/>
    <col min="3363" max="3392" width="2.875" style="849" customWidth="1"/>
    <col min="3393" max="3584" width="2.5" style="849"/>
    <col min="3585" max="3613" width="3" style="849" customWidth="1"/>
    <col min="3614" max="3617" width="2.5" style="849"/>
    <col min="3618" max="3618" width="17.125" style="849" customWidth="1"/>
    <col min="3619" max="3648" width="2.875" style="849" customWidth="1"/>
    <col min="3649" max="3840" width="2.5" style="849"/>
    <col min="3841" max="3869" width="3" style="849" customWidth="1"/>
    <col min="3870" max="3873" width="2.5" style="849"/>
    <col min="3874" max="3874" width="17.125" style="849" customWidth="1"/>
    <col min="3875" max="3904" width="2.875" style="849" customWidth="1"/>
    <col min="3905" max="4096" width="2.5" style="849"/>
    <col min="4097" max="4125" width="3" style="849" customWidth="1"/>
    <col min="4126" max="4129" width="2.5" style="849"/>
    <col min="4130" max="4130" width="17.125" style="849" customWidth="1"/>
    <col min="4131" max="4160" width="2.875" style="849" customWidth="1"/>
    <col min="4161" max="4352" width="2.5" style="849"/>
    <col min="4353" max="4381" width="3" style="849" customWidth="1"/>
    <col min="4382" max="4385" width="2.5" style="849"/>
    <col min="4386" max="4386" width="17.125" style="849" customWidth="1"/>
    <col min="4387" max="4416" width="2.875" style="849" customWidth="1"/>
    <col min="4417" max="4608" width="2.5" style="849"/>
    <col min="4609" max="4637" width="3" style="849" customWidth="1"/>
    <col min="4638" max="4641" width="2.5" style="849"/>
    <col min="4642" max="4642" width="17.125" style="849" customWidth="1"/>
    <col min="4643" max="4672" width="2.875" style="849" customWidth="1"/>
    <col min="4673" max="4864" width="2.5" style="849"/>
    <col min="4865" max="4893" width="3" style="849" customWidth="1"/>
    <col min="4894" max="4897" width="2.5" style="849"/>
    <col min="4898" max="4898" width="17.125" style="849" customWidth="1"/>
    <col min="4899" max="4928" width="2.875" style="849" customWidth="1"/>
    <col min="4929" max="5120" width="2.5" style="849"/>
    <col min="5121" max="5149" width="3" style="849" customWidth="1"/>
    <col min="5150" max="5153" width="2.5" style="849"/>
    <col min="5154" max="5154" width="17.125" style="849" customWidth="1"/>
    <col min="5155" max="5184" width="2.875" style="849" customWidth="1"/>
    <col min="5185" max="5376" width="2.5" style="849"/>
    <col min="5377" max="5405" width="3" style="849" customWidth="1"/>
    <col min="5406" max="5409" width="2.5" style="849"/>
    <col min="5410" max="5410" width="17.125" style="849" customWidth="1"/>
    <col min="5411" max="5440" width="2.875" style="849" customWidth="1"/>
    <col min="5441" max="5632" width="2.5" style="849"/>
    <col min="5633" max="5661" width="3" style="849" customWidth="1"/>
    <col min="5662" max="5665" width="2.5" style="849"/>
    <col min="5666" max="5666" width="17.125" style="849" customWidth="1"/>
    <col min="5667" max="5696" width="2.875" style="849" customWidth="1"/>
    <col min="5697" max="5888" width="2.5" style="849"/>
    <col min="5889" max="5917" width="3" style="849" customWidth="1"/>
    <col min="5918" max="5921" width="2.5" style="849"/>
    <col min="5922" max="5922" width="17.125" style="849" customWidth="1"/>
    <col min="5923" max="5952" width="2.875" style="849" customWidth="1"/>
    <col min="5953" max="6144" width="2.5" style="849"/>
    <col min="6145" max="6173" width="3" style="849" customWidth="1"/>
    <col min="6174" max="6177" width="2.5" style="849"/>
    <col min="6178" max="6178" width="17.125" style="849" customWidth="1"/>
    <col min="6179" max="6208" width="2.875" style="849" customWidth="1"/>
    <col min="6209" max="6400" width="2.5" style="849"/>
    <col min="6401" max="6429" width="3" style="849" customWidth="1"/>
    <col min="6430" max="6433" width="2.5" style="849"/>
    <col min="6434" max="6434" width="17.125" style="849" customWidth="1"/>
    <col min="6435" max="6464" width="2.875" style="849" customWidth="1"/>
    <col min="6465" max="6656" width="2.5" style="849"/>
    <col min="6657" max="6685" width="3" style="849" customWidth="1"/>
    <col min="6686" max="6689" width="2.5" style="849"/>
    <col min="6690" max="6690" width="17.125" style="849" customWidth="1"/>
    <col min="6691" max="6720" width="2.875" style="849" customWidth="1"/>
    <col min="6721" max="6912" width="2.5" style="849"/>
    <col min="6913" max="6941" width="3" style="849" customWidth="1"/>
    <col min="6942" max="6945" width="2.5" style="849"/>
    <col min="6946" max="6946" width="17.125" style="849" customWidth="1"/>
    <col min="6947" max="6976" width="2.875" style="849" customWidth="1"/>
    <col min="6977" max="7168" width="2.5" style="849"/>
    <col min="7169" max="7197" width="3" style="849" customWidth="1"/>
    <col min="7198" max="7201" width="2.5" style="849"/>
    <col min="7202" max="7202" width="17.125" style="849" customWidth="1"/>
    <col min="7203" max="7232" width="2.875" style="849" customWidth="1"/>
    <col min="7233" max="7424" width="2.5" style="849"/>
    <col min="7425" max="7453" width="3" style="849" customWidth="1"/>
    <col min="7454" max="7457" width="2.5" style="849"/>
    <col min="7458" max="7458" width="17.125" style="849" customWidth="1"/>
    <col min="7459" max="7488" width="2.875" style="849" customWidth="1"/>
    <col min="7489" max="7680" width="2.5" style="849"/>
    <col min="7681" max="7709" width="3" style="849" customWidth="1"/>
    <col min="7710" max="7713" width="2.5" style="849"/>
    <col min="7714" max="7714" width="17.125" style="849" customWidth="1"/>
    <col min="7715" max="7744" width="2.875" style="849" customWidth="1"/>
    <col min="7745" max="7936" width="2.5" style="849"/>
    <col min="7937" max="7965" width="3" style="849" customWidth="1"/>
    <col min="7966" max="7969" width="2.5" style="849"/>
    <col min="7970" max="7970" width="17.125" style="849" customWidth="1"/>
    <col min="7971" max="8000" width="2.875" style="849" customWidth="1"/>
    <col min="8001" max="8192" width="2.5" style="849"/>
    <col min="8193" max="8221" width="3" style="849" customWidth="1"/>
    <col min="8222" max="8225" width="2.5" style="849"/>
    <col min="8226" max="8226" width="17.125" style="849" customWidth="1"/>
    <col min="8227" max="8256" width="2.875" style="849" customWidth="1"/>
    <col min="8257" max="8448" width="2.5" style="849"/>
    <col min="8449" max="8477" width="3" style="849" customWidth="1"/>
    <col min="8478" max="8481" width="2.5" style="849"/>
    <col min="8482" max="8482" width="17.125" style="849" customWidth="1"/>
    <col min="8483" max="8512" width="2.875" style="849" customWidth="1"/>
    <col min="8513" max="8704" width="2.5" style="849"/>
    <col min="8705" max="8733" width="3" style="849" customWidth="1"/>
    <col min="8734" max="8737" width="2.5" style="849"/>
    <col min="8738" max="8738" width="17.125" style="849" customWidth="1"/>
    <col min="8739" max="8768" width="2.875" style="849" customWidth="1"/>
    <col min="8769" max="8960" width="2.5" style="849"/>
    <col min="8961" max="8989" width="3" style="849" customWidth="1"/>
    <col min="8990" max="8993" width="2.5" style="849"/>
    <col min="8994" max="8994" width="17.125" style="849" customWidth="1"/>
    <col min="8995" max="9024" width="2.875" style="849" customWidth="1"/>
    <col min="9025" max="9216" width="2.5" style="849"/>
    <col min="9217" max="9245" width="3" style="849" customWidth="1"/>
    <col min="9246" max="9249" width="2.5" style="849"/>
    <col min="9250" max="9250" width="17.125" style="849" customWidth="1"/>
    <col min="9251" max="9280" width="2.875" style="849" customWidth="1"/>
    <col min="9281" max="9472" width="2.5" style="849"/>
    <col min="9473" max="9501" width="3" style="849" customWidth="1"/>
    <col min="9502" max="9505" width="2.5" style="849"/>
    <col min="9506" max="9506" width="17.125" style="849" customWidth="1"/>
    <col min="9507" max="9536" width="2.875" style="849" customWidth="1"/>
    <col min="9537" max="9728" width="2.5" style="849"/>
    <col min="9729" max="9757" width="3" style="849" customWidth="1"/>
    <col min="9758" max="9761" width="2.5" style="849"/>
    <col min="9762" max="9762" width="17.125" style="849" customWidth="1"/>
    <col min="9763" max="9792" width="2.875" style="849" customWidth="1"/>
    <col min="9793" max="9984" width="2.5" style="849"/>
    <col min="9985" max="10013" width="3" style="849" customWidth="1"/>
    <col min="10014" max="10017" width="2.5" style="849"/>
    <col min="10018" max="10018" width="17.125" style="849" customWidth="1"/>
    <col min="10019" max="10048" width="2.875" style="849" customWidth="1"/>
    <col min="10049" max="10240" width="2.5" style="849"/>
    <col min="10241" max="10269" width="3" style="849" customWidth="1"/>
    <col min="10270" max="10273" width="2.5" style="849"/>
    <col min="10274" max="10274" width="17.125" style="849" customWidth="1"/>
    <col min="10275" max="10304" width="2.875" style="849" customWidth="1"/>
    <col min="10305" max="10496" width="2.5" style="849"/>
    <col min="10497" max="10525" width="3" style="849" customWidth="1"/>
    <col min="10526" max="10529" width="2.5" style="849"/>
    <col min="10530" max="10530" width="17.125" style="849" customWidth="1"/>
    <col min="10531" max="10560" width="2.875" style="849" customWidth="1"/>
    <col min="10561" max="10752" width="2.5" style="849"/>
    <col min="10753" max="10781" width="3" style="849" customWidth="1"/>
    <col min="10782" max="10785" width="2.5" style="849"/>
    <col min="10786" max="10786" width="17.125" style="849" customWidth="1"/>
    <col min="10787" max="10816" width="2.875" style="849" customWidth="1"/>
    <col min="10817" max="11008" width="2.5" style="849"/>
    <col min="11009" max="11037" width="3" style="849" customWidth="1"/>
    <col min="11038" max="11041" width="2.5" style="849"/>
    <col min="11042" max="11042" width="17.125" style="849" customWidth="1"/>
    <col min="11043" max="11072" width="2.875" style="849" customWidth="1"/>
    <col min="11073" max="11264" width="2.5" style="849"/>
    <col min="11265" max="11293" width="3" style="849" customWidth="1"/>
    <col min="11294" max="11297" width="2.5" style="849"/>
    <col min="11298" max="11298" width="17.125" style="849" customWidth="1"/>
    <col min="11299" max="11328" width="2.875" style="849" customWidth="1"/>
    <col min="11329" max="11520" width="2.5" style="849"/>
    <col min="11521" max="11549" width="3" style="849" customWidth="1"/>
    <col min="11550" max="11553" width="2.5" style="849"/>
    <col min="11554" max="11554" width="17.125" style="849" customWidth="1"/>
    <col min="11555" max="11584" width="2.875" style="849" customWidth="1"/>
    <col min="11585" max="11776" width="2.5" style="849"/>
    <col min="11777" max="11805" width="3" style="849" customWidth="1"/>
    <col min="11806" max="11809" width="2.5" style="849"/>
    <col min="11810" max="11810" width="17.125" style="849" customWidth="1"/>
    <col min="11811" max="11840" width="2.875" style="849" customWidth="1"/>
    <col min="11841" max="12032" width="2.5" style="849"/>
    <col min="12033" max="12061" width="3" style="849" customWidth="1"/>
    <col min="12062" max="12065" width="2.5" style="849"/>
    <col min="12066" max="12066" width="17.125" style="849" customWidth="1"/>
    <col min="12067" max="12096" width="2.875" style="849" customWidth="1"/>
    <col min="12097" max="12288" width="2.5" style="849"/>
    <col min="12289" max="12317" width="3" style="849" customWidth="1"/>
    <col min="12318" max="12321" width="2.5" style="849"/>
    <col min="12322" max="12322" width="17.125" style="849" customWidth="1"/>
    <col min="12323" max="12352" width="2.875" style="849" customWidth="1"/>
    <col min="12353" max="12544" width="2.5" style="849"/>
    <col min="12545" max="12573" width="3" style="849" customWidth="1"/>
    <col min="12574" max="12577" width="2.5" style="849"/>
    <col min="12578" max="12578" width="17.125" style="849" customWidth="1"/>
    <col min="12579" max="12608" width="2.875" style="849" customWidth="1"/>
    <col min="12609" max="12800" width="2.5" style="849"/>
    <col min="12801" max="12829" width="3" style="849" customWidth="1"/>
    <col min="12830" max="12833" width="2.5" style="849"/>
    <col min="12834" max="12834" width="17.125" style="849" customWidth="1"/>
    <col min="12835" max="12864" width="2.875" style="849" customWidth="1"/>
    <col min="12865" max="13056" width="2.5" style="849"/>
    <col min="13057" max="13085" width="3" style="849" customWidth="1"/>
    <col min="13086" max="13089" width="2.5" style="849"/>
    <col min="13090" max="13090" width="17.125" style="849" customWidth="1"/>
    <col min="13091" max="13120" width="2.875" style="849" customWidth="1"/>
    <col min="13121" max="13312" width="2.5" style="849"/>
    <col min="13313" max="13341" width="3" style="849" customWidth="1"/>
    <col min="13342" max="13345" width="2.5" style="849"/>
    <col min="13346" max="13346" width="17.125" style="849" customWidth="1"/>
    <col min="13347" max="13376" width="2.875" style="849" customWidth="1"/>
    <col min="13377" max="13568" width="2.5" style="849"/>
    <col min="13569" max="13597" width="3" style="849" customWidth="1"/>
    <col min="13598" max="13601" width="2.5" style="849"/>
    <col min="13602" max="13602" width="17.125" style="849" customWidth="1"/>
    <col min="13603" max="13632" width="2.875" style="849" customWidth="1"/>
    <col min="13633" max="13824" width="2.5" style="849"/>
    <col min="13825" max="13853" width="3" style="849" customWidth="1"/>
    <col min="13854" max="13857" width="2.5" style="849"/>
    <col min="13858" max="13858" width="17.125" style="849" customWidth="1"/>
    <col min="13859" max="13888" width="2.875" style="849" customWidth="1"/>
    <col min="13889" max="14080" width="2.5" style="849"/>
    <col min="14081" max="14109" width="3" style="849" customWidth="1"/>
    <col min="14110" max="14113" width="2.5" style="849"/>
    <col min="14114" max="14114" width="17.125" style="849" customWidth="1"/>
    <col min="14115" max="14144" width="2.875" style="849" customWidth="1"/>
    <col min="14145" max="14336" width="2.5" style="849"/>
    <col min="14337" max="14365" width="3" style="849" customWidth="1"/>
    <col min="14366" max="14369" width="2.5" style="849"/>
    <col min="14370" max="14370" width="17.125" style="849" customWidth="1"/>
    <col min="14371" max="14400" width="2.875" style="849" customWidth="1"/>
    <col min="14401" max="14592" width="2.5" style="849"/>
    <col min="14593" max="14621" width="3" style="849" customWidth="1"/>
    <col min="14622" max="14625" width="2.5" style="849"/>
    <col min="14626" max="14626" width="17.125" style="849" customWidth="1"/>
    <col min="14627" max="14656" width="2.875" style="849" customWidth="1"/>
    <col min="14657" max="14848" width="2.5" style="849"/>
    <col min="14849" max="14877" width="3" style="849" customWidth="1"/>
    <col min="14878" max="14881" width="2.5" style="849"/>
    <col min="14882" max="14882" width="17.125" style="849" customWidth="1"/>
    <col min="14883" max="14912" width="2.875" style="849" customWidth="1"/>
    <col min="14913" max="15104" width="2.5" style="849"/>
    <col min="15105" max="15133" width="3" style="849" customWidth="1"/>
    <col min="15134" max="15137" width="2.5" style="849"/>
    <col min="15138" max="15138" width="17.125" style="849" customWidth="1"/>
    <col min="15139" max="15168" width="2.875" style="849" customWidth="1"/>
    <col min="15169" max="15360" width="2.5" style="849"/>
    <col min="15361" max="15389" width="3" style="849" customWidth="1"/>
    <col min="15390" max="15393" width="2.5" style="849"/>
    <col min="15394" max="15394" width="17.125" style="849" customWidth="1"/>
    <col min="15395" max="15424" width="2.875" style="849" customWidth="1"/>
    <col min="15425" max="15616" width="2.5" style="849"/>
    <col min="15617" max="15645" width="3" style="849" customWidth="1"/>
    <col min="15646" max="15649" width="2.5" style="849"/>
    <col min="15650" max="15650" width="17.125" style="849" customWidth="1"/>
    <col min="15651" max="15680" width="2.875" style="849" customWidth="1"/>
    <col min="15681" max="15872" width="2.5" style="849"/>
    <col min="15873" max="15901" width="3" style="849" customWidth="1"/>
    <col min="15902" max="15905" width="2.5" style="849"/>
    <col min="15906" max="15906" width="17.125" style="849" customWidth="1"/>
    <col min="15907" max="15936" width="2.875" style="849" customWidth="1"/>
    <col min="15937" max="16128" width="2.5" style="849"/>
    <col min="16129" max="16157" width="3" style="849" customWidth="1"/>
    <col min="16158" max="16161" width="2.5" style="849"/>
    <col min="16162" max="16162" width="17.125" style="849" customWidth="1"/>
    <col min="16163" max="16192" width="2.875" style="849" customWidth="1"/>
    <col min="16193" max="16384" width="2.5" style="849"/>
  </cols>
  <sheetData>
    <row r="1" spans="1:64" ht="16.5" customHeight="1">
      <c r="A1" s="2139" t="s">
        <v>3662</v>
      </c>
      <c r="B1" s="2139"/>
      <c r="C1" s="2139"/>
      <c r="D1" s="2139"/>
      <c r="E1" s="2139"/>
      <c r="F1" s="2139"/>
      <c r="G1" s="2139"/>
      <c r="H1" s="2139"/>
      <c r="I1" s="2139"/>
      <c r="J1" s="2139"/>
      <c r="K1" s="2139"/>
      <c r="L1" s="2139"/>
      <c r="M1" s="2139"/>
      <c r="N1" s="2139"/>
      <c r="O1" s="2139"/>
      <c r="P1" s="2139"/>
      <c r="Q1" s="2139"/>
      <c r="R1" s="2139"/>
      <c r="S1" s="2139"/>
      <c r="T1" s="2139"/>
      <c r="U1" s="2139"/>
      <c r="V1" s="2139"/>
      <c r="W1" s="2139"/>
      <c r="X1" s="2139"/>
      <c r="Y1" s="2139"/>
      <c r="Z1" s="2139"/>
      <c r="AA1" s="2139"/>
      <c r="AB1" s="2139"/>
      <c r="AC1" s="2139"/>
      <c r="AH1" s="2140" t="s">
        <v>3663</v>
      </c>
      <c r="AI1" s="2140"/>
      <c r="AJ1" s="2140"/>
      <c r="AK1" s="2140"/>
      <c r="AL1" s="2140"/>
      <c r="AM1" s="2140"/>
    </row>
    <row r="2" spans="1:64" ht="16.5" customHeight="1">
      <c r="A2" s="850" t="s">
        <v>3664</v>
      </c>
      <c r="B2" s="850"/>
      <c r="C2" s="850"/>
      <c r="D2" s="850"/>
      <c r="E2" s="850"/>
      <c r="F2" s="850"/>
      <c r="G2" s="850"/>
      <c r="H2" s="850"/>
      <c r="I2" s="850"/>
      <c r="J2" s="850"/>
      <c r="K2" s="850"/>
      <c r="L2" s="850"/>
      <c r="M2" s="850"/>
      <c r="N2" s="850"/>
      <c r="O2" s="850"/>
      <c r="P2" s="850"/>
      <c r="Q2" s="850"/>
      <c r="R2" s="850"/>
      <c r="S2" s="850"/>
      <c r="T2" s="850"/>
      <c r="U2" s="850"/>
      <c r="V2" s="850"/>
      <c r="W2" s="850"/>
      <c r="X2" s="850"/>
      <c r="Y2" s="850"/>
      <c r="Z2" s="850"/>
      <c r="AA2" s="850"/>
      <c r="AB2" s="850"/>
      <c r="AC2" s="850"/>
      <c r="AH2" s="2141"/>
      <c r="AI2" s="2141"/>
      <c r="AJ2" s="2141"/>
      <c r="AK2" s="2141"/>
      <c r="AL2" s="2141"/>
      <c r="AM2" s="2141"/>
    </row>
    <row r="3" spans="1:64" s="851" customFormat="1" ht="13.15" customHeight="1">
      <c r="A3" s="2079"/>
      <c r="B3" s="2133"/>
      <c r="C3" s="2133"/>
      <c r="D3" s="2133"/>
      <c r="E3" s="2134"/>
      <c r="F3" s="2115" t="s">
        <v>3665</v>
      </c>
      <c r="G3" s="2116"/>
      <c r="H3" s="2116"/>
      <c r="I3" s="2117"/>
      <c r="J3" s="2085" t="s">
        <v>3666</v>
      </c>
      <c r="K3" s="2086"/>
      <c r="L3" s="2086"/>
      <c r="M3" s="2087"/>
      <c r="N3" s="2115" t="s">
        <v>3667</v>
      </c>
      <c r="O3" s="2116"/>
      <c r="P3" s="2116"/>
      <c r="Q3" s="2117"/>
      <c r="R3" s="2085" t="s">
        <v>3668</v>
      </c>
      <c r="S3" s="2086"/>
      <c r="T3" s="2086"/>
      <c r="U3" s="2087"/>
      <c r="V3" s="2085" t="s">
        <v>3669</v>
      </c>
      <c r="W3" s="2086"/>
      <c r="X3" s="2086"/>
      <c r="Y3" s="2087"/>
      <c r="Z3" s="2115" t="s">
        <v>3670</v>
      </c>
      <c r="AA3" s="2116"/>
      <c r="AB3" s="2116"/>
      <c r="AC3" s="2117"/>
      <c r="AH3" s="2142"/>
      <c r="AI3" s="2079" t="s">
        <v>3665</v>
      </c>
      <c r="AJ3" s="2133"/>
      <c r="AK3" s="2133"/>
      <c r="AL3" s="2133"/>
      <c r="AM3" s="2134"/>
      <c r="AN3" s="2079" t="s">
        <v>3666</v>
      </c>
      <c r="AO3" s="2133"/>
      <c r="AP3" s="2133"/>
      <c r="AQ3" s="2133"/>
      <c r="AR3" s="2134"/>
      <c r="AS3" s="2079" t="s">
        <v>3667</v>
      </c>
      <c r="AT3" s="2133"/>
      <c r="AU3" s="2133"/>
      <c r="AV3" s="2133"/>
      <c r="AW3" s="2134"/>
      <c r="AX3" s="2079" t="s">
        <v>3668</v>
      </c>
      <c r="AY3" s="2133"/>
      <c r="AZ3" s="2133"/>
      <c r="BA3" s="2133"/>
      <c r="BB3" s="2134"/>
      <c r="BC3" s="2079" t="s">
        <v>3669</v>
      </c>
      <c r="BD3" s="2133"/>
      <c r="BE3" s="2133"/>
      <c r="BF3" s="2133"/>
      <c r="BG3" s="2134"/>
      <c r="BH3" s="2079" t="s">
        <v>3670</v>
      </c>
      <c r="BI3" s="2133"/>
      <c r="BJ3" s="2133"/>
      <c r="BK3" s="2133"/>
      <c r="BL3" s="2134"/>
    </row>
    <row r="4" spans="1:64" s="851" customFormat="1" ht="13.15" customHeight="1">
      <c r="A4" s="2080"/>
      <c r="B4" s="2135"/>
      <c r="C4" s="2135"/>
      <c r="D4" s="2135"/>
      <c r="E4" s="2136"/>
      <c r="F4" s="2118"/>
      <c r="G4" s="2119"/>
      <c r="H4" s="2119"/>
      <c r="I4" s="2120"/>
      <c r="J4" s="2088"/>
      <c r="K4" s="2089"/>
      <c r="L4" s="2089"/>
      <c r="M4" s="2090"/>
      <c r="N4" s="2118"/>
      <c r="O4" s="2119"/>
      <c r="P4" s="2119"/>
      <c r="Q4" s="2120"/>
      <c r="R4" s="2088"/>
      <c r="S4" s="2089"/>
      <c r="T4" s="2089"/>
      <c r="U4" s="2090"/>
      <c r="V4" s="2088"/>
      <c r="W4" s="2089"/>
      <c r="X4" s="2089"/>
      <c r="Y4" s="2090"/>
      <c r="Z4" s="2118"/>
      <c r="AA4" s="2119"/>
      <c r="AB4" s="2119"/>
      <c r="AC4" s="2120"/>
      <c r="AH4" s="2143"/>
      <c r="AI4" s="2080"/>
      <c r="AJ4" s="2135"/>
      <c r="AK4" s="2135"/>
      <c r="AL4" s="2135"/>
      <c r="AM4" s="2136"/>
      <c r="AN4" s="2080"/>
      <c r="AO4" s="2135"/>
      <c r="AP4" s="2135"/>
      <c r="AQ4" s="2135"/>
      <c r="AR4" s="2136"/>
      <c r="AS4" s="2080"/>
      <c r="AT4" s="2135"/>
      <c r="AU4" s="2135"/>
      <c r="AV4" s="2135"/>
      <c r="AW4" s="2136"/>
      <c r="AX4" s="2080"/>
      <c r="AY4" s="2135"/>
      <c r="AZ4" s="2135"/>
      <c r="BA4" s="2135"/>
      <c r="BB4" s="2136"/>
      <c r="BC4" s="2080"/>
      <c r="BD4" s="2135"/>
      <c r="BE4" s="2135"/>
      <c r="BF4" s="2135"/>
      <c r="BG4" s="2136"/>
      <c r="BH4" s="2080"/>
      <c r="BI4" s="2135"/>
      <c r="BJ4" s="2135"/>
      <c r="BK4" s="2135"/>
      <c r="BL4" s="2136"/>
    </row>
    <row r="5" spans="1:64" s="851" customFormat="1" ht="13.15" customHeight="1">
      <c r="A5" s="2080"/>
      <c r="B5" s="2135"/>
      <c r="C5" s="2135"/>
      <c r="D5" s="2135"/>
      <c r="E5" s="2136"/>
      <c r="F5" s="2118"/>
      <c r="G5" s="2119"/>
      <c r="H5" s="2119"/>
      <c r="I5" s="2120"/>
      <c r="J5" s="2088"/>
      <c r="K5" s="2089"/>
      <c r="L5" s="2089"/>
      <c r="M5" s="2090"/>
      <c r="N5" s="2118"/>
      <c r="O5" s="2119"/>
      <c r="P5" s="2119"/>
      <c r="Q5" s="2120"/>
      <c r="R5" s="2088"/>
      <c r="S5" s="2089"/>
      <c r="T5" s="2089"/>
      <c r="U5" s="2090"/>
      <c r="V5" s="2088"/>
      <c r="W5" s="2089"/>
      <c r="X5" s="2089"/>
      <c r="Y5" s="2090"/>
      <c r="Z5" s="2118"/>
      <c r="AA5" s="2119"/>
      <c r="AB5" s="2119"/>
      <c r="AC5" s="2120"/>
      <c r="AH5" s="2143"/>
      <c r="AI5" s="2080"/>
      <c r="AJ5" s="2135"/>
      <c r="AK5" s="2135"/>
      <c r="AL5" s="2135"/>
      <c r="AM5" s="2136"/>
      <c r="AN5" s="2080"/>
      <c r="AO5" s="2135"/>
      <c r="AP5" s="2135"/>
      <c r="AQ5" s="2135"/>
      <c r="AR5" s="2136"/>
      <c r="AS5" s="2080"/>
      <c r="AT5" s="2135"/>
      <c r="AU5" s="2135"/>
      <c r="AV5" s="2135"/>
      <c r="AW5" s="2136"/>
      <c r="AX5" s="2080"/>
      <c r="AY5" s="2135"/>
      <c r="AZ5" s="2135"/>
      <c r="BA5" s="2135"/>
      <c r="BB5" s="2136"/>
      <c r="BC5" s="2080"/>
      <c r="BD5" s="2135"/>
      <c r="BE5" s="2135"/>
      <c r="BF5" s="2135"/>
      <c r="BG5" s="2136"/>
      <c r="BH5" s="2080"/>
      <c r="BI5" s="2135"/>
      <c r="BJ5" s="2135"/>
      <c r="BK5" s="2135"/>
      <c r="BL5" s="2136"/>
    </row>
    <row r="6" spans="1:64" s="851" customFormat="1" ht="13.15" customHeight="1">
      <c r="A6" s="2080"/>
      <c r="B6" s="2135"/>
      <c r="C6" s="2135"/>
      <c r="D6" s="2135"/>
      <c r="E6" s="2136"/>
      <c r="F6" s="2118"/>
      <c r="G6" s="2119"/>
      <c r="H6" s="2119"/>
      <c r="I6" s="2120"/>
      <c r="J6" s="2088"/>
      <c r="K6" s="2089"/>
      <c r="L6" s="2089"/>
      <c r="M6" s="2090"/>
      <c r="N6" s="2118"/>
      <c r="O6" s="2119"/>
      <c r="P6" s="2119"/>
      <c r="Q6" s="2120"/>
      <c r="R6" s="2088"/>
      <c r="S6" s="2089"/>
      <c r="T6" s="2089"/>
      <c r="U6" s="2090"/>
      <c r="V6" s="2088"/>
      <c r="W6" s="2089"/>
      <c r="X6" s="2089"/>
      <c r="Y6" s="2090"/>
      <c r="Z6" s="2118"/>
      <c r="AA6" s="2119"/>
      <c r="AB6" s="2119"/>
      <c r="AC6" s="2120"/>
      <c r="AH6" s="2143"/>
      <c r="AI6" s="2080"/>
      <c r="AJ6" s="2135"/>
      <c r="AK6" s="2135"/>
      <c r="AL6" s="2135"/>
      <c r="AM6" s="2136"/>
      <c r="AN6" s="2080"/>
      <c r="AO6" s="2135"/>
      <c r="AP6" s="2135"/>
      <c r="AQ6" s="2135"/>
      <c r="AR6" s="2136"/>
      <c r="AS6" s="2080"/>
      <c r="AT6" s="2135"/>
      <c r="AU6" s="2135"/>
      <c r="AV6" s="2135"/>
      <c r="AW6" s="2136"/>
      <c r="AX6" s="2080"/>
      <c r="AY6" s="2135"/>
      <c r="AZ6" s="2135"/>
      <c r="BA6" s="2135"/>
      <c r="BB6" s="2136"/>
      <c r="BC6" s="2080"/>
      <c r="BD6" s="2135"/>
      <c r="BE6" s="2135"/>
      <c r="BF6" s="2135"/>
      <c r="BG6" s="2136"/>
      <c r="BH6" s="2080"/>
      <c r="BI6" s="2135"/>
      <c r="BJ6" s="2135"/>
      <c r="BK6" s="2135"/>
      <c r="BL6" s="2136"/>
    </row>
    <row r="7" spans="1:64" s="851" customFormat="1" ht="13.15" customHeight="1">
      <c r="A7" s="2081"/>
      <c r="B7" s="2137"/>
      <c r="C7" s="2137"/>
      <c r="D7" s="2137"/>
      <c r="E7" s="2138"/>
      <c r="F7" s="2121"/>
      <c r="G7" s="2122"/>
      <c r="H7" s="2122"/>
      <c r="I7" s="2123"/>
      <c r="J7" s="2091"/>
      <c r="K7" s="2092"/>
      <c r="L7" s="2092"/>
      <c r="M7" s="2093"/>
      <c r="N7" s="2121"/>
      <c r="O7" s="2122"/>
      <c r="P7" s="2122"/>
      <c r="Q7" s="2123"/>
      <c r="R7" s="2091"/>
      <c r="S7" s="2092"/>
      <c r="T7" s="2092"/>
      <c r="U7" s="2093"/>
      <c r="V7" s="2091"/>
      <c r="W7" s="2092"/>
      <c r="X7" s="2092"/>
      <c r="Y7" s="2093"/>
      <c r="Z7" s="2121"/>
      <c r="AA7" s="2122"/>
      <c r="AB7" s="2122"/>
      <c r="AC7" s="2123"/>
      <c r="AH7" s="2144"/>
      <c r="AI7" s="2081"/>
      <c r="AJ7" s="2137"/>
      <c r="AK7" s="2137"/>
      <c r="AL7" s="2137"/>
      <c r="AM7" s="2138"/>
      <c r="AN7" s="2081"/>
      <c r="AO7" s="2137"/>
      <c r="AP7" s="2137"/>
      <c r="AQ7" s="2137"/>
      <c r="AR7" s="2138"/>
      <c r="AS7" s="2081"/>
      <c r="AT7" s="2137"/>
      <c r="AU7" s="2137"/>
      <c r="AV7" s="2137"/>
      <c r="AW7" s="2138"/>
      <c r="AX7" s="2081"/>
      <c r="AY7" s="2137"/>
      <c r="AZ7" s="2137"/>
      <c r="BA7" s="2137"/>
      <c r="BB7" s="2138"/>
      <c r="BC7" s="2081"/>
      <c r="BD7" s="2137"/>
      <c r="BE7" s="2137"/>
      <c r="BF7" s="2137"/>
      <c r="BG7" s="2138"/>
      <c r="BH7" s="2081"/>
      <c r="BI7" s="2137"/>
      <c r="BJ7" s="2137"/>
      <c r="BK7" s="2137"/>
      <c r="BL7" s="2138"/>
    </row>
    <row r="8" spans="1:64" s="851" customFormat="1" ht="13.15" customHeight="1">
      <c r="A8" s="2115" t="s">
        <v>3671</v>
      </c>
      <c r="B8" s="2116"/>
      <c r="C8" s="2116"/>
      <c r="D8" s="2116"/>
      <c r="E8" s="2117"/>
      <c r="F8" s="2082"/>
      <c r="G8" s="2073"/>
      <c r="H8" s="2073"/>
      <c r="I8" s="2076"/>
      <c r="J8" s="2082"/>
      <c r="K8" s="2073"/>
      <c r="L8" s="2073"/>
      <c r="M8" s="2076"/>
      <c r="N8" s="2082"/>
      <c r="O8" s="2073"/>
      <c r="P8" s="2073"/>
      <c r="Q8" s="2076"/>
      <c r="R8" s="2082"/>
      <c r="S8" s="2073"/>
      <c r="T8" s="2073"/>
      <c r="U8" s="2076"/>
      <c r="V8" s="2082"/>
      <c r="W8" s="2073"/>
      <c r="X8" s="2073"/>
      <c r="Y8" s="2076"/>
      <c r="Z8" s="2082"/>
      <c r="AA8" s="2073"/>
      <c r="AB8" s="2073"/>
      <c r="AC8" s="2076"/>
      <c r="AH8" s="2112" t="s">
        <v>3671</v>
      </c>
      <c r="AI8" s="2082" t="s">
        <v>3672</v>
      </c>
      <c r="AJ8" s="2073"/>
      <c r="AK8" s="2073"/>
      <c r="AL8" s="2073"/>
      <c r="AM8" s="2076"/>
      <c r="AN8" s="2082" t="s">
        <v>3673</v>
      </c>
      <c r="AO8" s="2073"/>
      <c r="AP8" s="2073"/>
      <c r="AQ8" s="2073"/>
      <c r="AR8" s="2076"/>
      <c r="AS8" s="2082" t="s">
        <v>3674</v>
      </c>
      <c r="AT8" s="2073"/>
      <c r="AU8" s="2073"/>
      <c r="AV8" s="2073"/>
      <c r="AW8" s="2076"/>
      <c r="AX8" s="2082" t="s">
        <v>3675</v>
      </c>
      <c r="AY8" s="2073"/>
      <c r="AZ8" s="2073"/>
      <c r="BA8" s="2073"/>
      <c r="BB8" s="2076"/>
      <c r="BC8" s="2124" t="s">
        <v>3676</v>
      </c>
      <c r="BD8" s="2125"/>
      <c r="BE8" s="2125"/>
      <c r="BF8" s="2125"/>
      <c r="BG8" s="2126"/>
      <c r="BH8" s="2094" t="s">
        <v>3677</v>
      </c>
      <c r="BI8" s="2095"/>
      <c r="BJ8" s="2095"/>
      <c r="BK8" s="2095"/>
      <c r="BL8" s="2096"/>
    </row>
    <row r="9" spans="1:64" s="851" customFormat="1" ht="13.15" customHeight="1">
      <c r="A9" s="2118"/>
      <c r="B9" s="2119"/>
      <c r="C9" s="2119"/>
      <c r="D9" s="2119"/>
      <c r="E9" s="2120"/>
      <c r="F9" s="2083"/>
      <c r="G9" s="2074"/>
      <c r="H9" s="2074"/>
      <c r="I9" s="2077"/>
      <c r="J9" s="2083"/>
      <c r="K9" s="2074"/>
      <c r="L9" s="2074"/>
      <c r="M9" s="2077"/>
      <c r="N9" s="2083"/>
      <c r="O9" s="2074"/>
      <c r="P9" s="2074"/>
      <c r="Q9" s="2077"/>
      <c r="R9" s="2083"/>
      <c r="S9" s="2074"/>
      <c r="T9" s="2074"/>
      <c r="U9" s="2077"/>
      <c r="V9" s="2083"/>
      <c r="W9" s="2074"/>
      <c r="X9" s="2074"/>
      <c r="Y9" s="2077"/>
      <c r="Z9" s="2083"/>
      <c r="AA9" s="2074"/>
      <c r="AB9" s="2074"/>
      <c r="AC9" s="2077"/>
      <c r="AH9" s="2113"/>
      <c r="AI9" s="2083"/>
      <c r="AJ9" s="2074"/>
      <c r="AK9" s="2074"/>
      <c r="AL9" s="2074"/>
      <c r="AM9" s="2077"/>
      <c r="AN9" s="2083"/>
      <c r="AO9" s="2074"/>
      <c r="AP9" s="2074"/>
      <c r="AQ9" s="2074"/>
      <c r="AR9" s="2077"/>
      <c r="AS9" s="2083"/>
      <c r="AT9" s="2074"/>
      <c r="AU9" s="2074"/>
      <c r="AV9" s="2074"/>
      <c r="AW9" s="2077"/>
      <c r="AX9" s="2083"/>
      <c r="AY9" s="2074"/>
      <c r="AZ9" s="2074"/>
      <c r="BA9" s="2074"/>
      <c r="BB9" s="2077"/>
      <c r="BC9" s="2127"/>
      <c r="BD9" s="2128"/>
      <c r="BE9" s="2128"/>
      <c r="BF9" s="2128"/>
      <c r="BG9" s="2129"/>
      <c r="BH9" s="2097"/>
      <c r="BI9" s="2098"/>
      <c r="BJ9" s="2098"/>
      <c r="BK9" s="2098"/>
      <c r="BL9" s="2099"/>
    </row>
    <row r="10" spans="1:64" s="851" customFormat="1" ht="13.15" customHeight="1">
      <c r="A10" s="2118"/>
      <c r="B10" s="2119"/>
      <c r="C10" s="2119"/>
      <c r="D10" s="2119"/>
      <c r="E10" s="2120"/>
      <c r="F10" s="2083"/>
      <c r="G10" s="2074"/>
      <c r="H10" s="2074"/>
      <c r="I10" s="2077"/>
      <c r="J10" s="2083"/>
      <c r="K10" s="2074"/>
      <c r="L10" s="2074"/>
      <c r="M10" s="2077"/>
      <c r="N10" s="2083"/>
      <c r="O10" s="2074"/>
      <c r="P10" s="2074"/>
      <c r="Q10" s="2077"/>
      <c r="R10" s="2083"/>
      <c r="S10" s="2074"/>
      <c r="T10" s="2074"/>
      <c r="U10" s="2077"/>
      <c r="V10" s="2083"/>
      <c r="W10" s="2074"/>
      <c r="X10" s="2074"/>
      <c r="Y10" s="2077"/>
      <c r="Z10" s="2083"/>
      <c r="AA10" s="2074"/>
      <c r="AB10" s="2074"/>
      <c r="AC10" s="2077"/>
      <c r="AH10" s="2113"/>
      <c r="AI10" s="2083"/>
      <c r="AJ10" s="2074"/>
      <c r="AK10" s="2074"/>
      <c r="AL10" s="2074"/>
      <c r="AM10" s="2077"/>
      <c r="AN10" s="2083"/>
      <c r="AO10" s="2074"/>
      <c r="AP10" s="2074"/>
      <c r="AQ10" s="2074"/>
      <c r="AR10" s="2077"/>
      <c r="AS10" s="2083"/>
      <c r="AT10" s="2074"/>
      <c r="AU10" s="2074"/>
      <c r="AV10" s="2074"/>
      <c r="AW10" s="2077"/>
      <c r="AX10" s="2083"/>
      <c r="AY10" s="2074"/>
      <c r="AZ10" s="2074"/>
      <c r="BA10" s="2074"/>
      <c r="BB10" s="2077"/>
      <c r="BC10" s="2127"/>
      <c r="BD10" s="2128"/>
      <c r="BE10" s="2128"/>
      <c r="BF10" s="2128"/>
      <c r="BG10" s="2129"/>
      <c r="BH10" s="2097"/>
      <c r="BI10" s="2098"/>
      <c r="BJ10" s="2098"/>
      <c r="BK10" s="2098"/>
      <c r="BL10" s="2099"/>
    </row>
    <row r="11" spans="1:64" s="851" customFormat="1" ht="13.15" customHeight="1">
      <c r="A11" s="2118"/>
      <c r="B11" s="2119"/>
      <c r="C11" s="2119"/>
      <c r="D11" s="2119"/>
      <c r="E11" s="2120"/>
      <c r="F11" s="2083"/>
      <c r="G11" s="2074"/>
      <c r="H11" s="2074"/>
      <c r="I11" s="2077"/>
      <c r="J11" s="2083"/>
      <c r="K11" s="2074"/>
      <c r="L11" s="2074"/>
      <c r="M11" s="2077"/>
      <c r="N11" s="2083"/>
      <c r="O11" s="2074"/>
      <c r="P11" s="2074"/>
      <c r="Q11" s="2077"/>
      <c r="R11" s="2083"/>
      <c r="S11" s="2074"/>
      <c r="T11" s="2074"/>
      <c r="U11" s="2077"/>
      <c r="V11" s="2083"/>
      <c r="W11" s="2074"/>
      <c r="X11" s="2074"/>
      <c r="Y11" s="2077"/>
      <c r="Z11" s="2083"/>
      <c r="AA11" s="2074"/>
      <c r="AB11" s="2074"/>
      <c r="AC11" s="2077"/>
      <c r="AH11" s="2113"/>
      <c r="AI11" s="2083"/>
      <c r="AJ11" s="2074"/>
      <c r="AK11" s="2074"/>
      <c r="AL11" s="2074"/>
      <c r="AM11" s="2077"/>
      <c r="AN11" s="2083"/>
      <c r="AO11" s="2074"/>
      <c r="AP11" s="2074"/>
      <c r="AQ11" s="2074"/>
      <c r="AR11" s="2077"/>
      <c r="AS11" s="2083"/>
      <c r="AT11" s="2074"/>
      <c r="AU11" s="2074"/>
      <c r="AV11" s="2074"/>
      <c r="AW11" s="2077"/>
      <c r="AX11" s="2083"/>
      <c r="AY11" s="2074"/>
      <c r="AZ11" s="2074"/>
      <c r="BA11" s="2074"/>
      <c r="BB11" s="2077"/>
      <c r="BC11" s="2127"/>
      <c r="BD11" s="2128"/>
      <c r="BE11" s="2128"/>
      <c r="BF11" s="2128"/>
      <c r="BG11" s="2129"/>
      <c r="BH11" s="2097"/>
      <c r="BI11" s="2098"/>
      <c r="BJ11" s="2098"/>
      <c r="BK11" s="2098"/>
      <c r="BL11" s="2099"/>
    </row>
    <row r="12" spans="1:64" s="851" customFormat="1" ht="13.15" customHeight="1">
      <c r="A12" s="2121"/>
      <c r="B12" s="2122"/>
      <c r="C12" s="2122"/>
      <c r="D12" s="2122"/>
      <c r="E12" s="2123"/>
      <c r="F12" s="2084"/>
      <c r="G12" s="2075"/>
      <c r="H12" s="2075"/>
      <c r="I12" s="2078"/>
      <c r="J12" s="2084"/>
      <c r="K12" s="2075"/>
      <c r="L12" s="2075"/>
      <c r="M12" s="2078"/>
      <c r="N12" s="2084"/>
      <c r="O12" s="2075"/>
      <c r="P12" s="2075"/>
      <c r="Q12" s="2078"/>
      <c r="R12" s="2084"/>
      <c r="S12" s="2075"/>
      <c r="T12" s="2075"/>
      <c r="U12" s="2078"/>
      <c r="V12" s="2084"/>
      <c r="W12" s="2075"/>
      <c r="X12" s="2075"/>
      <c r="Y12" s="2078"/>
      <c r="Z12" s="2084"/>
      <c r="AA12" s="2075"/>
      <c r="AB12" s="2075"/>
      <c r="AC12" s="2078"/>
      <c r="AH12" s="2114"/>
      <c r="AI12" s="2084"/>
      <c r="AJ12" s="2075"/>
      <c r="AK12" s="2075"/>
      <c r="AL12" s="2075"/>
      <c r="AM12" s="2078"/>
      <c r="AN12" s="2084"/>
      <c r="AO12" s="2075"/>
      <c r="AP12" s="2075"/>
      <c r="AQ12" s="2075"/>
      <c r="AR12" s="2078"/>
      <c r="AS12" s="2084"/>
      <c r="AT12" s="2075"/>
      <c r="AU12" s="2075"/>
      <c r="AV12" s="2075"/>
      <c r="AW12" s="2078"/>
      <c r="AX12" s="2084"/>
      <c r="AY12" s="2075"/>
      <c r="AZ12" s="2075"/>
      <c r="BA12" s="2075"/>
      <c r="BB12" s="2078"/>
      <c r="BC12" s="2130"/>
      <c r="BD12" s="2131"/>
      <c r="BE12" s="2131"/>
      <c r="BF12" s="2131"/>
      <c r="BG12" s="2132"/>
      <c r="BH12" s="2100"/>
      <c r="BI12" s="2101"/>
      <c r="BJ12" s="2101"/>
      <c r="BK12" s="2101"/>
      <c r="BL12" s="2102"/>
    </row>
    <row r="13" spans="1:64" s="851" customFormat="1" ht="13.15" customHeight="1">
      <c r="A13" s="2103" t="s">
        <v>4156</v>
      </c>
      <c r="B13" s="2104"/>
      <c r="C13" s="2104"/>
      <c r="D13" s="2104"/>
      <c r="E13" s="2105"/>
      <c r="F13" s="2082"/>
      <c r="G13" s="2073"/>
      <c r="H13" s="2073"/>
      <c r="I13" s="2076"/>
      <c r="J13" s="2082"/>
      <c r="K13" s="2073"/>
      <c r="L13" s="2073"/>
      <c r="M13" s="2076"/>
      <c r="N13" s="2082"/>
      <c r="O13" s="2073"/>
      <c r="P13" s="2073"/>
      <c r="Q13" s="2076"/>
      <c r="R13" s="2082"/>
      <c r="S13" s="2073"/>
      <c r="T13" s="2073"/>
      <c r="U13" s="2076"/>
      <c r="V13" s="2082"/>
      <c r="W13" s="2073"/>
      <c r="X13" s="2073"/>
      <c r="Y13" s="2076"/>
      <c r="Z13" s="2082"/>
      <c r="AA13" s="2073"/>
      <c r="AB13" s="2073"/>
      <c r="AC13" s="2076"/>
      <c r="AH13" s="2112" t="s">
        <v>3678</v>
      </c>
      <c r="AI13" s="2082" t="s">
        <v>3679</v>
      </c>
      <c r="AJ13" s="2073"/>
      <c r="AK13" s="2073"/>
      <c r="AL13" s="2073"/>
      <c r="AM13" s="2076"/>
      <c r="AN13" s="2082" t="s">
        <v>3680</v>
      </c>
      <c r="AO13" s="2073"/>
      <c r="AP13" s="2073"/>
      <c r="AQ13" s="2073"/>
      <c r="AR13" s="2076"/>
      <c r="AS13" s="2082" t="s">
        <v>3681</v>
      </c>
      <c r="AT13" s="2073"/>
      <c r="AU13" s="2073"/>
      <c r="AV13" s="2073"/>
      <c r="AW13" s="2076"/>
      <c r="AX13" s="2082" t="s">
        <v>3675</v>
      </c>
      <c r="AY13" s="2073"/>
      <c r="AZ13" s="2073"/>
      <c r="BA13" s="2073"/>
      <c r="BB13" s="2076"/>
      <c r="BC13" s="2124" t="s">
        <v>3682</v>
      </c>
      <c r="BD13" s="2125"/>
      <c r="BE13" s="2125"/>
      <c r="BF13" s="2125"/>
      <c r="BG13" s="2126"/>
      <c r="BH13" s="2094" t="s">
        <v>3677</v>
      </c>
      <c r="BI13" s="2095"/>
      <c r="BJ13" s="2095"/>
      <c r="BK13" s="2095"/>
      <c r="BL13" s="2096"/>
    </row>
    <row r="14" spans="1:64" s="851" customFormat="1" ht="13.15" customHeight="1">
      <c r="A14" s="2106"/>
      <c r="B14" s="2107"/>
      <c r="C14" s="2107"/>
      <c r="D14" s="2107"/>
      <c r="E14" s="2108"/>
      <c r="F14" s="2083"/>
      <c r="G14" s="2074"/>
      <c r="H14" s="2074"/>
      <c r="I14" s="2077"/>
      <c r="J14" s="2083"/>
      <c r="K14" s="2074"/>
      <c r="L14" s="2074"/>
      <c r="M14" s="2077"/>
      <c r="N14" s="2083"/>
      <c r="O14" s="2074"/>
      <c r="P14" s="2074"/>
      <c r="Q14" s="2077"/>
      <c r="R14" s="2083"/>
      <c r="S14" s="2074"/>
      <c r="T14" s="2074"/>
      <c r="U14" s="2077"/>
      <c r="V14" s="2083"/>
      <c r="W14" s="2074"/>
      <c r="X14" s="2074"/>
      <c r="Y14" s="2077"/>
      <c r="Z14" s="2083"/>
      <c r="AA14" s="2074"/>
      <c r="AB14" s="2074"/>
      <c r="AC14" s="2077"/>
      <c r="AH14" s="2113"/>
      <c r="AI14" s="2083"/>
      <c r="AJ14" s="2074"/>
      <c r="AK14" s="2074"/>
      <c r="AL14" s="2074"/>
      <c r="AM14" s="2077"/>
      <c r="AN14" s="2083"/>
      <c r="AO14" s="2074"/>
      <c r="AP14" s="2074"/>
      <c r="AQ14" s="2074"/>
      <c r="AR14" s="2077"/>
      <c r="AS14" s="2083"/>
      <c r="AT14" s="2074"/>
      <c r="AU14" s="2074"/>
      <c r="AV14" s="2074"/>
      <c r="AW14" s="2077"/>
      <c r="AX14" s="2083"/>
      <c r="AY14" s="2074"/>
      <c r="AZ14" s="2074"/>
      <c r="BA14" s="2074"/>
      <c r="BB14" s="2077"/>
      <c r="BC14" s="2127"/>
      <c r="BD14" s="2128"/>
      <c r="BE14" s="2128"/>
      <c r="BF14" s="2128"/>
      <c r="BG14" s="2129"/>
      <c r="BH14" s="2097"/>
      <c r="BI14" s="2098"/>
      <c r="BJ14" s="2098"/>
      <c r="BK14" s="2098"/>
      <c r="BL14" s="2099"/>
    </row>
    <row r="15" spans="1:64" s="851" customFormat="1" ht="13.15" customHeight="1">
      <c r="A15" s="2106"/>
      <c r="B15" s="2107"/>
      <c r="C15" s="2107"/>
      <c r="D15" s="2107"/>
      <c r="E15" s="2108"/>
      <c r="F15" s="2083"/>
      <c r="G15" s="2074"/>
      <c r="H15" s="2074"/>
      <c r="I15" s="2077"/>
      <c r="J15" s="2083"/>
      <c r="K15" s="2074"/>
      <c r="L15" s="2074"/>
      <c r="M15" s="2077"/>
      <c r="N15" s="2083"/>
      <c r="O15" s="2074"/>
      <c r="P15" s="2074"/>
      <c r="Q15" s="2077"/>
      <c r="R15" s="2083"/>
      <c r="S15" s="2074"/>
      <c r="T15" s="2074"/>
      <c r="U15" s="2077"/>
      <c r="V15" s="2083"/>
      <c r="W15" s="2074"/>
      <c r="X15" s="2074"/>
      <c r="Y15" s="2077"/>
      <c r="Z15" s="2083"/>
      <c r="AA15" s="2074"/>
      <c r="AB15" s="2074"/>
      <c r="AC15" s="2077"/>
      <c r="AH15" s="2113"/>
      <c r="AI15" s="2083"/>
      <c r="AJ15" s="2074"/>
      <c r="AK15" s="2074"/>
      <c r="AL15" s="2074"/>
      <c r="AM15" s="2077"/>
      <c r="AN15" s="2083"/>
      <c r="AO15" s="2074"/>
      <c r="AP15" s="2074"/>
      <c r="AQ15" s="2074"/>
      <c r="AR15" s="2077"/>
      <c r="AS15" s="2083"/>
      <c r="AT15" s="2074"/>
      <c r="AU15" s="2074"/>
      <c r="AV15" s="2074"/>
      <c r="AW15" s="2077"/>
      <c r="AX15" s="2083"/>
      <c r="AY15" s="2074"/>
      <c r="AZ15" s="2074"/>
      <c r="BA15" s="2074"/>
      <c r="BB15" s="2077"/>
      <c r="BC15" s="2127"/>
      <c r="BD15" s="2128"/>
      <c r="BE15" s="2128"/>
      <c r="BF15" s="2128"/>
      <c r="BG15" s="2129"/>
      <c r="BH15" s="2097"/>
      <c r="BI15" s="2098"/>
      <c r="BJ15" s="2098"/>
      <c r="BK15" s="2098"/>
      <c r="BL15" s="2099"/>
    </row>
    <row r="16" spans="1:64" s="851" customFormat="1" ht="13.15" customHeight="1">
      <c r="A16" s="2106"/>
      <c r="B16" s="2107"/>
      <c r="C16" s="2107"/>
      <c r="D16" s="2107"/>
      <c r="E16" s="2108"/>
      <c r="F16" s="2083"/>
      <c r="G16" s="2074"/>
      <c r="H16" s="2074"/>
      <c r="I16" s="2077"/>
      <c r="J16" s="2083"/>
      <c r="K16" s="2074"/>
      <c r="L16" s="2074"/>
      <c r="M16" s="2077"/>
      <c r="N16" s="2083"/>
      <c r="O16" s="2074"/>
      <c r="P16" s="2074"/>
      <c r="Q16" s="2077"/>
      <c r="R16" s="2083"/>
      <c r="S16" s="2074"/>
      <c r="T16" s="2074"/>
      <c r="U16" s="2077"/>
      <c r="V16" s="2083"/>
      <c r="W16" s="2074"/>
      <c r="X16" s="2074"/>
      <c r="Y16" s="2077"/>
      <c r="Z16" s="2083"/>
      <c r="AA16" s="2074"/>
      <c r="AB16" s="2074"/>
      <c r="AC16" s="2077"/>
      <c r="AH16" s="2113"/>
      <c r="AI16" s="2083"/>
      <c r="AJ16" s="2074"/>
      <c r="AK16" s="2074"/>
      <c r="AL16" s="2074"/>
      <c r="AM16" s="2077"/>
      <c r="AN16" s="2083"/>
      <c r="AO16" s="2074"/>
      <c r="AP16" s="2074"/>
      <c r="AQ16" s="2074"/>
      <c r="AR16" s="2077"/>
      <c r="AS16" s="2083"/>
      <c r="AT16" s="2074"/>
      <c r="AU16" s="2074"/>
      <c r="AV16" s="2074"/>
      <c r="AW16" s="2077"/>
      <c r="AX16" s="2083"/>
      <c r="AY16" s="2074"/>
      <c r="AZ16" s="2074"/>
      <c r="BA16" s="2074"/>
      <c r="BB16" s="2077"/>
      <c r="BC16" s="2127"/>
      <c r="BD16" s="2128"/>
      <c r="BE16" s="2128"/>
      <c r="BF16" s="2128"/>
      <c r="BG16" s="2129"/>
      <c r="BH16" s="2097"/>
      <c r="BI16" s="2098"/>
      <c r="BJ16" s="2098"/>
      <c r="BK16" s="2098"/>
      <c r="BL16" s="2099"/>
    </row>
    <row r="17" spans="1:64" s="851" customFormat="1" ht="13.15" customHeight="1">
      <c r="A17" s="2109"/>
      <c r="B17" s="2110"/>
      <c r="C17" s="2110"/>
      <c r="D17" s="2110"/>
      <c r="E17" s="2111"/>
      <c r="F17" s="2084"/>
      <c r="G17" s="2075"/>
      <c r="H17" s="2075"/>
      <c r="I17" s="2078"/>
      <c r="J17" s="2084"/>
      <c r="K17" s="2075"/>
      <c r="L17" s="2075"/>
      <c r="M17" s="2078"/>
      <c r="N17" s="2084"/>
      <c r="O17" s="2075"/>
      <c r="P17" s="2075"/>
      <c r="Q17" s="2078"/>
      <c r="R17" s="2084"/>
      <c r="S17" s="2075"/>
      <c r="T17" s="2075"/>
      <c r="U17" s="2078"/>
      <c r="V17" s="2084"/>
      <c r="W17" s="2075"/>
      <c r="X17" s="2075"/>
      <c r="Y17" s="2078"/>
      <c r="Z17" s="2084"/>
      <c r="AA17" s="2075"/>
      <c r="AB17" s="2075"/>
      <c r="AC17" s="2078"/>
      <c r="AH17" s="2114"/>
      <c r="AI17" s="2084"/>
      <c r="AJ17" s="2075"/>
      <c r="AK17" s="2075"/>
      <c r="AL17" s="2075"/>
      <c r="AM17" s="2078"/>
      <c r="AN17" s="2084"/>
      <c r="AO17" s="2075"/>
      <c r="AP17" s="2075"/>
      <c r="AQ17" s="2075"/>
      <c r="AR17" s="2078"/>
      <c r="AS17" s="2084"/>
      <c r="AT17" s="2075"/>
      <c r="AU17" s="2075"/>
      <c r="AV17" s="2075"/>
      <c r="AW17" s="2078"/>
      <c r="AX17" s="2084"/>
      <c r="AY17" s="2075"/>
      <c r="AZ17" s="2075"/>
      <c r="BA17" s="2075"/>
      <c r="BB17" s="2078"/>
      <c r="BC17" s="2130"/>
      <c r="BD17" s="2131"/>
      <c r="BE17" s="2131"/>
      <c r="BF17" s="2131"/>
      <c r="BG17" s="2132"/>
      <c r="BH17" s="2100"/>
      <c r="BI17" s="2101"/>
      <c r="BJ17" s="2101"/>
      <c r="BK17" s="2101"/>
      <c r="BL17" s="2102"/>
    </row>
    <row r="18" spans="1:64" s="851" customFormat="1" ht="13.15" customHeight="1">
      <c r="A18" s="2103" t="s">
        <v>3683</v>
      </c>
      <c r="B18" s="2104"/>
      <c r="C18" s="2104"/>
      <c r="D18" s="2104"/>
      <c r="E18" s="2105"/>
      <c r="F18" s="2082"/>
      <c r="G18" s="2073"/>
      <c r="H18" s="2073"/>
      <c r="I18" s="2076"/>
      <c r="J18" s="2082"/>
      <c r="K18" s="2073"/>
      <c r="L18" s="2073"/>
      <c r="M18" s="2076"/>
      <c r="N18" s="2082"/>
      <c r="O18" s="2073"/>
      <c r="P18" s="2073"/>
      <c r="Q18" s="2076"/>
      <c r="R18" s="2082"/>
      <c r="S18" s="2073"/>
      <c r="T18" s="2073"/>
      <c r="U18" s="2076"/>
      <c r="V18" s="2082"/>
      <c r="W18" s="2073"/>
      <c r="X18" s="2073"/>
      <c r="Y18" s="2076"/>
      <c r="Z18" s="2082"/>
      <c r="AA18" s="2073"/>
      <c r="AB18" s="2073"/>
      <c r="AC18" s="2076"/>
      <c r="AH18" s="2112" t="s">
        <v>3683</v>
      </c>
      <c r="AI18" s="2082" t="s">
        <v>3684</v>
      </c>
      <c r="AJ18" s="2073"/>
      <c r="AK18" s="2073"/>
      <c r="AL18" s="2073"/>
      <c r="AM18" s="2076"/>
      <c r="AN18" s="2082" t="s">
        <v>3685</v>
      </c>
      <c r="AO18" s="2073"/>
      <c r="AP18" s="2073"/>
      <c r="AQ18" s="2073"/>
      <c r="AR18" s="2076"/>
      <c r="AS18" s="2082" t="s">
        <v>3686</v>
      </c>
      <c r="AT18" s="2073"/>
      <c r="AU18" s="2073"/>
      <c r="AV18" s="2073"/>
      <c r="AW18" s="2076"/>
      <c r="AX18" s="2082" t="s">
        <v>3675</v>
      </c>
      <c r="AY18" s="2073"/>
      <c r="AZ18" s="2073"/>
      <c r="BA18" s="2073"/>
      <c r="BB18" s="2076"/>
      <c r="BC18" s="2082" t="s">
        <v>3687</v>
      </c>
      <c r="BD18" s="2073"/>
      <c r="BE18" s="2073"/>
      <c r="BF18" s="2073"/>
      <c r="BG18" s="2076"/>
      <c r="BH18" s="2094" t="s">
        <v>3677</v>
      </c>
      <c r="BI18" s="2095"/>
      <c r="BJ18" s="2095"/>
      <c r="BK18" s="2095"/>
      <c r="BL18" s="2096"/>
    </row>
    <row r="19" spans="1:64" s="851" customFormat="1" ht="13.15" customHeight="1">
      <c r="A19" s="2106"/>
      <c r="B19" s="2107"/>
      <c r="C19" s="2107"/>
      <c r="D19" s="2107"/>
      <c r="E19" s="2108"/>
      <c r="F19" s="2083"/>
      <c r="G19" s="2074"/>
      <c r="H19" s="2074"/>
      <c r="I19" s="2077"/>
      <c r="J19" s="2083"/>
      <c r="K19" s="2074"/>
      <c r="L19" s="2074"/>
      <c r="M19" s="2077"/>
      <c r="N19" s="2083"/>
      <c r="O19" s="2074"/>
      <c r="P19" s="2074"/>
      <c r="Q19" s="2077"/>
      <c r="R19" s="2083"/>
      <c r="S19" s="2074"/>
      <c r="T19" s="2074"/>
      <c r="U19" s="2077"/>
      <c r="V19" s="2083"/>
      <c r="W19" s="2074"/>
      <c r="X19" s="2074"/>
      <c r="Y19" s="2077"/>
      <c r="Z19" s="2083"/>
      <c r="AA19" s="2074"/>
      <c r="AB19" s="2074"/>
      <c r="AC19" s="2077"/>
      <c r="AH19" s="2113"/>
      <c r="AI19" s="2083"/>
      <c r="AJ19" s="2074"/>
      <c r="AK19" s="2074"/>
      <c r="AL19" s="2074"/>
      <c r="AM19" s="2077"/>
      <c r="AN19" s="2083"/>
      <c r="AO19" s="2074"/>
      <c r="AP19" s="2074"/>
      <c r="AQ19" s="2074"/>
      <c r="AR19" s="2077"/>
      <c r="AS19" s="2083"/>
      <c r="AT19" s="2074"/>
      <c r="AU19" s="2074"/>
      <c r="AV19" s="2074"/>
      <c r="AW19" s="2077"/>
      <c r="AX19" s="2083"/>
      <c r="AY19" s="2074"/>
      <c r="AZ19" s="2074"/>
      <c r="BA19" s="2074"/>
      <c r="BB19" s="2077"/>
      <c r="BC19" s="2083"/>
      <c r="BD19" s="2074"/>
      <c r="BE19" s="2074"/>
      <c r="BF19" s="2074"/>
      <c r="BG19" s="2077"/>
      <c r="BH19" s="2097"/>
      <c r="BI19" s="2098"/>
      <c r="BJ19" s="2098"/>
      <c r="BK19" s="2098"/>
      <c r="BL19" s="2099"/>
    </row>
    <row r="20" spans="1:64" s="851" customFormat="1" ht="13.15" customHeight="1">
      <c r="A20" s="2106"/>
      <c r="B20" s="2107"/>
      <c r="C20" s="2107"/>
      <c r="D20" s="2107"/>
      <c r="E20" s="2108"/>
      <c r="F20" s="2083"/>
      <c r="G20" s="2074"/>
      <c r="H20" s="2074"/>
      <c r="I20" s="2077"/>
      <c r="J20" s="2083"/>
      <c r="K20" s="2074"/>
      <c r="L20" s="2074"/>
      <c r="M20" s="2077"/>
      <c r="N20" s="2083"/>
      <c r="O20" s="2074"/>
      <c r="P20" s="2074"/>
      <c r="Q20" s="2077"/>
      <c r="R20" s="2083"/>
      <c r="S20" s="2074"/>
      <c r="T20" s="2074"/>
      <c r="U20" s="2077"/>
      <c r="V20" s="2083"/>
      <c r="W20" s="2074"/>
      <c r="X20" s="2074"/>
      <c r="Y20" s="2077"/>
      <c r="Z20" s="2083"/>
      <c r="AA20" s="2074"/>
      <c r="AB20" s="2074"/>
      <c r="AC20" s="2077"/>
      <c r="AH20" s="2113"/>
      <c r="AI20" s="2083"/>
      <c r="AJ20" s="2074"/>
      <c r="AK20" s="2074"/>
      <c r="AL20" s="2074"/>
      <c r="AM20" s="2077"/>
      <c r="AN20" s="2083"/>
      <c r="AO20" s="2074"/>
      <c r="AP20" s="2074"/>
      <c r="AQ20" s="2074"/>
      <c r="AR20" s="2077"/>
      <c r="AS20" s="2083"/>
      <c r="AT20" s="2074"/>
      <c r="AU20" s="2074"/>
      <c r="AV20" s="2074"/>
      <c r="AW20" s="2077"/>
      <c r="AX20" s="2083"/>
      <c r="AY20" s="2074"/>
      <c r="AZ20" s="2074"/>
      <c r="BA20" s="2074"/>
      <c r="BB20" s="2077"/>
      <c r="BC20" s="2083"/>
      <c r="BD20" s="2074"/>
      <c r="BE20" s="2074"/>
      <c r="BF20" s="2074"/>
      <c r="BG20" s="2077"/>
      <c r="BH20" s="2097"/>
      <c r="BI20" s="2098"/>
      <c r="BJ20" s="2098"/>
      <c r="BK20" s="2098"/>
      <c r="BL20" s="2099"/>
    </row>
    <row r="21" spans="1:64" s="851" customFormat="1" ht="13.15" customHeight="1">
      <c r="A21" s="2106"/>
      <c r="B21" s="2107"/>
      <c r="C21" s="2107"/>
      <c r="D21" s="2107"/>
      <c r="E21" s="2108"/>
      <c r="F21" s="2083"/>
      <c r="G21" s="2074"/>
      <c r="H21" s="2074"/>
      <c r="I21" s="2077"/>
      <c r="J21" s="2083"/>
      <c r="K21" s="2074"/>
      <c r="L21" s="2074"/>
      <c r="M21" s="2077"/>
      <c r="N21" s="2083"/>
      <c r="O21" s="2074"/>
      <c r="P21" s="2074"/>
      <c r="Q21" s="2077"/>
      <c r="R21" s="2083"/>
      <c r="S21" s="2074"/>
      <c r="T21" s="2074"/>
      <c r="U21" s="2077"/>
      <c r="V21" s="2083"/>
      <c r="W21" s="2074"/>
      <c r="X21" s="2074"/>
      <c r="Y21" s="2077"/>
      <c r="Z21" s="2083"/>
      <c r="AA21" s="2074"/>
      <c r="AB21" s="2074"/>
      <c r="AC21" s="2077"/>
      <c r="AH21" s="2113"/>
      <c r="AI21" s="2083"/>
      <c r="AJ21" s="2074"/>
      <c r="AK21" s="2074"/>
      <c r="AL21" s="2074"/>
      <c r="AM21" s="2077"/>
      <c r="AN21" s="2083"/>
      <c r="AO21" s="2074"/>
      <c r="AP21" s="2074"/>
      <c r="AQ21" s="2074"/>
      <c r="AR21" s="2077"/>
      <c r="AS21" s="2083"/>
      <c r="AT21" s="2074"/>
      <c r="AU21" s="2074"/>
      <c r="AV21" s="2074"/>
      <c r="AW21" s="2077"/>
      <c r="AX21" s="2083"/>
      <c r="AY21" s="2074"/>
      <c r="AZ21" s="2074"/>
      <c r="BA21" s="2074"/>
      <c r="BB21" s="2077"/>
      <c r="BC21" s="2083"/>
      <c r="BD21" s="2074"/>
      <c r="BE21" s="2074"/>
      <c r="BF21" s="2074"/>
      <c r="BG21" s="2077"/>
      <c r="BH21" s="2097"/>
      <c r="BI21" s="2098"/>
      <c r="BJ21" s="2098"/>
      <c r="BK21" s="2098"/>
      <c r="BL21" s="2099"/>
    </row>
    <row r="22" spans="1:64" s="851" customFormat="1" ht="13.15" customHeight="1">
      <c r="A22" s="2109"/>
      <c r="B22" s="2110"/>
      <c r="C22" s="2110"/>
      <c r="D22" s="2110"/>
      <c r="E22" s="2111"/>
      <c r="F22" s="2084"/>
      <c r="G22" s="2075"/>
      <c r="H22" s="2075"/>
      <c r="I22" s="2078"/>
      <c r="J22" s="2084"/>
      <c r="K22" s="2075"/>
      <c r="L22" s="2075"/>
      <c r="M22" s="2078"/>
      <c r="N22" s="2084"/>
      <c r="O22" s="2075"/>
      <c r="P22" s="2075"/>
      <c r="Q22" s="2078"/>
      <c r="R22" s="2084"/>
      <c r="S22" s="2075"/>
      <c r="T22" s="2075"/>
      <c r="U22" s="2078"/>
      <c r="V22" s="2084"/>
      <c r="W22" s="2075"/>
      <c r="X22" s="2075"/>
      <c r="Y22" s="2078"/>
      <c r="Z22" s="2084"/>
      <c r="AA22" s="2075"/>
      <c r="AB22" s="2075"/>
      <c r="AC22" s="2078"/>
      <c r="AH22" s="2114"/>
      <c r="AI22" s="2084"/>
      <c r="AJ22" s="2075"/>
      <c r="AK22" s="2075"/>
      <c r="AL22" s="2075"/>
      <c r="AM22" s="2078"/>
      <c r="AN22" s="2084"/>
      <c r="AO22" s="2075"/>
      <c r="AP22" s="2075"/>
      <c r="AQ22" s="2075"/>
      <c r="AR22" s="2078"/>
      <c r="AS22" s="2084"/>
      <c r="AT22" s="2075"/>
      <c r="AU22" s="2075"/>
      <c r="AV22" s="2075"/>
      <c r="AW22" s="2078"/>
      <c r="AX22" s="2084"/>
      <c r="AY22" s="2075"/>
      <c r="AZ22" s="2075"/>
      <c r="BA22" s="2075"/>
      <c r="BB22" s="2078"/>
      <c r="BC22" s="2084"/>
      <c r="BD22" s="2075"/>
      <c r="BE22" s="2075"/>
      <c r="BF22" s="2075"/>
      <c r="BG22" s="2078"/>
      <c r="BH22" s="2100"/>
      <c r="BI22" s="2101"/>
      <c r="BJ22" s="2101"/>
      <c r="BK22" s="2101"/>
      <c r="BL22" s="2102"/>
    </row>
    <row r="23" spans="1:64" s="851" customFormat="1" ht="13.15" customHeight="1">
      <c r="A23" s="2115" t="s">
        <v>3688</v>
      </c>
      <c r="B23" s="2116"/>
      <c r="C23" s="2116"/>
      <c r="D23" s="2116"/>
      <c r="E23" s="2117"/>
      <c r="F23" s="2082"/>
      <c r="G23" s="2073"/>
      <c r="H23" s="2073"/>
      <c r="I23" s="2076"/>
      <c r="J23" s="2082"/>
      <c r="K23" s="2073"/>
      <c r="L23" s="2073"/>
      <c r="M23" s="2076"/>
      <c r="N23" s="2082"/>
      <c r="O23" s="2073"/>
      <c r="P23" s="2073"/>
      <c r="Q23" s="2076"/>
      <c r="R23" s="2082"/>
      <c r="S23" s="2073"/>
      <c r="T23" s="2073"/>
      <c r="U23" s="2076"/>
      <c r="V23" s="2082"/>
      <c r="W23" s="2073"/>
      <c r="X23" s="2073"/>
      <c r="Y23" s="2076"/>
      <c r="Z23" s="2082"/>
      <c r="AA23" s="2073"/>
      <c r="AB23" s="2073"/>
      <c r="AC23" s="2076"/>
      <c r="AH23" s="2112" t="s">
        <v>3688</v>
      </c>
      <c r="AI23" s="2082" t="s">
        <v>3689</v>
      </c>
      <c r="AJ23" s="2073"/>
      <c r="AK23" s="2073"/>
      <c r="AL23" s="2073"/>
      <c r="AM23" s="2076"/>
      <c r="AN23" s="2082" t="s">
        <v>3690</v>
      </c>
      <c r="AO23" s="2073"/>
      <c r="AP23" s="2073"/>
      <c r="AQ23" s="2073"/>
      <c r="AR23" s="2076"/>
      <c r="AS23" s="2082" t="s">
        <v>3691</v>
      </c>
      <c r="AT23" s="2073"/>
      <c r="AU23" s="2073"/>
      <c r="AV23" s="2073"/>
      <c r="AW23" s="2076"/>
      <c r="AX23" s="2082" t="s">
        <v>3675</v>
      </c>
      <c r="AY23" s="2073"/>
      <c r="AZ23" s="2073"/>
      <c r="BA23" s="2073"/>
      <c r="BB23" s="2076"/>
      <c r="BC23" s="2082" t="s">
        <v>3692</v>
      </c>
      <c r="BD23" s="2073"/>
      <c r="BE23" s="2073"/>
      <c r="BF23" s="2073"/>
      <c r="BG23" s="2076"/>
      <c r="BH23" s="2094" t="s">
        <v>3677</v>
      </c>
      <c r="BI23" s="2095"/>
      <c r="BJ23" s="2095"/>
      <c r="BK23" s="2095"/>
      <c r="BL23" s="2096"/>
    </row>
    <row r="24" spans="1:64" s="851" customFormat="1" ht="13.15" customHeight="1">
      <c r="A24" s="2118"/>
      <c r="B24" s="2119"/>
      <c r="C24" s="2119"/>
      <c r="D24" s="2119"/>
      <c r="E24" s="2120"/>
      <c r="F24" s="2083"/>
      <c r="G24" s="2074"/>
      <c r="H24" s="2074"/>
      <c r="I24" s="2077"/>
      <c r="J24" s="2083"/>
      <c r="K24" s="2074"/>
      <c r="L24" s="2074"/>
      <c r="M24" s="2077"/>
      <c r="N24" s="2083"/>
      <c r="O24" s="2074"/>
      <c r="P24" s="2074"/>
      <c r="Q24" s="2077"/>
      <c r="R24" s="2083"/>
      <c r="S24" s="2074"/>
      <c r="T24" s="2074"/>
      <c r="U24" s="2077"/>
      <c r="V24" s="2083"/>
      <c r="W24" s="2074"/>
      <c r="X24" s="2074"/>
      <c r="Y24" s="2077"/>
      <c r="Z24" s="2083"/>
      <c r="AA24" s="2074"/>
      <c r="AB24" s="2074"/>
      <c r="AC24" s="2077"/>
      <c r="AH24" s="2113"/>
      <c r="AI24" s="2083"/>
      <c r="AJ24" s="2074"/>
      <c r="AK24" s="2074"/>
      <c r="AL24" s="2074"/>
      <c r="AM24" s="2077"/>
      <c r="AN24" s="2083"/>
      <c r="AO24" s="2074"/>
      <c r="AP24" s="2074"/>
      <c r="AQ24" s="2074"/>
      <c r="AR24" s="2077"/>
      <c r="AS24" s="2083"/>
      <c r="AT24" s="2074"/>
      <c r="AU24" s="2074"/>
      <c r="AV24" s="2074"/>
      <c r="AW24" s="2077"/>
      <c r="AX24" s="2083"/>
      <c r="AY24" s="2074"/>
      <c r="AZ24" s="2074"/>
      <c r="BA24" s="2074"/>
      <c r="BB24" s="2077"/>
      <c r="BC24" s="2083"/>
      <c r="BD24" s="2074"/>
      <c r="BE24" s="2074"/>
      <c r="BF24" s="2074"/>
      <c r="BG24" s="2077"/>
      <c r="BH24" s="2097"/>
      <c r="BI24" s="2098"/>
      <c r="BJ24" s="2098"/>
      <c r="BK24" s="2098"/>
      <c r="BL24" s="2099"/>
    </row>
    <row r="25" spans="1:64" s="851" customFormat="1" ht="13.15" customHeight="1">
      <c r="A25" s="2118"/>
      <c r="B25" s="2119"/>
      <c r="C25" s="2119"/>
      <c r="D25" s="2119"/>
      <c r="E25" s="2120"/>
      <c r="F25" s="2083"/>
      <c r="G25" s="2074"/>
      <c r="H25" s="2074"/>
      <c r="I25" s="2077"/>
      <c r="J25" s="2083"/>
      <c r="K25" s="2074"/>
      <c r="L25" s="2074"/>
      <c r="M25" s="2077"/>
      <c r="N25" s="2083"/>
      <c r="O25" s="2074"/>
      <c r="P25" s="2074"/>
      <c r="Q25" s="2077"/>
      <c r="R25" s="2083"/>
      <c r="S25" s="2074"/>
      <c r="T25" s="2074"/>
      <c r="U25" s="2077"/>
      <c r="V25" s="2083"/>
      <c r="W25" s="2074"/>
      <c r="X25" s="2074"/>
      <c r="Y25" s="2077"/>
      <c r="Z25" s="2083"/>
      <c r="AA25" s="2074"/>
      <c r="AB25" s="2074"/>
      <c r="AC25" s="2077"/>
      <c r="AH25" s="2113"/>
      <c r="AI25" s="2083"/>
      <c r="AJ25" s="2074"/>
      <c r="AK25" s="2074"/>
      <c r="AL25" s="2074"/>
      <c r="AM25" s="2077"/>
      <c r="AN25" s="2083"/>
      <c r="AO25" s="2074"/>
      <c r="AP25" s="2074"/>
      <c r="AQ25" s="2074"/>
      <c r="AR25" s="2077"/>
      <c r="AS25" s="2083"/>
      <c r="AT25" s="2074"/>
      <c r="AU25" s="2074"/>
      <c r="AV25" s="2074"/>
      <c r="AW25" s="2077"/>
      <c r="AX25" s="2083"/>
      <c r="AY25" s="2074"/>
      <c r="AZ25" s="2074"/>
      <c r="BA25" s="2074"/>
      <c r="BB25" s="2077"/>
      <c r="BC25" s="2083"/>
      <c r="BD25" s="2074"/>
      <c r="BE25" s="2074"/>
      <c r="BF25" s="2074"/>
      <c r="BG25" s="2077"/>
      <c r="BH25" s="2097"/>
      <c r="BI25" s="2098"/>
      <c r="BJ25" s="2098"/>
      <c r="BK25" s="2098"/>
      <c r="BL25" s="2099"/>
    </row>
    <row r="26" spans="1:64" s="851" customFormat="1" ht="13.15" customHeight="1">
      <c r="A26" s="2118"/>
      <c r="B26" s="2119"/>
      <c r="C26" s="2119"/>
      <c r="D26" s="2119"/>
      <c r="E26" s="2120"/>
      <c r="F26" s="2083"/>
      <c r="G26" s="2074"/>
      <c r="H26" s="2074"/>
      <c r="I26" s="2077"/>
      <c r="J26" s="2083"/>
      <c r="K26" s="2074"/>
      <c r="L26" s="2074"/>
      <c r="M26" s="2077"/>
      <c r="N26" s="2083"/>
      <c r="O26" s="2074"/>
      <c r="P26" s="2074"/>
      <c r="Q26" s="2077"/>
      <c r="R26" s="2083"/>
      <c r="S26" s="2074"/>
      <c r="T26" s="2074"/>
      <c r="U26" s="2077"/>
      <c r="V26" s="2083"/>
      <c r="W26" s="2074"/>
      <c r="X26" s="2074"/>
      <c r="Y26" s="2077"/>
      <c r="Z26" s="2083"/>
      <c r="AA26" s="2074"/>
      <c r="AB26" s="2074"/>
      <c r="AC26" s="2077"/>
      <c r="AH26" s="2113"/>
      <c r="AI26" s="2083"/>
      <c r="AJ26" s="2074"/>
      <c r="AK26" s="2074"/>
      <c r="AL26" s="2074"/>
      <c r="AM26" s="2077"/>
      <c r="AN26" s="2083"/>
      <c r="AO26" s="2074"/>
      <c r="AP26" s="2074"/>
      <c r="AQ26" s="2074"/>
      <c r="AR26" s="2077"/>
      <c r="AS26" s="2083"/>
      <c r="AT26" s="2074"/>
      <c r="AU26" s="2074"/>
      <c r="AV26" s="2074"/>
      <c r="AW26" s="2077"/>
      <c r="AX26" s="2083"/>
      <c r="AY26" s="2074"/>
      <c r="AZ26" s="2074"/>
      <c r="BA26" s="2074"/>
      <c r="BB26" s="2077"/>
      <c r="BC26" s="2083"/>
      <c r="BD26" s="2074"/>
      <c r="BE26" s="2074"/>
      <c r="BF26" s="2074"/>
      <c r="BG26" s="2077"/>
      <c r="BH26" s="2097"/>
      <c r="BI26" s="2098"/>
      <c r="BJ26" s="2098"/>
      <c r="BK26" s="2098"/>
      <c r="BL26" s="2099"/>
    </row>
    <row r="27" spans="1:64" s="851" customFormat="1" ht="13.15" customHeight="1">
      <c r="A27" s="2121"/>
      <c r="B27" s="2122"/>
      <c r="C27" s="2122"/>
      <c r="D27" s="2122"/>
      <c r="E27" s="2123"/>
      <c r="F27" s="2084"/>
      <c r="G27" s="2075"/>
      <c r="H27" s="2075"/>
      <c r="I27" s="2078"/>
      <c r="J27" s="2084"/>
      <c r="K27" s="2075"/>
      <c r="L27" s="2075"/>
      <c r="M27" s="2078"/>
      <c r="N27" s="2084"/>
      <c r="O27" s="2075"/>
      <c r="P27" s="2075"/>
      <c r="Q27" s="2078"/>
      <c r="R27" s="2084"/>
      <c r="S27" s="2075"/>
      <c r="T27" s="2075"/>
      <c r="U27" s="2078"/>
      <c r="V27" s="2084"/>
      <c r="W27" s="2075"/>
      <c r="X27" s="2075"/>
      <c r="Y27" s="2078"/>
      <c r="Z27" s="2084"/>
      <c r="AA27" s="2075"/>
      <c r="AB27" s="2075"/>
      <c r="AC27" s="2078"/>
      <c r="AH27" s="2113"/>
      <c r="AI27" s="2084"/>
      <c r="AJ27" s="2075"/>
      <c r="AK27" s="2075"/>
      <c r="AL27" s="2075"/>
      <c r="AM27" s="2078"/>
      <c r="AN27" s="2084"/>
      <c r="AO27" s="2075"/>
      <c r="AP27" s="2075"/>
      <c r="AQ27" s="2075"/>
      <c r="AR27" s="2078"/>
      <c r="AS27" s="2084"/>
      <c r="AT27" s="2075"/>
      <c r="AU27" s="2075"/>
      <c r="AV27" s="2075"/>
      <c r="AW27" s="2078"/>
      <c r="AX27" s="2084"/>
      <c r="AY27" s="2075"/>
      <c r="AZ27" s="2075"/>
      <c r="BA27" s="2075"/>
      <c r="BB27" s="2078"/>
      <c r="BC27" s="2084"/>
      <c r="BD27" s="2075"/>
      <c r="BE27" s="2075"/>
      <c r="BF27" s="2075"/>
      <c r="BG27" s="2078"/>
      <c r="BH27" s="2100"/>
      <c r="BI27" s="2101"/>
      <c r="BJ27" s="2101"/>
      <c r="BK27" s="2101"/>
      <c r="BL27" s="2102"/>
    </row>
    <row r="28" spans="1:64" s="851" customFormat="1" ht="13.15" customHeight="1">
      <c r="A28" s="2115" t="s">
        <v>3693</v>
      </c>
      <c r="B28" s="2116"/>
      <c r="C28" s="2116"/>
      <c r="D28" s="2116"/>
      <c r="E28" s="2117"/>
      <c r="F28" s="2082"/>
      <c r="G28" s="2073"/>
      <c r="H28" s="2073"/>
      <c r="I28" s="2076"/>
      <c r="J28" s="2082"/>
      <c r="K28" s="2073"/>
      <c r="L28" s="2073"/>
      <c r="M28" s="2076"/>
      <c r="N28" s="2082"/>
      <c r="O28" s="2073"/>
      <c r="P28" s="2073"/>
      <c r="Q28" s="2076"/>
      <c r="R28" s="2082"/>
      <c r="S28" s="2073"/>
      <c r="T28" s="2073"/>
      <c r="U28" s="2076"/>
      <c r="V28" s="2082"/>
      <c r="W28" s="2073"/>
      <c r="X28" s="2073"/>
      <c r="Y28" s="2076"/>
      <c r="Z28" s="2082"/>
      <c r="AA28" s="2073"/>
      <c r="AB28" s="2073"/>
      <c r="AC28" s="2076"/>
      <c r="AH28" s="2112" t="s">
        <v>3693</v>
      </c>
      <c r="AI28" s="2082" t="s">
        <v>3694</v>
      </c>
      <c r="AJ28" s="2073"/>
      <c r="AK28" s="2073"/>
      <c r="AL28" s="2073"/>
      <c r="AM28" s="2076"/>
      <c r="AN28" s="2082" t="s">
        <v>3695</v>
      </c>
      <c r="AO28" s="2073"/>
      <c r="AP28" s="2073"/>
      <c r="AQ28" s="2073"/>
      <c r="AR28" s="2076"/>
      <c r="AS28" s="2082" t="s">
        <v>3696</v>
      </c>
      <c r="AT28" s="2073"/>
      <c r="AU28" s="2073"/>
      <c r="AV28" s="2073"/>
      <c r="AW28" s="2076"/>
      <c r="AX28" s="2082" t="s">
        <v>3675</v>
      </c>
      <c r="AY28" s="2073"/>
      <c r="AZ28" s="2073"/>
      <c r="BA28" s="2073"/>
      <c r="BB28" s="2076"/>
      <c r="BC28" s="2082" t="s">
        <v>3687</v>
      </c>
      <c r="BD28" s="2073"/>
      <c r="BE28" s="2073"/>
      <c r="BF28" s="2073"/>
      <c r="BG28" s="2076"/>
      <c r="BH28" s="2094" t="s">
        <v>3677</v>
      </c>
      <c r="BI28" s="2095"/>
      <c r="BJ28" s="2095"/>
      <c r="BK28" s="2095"/>
      <c r="BL28" s="2096"/>
    </row>
    <row r="29" spans="1:64" s="851" customFormat="1" ht="13.15" customHeight="1">
      <c r="A29" s="2118"/>
      <c r="B29" s="2119"/>
      <c r="C29" s="2119"/>
      <c r="D29" s="2119"/>
      <c r="E29" s="2120"/>
      <c r="F29" s="2083"/>
      <c r="G29" s="2074"/>
      <c r="H29" s="2074"/>
      <c r="I29" s="2077"/>
      <c r="J29" s="2083"/>
      <c r="K29" s="2074"/>
      <c r="L29" s="2074"/>
      <c r="M29" s="2077"/>
      <c r="N29" s="2083"/>
      <c r="O29" s="2074"/>
      <c r="P29" s="2074"/>
      <c r="Q29" s="2077"/>
      <c r="R29" s="2083"/>
      <c r="S29" s="2074"/>
      <c r="T29" s="2074"/>
      <c r="U29" s="2077"/>
      <c r="V29" s="2083"/>
      <c r="W29" s="2074"/>
      <c r="X29" s="2074"/>
      <c r="Y29" s="2077"/>
      <c r="Z29" s="2083"/>
      <c r="AA29" s="2074"/>
      <c r="AB29" s="2074"/>
      <c r="AC29" s="2077"/>
      <c r="AH29" s="2113"/>
      <c r="AI29" s="2083"/>
      <c r="AJ29" s="2074"/>
      <c r="AK29" s="2074"/>
      <c r="AL29" s="2074"/>
      <c r="AM29" s="2077"/>
      <c r="AN29" s="2083"/>
      <c r="AO29" s="2074"/>
      <c r="AP29" s="2074"/>
      <c r="AQ29" s="2074"/>
      <c r="AR29" s="2077"/>
      <c r="AS29" s="2083"/>
      <c r="AT29" s="2074"/>
      <c r="AU29" s="2074"/>
      <c r="AV29" s="2074"/>
      <c r="AW29" s="2077"/>
      <c r="AX29" s="2083"/>
      <c r="AY29" s="2074"/>
      <c r="AZ29" s="2074"/>
      <c r="BA29" s="2074"/>
      <c r="BB29" s="2077"/>
      <c r="BC29" s="2083"/>
      <c r="BD29" s="2074"/>
      <c r="BE29" s="2074"/>
      <c r="BF29" s="2074"/>
      <c r="BG29" s="2077"/>
      <c r="BH29" s="2097"/>
      <c r="BI29" s="2098"/>
      <c r="BJ29" s="2098"/>
      <c r="BK29" s="2098"/>
      <c r="BL29" s="2099"/>
    </row>
    <row r="30" spans="1:64" s="851" customFormat="1" ht="13.15" customHeight="1">
      <c r="A30" s="2118"/>
      <c r="B30" s="2119"/>
      <c r="C30" s="2119"/>
      <c r="D30" s="2119"/>
      <c r="E30" s="2120"/>
      <c r="F30" s="2083"/>
      <c r="G30" s="2074"/>
      <c r="H30" s="2074"/>
      <c r="I30" s="2077"/>
      <c r="J30" s="2083"/>
      <c r="K30" s="2074"/>
      <c r="L30" s="2074"/>
      <c r="M30" s="2077"/>
      <c r="N30" s="2083"/>
      <c r="O30" s="2074"/>
      <c r="P30" s="2074"/>
      <c r="Q30" s="2077"/>
      <c r="R30" s="2083"/>
      <c r="S30" s="2074"/>
      <c r="T30" s="2074"/>
      <c r="U30" s="2077"/>
      <c r="V30" s="2083"/>
      <c r="W30" s="2074"/>
      <c r="X30" s="2074"/>
      <c r="Y30" s="2077"/>
      <c r="Z30" s="2083"/>
      <c r="AA30" s="2074"/>
      <c r="AB30" s="2074"/>
      <c r="AC30" s="2077"/>
      <c r="AH30" s="2113"/>
      <c r="AI30" s="2083"/>
      <c r="AJ30" s="2074"/>
      <c r="AK30" s="2074"/>
      <c r="AL30" s="2074"/>
      <c r="AM30" s="2077"/>
      <c r="AN30" s="2083"/>
      <c r="AO30" s="2074"/>
      <c r="AP30" s="2074"/>
      <c r="AQ30" s="2074"/>
      <c r="AR30" s="2077"/>
      <c r="AS30" s="2083"/>
      <c r="AT30" s="2074"/>
      <c r="AU30" s="2074"/>
      <c r="AV30" s="2074"/>
      <c r="AW30" s="2077"/>
      <c r="AX30" s="2083"/>
      <c r="AY30" s="2074"/>
      <c r="AZ30" s="2074"/>
      <c r="BA30" s="2074"/>
      <c r="BB30" s="2077"/>
      <c r="BC30" s="2083"/>
      <c r="BD30" s="2074"/>
      <c r="BE30" s="2074"/>
      <c r="BF30" s="2074"/>
      <c r="BG30" s="2077"/>
      <c r="BH30" s="2097"/>
      <c r="BI30" s="2098"/>
      <c r="BJ30" s="2098"/>
      <c r="BK30" s="2098"/>
      <c r="BL30" s="2099"/>
    </row>
    <row r="31" spans="1:64" s="851" customFormat="1" ht="13.15" customHeight="1">
      <c r="A31" s="2118"/>
      <c r="B31" s="2119"/>
      <c r="C31" s="2119"/>
      <c r="D31" s="2119"/>
      <c r="E31" s="2120"/>
      <c r="F31" s="2083"/>
      <c r="G31" s="2074"/>
      <c r="H31" s="2074"/>
      <c r="I31" s="2077"/>
      <c r="J31" s="2083"/>
      <c r="K31" s="2074"/>
      <c r="L31" s="2074"/>
      <c r="M31" s="2077"/>
      <c r="N31" s="2083"/>
      <c r="O31" s="2074"/>
      <c r="P31" s="2074"/>
      <c r="Q31" s="2077"/>
      <c r="R31" s="2083"/>
      <c r="S31" s="2074"/>
      <c r="T31" s="2074"/>
      <c r="U31" s="2077"/>
      <c r="V31" s="2083"/>
      <c r="W31" s="2074"/>
      <c r="X31" s="2074"/>
      <c r="Y31" s="2077"/>
      <c r="Z31" s="2083"/>
      <c r="AA31" s="2074"/>
      <c r="AB31" s="2074"/>
      <c r="AC31" s="2077"/>
      <c r="AH31" s="2113"/>
      <c r="AI31" s="2083"/>
      <c r="AJ31" s="2074"/>
      <c r="AK31" s="2074"/>
      <c r="AL31" s="2074"/>
      <c r="AM31" s="2077"/>
      <c r="AN31" s="2083"/>
      <c r="AO31" s="2074"/>
      <c r="AP31" s="2074"/>
      <c r="AQ31" s="2074"/>
      <c r="AR31" s="2077"/>
      <c r="AS31" s="2083"/>
      <c r="AT31" s="2074"/>
      <c r="AU31" s="2074"/>
      <c r="AV31" s="2074"/>
      <c r="AW31" s="2077"/>
      <c r="AX31" s="2083"/>
      <c r="AY31" s="2074"/>
      <c r="AZ31" s="2074"/>
      <c r="BA31" s="2074"/>
      <c r="BB31" s="2077"/>
      <c r="BC31" s="2083"/>
      <c r="BD31" s="2074"/>
      <c r="BE31" s="2074"/>
      <c r="BF31" s="2074"/>
      <c r="BG31" s="2077"/>
      <c r="BH31" s="2097"/>
      <c r="BI31" s="2098"/>
      <c r="BJ31" s="2098"/>
      <c r="BK31" s="2098"/>
      <c r="BL31" s="2099"/>
    </row>
    <row r="32" spans="1:64" s="851" customFormat="1" ht="13.15" customHeight="1" thickBot="1">
      <c r="A32" s="2121"/>
      <c r="B32" s="2122"/>
      <c r="C32" s="2122"/>
      <c r="D32" s="2122"/>
      <c r="E32" s="2123"/>
      <c r="F32" s="2084"/>
      <c r="G32" s="2075"/>
      <c r="H32" s="2075"/>
      <c r="I32" s="2078"/>
      <c r="J32" s="2084"/>
      <c r="K32" s="2075"/>
      <c r="L32" s="2075"/>
      <c r="M32" s="2078"/>
      <c r="N32" s="2084"/>
      <c r="O32" s="2075"/>
      <c r="P32" s="2075"/>
      <c r="Q32" s="2078"/>
      <c r="R32" s="2084"/>
      <c r="S32" s="2075"/>
      <c r="T32" s="2075"/>
      <c r="U32" s="2078"/>
      <c r="V32" s="2084"/>
      <c r="W32" s="2075"/>
      <c r="X32" s="2075"/>
      <c r="Y32" s="2078"/>
      <c r="Z32" s="2084"/>
      <c r="AA32" s="2075"/>
      <c r="AB32" s="2075"/>
      <c r="AC32" s="2078"/>
      <c r="AD32" s="852"/>
      <c r="AE32" s="853"/>
      <c r="AF32" s="853"/>
      <c r="AG32" s="854"/>
      <c r="AH32" s="2114"/>
      <c r="AI32" s="2084"/>
      <c r="AJ32" s="2075"/>
      <c r="AK32" s="2075"/>
      <c r="AL32" s="2075"/>
      <c r="AM32" s="2078"/>
      <c r="AN32" s="2084"/>
      <c r="AO32" s="2075"/>
      <c r="AP32" s="2075"/>
      <c r="AQ32" s="2075"/>
      <c r="AR32" s="2078"/>
      <c r="AS32" s="2084"/>
      <c r="AT32" s="2075"/>
      <c r="AU32" s="2075"/>
      <c r="AV32" s="2075"/>
      <c r="AW32" s="2078"/>
      <c r="AX32" s="2084"/>
      <c r="AY32" s="2075"/>
      <c r="AZ32" s="2075"/>
      <c r="BA32" s="2075"/>
      <c r="BB32" s="2078"/>
      <c r="BC32" s="2084"/>
      <c r="BD32" s="2075"/>
      <c r="BE32" s="2075"/>
      <c r="BF32" s="2075"/>
      <c r="BG32" s="2078"/>
      <c r="BH32" s="2100"/>
      <c r="BI32" s="2101"/>
      <c r="BJ32" s="2101"/>
      <c r="BK32" s="2101"/>
      <c r="BL32" s="2102"/>
    </row>
    <row r="33" spans="1:64" s="851" customFormat="1" ht="13.15" customHeight="1">
      <c r="A33" s="2115" t="s">
        <v>3697</v>
      </c>
      <c r="B33" s="2116"/>
      <c r="C33" s="2116"/>
      <c r="D33" s="2116"/>
      <c r="E33" s="2117"/>
      <c r="F33" s="2082"/>
      <c r="G33" s="2073"/>
      <c r="H33" s="2073"/>
      <c r="I33" s="2076"/>
      <c r="J33" s="2082"/>
      <c r="K33" s="2073"/>
      <c r="L33" s="2073"/>
      <c r="M33" s="2076"/>
      <c r="N33" s="2082"/>
      <c r="O33" s="2073"/>
      <c r="P33" s="2073"/>
      <c r="Q33" s="2076"/>
      <c r="R33" s="2082"/>
      <c r="S33" s="2073"/>
      <c r="T33" s="2073"/>
      <c r="U33" s="2076"/>
      <c r="V33" s="2082"/>
      <c r="W33" s="2073"/>
      <c r="X33" s="2073"/>
      <c r="Y33" s="2076"/>
      <c r="Z33" s="2082"/>
      <c r="AA33" s="2073"/>
      <c r="AB33" s="2073"/>
      <c r="AC33" s="2076"/>
      <c r="AH33" s="2112" t="s">
        <v>3697</v>
      </c>
      <c r="AI33" s="2082" t="s">
        <v>3698</v>
      </c>
      <c r="AJ33" s="2073"/>
      <c r="AK33" s="2073"/>
      <c r="AL33" s="2073"/>
      <c r="AM33" s="2076"/>
      <c r="AN33" s="2082" t="s">
        <v>3699</v>
      </c>
      <c r="AO33" s="2073"/>
      <c r="AP33" s="2073"/>
      <c r="AQ33" s="2073"/>
      <c r="AR33" s="2076"/>
      <c r="AS33" s="2082" t="s">
        <v>3699</v>
      </c>
      <c r="AT33" s="2073"/>
      <c r="AU33" s="2073"/>
      <c r="AV33" s="2073"/>
      <c r="AW33" s="2076"/>
      <c r="AX33" s="2082" t="s">
        <v>3699</v>
      </c>
      <c r="AY33" s="2073"/>
      <c r="AZ33" s="2073"/>
      <c r="BA33" s="2073"/>
      <c r="BB33" s="2076"/>
      <c r="BC33" s="2082" t="s">
        <v>3699</v>
      </c>
      <c r="BD33" s="2073"/>
      <c r="BE33" s="2073"/>
      <c r="BF33" s="2073"/>
      <c r="BG33" s="2076"/>
      <c r="BH33" s="2094" t="s">
        <v>3698</v>
      </c>
      <c r="BI33" s="2095"/>
      <c r="BJ33" s="2095"/>
      <c r="BK33" s="2095"/>
      <c r="BL33" s="2096"/>
    </row>
    <row r="34" spans="1:64" s="851" customFormat="1" ht="13.15" customHeight="1">
      <c r="A34" s="2118"/>
      <c r="B34" s="2119"/>
      <c r="C34" s="2119"/>
      <c r="D34" s="2119"/>
      <c r="E34" s="2120"/>
      <c r="F34" s="2083"/>
      <c r="G34" s="2074"/>
      <c r="H34" s="2074"/>
      <c r="I34" s="2077"/>
      <c r="J34" s="2083"/>
      <c r="K34" s="2074"/>
      <c r="L34" s="2074"/>
      <c r="M34" s="2077"/>
      <c r="N34" s="2083"/>
      <c r="O34" s="2074"/>
      <c r="P34" s="2074"/>
      <c r="Q34" s="2077"/>
      <c r="R34" s="2083"/>
      <c r="S34" s="2074"/>
      <c r="T34" s="2074"/>
      <c r="U34" s="2077"/>
      <c r="V34" s="2083"/>
      <c r="W34" s="2074"/>
      <c r="X34" s="2074"/>
      <c r="Y34" s="2077"/>
      <c r="Z34" s="2083"/>
      <c r="AA34" s="2074"/>
      <c r="AB34" s="2074"/>
      <c r="AC34" s="2077"/>
      <c r="AH34" s="2113"/>
      <c r="AI34" s="2083"/>
      <c r="AJ34" s="2074"/>
      <c r="AK34" s="2074"/>
      <c r="AL34" s="2074"/>
      <c r="AM34" s="2077"/>
      <c r="AN34" s="2083"/>
      <c r="AO34" s="2074"/>
      <c r="AP34" s="2074"/>
      <c r="AQ34" s="2074"/>
      <c r="AR34" s="2077"/>
      <c r="AS34" s="2083"/>
      <c r="AT34" s="2074"/>
      <c r="AU34" s="2074"/>
      <c r="AV34" s="2074"/>
      <c r="AW34" s="2077"/>
      <c r="AX34" s="2083"/>
      <c r="AY34" s="2074"/>
      <c r="AZ34" s="2074"/>
      <c r="BA34" s="2074"/>
      <c r="BB34" s="2077"/>
      <c r="BC34" s="2083"/>
      <c r="BD34" s="2074"/>
      <c r="BE34" s="2074"/>
      <c r="BF34" s="2074"/>
      <c r="BG34" s="2077"/>
      <c r="BH34" s="2097"/>
      <c r="BI34" s="2098"/>
      <c r="BJ34" s="2098"/>
      <c r="BK34" s="2098"/>
      <c r="BL34" s="2099"/>
    </row>
    <row r="35" spans="1:64" s="851" customFormat="1" ht="13.15" customHeight="1">
      <c r="A35" s="2118"/>
      <c r="B35" s="2119"/>
      <c r="C35" s="2119"/>
      <c r="D35" s="2119"/>
      <c r="E35" s="2120"/>
      <c r="F35" s="2083"/>
      <c r="G35" s="2074"/>
      <c r="H35" s="2074"/>
      <c r="I35" s="2077"/>
      <c r="J35" s="2083"/>
      <c r="K35" s="2074"/>
      <c r="L35" s="2074"/>
      <c r="M35" s="2077"/>
      <c r="N35" s="2083"/>
      <c r="O35" s="2074"/>
      <c r="P35" s="2074"/>
      <c r="Q35" s="2077"/>
      <c r="R35" s="2083"/>
      <c r="S35" s="2074"/>
      <c r="T35" s="2074"/>
      <c r="U35" s="2077"/>
      <c r="V35" s="2083"/>
      <c r="W35" s="2074"/>
      <c r="X35" s="2074"/>
      <c r="Y35" s="2077"/>
      <c r="Z35" s="2083"/>
      <c r="AA35" s="2074"/>
      <c r="AB35" s="2074"/>
      <c r="AC35" s="2077"/>
      <c r="AH35" s="2113"/>
      <c r="AI35" s="2083"/>
      <c r="AJ35" s="2074"/>
      <c r="AK35" s="2074"/>
      <c r="AL35" s="2074"/>
      <c r="AM35" s="2077"/>
      <c r="AN35" s="2083"/>
      <c r="AO35" s="2074"/>
      <c r="AP35" s="2074"/>
      <c r="AQ35" s="2074"/>
      <c r="AR35" s="2077"/>
      <c r="AS35" s="2083"/>
      <c r="AT35" s="2074"/>
      <c r="AU35" s="2074"/>
      <c r="AV35" s="2074"/>
      <c r="AW35" s="2077"/>
      <c r="AX35" s="2083"/>
      <c r="AY35" s="2074"/>
      <c r="AZ35" s="2074"/>
      <c r="BA35" s="2074"/>
      <c r="BB35" s="2077"/>
      <c r="BC35" s="2083"/>
      <c r="BD35" s="2074"/>
      <c r="BE35" s="2074"/>
      <c r="BF35" s="2074"/>
      <c r="BG35" s="2077"/>
      <c r="BH35" s="2097"/>
      <c r="BI35" s="2098"/>
      <c r="BJ35" s="2098"/>
      <c r="BK35" s="2098"/>
      <c r="BL35" s="2099"/>
    </row>
    <row r="36" spans="1:64" s="851" customFormat="1" ht="13.15" customHeight="1">
      <c r="A36" s="2118"/>
      <c r="B36" s="2119"/>
      <c r="C36" s="2119"/>
      <c r="D36" s="2119"/>
      <c r="E36" s="2120"/>
      <c r="F36" s="2083"/>
      <c r="G36" s="2074"/>
      <c r="H36" s="2074"/>
      <c r="I36" s="2077"/>
      <c r="J36" s="2083"/>
      <c r="K36" s="2074"/>
      <c r="L36" s="2074"/>
      <c r="M36" s="2077"/>
      <c r="N36" s="2083"/>
      <c r="O36" s="2074"/>
      <c r="P36" s="2074"/>
      <c r="Q36" s="2077"/>
      <c r="R36" s="2083"/>
      <c r="S36" s="2074"/>
      <c r="T36" s="2074"/>
      <c r="U36" s="2077"/>
      <c r="V36" s="2083"/>
      <c r="W36" s="2074"/>
      <c r="X36" s="2074"/>
      <c r="Y36" s="2077"/>
      <c r="Z36" s="2083"/>
      <c r="AA36" s="2074"/>
      <c r="AB36" s="2074"/>
      <c r="AC36" s="2077"/>
      <c r="AH36" s="2113"/>
      <c r="AI36" s="2083"/>
      <c r="AJ36" s="2074"/>
      <c r="AK36" s="2074"/>
      <c r="AL36" s="2074"/>
      <c r="AM36" s="2077"/>
      <c r="AN36" s="2083"/>
      <c r="AO36" s="2074"/>
      <c r="AP36" s="2074"/>
      <c r="AQ36" s="2074"/>
      <c r="AR36" s="2077"/>
      <c r="AS36" s="2083"/>
      <c r="AT36" s="2074"/>
      <c r="AU36" s="2074"/>
      <c r="AV36" s="2074"/>
      <c r="AW36" s="2077"/>
      <c r="AX36" s="2083"/>
      <c r="AY36" s="2074"/>
      <c r="AZ36" s="2074"/>
      <c r="BA36" s="2074"/>
      <c r="BB36" s="2077"/>
      <c r="BC36" s="2083"/>
      <c r="BD36" s="2074"/>
      <c r="BE36" s="2074"/>
      <c r="BF36" s="2074"/>
      <c r="BG36" s="2077"/>
      <c r="BH36" s="2097"/>
      <c r="BI36" s="2098"/>
      <c r="BJ36" s="2098"/>
      <c r="BK36" s="2098"/>
      <c r="BL36" s="2099"/>
    </row>
    <row r="37" spans="1:64" s="851" customFormat="1" ht="13.15" customHeight="1">
      <c r="A37" s="2121"/>
      <c r="B37" s="2122"/>
      <c r="C37" s="2122"/>
      <c r="D37" s="2122"/>
      <c r="E37" s="2123"/>
      <c r="F37" s="2084"/>
      <c r="G37" s="2075"/>
      <c r="H37" s="2075"/>
      <c r="I37" s="2078"/>
      <c r="J37" s="2084"/>
      <c r="K37" s="2075"/>
      <c r="L37" s="2075"/>
      <c r="M37" s="2078"/>
      <c r="N37" s="2084"/>
      <c r="O37" s="2075"/>
      <c r="P37" s="2075"/>
      <c r="Q37" s="2078"/>
      <c r="R37" s="2084"/>
      <c r="S37" s="2075"/>
      <c r="T37" s="2075"/>
      <c r="U37" s="2078"/>
      <c r="V37" s="2084"/>
      <c r="W37" s="2075"/>
      <c r="X37" s="2075"/>
      <c r="Y37" s="2078"/>
      <c r="Z37" s="2084"/>
      <c r="AA37" s="2075"/>
      <c r="AB37" s="2075"/>
      <c r="AC37" s="2078"/>
      <c r="AH37" s="2114"/>
      <c r="AI37" s="2084"/>
      <c r="AJ37" s="2075"/>
      <c r="AK37" s="2075"/>
      <c r="AL37" s="2075"/>
      <c r="AM37" s="2078"/>
      <c r="AN37" s="2084"/>
      <c r="AO37" s="2075"/>
      <c r="AP37" s="2075"/>
      <c r="AQ37" s="2075"/>
      <c r="AR37" s="2078"/>
      <c r="AS37" s="2084"/>
      <c r="AT37" s="2075"/>
      <c r="AU37" s="2075"/>
      <c r="AV37" s="2075"/>
      <c r="AW37" s="2078"/>
      <c r="AX37" s="2084"/>
      <c r="AY37" s="2075"/>
      <c r="AZ37" s="2075"/>
      <c r="BA37" s="2075"/>
      <c r="BB37" s="2078"/>
      <c r="BC37" s="2084"/>
      <c r="BD37" s="2075"/>
      <c r="BE37" s="2075"/>
      <c r="BF37" s="2075"/>
      <c r="BG37" s="2078"/>
      <c r="BH37" s="2100"/>
      <c r="BI37" s="2101"/>
      <c r="BJ37" s="2101"/>
      <c r="BK37" s="2101"/>
      <c r="BL37" s="2102"/>
    </row>
    <row r="38" spans="1:64" s="851" customFormat="1" ht="13.15" customHeight="1">
      <c r="A38" s="2115" t="s">
        <v>3700</v>
      </c>
      <c r="B38" s="2116"/>
      <c r="C38" s="2116"/>
      <c r="D38" s="2116"/>
      <c r="E38" s="2117"/>
      <c r="F38" s="2082"/>
      <c r="G38" s="2073"/>
      <c r="H38" s="2073"/>
      <c r="I38" s="2076"/>
      <c r="J38" s="2082"/>
      <c r="K38" s="2073"/>
      <c r="L38" s="2073"/>
      <c r="M38" s="2076"/>
      <c r="N38" s="2082"/>
      <c r="O38" s="2073"/>
      <c r="P38" s="2073"/>
      <c r="Q38" s="2076"/>
      <c r="R38" s="2082"/>
      <c r="S38" s="2073"/>
      <c r="T38" s="2073"/>
      <c r="U38" s="2076"/>
      <c r="V38" s="2082"/>
      <c r="W38" s="2073"/>
      <c r="X38" s="2073"/>
      <c r="Y38" s="2076"/>
      <c r="Z38" s="2082"/>
      <c r="AA38" s="2073"/>
      <c r="AB38" s="2073"/>
      <c r="AC38" s="2076"/>
      <c r="AH38" s="2112" t="s">
        <v>3700</v>
      </c>
      <c r="AI38" s="2082" t="s">
        <v>3701</v>
      </c>
      <c r="AJ38" s="2073"/>
      <c r="AK38" s="2073"/>
      <c r="AL38" s="2073"/>
      <c r="AM38" s="2076"/>
      <c r="AN38" s="2082" t="s">
        <v>3702</v>
      </c>
      <c r="AO38" s="2073"/>
      <c r="AP38" s="2073"/>
      <c r="AQ38" s="2073"/>
      <c r="AR38" s="2076"/>
      <c r="AS38" s="2082" t="s">
        <v>3703</v>
      </c>
      <c r="AT38" s="2073"/>
      <c r="AU38" s="2073"/>
      <c r="AV38" s="2073"/>
      <c r="AW38" s="2076"/>
      <c r="AX38" s="2082" t="s">
        <v>3675</v>
      </c>
      <c r="AY38" s="2073"/>
      <c r="AZ38" s="2073"/>
      <c r="BA38" s="2073"/>
      <c r="BB38" s="2076"/>
      <c r="BC38" s="2082" t="s">
        <v>3704</v>
      </c>
      <c r="BD38" s="2073"/>
      <c r="BE38" s="2073"/>
      <c r="BF38" s="2073"/>
      <c r="BG38" s="2076"/>
      <c r="BH38" s="2094" t="s">
        <v>3677</v>
      </c>
      <c r="BI38" s="2095"/>
      <c r="BJ38" s="2095"/>
      <c r="BK38" s="2095"/>
      <c r="BL38" s="2096"/>
    </row>
    <row r="39" spans="1:64" s="851" customFormat="1" ht="13.15" customHeight="1">
      <c r="A39" s="2118"/>
      <c r="B39" s="2119"/>
      <c r="C39" s="2119"/>
      <c r="D39" s="2119"/>
      <c r="E39" s="2120"/>
      <c r="F39" s="2083"/>
      <c r="G39" s="2074"/>
      <c r="H39" s="2074"/>
      <c r="I39" s="2077"/>
      <c r="J39" s="2083"/>
      <c r="K39" s="2074"/>
      <c r="L39" s="2074"/>
      <c r="M39" s="2077"/>
      <c r="N39" s="2083"/>
      <c r="O39" s="2074"/>
      <c r="P39" s="2074"/>
      <c r="Q39" s="2077"/>
      <c r="R39" s="2083"/>
      <c r="S39" s="2074"/>
      <c r="T39" s="2074"/>
      <c r="U39" s="2077"/>
      <c r="V39" s="2083"/>
      <c r="W39" s="2074"/>
      <c r="X39" s="2074"/>
      <c r="Y39" s="2077"/>
      <c r="Z39" s="2083"/>
      <c r="AA39" s="2074"/>
      <c r="AB39" s="2074"/>
      <c r="AC39" s="2077"/>
      <c r="AH39" s="2113"/>
      <c r="AI39" s="2083"/>
      <c r="AJ39" s="2074"/>
      <c r="AK39" s="2074"/>
      <c r="AL39" s="2074"/>
      <c r="AM39" s="2077"/>
      <c r="AN39" s="2083"/>
      <c r="AO39" s="2074"/>
      <c r="AP39" s="2074"/>
      <c r="AQ39" s="2074"/>
      <c r="AR39" s="2077"/>
      <c r="AS39" s="2083"/>
      <c r="AT39" s="2074"/>
      <c r="AU39" s="2074"/>
      <c r="AV39" s="2074"/>
      <c r="AW39" s="2077"/>
      <c r="AX39" s="2083"/>
      <c r="AY39" s="2074"/>
      <c r="AZ39" s="2074"/>
      <c r="BA39" s="2074"/>
      <c r="BB39" s="2077"/>
      <c r="BC39" s="2083"/>
      <c r="BD39" s="2074"/>
      <c r="BE39" s="2074"/>
      <c r="BF39" s="2074"/>
      <c r="BG39" s="2077"/>
      <c r="BH39" s="2097"/>
      <c r="BI39" s="2098"/>
      <c r="BJ39" s="2098"/>
      <c r="BK39" s="2098"/>
      <c r="BL39" s="2099"/>
    </row>
    <row r="40" spans="1:64" s="851" customFormat="1" ht="13.15" customHeight="1">
      <c r="A40" s="2118"/>
      <c r="B40" s="2119"/>
      <c r="C40" s="2119"/>
      <c r="D40" s="2119"/>
      <c r="E40" s="2120"/>
      <c r="F40" s="2083"/>
      <c r="G40" s="2074"/>
      <c r="H40" s="2074"/>
      <c r="I40" s="2077"/>
      <c r="J40" s="2083"/>
      <c r="K40" s="2074"/>
      <c r="L40" s="2074"/>
      <c r="M40" s="2077"/>
      <c r="N40" s="2083"/>
      <c r="O40" s="2074"/>
      <c r="P40" s="2074"/>
      <c r="Q40" s="2077"/>
      <c r="R40" s="2083"/>
      <c r="S40" s="2074"/>
      <c r="T40" s="2074"/>
      <c r="U40" s="2077"/>
      <c r="V40" s="2083"/>
      <c r="W40" s="2074"/>
      <c r="X40" s="2074"/>
      <c r="Y40" s="2077"/>
      <c r="Z40" s="2083"/>
      <c r="AA40" s="2074"/>
      <c r="AB40" s="2074"/>
      <c r="AC40" s="2077"/>
      <c r="AH40" s="2113"/>
      <c r="AI40" s="2083"/>
      <c r="AJ40" s="2074"/>
      <c r="AK40" s="2074"/>
      <c r="AL40" s="2074"/>
      <c r="AM40" s="2077"/>
      <c r="AN40" s="2083"/>
      <c r="AO40" s="2074"/>
      <c r="AP40" s="2074"/>
      <c r="AQ40" s="2074"/>
      <c r="AR40" s="2077"/>
      <c r="AS40" s="2083"/>
      <c r="AT40" s="2074"/>
      <c r="AU40" s="2074"/>
      <c r="AV40" s="2074"/>
      <c r="AW40" s="2077"/>
      <c r="AX40" s="2083"/>
      <c r="AY40" s="2074"/>
      <c r="AZ40" s="2074"/>
      <c r="BA40" s="2074"/>
      <c r="BB40" s="2077"/>
      <c r="BC40" s="2083"/>
      <c r="BD40" s="2074"/>
      <c r="BE40" s="2074"/>
      <c r="BF40" s="2074"/>
      <c r="BG40" s="2077"/>
      <c r="BH40" s="2097"/>
      <c r="BI40" s="2098"/>
      <c r="BJ40" s="2098"/>
      <c r="BK40" s="2098"/>
      <c r="BL40" s="2099"/>
    </row>
    <row r="41" spans="1:64" s="851" customFormat="1" ht="13.15" customHeight="1">
      <c r="A41" s="2118"/>
      <c r="B41" s="2119"/>
      <c r="C41" s="2119"/>
      <c r="D41" s="2119"/>
      <c r="E41" s="2120"/>
      <c r="F41" s="2083"/>
      <c r="G41" s="2074"/>
      <c r="H41" s="2074"/>
      <c r="I41" s="2077"/>
      <c r="J41" s="2083"/>
      <c r="K41" s="2074"/>
      <c r="L41" s="2074"/>
      <c r="M41" s="2077"/>
      <c r="N41" s="2083"/>
      <c r="O41" s="2074"/>
      <c r="P41" s="2074"/>
      <c r="Q41" s="2077"/>
      <c r="R41" s="2083"/>
      <c r="S41" s="2074"/>
      <c r="T41" s="2074"/>
      <c r="U41" s="2077"/>
      <c r="V41" s="2083"/>
      <c r="W41" s="2074"/>
      <c r="X41" s="2074"/>
      <c r="Y41" s="2077"/>
      <c r="Z41" s="2083"/>
      <c r="AA41" s="2074"/>
      <c r="AB41" s="2074"/>
      <c r="AC41" s="2077"/>
      <c r="AH41" s="2113"/>
      <c r="AI41" s="2083"/>
      <c r="AJ41" s="2074"/>
      <c r="AK41" s="2074"/>
      <c r="AL41" s="2074"/>
      <c r="AM41" s="2077"/>
      <c r="AN41" s="2083"/>
      <c r="AO41" s="2074"/>
      <c r="AP41" s="2074"/>
      <c r="AQ41" s="2074"/>
      <c r="AR41" s="2077"/>
      <c r="AS41" s="2083"/>
      <c r="AT41" s="2074"/>
      <c r="AU41" s="2074"/>
      <c r="AV41" s="2074"/>
      <c r="AW41" s="2077"/>
      <c r="AX41" s="2083"/>
      <c r="AY41" s="2074"/>
      <c r="AZ41" s="2074"/>
      <c r="BA41" s="2074"/>
      <c r="BB41" s="2077"/>
      <c r="BC41" s="2083"/>
      <c r="BD41" s="2074"/>
      <c r="BE41" s="2074"/>
      <c r="BF41" s="2074"/>
      <c r="BG41" s="2077"/>
      <c r="BH41" s="2097"/>
      <c r="BI41" s="2098"/>
      <c r="BJ41" s="2098"/>
      <c r="BK41" s="2098"/>
      <c r="BL41" s="2099"/>
    </row>
    <row r="42" spans="1:64" s="851" customFormat="1" ht="13.15" customHeight="1">
      <c r="A42" s="2121"/>
      <c r="B42" s="2122"/>
      <c r="C42" s="2122"/>
      <c r="D42" s="2122"/>
      <c r="E42" s="2123"/>
      <c r="F42" s="2084"/>
      <c r="G42" s="2075"/>
      <c r="H42" s="2075"/>
      <c r="I42" s="2078"/>
      <c r="J42" s="2084"/>
      <c r="K42" s="2075"/>
      <c r="L42" s="2075"/>
      <c r="M42" s="2078"/>
      <c r="N42" s="2084"/>
      <c r="O42" s="2075"/>
      <c r="P42" s="2075"/>
      <c r="Q42" s="2078"/>
      <c r="R42" s="2084"/>
      <c r="S42" s="2075"/>
      <c r="T42" s="2075"/>
      <c r="U42" s="2078"/>
      <c r="V42" s="2084"/>
      <c r="W42" s="2075"/>
      <c r="X42" s="2075"/>
      <c r="Y42" s="2078"/>
      <c r="Z42" s="2084"/>
      <c r="AA42" s="2075"/>
      <c r="AB42" s="2075"/>
      <c r="AC42" s="2078"/>
      <c r="AH42" s="2113"/>
      <c r="AI42" s="2084"/>
      <c r="AJ42" s="2075"/>
      <c r="AK42" s="2075"/>
      <c r="AL42" s="2075"/>
      <c r="AM42" s="2078"/>
      <c r="AN42" s="2084"/>
      <c r="AO42" s="2075"/>
      <c r="AP42" s="2075"/>
      <c r="AQ42" s="2075"/>
      <c r="AR42" s="2078"/>
      <c r="AS42" s="2084"/>
      <c r="AT42" s="2075"/>
      <c r="AU42" s="2075"/>
      <c r="AV42" s="2075"/>
      <c r="AW42" s="2078"/>
      <c r="AX42" s="2084"/>
      <c r="AY42" s="2075"/>
      <c r="AZ42" s="2075"/>
      <c r="BA42" s="2075"/>
      <c r="BB42" s="2078"/>
      <c r="BC42" s="2084"/>
      <c r="BD42" s="2075"/>
      <c r="BE42" s="2075"/>
      <c r="BF42" s="2075"/>
      <c r="BG42" s="2078"/>
      <c r="BH42" s="2100"/>
      <c r="BI42" s="2101"/>
      <c r="BJ42" s="2101"/>
      <c r="BK42" s="2101"/>
      <c r="BL42" s="2102"/>
    </row>
    <row r="43" spans="1:64" s="851" customFormat="1" ht="13.15" customHeight="1">
      <c r="A43" s="2115" t="s">
        <v>3705</v>
      </c>
      <c r="B43" s="2116"/>
      <c r="C43" s="2116"/>
      <c r="D43" s="2116"/>
      <c r="E43" s="2117"/>
      <c r="F43" s="2082"/>
      <c r="G43" s="2073"/>
      <c r="H43" s="2073"/>
      <c r="I43" s="2076"/>
      <c r="J43" s="2082"/>
      <c r="K43" s="2073"/>
      <c r="L43" s="2073"/>
      <c r="M43" s="2076"/>
      <c r="N43" s="2082"/>
      <c r="O43" s="2073"/>
      <c r="P43" s="2073"/>
      <c r="Q43" s="2076"/>
      <c r="R43" s="2082"/>
      <c r="S43" s="2073"/>
      <c r="T43" s="2073"/>
      <c r="U43" s="2076"/>
      <c r="V43" s="2082"/>
      <c r="W43" s="2073"/>
      <c r="X43" s="2073"/>
      <c r="Y43" s="2076"/>
      <c r="Z43" s="2082"/>
      <c r="AA43" s="2073"/>
      <c r="AB43" s="2073"/>
      <c r="AC43" s="2076"/>
      <c r="AH43" s="2112" t="s">
        <v>3705</v>
      </c>
      <c r="AI43" s="2082" t="s">
        <v>3706</v>
      </c>
      <c r="AJ43" s="2073"/>
      <c r="AK43" s="2073"/>
      <c r="AL43" s="2073"/>
      <c r="AM43" s="2076"/>
      <c r="AN43" s="2082" t="s">
        <v>3707</v>
      </c>
      <c r="AO43" s="2073"/>
      <c r="AP43" s="2073"/>
      <c r="AQ43" s="2073"/>
      <c r="AR43" s="2076"/>
      <c r="AS43" s="2082" t="s">
        <v>3703</v>
      </c>
      <c r="AT43" s="2073"/>
      <c r="AU43" s="2073"/>
      <c r="AV43" s="2073"/>
      <c r="AW43" s="2076"/>
      <c r="AX43" s="2082" t="s">
        <v>3675</v>
      </c>
      <c r="AY43" s="2073"/>
      <c r="AZ43" s="2073"/>
      <c r="BA43" s="2073"/>
      <c r="BB43" s="2076"/>
      <c r="BC43" s="2082" t="s">
        <v>3708</v>
      </c>
      <c r="BD43" s="2073"/>
      <c r="BE43" s="2073"/>
      <c r="BF43" s="2073"/>
      <c r="BG43" s="2076"/>
      <c r="BH43" s="2094" t="s">
        <v>3677</v>
      </c>
      <c r="BI43" s="2095"/>
      <c r="BJ43" s="2095"/>
      <c r="BK43" s="2095"/>
      <c r="BL43" s="2096"/>
    </row>
    <row r="44" spans="1:64" s="851" customFormat="1" ht="13.15" customHeight="1">
      <c r="A44" s="2118"/>
      <c r="B44" s="2119"/>
      <c r="C44" s="2119"/>
      <c r="D44" s="2119"/>
      <c r="E44" s="2120"/>
      <c r="F44" s="2083"/>
      <c r="G44" s="2074"/>
      <c r="H44" s="2074"/>
      <c r="I44" s="2077"/>
      <c r="J44" s="2083"/>
      <c r="K44" s="2074"/>
      <c r="L44" s="2074"/>
      <c r="M44" s="2077"/>
      <c r="N44" s="2083"/>
      <c r="O44" s="2074"/>
      <c r="P44" s="2074"/>
      <c r="Q44" s="2077"/>
      <c r="R44" s="2083"/>
      <c r="S44" s="2074"/>
      <c r="T44" s="2074"/>
      <c r="U44" s="2077"/>
      <c r="V44" s="2083"/>
      <c r="W44" s="2074"/>
      <c r="X44" s="2074"/>
      <c r="Y44" s="2077"/>
      <c r="Z44" s="2083"/>
      <c r="AA44" s="2074"/>
      <c r="AB44" s="2074"/>
      <c r="AC44" s="2077"/>
      <c r="AH44" s="2113"/>
      <c r="AI44" s="2083"/>
      <c r="AJ44" s="2074"/>
      <c r="AK44" s="2074"/>
      <c r="AL44" s="2074"/>
      <c r="AM44" s="2077"/>
      <c r="AN44" s="2083"/>
      <c r="AO44" s="2074"/>
      <c r="AP44" s="2074"/>
      <c r="AQ44" s="2074"/>
      <c r="AR44" s="2077"/>
      <c r="AS44" s="2083"/>
      <c r="AT44" s="2074"/>
      <c r="AU44" s="2074"/>
      <c r="AV44" s="2074"/>
      <c r="AW44" s="2077"/>
      <c r="AX44" s="2083"/>
      <c r="AY44" s="2074"/>
      <c r="AZ44" s="2074"/>
      <c r="BA44" s="2074"/>
      <c r="BB44" s="2077"/>
      <c r="BC44" s="2083"/>
      <c r="BD44" s="2074"/>
      <c r="BE44" s="2074"/>
      <c r="BF44" s="2074"/>
      <c r="BG44" s="2077"/>
      <c r="BH44" s="2097"/>
      <c r="BI44" s="2098"/>
      <c r="BJ44" s="2098"/>
      <c r="BK44" s="2098"/>
      <c r="BL44" s="2099"/>
    </row>
    <row r="45" spans="1:64" s="851" customFormat="1" ht="13.15" customHeight="1">
      <c r="A45" s="2118"/>
      <c r="B45" s="2119"/>
      <c r="C45" s="2119"/>
      <c r="D45" s="2119"/>
      <c r="E45" s="2120"/>
      <c r="F45" s="2083"/>
      <c r="G45" s="2074"/>
      <c r="H45" s="2074"/>
      <c r="I45" s="2077"/>
      <c r="J45" s="2083"/>
      <c r="K45" s="2074"/>
      <c r="L45" s="2074"/>
      <c r="M45" s="2077"/>
      <c r="N45" s="2083"/>
      <c r="O45" s="2074"/>
      <c r="P45" s="2074"/>
      <c r="Q45" s="2077"/>
      <c r="R45" s="2083"/>
      <c r="S45" s="2074"/>
      <c r="T45" s="2074"/>
      <c r="U45" s="2077"/>
      <c r="V45" s="2083"/>
      <c r="W45" s="2074"/>
      <c r="X45" s="2074"/>
      <c r="Y45" s="2077"/>
      <c r="Z45" s="2083"/>
      <c r="AA45" s="2074"/>
      <c r="AB45" s="2074"/>
      <c r="AC45" s="2077"/>
      <c r="AH45" s="2113"/>
      <c r="AI45" s="2083"/>
      <c r="AJ45" s="2074"/>
      <c r="AK45" s="2074"/>
      <c r="AL45" s="2074"/>
      <c r="AM45" s="2077"/>
      <c r="AN45" s="2083"/>
      <c r="AO45" s="2074"/>
      <c r="AP45" s="2074"/>
      <c r="AQ45" s="2074"/>
      <c r="AR45" s="2077"/>
      <c r="AS45" s="2083"/>
      <c r="AT45" s="2074"/>
      <c r="AU45" s="2074"/>
      <c r="AV45" s="2074"/>
      <c r="AW45" s="2077"/>
      <c r="AX45" s="2083"/>
      <c r="AY45" s="2074"/>
      <c r="AZ45" s="2074"/>
      <c r="BA45" s="2074"/>
      <c r="BB45" s="2077"/>
      <c r="BC45" s="2083"/>
      <c r="BD45" s="2074"/>
      <c r="BE45" s="2074"/>
      <c r="BF45" s="2074"/>
      <c r="BG45" s="2077"/>
      <c r="BH45" s="2097"/>
      <c r="BI45" s="2098"/>
      <c r="BJ45" s="2098"/>
      <c r="BK45" s="2098"/>
      <c r="BL45" s="2099"/>
    </row>
    <row r="46" spans="1:64" s="851" customFormat="1" ht="13.15" customHeight="1">
      <c r="A46" s="2118"/>
      <c r="B46" s="2119"/>
      <c r="C46" s="2119"/>
      <c r="D46" s="2119"/>
      <c r="E46" s="2120"/>
      <c r="F46" s="2083"/>
      <c r="G46" s="2074"/>
      <c r="H46" s="2074"/>
      <c r="I46" s="2077"/>
      <c r="J46" s="2083"/>
      <c r="K46" s="2074"/>
      <c r="L46" s="2074"/>
      <c r="M46" s="2077"/>
      <c r="N46" s="2083"/>
      <c r="O46" s="2074"/>
      <c r="P46" s="2074"/>
      <c r="Q46" s="2077"/>
      <c r="R46" s="2083"/>
      <c r="S46" s="2074"/>
      <c r="T46" s="2074"/>
      <c r="U46" s="2077"/>
      <c r="V46" s="2083"/>
      <c r="W46" s="2074"/>
      <c r="X46" s="2074"/>
      <c r="Y46" s="2077"/>
      <c r="Z46" s="2083"/>
      <c r="AA46" s="2074"/>
      <c r="AB46" s="2074"/>
      <c r="AC46" s="2077"/>
      <c r="AH46" s="2113"/>
      <c r="AI46" s="2083"/>
      <c r="AJ46" s="2074"/>
      <c r="AK46" s="2074"/>
      <c r="AL46" s="2074"/>
      <c r="AM46" s="2077"/>
      <c r="AN46" s="2083"/>
      <c r="AO46" s="2074"/>
      <c r="AP46" s="2074"/>
      <c r="AQ46" s="2074"/>
      <c r="AR46" s="2077"/>
      <c r="AS46" s="2083"/>
      <c r="AT46" s="2074"/>
      <c r="AU46" s="2074"/>
      <c r="AV46" s="2074"/>
      <c r="AW46" s="2077"/>
      <c r="AX46" s="2083"/>
      <c r="AY46" s="2074"/>
      <c r="AZ46" s="2074"/>
      <c r="BA46" s="2074"/>
      <c r="BB46" s="2077"/>
      <c r="BC46" s="2083"/>
      <c r="BD46" s="2074"/>
      <c r="BE46" s="2074"/>
      <c r="BF46" s="2074"/>
      <c r="BG46" s="2077"/>
      <c r="BH46" s="2097"/>
      <c r="BI46" s="2098"/>
      <c r="BJ46" s="2098"/>
      <c r="BK46" s="2098"/>
      <c r="BL46" s="2099"/>
    </row>
    <row r="47" spans="1:64" s="851" customFormat="1" ht="13.15" customHeight="1">
      <c r="A47" s="2121"/>
      <c r="B47" s="2122"/>
      <c r="C47" s="2122"/>
      <c r="D47" s="2122"/>
      <c r="E47" s="2123"/>
      <c r="F47" s="2084"/>
      <c r="G47" s="2075"/>
      <c r="H47" s="2075"/>
      <c r="I47" s="2078"/>
      <c r="J47" s="2084"/>
      <c r="K47" s="2075"/>
      <c r="L47" s="2075"/>
      <c r="M47" s="2078"/>
      <c r="N47" s="2084"/>
      <c r="O47" s="2075"/>
      <c r="P47" s="2075"/>
      <c r="Q47" s="2078"/>
      <c r="R47" s="2084"/>
      <c r="S47" s="2075"/>
      <c r="T47" s="2075"/>
      <c r="U47" s="2078"/>
      <c r="V47" s="2084"/>
      <c r="W47" s="2075"/>
      <c r="X47" s="2075"/>
      <c r="Y47" s="2078"/>
      <c r="Z47" s="2084"/>
      <c r="AA47" s="2075"/>
      <c r="AB47" s="2075"/>
      <c r="AC47" s="2078"/>
      <c r="AH47" s="2113"/>
      <c r="AI47" s="2084"/>
      <c r="AJ47" s="2075"/>
      <c r="AK47" s="2075"/>
      <c r="AL47" s="2075"/>
      <c r="AM47" s="2078"/>
      <c r="AN47" s="2084"/>
      <c r="AO47" s="2075"/>
      <c r="AP47" s="2075"/>
      <c r="AQ47" s="2075"/>
      <c r="AR47" s="2078"/>
      <c r="AS47" s="2084"/>
      <c r="AT47" s="2075"/>
      <c r="AU47" s="2075"/>
      <c r="AV47" s="2075"/>
      <c r="AW47" s="2078"/>
      <c r="AX47" s="2084"/>
      <c r="AY47" s="2075"/>
      <c r="AZ47" s="2075"/>
      <c r="BA47" s="2075"/>
      <c r="BB47" s="2078"/>
      <c r="BC47" s="2084"/>
      <c r="BD47" s="2075"/>
      <c r="BE47" s="2075"/>
      <c r="BF47" s="2075"/>
      <c r="BG47" s="2078"/>
      <c r="BH47" s="2100"/>
      <c r="BI47" s="2101"/>
      <c r="BJ47" s="2101"/>
      <c r="BK47" s="2101"/>
      <c r="BL47" s="2102"/>
    </row>
    <row r="48" spans="1:64" s="851" customFormat="1" ht="13.15" customHeight="1">
      <c r="A48" s="2115" t="s">
        <v>3709</v>
      </c>
      <c r="B48" s="2116"/>
      <c r="C48" s="2116"/>
      <c r="D48" s="2116"/>
      <c r="E48" s="2117"/>
      <c r="F48" s="2082"/>
      <c r="G48" s="2073"/>
      <c r="H48" s="2073"/>
      <c r="I48" s="2076"/>
      <c r="J48" s="2082"/>
      <c r="K48" s="2073"/>
      <c r="L48" s="2073"/>
      <c r="M48" s="2076"/>
      <c r="N48" s="2082"/>
      <c r="O48" s="2073"/>
      <c r="P48" s="2073"/>
      <c r="Q48" s="2076"/>
      <c r="R48" s="2082"/>
      <c r="S48" s="2073"/>
      <c r="T48" s="2073"/>
      <c r="U48" s="2076"/>
      <c r="V48" s="2082"/>
      <c r="W48" s="2073"/>
      <c r="X48" s="2073"/>
      <c r="Y48" s="2076"/>
      <c r="Z48" s="2082"/>
      <c r="AA48" s="2073"/>
      <c r="AB48" s="2073"/>
      <c r="AC48" s="2076"/>
      <c r="AH48" s="2112" t="s">
        <v>3709</v>
      </c>
      <c r="AI48" s="2082" t="s">
        <v>3710</v>
      </c>
      <c r="AJ48" s="2073"/>
      <c r="AK48" s="2073"/>
      <c r="AL48" s="2073"/>
      <c r="AM48" s="2076"/>
      <c r="AN48" s="2082" t="s">
        <v>3711</v>
      </c>
      <c r="AO48" s="2073"/>
      <c r="AP48" s="2073"/>
      <c r="AQ48" s="2073"/>
      <c r="AR48" s="2076"/>
      <c r="AS48" s="2082" t="s">
        <v>3712</v>
      </c>
      <c r="AT48" s="2073"/>
      <c r="AU48" s="2073"/>
      <c r="AV48" s="2073"/>
      <c r="AW48" s="2076"/>
      <c r="AX48" s="2082" t="s">
        <v>3675</v>
      </c>
      <c r="AY48" s="2073"/>
      <c r="AZ48" s="2073"/>
      <c r="BA48" s="2073"/>
      <c r="BB48" s="2076"/>
      <c r="BC48" s="2082" t="s">
        <v>3708</v>
      </c>
      <c r="BD48" s="2073"/>
      <c r="BE48" s="2073"/>
      <c r="BF48" s="2073"/>
      <c r="BG48" s="2076"/>
      <c r="BH48" s="2094" t="s">
        <v>3677</v>
      </c>
      <c r="BI48" s="2095"/>
      <c r="BJ48" s="2095"/>
      <c r="BK48" s="2095"/>
      <c r="BL48" s="2096"/>
    </row>
    <row r="49" spans="1:64" s="851" customFormat="1" ht="13.15" customHeight="1">
      <c r="A49" s="2118"/>
      <c r="B49" s="2119"/>
      <c r="C49" s="2119"/>
      <c r="D49" s="2119"/>
      <c r="E49" s="2120"/>
      <c r="F49" s="2083"/>
      <c r="G49" s="2074"/>
      <c r="H49" s="2074"/>
      <c r="I49" s="2077"/>
      <c r="J49" s="2083"/>
      <c r="K49" s="2074"/>
      <c r="L49" s="2074"/>
      <c r="M49" s="2077"/>
      <c r="N49" s="2083"/>
      <c r="O49" s="2074"/>
      <c r="P49" s="2074"/>
      <c r="Q49" s="2077"/>
      <c r="R49" s="2083"/>
      <c r="S49" s="2074"/>
      <c r="T49" s="2074"/>
      <c r="U49" s="2077"/>
      <c r="V49" s="2083"/>
      <c r="W49" s="2074"/>
      <c r="X49" s="2074"/>
      <c r="Y49" s="2077"/>
      <c r="Z49" s="2083"/>
      <c r="AA49" s="2074"/>
      <c r="AB49" s="2074"/>
      <c r="AC49" s="2077"/>
      <c r="AH49" s="2113"/>
      <c r="AI49" s="2083"/>
      <c r="AJ49" s="2074"/>
      <c r="AK49" s="2074"/>
      <c r="AL49" s="2074"/>
      <c r="AM49" s="2077"/>
      <c r="AN49" s="2083"/>
      <c r="AO49" s="2074"/>
      <c r="AP49" s="2074"/>
      <c r="AQ49" s="2074"/>
      <c r="AR49" s="2077"/>
      <c r="AS49" s="2083"/>
      <c r="AT49" s="2074"/>
      <c r="AU49" s="2074"/>
      <c r="AV49" s="2074"/>
      <c r="AW49" s="2077"/>
      <c r="AX49" s="2083"/>
      <c r="AY49" s="2074"/>
      <c r="AZ49" s="2074"/>
      <c r="BA49" s="2074"/>
      <c r="BB49" s="2077"/>
      <c r="BC49" s="2083"/>
      <c r="BD49" s="2074"/>
      <c r="BE49" s="2074"/>
      <c r="BF49" s="2074"/>
      <c r="BG49" s="2077"/>
      <c r="BH49" s="2097"/>
      <c r="BI49" s="2098"/>
      <c r="BJ49" s="2098"/>
      <c r="BK49" s="2098"/>
      <c r="BL49" s="2099"/>
    </row>
    <row r="50" spans="1:64" s="851" customFormat="1" ht="13.15" customHeight="1">
      <c r="A50" s="2118"/>
      <c r="B50" s="2119"/>
      <c r="C50" s="2119"/>
      <c r="D50" s="2119"/>
      <c r="E50" s="2120"/>
      <c r="F50" s="2083"/>
      <c r="G50" s="2074"/>
      <c r="H50" s="2074"/>
      <c r="I50" s="2077"/>
      <c r="J50" s="2083"/>
      <c r="K50" s="2074"/>
      <c r="L50" s="2074"/>
      <c r="M50" s="2077"/>
      <c r="N50" s="2083"/>
      <c r="O50" s="2074"/>
      <c r="P50" s="2074"/>
      <c r="Q50" s="2077"/>
      <c r="R50" s="2083"/>
      <c r="S50" s="2074"/>
      <c r="T50" s="2074"/>
      <c r="U50" s="2077"/>
      <c r="V50" s="2083"/>
      <c r="W50" s="2074"/>
      <c r="X50" s="2074"/>
      <c r="Y50" s="2077"/>
      <c r="Z50" s="2083"/>
      <c r="AA50" s="2074"/>
      <c r="AB50" s="2074"/>
      <c r="AC50" s="2077"/>
      <c r="AH50" s="2113"/>
      <c r="AI50" s="2083"/>
      <c r="AJ50" s="2074"/>
      <c r="AK50" s="2074"/>
      <c r="AL50" s="2074"/>
      <c r="AM50" s="2077"/>
      <c r="AN50" s="2083"/>
      <c r="AO50" s="2074"/>
      <c r="AP50" s="2074"/>
      <c r="AQ50" s="2074"/>
      <c r="AR50" s="2077"/>
      <c r="AS50" s="2083"/>
      <c r="AT50" s="2074"/>
      <c r="AU50" s="2074"/>
      <c r="AV50" s="2074"/>
      <c r="AW50" s="2077"/>
      <c r="AX50" s="2083"/>
      <c r="AY50" s="2074"/>
      <c r="AZ50" s="2074"/>
      <c r="BA50" s="2074"/>
      <c r="BB50" s="2077"/>
      <c r="BC50" s="2083"/>
      <c r="BD50" s="2074"/>
      <c r="BE50" s="2074"/>
      <c r="BF50" s="2074"/>
      <c r="BG50" s="2077"/>
      <c r="BH50" s="2097"/>
      <c r="BI50" s="2098"/>
      <c r="BJ50" s="2098"/>
      <c r="BK50" s="2098"/>
      <c r="BL50" s="2099"/>
    </row>
    <row r="51" spans="1:64" s="851" customFormat="1" ht="13.15" customHeight="1">
      <c r="A51" s="2118"/>
      <c r="B51" s="2119"/>
      <c r="C51" s="2119"/>
      <c r="D51" s="2119"/>
      <c r="E51" s="2120"/>
      <c r="F51" s="2083"/>
      <c r="G51" s="2074"/>
      <c r="H51" s="2074"/>
      <c r="I51" s="2077"/>
      <c r="J51" s="2083"/>
      <c r="K51" s="2074"/>
      <c r="L51" s="2074"/>
      <c r="M51" s="2077"/>
      <c r="N51" s="2083"/>
      <c r="O51" s="2074"/>
      <c r="P51" s="2074"/>
      <c r="Q51" s="2077"/>
      <c r="R51" s="2083"/>
      <c r="S51" s="2074"/>
      <c r="T51" s="2074"/>
      <c r="U51" s="2077"/>
      <c r="V51" s="2083"/>
      <c r="W51" s="2074"/>
      <c r="X51" s="2074"/>
      <c r="Y51" s="2077"/>
      <c r="Z51" s="2083"/>
      <c r="AA51" s="2074"/>
      <c r="AB51" s="2074"/>
      <c r="AC51" s="2077"/>
      <c r="AH51" s="2113"/>
      <c r="AI51" s="2083"/>
      <c r="AJ51" s="2074"/>
      <c r="AK51" s="2074"/>
      <c r="AL51" s="2074"/>
      <c r="AM51" s="2077"/>
      <c r="AN51" s="2083"/>
      <c r="AO51" s="2074"/>
      <c r="AP51" s="2074"/>
      <c r="AQ51" s="2074"/>
      <c r="AR51" s="2077"/>
      <c r="AS51" s="2083"/>
      <c r="AT51" s="2074"/>
      <c r="AU51" s="2074"/>
      <c r="AV51" s="2074"/>
      <c r="AW51" s="2077"/>
      <c r="AX51" s="2083"/>
      <c r="AY51" s="2074"/>
      <c r="AZ51" s="2074"/>
      <c r="BA51" s="2074"/>
      <c r="BB51" s="2077"/>
      <c r="BC51" s="2083"/>
      <c r="BD51" s="2074"/>
      <c r="BE51" s="2074"/>
      <c r="BF51" s="2074"/>
      <c r="BG51" s="2077"/>
      <c r="BH51" s="2097"/>
      <c r="BI51" s="2098"/>
      <c r="BJ51" s="2098"/>
      <c r="BK51" s="2098"/>
      <c r="BL51" s="2099"/>
    </row>
    <row r="52" spans="1:64" s="851" customFormat="1" ht="13.15" customHeight="1">
      <c r="A52" s="2121"/>
      <c r="B52" s="2122"/>
      <c r="C52" s="2122"/>
      <c r="D52" s="2122"/>
      <c r="E52" s="2123"/>
      <c r="F52" s="2084"/>
      <c r="G52" s="2075"/>
      <c r="H52" s="2075"/>
      <c r="I52" s="2078"/>
      <c r="J52" s="2084"/>
      <c r="K52" s="2075"/>
      <c r="L52" s="2075"/>
      <c r="M52" s="2078"/>
      <c r="N52" s="2084"/>
      <c r="O52" s="2075"/>
      <c r="P52" s="2075"/>
      <c r="Q52" s="2078"/>
      <c r="R52" s="2084"/>
      <c r="S52" s="2075"/>
      <c r="T52" s="2075"/>
      <c r="U52" s="2078"/>
      <c r="V52" s="2084"/>
      <c r="W52" s="2075"/>
      <c r="X52" s="2075"/>
      <c r="Y52" s="2078"/>
      <c r="Z52" s="2084"/>
      <c r="AA52" s="2075"/>
      <c r="AB52" s="2075"/>
      <c r="AC52" s="2078"/>
      <c r="AH52" s="2113"/>
      <c r="AI52" s="2084"/>
      <c r="AJ52" s="2075"/>
      <c r="AK52" s="2075"/>
      <c r="AL52" s="2075"/>
      <c r="AM52" s="2078"/>
      <c r="AN52" s="2084"/>
      <c r="AO52" s="2075"/>
      <c r="AP52" s="2075"/>
      <c r="AQ52" s="2075"/>
      <c r="AR52" s="2078"/>
      <c r="AS52" s="2084"/>
      <c r="AT52" s="2075"/>
      <c r="AU52" s="2075"/>
      <c r="AV52" s="2075"/>
      <c r="AW52" s="2078"/>
      <c r="AX52" s="2084"/>
      <c r="AY52" s="2075"/>
      <c r="AZ52" s="2075"/>
      <c r="BA52" s="2075"/>
      <c r="BB52" s="2078"/>
      <c r="BC52" s="2084"/>
      <c r="BD52" s="2075"/>
      <c r="BE52" s="2075"/>
      <c r="BF52" s="2075"/>
      <c r="BG52" s="2078"/>
      <c r="BH52" s="2100"/>
      <c r="BI52" s="2101"/>
      <c r="BJ52" s="2101"/>
      <c r="BK52" s="2101"/>
      <c r="BL52" s="2102"/>
    </row>
    <row r="53" spans="1:64" s="851" customFormat="1" ht="13.15" customHeight="1">
      <c r="A53" s="2103" t="s">
        <v>3713</v>
      </c>
      <c r="B53" s="2104"/>
      <c r="C53" s="2104"/>
      <c r="D53" s="2104"/>
      <c r="E53" s="2105"/>
      <c r="F53" s="2082"/>
      <c r="G53" s="2073"/>
      <c r="H53" s="2073"/>
      <c r="I53" s="2076"/>
      <c r="J53" s="2082"/>
      <c r="K53" s="2073"/>
      <c r="L53" s="2073"/>
      <c r="M53" s="2076"/>
      <c r="N53" s="2082"/>
      <c r="O53" s="2073"/>
      <c r="P53" s="2073"/>
      <c r="Q53" s="2076"/>
      <c r="R53" s="2082"/>
      <c r="S53" s="2073"/>
      <c r="T53" s="2073"/>
      <c r="U53" s="2076"/>
      <c r="V53" s="2082"/>
      <c r="W53" s="2073"/>
      <c r="X53" s="2073"/>
      <c r="Y53" s="2076"/>
      <c r="Z53" s="2082"/>
      <c r="AA53" s="2073"/>
      <c r="AB53" s="2073"/>
      <c r="AC53" s="2076"/>
      <c r="AH53" s="2112" t="s">
        <v>3713</v>
      </c>
      <c r="AI53" s="2082" t="s">
        <v>3714</v>
      </c>
      <c r="AJ53" s="2073"/>
      <c r="AK53" s="2073"/>
      <c r="AL53" s="2073"/>
      <c r="AM53" s="2076"/>
      <c r="AN53" s="2082" t="s">
        <v>3715</v>
      </c>
      <c r="AO53" s="2073"/>
      <c r="AP53" s="2073"/>
      <c r="AQ53" s="2073"/>
      <c r="AR53" s="2076"/>
      <c r="AS53" s="2082" t="s">
        <v>3716</v>
      </c>
      <c r="AT53" s="2073"/>
      <c r="AU53" s="2073"/>
      <c r="AV53" s="2073"/>
      <c r="AW53" s="2076"/>
      <c r="AX53" s="2082" t="s">
        <v>3675</v>
      </c>
      <c r="AY53" s="2073"/>
      <c r="AZ53" s="2073"/>
      <c r="BA53" s="2073"/>
      <c r="BB53" s="2076"/>
      <c r="BC53" s="2082" t="s">
        <v>3717</v>
      </c>
      <c r="BD53" s="2073"/>
      <c r="BE53" s="2073"/>
      <c r="BF53" s="2073"/>
      <c r="BG53" s="2076"/>
      <c r="BH53" s="2094" t="s">
        <v>3677</v>
      </c>
      <c r="BI53" s="2095"/>
      <c r="BJ53" s="2095"/>
      <c r="BK53" s="2095"/>
      <c r="BL53" s="2096"/>
    </row>
    <row r="54" spans="1:64" s="851" customFormat="1" ht="13.15" customHeight="1">
      <c r="A54" s="2106"/>
      <c r="B54" s="2107"/>
      <c r="C54" s="2107"/>
      <c r="D54" s="2107"/>
      <c r="E54" s="2108"/>
      <c r="F54" s="2083"/>
      <c r="G54" s="2074"/>
      <c r="H54" s="2074"/>
      <c r="I54" s="2077"/>
      <c r="J54" s="2083"/>
      <c r="K54" s="2074"/>
      <c r="L54" s="2074"/>
      <c r="M54" s="2077"/>
      <c r="N54" s="2083"/>
      <c r="O54" s="2074"/>
      <c r="P54" s="2074"/>
      <c r="Q54" s="2077"/>
      <c r="R54" s="2083"/>
      <c r="S54" s="2074"/>
      <c r="T54" s="2074"/>
      <c r="U54" s="2077"/>
      <c r="V54" s="2083"/>
      <c r="W54" s="2074"/>
      <c r="X54" s="2074"/>
      <c r="Y54" s="2077"/>
      <c r="Z54" s="2083"/>
      <c r="AA54" s="2074"/>
      <c r="AB54" s="2074"/>
      <c r="AC54" s="2077"/>
      <c r="AH54" s="2113"/>
      <c r="AI54" s="2083"/>
      <c r="AJ54" s="2074"/>
      <c r="AK54" s="2074"/>
      <c r="AL54" s="2074"/>
      <c r="AM54" s="2077"/>
      <c r="AN54" s="2083"/>
      <c r="AO54" s="2074"/>
      <c r="AP54" s="2074"/>
      <c r="AQ54" s="2074"/>
      <c r="AR54" s="2077"/>
      <c r="AS54" s="2083"/>
      <c r="AT54" s="2074"/>
      <c r="AU54" s="2074"/>
      <c r="AV54" s="2074"/>
      <c r="AW54" s="2077"/>
      <c r="AX54" s="2083"/>
      <c r="AY54" s="2074"/>
      <c r="AZ54" s="2074"/>
      <c r="BA54" s="2074"/>
      <c r="BB54" s="2077"/>
      <c r="BC54" s="2083"/>
      <c r="BD54" s="2074"/>
      <c r="BE54" s="2074"/>
      <c r="BF54" s="2074"/>
      <c r="BG54" s="2077"/>
      <c r="BH54" s="2097"/>
      <c r="BI54" s="2098"/>
      <c r="BJ54" s="2098"/>
      <c r="BK54" s="2098"/>
      <c r="BL54" s="2099"/>
    </row>
    <row r="55" spans="1:64" s="851" customFormat="1" ht="13.15" customHeight="1">
      <c r="A55" s="2106"/>
      <c r="B55" s="2107"/>
      <c r="C55" s="2107"/>
      <c r="D55" s="2107"/>
      <c r="E55" s="2108"/>
      <c r="F55" s="2083"/>
      <c r="G55" s="2074"/>
      <c r="H55" s="2074"/>
      <c r="I55" s="2077"/>
      <c r="J55" s="2083"/>
      <c r="K55" s="2074"/>
      <c r="L55" s="2074"/>
      <c r="M55" s="2077"/>
      <c r="N55" s="2083"/>
      <c r="O55" s="2074"/>
      <c r="P55" s="2074"/>
      <c r="Q55" s="2077"/>
      <c r="R55" s="2083"/>
      <c r="S55" s="2074"/>
      <c r="T55" s="2074"/>
      <c r="U55" s="2077"/>
      <c r="V55" s="2083"/>
      <c r="W55" s="2074"/>
      <c r="X55" s="2074"/>
      <c r="Y55" s="2077"/>
      <c r="Z55" s="2083"/>
      <c r="AA55" s="2074"/>
      <c r="AB55" s="2074"/>
      <c r="AC55" s="2077"/>
      <c r="AH55" s="2113"/>
      <c r="AI55" s="2083"/>
      <c r="AJ55" s="2074"/>
      <c r="AK55" s="2074"/>
      <c r="AL55" s="2074"/>
      <c r="AM55" s="2077"/>
      <c r="AN55" s="2083"/>
      <c r="AO55" s="2074"/>
      <c r="AP55" s="2074"/>
      <c r="AQ55" s="2074"/>
      <c r="AR55" s="2077"/>
      <c r="AS55" s="2083"/>
      <c r="AT55" s="2074"/>
      <c r="AU55" s="2074"/>
      <c r="AV55" s="2074"/>
      <c r="AW55" s="2077"/>
      <c r="AX55" s="2083"/>
      <c r="AY55" s="2074"/>
      <c r="AZ55" s="2074"/>
      <c r="BA55" s="2074"/>
      <c r="BB55" s="2077"/>
      <c r="BC55" s="2083"/>
      <c r="BD55" s="2074"/>
      <c r="BE55" s="2074"/>
      <c r="BF55" s="2074"/>
      <c r="BG55" s="2077"/>
      <c r="BH55" s="2097"/>
      <c r="BI55" s="2098"/>
      <c r="BJ55" s="2098"/>
      <c r="BK55" s="2098"/>
      <c r="BL55" s="2099"/>
    </row>
    <row r="56" spans="1:64" s="851" customFormat="1" ht="13.15" customHeight="1">
      <c r="A56" s="2106"/>
      <c r="B56" s="2107"/>
      <c r="C56" s="2107"/>
      <c r="D56" s="2107"/>
      <c r="E56" s="2108"/>
      <c r="F56" s="2083"/>
      <c r="G56" s="2074"/>
      <c r="H56" s="2074"/>
      <c r="I56" s="2077"/>
      <c r="J56" s="2083"/>
      <c r="K56" s="2074"/>
      <c r="L56" s="2074"/>
      <c r="M56" s="2077"/>
      <c r="N56" s="2083"/>
      <c r="O56" s="2074"/>
      <c r="P56" s="2074"/>
      <c r="Q56" s="2077"/>
      <c r="R56" s="2083"/>
      <c r="S56" s="2074"/>
      <c r="T56" s="2074"/>
      <c r="U56" s="2077"/>
      <c r="V56" s="2083"/>
      <c r="W56" s="2074"/>
      <c r="X56" s="2074"/>
      <c r="Y56" s="2077"/>
      <c r="Z56" s="2083"/>
      <c r="AA56" s="2074"/>
      <c r="AB56" s="2074"/>
      <c r="AC56" s="2077"/>
      <c r="AH56" s="2113"/>
      <c r="AI56" s="2083"/>
      <c r="AJ56" s="2074"/>
      <c r="AK56" s="2074"/>
      <c r="AL56" s="2074"/>
      <c r="AM56" s="2077"/>
      <c r="AN56" s="2083"/>
      <c r="AO56" s="2074"/>
      <c r="AP56" s="2074"/>
      <c r="AQ56" s="2074"/>
      <c r="AR56" s="2077"/>
      <c r="AS56" s="2083"/>
      <c r="AT56" s="2074"/>
      <c r="AU56" s="2074"/>
      <c r="AV56" s="2074"/>
      <c r="AW56" s="2077"/>
      <c r="AX56" s="2083"/>
      <c r="AY56" s="2074"/>
      <c r="AZ56" s="2074"/>
      <c r="BA56" s="2074"/>
      <c r="BB56" s="2077"/>
      <c r="BC56" s="2083"/>
      <c r="BD56" s="2074"/>
      <c r="BE56" s="2074"/>
      <c r="BF56" s="2074"/>
      <c r="BG56" s="2077"/>
      <c r="BH56" s="2097"/>
      <c r="BI56" s="2098"/>
      <c r="BJ56" s="2098"/>
      <c r="BK56" s="2098"/>
      <c r="BL56" s="2099"/>
    </row>
    <row r="57" spans="1:64" s="851" customFormat="1" ht="13.15" customHeight="1">
      <c r="A57" s="2109"/>
      <c r="B57" s="2110"/>
      <c r="C57" s="2110"/>
      <c r="D57" s="2110"/>
      <c r="E57" s="2111"/>
      <c r="F57" s="2083"/>
      <c r="G57" s="2074"/>
      <c r="H57" s="2074"/>
      <c r="I57" s="2077"/>
      <c r="J57" s="2083"/>
      <c r="K57" s="2074"/>
      <c r="L57" s="2074"/>
      <c r="M57" s="2077"/>
      <c r="N57" s="2083"/>
      <c r="O57" s="2074"/>
      <c r="P57" s="2074"/>
      <c r="Q57" s="2077"/>
      <c r="R57" s="2083"/>
      <c r="S57" s="2074"/>
      <c r="T57" s="2074"/>
      <c r="U57" s="2077"/>
      <c r="V57" s="2083"/>
      <c r="W57" s="2074"/>
      <c r="X57" s="2074"/>
      <c r="Y57" s="2077"/>
      <c r="Z57" s="2083"/>
      <c r="AA57" s="2074"/>
      <c r="AB57" s="2074"/>
      <c r="AC57" s="2077"/>
      <c r="AH57" s="2114"/>
      <c r="AI57" s="2084"/>
      <c r="AJ57" s="2075"/>
      <c r="AK57" s="2075"/>
      <c r="AL57" s="2075"/>
      <c r="AM57" s="2078"/>
      <c r="AN57" s="2084"/>
      <c r="AO57" s="2075"/>
      <c r="AP57" s="2075"/>
      <c r="AQ57" s="2075"/>
      <c r="AR57" s="2078"/>
      <c r="AS57" s="2084"/>
      <c r="AT57" s="2075"/>
      <c r="AU57" s="2075"/>
      <c r="AV57" s="2075"/>
      <c r="AW57" s="2078"/>
      <c r="AX57" s="2084"/>
      <c r="AY57" s="2075"/>
      <c r="AZ57" s="2075"/>
      <c r="BA57" s="2075"/>
      <c r="BB57" s="2078"/>
      <c r="BC57" s="2084"/>
      <c r="BD57" s="2075"/>
      <c r="BE57" s="2075"/>
      <c r="BF57" s="2075"/>
      <c r="BG57" s="2078"/>
      <c r="BH57" s="2100"/>
      <c r="BI57" s="2101"/>
      <c r="BJ57" s="2101"/>
      <c r="BK57" s="2101"/>
      <c r="BL57" s="2102"/>
    </row>
    <row r="58" spans="1:64" s="851" customFormat="1" ht="13.15" customHeight="1">
      <c r="A58" s="2085" t="s">
        <v>3718</v>
      </c>
      <c r="B58" s="2086"/>
      <c r="C58" s="2086"/>
      <c r="D58" s="2086"/>
      <c r="E58" s="2087"/>
      <c r="F58" s="2082"/>
      <c r="G58" s="2073"/>
      <c r="H58" s="2073"/>
      <c r="I58" s="2073"/>
      <c r="J58" s="2073"/>
      <c r="K58" s="2073"/>
      <c r="L58" s="2073"/>
      <c r="M58" s="2073"/>
      <c r="N58" s="2073"/>
      <c r="O58" s="2073"/>
      <c r="P58" s="2073"/>
      <c r="Q58" s="2073"/>
      <c r="R58" s="2073"/>
      <c r="S58" s="2073"/>
      <c r="T58" s="2073"/>
      <c r="U58" s="2073"/>
      <c r="V58" s="2073"/>
      <c r="W58" s="2073"/>
      <c r="X58" s="2073"/>
      <c r="Y58" s="2073"/>
      <c r="Z58" s="2073"/>
      <c r="AA58" s="2073"/>
      <c r="AB58" s="2073"/>
      <c r="AC58" s="2076"/>
      <c r="AH58" s="2079" t="s">
        <v>3718</v>
      </c>
      <c r="AI58" s="2082"/>
      <c r="AJ58" s="2073"/>
      <c r="AK58" s="2073"/>
      <c r="AL58" s="2073"/>
      <c r="AM58" s="2073"/>
      <c r="AN58" s="2073"/>
      <c r="AO58" s="2073"/>
      <c r="AP58" s="2073"/>
      <c r="AQ58" s="2073"/>
      <c r="AR58" s="2073"/>
      <c r="AS58" s="2073"/>
      <c r="AT58" s="2073"/>
      <c r="AU58" s="2073"/>
      <c r="AV58" s="2073"/>
      <c r="AW58" s="2073"/>
      <c r="AX58" s="2073"/>
      <c r="AY58" s="2073"/>
      <c r="AZ58" s="2073"/>
      <c r="BA58" s="2073"/>
      <c r="BB58" s="2073"/>
      <c r="BC58" s="2073"/>
      <c r="BD58" s="2073"/>
      <c r="BE58" s="2073"/>
      <c r="BF58" s="2073"/>
      <c r="BG58" s="2073"/>
      <c r="BH58" s="2073"/>
      <c r="BI58" s="2073"/>
      <c r="BJ58" s="2073"/>
      <c r="BK58" s="2073"/>
      <c r="BL58" s="2076"/>
    </row>
    <row r="59" spans="1:64" s="851" customFormat="1" ht="13.15" customHeight="1">
      <c r="A59" s="2088"/>
      <c r="B59" s="2089"/>
      <c r="C59" s="2089"/>
      <c r="D59" s="2089"/>
      <c r="E59" s="2090"/>
      <c r="F59" s="2083"/>
      <c r="G59" s="2074"/>
      <c r="H59" s="2074"/>
      <c r="I59" s="2074"/>
      <c r="J59" s="2074"/>
      <c r="K59" s="2074"/>
      <c r="L59" s="2074"/>
      <c r="M59" s="2074"/>
      <c r="N59" s="2074"/>
      <c r="O59" s="2074"/>
      <c r="P59" s="2074"/>
      <c r="Q59" s="2074"/>
      <c r="R59" s="2074"/>
      <c r="S59" s="2074"/>
      <c r="T59" s="2074"/>
      <c r="U59" s="2074"/>
      <c r="V59" s="2074"/>
      <c r="W59" s="2074"/>
      <c r="X59" s="2074"/>
      <c r="Y59" s="2074"/>
      <c r="Z59" s="2074"/>
      <c r="AA59" s="2074"/>
      <c r="AB59" s="2074"/>
      <c r="AC59" s="2077"/>
      <c r="AH59" s="2080"/>
      <c r="AI59" s="2083"/>
      <c r="AJ59" s="2074"/>
      <c r="AK59" s="2074"/>
      <c r="AL59" s="2074"/>
      <c r="AM59" s="2074"/>
      <c r="AN59" s="2074"/>
      <c r="AO59" s="2074"/>
      <c r="AP59" s="2074"/>
      <c r="AQ59" s="2074"/>
      <c r="AR59" s="2074"/>
      <c r="AS59" s="2074"/>
      <c r="AT59" s="2074"/>
      <c r="AU59" s="2074"/>
      <c r="AV59" s="2074"/>
      <c r="AW59" s="2074"/>
      <c r="AX59" s="2074"/>
      <c r="AY59" s="2074"/>
      <c r="AZ59" s="2074"/>
      <c r="BA59" s="2074"/>
      <c r="BB59" s="2074"/>
      <c r="BC59" s="2074"/>
      <c r="BD59" s="2074"/>
      <c r="BE59" s="2074"/>
      <c r="BF59" s="2074"/>
      <c r="BG59" s="2074"/>
      <c r="BH59" s="2074"/>
      <c r="BI59" s="2074"/>
      <c r="BJ59" s="2074"/>
      <c r="BK59" s="2074"/>
      <c r="BL59" s="2077"/>
    </row>
    <row r="60" spans="1:64" s="851" customFormat="1" ht="13.15" customHeight="1">
      <c r="A60" s="2091"/>
      <c r="B60" s="2092"/>
      <c r="C60" s="2092"/>
      <c r="D60" s="2092"/>
      <c r="E60" s="2093"/>
      <c r="F60" s="2084"/>
      <c r="G60" s="2075"/>
      <c r="H60" s="2075"/>
      <c r="I60" s="2075"/>
      <c r="J60" s="2075"/>
      <c r="K60" s="2075"/>
      <c r="L60" s="2075"/>
      <c r="M60" s="2075"/>
      <c r="N60" s="2075"/>
      <c r="O60" s="2075"/>
      <c r="P60" s="2075"/>
      <c r="Q60" s="2075"/>
      <c r="R60" s="2075"/>
      <c r="S60" s="2075"/>
      <c r="T60" s="2075"/>
      <c r="U60" s="2075"/>
      <c r="V60" s="2075"/>
      <c r="W60" s="2075"/>
      <c r="X60" s="2075"/>
      <c r="Y60" s="2075"/>
      <c r="Z60" s="2075"/>
      <c r="AA60" s="2075"/>
      <c r="AB60" s="2075"/>
      <c r="AC60" s="2078"/>
      <c r="AH60" s="2081"/>
      <c r="AI60" s="2084"/>
      <c r="AJ60" s="2075"/>
      <c r="AK60" s="2075"/>
      <c r="AL60" s="2075"/>
      <c r="AM60" s="2075"/>
      <c r="AN60" s="2075"/>
      <c r="AO60" s="2075"/>
      <c r="AP60" s="2075"/>
      <c r="AQ60" s="2075"/>
      <c r="AR60" s="2075"/>
      <c r="AS60" s="2075"/>
      <c r="AT60" s="2075"/>
      <c r="AU60" s="2075"/>
      <c r="AV60" s="2075"/>
      <c r="AW60" s="2075"/>
      <c r="AX60" s="2075"/>
      <c r="AY60" s="2075"/>
      <c r="AZ60" s="2075"/>
      <c r="BA60" s="2075"/>
      <c r="BB60" s="2075"/>
      <c r="BC60" s="2075"/>
      <c r="BD60" s="2075"/>
      <c r="BE60" s="2075"/>
      <c r="BF60" s="2075"/>
      <c r="BG60" s="2075"/>
      <c r="BH60" s="2075"/>
      <c r="BI60" s="2075"/>
      <c r="BJ60" s="2075"/>
      <c r="BK60" s="2075"/>
      <c r="BL60" s="2078"/>
    </row>
  </sheetData>
  <mergeCells count="170">
    <mergeCell ref="BH3:BL7"/>
    <mergeCell ref="A1:AC1"/>
    <mergeCell ref="AH1:AM2"/>
    <mergeCell ref="A3:E7"/>
    <mergeCell ref="F3:I7"/>
    <mergeCell ref="J3:M7"/>
    <mergeCell ref="N3:Q7"/>
    <mergeCell ref="R3:U7"/>
    <mergeCell ref="V3:Y7"/>
    <mergeCell ref="Z3:AC7"/>
    <mergeCell ref="AH3:AH7"/>
    <mergeCell ref="J8:M12"/>
    <mergeCell ref="N8:Q12"/>
    <mergeCell ref="R8:U12"/>
    <mergeCell ref="V8:Y12"/>
    <mergeCell ref="AI3:AM7"/>
    <mergeCell ref="AN3:AR7"/>
    <mergeCell ref="AS3:AW7"/>
    <mergeCell ref="AX3:BB7"/>
    <mergeCell ref="BC3:BG7"/>
    <mergeCell ref="AI13:AM17"/>
    <mergeCell ref="AN13:AR17"/>
    <mergeCell ref="AS13:AW17"/>
    <mergeCell ref="AX13:BB17"/>
    <mergeCell ref="BC13:BG17"/>
    <mergeCell ref="BH13:BL17"/>
    <mergeCell ref="BC8:BG12"/>
    <mergeCell ref="BH8:BL12"/>
    <mergeCell ref="A13:E17"/>
    <mergeCell ref="F13:I17"/>
    <mergeCell ref="J13:M17"/>
    <mergeCell ref="N13:Q17"/>
    <mergeCell ref="R13:U17"/>
    <mergeCell ref="V13:Y17"/>
    <mergeCell ref="Z13:AC17"/>
    <mergeCell ref="AH13:AH17"/>
    <mergeCell ref="Z8:AC12"/>
    <mergeCell ref="AH8:AH12"/>
    <mergeCell ref="AI8:AM12"/>
    <mergeCell ref="AN8:AR12"/>
    <mergeCell ref="AS8:AW12"/>
    <mergeCell ref="AX8:BB12"/>
    <mergeCell ref="A8:E12"/>
    <mergeCell ref="F8:I12"/>
    <mergeCell ref="BH23:BL27"/>
    <mergeCell ref="BC18:BG22"/>
    <mergeCell ref="BH18:BL22"/>
    <mergeCell ref="A23:E27"/>
    <mergeCell ref="F23:I27"/>
    <mergeCell ref="J23:M27"/>
    <mergeCell ref="N23:Q27"/>
    <mergeCell ref="R23:U27"/>
    <mergeCell ref="V23:Y27"/>
    <mergeCell ref="Z23:AC27"/>
    <mergeCell ref="AH23:AH27"/>
    <mergeCell ref="Z18:AC22"/>
    <mergeCell ref="AH18:AH22"/>
    <mergeCell ref="AI18:AM22"/>
    <mergeCell ref="AN18:AR22"/>
    <mergeCell ref="AS18:AW22"/>
    <mergeCell ref="AX18:BB22"/>
    <mergeCell ref="A18:E22"/>
    <mergeCell ref="F18:I22"/>
    <mergeCell ref="J18:M22"/>
    <mergeCell ref="N18:Q22"/>
    <mergeCell ref="R18:U22"/>
    <mergeCell ref="V18:Y22"/>
    <mergeCell ref="J28:M32"/>
    <mergeCell ref="N28:Q32"/>
    <mergeCell ref="R28:U32"/>
    <mergeCell ref="V28:Y32"/>
    <mergeCell ref="AI23:AM27"/>
    <mergeCell ref="AN23:AR27"/>
    <mergeCell ref="AS23:AW27"/>
    <mergeCell ref="AX23:BB27"/>
    <mergeCell ref="BC23:BG27"/>
    <mergeCell ref="AI33:AM37"/>
    <mergeCell ref="AN33:AR37"/>
    <mergeCell ref="AS33:AW37"/>
    <mergeCell ref="AX33:BB37"/>
    <mergeCell ref="BC33:BG37"/>
    <mergeCell ref="BH33:BL37"/>
    <mergeCell ref="BC28:BG32"/>
    <mergeCell ref="BH28:BL32"/>
    <mergeCell ref="A33:E37"/>
    <mergeCell ref="F33:I37"/>
    <mergeCell ref="J33:M37"/>
    <mergeCell ref="N33:Q37"/>
    <mergeCell ref="R33:U37"/>
    <mergeCell ref="V33:Y37"/>
    <mergeCell ref="Z33:AC37"/>
    <mergeCell ref="AH33:AH37"/>
    <mergeCell ref="Z28:AC32"/>
    <mergeCell ref="AH28:AH32"/>
    <mergeCell ref="AI28:AM32"/>
    <mergeCell ref="AN28:AR32"/>
    <mergeCell ref="AS28:AW32"/>
    <mergeCell ref="AX28:BB32"/>
    <mergeCell ref="A28:E32"/>
    <mergeCell ref="F28:I32"/>
    <mergeCell ref="BH43:BL47"/>
    <mergeCell ref="BC38:BG42"/>
    <mergeCell ref="BH38:BL42"/>
    <mergeCell ref="A43:E47"/>
    <mergeCell ref="F43:I47"/>
    <mergeCell ref="J43:M47"/>
    <mergeCell ref="N43:Q47"/>
    <mergeCell ref="R43:U47"/>
    <mergeCell ref="V43:Y47"/>
    <mergeCell ref="Z43:AC47"/>
    <mergeCell ref="AH43:AH47"/>
    <mergeCell ref="Z38:AC42"/>
    <mergeCell ref="AH38:AH42"/>
    <mergeCell ref="AI38:AM42"/>
    <mergeCell ref="AN38:AR42"/>
    <mergeCell ref="AS38:AW42"/>
    <mergeCell ref="AX38:BB42"/>
    <mergeCell ref="A38:E42"/>
    <mergeCell ref="F38:I42"/>
    <mergeCell ref="J38:M42"/>
    <mergeCell ref="N38:Q42"/>
    <mergeCell ref="R38:U42"/>
    <mergeCell ref="V38:Y42"/>
    <mergeCell ref="J48:M52"/>
    <mergeCell ref="N48:Q52"/>
    <mergeCell ref="R48:U52"/>
    <mergeCell ref="V48:Y52"/>
    <mergeCell ref="AI43:AM47"/>
    <mergeCell ref="AN43:AR47"/>
    <mergeCell ref="AS43:AW47"/>
    <mergeCell ref="AX43:BB47"/>
    <mergeCell ref="BC43:BG47"/>
    <mergeCell ref="AI53:AM57"/>
    <mergeCell ref="AN53:AR57"/>
    <mergeCell ref="AS53:AW57"/>
    <mergeCell ref="AX53:BB57"/>
    <mergeCell ref="BC53:BG57"/>
    <mergeCell ref="BH53:BL57"/>
    <mergeCell ref="BC48:BG52"/>
    <mergeCell ref="BH48:BL52"/>
    <mergeCell ref="A53:E57"/>
    <mergeCell ref="F53:I57"/>
    <mergeCell ref="J53:M57"/>
    <mergeCell ref="N53:Q57"/>
    <mergeCell ref="R53:U57"/>
    <mergeCell ref="V53:Y57"/>
    <mergeCell ref="Z53:AC57"/>
    <mergeCell ref="AH53:AH57"/>
    <mergeCell ref="Z48:AC52"/>
    <mergeCell ref="AH48:AH52"/>
    <mergeCell ref="AI48:AM52"/>
    <mergeCell ref="AN48:AR52"/>
    <mergeCell ref="AS48:AW52"/>
    <mergeCell ref="AX48:BB52"/>
    <mergeCell ref="A48:E52"/>
    <mergeCell ref="F48:I52"/>
    <mergeCell ref="BC58:BG60"/>
    <mergeCell ref="BH58:BL60"/>
    <mergeCell ref="Z58:AC60"/>
    <mergeCell ref="AH58:AH60"/>
    <mergeCell ref="AI58:AM60"/>
    <mergeCell ref="AN58:AR60"/>
    <mergeCell ref="AS58:AW60"/>
    <mergeCell ref="AX58:BB60"/>
    <mergeCell ref="A58:E60"/>
    <mergeCell ref="F58:I60"/>
    <mergeCell ref="J58:M60"/>
    <mergeCell ref="N58:Q60"/>
    <mergeCell ref="R58:U60"/>
    <mergeCell ref="V58:Y60"/>
  </mergeCells>
  <phoneticPr fontId="1"/>
  <pageMargins left="0.70866141732283472" right="0.70866141732283472" top="0.74803149606299213" bottom="0.74803149606299213" header="0.31496062992125984" footer="0.31496062992125984"/>
  <pageSetup paperSize="9" fitToHeight="0" orientation="portrait" blackAndWhite="1"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7D9B-7D42-462C-B0E1-E2B28D30F901}">
  <dimension ref="A2:C47"/>
  <sheetViews>
    <sheetView view="pageBreakPreview" zoomScaleNormal="100" zoomScaleSheetLayoutView="100" workbookViewId="0">
      <selection activeCell="AD2" sqref="AD2"/>
    </sheetView>
  </sheetViews>
  <sheetFormatPr defaultRowHeight="13.5"/>
  <cols>
    <col min="1" max="1" width="2.5" style="590" customWidth="1"/>
    <col min="2" max="2" width="3" style="855" customWidth="1"/>
    <col min="3" max="3" width="135.75" style="856" customWidth="1"/>
    <col min="4" max="256" width="9" style="590"/>
    <col min="257" max="257" width="2.5" style="590" customWidth="1"/>
    <col min="258" max="258" width="3" style="590" customWidth="1"/>
    <col min="259" max="259" width="135.75" style="590" customWidth="1"/>
    <col min="260" max="512" width="9" style="590"/>
    <col min="513" max="513" width="2.5" style="590" customWidth="1"/>
    <col min="514" max="514" width="3" style="590" customWidth="1"/>
    <col min="515" max="515" width="135.75" style="590" customWidth="1"/>
    <col min="516" max="768" width="9" style="590"/>
    <col min="769" max="769" width="2.5" style="590" customWidth="1"/>
    <col min="770" max="770" width="3" style="590" customWidth="1"/>
    <col min="771" max="771" width="135.75" style="590" customWidth="1"/>
    <col min="772" max="1024" width="9" style="590"/>
    <col min="1025" max="1025" width="2.5" style="590" customWidth="1"/>
    <col min="1026" max="1026" width="3" style="590" customWidth="1"/>
    <col min="1027" max="1027" width="135.75" style="590" customWidth="1"/>
    <col min="1028" max="1280" width="9" style="590"/>
    <col min="1281" max="1281" width="2.5" style="590" customWidth="1"/>
    <col min="1282" max="1282" width="3" style="590" customWidth="1"/>
    <col min="1283" max="1283" width="135.75" style="590" customWidth="1"/>
    <col min="1284" max="1536" width="9" style="590"/>
    <col min="1537" max="1537" width="2.5" style="590" customWidth="1"/>
    <col min="1538" max="1538" width="3" style="590" customWidth="1"/>
    <col min="1539" max="1539" width="135.75" style="590" customWidth="1"/>
    <col min="1540" max="1792" width="9" style="590"/>
    <col min="1793" max="1793" width="2.5" style="590" customWidth="1"/>
    <col min="1794" max="1794" width="3" style="590" customWidth="1"/>
    <col min="1795" max="1795" width="135.75" style="590" customWidth="1"/>
    <col min="1796" max="2048" width="9" style="590"/>
    <col min="2049" max="2049" width="2.5" style="590" customWidth="1"/>
    <col min="2050" max="2050" width="3" style="590" customWidth="1"/>
    <col min="2051" max="2051" width="135.75" style="590" customWidth="1"/>
    <col min="2052" max="2304" width="9" style="590"/>
    <col min="2305" max="2305" width="2.5" style="590" customWidth="1"/>
    <col min="2306" max="2306" width="3" style="590" customWidth="1"/>
    <col min="2307" max="2307" width="135.75" style="590" customWidth="1"/>
    <col min="2308" max="2560" width="9" style="590"/>
    <col min="2561" max="2561" width="2.5" style="590" customWidth="1"/>
    <col min="2562" max="2562" width="3" style="590" customWidth="1"/>
    <col min="2563" max="2563" width="135.75" style="590" customWidth="1"/>
    <col min="2564" max="2816" width="9" style="590"/>
    <col min="2817" max="2817" width="2.5" style="590" customWidth="1"/>
    <col min="2818" max="2818" width="3" style="590" customWidth="1"/>
    <col min="2819" max="2819" width="135.75" style="590" customWidth="1"/>
    <col min="2820" max="3072" width="9" style="590"/>
    <col min="3073" max="3073" width="2.5" style="590" customWidth="1"/>
    <col min="3074" max="3074" width="3" style="590" customWidth="1"/>
    <col min="3075" max="3075" width="135.75" style="590" customWidth="1"/>
    <col min="3076" max="3328" width="9" style="590"/>
    <col min="3329" max="3329" width="2.5" style="590" customWidth="1"/>
    <col min="3330" max="3330" width="3" style="590" customWidth="1"/>
    <col min="3331" max="3331" width="135.75" style="590" customWidth="1"/>
    <col min="3332" max="3584" width="9" style="590"/>
    <col min="3585" max="3585" width="2.5" style="590" customWidth="1"/>
    <col min="3586" max="3586" width="3" style="590" customWidth="1"/>
    <col min="3587" max="3587" width="135.75" style="590" customWidth="1"/>
    <col min="3588" max="3840" width="9" style="590"/>
    <col min="3841" max="3841" width="2.5" style="590" customWidth="1"/>
    <col min="3842" max="3842" width="3" style="590" customWidth="1"/>
    <col min="3843" max="3843" width="135.75" style="590" customWidth="1"/>
    <col min="3844" max="4096" width="9" style="590"/>
    <col min="4097" max="4097" width="2.5" style="590" customWidth="1"/>
    <col min="4098" max="4098" width="3" style="590" customWidth="1"/>
    <col min="4099" max="4099" width="135.75" style="590" customWidth="1"/>
    <col min="4100" max="4352" width="9" style="590"/>
    <col min="4353" max="4353" width="2.5" style="590" customWidth="1"/>
    <col min="4354" max="4354" width="3" style="590" customWidth="1"/>
    <col min="4355" max="4355" width="135.75" style="590" customWidth="1"/>
    <col min="4356" max="4608" width="9" style="590"/>
    <col min="4609" max="4609" width="2.5" style="590" customWidth="1"/>
    <col min="4610" max="4610" width="3" style="590" customWidth="1"/>
    <col min="4611" max="4611" width="135.75" style="590" customWidth="1"/>
    <col min="4612" max="4864" width="9" style="590"/>
    <col min="4865" max="4865" width="2.5" style="590" customWidth="1"/>
    <col min="4866" max="4866" width="3" style="590" customWidth="1"/>
    <col min="4867" max="4867" width="135.75" style="590" customWidth="1"/>
    <col min="4868" max="5120" width="9" style="590"/>
    <col min="5121" max="5121" width="2.5" style="590" customWidth="1"/>
    <col min="5122" max="5122" width="3" style="590" customWidth="1"/>
    <col min="5123" max="5123" width="135.75" style="590" customWidth="1"/>
    <col min="5124" max="5376" width="9" style="590"/>
    <col min="5377" max="5377" width="2.5" style="590" customWidth="1"/>
    <col min="5378" max="5378" width="3" style="590" customWidth="1"/>
    <col min="5379" max="5379" width="135.75" style="590" customWidth="1"/>
    <col min="5380" max="5632" width="9" style="590"/>
    <col min="5633" max="5633" width="2.5" style="590" customWidth="1"/>
    <col min="5634" max="5634" width="3" style="590" customWidth="1"/>
    <col min="5635" max="5635" width="135.75" style="590" customWidth="1"/>
    <col min="5636" max="5888" width="9" style="590"/>
    <col min="5889" max="5889" width="2.5" style="590" customWidth="1"/>
    <col min="5890" max="5890" width="3" style="590" customWidth="1"/>
    <col min="5891" max="5891" width="135.75" style="590" customWidth="1"/>
    <col min="5892" max="6144" width="9" style="590"/>
    <col min="6145" max="6145" width="2.5" style="590" customWidth="1"/>
    <col min="6146" max="6146" width="3" style="590" customWidth="1"/>
    <col min="6147" max="6147" width="135.75" style="590" customWidth="1"/>
    <col min="6148" max="6400" width="9" style="590"/>
    <col min="6401" max="6401" width="2.5" style="590" customWidth="1"/>
    <col min="6402" max="6402" width="3" style="590" customWidth="1"/>
    <col min="6403" max="6403" width="135.75" style="590" customWidth="1"/>
    <col min="6404" max="6656" width="9" style="590"/>
    <col min="6657" max="6657" width="2.5" style="590" customWidth="1"/>
    <col min="6658" max="6658" width="3" style="590" customWidth="1"/>
    <col min="6659" max="6659" width="135.75" style="590" customWidth="1"/>
    <col min="6660" max="6912" width="9" style="590"/>
    <col min="6913" max="6913" width="2.5" style="590" customWidth="1"/>
    <col min="6914" max="6914" width="3" style="590" customWidth="1"/>
    <col min="6915" max="6915" width="135.75" style="590" customWidth="1"/>
    <col min="6916" max="7168" width="9" style="590"/>
    <col min="7169" max="7169" width="2.5" style="590" customWidth="1"/>
    <col min="7170" max="7170" width="3" style="590" customWidth="1"/>
    <col min="7171" max="7171" width="135.75" style="590" customWidth="1"/>
    <col min="7172" max="7424" width="9" style="590"/>
    <col min="7425" max="7425" width="2.5" style="590" customWidth="1"/>
    <col min="7426" max="7426" width="3" style="590" customWidth="1"/>
    <col min="7427" max="7427" width="135.75" style="590" customWidth="1"/>
    <col min="7428" max="7680" width="9" style="590"/>
    <col min="7681" max="7681" width="2.5" style="590" customWidth="1"/>
    <col min="7682" max="7682" width="3" style="590" customWidth="1"/>
    <col min="7683" max="7683" width="135.75" style="590" customWidth="1"/>
    <col min="7684" max="7936" width="9" style="590"/>
    <col min="7937" max="7937" width="2.5" style="590" customWidth="1"/>
    <col min="7938" max="7938" width="3" style="590" customWidth="1"/>
    <col min="7939" max="7939" width="135.75" style="590" customWidth="1"/>
    <col min="7940" max="8192" width="9" style="590"/>
    <col min="8193" max="8193" width="2.5" style="590" customWidth="1"/>
    <col min="8194" max="8194" width="3" style="590" customWidth="1"/>
    <col min="8195" max="8195" width="135.75" style="590" customWidth="1"/>
    <col min="8196" max="8448" width="9" style="590"/>
    <col min="8449" max="8449" width="2.5" style="590" customWidth="1"/>
    <col min="8450" max="8450" width="3" style="590" customWidth="1"/>
    <col min="8451" max="8451" width="135.75" style="590" customWidth="1"/>
    <col min="8452" max="8704" width="9" style="590"/>
    <col min="8705" max="8705" width="2.5" style="590" customWidth="1"/>
    <col min="8706" max="8706" width="3" style="590" customWidth="1"/>
    <col min="8707" max="8707" width="135.75" style="590" customWidth="1"/>
    <col min="8708" max="8960" width="9" style="590"/>
    <col min="8961" max="8961" width="2.5" style="590" customWidth="1"/>
    <col min="8962" max="8962" width="3" style="590" customWidth="1"/>
    <col min="8963" max="8963" width="135.75" style="590" customWidth="1"/>
    <col min="8964" max="9216" width="9" style="590"/>
    <col min="9217" max="9217" width="2.5" style="590" customWidth="1"/>
    <col min="9218" max="9218" width="3" style="590" customWidth="1"/>
    <col min="9219" max="9219" width="135.75" style="590" customWidth="1"/>
    <col min="9220" max="9472" width="9" style="590"/>
    <col min="9473" max="9473" width="2.5" style="590" customWidth="1"/>
    <col min="9474" max="9474" width="3" style="590" customWidth="1"/>
    <col min="9475" max="9475" width="135.75" style="590" customWidth="1"/>
    <col min="9476" max="9728" width="9" style="590"/>
    <col min="9729" max="9729" width="2.5" style="590" customWidth="1"/>
    <col min="9730" max="9730" width="3" style="590" customWidth="1"/>
    <col min="9731" max="9731" width="135.75" style="590" customWidth="1"/>
    <col min="9732" max="9984" width="9" style="590"/>
    <col min="9985" max="9985" width="2.5" style="590" customWidth="1"/>
    <col min="9986" max="9986" width="3" style="590" customWidth="1"/>
    <col min="9987" max="9987" width="135.75" style="590" customWidth="1"/>
    <col min="9988" max="10240" width="9" style="590"/>
    <col min="10241" max="10241" width="2.5" style="590" customWidth="1"/>
    <col min="10242" max="10242" width="3" style="590" customWidth="1"/>
    <col min="10243" max="10243" width="135.75" style="590" customWidth="1"/>
    <col min="10244" max="10496" width="9" style="590"/>
    <col min="10497" max="10497" width="2.5" style="590" customWidth="1"/>
    <col min="10498" max="10498" width="3" style="590" customWidth="1"/>
    <col min="10499" max="10499" width="135.75" style="590" customWidth="1"/>
    <col min="10500" max="10752" width="9" style="590"/>
    <col min="10753" max="10753" width="2.5" style="590" customWidth="1"/>
    <col min="10754" max="10754" width="3" style="590" customWidth="1"/>
    <col min="10755" max="10755" width="135.75" style="590" customWidth="1"/>
    <col min="10756" max="11008" width="9" style="590"/>
    <col min="11009" max="11009" width="2.5" style="590" customWidth="1"/>
    <col min="11010" max="11010" width="3" style="590" customWidth="1"/>
    <col min="11011" max="11011" width="135.75" style="590" customWidth="1"/>
    <col min="11012" max="11264" width="9" style="590"/>
    <col min="11265" max="11265" width="2.5" style="590" customWidth="1"/>
    <col min="11266" max="11266" width="3" style="590" customWidth="1"/>
    <col min="11267" max="11267" width="135.75" style="590" customWidth="1"/>
    <col min="11268" max="11520" width="9" style="590"/>
    <col min="11521" max="11521" width="2.5" style="590" customWidth="1"/>
    <col min="11522" max="11522" width="3" style="590" customWidth="1"/>
    <col min="11523" max="11523" width="135.75" style="590" customWidth="1"/>
    <col min="11524" max="11776" width="9" style="590"/>
    <col min="11777" max="11777" width="2.5" style="590" customWidth="1"/>
    <col min="11778" max="11778" width="3" style="590" customWidth="1"/>
    <col min="11779" max="11779" width="135.75" style="590" customWidth="1"/>
    <col min="11780" max="12032" width="9" style="590"/>
    <col min="12033" max="12033" width="2.5" style="590" customWidth="1"/>
    <col min="12034" max="12034" width="3" style="590" customWidth="1"/>
    <col min="12035" max="12035" width="135.75" style="590" customWidth="1"/>
    <col min="12036" max="12288" width="9" style="590"/>
    <col min="12289" max="12289" width="2.5" style="590" customWidth="1"/>
    <col min="12290" max="12290" width="3" style="590" customWidth="1"/>
    <col min="12291" max="12291" width="135.75" style="590" customWidth="1"/>
    <col min="12292" max="12544" width="9" style="590"/>
    <col min="12545" max="12545" width="2.5" style="590" customWidth="1"/>
    <col min="12546" max="12546" width="3" style="590" customWidth="1"/>
    <col min="12547" max="12547" width="135.75" style="590" customWidth="1"/>
    <col min="12548" max="12800" width="9" style="590"/>
    <col min="12801" max="12801" width="2.5" style="590" customWidth="1"/>
    <col min="12802" max="12802" width="3" style="590" customWidth="1"/>
    <col min="12803" max="12803" width="135.75" style="590" customWidth="1"/>
    <col min="12804" max="13056" width="9" style="590"/>
    <col min="13057" max="13057" width="2.5" style="590" customWidth="1"/>
    <col min="13058" max="13058" width="3" style="590" customWidth="1"/>
    <col min="13059" max="13059" width="135.75" style="590" customWidth="1"/>
    <col min="13060" max="13312" width="9" style="590"/>
    <col min="13313" max="13313" width="2.5" style="590" customWidth="1"/>
    <col min="13314" max="13314" width="3" style="590" customWidth="1"/>
    <col min="13315" max="13315" width="135.75" style="590" customWidth="1"/>
    <col min="13316" max="13568" width="9" style="590"/>
    <col min="13569" max="13569" width="2.5" style="590" customWidth="1"/>
    <col min="13570" max="13570" width="3" style="590" customWidth="1"/>
    <col min="13571" max="13571" width="135.75" style="590" customWidth="1"/>
    <col min="13572" max="13824" width="9" style="590"/>
    <col min="13825" max="13825" width="2.5" style="590" customWidth="1"/>
    <col min="13826" max="13826" width="3" style="590" customWidth="1"/>
    <col min="13827" max="13827" width="135.75" style="590" customWidth="1"/>
    <col min="13828" max="14080" width="9" style="590"/>
    <col min="14081" max="14081" width="2.5" style="590" customWidth="1"/>
    <col min="14082" max="14082" width="3" style="590" customWidth="1"/>
    <col min="14083" max="14083" width="135.75" style="590" customWidth="1"/>
    <col min="14084" max="14336" width="9" style="590"/>
    <col min="14337" max="14337" width="2.5" style="590" customWidth="1"/>
    <col min="14338" max="14338" width="3" style="590" customWidth="1"/>
    <col min="14339" max="14339" width="135.75" style="590" customWidth="1"/>
    <col min="14340" max="14592" width="9" style="590"/>
    <col min="14593" max="14593" width="2.5" style="590" customWidth="1"/>
    <col min="14594" max="14594" width="3" style="590" customWidth="1"/>
    <col min="14595" max="14595" width="135.75" style="590" customWidth="1"/>
    <col min="14596" max="14848" width="9" style="590"/>
    <col min="14849" max="14849" width="2.5" style="590" customWidth="1"/>
    <col min="14850" max="14850" width="3" style="590" customWidth="1"/>
    <col min="14851" max="14851" width="135.75" style="590" customWidth="1"/>
    <col min="14852" max="15104" width="9" style="590"/>
    <col min="15105" max="15105" width="2.5" style="590" customWidth="1"/>
    <col min="15106" max="15106" width="3" style="590" customWidth="1"/>
    <col min="15107" max="15107" width="135.75" style="590" customWidth="1"/>
    <col min="15108" max="15360" width="9" style="590"/>
    <col min="15361" max="15361" width="2.5" style="590" customWidth="1"/>
    <col min="15362" max="15362" width="3" style="590" customWidth="1"/>
    <col min="15363" max="15363" width="135.75" style="590" customWidth="1"/>
    <col min="15364" max="15616" width="9" style="590"/>
    <col min="15617" max="15617" width="2.5" style="590" customWidth="1"/>
    <col min="15618" max="15618" width="3" style="590" customWidth="1"/>
    <col min="15619" max="15619" width="135.75" style="590" customWidth="1"/>
    <col min="15620" max="15872" width="9" style="590"/>
    <col min="15873" max="15873" width="2.5" style="590" customWidth="1"/>
    <col min="15874" max="15874" width="3" style="590" customWidth="1"/>
    <col min="15875" max="15875" width="135.75" style="590" customWidth="1"/>
    <col min="15876" max="16128" width="9" style="590"/>
    <col min="16129" max="16129" width="2.5" style="590" customWidth="1"/>
    <col min="16130" max="16130" width="3" style="590" customWidth="1"/>
    <col min="16131" max="16131" width="135.75" style="590" customWidth="1"/>
    <col min="16132" max="16384" width="9" style="590"/>
  </cols>
  <sheetData>
    <row r="2" spans="1:3">
      <c r="A2" s="590" t="s">
        <v>3100</v>
      </c>
    </row>
    <row r="4" spans="1:3">
      <c r="A4" s="590" t="s">
        <v>3101</v>
      </c>
    </row>
    <row r="5" spans="1:3">
      <c r="C5" s="856" t="s">
        <v>3102</v>
      </c>
    </row>
    <row r="7" spans="1:3">
      <c r="A7" s="590" t="s">
        <v>3103</v>
      </c>
    </row>
    <row r="8" spans="1:3">
      <c r="B8" s="855" t="s">
        <v>3106</v>
      </c>
      <c r="C8" s="856" t="s">
        <v>3104</v>
      </c>
    </row>
    <row r="9" spans="1:3" ht="27">
      <c r="C9" s="856" t="s">
        <v>3719</v>
      </c>
    </row>
    <row r="10" spans="1:3">
      <c r="B10" s="855" t="s">
        <v>3720</v>
      </c>
      <c r="C10" s="856" t="s">
        <v>3721</v>
      </c>
    </row>
    <row r="12" spans="1:3">
      <c r="A12" s="590" t="s">
        <v>3105</v>
      </c>
    </row>
    <row r="13" spans="1:3" ht="27">
      <c r="B13" s="855" t="s">
        <v>3106</v>
      </c>
      <c r="C13" s="856" t="s">
        <v>3722</v>
      </c>
    </row>
    <row r="14" spans="1:3">
      <c r="B14" s="855" t="s">
        <v>3720</v>
      </c>
      <c r="C14" s="856" t="s">
        <v>3723</v>
      </c>
    </row>
    <row r="15" spans="1:3" ht="27">
      <c r="B15" s="855" t="s">
        <v>3110</v>
      </c>
      <c r="C15" s="856" t="s">
        <v>3111</v>
      </c>
    </row>
    <row r="16" spans="1:3" ht="40.5">
      <c r="B16" s="855" t="s">
        <v>3112</v>
      </c>
      <c r="C16" s="856" t="s">
        <v>3724</v>
      </c>
    </row>
    <row r="17" spans="1:3" ht="40.5">
      <c r="B17" s="855" t="s">
        <v>3114</v>
      </c>
      <c r="C17" s="856" t="s">
        <v>3725</v>
      </c>
    </row>
    <row r="18" spans="1:3" ht="27">
      <c r="B18" s="855" t="s">
        <v>3116</v>
      </c>
      <c r="C18" s="856" t="s">
        <v>3121</v>
      </c>
    </row>
    <row r="19" spans="1:3">
      <c r="B19" s="855" t="s">
        <v>3118</v>
      </c>
      <c r="C19" s="856" t="s">
        <v>3726</v>
      </c>
    </row>
    <row r="21" spans="1:3">
      <c r="A21" s="590" t="s">
        <v>3127</v>
      </c>
    </row>
    <row r="22" spans="1:3">
      <c r="B22" s="855" t="s">
        <v>3106</v>
      </c>
      <c r="C22" s="856" t="s">
        <v>3727</v>
      </c>
    </row>
    <row r="23" spans="1:3">
      <c r="B23" s="855" t="s">
        <v>3108</v>
      </c>
      <c r="C23" s="856" t="s">
        <v>3728</v>
      </c>
    </row>
    <row r="24" spans="1:3">
      <c r="B24" s="855" t="s">
        <v>3110</v>
      </c>
      <c r="C24" s="856" t="s">
        <v>3729</v>
      </c>
    </row>
    <row r="25" spans="1:3">
      <c r="B25" s="855" t="s">
        <v>3112</v>
      </c>
      <c r="C25" s="856" t="s">
        <v>3730</v>
      </c>
    </row>
    <row r="26" spans="1:3">
      <c r="B26" s="855" t="s">
        <v>3114</v>
      </c>
      <c r="C26" s="856" t="s">
        <v>3731</v>
      </c>
    </row>
    <row r="27" spans="1:3">
      <c r="B27" s="855" t="s">
        <v>3116</v>
      </c>
      <c r="C27" s="856" t="s">
        <v>3732</v>
      </c>
    </row>
    <row r="28" spans="1:3" ht="27">
      <c r="B28" s="855" t="s">
        <v>3118</v>
      </c>
      <c r="C28" s="856" t="s">
        <v>3733</v>
      </c>
    </row>
    <row r="29" spans="1:3">
      <c r="B29" s="855" t="s">
        <v>3120</v>
      </c>
      <c r="C29" s="856" t="s">
        <v>3734</v>
      </c>
    </row>
    <row r="30" spans="1:3" ht="40.5">
      <c r="B30" s="855" t="s">
        <v>3122</v>
      </c>
      <c r="C30" s="856" t="s">
        <v>3735</v>
      </c>
    </row>
    <row r="31" spans="1:3">
      <c r="B31" s="855" t="s">
        <v>3124</v>
      </c>
      <c r="C31" s="856" t="s">
        <v>3736</v>
      </c>
    </row>
    <row r="32" spans="1:3" ht="27">
      <c r="B32" s="855" t="s">
        <v>3136</v>
      </c>
      <c r="C32" s="856" t="s">
        <v>3737</v>
      </c>
    </row>
    <row r="34" spans="1:3">
      <c r="A34" s="590" t="s">
        <v>3169</v>
      </c>
    </row>
    <row r="35" spans="1:3" ht="67.5">
      <c r="B35" s="855" t="s">
        <v>3106</v>
      </c>
      <c r="C35" s="856" t="s">
        <v>3738</v>
      </c>
    </row>
    <row r="36" spans="1:3">
      <c r="B36" s="855" t="s">
        <v>3108</v>
      </c>
      <c r="C36" s="856" t="s">
        <v>3739</v>
      </c>
    </row>
    <row r="37" spans="1:3" ht="27">
      <c r="B37" s="855" t="s">
        <v>3110</v>
      </c>
      <c r="C37" s="856" t="s">
        <v>3740</v>
      </c>
    </row>
    <row r="38" spans="1:3" ht="27">
      <c r="B38" s="855" t="s">
        <v>3112</v>
      </c>
      <c r="C38" s="856" t="s">
        <v>3741</v>
      </c>
    </row>
    <row r="39" spans="1:3" ht="27">
      <c r="B39" s="855" t="s">
        <v>3114</v>
      </c>
      <c r="C39" s="856" t="s">
        <v>3742</v>
      </c>
    </row>
    <row r="40" spans="1:3" ht="27">
      <c r="B40" s="855" t="s">
        <v>3116</v>
      </c>
      <c r="C40" s="856" t="s">
        <v>3743</v>
      </c>
    </row>
    <row r="41" spans="1:3">
      <c r="B41" s="855" t="s">
        <v>3118</v>
      </c>
      <c r="C41" s="857" t="s">
        <v>3744</v>
      </c>
    </row>
    <row r="42" spans="1:3" ht="27">
      <c r="B42" s="855" t="s">
        <v>3120</v>
      </c>
      <c r="C42" s="857" t="s">
        <v>3745</v>
      </c>
    </row>
    <row r="43" spans="1:3" ht="27">
      <c r="B43" s="855" t="s">
        <v>3122</v>
      </c>
      <c r="C43" s="856" t="s">
        <v>3746</v>
      </c>
    </row>
    <row r="44" spans="1:3" ht="27">
      <c r="B44" s="855" t="s">
        <v>3124</v>
      </c>
      <c r="C44" s="856" t="s">
        <v>3747</v>
      </c>
    </row>
    <row r="45" spans="1:3" ht="40.5">
      <c r="B45" s="855" t="s">
        <v>3748</v>
      </c>
      <c r="C45" s="856" t="s">
        <v>3749</v>
      </c>
    </row>
    <row r="47" spans="1:3">
      <c r="B47" s="855" t="s">
        <v>3750</v>
      </c>
      <c r="C47" s="856" t="s">
        <v>3751</v>
      </c>
    </row>
  </sheetData>
  <phoneticPr fontId="1"/>
  <printOptions horizontalCentered="1"/>
  <pageMargins left="0.70866141732283472" right="0.70866141732283472" top="0.74803149606299213" bottom="0.74803149606299213" header="0.31496062992125984" footer="0.31496062992125984"/>
  <pageSetup paperSize="9" scale="5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686D-5872-461C-8EA9-1204D79638D0}">
  <sheetPr>
    <tabColor rgb="FF7030A0"/>
  </sheetPr>
  <dimension ref="D5:F66"/>
  <sheetViews>
    <sheetView workbookViewId="0">
      <selection activeCell="G66" sqref="G66"/>
    </sheetView>
  </sheetViews>
  <sheetFormatPr defaultRowHeight="13.5"/>
  <cols>
    <col min="1" max="3" width="9" style="769"/>
    <col min="4" max="4" width="11.625" style="860" bestFit="1" customWidth="1"/>
    <col min="5" max="259" width="9" style="769"/>
    <col min="260" max="260" width="11.625" style="769" bestFit="1" customWidth="1"/>
    <col min="261" max="515" width="9" style="769"/>
    <col min="516" max="516" width="11.625" style="769" bestFit="1" customWidth="1"/>
    <col min="517" max="771" width="9" style="769"/>
    <col min="772" max="772" width="11.625" style="769" bestFit="1" customWidth="1"/>
    <col min="773" max="1027" width="9" style="769"/>
    <col min="1028" max="1028" width="11.625" style="769" bestFit="1" customWidth="1"/>
    <col min="1029" max="1283" width="9" style="769"/>
    <col min="1284" max="1284" width="11.625" style="769" bestFit="1" customWidth="1"/>
    <col min="1285" max="1539" width="9" style="769"/>
    <col min="1540" max="1540" width="11.625" style="769" bestFit="1" customWidth="1"/>
    <col min="1541" max="1795" width="9" style="769"/>
    <col min="1796" max="1796" width="11.625" style="769" bestFit="1" customWidth="1"/>
    <col min="1797" max="2051" width="9" style="769"/>
    <col min="2052" max="2052" width="11.625" style="769" bestFit="1" customWidth="1"/>
    <col min="2053" max="2307" width="9" style="769"/>
    <col min="2308" max="2308" width="11.625" style="769" bestFit="1" customWidth="1"/>
    <col min="2309" max="2563" width="9" style="769"/>
    <col min="2564" max="2564" width="11.625" style="769" bestFit="1" customWidth="1"/>
    <col min="2565" max="2819" width="9" style="769"/>
    <col min="2820" max="2820" width="11.625" style="769" bestFit="1" customWidth="1"/>
    <col min="2821" max="3075" width="9" style="769"/>
    <col min="3076" max="3076" width="11.625" style="769" bestFit="1" customWidth="1"/>
    <col min="3077" max="3331" width="9" style="769"/>
    <col min="3332" max="3332" width="11.625" style="769" bestFit="1" customWidth="1"/>
    <col min="3333" max="3587" width="9" style="769"/>
    <col min="3588" max="3588" width="11.625" style="769" bestFit="1" customWidth="1"/>
    <col min="3589" max="3843" width="9" style="769"/>
    <col min="3844" max="3844" width="11.625" style="769" bestFit="1" customWidth="1"/>
    <col min="3845" max="4099" width="9" style="769"/>
    <col min="4100" max="4100" width="11.625" style="769" bestFit="1" customWidth="1"/>
    <col min="4101" max="4355" width="9" style="769"/>
    <col min="4356" max="4356" width="11.625" style="769" bestFit="1" customWidth="1"/>
    <col min="4357" max="4611" width="9" style="769"/>
    <col min="4612" max="4612" width="11.625" style="769" bestFit="1" customWidth="1"/>
    <col min="4613" max="4867" width="9" style="769"/>
    <col min="4868" max="4868" width="11.625" style="769" bestFit="1" customWidth="1"/>
    <col min="4869" max="5123" width="9" style="769"/>
    <col min="5124" max="5124" width="11.625" style="769" bestFit="1" customWidth="1"/>
    <col min="5125" max="5379" width="9" style="769"/>
    <col min="5380" max="5380" width="11.625" style="769" bestFit="1" customWidth="1"/>
    <col min="5381" max="5635" width="9" style="769"/>
    <col min="5636" max="5636" width="11.625" style="769" bestFit="1" customWidth="1"/>
    <col min="5637" max="5891" width="9" style="769"/>
    <col min="5892" max="5892" width="11.625" style="769" bestFit="1" customWidth="1"/>
    <col min="5893" max="6147" width="9" style="769"/>
    <col min="6148" max="6148" width="11.625" style="769" bestFit="1" customWidth="1"/>
    <col min="6149" max="6403" width="9" style="769"/>
    <col min="6404" max="6404" width="11.625" style="769" bestFit="1" customWidth="1"/>
    <col min="6405" max="6659" width="9" style="769"/>
    <col min="6660" max="6660" width="11.625" style="769" bestFit="1" customWidth="1"/>
    <col min="6661" max="6915" width="9" style="769"/>
    <col min="6916" max="6916" width="11.625" style="769" bestFit="1" customWidth="1"/>
    <col min="6917" max="7171" width="9" style="769"/>
    <col min="7172" max="7172" width="11.625" style="769" bestFit="1" customWidth="1"/>
    <col min="7173" max="7427" width="9" style="769"/>
    <col min="7428" max="7428" width="11.625" style="769" bestFit="1" customWidth="1"/>
    <col min="7429" max="7683" width="9" style="769"/>
    <col min="7684" max="7684" width="11.625" style="769" bestFit="1" customWidth="1"/>
    <col min="7685" max="7939" width="9" style="769"/>
    <col min="7940" max="7940" width="11.625" style="769" bestFit="1" customWidth="1"/>
    <col min="7941" max="8195" width="9" style="769"/>
    <col min="8196" max="8196" width="11.625" style="769" bestFit="1" customWidth="1"/>
    <col min="8197" max="8451" width="9" style="769"/>
    <col min="8452" max="8452" width="11.625" style="769" bestFit="1" customWidth="1"/>
    <col min="8453" max="8707" width="9" style="769"/>
    <col min="8708" max="8708" width="11.625" style="769" bestFit="1" customWidth="1"/>
    <col min="8709" max="8963" width="9" style="769"/>
    <col min="8964" max="8964" width="11.625" style="769" bestFit="1" customWidth="1"/>
    <col min="8965" max="9219" width="9" style="769"/>
    <col min="9220" max="9220" width="11.625" style="769" bestFit="1" customWidth="1"/>
    <col min="9221" max="9475" width="9" style="769"/>
    <col min="9476" max="9476" width="11.625" style="769" bestFit="1" customWidth="1"/>
    <col min="9477" max="9731" width="9" style="769"/>
    <col min="9732" max="9732" width="11.625" style="769" bestFit="1" customWidth="1"/>
    <col min="9733" max="9987" width="9" style="769"/>
    <col min="9988" max="9988" width="11.625" style="769" bestFit="1" customWidth="1"/>
    <col min="9989" max="10243" width="9" style="769"/>
    <col min="10244" max="10244" width="11.625" style="769" bestFit="1" customWidth="1"/>
    <col min="10245" max="10499" width="9" style="769"/>
    <col min="10500" max="10500" width="11.625" style="769" bestFit="1" customWidth="1"/>
    <col min="10501" max="10755" width="9" style="769"/>
    <col min="10756" max="10756" width="11.625" style="769" bestFit="1" customWidth="1"/>
    <col min="10757" max="11011" width="9" style="769"/>
    <col min="11012" max="11012" width="11.625" style="769" bestFit="1" customWidth="1"/>
    <col min="11013" max="11267" width="9" style="769"/>
    <col min="11268" max="11268" width="11.625" style="769" bestFit="1" customWidth="1"/>
    <col min="11269" max="11523" width="9" style="769"/>
    <col min="11524" max="11524" width="11.625" style="769" bestFit="1" customWidth="1"/>
    <col min="11525" max="11779" width="9" style="769"/>
    <col min="11780" max="11780" width="11.625" style="769" bestFit="1" customWidth="1"/>
    <col min="11781" max="12035" width="9" style="769"/>
    <col min="12036" max="12036" width="11.625" style="769" bestFit="1" customWidth="1"/>
    <col min="12037" max="12291" width="9" style="769"/>
    <col min="12292" max="12292" width="11.625" style="769" bestFit="1" customWidth="1"/>
    <col min="12293" max="12547" width="9" style="769"/>
    <col min="12548" max="12548" width="11.625" style="769" bestFit="1" customWidth="1"/>
    <col min="12549" max="12803" width="9" style="769"/>
    <col min="12804" max="12804" width="11.625" style="769" bestFit="1" customWidth="1"/>
    <col min="12805" max="13059" width="9" style="769"/>
    <col min="13060" max="13060" width="11.625" style="769" bestFit="1" customWidth="1"/>
    <col min="13061" max="13315" width="9" style="769"/>
    <col min="13316" max="13316" width="11.625" style="769" bestFit="1" customWidth="1"/>
    <col min="13317" max="13571" width="9" style="769"/>
    <col min="13572" max="13572" width="11.625" style="769" bestFit="1" customWidth="1"/>
    <col min="13573" max="13827" width="9" style="769"/>
    <col min="13828" max="13828" width="11.625" style="769" bestFit="1" customWidth="1"/>
    <col min="13829" max="14083" width="9" style="769"/>
    <col min="14084" max="14084" width="11.625" style="769" bestFit="1" customWidth="1"/>
    <col min="14085" max="14339" width="9" style="769"/>
    <col min="14340" max="14340" width="11.625" style="769" bestFit="1" customWidth="1"/>
    <col min="14341" max="14595" width="9" style="769"/>
    <col min="14596" max="14596" width="11.625" style="769" bestFit="1" customWidth="1"/>
    <col min="14597" max="14851" width="9" style="769"/>
    <col min="14852" max="14852" width="11.625" style="769" bestFit="1" customWidth="1"/>
    <col min="14853" max="15107" width="9" style="769"/>
    <col min="15108" max="15108" width="11.625" style="769" bestFit="1" customWidth="1"/>
    <col min="15109" max="15363" width="9" style="769"/>
    <col min="15364" max="15364" width="11.625" style="769" bestFit="1" customWidth="1"/>
    <col min="15365" max="15619" width="9" style="769"/>
    <col min="15620" max="15620" width="11.625" style="769" bestFit="1" customWidth="1"/>
    <col min="15621" max="15875" width="9" style="769"/>
    <col min="15876" max="15876" width="11.625" style="769" bestFit="1" customWidth="1"/>
    <col min="15877" max="16131" width="9" style="769"/>
    <col min="16132" max="16132" width="11.625" style="769" bestFit="1" customWidth="1"/>
    <col min="16133" max="16384" width="9" style="769"/>
  </cols>
  <sheetData>
    <row r="5" spans="4:6" ht="42">
      <c r="D5" s="986" t="s">
        <v>3752</v>
      </c>
    </row>
    <row r="10" spans="4:6">
      <c r="D10" s="860" t="s">
        <v>3753</v>
      </c>
    </row>
    <row r="12" spans="4:6">
      <c r="D12" s="858">
        <v>43186</v>
      </c>
      <c r="F12" s="769" t="s">
        <v>3754</v>
      </c>
    </row>
    <row r="13" spans="4:6">
      <c r="D13" s="859">
        <v>43192</v>
      </c>
      <c r="F13" s="769" t="s">
        <v>3755</v>
      </c>
    </row>
    <row r="14" spans="4:6">
      <c r="D14" s="859">
        <v>43195</v>
      </c>
      <c r="F14" s="769" t="s">
        <v>3756</v>
      </c>
    </row>
    <row r="15" spans="4:6">
      <c r="D15" s="859">
        <v>43306</v>
      </c>
      <c r="F15" s="769" t="s">
        <v>3757</v>
      </c>
    </row>
    <row r="16" spans="4:6">
      <c r="D16" s="859">
        <v>43396</v>
      </c>
      <c r="F16" s="769" t="s">
        <v>3758</v>
      </c>
    </row>
    <row r="17" spans="4:6">
      <c r="D17" s="859">
        <v>43496</v>
      </c>
      <c r="F17" s="769" t="s">
        <v>3759</v>
      </c>
    </row>
    <row r="18" spans="4:6">
      <c r="D18" s="859">
        <v>43538</v>
      </c>
      <c r="F18" s="769" t="s">
        <v>3760</v>
      </c>
    </row>
    <row r="19" spans="4:6">
      <c r="D19" s="859">
        <v>43586</v>
      </c>
      <c r="F19" s="769" t="s">
        <v>3761</v>
      </c>
    </row>
    <row r="20" spans="4:6">
      <c r="D20" s="859">
        <v>43633</v>
      </c>
      <c r="F20" s="769" t="s">
        <v>3762</v>
      </c>
    </row>
    <row r="21" spans="4:6">
      <c r="D21" s="859">
        <v>43642</v>
      </c>
      <c r="F21" s="769" t="s">
        <v>3763</v>
      </c>
    </row>
    <row r="22" spans="4:6">
      <c r="D22" s="859">
        <v>43707</v>
      </c>
      <c r="F22" s="769" t="s">
        <v>3764</v>
      </c>
    </row>
    <row r="23" spans="4:6">
      <c r="D23" s="859">
        <v>43900</v>
      </c>
      <c r="F23" s="769" t="s">
        <v>3765</v>
      </c>
    </row>
    <row r="24" spans="4:6">
      <c r="D24" s="859">
        <v>43921</v>
      </c>
      <c r="F24" s="769" t="s">
        <v>3766</v>
      </c>
    </row>
    <row r="25" spans="4:6">
      <c r="D25" s="859">
        <v>44048</v>
      </c>
      <c r="F25" s="769" t="s">
        <v>3767</v>
      </c>
    </row>
    <row r="26" spans="4:6">
      <c r="D26" s="860">
        <v>20210101</v>
      </c>
      <c r="F26" s="769" t="s">
        <v>3768</v>
      </c>
    </row>
    <row r="27" spans="4:6">
      <c r="D27" s="860">
        <v>20210903</v>
      </c>
      <c r="F27" s="769" t="s">
        <v>3769</v>
      </c>
    </row>
    <row r="28" spans="4:6">
      <c r="D28" s="860">
        <v>20210915</v>
      </c>
      <c r="F28" s="769" t="s">
        <v>3770</v>
      </c>
    </row>
    <row r="29" spans="4:6">
      <c r="D29" s="860">
        <v>20210916</v>
      </c>
      <c r="F29" s="769" t="s">
        <v>3771</v>
      </c>
    </row>
    <row r="30" spans="4:6">
      <c r="D30" s="860">
        <v>20210930</v>
      </c>
      <c r="F30" s="769" t="s">
        <v>3772</v>
      </c>
    </row>
    <row r="31" spans="4:6">
      <c r="D31" s="860">
        <v>20211018</v>
      </c>
      <c r="F31" s="769" t="s">
        <v>3773</v>
      </c>
    </row>
    <row r="32" spans="4:6">
      <c r="D32" s="860">
        <v>20211021</v>
      </c>
      <c r="F32" s="769" t="s">
        <v>3774</v>
      </c>
    </row>
    <row r="33" spans="4:6">
      <c r="D33" s="860">
        <v>20220308</v>
      </c>
      <c r="F33" s="769" t="s">
        <v>3775</v>
      </c>
    </row>
    <row r="34" spans="4:6">
      <c r="D34" s="860">
        <v>20220316</v>
      </c>
      <c r="F34" s="769" t="s">
        <v>3776</v>
      </c>
    </row>
    <row r="35" spans="4:6">
      <c r="F35" s="769" t="s">
        <v>3777</v>
      </c>
    </row>
    <row r="36" spans="4:6">
      <c r="D36" s="860">
        <v>20220706</v>
      </c>
      <c r="F36" s="769" t="s">
        <v>3778</v>
      </c>
    </row>
    <row r="37" spans="4:6">
      <c r="D37" s="860">
        <v>20220714</v>
      </c>
      <c r="F37" s="769" t="s">
        <v>3779</v>
      </c>
    </row>
    <row r="38" spans="4:6">
      <c r="D38" s="860">
        <v>20220812</v>
      </c>
      <c r="F38" s="769" t="s">
        <v>3780</v>
      </c>
    </row>
    <row r="39" spans="4:6">
      <c r="D39" s="860">
        <v>20230418</v>
      </c>
      <c r="F39" s="769" t="s">
        <v>3781</v>
      </c>
    </row>
    <row r="40" spans="4:6">
      <c r="D40" s="860">
        <v>20230501</v>
      </c>
      <c r="F40" s="769" t="s">
        <v>3782</v>
      </c>
    </row>
    <row r="41" spans="4:6">
      <c r="D41" s="860">
        <v>20230710</v>
      </c>
      <c r="F41" s="769" t="s">
        <v>3783</v>
      </c>
    </row>
    <row r="42" spans="4:6">
      <c r="D42" s="860">
        <v>20230728</v>
      </c>
      <c r="F42" s="769" t="s">
        <v>3784</v>
      </c>
    </row>
    <row r="43" spans="4:6">
      <c r="D43" s="860">
        <v>20230901</v>
      </c>
      <c r="F43" s="769" t="s">
        <v>3785</v>
      </c>
    </row>
    <row r="44" spans="4:6">
      <c r="D44" s="860">
        <v>20230906</v>
      </c>
      <c r="F44" s="769" t="s">
        <v>3786</v>
      </c>
    </row>
    <row r="45" spans="4:6">
      <c r="D45" s="860">
        <v>20230928</v>
      </c>
      <c r="F45" s="769" t="s">
        <v>3787</v>
      </c>
    </row>
    <row r="46" spans="4:6">
      <c r="D46" s="860">
        <v>20231017</v>
      </c>
      <c r="F46" s="769" t="s">
        <v>3788</v>
      </c>
    </row>
    <row r="47" spans="4:6">
      <c r="D47" s="860">
        <v>20231228</v>
      </c>
      <c r="F47" s="769" t="s">
        <v>3789</v>
      </c>
    </row>
    <row r="48" spans="4:6">
      <c r="D48" s="860">
        <v>20240601</v>
      </c>
      <c r="F48" s="769" t="s">
        <v>3790</v>
      </c>
    </row>
    <row r="49" spans="4:6">
      <c r="D49" s="860">
        <v>20240716</v>
      </c>
      <c r="F49" s="769" t="s">
        <v>3791</v>
      </c>
    </row>
    <row r="50" spans="4:6">
      <c r="D50" s="860">
        <v>20240726</v>
      </c>
      <c r="F50" s="769" t="s">
        <v>3792</v>
      </c>
    </row>
    <row r="51" spans="4:6">
      <c r="D51" s="860">
        <v>20241004</v>
      </c>
      <c r="F51" s="769" t="s">
        <v>3793</v>
      </c>
    </row>
    <row r="52" spans="4:6">
      <c r="D52" s="860">
        <v>20241016</v>
      </c>
      <c r="F52" s="769" t="s">
        <v>4132</v>
      </c>
    </row>
    <row r="53" spans="4:6">
      <c r="D53" s="860">
        <v>20241021</v>
      </c>
      <c r="F53" s="769" t="s">
        <v>4133</v>
      </c>
    </row>
    <row r="54" spans="4:6">
      <c r="D54" s="860">
        <v>20250401</v>
      </c>
      <c r="F54" s="769" t="s">
        <v>4157</v>
      </c>
    </row>
    <row r="55" spans="4:6">
      <c r="D55" s="860">
        <v>20250402</v>
      </c>
      <c r="F55" s="769" t="s">
        <v>4159</v>
      </c>
    </row>
    <row r="56" spans="4:6">
      <c r="D56" s="860">
        <v>20250408</v>
      </c>
      <c r="F56" s="769" t="s">
        <v>4160</v>
      </c>
    </row>
    <row r="57" spans="4:6">
      <c r="D57" s="860">
        <v>20250409</v>
      </c>
      <c r="F57" s="769" t="s">
        <v>4176</v>
      </c>
    </row>
    <row r="58" spans="4:6">
      <c r="D58" s="860">
        <v>20250418</v>
      </c>
      <c r="F58" s="769" t="s">
        <v>4178</v>
      </c>
    </row>
    <row r="59" spans="4:6">
      <c r="D59" s="860">
        <v>20250526</v>
      </c>
      <c r="F59" s="769" t="s">
        <v>4179</v>
      </c>
    </row>
    <row r="60" spans="4:6">
      <c r="D60" s="860">
        <v>20250527</v>
      </c>
      <c r="F60" s="769" t="s">
        <v>4183</v>
      </c>
    </row>
    <row r="61" spans="4:6">
      <c r="D61" s="860">
        <v>20250612</v>
      </c>
      <c r="F61" s="769" t="s">
        <v>4184</v>
      </c>
    </row>
    <row r="62" spans="4:6">
      <c r="D62" s="860">
        <v>20250629</v>
      </c>
      <c r="F62" s="769" t="s">
        <v>4187</v>
      </c>
    </row>
    <row r="63" spans="4:6">
      <c r="D63" s="860">
        <v>20251021</v>
      </c>
      <c r="F63" s="769" t="s">
        <v>4199</v>
      </c>
    </row>
    <row r="64" spans="4:6">
      <c r="D64" s="860">
        <v>20251024</v>
      </c>
      <c r="F64" s="769" t="s">
        <v>4200</v>
      </c>
    </row>
    <row r="65" spans="4:6">
      <c r="D65" s="860">
        <v>20251025</v>
      </c>
      <c r="F65" s="769" t="s">
        <v>4207</v>
      </c>
    </row>
    <row r="66" spans="4:6">
      <c r="D66" s="860">
        <v>20260907</v>
      </c>
      <c r="F66" s="769" t="s">
        <v>4216</v>
      </c>
    </row>
  </sheetData>
  <phoneticPr fontId="1"/>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E6B35-6102-49C9-8E96-4298D6C7D479}">
  <sheetPr>
    <tabColor theme="1" tint="0.34998626667073579"/>
  </sheetPr>
  <dimension ref="A1:IT55"/>
  <sheetViews>
    <sheetView workbookViewId="0">
      <selection activeCell="G10" sqref="G10"/>
    </sheetView>
  </sheetViews>
  <sheetFormatPr defaultRowHeight="13.5"/>
  <cols>
    <col min="1" max="1" width="16.375" style="769" bestFit="1" customWidth="1"/>
    <col min="2" max="2" width="14.125" style="769" bestFit="1" customWidth="1"/>
    <col min="3" max="5" width="9.75" style="769" bestFit="1" customWidth="1"/>
    <col min="6" max="6" width="14.125" style="769" bestFit="1" customWidth="1"/>
    <col min="7" max="7" width="15.25" style="769" customWidth="1"/>
    <col min="8" max="8" width="14.125" style="769" bestFit="1" customWidth="1"/>
    <col min="9" max="9" width="15.25" style="769" bestFit="1" customWidth="1"/>
    <col min="10" max="12" width="13.625" style="769" bestFit="1" customWidth="1"/>
    <col min="13" max="13" width="12" style="769" bestFit="1" customWidth="1"/>
    <col min="14" max="14" width="22.125" style="769" bestFit="1" customWidth="1"/>
    <col min="15" max="16" width="30.125" style="769" bestFit="1" customWidth="1"/>
    <col min="17" max="18" width="21" style="769" bestFit="1" customWidth="1"/>
    <col min="19" max="19" width="18.75" style="769" bestFit="1" customWidth="1"/>
    <col min="20" max="20" width="21" style="769" bestFit="1" customWidth="1"/>
    <col min="21" max="22" width="9.75" style="769" bestFit="1" customWidth="1"/>
    <col min="23" max="23" width="18.875" style="769" bestFit="1" customWidth="1"/>
    <col min="24" max="24" width="9.75" style="769" bestFit="1" customWidth="1"/>
    <col min="25" max="25" width="18.875" style="769" bestFit="1" customWidth="1"/>
    <col min="26" max="27" width="9.75" style="769" bestFit="1" customWidth="1"/>
    <col min="28" max="29" width="12.125" style="769" bestFit="1" customWidth="1"/>
    <col min="30" max="30" width="7.125" style="769" bestFit="1" customWidth="1"/>
    <col min="31" max="31" width="9.75" style="769" bestFit="1" customWidth="1"/>
    <col min="32" max="32" width="15.5" style="769" bestFit="1" customWidth="1"/>
    <col min="33" max="33" width="19.375" style="769" bestFit="1" customWidth="1"/>
    <col min="34" max="34" width="5.75" style="769" bestFit="1" customWidth="1"/>
    <col min="35" max="35" width="9.75" style="769" bestFit="1" customWidth="1"/>
    <col min="36" max="36" width="11.875" style="769" bestFit="1" customWidth="1"/>
    <col min="37" max="37" width="9.125" style="769" bestFit="1" customWidth="1"/>
    <col min="38" max="38" width="10.5" style="769" bestFit="1" customWidth="1"/>
    <col min="39" max="39" width="16.375" style="769" bestFit="1" customWidth="1"/>
    <col min="40" max="40" width="12.125" style="769" bestFit="1" customWidth="1"/>
    <col min="41" max="41" width="10.375" style="769" bestFit="1" customWidth="1"/>
    <col min="42" max="42" width="11.875" style="769" bestFit="1" customWidth="1"/>
    <col min="43" max="51" width="16.375" style="769" bestFit="1" customWidth="1"/>
    <col min="52" max="52" width="10.625" style="769" bestFit="1" customWidth="1"/>
    <col min="53" max="53" width="11.875" style="769" bestFit="1" customWidth="1"/>
    <col min="54" max="54" width="16.375" style="769" bestFit="1" customWidth="1"/>
    <col min="55" max="55" width="20.75" style="769" bestFit="1" customWidth="1"/>
    <col min="56" max="56" width="16.375" style="769" bestFit="1" customWidth="1"/>
    <col min="57" max="57" width="20.75" style="769" bestFit="1" customWidth="1"/>
    <col min="58" max="58" width="16.375" style="769" bestFit="1" customWidth="1"/>
    <col min="59" max="59" width="20.75" style="769" bestFit="1" customWidth="1"/>
    <col min="60" max="60" width="16.375" style="769" bestFit="1" customWidth="1"/>
    <col min="61" max="61" width="20.75" style="769" bestFit="1" customWidth="1"/>
    <col min="62" max="62" width="16.375" style="769" bestFit="1" customWidth="1"/>
    <col min="63" max="63" width="20.75" style="769" bestFit="1" customWidth="1"/>
    <col min="64" max="64" width="14.125" style="769" bestFit="1" customWidth="1"/>
    <col min="65" max="65" width="18.625" style="769" bestFit="1" customWidth="1"/>
    <col min="66" max="66" width="16.375" style="769" bestFit="1" customWidth="1"/>
    <col min="67" max="67" width="20.75" style="769" bestFit="1" customWidth="1"/>
    <col min="68" max="68" width="16.375" style="769" bestFit="1" customWidth="1"/>
    <col min="69" max="69" width="20.75" style="769" bestFit="1" customWidth="1"/>
    <col min="70" max="75" width="23" style="769" bestFit="1" customWidth="1"/>
    <col min="76" max="77" width="18.625" style="769" bestFit="1" customWidth="1"/>
    <col min="78" max="78" width="10.5" style="769" bestFit="1" customWidth="1"/>
    <col min="79" max="79" width="11.875" style="769" bestFit="1" customWidth="1"/>
    <col min="80" max="80" width="10.5" style="769" bestFit="1" customWidth="1"/>
    <col min="81" max="82" width="11.875" style="769" bestFit="1" customWidth="1"/>
    <col min="83" max="83" width="16.375" style="769" bestFit="1" customWidth="1"/>
    <col min="84" max="84" width="17.875" style="769" bestFit="1" customWidth="1"/>
    <col min="85" max="85" width="22.25" style="769" bestFit="1" customWidth="1"/>
    <col min="86" max="86" width="7.75" style="769" bestFit="1" customWidth="1"/>
    <col min="87" max="89" width="11.875" style="769" bestFit="1" customWidth="1"/>
    <col min="90" max="90" width="16.375" style="769" bestFit="1" customWidth="1"/>
    <col min="91" max="93" width="11.875" style="769" bestFit="1" customWidth="1"/>
    <col min="94" max="94" width="14.125" style="769" bestFit="1" customWidth="1"/>
    <col min="95" max="95" width="11.875" style="769" bestFit="1" customWidth="1"/>
    <col min="96" max="96" width="16.375" style="769" bestFit="1" customWidth="1"/>
    <col min="97" max="97" width="18.625" style="769" bestFit="1" customWidth="1"/>
    <col min="98" max="98" width="10.5" style="769" bestFit="1" customWidth="1"/>
    <col min="99" max="99" width="14.25" style="769" bestFit="1" customWidth="1"/>
    <col min="100" max="101" width="13.375" style="769" bestFit="1" customWidth="1"/>
    <col min="102" max="102" width="16.375" style="769" bestFit="1" customWidth="1"/>
    <col min="103" max="103" width="16.5" style="769" bestFit="1" customWidth="1"/>
    <col min="104" max="105" width="20.125" style="769" bestFit="1" customWidth="1"/>
    <col min="106" max="107" width="23" style="769" bestFit="1" customWidth="1"/>
    <col min="108" max="108" width="18.625" style="769" bestFit="1" customWidth="1"/>
    <col min="109" max="109" width="9.25" style="769" bestFit="1" customWidth="1"/>
    <col min="110" max="110" width="7.25" style="769" bestFit="1" customWidth="1"/>
    <col min="111" max="111" width="10.375" style="769" bestFit="1" customWidth="1"/>
    <col min="112" max="113" width="11.875" style="769" bestFit="1" customWidth="1"/>
    <col min="114" max="114" width="14.375" style="769" bestFit="1" customWidth="1"/>
    <col min="115" max="115" width="11.875" style="769" bestFit="1" customWidth="1"/>
    <col min="116" max="117" width="16.375" style="769" bestFit="1" customWidth="1"/>
    <col min="118" max="118" width="11.875" style="769" bestFit="1" customWidth="1"/>
    <col min="119" max="120" width="16.375" style="769" bestFit="1" customWidth="1"/>
    <col min="121" max="121" width="17.875" style="769" bestFit="1" customWidth="1"/>
    <col min="122" max="122" width="16.375" style="769" bestFit="1" customWidth="1"/>
    <col min="123" max="123" width="17.875" style="769" bestFit="1" customWidth="1"/>
    <col min="124" max="124" width="5.75" style="769" bestFit="1" customWidth="1"/>
    <col min="125" max="126" width="9.75" style="769" bestFit="1" customWidth="1"/>
    <col min="127" max="127" width="7.75" style="769" bestFit="1" customWidth="1"/>
    <col min="128" max="128" width="9.75" style="769" bestFit="1" customWidth="1"/>
    <col min="129" max="129" width="59.375" style="769" bestFit="1" customWidth="1"/>
    <col min="130" max="130" width="45.5" style="769" bestFit="1" customWidth="1"/>
    <col min="131" max="131" width="27.625" style="769" bestFit="1" customWidth="1"/>
    <col min="132" max="132" width="11.875" style="769" bestFit="1" customWidth="1"/>
    <col min="133" max="136" width="14.125" style="769" bestFit="1" customWidth="1"/>
    <col min="137" max="137" width="15.625" style="769" bestFit="1" customWidth="1"/>
    <col min="138" max="138" width="14.125" style="769" bestFit="1" customWidth="1"/>
    <col min="139" max="140" width="19.625" style="769" bestFit="1" customWidth="1"/>
    <col min="141" max="141" width="21.875" style="769" bestFit="1" customWidth="1"/>
    <col min="142" max="142" width="19.375" style="769" bestFit="1" customWidth="1"/>
    <col min="143" max="143" width="16.375" style="769" bestFit="1" customWidth="1"/>
    <col min="144" max="144" width="23" style="769" bestFit="1" customWidth="1"/>
    <col min="145" max="146" width="14.125" style="769" bestFit="1" customWidth="1"/>
    <col min="147" max="147" width="23.25" style="769" bestFit="1" customWidth="1"/>
    <col min="148" max="149" width="14.375" style="769" bestFit="1" customWidth="1"/>
    <col min="150" max="150" width="23.125" style="769" bestFit="1" customWidth="1"/>
    <col min="151" max="151" width="18.875" style="769" bestFit="1" customWidth="1"/>
    <col min="152" max="152" width="14.375" style="769" bestFit="1" customWidth="1"/>
    <col min="153" max="153" width="16.5" style="769" bestFit="1" customWidth="1"/>
    <col min="154" max="154" width="25.25" style="769" bestFit="1" customWidth="1"/>
    <col min="155" max="156" width="18.625" style="769" bestFit="1" customWidth="1"/>
    <col min="157" max="157" width="23" style="769" bestFit="1" customWidth="1"/>
    <col min="158" max="159" width="26.75" style="769" bestFit="1" customWidth="1"/>
    <col min="160" max="160" width="25.25" style="769" bestFit="1" customWidth="1"/>
    <col min="161" max="161" width="29.625" style="769" bestFit="1" customWidth="1"/>
    <col min="162" max="162" width="25.25" style="769" bestFit="1" customWidth="1"/>
    <col min="163" max="163" width="29.625" style="769" bestFit="1" customWidth="1"/>
    <col min="164" max="167" width="20.875" style="769" bestFit="1" customWidth="1"/>
    <col min="168" max="168" width="13.875" style="769" bestFit="1" customWidth="1"/>
    <col min="169" max="169" width="16.5" style="769" bestFit="1" customWidth="1"/>
    <col min="170" max="170" width="7.75" style="769" bestFit="1" customWidth="1"/>
    <col min="171" max="171" width="20.75" style="769" bestFit="1" customWidth="1"/>
    <col min="172" max="174" width="16.375" style="769" bestFit="1" customWidth="1"/>
    <col min="175" max="178" width="31" style="769" bestFit="1" customWidth="1"/>
    <col min="179" max="180" width="18.625" style="769" bestFit="1" customWidth="1"/>
    <col min="181" max="181" width="16.375" style="769" bestFit="1" customWidth="1"/>
    <col min="182" max="183" width="18.625" style="769" bestFit="1" customWidth="1"/>
    <col min="184" max="184" width="16.375" style="769" bestFit="1" customWidth="1"/>
    <col min="185" max="185" width="31.375" style="769" bestFit="1" customWidth="1"/>
    <col min="186" max="186" width="30" style="769" bestFit="1" customWidth="1"/>
    <col min="187" max="187" width="20.75" style="769" bestFit="1" customWidth="1"/>
    <col min="188" max="189" width="23" style="769" bestFit="1" customWidth="1"/>
    <col min="190" max="190" width="25.25" style="769" bestFit="1" customWidth="1"/>
    <col min="191" max="191" width="23" style="769" bestFit="1" customWidth="1"/>
    <col min="192" max="192" width="20.75" style="769" bestFit="1" customWidth="1"/>
    <col min="193" max="194" width="23" style="769" bestFit="1" customWidth="1"/>
    <col min="195" max="195" width="25.25" style="769" bestFit="1" customWidth="1"/>
    <col min="196" max="196" width="23" style="769" bestFit="1" customWidth="1"/>
    <col min="197" max="197" width="18.625" style="769" bestFit="1" customWidth="1"/>
    <col min="198" max="200" width="20.75" style="769" bestFit="1" customWidth="1"/>
    <col min="201" max="201" width="19.75" style="769" bestFit="1" customWidth="1"/>
    <col min="202" max="203" width="22" style="769" bestFit="1" customWidth="1"/>
    <col min="204" max="204" width="14.125" style="769" bestFit="1" customWidth="1"/>
    <col min="205" max="206" width="20.75" style="769" bestFit="1" customWidth="1"/>
    <col min="207" max="208" width="18.625" style="769" bestFit="1" customWidth="1"/>
    <col min="209" max="211" width="20.75" style="769" bestFit="1" customWidth="1"/>
    <col min="212" max="213" width="23" style="769" bestFit="1" customWidth="1"/>
    <col min="214" max="214" width="20.75" style="769" bestFit="1" customWidth="1"/>
    <col min="215" max="216" width="23" style="769" bestFit="1" customWidth="1"/>
    <col min="217" max="217" width="25.25" style="769" bestFit="1" customWidth="1"/>
    <col min="218" max="219" width="23" style="769" bestFit="1" customWidth="1"/>
    <col min="220" max="222" width="25.25" style="769" bestFit="1" customWidth="1"/>
    <col min="223" max="224" width="27.5" style="769" bestFit="1" customWidth="1"/>
    <col min="225" max="225" width="25.25" style="769" bestFit="1" customWidth="1"/>
    <col min="226" max="227" width="27.5" style="769" bestFit="1" customWidth="1"/>
    <col min="228" max="228" width="29.625" style="769" bestFit="1" customWidth="1"/>
    <col min="229" max="229" width="27.5" style="769" bestFit="1" customWidth="1"/>
    <col min="230" max="230" width="24.5" style="769" bestFit="1" customWidth="1"/>
    <col min="231" max="231" width="29" style="769" bestFit="1" customWidth="1"/>
    <col min="232" max="233" width="20.75" style="769" bestFit="1" customWidth="1"/>
    <col min="234" max="234" width="27.5" style="769" bestFit="1" customWidth="1"/>
    <col min="235" max="236" width="23" style="769" bestFit="1" customWidth="1"/>
    <col min="237" max="237" width="29.625" style="769" bestFit="1" customWidth="1"/>
    <col min="238" max="238" width="9.125" style="769" bestFit="1" customWidth="1"/>
    <col min="239" max="241" width="18.125" style="769" bestFit="1" customWidth="1"/>
    <col min="242" max="242" width="20.375" style="769" bestFit="1" customWidth="1"/>
    <col min="243" max="243" width="25.25" style="769" bestFit="1" customWidth="1"/>
    <col min="244" max="244" width="27.5" style="769" bestFit="1" customWidth="1"/>
    <col min="245" max="246" width="9.125" style="769" bestFit="1" customWidth="1"/>
    <col min="247" max="247" width="11.25" style="769" bestFit="1" customWidth="1"/>
    <col min="248" max="248" width="15" style="769" bestFit="1" customWidth="1"/>
    <col min="249" max="249" width="16.375" style="769" bestFit="1" customWidth="1"/>
    <col min="250" max="252" width="23.25" style="769" bestFit="1" customWidth="1"/>
    <col min="253" max="254" width="20.75" style="769" bestFit="1" customWidth="1"/>
    <col min="255" max="255" width="6.625" style="769" bestFit="1" customWidth="1"/>
    <col min="256" max="256" width="9" style="769"/>
    <col min="257" max="257" width="16.375" style="769" bestFit="1" customWidth="1"/>
    <col min="258" max="258" width="14.125" style="769" bestFit="1" customWidth="1"/>
    <col min="259" max="261" width="9.75" style="769" bestFit="1" customWidth="1"/>
    <col min="262" max="262" width="14.125" style="769" bestFit="1" customWidth="1"/>
    <col min="263" max="263" width="15.25" style="769" customWidth="1"/>
    <col min="264" max="264" width="14.125" style="769" bestFit="1" customWidth="1"/>
    <col min="265" max="265" width="15.25" style="769" bestFit="1" customWidth="1"/>
    <col min="266" max="268" width="13.625" style="769" bestFit="1" customWidth="1"/>
    <col min="269" max="269" width="12" style="769" bestFit="1" customWidth="1"/>
    <col min="270" max="270" width="22.125" style="769" bestFit="1" customWidth="1"/>
    <col min="271" max="272" width="30.125" style="769" bestFit="1" customWidth="1"/>
    <col min="273" max="274" width="21" style="769" bestFit="1" customWidth="1"/>
    <col min="275" max="275" width="18.75" style="769" bestFit="1" customWidth="1"/>
    <col min="276" max="276" width="21" style="769" bestFit="1" customWidth="1"/>
    <col min="277" max="278" width="9.75" style="769" bestFit="1" customWidth="1"/>
    <col min="279" max="279" width="18.875" style="769" bestFit="1" customWidth="1"/>
    <col min="280" max="280" width="9.75" style="769" bestFit="1" customWidth="1"/>
    <col min="281" max="281" width="18.875" style="769" bestFit="1" customWidth="1"/>
    <col min="282" max="283" width="9.75" style="769" bestFit="1" customWidth="1"/>
    <col min="284" max="285" width="12.125" style="769" bestFit="1" customWidth="1"/>
    <col min="286" max="286" width="7.125" style="769" bestFit="1" customWidth="1"/>
    <col min="287" max="287" width="9.75" style="769" bestFit="1" customWidth="1"/>
    <col min="288" max="288" width="15.5" style="769" bestFit="1" customWidth="1"/>
    <col min="289" max="289" width="19.375" style="769" bestFit="1" customWidth="1"/>
    <col min="290" max="290" width="5.75" style="769" bestFit="1" customWidth="1"/>
    <col min="291" max="291" width="9.75" style="769" bestFit="1" customWidth="1"/>
    <col min="292" max="292" width="11.875" style="769" bestFit="1" customWidth="1"/>
    <col min="293" max="293" width="9.125" style="769" bestFit="1" customWidth="1"/>
    <col min="294" max="294" width="10.5" style="769" bestFit="1" customWidth="1"/>
    <col min="295" max="295" width="16.375" style="769" bestFit="1" customWidth="1"/>
    <col min="296" max="296" width="12.125" style="769" bestFit="1" customWidth="1"/>
    <col min="297" max="297" width="10.375" style="769" bestFit="1" customWidth="1"/>
    <col min="298" max="298" width="11.875" style="769" bestFit="1" customWidth="1"/>
    <col min="299" max="307" width="16.375" style="769" bestFit="1" customWidth="1"/>
    <col min="308" max="308" width="10.625" style="769" bestFit="1" customWidth="1"/>
    <col min="309" max="309" width="11.875" style="769" bestFit="1" customWidth="1"/>
    <col min="310" max="310" width="16.375" style="769" bestFit="1" customWidth="1"/>
    <col min="311" max="311" width="20.75" style="769" bestFit="1" customWidth="1"/>
    <col min="312" max="312" width="16.375" style="769" bestFit="1" customWidth="1"/>
    <col min="313" max="313" width="20.75" style="769" bestFit="1" customWidth="1"/>
    <col min="314" max="314" width="16.375" style="769" bestFit="1" customWidth="1"/>
    <col min="315" max="315" width="20.75" style="769" bestFit="1" customWidth="1"/>
    <col min="316" max="316" width="16.375" style="769" bestFit="1" customWidth="1"/>
    <col min="317" max="317" width="20.75" style="769" bestFit="1" customWidth="1"/>
    <col min="318" max="318" width="16.375" style="769" bestFit="1" customWidth="1"/>
    <col min="319" max="319" width="20.75" style="769" bestFit="1" customWidth="1"/>
    <col min="320" max="320" width="14.125" style="769" bestFit="1" customWidth="1"/>
    <col min="321" max="321" width="18.625" style="769" bestFit="1" customWidth="1"/>
    <col min="322" max="322" width="16.375" style="769" bestFit="1" customWidth="1"/>
    <col min="323" max="323" width="20.75" style="769" bestFit="1" customWidth="1"/>
    <col min="324" max="324" width="16.375" style="769" bestFit="1" customWidth="1"/>
    <col min="325" max="325" width="20.75" style="769" bestFit="1" customWidth="1"/>
    <col min="326" max="331" width="23" style="769" bestFit="1" customWidth="1"/>
    <col min="332" max="333" width="18.625" style="769" bestFit="1" customWidth="1"/>
    <col min="334" max="334" width="10.5" style="769" bestFit="1" customWidth="1"/>
    <col min="335" max="335" width="11.875" style="769" bestFit="1" customWidth="1"/>
    <col min="336" max="336" width="10.5" style="769" bestFit="1" customWidth="1"/>
    <col min="337" max="338" width="11.875" style="769" bestFit="1" customWidth="1"/>
    <col min="339" max="339" width="16.375" style="769" bestFit="1" customWidth="1"/>
    <col min="340" max="340" width="17.875" style="769" bestFit="1" customWidth="1"/>
    <col min="341" max="341" width="22.25" style="769" bestFit="1" customWidth="1"/>
    <col min="342" max="342" width="7.75" style="769" bestFit="1" customWidth="1"/>
    <col min="343" max="345" width="11.875" style="769" bestFit="1" customWidth="1"/>
    <col min="346" max="346" width="16.375" style="769" bestFit="1" customWidth="1"/>
    <col min="347" max="349" width="11.875" style="769" bestFit="1" customWidth="1"/>
    <col min="350" max="350" width="14.125" style="769" bestFit="1" customWidth="1"/>
    <col min="351" max="351" width="11.875" style="769" bestFit="1" customWidth="1"/>
    <col min="352" max="352" width="16.375" style="769" bestFit="1" customWidth="1"/>
    <col min="353" max="353" width="18.625" style="769" bestFit="1" customWidth="1"/>
    <col min="354" max="354" width="10.5" style="769" bestFit="1" customWidth="1"/>
    <col min="355" max="355" width="14.25" style="769" bestFit="1" customWidth="1"/>
    <col min="356" max="357" width="13.375" style="769" bestFit="1" customWidth="1"/>
    <col min="358" max="358" width="16.375" style="769" bestFit="1" customWidth="1"/>
    <col min="359" max="359" width="16.5" style="769" bestFit="1" customWidth="1"/>
    <col min="360" max="361" width="20.125" style="769" bestFit="1" customWidth="1"/>
    <col min="362" max="363" width="23" style="769" bestFit="1" customWidth="1"/>
    <col min="364" max="364" width="18.625" style="769" bestFit="1" customWidth="1"/>
    <col min="365" max="365" width="9.25" style="769" bestFit="1" customWidth="1"/>
    <col min="366" max="366" width="7.25" style="769" bestFit="1" customWidth="1"/>
    <col min="367" max="367" width="10.375" style="769" bestFit="1" customWidth="1"/>
    <col min="368" max="369" width="11.875" style="769" bestFit="1" customWidth="1"/>
    <col min="370" max="370" width="14.375" style="769" bestFit="1" customWidth="1"/>
    <col min="371" max="371" width="11.875" style="769" bestFit="1" customWidth="1"/>
    <col min="372" max="373" width="16.375" style="769" bestFit="1" customWidth="1"/>
    <col min="374" max="374" width="11.875" style="769" bestFit="1" customWidth="1"/>
    <col min="375" max="376" width="16.375" style="769" bestFit="1" customWidth="1"/>
    <col min="377" max="377" width="17.875" style="769" bestFit="1" customWidth="1"/>
    <col min="378" max="378" width="16.375" style="769" bestFit="1" customWidth="1"/>
    <col min="379" max="379" width="17.875" style="769" bestFit="1" customWidth="1"/>
    <col min="380" max="380" width="5.75" style="769" bestFit="1" customWidth="1"/>
    <col min="381" max="382" width="9.75" style="769" bestFit="1" customWidth="1"/>
    <col min="383" max="383" width="7.75" style="769" bestFit="1" customWidth="1"/>
    <col min="384" max="384" width="9.75" style="769" bestFit="1" customWidth="1"/>
    <col min="385" max="385" width="59.375" style="769" bestFit="1" customWidth="1"/>
    <col min="386" max="386" width="45.5" style="769" bestFit="1" customWidth="1"/>
    <col min="387" max="387" width="27.625" style="769" bestFit="1" customWidth="1"/>
    <col min="388" max="388" width="11.875" style="769" bestFit="1" customWidth="1"/>
    <col min="389" max="392" width="14.125" style="769" bestFit="1" customWidth="1"/>
    <col min="393" max="393" width="15.625" style="769" bestFit="1" customWidth="1"/>
    <col min="394" max="394" width="14.125" style="769" bestFit="1" customWidth="1"/>
    <col min="395" max="396" width="19.625" style="769" bestFit="1" customWidth="1"/>
    <col min="397" max="397" width="21.875" style="769" bestFit="1" customWidth="1"/>
    <col min="398" max="398" width="19.375" style="769" bestFit="1" customWidth="1"/>
    <col min="399" max="399" width="16.375" style="769" bestFit="1" customWidth="1"/>
    <col min="400" max="400" width="23" style="769" bestFit="1" customWidth="1"/>
    <col min="401" max="402" width="14.125" style="769" bestFit="1" customWidth="1"/>
    <col min="403" max="403" width="23.25" style="769" bestFit="1" customWidth="1"/>
    <col min="404" max="405" width="14.375" style="769" bestFit="1" customWidth="1"/>
    <col min="406" max="406" width="23.125" style="769" bestFit="1" customWidth="1"/>
    <col min="407" max="407" width="18.875" style="769" bestFit="1" customWidth="1"/>
    <col min="408" max="408" width="14.375" style="769" bestFit="1" customWidth="1"/>
    <col min="409" max="409" width="16.5" style="769" bestFit="1" customWidth="1"/>
    <col min="410" max="410" width="25.25" style="769" bestFit="1" customWidth="1"/>
    <col min="411" max="412" width="18.625" style="769" bestFit="1" customWidth="1"/>
    <col min="413" max="413" width="23" style="769" bestFit="1" customWidth="1"/>
    <col min="414" max="415" width="26.75" style="769" bestFit="1" customWidth="1"/>
    <col min="416" max="416" width="25.25" style="769" bestFit="1" customWidth="1"/>
    <col min="417" max="417" width="29.625" style="769" bestFit="1" customWidth="1"/>
    <col min="418" max="418" width="25.25" style="769" bestFit="1" customWidth="1"/>
    <col min="419" max="419" width="29.625" style="769" bestFit="1" customWidth="1"/>
    <col min="420" max="423" width="20.875" style="769" bestFit="1" customWidth="1"/>
    <col min="424" max="424" width="13.875" style="769" bestFit="1" customWidth="1"/>
    <col min="425" max="425" width="16.5" style="769" bestFit="1" customWidth="1"/>
    <col min="426" max="426" width="7.75" style="769" bestFit="1" customWidth="1"/>
    <col min="427" max="427" width="20.75" style="769" bestFit="1" customWidth="1"/>
    <col min="428" max="430" width="16.375" style="769" bestFit="1" customWidth="1"/>
    <col min="431" max="434" width="31" style="769" bestFit="1" customWidth="1"/>
    <col min="435" max="436" width="18.625" style="769" bestFit="1" customWidth="1"/>
    <col min="437" max="437" width="16.375" style="769" bestFit="1" customWidth="1"/>
    <col min="438" max="439" width="18.625" style="769" bestFit="1" customWidth="1"/>
    <col min="440" max="440" width="16.375" style="769" bestFit="1" customWidth="1"/>
    <col min="441" max="442" width="18.625" style="769" bestFit="1" customWidth="1"/>
    <col min="443" max="443" width="20.75" style="769" bestFit="1" customWidth="1"/>
    <col min="444" max="445" width="23" style="769" bestFit="1" customWidth="1"/>
    <col min="446" max="446" width="25.25" style="769" bestFit="1" customWidth="1"/>
    <col min="447" max="447" width="23" style="769" bestFit="1" customWidth="1"/>
    <col min="448" max="448" width="20.75" style="769" bestFit="1" customWidth="1"/>
    <col min="449" max="450" width="23" style="769" bestFit="1" customWidth="1"/>
    <col min="451" max="451" width="25.25" style="769" bestFit="1" customWidth="1"/>
    <col min="452" max="452" width="23" style="769" bestFit="1" customWidth="1"/>
    <col min="453" max="453" width="18.625" style="769" bestFit="1" customWidth="1"/>
    <col min="454" max="456" width="20.75" style="769" bestFit="1" customWidth="1"/>
    <col min="457" max="457" width="19.75" style="769" bestFit="1" customWidth="1"/>
    <col min="458" max="459" width="22" style="769" bestFit="1" customWidth="1"/>
    <col min="460" max="460" width="14.125" style="769" bestFit="1" customWidth="1"/>
    <col min="461" max="462" width="20.75" style="769" bestFit="1" customWidth="1"/>
    <col min="463" max="464" width="18.625" style="769" bestFit="1" customWidth="1"/>
    <col min="465" max="467" width="20.75" style="769" bestFit="1" customWidth="1"/>
    <col min="468" max="469" width="23" style="769" bestFit="1" customWidth="1"/>
    <col min="470" max="470" width="20.75" style="769" bestFit="1" customWidth="1"/>
    <col min="471" max="472" width="23" style="769" bestFit="1" customWidth="1"/>
    <col min="473" max="473" width="25.25" style="769" bestFit="1" customWidth="1"/>
    <col min="474" max="475" width="23" style="769" bestFit="1" customWidth="1"/>
    <col min="476" max="478" width="25.25" style="769" bestFit="1" customWidth="1"/>
    <col min="479" max="480" width="27.5" style="769" bestFit="1" customWidth="1"/>
    <col min="481" max="481" width="25.25" style="769" bestFit="1" customWidth="1"/>
    <col min="482" max="483" width="27.5" style="769" bestFit="1" customWidth="1"/>
    <col min="484" max="484" width="29.625" style="769" bestFit="1" customWidth="1"/>
    <col min="485" max="485" width="27.5" style="769" bestFit="1" customWidth="1"/>
    <col min="486" max="486" width="24.5" style="769" bestFit="1" customWidth="1"/>
    <col min="487" max="487" width="29" style="769" bestFit="1" customWidth="1"/>
    <col min="488" max="489" width="20.75" style="769" bestFit="1" customWidth="1"/>
    <col min="490" max="490" width="27.5" style="769" bestFit="1" customWidth="1"/>
    <col min="491" max="492" width="23" style="769" bestFit="1" customWidth="1"/>
    <col min="493" max="493" width="29.625" style="769" bestFit="1" customWidth="1"/>
    <col min="494" max="494" width="9.125" style="769" bestFit="1" customWidth="1"/>
    <col min="495" max="497" width="18.125" style="769" bestFit="1" customWidth="1"/>
    <col min="498" max="498" width="20.375" style="769" bestFit="1" customWidth="1"/>
    <col min="499" max="499" width="25.25" style="769" bestFit="1" customWidth="1"/>
    <col min="500" max="500" width="27.5" style="769" bestFit="1" customWidth="1"/>
    <col min="501" max="502" width="9.125" style="769" bestFit="1" customWidth="1"/>
    <col min="503" max="503" width="11.25" style="769" bestFit="1" customWidth="1"/>
    <col min="504" max="504" width="15" style="769" bestFit="1" customWidth="1"/>
    <col min="505" max="505" width="16.375" style="769" bestFit="1" customWidth="1"/>
    <col min="506" max="508" width="23.25" style="769" bestFit="1" customWidth="1"/>
    <col min="509" max="510" width="20.75" style="769" bestFit="1" customWidth="1"/>
    <col min="511" max="511" width="6.625" style="769" bestFit="1" customWidth="1"/>
    <col min="512" max="512" width="9" style="769"/>
    <col min="513" max="513" width="16.375" style="769" bestFit="1" customWidth="1"/>
    <col min="514" max="514" width="14.125" style="769" bestFit="1" customWidth="1"/>
    <col min="515" max="517" width="9.75" style="769" bestFit="1" customWidth="1"/>
    <col min="518" max="518" width="14.125" style="769" bestFit="1" customWidth="1"/>
    <col min="519" max="519" width="15.25" style="769" customWidth="1"/>
    <col min="520" max="520" width="14.125" style="769" bestFit="1" customWidth="1"/>
    <col min="521" max="521" width="15.25" style="769" bestFit="1" customWidth="1"/>
    <col min="522" max="524" width="13.625" style="769" bestFit="1" customWidth="1"/>
    <col min="525" max="525" width="12" style="769" bestFit="1" customWidth="1"/>
    <col min="526" max="526" width="22.125" style="769" bestFit="1" customWidth="1"/>
    <col min="527" max="528" width="30.125" style="769" bestFit="1" customWidth="1"/>
    <col min="529" max="530" width="21" style="769" bestFit="1" customWidth="1"/>
    <col min="531" max="531" width="18.75" style="769" bestFit="1" customWidth="1"/>
    <col min="532" max="532" width="21" style="769" bestFit="1" customWidth="1"/>
    <col min="533" max="534" width="9.75" style="769" bestFit="1" customWidth="1"/>
    <col min="535" max="535" width="18.875" style="769" bestFit="1" customWidth="1"/>
    <col min="536" max="536" width="9.75" style="769" bestFit="1" customWidth="1"/>
    <col min="537" max="537" width="18.875" style="769" bestFit="1" customWidth="1"/>
    <col min="538" max="539" width="9.75" style="769" bestFit="1" customWidth="1"/>
    <col min="540" max="541" width="12.125" style="769" bestFit="1" customWidth="1"/>
    <col min="542" max="542" width="7.125" style="769" bestFit="1" customWidth="1"/>
    <col min="543" max="543" width="9.75" style="769" bestFit="1" customWidth="1"/>
    <col min="544" max="544" width="15.5" style="769" bestFit="1" customWidth="1"/>
    <col min="545" max="545" width="19.375" style="769" bestFit="1" customWidth="1"/>
    <col min="546" max="546" width="5.75" style="769" bestFit="1" customWidth="1"/>
    <col min="547" max="547" width="9.75" style="769" bestFit="1" customWidth="1"/>
    <col min="548" max="548" width="11.875" style="769" bestFit="1" customWidth="1"/>
    <col min="549" max="549" width="9.125" style="769" bestFit="1" customWidth="1"/>
    <col min="550" max="550" width="10.5" style="769" bestFit="1" customWidth="1"/>
    <col min="551" max="551" width="16.375" style="769" bestFit="1" customWidth="1"/>
    <col min="552" max="552" width="12.125" style="769" bestFit="1" customWidth="1"/>
    <col min="553" max="553" width="10.375" style="769" bestFit="1" customWidth="1"/>
    <col min="554" max="554" width="11.875" style="769" bestFit="1" customWidth="1"/>
    <col min="555" max="563" width="16.375" style="769" bestFit="1" customWidth="1"/>
    <col min="564" max="564" width="10.625" style="769" bestFit="1" customWidth="1"/>
    <col min="565" max="565" width="11.875" style="769" bestFit="1" customWidth="1"/>
    <col min="566" max="566" width="16.375" style="769" bestFit="1" customWidth="1"/>
    <col min="567" max="567" width="20.75" style="769" bestFit="1" customWidth="1"/>
    <col min="568" max="568" width="16.375" style="769" bestFit="1" customWidth="1"/>
    <col min="569" max="569" width="20.75" style="769" bestFit="1" customWidth="1"/>
    <col min="570" max="570" width="16.375" style="769" bestFit="1" customWidth="1"/>
    <col min="571" max="571" width="20.75" style="769" bestFit="1" customWidth="1"/>
    <col min="572" max="572" width="16.375" style="769" bestFit="1" customWidth="1"/>
    <col min="573" max="573" width="20.75" style="769" bestFit="1" customWidth="1"/>
    <col min="574" max="574" width="16.375" style="769" bestFit="1" customWidth="1"/>
    <col min="575" max="575" width="20.75" style="769" bestFit="1" customWidth="1"/>
    <col min="576" max="576" width="14.125" style="769" bestFit="1" customWidth="1"/>
    <col min="577" max="577" width="18.625" style="769" bestFit="1" customWidth="1"/>
    <col min="578" max="578" width="16.375" style="769" bestFit="1" customWidth="1"/>
    <col min="579" max="579" width="20.75" style="769" bestFit="1" customWidth="1"/>
    <col min="580" max="580" width="16.375" style="769" bestFit="1" customWidth="1"/>
    <col min="581" max="581" width="20.75" style="769" bestFit="1" customWidth="1"/>
    <col min="582" max="587" width="23" style="769" bestFit="1" customWidth="1"/>
    <col min="588" max="589" width="18.625" style="769" bestFit="1" customWidth="1"/>
    <col min="590" max="590" width="10.5" style="769" bestFit="1" customWidth="1"/>
    <col min="591" max="591" width="11.875" style="769" bestFit="1" customWidth="1"/>
    <col min="592" max="592" width="10.5" style="769" bestFit="1" customWidth="1"/>
    <col min="593" max="594" width="11.875" style="769" bestFit="1" customWidth="1"/>
    <col min="595" max="595" width="16.375" style="769" bestFit="1" customWidth="1"/>
    <col min="596" max="596" width="17.875" style="769" bestFit="1" customWidth="1"/>
    <col min="597" max="597" width="22.25" style="769" bestFit="1" customWidth="1"/>
    <col min="598" max="598" width="7.75" style="769" bestFit="1" customWidth="1"/>
    <col min="599" max="601" width="11.875" style="769" bestFit="1" customWidth="1"/>
    <col min="602" max="602" width="16.375" style="769" bestFit="1" customWidth="1"/>
    <col min="603" max="605" width="11.875" style="769" bestFit="1" customWidth="1"/>
    <col min="606" max="606" width="14.125" style="769" bestFit="1" customWidth="1"/>
    <col min="607" max="607" width="11.875" style="769" bestFit="1" customWidth="1"/>
    <col min="608" max="608" width="16.375" style="769" bestFit="1" customWidth="1"/>
    <col min="609" max="609" width="18.625" style="769" bestFit="1" customWidth="1"/>
    <col min="610" max="610" width="10.5" style="769" bestFit="1" customWidth="1"/>
    <col min="611" max="611" width="14.25" style="769" bestFit="1" customWidth="1"/>
    <col min="612" max="613" width="13.375" style="769" bestFit="1" customWidth="1"/>
    <col min="614" max="614" width="16.375" style="769" bestFit="1" customWidth="1"/>
    <col min="615" max="615" width="16.5" style="769" bestFit="1" customWidth="1"/>
    <col min="616" max="617" width="20.125" style="769" bestFit="1" customWidth="1"/>
    <col min="618" max="619" width="23" style="769" bestFit="1" customWidth="1"/>
    <col min="620" max="620" width="18.625" style="769" bestFit="1" customWidth="1"/>
    <col min="621" max="621" width="9.25" style="769" bestFit="1" customWidth="1"/>
    <col min="622" max="622" width="7.25" style="769" bestFit="1" customWidth="1"/>
    <col min="623" max="623" width="10.375" style="769" bestFit="1" customWidth="1"/>
    <col min="624" max="625" width="11.875" style="769" bestFit="1" customWidth="1"/>
    <col min="626" max="626" width="14.375" style="769" bestFit="1" customWidth="1"/>
    <col min="627" max="627" width="11.875" style="769" bestFit="1" customWidth="1"/>
    <col min="628" max="629" width="16.375" style="769" bestFit="1" customWidth="1"/>
    <col min="630" max="630" width="11.875" style="769" bestFit="1" customWidth="1"/>
    <col min="631" max="632" width="16.375" style="769" bestFit="1" customWidth="1"/>
    <col min="633" max="633" width="17.875" style="769" bestFit="1" customWidth="1"/>
    <col min="634" max="634" width="16.375" style="769" bestFit="1" customWidth="1"/>
    <col min="635" max="635" width="17.875" style="769" bestFit="1" customWidth="1"/>
    <col min="636" max="636" width="5.75" style="769" bestFit="1" customWidth="1"/>
    <col min="637" max="638" width="9.75" style="769" bestFit="1" customWidth="1"/>
    <col min="639" max="639" width="7.75" style="769" bestFit="1" customWidth="1"/>
    <col min="640" max="640" width="9.75" style="769" bestFit="1" customWidth="1"/>
    <col min="641" max="641" width="59.375" style="769" bestFit="1" customWidth="1"/>
    <col min="642" max="642" width="45.5" style="769" bestFit="1" customWidth="1"/>
    <col min="643" max="643" width="27.625" style="769" bestFit="1" customWidth="1"/>
    <col min="644" max="644" width="11.875" style="769" bestFit="1" customWidth="1"/>
    <col min="645" max="648" width="14.125" style="769" bestFit="1" customWidth="1"/>
    <col min="649" max="649" width="15.625" style="769" bestFit="1" customWidth="1"/>
    <col min="650" max="650" width="14.125" style="769" bestFit="1" customWidth="1"/>
    <col min="651" max="652" width="19.625" style="769" bestFit="1" customWidth="1"/>
    <col min="653" max="653" width="21.875" style="769" bestFit="1" customWidth="1"/>
    <col min="654" max="654" width="19.375" style="769" bestFit="1" customWidth="1"/>
    <col min="655" max="655" width="16.375" style="769" bestFit="1" customWidth="1"/>
    <col min="656" max="656" width="23" style="769" bestFit="1" customWidth="1"/>
    <col min="657" max="658" width="14.125" style="769" bestFit="1" customWidth="1"/>
    <col min="659" max="659" width="23.25" style="769" bestFit="1" customWidth="1"/>
    <col min="660" max="661" width="14.375" style="769" bestFit="1" customWidth="1"/>
    <col min="662" max="662" width="23.125" style="769" bestFit="1" customWidth="1"/>
    <col min="663" max="663" width="18.875" style="769" bestFit="1" customWidth="1"/>
    <col min="664" max="664" width="14.375" style="769" bestFit="1" customWidth="1"/>
    <col min="665" max="665" width="16.5" style="769" bestFit="1" customWidth="1"/>
    <col min="666" max="666" width="25.25" style="769" bestFit="1" customWidth="1"/>
    <col min="667" max="668" width="18.625" style="769" bestFit="1" customWidth="1"/>
    <col min="669" max="669" width="23" style="769" bestFit="1" customWidth="1"/>
    <col min="670" max="671" width="26.75" style="769" bestFit="1" customWidth="1"/>
    <col min="672" max="672" width="25.25" style="769" bestFit="1" customWidth="1"/>
    <col min="673" max="673" width="29.625" style="769" bestFit="1" customWidth="1"/>
    <col min="674" max="674" width="25.25" style="769" bestFit="1" customWidth="1"/>
    <col min="675" max="675" width="29.625" style="769" bestFit="1" customWidth="1"/>
    <col min="676" max="679" width="20.875" style="769" bestFit="1" customWidth="1"/>
    <col min="680" max="680" width="13.875" style="769" bestFit="1" customWidth="1"/>
    <col min="681" max="681" width="16.5" style="769" bestFit="1" customWidth="1"/>
    <col min="682" max="682" width="7.75" style="769" bestFit="1" customWidth="1"/>
    <col min="683" max="683" width="20.75" style="769" bestFit="1" customWidth="1"/>
    <col min="684" max="686" width="16.375" style="769" bestFit="1" customWidth="1"/>
    <col min="687" max="690" width="31" style="769" bestFit="1" customWidth="1"/>
    <col min="691" max="692" width="18.625" style="769" bestFit="1" customWidth="1"/>
    <col min="693" max="693" width="16.375" style="769" bestFit="1" customWidth="1"/>
    <col min="694" max="695" width="18.625" style="769" bestFit="1" customWidth="1"/>
    <col min="696" max="696" width="16.375" style="769" bestFit="1" customWidth="1"/>
    <col min="697" max="698" width="18.625" style="769" bestFit="1" customWidth="1"/>
    <col min="699" max="699" width="20.75" style="769" bestFit="1" customWidth="1"/>
    <col min="700" max="701" width="23" style="769" bestFit="1" customWidth="1"/>
    <col min="702" max="702" width="25.25" style="769" bestFit="1" customWidth="1"/>
    <col min="703" max="703" width="23" style="769" bestFit="1" customWidth="1"/>
    <col min="704" max="704" width="20.75" style="769" bestFit="1" customWidth="1"/>
    <col min="705" max="706" width="23" style="769" bestFit="1" customWidth="1"/>
    <col min="707" max="707" width="25.25" style="769" bestFit="1" customWidth="1"/>
    <col min="708" max="708" width="23" style="769" bestFit="1" customWidth="1"/>
    <col min="709" max="709" width="18.625" style="769" bestFit="1" customWidth="1"/>
    <col min="710" max="712" width="20.75" style="769" bestFit="1" customWidth="1"/>
    <col min="713" max="713" width="19.75" style="769" bestFit="1" customWidth="1"/>
    <col min="714" max="715" width="22" style="769" bestFit="1" customWidth="1"/>
    <col min="716" max="716" width="14.125" style="769" bestFit="1" customWidth="1"/>
    <col min="717" max="718" width="20.75" style="769" bestFit="1" customWidth="1"/>
    <col min="719" max="720" width="18.625" style="769" bestFit="1" customWidth="1"/>
    <col min="721" max="723" width="20.75" style="769" bestFit="1" customWidth="1"/>
    <col min="724" max="725" width="23" style="769" bestFit="1" customWidth="1"/>
    <col min="726" max="726" width="20.75" style="769" bestFit="1" customWidth="1"/>
    <col min="727" max="728" width="23" style="769" bestFit="1" customWidth="1"/>
    <col min="729" max="729" width="25.25" style="769" bestFit="1" customWidth="1"/>
    <col min="730" max="731" width="23" style="769" bestFit="1" customWidth="1"/>
    <col min="732" max="734" width="25.25" style="769" bestFit="1" customWidth="1"/>
    <col min="735" max="736" width="27.5" style="769" bestFit="1" customWidth="1"/>
    <col min="737" max="737" width="25.25" style="769" bestFit="1" customWidth="1"/>
    <col min="738" max="739" width="27.5" style="769" bestFit="1" customWidth="1"/>
    <col min="740" max="740" width="29.625" style="769" bestFit="1" customWidth="1"/>
    <col min="741" max="741" width="27.5" style="769" bestFit="1" customWidth="1"/>
    <col min="742" max="742" width="24.5" style="769" bestFit="1" customWidth="1"/>
    <col min="743" max="743" width="29" style="769" bestFit="1" customWidth="1"/>
    <col min="744" max="745" width="20.75" style="769" bestFit="1" customWidth="1"/>
    <col min="746" max="746" width="27.5" style="769" bestFit="1" customWidth="1"/>
    <col min="747" max="748" width="23" style="769" bestFit="1" customWidth="1"/>
    <col min="749" max="749" width="29.625" style="769" bestFit="1" customWidth="1"/>
    <col min="750" max="750" width="9.125" style="769" bestFit="1" customWidth="1"/>
    <col min="751" max="753" width="18.125" style="769" bestFit="1" customWidth="1"/>
    <col min="754" max="754" width="20.375" style="769" bestFit="1" customWidth="1"/>
    <col min="755" max="755" width="25.25" style="769" bestFit="1" customWidth="1"/>
    <col min="756" max="756" width="27.5" style="769" bestFit="1" customWidth="1"/>
    <col min="757" max="758" width="9.125" style="769" bestFit="1" customWidth="1"/>
    <col min="759" max="759" width="11.25" style="769" bestFit="1" customWidth="1"/>
    <col min="760" max="760" width="15" style="769" bestFit="1" customWidth="1"/>
    <col min="761" max="761" width="16.375" style="769" bestFit="1" customWidth="1"/>
    <col min="762" max="764" width="23.25" style="769" bestFit="1" customWidth="1"/>
    <col min="765" max="766" width="20.75" style="769" bestFit="1" customWidth="1"/>
    <col min="767" max="767" width="6.625" style="769" bestFit="1" customWidth="1"/>
    <col min="768" max="768" width="9" style="769"/>
    <col min="769" max="769" width="16.375" style="769" bestFit="1" customWidth="1"/>
    <col min="770" max="770" width="14.125" style="769" bestFit="1" customWidth="1"/>
    <col min="771" max="773" width="9.75" style="769" bestFit="1" customWidth="1"/>
    <col min="774" max="774" width="14.125" style="769" bestFit="1" customWidth="1"/>
    <col min="775" max="775" width="15.25" style="769" customWidth="1"/>
    <col min="776" max="776" width="14.125" style="769" bestFit="1" customWidth="1"/>
    <col min="777" max="777" width="15.25" style="769" bestFit="1" customWidth="1"/>
    <col min="778" max="780" width="13.625" style="769" bestFit="1" customWidth="1"/>
    <col min="781" max="781" width="12" style="769" bestFit="1" customWidth="1"/>
    <col min="782" max="782" width="22.125" style="769" bestFit="1" customWidth="1"/>
    <col min="783" max="784" width="30.125" style="769" bestFit="1" customWidth="1"/>
    <col min="785" max="786" width="21" style="769" bestFit="1" customWidth="1"/>
    <col min="787" max="787" width="18.75" style="769" bestFit="1" customWidth="1"/>
    <col min="788" max="788" width="21" style="769" bestFit="1" customWidth="1"/>
    <col min="789" max="790" width="9.75" style="769" bestFit="1" customWidth="1"/>
    <col min="791" max="791" width="18.875" style="769" bestFit="1" customWidth="1"/>
    <col min="792" max="792" width="9.75" style="769" bestFit="1" customWidth="1"/>
    <col min="793" max="793" width="18.875" style="769" bestFit="1" customWidth="1"/>
    <col min="794" max="795" width="9.75" style="769" bestFit="1" customWidth="1"/>
    <col min="796" max="797" width="12.125" style="769" bestFit="1" customWidth="1"/>
    <col min="798" max="798" width="7.125" style="769" bestFit="1" customWidth="1"/>
    <col min="799" max="799" width="9.75" style="769" bestFit="1" customWidth="1"/>
    <col min="800" max="800" width="15.5" style="769" bestFit="1" customWidth="1"/>
    <col min="801" max="801" width="19.375" style="769" bestFit="1" customWidth="1"/>
    <col min="802" max="802" width="5.75" style="769" bestFit="1" customWidth="1"/>
    <col min="803" max="803" width="9.75" style="769" bestFit="1" customWidth="1"/>
    <col min="804" max="804" width="11.875" style="769" bestFit="1" customWidth="1"/>
    <col min="805" max="805" width="9.125" style="769" bestFit="1" customWidth="1"/>
    <col min="806" max="806" width="10.5" style="769" bestFit="1" customWidth="1"/>
    <col min="807" max="807" width="16.375" style="769" bestFit="1" customWidth="1"/>
    <col min="808" max="808" width="12.125" style="769" bestFit="1" customWidth="1"/>
    <col min="809" max="809" width="10.375" style="769" bestFit="1" customWidth="1"/>
    <col min="810" max="810" width="11.875" style="769" bestFit="1" customWidth="1"/>
    <col min="811" max="819" width="16.375" style="769" bestFit="1" customWidth="1"/>
    <col min="820" max="820" width="10.625" style="769" bestFit="1" customWidth="1"/>
    <col min="821" max="821" width="11.875" style="769" bestFit="1" customWidth="1"/>
    <col min="822" max="822" width="16.375" style="769" bestFit="1" customWidth="1"/>
    <col min="823" max="823" width="20.75" style="769" bestFit="1" customWidth="1"/>
    <col min="824" max="824" width="16.375" style="769" bestFit="1" customWidth="1"/>
    <col min="825" max="825" width="20.75" style="769" bestFit="1" customWidth="1"/>
    <col min="826" max="826" width="16.375" style="769" bestFit="1" customWidth="1"/>
    <col min="827" max="827" width="20.75" style="769" bestFit="1" customWidth="1"/>
    <col min="828" max="828" width="16.375" style="769" bestFit="1" customWidth="1"/>
    <col min="829" max="829" width="20.75" style="769" bestFit="1" customWidth="1"/>
    <col min="830" max="830" width="16.375" style="769" bestFit="1" customWidth="1"/>
    <col min="831" max="831" width="20.75" style="769" bestFit="1" customWidth="1"/>
    <col min="832" max="832" width="14.125" style="769" bestFit="1" customWidth="1"/>
    <col min="833" max="833" width="18.625" style="769" bestFit="1" customWidth="1"/>
    <col min="834" max="834" width="16.375" style="769" bestFit="1" customWidth="1"/>
    <col min="835" max="835" width="20.75" style="769" bestFit="1" customWidth="1"/>
    <col min="836" max="836" width="16.375" style="769" bestFit="1" customWidth="1"/>
    <col min="837" max="837" width="20.75" style="769" bestFit="1" customWidth="1"/>
    <col min="838" max="843" width="23" style="769" bestFit="1" customWidth="1"/>
    <col min="844" max="845" width="18.625" style="769" bestFit="1" customWidth="1"/>
    <col min="846" max="846" width="10.5" style="769" bestFit="1" customWidth="1"/>
    <col min="847" max="847" width="11.875" style="769" bestFit="1" customWidth="1"/>
    <col min="848" max="848" width="10.5" style="769" bestFit="1" customWidth="1"/>
    <col min="849" max="850" width="11.875" style="769" bestFit="1" customWidth="1"/>
    <col min="851" max="851" width="16.375" style="769" bestFit="1" customWidth="1"/>
    <col min="852" max="852" width="17.875" style="769" bestFit="1" customWidth="1"/>
    <col min="853" max="853" width="22.25" style="769" bestFit="1" customWidth="1"/>
    <col min="854" max="854" width="7.75" style="769" bestFit="1" customWidth="1"/>
    <col min="855" max="857" width="11.875" style="769" bestFit="1" customWidth="1"/>
    <col min="858" max="858" width="16.375" style="769" bestFit="1" customWidth="1"/>
    <col min="859" max="861" width="11.875" style="769" bestFit="1" customWidth="1"/>
    <col min="862" max="862" width="14.125" style="769" bestFit="1" customWidth="1"/>
    <col min="863" max="863" width="11.875" style="769" bestFit="1" customWidth="1"/>
    <col min="864" max="864" width="16.375" style="769" bestFit="1" customWidth="1"/>
    <col min="865" max="865" width="18.625" style="769" bestFit="1" customWidth="1"/>
    <col min="866" max="866" width="10.5" style="769" bestFit="1" customWidth="1"/>
    <col min="867" max="867" width="14.25" style="769" bestFit="1" customWidth="1"/>
    <col min="868" max="869" width="13.375" style="769" bestFit="1" customWidth="1"/>
    <col min="870" max="870" width="16.375" style="769" bestFit="1" customWidth="1"/>
    <col min="871" max="871" width="16.5" style="769" bestFit="1" customWidth="1"/>
    <col min="872" max="873" width="20.125" style="769" bestFit="1" customWidth="1"/>
    <col min="874" max="875" width="23" style="769" bestFit="1" customWidth="1"/>
    <col min="876" max="876" width="18.625" style="769" bestFit="1" customWidth="1"/>
    <col min="877" max="877" width="9.25" style="769" bestFit="1" customWidth="1"/>
    <col min="878" max="878" width="7.25" style="769" bestFit="1" customWidth="1"/>
    <col min="879" max="879" width="10.375" style="769" bestFit="1" customWidth="1"/>
    <col min="880" max="881" width="11.875" style="769" bestFit="1" customWidth="1"/>
    <col min="882" max="882" width="14.375" style="769" bestFit="1" customWidth="1"/>
    <col min="883" max="883" width="11.875" style="769" bestFit="1" customWidth="1"/>
    <col min="884" max="885" width="16.375" style="769" bestFit="1" customWidth="1"/>
    <col min="886" max="886" width="11.875" style="769" bestFit="1" customWidth="1"/>
    <col min="887" max="888" width="16.375" style="769" bestFit="1" customWidth="1"/>
    <col min="889" max="889" width="17.875" style="769" bestFit="1" customWidth="1"/>
    <col min="890" max="890" width="16.375" style="769" bestFit="1" customWidth="1"/>
    <col min="891" max="891" width="17.875" style="769" bestFit="1" customWidth="1"/>
    <col min="892" max="892" width="5.75" style="769" bestFit="1" customWidth="1"/>
    <col min="893" max="894" width="9.75" style="769" bestFit="1" customWidth="1"/>
    <col min="895" max="895" width="7.75" style="769" bestFit="1" customWidth="1"/>
    <col min="896" max="896" width="9.75" style="769" bestFit="1" customWidth="1"/>
    <col min="897" max="897" width="59.375" style="769" bestFit="1" customWidth="1"/>
    <col min="898" max="898" width="45.5" style="769" bestFit="1" customWidth="1"/>
    <col min="899" max="899" width="27.625" style="769" bestFit="1" customWidth="1"/>
    <col min="900" max="900" width="11.875" style="769" bestFit="1" customWidth="1"/>
    <col min="901" max="904" width="14.125" style="769" bestFit="1" customWidth="1"/>
    <col min="905" max="905" width="15.625" style="769" bestFit="1" customWidth="1"/>
    <col min="906" max="906" width="14.125" style="769" bestFit="1" customWidth="1"/>
    <col min="907" max="908" width="19.625" style="769" bestFit="1" customWidth="1"/>
    <col min="909" max="909" width="21.875" style="769" bestFit="1" customWidth="1"/>
    <col min="910" max="910" width="19.375" style="769" bestFit="1" customWidth="1"/>
    <col min="911" max="911" width="16.375" style="769" bestFit="1" customWidth="1"/>
    <col min="912" max="912" width="23" style="769" bestFit="1" customWidth="1"/>
    <col min="913" max="914" width="14.125" style="769" bestFit="1" customWidth="1"/>
    <col min="915" max="915" width="23.25" style="769" bestFit="1" customWidth="1"/>
    <col min="916" max="917" width="14.375" style="769" bestFit="1" customWidth="1"/>
    <col min="918" max="918" width="23.125" style="769" bestFit="1" customWidth="1"/>
    <col min="919" max="919" width="18.875" style="769" bestFit="1" customWidth="1"/>
    <col min="920" max="920" width="14.375" style="769" bestFit="1" customWidth="1"/>
    <col min="921" max="921" width="16.5" style="769" bestFit="1" customWidth="1"/>
    <col min="922" max="922" width="25.25" style="769" bestFit="1" customWidth="1"/>
    <col min="923" max="924" width="18.625" style="769" bestFit="1" customWidth="1"/>
    <col min="925" max="925" width="23" style="769" bestFit="1" customWidth="1"/>
    <col min="926" max="927" width="26.75" style="769" bestFit="1" customWidth="1"/>
    <col min="928" max="928" width="25.25" style="769" bestFit="1" customWidth="1"/>
    <col min="929" max="929" width="29.625" style="769" bestFit="1" customWidth="1"/>
    <col min="930" max="930" width="25.25" style="769" bestFit="1" customWidth="1"/>
    <col min="931" max="931" width="29.625" style="769" bestFit="1" customWidth="1"/>
    <col min="932" max="935" width="20.875" style="769" bestFit="1" customWidth="1"/>
    <col min="936" max="936" width="13.875" style="769" bestFit="1" customWidth="1"/>
    <col min="937" max="937" width="16.5" style="769" bestFit="1" customWidth="1"/>
    <col min="938" max="938" width="7.75" style="769" bestFit="1" customWidth="1"/>
    <col min="939" max="939" width="20.75" style="769" bestFit="1" customWidth="1"/>
    <col min="940" max="942" width="16.375" style="769" bestFit="1" customWidth="1"/>
    <col min="943" max="946" width="31" style="769" bestFit="1" customWidth="1"/>
    <col min="947" max="948" width="18.625" style="769" bestFit="1" customWidth="1"/>
    <col min="949" max="949" width="16.375" style="769" bestFit="1" customWidth="1"/>
    <col min="950" max="951" width="18.625" style="769" bestFit="1" customWidth="1"/>
    <col min="952" max="952" width="16.375" style="769" bestFit="1" customWidth="1"/>
    <col min="953" max="954" width="18.625" style="769" bestFit="1" customWidth="1"/>
    <col min="955" max="955" width="20.75" style="769" bestFit="1" customWidth="1"/>
    <col min="956" max="957" width="23" style="769" bestFit="1" customWidth="1"/>
    <col min="958" max="958" width="25.25" style="769" bestFit="1" customWidth="1"/>
    <col min="959" max="959" width="23" style="769" bestFit="1" customWidth="1"/>
    <col min="960" max="960" width="20.75" style="769" bestFit="1" customWidth="1"/>
    <col min="961" max="962" width="23" style="769" bestFit="1" customWidth="1"/>
    <col min="963" max="963" width="25.25" style="769" bestFit="1" customWidth="1"/>
    <col min="964" max="964" width="23" style="769" bestFit="1" customWidth="1"/>
    <col min="965" max="965" width="18.625" style="769" bestFit="1" customWidth="1"/>
    <col min="966" max="968" width="20.75" style="769" bestFit="1" customWidth="1"/>
    <col min="969" max="969" width="19.75" style="769" bestFit="1" customWidth="1"/>
    <col min="970" max="971" width="22" style="769" bestFit="1" customWidth="1"/>
    <col min="972" max="972" width="14.125" style="769" bestFit="1" customWidth="1"/>
    <col min="973" max="974" width="20.75" style="769" bestFit="1" customWidth="1"/>
    <col min="975" max="976" width="18.625" style="769" bestFit="1" customWidth="1"/>
    <col min="977" max="979" width="20.75" style="769" bestFit="1" customWidth="1"/>
    <col min="980" max="981" width="23" style="769" bestFit="1" customWidth="1"/>
    <col min="982" max="982" width="20.75" style="769" bestFit="1" customWidth="1"/>
    <col min="983" max="984" width="23" style="769" bestFit="1" customWidth="1"/>
    <col min="985" max="985" width="25.25" style="769" bestFit="1" customWidth="1"/>
    <col min="986" max="987" width="23" style="769" bestFit="1" customWidth="1"/>
    <col min="988" max="990" width="25.25" style="769" bestFit="1" customWidth="1"/>
    <col min="991" max="992" width="27.5" style="769" bestFit="1" customWidth="1"/>
    <col min="993" max="993" width="25.25" style="769" bestFit="1" customWidth="1"/>
    <col min="994" max="995" width="27.5" style="769" bestFit="1" customWidth="1"/>
    <col min="996" max="996" width="29.625" style="769" bestFit="1" customWidth="1"/>
    <col min="997" max="997" width="27.5" style="769" bestFit="1" customWidth="1"/>
    <col min="998" max="998" width="24.5" style="769" bestFit="1" customWidth="1"/>
    <col min="999" max="999" width="29" style="769" bestFit="1" customWidth="1"/>
    <col min="1000" max="1001" width="20.75" style="769" bestFit="1" customWidth="1"/>
    <col min="1002" max="1002" width="27.5" style="769" bestFit="1" customWidth="1"/>
    <col min="1003" max="1004" width="23" style="769" bestFit="1" customWidth="1"/>
    <col min="1005" max="1005" width="29.625" style="769" bestFit="1" customWidth="1"/>
    <col min="1006" max="1006" width="9.125" style="769" bestFit="1" customWidth="1"/>
    <col min="1007" max="1009" width="18.125" style="769" bestFit="1" customWidth="1"/>
    <col min="1010" max="1010" width="20.375" style="769" bestFit="1" customWidth="1"/>
    <col min="1011" max="1011" width="25.25" style="769" bestFit="1" customWidth="1"/>
    <col min="1012" max="1012" width="27.5" style="769" bestFit="1" customWidth="1"/>
    <col min="1013" max="1014" width="9.125" style="769" bestFit="1" customWidth="1"/>
    <col min="1015" max="1015" width="11.25" style="769" bestFit="1" customWidth="1"/>
    <col min="1016" max="1016" width="15" style="769" bestFit="1" customWidth="1"/>
    <col min="1017" max="1017" width="16.375" style="769" bestFit="1" customWidth="1"/>
    <col min="1018" max="1020" width="23.25" style="769" bestFit="1" customWidth="1"/>
    <col min="1021" max="1022" width="20.75" style="769" bestFit="1" customWidth="1"/>
    <col min="1023" max="1023" width="6.625" style="769" bestFit="1" customWidth="1"/>
    <col min="1024" max="1024" width="9" style="769"/>
    <col min="1025" max="1025" width="16.375" style="769" bestFit="1" customWidth="1"/>
    <col min="1026" max="1026" width="14.125" style="769" bestFit="1" customWidth="1"/>
    <col min="1027" max="1029" width="9.75" style="769" bestFit="1" customWidth="1"/>
    <col min="1030" max="1030" width="14.125" style="769" bestFit="1" customWidth="1"/>
    <col min="1031" max="1031" width="15.25" style="769" customWidth="1"/>
    <col min="1032" max="1032" width="14.125" style="769" bestFit="1" customWidth="1"/>
    <col min="1033" max="1033" width="15.25" style="769" bestFit="1" customWidth="1"/>
    <col min="1034" max="1036" width="13.625" style="769" bestFit="1" customWidth="1"/>
    <col min="1037" max="1037" width="12" style="769" bestFit="1" customWidth="1"/>
    <col min="1038" max="1038" width="22.125" style="769" bestFit="1" customWidth="1"/>
    <col min="1039" max="1040" width="30.125" style="769" bestFit="1" customWidth="1"/>
    <col min="1041" max="1042" width="21" style="769" bestFit="1" customWidth="1"/>
    <col min="1043" max="1043" width="18.75" style="769" bestFit="1" customWidth="1"/>
    <col min="1044" max="1044" width="21" style="769" bestFit="1" customWidth="1"/>
    <col min="1045" max="1046" width="9.75" style="769" bestFit="1" customWidth="1"/>
    <col min="1047" max="1047" width="18.875" style="769" bestFit="1" customWidth="1"/>
    <col min="1048" max="1048" width="9.75" style="769" bestFit="1" customWidth="1"/>
    <col min="1049" max="1049" width="18.875" style="769" bestFit="1" customWidth="1"/>
    <col min="1050" max="1051" width="9.75" style="769" bestFit="1" customWidth="1"/>
    <col min="1052" max="1053" width="12.125" style="769" bestFit="1" customWidth="1"/>
    <col min="1054" max="1054" width="7.125" style="769" bestFit="1" customWidth="1"/>
    <col min="1055" max="1055" width="9.75" style="769" bestFit="1" customWidth="1"/>
    <col min="1056" max="1056" width="15.5" style="769" bestFit="1" customWidth="1"/>
    <col min="1057" max="1057" width="19.375" style="769" bestFit="1" customWidth="1"/>
    <col min="1058" max="1058" width="5.75" style="769" bestFit="1" customWidth="1"/>
    <col min="1059" max="1059" width="9.75" style="769" bestFit="1" customWidth="1"/>
    <col min="1060" max="1060" width="11.875" style="769" bestFit="1" customWidth="1"/>
    <col min="1061" max="1061" width="9.125" style="769" bestFit="1" customWidth="1"/>
    <col min="1062" max="1062" width="10.5" style="769" bestFit="1" customWidth="1"/>
    <col min="1063" max="1063" width="16.375" style="769" bestFit="1" customWidth="1"/>
    <col min="1064" max="1064" width="12.125" style="769" bestFit="1" customWidth="1"/>
    <col min="1065" max="1065" width="10.375" style="769" bestFit="1" customWidth="1"/>
    <col min="1066" max="1066" width="11.875" style="769" bestFit="1" customWidth="1"/>
    <col min="1067" max="1075" width="16.375" style="769" bestFit="1" customWidth="1"/>
    <col min="1076" max="1076" width="10.625" style="769" bestFit="1" customWidth="1"/>
    <col min="1077" max="1077" width="11.875" style="769" bestFit="1" customWidth="1"/>
    <col min="1078" max="1078" width="16.375" style="769" bestFit="1" customWidth="1"/>
    <col min="1079" max="1079" width="20.75" style="769" bestFit="1" customWidth="1"/>
    <col min="1080" max="1080" width="16.375" style="769" bestFit="1" customWidth="1"/>
    <col min="1081" max="1081" width="20.75" style="769" bestFit="1" customWidth="1"/>
    <col min="1082" max="1082" width="16.375" style="769" bestFit="1" customWidth="1"/>
    <col min="1083" max="1083" width="20.75" style="769" bestFit="1" customWidth="1"/>
    <col min="1084" max="1084" width="16.375" style="769" bestFit="1" customWidth="1"/>
    <col min="1085" max="1085" width="20.75" style="769" bestFit="1" customWidth="1"/>
    <col min="1086" max="1086" width="16.375" style="769" bestFit="1" customWidth="1"/>
    <col min="1087" max="1087" width="20.75" style="769" bestFit="1" customWidth="1"/>
    <col min="1088" max="1088" width="14.125" style="769" bestFit="1" customWidth="1"/>
    <col min="1089" max="1089" width="18.625" style="769" bestFit="1" customWidth="1"/>
    <col min="1090" max="1090" width="16.375" style="769" bestFit="1" customWidth="1"/>
    <col min="1091" max="1091" width="20.75" style="769" bestFit="1" customWidth="1"/>
    <col min="1092" max="1092" width="16.375" style="769" bestFit="1" customWidth="1"/>
    <col min="1093" max="1093" width="20.75" style="769" bestFit="1" customWidth="1"/>
    <col min="1094" max="1099" width="23" style="769" bestFit="1" customWidth="1"/>
    <col min="1100" max="1101" width="18.625" style="769" bestFit="1" customWidth="1"/>
    <col min="1102" max="1102" width="10.5" style="769" bestFit="1" customWidth="1"/>
    <col min="1103" max="1103" width="11.875" style="769" bestFit="1" customWidth="1"/>
    <col min="1104" max="1104" width="10.5" style="769" bestFit="1" customWidth="1"/>
    <col min="1105" max="1106" width="11.875" style="769" bestFit="1" customWidth="1"/>
    <col min="1107" max="1107" width="16.375" style="769" bestFit="1" customWidth="1"/>
    <col min="1108" max="1108" width="17.875" style="769" bestFit="1" customWidth="1"/>
    <col min="1109" max="1109" width="22.25" style="769" bestFit="1" customWidth="1"/>
    <col min="1110" max="1110" width="7.75" style="769" bestFit="1" customWidth="1"/>
    <col min="1111" max="1113" width="11.875" style="769" bestFit="1" customWidth="1"/>
    <col min="1114" max="1114" width="16.375" style="769" bestFit="1" customWidth="1"/>
    <col min="1115" max="1117" width="11.875" style="769" bestFit="1" customWidth="1"/>
    <col min="1118" max="1118" width="14.125" style="769" bestFit="1" customWidth="1"/>
    <col min="1119" max="1119" width="11.875" style="769" bestFit="1" customWidth="1"/>
    <col min="1120" max="1120" width="16.375" style="769" bestFit="1" customWidth="1"/>
    <col min="1121" max="1121" width="18.625" style="769" bestFit="1" customWidth="1"/>
    <col min="1122" max="1122" width="10.5" style="769" bestFit="1" customWidth="1"/>
    <col min="1123" max="1123" width="14.25" style="769" bestFit="1" customWidth="1"/>
    <col min="1124" max="1125" width="13.375" style="769" bestFit="1" customWidth="1"/>
    <col min="1126" max="1126" width="16.375" style="769" bestFit="1" customWidth="1"/>
    <col min="1127" max="1127" width="16.5" style="769" bestFit="1" customWidth="1"/>
    <col min="1128" max="1129" width="20.125" style="769" bestFit="1" customWidth="1"/>
    <col min="1130" max="1131" width="23" style="769" bestFit="1" customWidth="1"/>
    <col min="1132" max="1132" width="18.625" style="769" bestFit="1" customWidth="1"/>
    <col min="1133" max="1133" width="9.25" style="769" bestFit="1" customWidth="1"/>
    <col min="1134" max="1134" width="7.25" style="769" bestFit="1" customWidth="1"/>
    <col min="1135" max="1135" width="10.375" style="769" bestFit="1" customWidth="1"/>
    <col min="1136" max="1137" width="11.875" style="769" bestFit="1" customWidth="1"/>
    <col min="1138" max="1138" width="14.375" style="769" bestFit="1" customWidth="1"/>
    <col min="1139" max="1139" width="11.875" style="769" bestFit="1" customWidth="1"/>
    <col min="1140" max="1141" width="16.375" style="769" bestFit="1" customWidth="1"/>
    <col min="1142" max="1142" width="11.875" style="769" bestFit="1" customWidth="1"/>
    <col min="1143" max="1144" width="16.375" style="769" bestFit="1" customWidth="1"/>
    <col min="1145" max="1145" width="17.875" style="769" bestFit="1" customWidth="1"/>
    <col min="1146" max="1146" width="16.375" style="769" bestFit="1" customWidth="1"/>
    <col min="1147" max="1147" width="17.875" style="769" bestFit="1" customWidth="1"/>
    <col min="1148" max="1148" width="5.75" style="769" bestFit="1" customWidth="1"/>
    <col min="1149" max="1150" width="9.75" style="769" bestFit="1" customWidth="1"/>
    <col min="1151" max="1151" width="7.75" style="769" bestFit="1" customWidth="1"/>
    <col min="1152" max="1152" width="9.75" style="769" bestFit="1" customWidth="1"/>
    <col min="1153" max="1153" width="59.375" style="769" bestFit="1" customWidth="1"/>
    <col min="1154" max="1154" width="45.5" style="769" bestFit="1" customWidth="1"/>
    <col min="1155" max="1155" width="27.625" style="769" bestFit="1" customWidth="1"/>
    <col min="1156" max="1156" width="11.875" style="769" bestFit="1" customWidth="1"/>
    <col min="1157" max="1160" width="14.125" style="769" bestFit="1" customWidth="1"/>
    <col min="1161" max="1161" width="15.625" style="769" bestFit="1" customWidth="1"/>
    <col min="1162" max="1162" width="14.125" style="769" bestFit="1" customWidth="1"/>
    <col min="1163" max="1164" width="19.625" style="769" bestFit="1" customWidth="1"/>
    <col min="1165" max="1165" width="21.875" style="769" bestFit="1" customWidth="1"/>
    <col min="1166" max="1166" width="19.375" style="769" bestFit="1" customWidth="1"/>
    <col min="1167" max="1167" width="16.375" style="769" bestFit="1" customWidth="1"/>
    <col min="1168" max="1168" width="23" style="769" bestFit="1" customWidth="1"/>
    <col min="1169" max="1170" width="14.125" style="769" bestFit="1" customWidth="1"/>
    <col min="1171" max="1171" width="23.25" style="769" bestFit="1" customWidth="1"/>
    <col min="1172" max="1173" width="14.375" style="769" bestFit="1" customWidth="1"/>
    <col min="1174" max="1174" width="23.125" style="769" bestFit="1" customWidth="1"/>
    <col min="1175" max="1175" width="18.875" style="769" bestFit="1" customWidth="1"/>
    <col min="1176" max="1176" width="14.375" style="769" bestFit="1" customWidth="1"/>
    <col min="1177" max="1177" width="16.5" style="769" bestFit="1" customWidth="1"/>
    <col min="1178" max="1178" width="25.25" style="769" bestFit="1" customWidth="1"/>
    <col min="1179" max="1180" width="18.625" style="769" bestFit="1" customWidth="1"/>
    <col min="1181" max="1181" width="23" style="769" bestFit="1" customWidth="1"/>
    <col min="1182" max="1183" width="26.75" style="769" bestFit="1" customWidth="1"/>
    <col min="1184" max="1184" width="25.25" style="769" bestFit="1" customWidth="1"/>
    <col min="1185" max="1185" width="29.625" style="769" bestFit="1" customWidth="1"/>
    <col min="1186" max="1186" width="25.25" style="769" bestFit="1" customWidth="1"/>
    <col min="1187" max="1187" width="29.625" style="769" bestFit="1" customWidth="1"/>
    <col min="1188" max="1191" width="20.875" style="769" bestFit="1" customWidth="1"/>
    <col min="1192" max="1192" width="13.875" style="769" bestFit="1" customWidth="1"/>
    <col min="1193" max="1193" width="16.5" style="769" bestFit="1" customWidth="1"/>
    <col min="1194" max="1194" width="7.75" style="769" bestFit="1" customWidth="1"/>
    <col min="1195" max="1195" width="20.75" style="769" bestFit="1" customWidth="1"/>
    <col min="1196" max="1198" width="16.375" style="769" bestFit="1" customWidth="1"/>
    <col min="1199" max="1202" width="31" style="769" bestFit="1" customWidth="1"/>
    <col min="1203" max="1204" width="18.625" style="769" bestFit="1" customWidth="1"/>
    <col min="1205" max="1205" width="16.375" style="769" bestFit="1" customWidth="1"/>
    <col min="1206" max="1207" width="18.625" style="769" bestFit="1" customWidth="1"/>
    <col min="1208" max="1208" width="16.375" style="769" bestFit="1" customWidth="1"/>
    <col min="1209" max="1210" width="18.625" style="769" bestFit="1" customWidth="1"/>
    <col min="1211" max="1211" width="20.75" style="769" bestFit="1" customWidth="1"/>
    <col min="1212" max="1213" width="23" style="769" bestFit="1" customWidth="1"/>
    <col min="1214" max="1214" width="25.25" style="769" bestFit="1" customWidth="1"/>
    <col min="1215" max="1215" width="23" style="769" bestFit="1" customWidth="1"/>
    <col min="1216" max="1216" width="20.75" style="769" bestFit="1" customWidth="1"/>
    <col min="1217" max="1218" width="23" style="769" bestFit="1" customWidth="1"/>
    <col min="1219" max="1219" width="25.25" style="769" bestFit="1" customWidth="1"/>
    <col min="1220" max="1220" width="23" style="769" bestFit="1" customWidth="1"/>
    <col min="1221" max="1221" width="18.625" style="769" bestFit="1" customWidth="1"/>
    <col min="1222" max="1224" width="20.75" style="769" bestFit="1" customWidth="1"/>
    <col min="1225" max="1225" width="19.75" style="769" bestFit="1" customWidth="1"/>
    <col min="1226" max="1227" width="22" style="769" bestFit="1" customWidth="1"/>
    <col min="1228" max="1228" width="14.125" style="769" bestFit="1" customWidth="1"/>
    <col min="1229" max="1230" width="20.75" style="769" bestFit="1" customWidth="1"/>
    <col min="1231" max="1232" width="18.625" style="769" bestFit="1" customWidth="1"/>
    <col min="1233" max="1235" width="20.75" style="769" bestFit="1" customWidth="1"/>
    <col min="1236" max="1237" width="23" style="769" bestFit="1" customWidth="1"/>
    <col min="1238" max="1238" width="20.75" style="769" bestFit="1" customWidth="1"/>
    <col min="1239" max="1240" width="23" style="769" bestFit="1" customWidth="1"/>
    <col min="1241" max="1241" width="25.25" style="769" bestFit="1" customWidth="1"/>
    <col min="1242" max="1243" width="23" style="769" bestFit="1" customWidth="1"/>
    <col min="1244" max="1246" width="25.25" style="769" bestFit="1" customWidth="1"/>
    <col min="1247" max="1248" width="27.5" style="769" bestFit="1" customWidth="1"/>
    <col min="1249" max="1249" width="25.25" style="769" bestFit="1" customWidth="1"/>
    <col min="1250" max="1251" width="27.5" style="769" bestFit="1" customWidth="1"/>
    <col min="1252" max="1252" width="29.625" style="769" bestFit="1" customWidth="1"/>
    <col min="1253" max="1253" width="27.5" style="769" bestFit="1" customWidth="1"/>
    <col min="1254" max="1254" width="24.5" style="769" bestFit="1" customWidth="1"/>
    <col min="1255" max="1255" width="29" style="769" bestFit="1" customWidth="1"/>
    <col min="1256" max="1257" width="20.75" style="769" bestFit="1" customWidth="1"/>
    <col min="1258" max="1258" width="27.5" style="769" bestFit="1" customWidth="1"/>
    <col min="1259" max="1260" width="23" style="769" bestFit="1" customWidth="1"/>
    <col min="1261" max="1261" width="29.625" style="769" bestFit="1" customWidth="1"/>
    <col min="1262" max="1262" width="9.125" style="769" bestFit="1" customWidth="1"/>
    <col min="1263" max="1265" width="18.125" style="769" bestFit="1" customWidth="1"/>
    <col min="1266" max="1266" width="20.375" style="769" bestFit="1" customWidth="1"/>
    <col min="1267" max="1267" width="25.25" style="769" bestFit="1" customWidth="1"/>
    <col min="1268" max="1268" width="27.5" style="769" bestFit="1" customWidth="1"/>
    <col min="1269" max="1270" width="9.125" style="769" bestFit="1" customWidth="1"/>
    <col min="1271" max="1271" width="11.25" style="769" bestFit="1" customWidth="1"/>
    <col min="1272" max="1272" width="15" style="769" bestFit="1" customWidth="1"/>
    <col min="1273" max="1273" width="16.375" style="769" bestFit="1" customWidth="1"/>
    <col min="1274" max="1276" width="23.25" style="769" bestFit="1" customWidth="1"/>
    <col min="1277" max="1278" width="20.75" style="769" bestFit="1" customWidth="1"/>
    <col min="1279" max="1279" width="6.625" style="769" bestFit="1" customWidth="1"/>
    <col min="1280" max="1280" width="9" style="769"/>
    <col min="1281" max="1281" width="16.375" style="769" bestFit="1" customWidth="1"/>
    <col min="1282" max="1282" width="14.125" style="769" bestFit="1" customWidth="1"/>
    <col min="1283" max="1285" width="9.75" style="769" bestFit="1" customWidth="1"/>
    <col min="1286" max="1286" width="14.125" style="769" bestFit="1" customWidth="1"/>
    <col min="1287" max="1287" width="15.25" style="769" customWidth="1"/>
    <col min="1288" max="1288" width="14.125" style="769" bestFit="1" customWidth="1"/>
    <col min="1289" max="1289" width="15.25" style="769" bestFit="1" customWidth="1"/>
    <col min="1290" max="1292" width="13.625" style="769" bestFit="1" customWidth="1"/>
    <col min="1293" max="1293" width="12" style="769" bestFit="1" customWidth="1"/>
    <col min="1294" max="1294" width="22.125" style="769" bestFit="1" customWidth="1"/>
    <col min="1295" max="1296" width="30.125" style="769" bestFit="1" customWidth="1"/>
    <col min="1297" max="1298" width="21" style="769" bestFit="1" customWidth="1"/>
    <col min="1299" max="1299" width="18.75" style="769" bestFit="1" customWidth="1"/>
    <col min="1300" max="1300" width="21" style="769" bestFit="1" customWidth="1"/>
    <col min="1301" max="1302" width="9.75" style="769" bestFit="1" customWidth="1"/>
    <col min="1303" max="1303" width="18.875" style="769" bestFit="1" customWidth="1"/>
    <col min="1304" max="1304" width="9.75" style="769" bestFit="1" customWidth="1"/>
    <col min="1305" max="1305" width="18.875" style="769" bestFit="1" customWidth="1"/>
    <col min="1306" max="1307" width="9.75" style="769" bestFit="1" customWidth="1"/>
    <col min="1308" max="1309" width="12.125" style="769" bestFit="1" customWidth="1"/>
    <col min="1310" max="1310" width="7.125" style="769" bestFit="1" customWidth="1"/>
    <col min="1311" max="1311" width="9.75" style="769" bestFit="1" customWidth="1"/>
    <col min="1312" max="1312" width="15.5" style="769" bestFit="1" customWidth="1"/>
    <col min="1313" max="1313" width="19.375" style="769" bestFit="1" customWidth="1"/>
    <col min="1314" max="1314" width="5.75" style="769" bestFit="1" customWidth="1"/>
    <col min="1315" max="1315" width="9.75" style="769" bestFit="1" customWidth="1"/>
    <col min="1316" max="1316" width="11.875" style="769" bestFit="1" customWidth="1"/>
    <col min="1317" max="1317" width="9.125" style="769" bestFit="1" customWidth="1"/>
    <col min="1318" max="1318" width="10.5" style="769" bestFit="1" customWidth="1"/>
    <col min="1319" max="1319" width="16.375" style="769" bestFit="1" customWidth="1"/>
    <col min="1320" max="1320" width="12.125" style="769" bestFit="1" customWidth="1"/>
    <col min="1321" max="1321" width="10.375" style="769" bestFit="1" customWidth="1"/>
    <col min="1322" max="1322" width="11.875" style="769" bestFit="1" customWidth="1"/>
    <col min="1323" max="1331" width="16.375" style="769" bestFit="1" customWidth="1"/>
    <col min="1332" max="1332" width="10.625" style="769" bestFit="1" customWidth="1"/>
    <col min="1333" max="1333" width="11.875" style="769" bestFit="1" customWidth="1"/>
    <col min="1334" max="1334" width="16.375" style="769" bestFit="1" customWidth="1"/>
    <col min="1335" max="1335" width="20.75" style="769" bestFit="1" customWidth="1"/>
    <col min="1336" max="1336" width="16.375" style="769" bestFit="1" customWidth="1"/>
    <col min="1337" max="1337" width="20.75" style="769" bestFit="1" customWidth="1"/>
    <col min="1338" max="1338" width="16.375" style="769" bestFit="1" customWidth="1"/>
    <col min="1339" max="1339" width="20.75" style="769" bestFit="1" customWidth="1"/>
    <col min="1340" max="1340" width="16.375" style="769" bestFit="1" customWidth="1"/>
    <col min="1341" max="1341" width="20.75" style="769" bestFit="1" customWidth="1"/>
    <col min="1342" max="1342" width="16.375" style="769" bestFit="1" customWidth="1"/>
    <col min="1343" max="1343" width="20.75" style="769" bestFit="1" customWidth="1"/>
    <col min="1344" max="1344" width="14.125" style="769" bestFit="1" customWidth="1"/>
    <col min="1345" max="1345" width="18.625" style="769" bestFit="1" customWidth="1"/>
    <col min="1346" max="1346" width="16.375" style="769" bestFit="1" customWidth="1"/>
    <col min="1347" max="1347" width="20.75" style="769" bestFit="1" customWidth="1"/>
    <col min="1348" max="1348" width="16.375" style="769" bestFit="1" customWidth="1"/>
    <col min="1349" max="1349" width="20.75" style="769" bestFit="1" customWidth="1"/>
    <col min="1350" max="1355" width="23" style="769" bestFit="1" customWidth="1"/>
    <col min="1356" max="1357" width="18.625" style="769" bestFit="1" customWidth="1"/>
    <col min="1358" max="1358" width="10.5" style="769" bestFit="1" customWidth="1"/>
    <col min="1359" max="1359" width="11.875" style="769" bestFit="1" customWidth="1"/>
    <col min="1360" max="1360" width="10.5" style="769" bestFit="1" customWidth="1"/>
    <col min="1361" max="1362" width="11.875" style="769" bestFit="1" customWidth="1"/>
    <col min="1363" max="1363" width="16.375" style="769" bestFit="1" customWidth="1"/>
    <col min="1364" max="1364" width="17.875" style="769" bestFit="1" customWidth="1"/>
    <col min="1365" max="1365" width="22.25" style="769" bestFit="1" customWidth="1"/>
    <col min="1366" max="1366" width="7.75" style="769" bestFit="1" customWidth="1"/>
    <col min="1367" max="1369" width="11.875" style="769" bestFit="1" customWidth="1"/>
    <col min="1370" max="1370" width="16.375" style="769" bestFit="1" customWidth="1"/>
    <col min="1371" max="1373" width="11.875" style="769" bestFit="1" customWidth="1"/>
    <col min="1374" max="1374" width="14.125" style="769" bestFit="1" customWidth="1"/>
    <col min="1375" max="1375" width="11.875" style="769" bestFit="1" customWidth="1"/>
    <col min="1376" max="1376" width="16.375" style="769" bestFit="1" customWidth="1"/>
    <col min="1377" max="1377" width="18.625" style="769" bestFit="1" customWidth="1"/>
    <col min="1378" max="1378" width="10.5" style="769" bestFit="1" customWidth="1"/>
    <col min="1379" max="1379" width="14.25" style="769" bestFit="1" customWidth="1"/>
    <col min="1380" max="1381" width="13.375" style="769" bestFit="1" customWidth="1"/>
    <col min="1382" max="1382" width="16.375" style="769" bestFit="1" customWidth="1"/>
    <col min="1383" max="1383" width="16.5" style="769" bestFit="1" customWidth="1"/>
    <col min="1384" max="1385" width="20.125" style="769" bestFit="1" customWidth="1"/>
    <col min="1386" max="1387" width="23" style="769" bestFit="1" customWidth="1"/>
    <col min="1388" max="1388" width="18.625" style="769" bestFit="1" customWidth="1"/>
    <col min="1389" max="1389" width="9.25" style="769" bestFit="1" customWidth="1"/>
    <col min="1390" max="1390" width="7.25" style="769" bestFit="1" customWidth="1"/>
    <col min="1391" max="1391" width="10.375" style="769" bestFit="1" customWidth="1"/>
    <col min="1392" max="1393" width="11.875" style="769" bestFit="1" customWidth="1"/>
    <col min="1394" max="1394" width="14.375" style="769" bestFit="1" customWidth="1"/>
    <col min="1395" max="1395" width="11.875" style="769" bestFit="1" customWidth="1"/>
    <col min="1396" max="1397" width="16.375" style="769" bestFit="1" customWidth="1"/>
    <col min="1398" max="1398" width="11.875" style="769" bestFit="1" customWidth="1"/>
    <col min="1399" max="1400" width="16.375" style="769" bestFit="1" customWidth="1"/>
    <col min="1401" max="1401" width="17.875" style="769" bestFit="1" customWidth="1"/>
    <col min="1402" max="1402" width="16.375" style="769" bestFit="1" customWidth="1"/>
    <col min="1403" max="1403" width="17.875" style="769" bestFit="1" customWidth="1"/>
    <col min="1404" max="1404" width="5.75" style="769" bestFit="1" customWidth="1"/>
    <col min="1405" max="1406" width="9.75" style="769" bestFit="1" customWidth="1"/>
    <col min="1407" max="1407" width="7.75" style="769" bestFit="1" customWidth="1"/>
    <col min="1408" max="1408" width="9.75" style="769" bestFit="1" customWidth="1"/>
    <col min="1409" max="1409" width="59.375" style="769" bestFit="1" customWidth="1"/>
    <col min="1410" max="1410" width="45.5" style="769" bestFit="1" customWidth="1"/>
    <col min="1411" max="1411" width="27.625" style="769" bestFit="1" customWidth="1"/>
    <col min="1412" max="1412" width="11.875" style="769" bestFit="1" customWidth="1"/>
    <col min="1413" max="1416" width="14.125" style="769" bestFit="1" customWidth="1"/>
    <col min="1417" max="1417" width="15.625" style="769" bestFit="1" customWidth="1"/>
    <col min="1418" max="1418" width="14.125" style="769" bestFit="1" customWidth="1"/>
    <col min="1419" max="1420" width="19.625" style="769" bestFit="1" customWidth="1"/>
    <col min="1421" max="1421" width="21.875" style="769" bestFit="1" customWidth="1"/>
    <col min="1422" max="1422" width="19.375" style="769" bestFit="1" customWidth="1"/>
    <col min="1423" max="1423" width="16.375" style="769" bestFit="1" customWidth="1"/>
    <col min="1424" max="1424" width="23" style="769" bestFit="1" customWidth="1"/>
    <col min="1425" max="1426" width="14.125" style="769" bestFit="1" customWidth="1"/>
    <col min="1427" max="1427" width="23.25" style="769" bestFit="1" customWidth="1"/>
    <col min="1428" max="1429" width="14.375" style="769" bestFit="1" customWidth="1"/>
    <col min="1430" max="1430" width="23.125" style="769" bestFit="1" customWidth="1"/>
    <col min="1431" max="1431" width="18.875" style="769" bestFit="1" customWidth="1"/>
    <col min="1432" max="1432" width="14.375" style="769" bestFit="1" customWidth="1"/>
    <col min="1433" max="1433" width="16.5" style="769" bestFit="1" customWidth="1"/>
    <col min="1434" max="1434" width="25.25" style="769" bestFit="1" customWidth="1"/>
    <col min="1435" max="1436" width="18.625" style="769" bestFit="1" customWidth="1"/>
    <col min="1437" max="1437" width="23" style="769" bestFit="1" customWidth="1"/>
    <col min="1438" max="1439" width="26.75" style="769" bestFit="1" customWidth="1"/>
    <col min="1440" max="1440" width="25.25" style="769" bestFit="1" customWidth="1"/>
    <col min="1441" max="1441" width="29.625" style="769" bestFit="1" customWidth="1"/>
    <col min="1442" max="1442" width="25.25" style="769" bestFit="1" customWidth="1"/>
    <col min="1443" max="1443" width="29.625" style="769" bestFit="1" customWidth="1"/>
    <col min="1444" max="1447" width="20.875" style="769" bestFit="1" customWidth="1"/>
    <col min="1448" max="1448" width="13.875" style="769" bestFit="1" customWidth="1"/>
    <col min="1449" max="1449" width="16.5" style="769" bestFit="1" customWidth="1"/>
    <col min="1450" max="1450" width="7.75" style="769" bestFit="1" customWidth="1"/>
    <col min="1451" max="1451" width="20.75" style="769" bestFit="1" customWidth="1"/>
    <col min="1452" max="1454" width="16.375" style="769" bestFit="1" customWidth="1"/>
    <col min="1455" max="1458" width="31" style="769" bestFit="1" customWidth="1"/>
    <col min="1459" max="1460" width="18.625" style="769" bestFit="1" customWidth="1"/>
    <col min="1461" max="1461" width="16.375" style="769" bestFit="1" customWidth="1"/>
    <col min="1462" max="1463" width="18.625" style="769" bestFit="1" customWidth="1"/>
    <col min="1464" max="1464" width="16.375" style="769" bestFit="1" customWidth="1"/>
    <col min="1465" max="1466" width="18.625" style="769" bestFit="1" customWidth="1"/>
    <col min="1467" max="1467" width="20.75" style="769" bestFit="1" customWidth="1"/>
    <col min="1468" max="1469" width="23" style="769" bestFit="1" customWidth="1"/>
    <col min="1470" max="1470" width="25.25" style="769" bestFit="1" customWidth="1"/>
    <col min="1471" max="1471" width="23" style="769" bestFit="1" customWidth="1"/>
    <col min="1472" max="1472" width="20.75" style="769" bestFit="1" customWidth="1"/>
    <col min="1473" max="1474" width="23" style="769" bestFit="1" customWidth="1"/>
    <col min="1475" max="1475" width="25.25" style="769" bestFit="1" customWidth="1"/>
    <col min="1476" max="1476" width="23" style="769" bestFit="1" customWidth="1"/>
    <col min="1477" max="1477" width="18.625" style="769" bestFit="1" customWidth="1"/>
    <col min="1478" max="1480" width="20.75" style="769" bestFit="1" customWidth="1"/>
    <col min="1481" max="1481" width="19.75" style="769" bestFit="1" customWidth="1"/>
    <col min="1482" max="1483" width="22" style="769" bestFit="1" customWidth="1"/>
    <col min="1484" max="1484" width="14.125" style="769" bestFit="1" customWidth="1"/>
    <col min="1485" max="1486" width="20.75" style="769" bestFit="1" customWidth="1"/>
    <col min="1487" max="1488" width="18.625" style="769" bestFit="1" customWidth="1"/>
    <col min="1489" max="1491" width="20.75" style="769" bestFit="1" customWidth="1"/>
    <col min="1492" max="1493" width="23" style="769" bestFit="1" customWidth="1"/>
    <col min="1494" max="1494" width="20.75" style="769" bestFit="1" customWidth="1"/>
    <col min="1495" max="1496" width="23" style="769" bestFit="1" customWidth="1"/>
    <col min="1497" max="1497" width="25.25" style="769" bestFit="1" customWidth="1"/>
    <col min="1498" max="1499" width="23" style="769" bestFit="1" customWidth="1"/>
    <col min="1500" max="1502" width="25.25" style="769" bestFit="1" customWidth="1"/>
    <col min="1503" max="1504" width="27.5" style="769" bestFit="1" customWidth="1"/>
    <col min="1505" max="1505" width="25.25" style="769" bestFit="1" customWidth="1"/>
    <col min="1506" max="1507" width="27.5" style="769" bestFit="1" customWidth="1"/>
    <col min="1508" max="1508" width="29.625" style="769" bestFit="1" customWidth="1"/>
    <col min="1509" max="1509" width="27.5" style="769" bestFit="1" customWidth="1"/>
    <col min="1510" max="1510" width="24.5" style="769" bestFit="1" customWidth="1"/>
    <col min="1511" max="1511" width="29" style="769" bestFit="1" customWidth="1"/>
    <col min="1512" max="1513" width="20.75" style="769" bestFit="1" customWidth="1"/>
    <col min="1514" max="1514" width="27.5" style="769" bestFit="1" customWidth="1"/>
    <col min="1515" max="1516" width="23" style="769" bestFit="1" customWidth="1"/>
    <col min="1517" max="1517" width="29.625" style="769" bestFit="1" customWidth="1"/>
    <col min="1518" max="1518" width="9.125" style="769" bestFit="1" customWidth="1"/>
    <col min="1519" max="1521" width="18.125" style="769" bestFit="1" customWidth="1"/>
    <col min="1522" max="1522" width="20.375" style="769" bestFit="1" customWidth="1"/>
    <col min="1523" max="1523" width="25.25" style="769" bestFit="1" customWidth="1"/>
    <col min="1524" max="1524" width="27.5" style="769" bestFit="1" customWidth="1"/>
    <col min="1525" max="1526" width="9.125" style="769" bestFit="1" customWidth="1"/>
    <col min="1527" max="1527" width="11.25" style="769" bestFit="1" customWidth="1"/>
    <col min="1528" max="1528" width="15" style="769" bestFit="1" customWidth="1"/>
    <col min="1529" max="1529" width="16.375" style="769" bestFit="1" customWidth="1"/>
    <col min="1530" max="1532" width="23.25" style="769" bestFit="1" customWidth="1"/>
    <col min="1533" max="1534" width="20.75" style="769" bestFit="1" customWidth="1"/>
    <col min="1535" max="1535" width="6.625" style="769" bestFit="1" customWidth="1"/>
    <col min="1536" max="1536" width="9" style="769"/>
    <col min="1537" max="1537" width="16.375" style="769" bestFit="1" customWidth="1"/>
    <col min="1538" max="1538" width="14.125" style="769" bestFit="1" customWidth="1"/>
    <col min="1539" max="1541" width="9.75" style="769" bestFit="1" customWidth="1"/>
    <col min="1542" max="1542" width="14.125" style="769" bestFit="1" customWidth="1"/>
    <col min="1543" max="1543" width="15.25" style="769" customWidth="1"/>
    <col min="1544" max="1544" width="14.125" style="769" bestFit="1" customWidth="1"/>
    <col min="1545" max="1545" width="15.25" style="769" bestFit="1" customWidth="1"/>
    <col min="1546" max="1548" width="13.625" style="769" bestFit="1" customWidth="1"/>
    <col min="1549" max="1549" width="12" style="769" bestFit="1" customWidth="1"/>
    <col min="1550" max="1550" width="22.125" style="769" bestFit="1" customWidth="1"/>
    <col min="1551" max="1552" width="30.125" style="769" bestFit="1" customWidth="1"/>
    <col min="1553" max="1554" width="21" style="769" bestFit="1" customWidth="1"/>
    <col min="1555" max="1555" width="18.75" style="769" bestFit="1" customWidth="1"/>
    <col min="1556" max="1556" width="21" style="769" bestFit="1" customWidth="1"/>
    <col min="1557" max="1558" width="9.75" style="769" bestFit="1" customWidth="1"/>
    <col min="1559" max="1559" width="18.875" style="769" bestFit="1" customWidth="1"/>
    <col min="1560" max="1560" width="9.75" style="769" bestFit="1" customWidth="1"/>
    <col min="1561" max="1561" width="18.875" style="769" bestFit="1" customWidth="1"/>
    <col min="1562" max="1563" width="9.75" style="769" bestFit="1" customWidth="1"/>
    <col min="1564" max="1565" width="12.125" style="769" bestFit="1" customWidth="1"/>
    <col min="1566" max="1566" width="7.125" style="769" bestFit="1" customWidth="1"/>
    <col min="1567" max="1567" width="9.75" style="769" bestFit="1" customWidth="1"/>
    <col min="1568" max="1568" width="15.5" style="769" bestFit="1" customWidth="1"/>
    <col min="1569" max="1569" width="19.375" style="769" bestFit="1" customWidth="1"/>
    <col min="1570" max="1570" width="5.75" style="769" bestFit="1" customWidth="1"/>
    <col min="1571" max="1571" width="9.75" style="769" bestFit="1" customWidth="1"/>
    <col min="1572" max="1572" width="11.875" style="769" bestFit="1" customWidth="1"/>
    <col min="1573" max="1573" width="9.125" style="769" bestFit="1" customWidth="1"/>
    <col min="1574" max="1574" width="10.5" style="769" bestFit="1" customWidth="1"/>
    <col min="1575" max="1575" width="16.375" style="769" bestFit="1" customWidth="1"/>
    <col min="1576" max="1576" width="12.125" style="769" bestFit="1" customWidth="1"/>
    <col min="1577" max="1577" width="10.375" style="769" bestFit="1" customWidth="1"/>
    <col min="1578" max="1578" width="11.875" style="769" bestFit="1" customWidth="1"/>
    <col min="1579" max="1587" width="16.375" style="769" bestFit="1" customWidth="1"/>
    <col min="1588" max="1588" width="10.625" style="769" bestFit="1" customWidth="1"/>
    <col min="1589" max="1589" width="11.875" style="769" bestFit="1" customWidth="1"/>
    <col min="1590" max="1590" width="16.375" style="769" bestFit="1" customWidth="1"/>
    <col min="1591" max="1591" width="20.75" style="769" bestFit="1" customWidth="1"/>
    <col min="1592" max="1592" width="16.375" style="769" bestFit="1" customWidth="1"/>
    <col min="1593" max="1593" width="20.75" style="769" bestFit="1" customWidth="1"/>
    <col min="1594" max="1594" width="16.375" style="769" bestFit="1" customWidth="1"/>
    <col min="1595" max="1595" width="20.75" style="769" bestFit="1" customWidth="1"/>
    <col min="1596" max="1596" width="16.375" style="769" bestFit="1" customWidth="1"/>
    <col min="1597" max="1597" width="20.75" style="769" bestFit="1" customWidth="1"/>
    <col min="1598" max="1598" width="16.375" style="769" bestFit="1" customWidth="1"/>
    <col min="1599" max="1599" width="20.75" style="769" bestFit="1" customWidth="1"/>
    <col min="1600" max="1600" width="14.125" style="769" bestFit="1" customWidth="1"/>
    <col min="1601" max="1601" width="18.625" style="769" bestFit="1" customWidth="1"/>
    <col min="1602" max="1602" width="16.375" style="769" bestFit="1" customWidth="1"/>
    <col min="1603" max="1603" width="20.75" style="769" bestFit="1" customWidth="1"/>
    <col min="1604" max="1604" width="16.375" style="769" bestFit="1" customWidth="1"/>
    <col min="1605" max="1605" width="20.75" style="769" bestFit="1" customWidth="1"/>
    <col min="1606" max="1611" width="23" style="769" bestFit="1" customWidth="1"/>
    <col min="1612" max="1613" width="18.625" style="769" bestFit="1" customWidth="1"/>
    <col min="1614" max="1614" width="10.5" style="769" bestFit="1" customWidth="1"/>
    <col min="1615" max="1615" width="11.875" style="769" bestFit="1" customWidth="1"/>
    <col min="1616" max="1616" width="10.5" style="769" bestFit="1" customWidth="1"/>
    <col min="1617" max="1618" width="11.875" style="769" bestFit="1" customWidth="1"/>
    <col min="1619" max="1619" width="16.375" style="769" bestFit="1" customWidth="1"/>
    <col min="1620" max="1620" width="17.875" style="769" bestFit="1" customWidth="1"/>
    <col min="1621" max="1621" width="22.25" style="769" bestFit="1" customWidth="1"/>
    <col min="1622" max="1622" width="7.75" style="769" bestFit="1" customWidth="1"/>
    <col min="1623" max="1625" width="11.875" style="769" bestFit="1" customWidth="1"/>
    <col min="1626" max="1626" width="16.375" style="769" bestFit="1" customWidth="1"/>
    <col min="1627" max="1629" width="11.875" style="769" bestFit="1" customWidth="1"/>
    <col min="1630" max="1630" width="14.125" style="769" bestFit="1" customWidth="1"/>
    <col min="1631" max="1631" width="11.875" style="769" bestFit="1" customWidth="1"/>
    <col min="1632" max="1632" width="16.375" style="769" bestFit="1" customWidth="1"/>
    <col min="1633" max="1633" width="18.625" style="769" bestFit="1" customWidth="1"/>
    <col min="1634" max="1634" width="10.5" style="769" bestFit="1" customWidth="1"/>
    <col min="1635" max="1635" width="14.25" style="769" bestFit="1" customWidth="1"/>
    <col min="1636" max="1637" width="13.375" style="769" bestFit="1" customWidth="1"/>
    <col min="1638" max="1638" width="16.375" style="769" bestFit="1" customWidth="1"/>
    <col min="1639" max="1639" width="16.5" style="769" bestFit="1" customWidth="1"/>
    <col min="1640" max="1641" width="20.125" style="769" bestFit="1" customWidth="1"/>
    <col min="1642" max="1643" width="23" style="769" bestFit="1" customWidth="1"/>
    <col min="1644" max="1644" width="18.625" style="769" bestFit="1" customWidth="1"/>
    <col min="1645" max="1645" width="9.25" style="769" bestFit="1" customWidth="1"/>
    <col min="1646" max="1646" width="7.25" style="769" bestFit="1" customWidth="1"/>
    <col min="1647" max="1647" width="10.375" style="769" bestFit="1" customWidth="1"/>
    <col min="1648" max="1649" width="11.875" style="769" bestFit="1" customWidth="1"/>
    <col min="1650" max="1650" width="14.375" style="769" bestFit="1" customWidth="1"/>
    <col min="1651" max="1651" width="11.875" style="769" bestFit="1" customWidth="1"/>
    <col min="1652" max="1653" width="16.375" style="769" bestFit="1" customWidth="1"/>
    <col min="1654" max="1654" width="11.875" style="769" bestFit="1" customWidth="1"/>
    <col min="1655" max="1656" width="16.375" style="769" bestFit="1" customWidth="1"/>
    <col min="1657" max="1657" width="17.875" style="769" bestFit="1" customWidth="1"/>
    <col min="1658" max="1658" width="16.375" style="769" bestFit="1" customWidth="1"/>
    <col min="1659" max="1659" width="17.875" style="769" bestFit="1" customWidth="1"/>
    <col min="1660" max="1660" width="5.75" style="769" bestFit="1" customWidth="1"/>
    <col min="1661" max="1662" width="9.75" style="769" bestFit="1" customWidth="1"/>
    <col min="1663" max="1663" width="7.75" style="769" bestFit="1" customWidth="1"/>
    <col min="1664" max="1664" width="9.75" style="769" bestFit="1" customWidth="1"/>
    <col min="1665" max="1665" width="59.375" style="769" bestFit="1" customWidth="1"/>
    <col min="1666" max="1666" width="45.5" style="769" bestFit="1" customWidth="1"/>
    <col min="1667" max="1667" width="27.625" style="769" bestFit="1" customWidth="1"/>
    <col min="1668" max="1668" width="11.875" style="769" bestFit="1" customWidth="1"/>
    <col min="1669" max="1672" width="14.125" style="769" bestFit="1" customWidth="1"/>
    <col min="1673" max="1673" width="15.625" style="769" bestFit="1" customWidth="1"/>
    <col min="1674" max="1674" width="14.125" style="769" bestFit="1" customWidth="1"/>
    <col min="1675" max="1676" width="19.625" style="769" bestFit="1" customWidth="1"/>
    <col min="1677" max="1677" width="21.875" style="769" bestFit="1" customWidth="1"/>
    <col min="1678" max="1678" width="19.375" style="769" bestFit="1" customWidth="1"/>
    <col min="1679" max="1679" width="16.375" style="769" bestFit="1" customWidth="1"/>
    <col min="1680" max="1680" width="23" style="769" bestFit="1" customWidth="1"/>
    <col min="1681" max="1682" width="14.125" style="769" bestFit="1" customWidth="1"/>
    <col min="1683" max="1683" width="23.25" style="769" bestFit="1" customWidth="1"/>
    <col min="1684" max="1685" width="14.375" style="769" bestFit="1" customWidth="1"/>
    <col min="1686" max="1686" width="23.125" style="769" bestFit="1" customWidth="1"/>
    <col min="1687" max="1687" width="18.875" style="769" bestFit="1" customWidth="1"/>
    <col min="1688" max="1688" width="14.375" style="769" bestFit="1" customWidth="1"/>
    <col min="1689" max="1689" width="16.5" style="769" bestFit="1" customWidth="1"/>
    <col min="1690" max="1690" width="25.25" style="769" bestFit="1" customWidth="1"/>
    <col min="1691" max="1692" width="18.625" style="769" bestFit="1" customWidth="1"/>
    <col min="1693" max="1693" width="23" style="769" bestFit="1" customWidth="1"/>
    <col min="1694" max="1695" width="26.75" style="769" bestFit="1" customWidth="1"/>
    <col min="1696" max="1696" width="25.25" style="769" bestFit="1" customWidth="1"/>
    <col min="1697" max="1697" width="29.625" style="769" bestFit="1" customWidth="1"/>
    <col min="1698" max="1698" width="25.25" style="769" bestFit="1" customWidth="1"/>
    <col min="1699" max="1699" width="29.625" style="769" bestFit="1" customWidth="1"/>
    <col min="1700" max="1703" width="20.875" style="769" bestFit="1" customWidth="1"/>
    <col min="1704" max="1704" width="13.875" style="769" bestFit="1" customWidth="1"/>
    <col min="1705" max="1705" width="16.5" style="769" bestFit="1" customWidth="1"/>
    <col min="1706" max="1706" width="7.75" style="769" bestFit="1" customWidth="1"/>
    <col min="1707" max="1707" width="20.75" style="769" bestFit="1" customWidth="1"/>
    <col min="1708" max="1710" width="16.375" style="769" bestFit="1" customWidth="1"/>
    <col min="1711" max="1714" width="31" style="769" bestFit="1" customWidth="1"/>
    <col min="1715" max="1716" width="18.625" style="769" bestFit="1" customWidth="1"/>
    <col min="1717" max="1717" width="16.375" style="769" bestFit="1" customWidth="1"/>
    <col min="1718" max="1719" width="18.625" style="769" bestFit="1" customWidth="1"/>
    <col min="1720" max="1720" width="16.375" style="769" bestFit="1" customWidth="1"/>
    <col min="1721" max="1722" width="18.625" style="769" bestFit="1" customWidth="1"/>
    <col min="1723" max="1723" width="20.75" style="769" bestFit="1" customWidth="1"/>
    <col min="1724" max="1725" width="23" style="769" bestFit="1" customWidth="1"/>
    <col min="1726" max="1726" width="25.25" style="769" bestFit="1" customWidth="1"/>
    <col min="1727" max="1727" width="23" style="769" bestFit="1" customWidth="1"/>
    <col min="1728" max="1728" width="20.75" style="769" bestFit="1" customWidth="1"/>
    <col min="1729" max="1730" width="23" style="769" bestFit="1" customWidth="1"/>
    <col min="1731" max="1731" width="25.25" style="769" bestFit="1" customWidth="1"/>
    <col min="1732" max="1732" width="23" style="769" bestFit="1" customWidth="1"/>
    <col min="1733" max="1733" width="18.625" style="769" bestFit="1" customWidth="1"/>
    <col min="1734" max="1736" width="20.75" style="769" bestFit="1" customWidth="1"/>
    <col min="1737" max="1737" width="19.75" style="769" bestFit="1" customWidth="1"/>
    <col min="1738" max="1739" width="22" style="769" bestFit="1" customWidth="1"/>
    <col min="1740" max="1740" width="14.125" style="769" bestFit="1" customWidth="1"/>
    <col min="1741" max="1742" width="20.75" style="769" bestFit="1" customWidth="1"/>
    <col min="1743" max="1744" width="18.625" style="769" bestFit="1" customWidth="1"/>
    <col min="1745" max="1747" width="20.75" style="769" bestFit="1" customWidth="1"/>
    <col min="1748" max="1749" width="23" style="769" bestFit="1" customWidth="1"/>
    <col min="1750" max="1750" width="20.75" style="769" bestFit="1" customWidth="1"/>
    <col min="1751" max="1752" width="23" style="769" bestFit="1" customWidth="1"/>
    <col min="1753" max="1753" width="25.25" style="769" bestFit="1" customWidth="1"/>
    <col min="1754" max="1755" width="23" style="769" bestFit="1" customWidth="1"/>
    <col min="1756" max="1758" width="25.25" style="769" bestFit="1" customWidth="1"/>
    <col min="1759" max="1760" width="27.5" style="769" bestFit="1" customWidth="1"/>
    <col min="1761" max="1761" width="25.25" style="769" bestFit="1" customWidth="1"/>
    <col min="1762" max="1763" width="27.5" style="769" bestFit="1" customWidth="1"/>
    <col min="1764" max="1764" width="29.625" style="769" bestFit="1" customWidth="1"/>
    <col min="1765" max="1765" width="27.5" style="769" bestFit="1" customWidth="1"/>
    <col min="1766" max="1766" width="24.5" style="769" bestFit="1" customWidth="1"/>
    <col min="1767" max="1767" width="29" style="769" bestFit="1" customWidth="1"/>
    <col min="1768" max="1769" width="20.75" style="769" bestFit="1" customWidth="1"/>
    <col min="1770" max="1770" width="27.5" style="769" bestFit="1" customWidth="1"/>
    <col min="1771" max="1772" width="23" style="769" bestFit="1" customWidth="1"/>
    <col min="1773" max="1773" width="29.625" style="769" bestFit="1" customWidth="1"/>
    <col min="1774" max="1774" width="9.125" style="769" bestFit="1" customWidth="1"/>
    <col min="1775" max="1777" width="18.125" style="769" bestFit="1" customWidth="1"/>
    <col min="1778" max="1778" width="20.375" style="769" bestFit="1" customWidth="1"/>
    <col min="1779" max="1779" width="25.25" style="769" bestFit="1" customWidth="1"/>
    <col min="1780" max="1780" width="27.5" style="769" bestFit="1" customWidth="1"/>
    <col min="1781" max="1782" width="9.125" style="769" bestFit="1" customWidth="1"/>
    <col min="1783" max="1783" width="11.25" style="769" bestFit="1" customWidth="1"/>
    <col min="1784" max="1784" width="15" style="769" bestFit="1" customWidth="1"/>
    <col min="1785" max="1785" width="16.375" style="769" bestFit="1" customWidth="1"/>
    <col min="1786" max="1788" width="23.25" style="769" bestFit="1" customWidth="1"/>
    <col min="1789" max="1790" width="20.75" style="769" bestFit="1" customWidth="1"/>
    <col min="1791" max="1791" width="6.625" style="769" bestFit="1" customWidth="1"/>
    <col min="1792" max="1792" width="9" style="769"/>
    <col min="1793" max="1793" width="16.375" style="769" bestFit="1" customWidth="1"/>
    <col min="1794" max="1794" width="14.125" style="769" bestFit="1" customWidth="1"/>
    <col min="1795" max="1797" width="9.75" style="769" bestFit="1" customWidth="1"/>
    <col min="1798" max="1798" width="14.125" style="769" bestFit="1" customWidth="1"/>
    <col min="1799" max="1799" width="15.25" style="769" customWidth="1"/>
    <col min="1800" max="1800" width="14.125" style="769" bestFit="1" customWidth="1"/>
    <col min="1801" max="1801" width="15.25" style="769" bestFit="1" customWidth="1"/>
    <col min="1802" max="1804" width="13.625" style="769" bestFit="1" customWidth="1"/>
    <col min="1805" max="1805" width="12" style="769" bestFit="1" customWidth="1"/>
    <col min="1806" max="1806" width="22.125" style="769" bestFit="1" customWidth="1"/>
    <col min="1807" max="1808" width="30.125" style="769" bestFit="1" customWidth="1"/>
    <col min="1809" max="1810" width="21" style="769" bestFit="1" customWidth="1"/>
    <col min="1811" max="1811" width="18.75" style="769" bestFit="1" customWidth="1"/>
    <col min="1812" max="1812" width="21" style="769" bestFit="1" customWidth="1"/>
    <col min="1813" max="1814" width="9.75" style="769" bestFit="1" customWidth="1"/>
    <col min="1815" max="1815" width="18.875" style="769" bestFit="1" customWidth="1"/>
    <col min="1816" max="1816" width="9.75" style="769" bestFit="1" customWidth="1"/>
    <col min="1817" max="1817" width="18.875" style="769" bestFit="1" customWidth="1"/>
    <col min="1818" max="1819" width="9.75" style="769" bestFit="1" customWidth="1"/>
    <col min="1820" max="1821" width="12.125" style="769" bestFit="1" customWidth="1"/>
    <col min="1822" max="1822" width="7.125" style="769" bestFit="1" customWidth="1"/>
    <col min="1823" max="1823" width="9.75" style="769" bestFit="1" customWidth="1"/>
    <col min="1824" max="1824" width="15.5" style="769" bestFit="1" customWidth="1"/>
    <col min="1825" max="1825" width="19.375" style="769" bestFit="1" customWidth="1"/>
    <col min="1826" max="1826" width="5.75" style="769" bestFit="1" customWidth="1"/>
    <col min="1827" max="1827" width="9.75" style="769" bestFit="1" customWidth="1"/>
    <col min="1828" max="1828" width="11.875" style="769" bestFit="1" customWidth="1"/>
    <col min="1829" max="1829" width="9.125" style="769" bestFit="1" customWidth="1"/>
    <col min="1830" max="1830" width="10.5" style="769" bestFit="1" customWidth="1"/>
    <col min="1831" max="1831" width="16.375" style="769" bestFit="1" customWidth="1"/>
    <col min="1832" max="1832" width="12.125" style="769" bestFit="1" customWidth="1"/>
    <col min="1833" max="1833" width="10.375" style="769" bestFit="1" customWidth="1"/>
    <col min="1834" max="1834" width="11.875" style="769" bestFit="1" customWidth="1"/>
    <col min="1835" max="1843" width="16.375" style="769" bestFit="1" customWidth="1"/>
    <col min="1844" max="1844" width="10.625" style="769" bestFit="1" customWidth="1"/>
    <col min="1845" max="1845" width="11.875" style="769" bestFit="1" customWidth="1"/>
    <col min="1846" max="1846" width="16.375" style="769" bestFit="1" customWidth="1"/>
    <col min="1847" max="1847" width="20.75" style="769" bestFit="1" customWidth="1"/>
    <col min="1848" max="1848" width="16.375" style="769" bestFit="1" customWidth="1"/>
    <col min="1849" max="1849" width="20.75" style="769" bestFit="1" customWidth="1"/>
    <col min="1850" max="1850" width="16.375" style="769" bestFit="1" customWidth="1"/>
    <col min="1851" max="1851" width="20.75" style="769" bestFit="1" customWidth="1"/>
    <col min="1852" max="1852" width="16.375" style="769" bestFit="1" customWidth="1"/>
    <col min="1853" max="1853" width="20.75" style="769" bestFit="1" customWidth="1"/>
    <col min="1854" max="1854" width="16.375" style="769" bestFit="1" customWidth="1"/>
    <col min="1855" max="1855" width="20.75" style="769" bestFit="1" customWidth="1"/>
    <col min="1856" max="1856" width="14.125" style="769" bestFit="1" customWidth="1"/>
    <col min="1857" max="1857" width="18.625" style="769" bestFit="1" customWidth="1"/>
    <col min="1858" max="1858" width="16.375" style="769" bestFit="1" customWidth="1"/>
    <col min="1859" max="1859" width="20.75" style="769" bestFit="1" customWidth="1"/>
    <col min="1860" max="1860" width="16.375" style="769" bestFit="1" customWidth="1"/>
    <col min="1861" max="1861" width="20.75" style="769" bestFit="1" customWidth="1"/>
    <col min="1862" max="1867" width="23" style="769" bestFit="1" customWidth="1"/>
    <col min="1868" max="1869" width="18.625" style="769" bestFit="1" customWidth="1"/>
    <col min="1870" max="1870" width="10.5" style="769" bestFit="1" customWidth="1"/>
    <col min="1871" max="1871" width="11.875" style="769" bestFit="1" customWidth="1"/>
    <col min="1872" max="1872" width="10.5" style="769" bestFit="1" customWidth="1"/>
    <col min="1873" max="1874" width="11.875" style="769" bestFit="1" customWidth="1"/>
    <col min="1875" max="1875" width="16.375" style="769" bestFit="1" customWidth="1"/>
    <col min="1876" max="1876" width="17.875" style="769" bestFit="1" customWidth="1"/>
    <col min="1877" max="1877" width="22.25" style="769" bestFit="1" customWidth="1"/>
    <col min="1878" max="1878" width="7.75" style="769" bestFit="1" customWidth="1"/>
    <col min="1879" max="1881" width="11.875" style="769" bestFit="1" customWidth="1"/>
    <col min="1882" max="1882" width="16.375" style="769" bestFit="1" customWidth="1"/>
    <col min="1883" max="1885" width="11.875" style="769" bestFit="1" customWidth="1"/>
    <col min="1886" max="1886" width="14.125" style="769" bestFit="1" customWidth="1"/>
    <col min="1887" max="1887" width="11.875" style="769" bestFit="1" customWidth="1"/>
    <col min="1888" max="1888" width="16.375" style="769" bestFit="1" customWidth="1"/>
    <col min="1889" max="1889" width="18.625" style="769" bestFit="1" customWidth="1"/>
    <col min="1890" max="1890" width="10.5" style="769" bestFit="1" customWidth="1"/>
    <col min="1891" max="1891" width="14.25" style="769" bestFit="1" customWidth="1"/>
    <col min="1892" max="1893" width="13.375" style="769" bestFit="1" customWidth="1"/>
    <col min="1894" max="1894" width="16.375" style="769" bestFit="1" customWidth="1"/>
    <col min="1895" max="1895" width="16.5" style="769" bestFit="1" customWidth="1"/>
    <col min="1896" max="1897" width="20.125" style="769" bestFit="1" customWidth="1"/>
    <col min="1898" max="1899" width="23" style="769" bestFit="1" customWidth="1"/>
    <col min="1900" max="1900" width="18.625" style="769" bestFit="1" customWidth="1"/>
    <col min="1901" max="1901" width="9.25" style="769" bestFit="1" customWidth="1"/>
    <col min="1902" max="1902" width="7.25" style="769" bestFit="1" customWidth="1"/>
    <col min="1903" max="1903" width="10.375" style="769" bestFit="1" customWidth="1"/>
    <col min="1904" max="1905" width="11.875" style="769" bestFit="1" customWidth="1"/>
    <col min="1906" max="1906" width="14.375" style="769" bestFit="1" customWidth="1"/>
    <col min="1907" max="1907" width="11.875" style="769" bestFit="1" customWidth="1"/>
    <col min="1908" max="1909" width="16.375" style="769" bestFit="1" customWidth="1"/>
    <col min="1910" max="1910" width="11.875" style="769" bestFit="1" customWidth="1"/>
    <col min="1911" max="1912" width="16.375" style="769" bestFit="1" customWidth="1"/>
    <col min="1913" max="1913" width="17.875" style="769" bestFit="1" customWidth="1"/>
    <col min="1914" max="1914" width="16.375" style="769" bestFit="1" customWidth="1"/>
    <col min="1915" max="1915" width="17.875" style="769" bestFit="1" customWidth="1"/>
    <col min="1916" max="1916" width="5.75" style="769" bestFit="1" customWidth="1"/>
    <col min="1917" max="1918" width="9.75" style="769" bestFit="1" customWidth="1"/>
    <col min="1919" max="1919" width="7.75" style="769" bestFit="1" customWidth="1"/>
    <col min="1920" max="1920" width="9.75" style="769" bestFit="1" customWidth="1"/>
    <col min="1921" max="1921" width="59.375" style="769" bestFit="1" customWidth="1"/>
    <col min="1922" max="1922" width="45.5" style="769" bestFit="1" customWidth="1"/>
    <col min="1923" max="1923" width="27.625" style="769" bestFit="1" customWidth="1"/>
    <col min="1924" max="1924" width="11.875" style="769" bestFit="1" customWidth="1"/>
    <col min="1925" max="1928" width="14.125" style="769" bestFit="1" customWidth="1"/>
    <col min="1929" max="1929" width="15.625" style="769" bestFit="1" customWidth="1"/>
    <col min="1930" max="1930" width="14.125" style="769" bestFit="1" customWidth="1"/>
    <col min="1931" max="1932" width="19.625" style="769" bestFit="1" customWidth="1"/>
    <col min="1933" max="1933" width="21.875" style="769" bestFit="1" customWidth="1"/>
    <col min="1934" max="1934" width="19.375" style="769" bestFit="1" customWidth="1"/>
    <col min="1935" max="1935" width="16.375" style="769" bestFit="1" customWidth="1"/>
    <col min="1936" max="1936" width="23" style="769" bestFit="1" customWidth="1"/>
    <col min="1937" max="1938" width="14.125" style="769" bestFit="1" customWidth="1"/>
    <col min="1939" max="1939" width="23.25" style="769" bestFit="1" customWidth="1"/>
    <col min="1940" max="1941" width="14.375" style="769" bestFit="1" customWidth="1"/>
    <col min="1942" max="1942" width="23.125" style="769" bestFit="1" customWidth="1"/>
    <col min="1943" max="1943" width="18.875" style="769" bestFit="1" customWidth="1"/>
    <col min="1944" max="1944" width="14.375" style="769" bestFit="1" customWidth="1"/>
    <col min="1945" max="1945" width="16.5" style="769" bestFit="1" customWidth="1"/>
    <col min="1946" max="1946" width="25.25" style="769" bestFit="1" customWidth="1"/>
    <col min="1947" max="1948" width="18.625" style="769" bestFit="1" customWidth="1"/>
    <col min="1949" max="1949" width="23" style="769" bestFit="1" customWidth="1"/>
    <col min="1950" max="1951" width="26.75" style="769" bestFit="1" customWidth="1"/>
    <col min="1952" max="1952" width="25.25" style="769" bestFit="1" customWidth="1"/>
    <col min="1953" max="1953" width="29.625" style="769" bestFit="1" customWidth="1"/>
    <col min="1954" max="1954" width="25.25" style="769" bestFit="1" customWidth="1"/>
    <col min="1955" max="1955" width="29.625" style="769" bestFit="1" customWidth="1"/>
    <col min="1956" max="1959" width="20.875" style="769" bestFit="1" customWidth="1"/>
    <col min="1960" max="1960" width="13.875" style="769" bestFit="1" customWidth="1"/>
    <col min="1961" max="1961" width="16.5" style="769" bestFit="1" customWidth="1"/>
    <col min="1962" max="1962" width="7.75" style="769" bestFit="1" customWidth="1"/>
    <col min="1963" max="1963" width="20.75" style="769" bestFit="1" customWidth="1"/>
    <col min="1964" max="1966" width="16.375" style="769" bestFit="1" customWidth="1"/>
    <col min="1967" max="1970" width="31" style="769" bestFit="1" customWidth="1"/>
    <col min="1971" max="1972" width="18.625" style="769" bestFit="1" customWidth="1"/>
    <col min="1973" max="1973" width="16.375" style="769" bestFit="1" customWidth="1"/>
    <col min="1974" max="1975" width="18.625" style="769" bestFit="1" customWidth="1"/>
    <col min="1976" max="1976" width="16.375" style="769" bestFit="1" customWidth="1"/>
    <col min="1977" max="1978" width="18.625" style="769" bestFit="1" customWidth="1"/>
    <col min="1979" max="1979" width="20.75" style="769" bestFit="1" customWidth="1"/>
    <col min="1980" max="1981" width="23" style="769" bestFit="1" customWidth="1"/>
    <col min="1982" max="1982" width="25.25" style="769" bestFit="1" customWidth="1"/>
    <col min="1983" max="1983" width="23" style="769" bestFit="1" customWidth="1"/>
    <col min="1984" max="1984" width="20.75" style="769" bestFit="1" customWidth="1"/>
    <col min="1985" max="1986" width="23" style="769" bestFit="1" customWidth="1"/>
    <col min="1987" max="1987" width="25.25" style="769" bestFit="1" customWidth="1"/>
    <col min="1988" max="1988" width="23" style="769" bestFit="1" customWidth="1"/>
    <col min="1989" max="1989" width="18.625" style="769" bestFit="1" customWidth="1"/>
    <col min="1990" max="1992" width="20.75" style="769" bestFit="1" customWidth="1"/>
    <col min="1993" max="1993" width="19.75" style="769" bestFit="1" customWidth="1"/>
    <col min="1994" max="1995" width="22" style="769" bestFit="1" customWidth="1"/>
    <col min="1996" max="1996" width="14.125" style="769" bestFit="1" customWidth="1"/>
    <col min="1997" max="1998" width="20.75" style="769" bestFit="1" customWidth="1"/>
    <col min="1999" max="2000" width="18.625" style="769" bestFit="1" customWidth="1"/>
    <col min="2001" max="2003" width="20.75" style="769" bestFit="1" customWidth="1"/>
    <col min="2004" max="2005" width="23" style="769" bestFit="1" customWidth="1"/>
    <col min="2006" max="2006" width="20.75" style="769" bestFit="1" customWidth="1"/>
    <col min="2007" max="2008" width="23" style="769" bestFit="1" customWidth="1"/>
    <col min="2009" max="2009" width="25.25" style="769" bestFit="1" customWidth="1"/>
    <col min="2010" max="2011" width="23" style="769" bestFit="1" customWidth="1"/>
    <col min="2012" max="2014" width="25.25" style="769" bestFit="1" customWidth="1"/>
    <col min="2015" max="2016" width="27.5" style="769" bestFit="1" customWidth="1"/>
    <col min="2017" max="2017" width="25.25" style="769" bestFit="1" customWidth="1"/>
    <col min="2018" max="2019" width="27.5" style="769" bestFit="1" customWidth="1"/>
    <col min="2020" max="2020" width="29.625" style="769" bestFit="1" customWidth="1"/>
    <col min="2021" max="2021" width="27.5" style="769" bestFit="1" customWidth="1"/>
    <col min="2022" max="2022" width="24.5" style="769" bestFit="1" customWidth="1"/>
    <col min="2023" max="2023" width="29" style="769" bestFit="1" customWidth="1"/>
    <col min="2024" max="2025" width="20.75" style="769" bestFit="1" customWidth="1"/>
    <col min="2026" max="2026" width="27.5" style="769" bestFit="1" customWidth="1"/>
    <col min="2027" max="2028" width="23" style="769" bestFit="1" customWidth="1"/>
    <col min="2029" max="2029" width="29.625" style="769" bestFit="1" customWidth="1"/>
    <col min="2030" max="2030" width="9.125" style="769" bestFit="1" customWidth="1"/>
    <col min="2031" max="2033" width="18.125" style="769" bestFit="1" customWidth="1"/>
    <col min="2034" max="2034" width="20.375" style="769" bestFit="1" customWidth="1"/>
    <col min="2035" max="2035" width="25.25" style="769" bestFit="1" customWidth="1"/>
    <col min="2036" max="2036" width="27.5" style="769" bestFit="1" customWidth="1"/>
    <col min="2037" max="2038" width="9.125" style="769" bestFit="1" customWidth="1"/>
    <col min="2039" max="2039" width="11.25" style="769" bestFit="1" customWidth="1"/>
    <col min="2040" max="2040" width="15" style="769" bestFit="1" customWidth="1"/>
    <col min="2041" max="2041" width="16.375" style="769" bestFit="1" customWidth="1"/>
    <col min="2042" max="2044" width="23.25" style="769" bestFit="1" customWidth="1"/>
    <col min="2045" max="2046" width="20.75" style="769" bestFit="1" customWidth="1"/>
    <col min="2047" max="2047" width="6.625" style="769" bestFit="1" customWidth="1"/>
    <col min="2048" max="2048" width="9" style="769"/>
    <col min="2049" max="2049" width="16.375" style="769" bestFit="1" customWidth="1"/>
    <col min="2050" max="2050" width="14.125" style="769" bestFit="1" customWidth="1"/>
    <col min="2051" max="2053" width="9.75" style="769" bestFit="1" customWidth="1"/>
    <col min="2054" max="2054" width="14.125" style="769" bestFit="1" customWidth="1"/>
    <col min="2055" max="2055" width="15.25" style="769" customWidth="1"/>
    <col min="2056" max="2056" width="14.125" style="769" bestFit="1" customWidth="1"/>
    <col min="2057" max="2057" width="15.25" style="769" bestFit="1" customWidth="1"/>
    <col min="2058" max="2060" width="13.625" style="769" bestFit="1" customWidth="1"/>
    <col min="2061" max="2061" width="12" style="769" bestFit="1" customWidth="1"/>
    <col min="2062" max="2062" width="22.125" style="769" bestFit="1" customWidth="1"/>
    <col min="2063" max="2064" width="30.125" style="769" bestFit="1" customWidth="1"/>
    <col min="2065" max="2066" width="21" style="769" bestFit="1" customWidth="1"/>
    <col min="2067" max="2067" width="18.75" style="769" bestFit="1" customWidth="1"/>
    <col min="2068" max="2068" width="21" style="769" bestFit="1" customWidth="1"/>
    <col min="2069" max="2070" width="9.75" style="769" bestFit="1" customWidth="1"/>
    <col min="2071" max="2071" width="18.875" style="769" bestFit="1" customWidth="1"/>
    <col min="2072" max="2072" width="9.75" style="769" bestFit="1" customWidth="1"/>
    <col min="2073" max="2073" width="18.875" style="769" bestFit="1" customWidth="1"/>
    <col min="2074" max="2075" width="9.75" style="769" bestFit="1" customWidth="1"/>
    <col min="2076" max="2077" width="12.125" style="769" bestFit="1" customWidth="1"/>
    <col min="2078" max="2078" width="7.125" style="769" bestFit="1" customWidth="1"/>
    <col min="2079" max="2079" width="9.75" style="769" bestFit="1" customWidth="1"/>
    <col min="2080" max="2080" width="15.5" style="769" bestFit="1" customWidth="1"/>
    <col min="2081" max="2081" width="19.375" style="769" bestFit="1" customWidth="1"/>
    <col min="2082" max="2082" width="5.75" style="769" bestFit="1" customWidth="1"/>
    <col min="2083" max="2083" width="9.75" style="769" bestFit="1" customWidth="1"/>
    <col min="2084" max="2084" width="11.875" style="769" bestFit="1" customWidth="1"/>
    <col min="2085" max="2085" width="9.125" style="769" bestFit="1" customWidth="1"/>
    <col min="2086" max="2086" width="10.5" style="769" bestFit="1" customWidth="1"/>
    <col min="2087" max="2087" width="16.375" style="769" bestFit="1" customWidth="1"/>
    <col min="2088" max="2088" width="12.125" style="769" bestFit="1" customWidth="1"/>
    <col min="2089" max="2089" width="10.375" style="769" bestFit="1" customWidth="1"/>
    <col min="2090" max="2090" width="11.875" style="769" bestFit="1" customWidth="1"/>
    <col min="2091" max="2099" width="16.375" style="769" bestFit="1" customWidth="1"/>
    <col min="2100" max="2100" width="10.625" style="769" bestFit="1" customWidth="1"/>
    <col min="2101" max="2101" width="11.875" style="769" bestFit="1" customWidth="1"/>
    <col min="2102" max="2102" width="16.375" style="769" bestFit="1" customWidth="1"/>
    <col min="2103" max="2103" width="20.75" style="769" bestFit="1" customWidth="1"/>
    <col min="2104" max="2104" width="16.375" style="769" bestFit="1" customWidth="1"/>
    <col min="2105" max="2105" width="20.75" style="769" bestFit="1" customWidth="1"/>
    <col min="2106" max="2106" width="16.375" style="769" bestFit="1" customWidth="1"/>
    <col min="2107" max="2107" width="20.75" style="769" bestFit="1" customWidth="1"/>
    <col min="2108" max="2108" width="16.375" style="769" bestFit="1" customWidth="1"/>
    <col min="2109" max="2109" width="20.75" style="769" bestFit="1" customWidth="1"/>
    <col min="2110" max="2110" width="16.375" style="769" bestFit="1" customWidth="1"/>
    <col min="2111" max="2111" width="20.75" style="769" bestFit="1" customWidth="1"/>
    <col min="2112" max="2112" width="14.125" style="769" bestFit="1" customWidth="1"/>
    <col min="2113" max="2113" width="18.625" style="769" bestFit="1" customWidth="1"/>
    <col min="2114" max="2114" width="16.375" style="769" bestFit="1" customWidth="1"/>
    <col min="2115" max="2115" width="20.75" style="769" bestFit="1" customWidth="1"/>
    <col min="2116" max="2116" width="16.375" style="769" bestFit="1" customWidth="1"/>
    <col min="2117" max="2117" width="20.75" style="769" bestFit="1" customWidth="1"/>
    <col min="2118" max="2123" width="23" style="769" bestFit="1" customWidth="1"/>
    <col min="2124" max="2125" width="18.625" style="769" bestFit="1" customWidth="1"/>
    <col min="2126" max="2126" width="10.5" style="769" bestFit="1" customWidth="1"/>
    <col min="2127" max="2127" width="11.875" style="769" bestFit="1" customWidth="1"/>
    <col min="2128" max="2128" width="10.5" style="769" bestFit="1" customWidth="1"/>
    <col min="2129" max="2130" width="11.875" style="769" bestFit="1" customWidth="1"/>
    <col min="2131" max="2131" width="16.375" style="769" bestFit="1" customWidth="1"/>
    <col min="2132" max="2132" width="17.875" style="769" bestFit="1" customWidth="1"/>
    <col min="2133" max="2133" width="22.25" style="769" bestFit="1" customWidth="1"/>
    <col min="2134" max="2134" width="7.75" style="769" bestFit="1" customWidth="1"/>
    <col min="2135" max="2137" width="11.875" style="769" bestFit="1" customWidth="1"/>
    <col min="2138" max="2138" width="16.375" style="769" bestFit="1" customWidth="1"/>
    <col min="2139" max="2141" width="11.875" style="769" bestFit="1" customWidth="1"/>
    <col min="2142" max="2142" width="14.125" style="769" bestFit="1" customWidth="1"/>
    <col min="2143" max="2143" width="11.875" style="769" bestFit="1" customWidth="1"/>
    <col min="2144" max="2144" width="16.375" style="769" bestFit="1" customWidth="1"/>
    <col min="2145" max="2145" width="18.625" style="769" bestFit="1" customWidth="1"/>
    <col min="2146" max="2146" width="10.5" style="769" bestFit="1" customWidth="1"/>
    <col min="2147" max="2147" width="14.25" style="769" bestFit="1" customWidth="1"/>
    <col min="2148" max="2149" width="13.375" style="769" bestFit="1" customWidth="1"/>
    <col min="2150" max="2150" width="16.375" style="769" bestFit="1" customWidth="1"/>
    <col min="2151" max="2151" width="16.5" style="769" bestFit="1" customWidth="1"/>
    <col min="2152" max="2153" width="20.125" style="769" bestFit="1" customWidth="1"/>
    <col min="2154" max="2155" width="23" style="769" bestFit="1" customWidth="1"/>
    <col min="2156" max="2156" width="18.625" style="769" bestFit="1" customWidth="1"/>
    <col min="2157" max="2157" width="9.25" style="769" bestFit="1" customWidth="1"/>
    <col min="2158" max="2158" width="7.25" style="769" bestFit="1" customWidth="1"/>
    <col min="2159" max="2159" width="10.375" style="769" bestFit="1" customWidth="1"/>
    <col min="2160" max="2161" width="11.875" style="769" bestFit="1" customWidth="1"/>
    <col min="2162" max="2162" width="14.375" style="769" bestFit="1" customWidth="1"/>
    <col min="2163" max="2163" width="11.875" style="769" bestFit="1" customWidth="1"/>
    <col min="2164" max="2165" width="16.375" style="769" bestFit="1" customWidth="1"/>
    <col min="2166" max="2166" width="11.875" style="769" bestFit="1" customWidth="1"/>
    <col min="2167" max="2168" width="16.375" style="769" bestFit="1" customWidth="1"/>
    <col min="2169" max="2169" width="17.875" style="769" bestFit="1" customWidth="1"/>
    <col min="2170" max="2170" width="16.375" style="769" bestFit="1" customWidth="1"/>
    <col min="2171" max="2171" width="17.875" style="769" bestFit="1" customWidth="1"/>
    <col min="2172" max="2172" width="5.75" style="769" bestFit="1" customWidth="1"/>
    <col min="2173" max="2174" width="9.75" style="769" bestFit="1" customWidth="1"/>
    <col min="2175" max="2175" width="7.75" style="769" bestFit="1" customWidth="1"/>
    <col min="2176" max="2176" width="9.75" style="769" bestFit="1" customWidth="1"/>
    <col min="2177" max="2177" width="59.375" style="769" bestFit="1" customWidth="1"/>
    <col min="2178" max="2178" width="45.5" style="769" bestFit="1" customWidth="1"/>
    <col min="2179" max="2179" width="27.625" style="769" bestFit="1" customWidth="1"/>
    <col min="2180" max="2180" width="11.875" style="769" bestFit="1" customWidth="1"/>
    <col min="2181" max="2184" width="14.125" style="769" bestFit="1" customWidth="1"/>
    <col min="2185" max="2185" width="15.625" style="769" bestFit="1" customWidth="1"/>
    <col min="2186" max="2186" width="14.125" style="769" bestFit="1" customWidth="1"/>
    <col min="2187" max="2188" width="19.625" style="769" bestFit="1" customWidth="1"/>
    <col min="2189" max="2189" width="21.875" style="769" bestFit="1" customWidth="1"/>
    <col min="2190" max="2190" width="19.375" style="769" bestFit="1" customWidth="1"/>
    <col min="2191" max="2191" width="16.375" style="769" bestFit="1" customWidth="1"/>
    <col min="2192" max="2192" width="23" style="769" bestFit="1" customWidth="1"/>
    <col min="2193" max="2194" width="14.125" style="769" bestFit="1" customWidth="1"/>
    <col min="2195" max="2195" width="23.25" style="769" bestFit="1" customWidth="1"/>
    <col min="2196" max="2197" width="14.375" style="769" bestFit="1" customWidth="1"/>
    <col min="2198" max="2198" width="23.125" style="769" bestFit="1" customWidth="1"/>
    <col min="2199" max="2199" width="18.875" style="769" bestFit="1" customWidth="1"/>
    <col min="2200" max="2200" width="14.375" style="769" bestFit="1" customWidth="1"/>
    <col min="2201" max="2201" width="16.5" style="769" bestFit="1" customWidth="1"/>
    <col min="2202" max="2202" width="25.25" style="769" bestFit="1" customWidth="1"/>
    <col min="2203" max="2204" width="18.625" style="769" bestFit="1" customWidth="1"/>
    <col min="2205" max="2205" width="23" style="769" bestFit="1" customWidth="1"/>
    <col min="2206" max="2207" width="26.75" style="769" bestFit="1" customWidth="1"/>
    <col min="2208" max="2208" width="25.25" style="769" bestFit="1" customWidth="1"/>
    <col min="2209" max="2209" width="29.625" style="769" bestFit="1" customWidth="1"/>
    <col min="2210" max="2210" width="25.25" style="769" bestFit="1" customWidth="1"/>
    <col min="2211" max="2211" width="29.625" style="769" bestFit="1" customWidth="1"/>
    <col min="2212" max="2215" width="20.875" style="769" bestFit="1" customWidth="1"/>
    <col min="2216" max="2216" width="13.875" style="769" bestFit="1" customWidth="1"/>
    <col min="2217" max="2217" width="16.5" style="769" bestFit="1" customWidth="1"/>
    <col min="2218" max="2218" width="7.75" style="769" bestFit="1" customWidth="1"/>
    <col min="2219" max="2219" width="20.75" style="769" bestFit="1" customWidth="1"/>
    <col min="2220" max="2222" width="16.375" style="769" bestFit="1" customWidth="1"/>
    <col min="2223" max="2226" width="31" style="769" bestFit="1" customWidth="1"/>
    <col min="2227" max="2228" width="18.625" style="769" bestFit="1" customWidth="1"/>
    <col min="2229" max="2229" width="16.375" style="769" bestFit="1" customWidth="1"/>
    <col min="2230" max="2231" width="18.625" style="769" bestFit="1" customWidth="1"/>
    <col min="2232" max="2232" width="16.375" style="769" bestFit="1" customWidth="1"/>
    <col min="2233" max="2234" width="18.625" style="769" bestFit="1" customWidth="1"/>
    <col min="2235" max="2235" width="20.75" style="769" bestFit="1" customWidth="1"/>
    <col min="2236" max="2237" width="23" style="769" bestFit="1" customWidth="1"/>
    <col min="2238" max="2238" width="25.25" style="769" bestFit="1" customWidth="1"/>
    <col min="2239" max="2239" width="23" style="769" bestFit="1" customWidth="1"/>
    <col min="2240" max="2240" width="20.75" style="769" bestFit="1" customWidth="1"/>
    <col min="2241" max="2242" width="23" style="769" bestFit="1" customWidth="1"/>
    <col min="2243" max="2243" width="25.25" style="769" bestFit="1" customWidth="1"/>
    <col min="2244" max="2244" width="23" style="769" bestFit="1" customWidth="1"/>
    <col min="2245" max="2245" width="18.625" style="769" bestFit="1" customWidth="1"/>
    <col min="2246" max="2248" width="20.75" style="769" bestFit="1" customWidth="1"/>
    <col min="2249" max="2249" width="19.75" style="769" bestFit="1" customWidth="1"/>
    <col min="2250" max="2251" width="22" style="769" bestFit="1" customWidth="1"/>
    <col min="2252" max="2252" width="14.125" style="769" bestFit="1" customWidth="1"/>
    <col min="2253" max="2254" width="20.75" style="769" bestFit="1" customWidth="1"/>
    <col min="2255" max="2256" width="18.625" style="769" bestFit="1" customWidth="1"/>
    <col min="2257" max="2259" width="20.75" style="769" bestFit="1" customWidth="1"/>
    <col min="2260" max="2261" width="23" style="769" bestFit="1" customWidth="1"/>
    <col min="2262" max="2262" width="20.75" style="769" bestFit="1" customWidth="1"/>
    <col min="2263" max="2264" width="23" style="769" bestFit="1" customWidth="1"/>
    <col min="2265" max="2265" width="25.25" style="769" bestFit="1" customWidth="1"/>
    <col min="2266" max="2267" width="23" style="769" bestFit="1" customWidth="1"/>
    <col min="2268" max="2270" width="25.25" style="769" bestFit="1" customWidth="1"/>
    <col min="2271" max="2272" width="27.5" style="769" bestFit="1" customWidth="1"/>
    <col min="2273" max="2273" width="25.25" style="769" bestFit="1" customWidth="1"/>
    <col min="2274" max="2275" width="27.5" style="769" bestFit="1" customWidth="1"/>
    <col min="2276" max="2276" width="29.625" style="769" bestFit="1" customWidth="1"/>
    <col min="2277" max="2277" width="27.5" style="769" bestFit="1" customWidth="1"/>
    <col min="2278" max="2278" width="24.5" style="769" bestFit="1" customWidth="1"/>
    <col min="2279" max="2279" width="29" style="769" bestFit="1" customWidth="1"/>
    <col min="2280" max="2281" width="20.75" style="769" bestFit="1" customWidth="1"/>
    <col min="2282" max="2282" width="27.5" style="769" bestFit="1" customWidth="1"/>
    <col min="2283" max="2284" width="23" style="769" bestFit="1" customWidth="1"/>
    <col min="2285" max="2285" width="29.625" style="769" bestFit="1" customWidth="1"/>
    <col min="2286" max="2286" width="9.125" style="769" bestFit="1" customWidth="1"/>
    <col min="2287" max="2289" width="18.125" style="769" bestFit="1" customWidth="1"/>
    <col min="2290" max="2290" width="20.375" style="769" bestFit="1" customWidth="1"/>
    <col min="2291" max="2291" width="25.25" style="769" bestFit="1" customWidth="1"/>
    <col min="2292" max="2292" width="27.5" style="769" bestFit="1" customWidth="1"/>
    <col min="2293" max="2294" width="9.125" style="769" bestFit="1" customWidth="1"/>
    <col min="2295" max="2295" width="11.25" style="769" bestFit="1" customWidth="1"/>
    <col min="2296" max="2296" width="15" style="769" bestFit="1" customWidth="1"/>
    <col min="2297" max="2297" width="16.375" style="769" bestFit="1" customWidth="1"/>
    <col min="2298" max="2300" width="23.25" style="769" bestFit="1" customWidth="1"/>
    <col min="2301" max="2302" width="20.75" style="769" bestFit="1" customWidth="1"/>
    <col min="2303" max="2303" width="6.625" style="769" bestFit="1" customWidth="1"/>
    <col min="2304" max="2304" width="9" style="769"/>
    <col min="2305" max="2305" width="16.375" style="769" bestFit="1" customWidth="1"/>
    <col min="2306" max="2306" width="14.125" style="769" bestFit="1" customWidth="1"/>
    <col min="2307" max="2309" width="9.75" style="769" bestFit="1" customWidth="1"/>
    <col min="2310" max="2310" width="14.125" style="769" bestFit="1" customWidth="1"/>
    <col min="2311" max="2311" width="15.25" style="769" customWidth="1"/>
    <col min="2312" max="2312" width="14.125" style="769" bestFit="1" customWidth="1"/>
    <col min="2313" max="2313" width="15.25" style="769" bestFit="1" customWidth="1"/>
    <col min="2314" max="2316" width="13.625" style="769" bestFit="1" customWidth="1"/>
    <col min="2317" max="2317" width="12" style="769" bestFit="1" customWidth="1"/>
    <col min="2318" max="2318" width="22.125" style="769" bestFit="1" customWidth="1"/>
    <col min="2319" max="2320" width="30.125" style="769" bestFit="1" customWidth="1"/>
    <col min="2321" max="2322" width="21" style="769" bestFit="1" customWidth="1"/>
    <col min="2323" max="2323" width="18.75" style="769" bestFit="1" customWidth="1"/>
    <col min="2324" max="2324" width="21" style="769" bestFit="1" customWidth="1"/>
    <col min="2325" max="2326" width="9.75" style="769" bestFit="1" customWidth="1"/>
    <col min="2327" max="2327" width="18.875" style="769" bestFit="1" customWidth="1"/>
    <col min="2328" max="2328" width="9.75" style="769" bestFit="1" customWidth="1"/>
    <col min="2329" max="2329" width="18.875" style="769" bestFit="1" customWidth="1"/>
    <col min="2330" max="2331" width="9.75" style="769" bestFit="1" customWidth="1"/>
    <col min="2332" max="2333" width="12.125" style="769" bestFit="1" customWidth="1"/>
    <col min="2334" max="2334" width="7.125" style="769" bestFit="1" customWidth="1"/>
    <col min="2335" max="2335" width="9.75" style="769" bestFit="1" customWidth="1"/>
    <col min="2336" max="2336" width="15.5" style="769" bestFit="1" customWidth="1"/>
    <col min="2337" max="2337" width="19.375" style="769" bestFit="1" customWidth="1"/>
    <col min="2338" max="2338" width="5.75" style="769" bestFit="1" customWidth="1"/>
    <col min="2339" max="2339" width="9.75" style="769" bestFit="1" customWidth="1"/>
    <col min="2340" max="2340" width="11.875" style="769" bestFit="1" customWidth="1"/>
    <col min="2341" max="2341" width="9.125" style="769" bestFit="1" customWidth="1"/>
    <col min="2342" max="2342" width="10.5" style="769" bestFit="1" customWidth="1"/>
    <col min="2343" max="2343" width="16.375" style="769" bestFit="1" customWidth="1"/>
    <col min="2344" max="2344" width="12.125" style="769" bestFit="1" customWidth="1"/>
    <col min="2345" max="2345" width="10.375" style="769" bestFit="1" customWidth="1"/>
    <col min="2346" max="2346" width="11.875" style="769" bestFit="1" customWidth="1"/>
    <col min="2347" max="2355" width="16.375" style="769" bestFit="1" customWidth="1"/>
    <col min="2356" max="2356" width="10.625" style="769" bestFit="1" customWidth="1"/>
    <col min="2357" max="2357" width="11.875" style="769" bestFit="1" customWidth="1"/>
    <col min="2358" max="2358" width="16.375" style="769" bestFit="1" customWidth="1"/>
    <col min="2359" max="2359" width="20.75" style="769" bestFit="1" customWidth="1"/>
    <col min="2360" max="2360" width="16.375" style="769" bestFit="1" customWidth="1"/>
    <col min="2361" max="2361" width="20.75" style="769" bestFit="1" customWidth="1"/>
    <col min="2362" max="2362" width="16.375" style="769" bestFit="1" customWidth="1"/>
    <col min="2363" max="2363" width="20.75" style="769" bestFit="1" customWidth="1"/>
    <col min="2364" max="2364" width="16.375" style="769" bestFit="1" customWidth="1"/>
    <col min="2365" max="2365" width="20.75" style="769" bestFit="1" customWidth="1"/>
    <col min="2366" max="2366" width="16.375" style="769" bestFit="1" customWidth="1"/>
    <col min="2367" max="2367" width="20.75" style="769" bestFit="1" customWidth="1"/>
    <col min="2368" max="2368" width="14.125" style="769" bestFit="1" customWidth="1"/>
    <col min="2369" max="2369" width="18.625" style="769" bestFit="1" customWidth="1"/>
    <col min="2370" max="2370" width="16.375" style="769" bestFit="1" customWidth="1"/>
    <col min="2371" max="2371" width="20.75" style="769" bestFit="1" customWidth="1"/>
    <col min="2372" max="2372" width="16.375" style="769" bestFit="1" customWidth="1"/>
    <col min="2373" max="2373" width="20.75" style="769" bestFit="1" customWidth="1"/>
    <col min="2374" max="2379" width="23" style="769" bestFit="1" customWidth="1"/>
    <col min="2380" max="2381" width="18.625" style="769" bestFit="1" customWidth="1"/>
    <col min="2382" max="2382" width="10.5" style="769" bestFit="1" customWidth="1"/>
    <col min="2383" max="2383" width="11.875" style="769" bestFit="1" customWidth="1"/>
    <col min="2384" max="2384" width="10.5" style="769" bestFit="1" customWidth="1"/>
    <col min="2385" max="2386" width="11.875" style="769" bestFit="1" customWidth="1"/>
    <col min="2387" max="2387" width="16.375" style="769" bestFit="1" customWidth="1"/>
    <col min="2388" max="2388" width="17.875" style="769" bestFit="1" customWidth="1"/>
    <col min="2389" max="2389" width="22.25" style="769" bestFit="1" customWidth="1"/>
    <col min="2390" max="2390" width="7.75" style="769" bestFit="1" customWidth="1"/>
    <col min="2391" max="2393" width="11.875" style="769" bestFit="1" customWidth="1"/>
    <col min="2394" max="2394" width="16.375" style="769" bestFit="1" customWidth="1"/>
    <col min="2395" max="2397" width="11.875" style="769" bestFit="1" customWidth="1"/>
    <col min="2398" max="2398" width="14.125" style="769" bestFit="1" customWidth="1"/>
    <col min="2399" max="2399" width="11.875" style="769" bestFit="1" customWidth="1"/>
    <col min="2400" max="2400" width="16.375" style="769" bestFit="1" customWidth="1"/>
    <col min="2401" max="2401" width="18.625" style="769" bestFit="1" customWidth="1"/>
    <col min="2402" max="2402" width="10.5" style="769" bestFit="1" customWidth="1"/>
    <col min="2403" max="2403" width="14.25" style="769" bestFit="1" customWidth="1"/>
    <col min="2404" max="2405" width="13.375" style="769" bestFit="1" customWidth="1"/>
    <col min="2406" max="2406" width="16.375" style="769" bestFit="1" customWidth="1"/>
    <col min="2407" max="2407" width="16.5" style="769" bestFit="1" customWidth="1"/>
    <col min="2408" max="2409" width="20.125" style="769" bestFit="1" customWidth="1"/>
    <col min="2410" max="2411" width="23" style="769" bestFit="1" customWidth="1"/>
    <col min="2412" max="2412" width="18.625" style="769" bestFit="1" customWidth="1"/>
    <col min="2413" max="2413" width="9.25" style="769" bestFit="1" customWidth="1"/>
    <col min="2414" max="2414" width="7.25" style="769" bestFit="1" customWidth="1"/>
    <col min="2415" max="2415" width="10.375" style="769" bestFit="1" customWidth="1"/>
    <col min="2416" max="2417" width="11.875" style="769" bestFit="1" customWidth="1"/>
    <col min="2418" max="2418" width="14.375" style="769" bestFit="1" customWidth="1"/>
    <col min="2419" max="2419" width="11.875" style="769" bestFit="1" customWidth="1"/>
    <col min="2420" max="2421" width="16.375" style="769" bestFit="1" customWidth="1"/>
    <col min="2422" max="2422" width="11.875" style="769" bestFit="1" customWidth="1"/>
    <col min="2423" max="2424" width="16.375" style="769" bestFit="1" customWidth="1"/>
    <col min="2425" max="2425" width="17.875" style="769" bestFit="1" customWidth="1"/>
    <col min="2426" max="2426" width="16.375" style="769" bestFit="1" customWidth="1"/>
    <col min="2427" max="2427" width="17.875" style="769" bestFit="1" customWidth="1"/>
    <col min="2428" max="2428" width="5.75" style="769" bestFit="1" customWidth="1"/>
    <col min="2429" max="2430" width="9.75" style="769" bestFit="1" customWidth="1"/>
    <col min="2431" max="2431" width="7.75" style="769" bestFit="1" customWidth="1"/>
    <col min="2432" max="2432" width="9.75" style="769" bestFit="1" customWidth="1"/>
    <col min="2433" max="2433" width="59.375" style="769" bestFit="1" customWidth="1"/>
    <col min="2434" max="2434" width="45.5" style="769" bestFit="1" customWidth="1"/>
    <col min="2435" max="2435" width="27.625" style="769" bestFit="1" customWidth="1"/>
    <col min="2436" max="2436" width="11.875" style="769" bestFit="1" customWidth="1"/>
    <col min="2437" max="2440" width="14.125" style="769" bestFit="1" customWidth="1"/>
    <col min="2441" max="2441" width="15.625" style="769" bestFit="1" customWidth="1"/>
    <col min="2442" max="2442" width="14.125" style="769" bestFit="1" customWidth="1"/>
    <col min="2443" max="2444" width="19.625" style="769" bestFit="1" customWidth="1"/>
    <col min="2445" max="2445" width="21.875" style="769" bestFit="1" customWidth="1"/>
    <col min="2446" max="2446" width="19.375" style="769" bestFit="1" customWidth="1"/>
    <col min="2447" max="2447" width="16.375" style="769" bestFit="1" customWidth="1"/>
    <col min="2448" max="2448" width="23" style="769" bestFit="1" customWidth="1"/>
    <col min="2449" max="2450" width="14.125" style="769" bestFit="1" customWidth="1"/>
    <col min="2451" max="2451" width="23.25" style="769" bestFit="1" customWidth="1"/>
    <col min="2452" max="2453" width="14.375" style="769" bestFit="1" customWidth="1"/>
    <col min="2454" max="2454" width="23.125" style="769" bestFit="1" customWidth="1"/>
    <col min="2455" max="2455" width="18.875" style="769" bestFit="1" customWidth="1"/>
    <col min="2456" max="2456" width="14.375" style="769" bestFit="1" customWidth="1"/>
    <col min="2457" max="2457" width="16.5" style="769" bestFit="1" customWidth="1"/>
    <col min="2458" max="2458" width="25.25" style="769" bestFit="1" customWidth="1"/>
    <col min="2459" max="2460" width="18.625" style="769" bestFit="1" customWidth="1"/>
    <col min="2461" max="2461" width="23" style="769" bestFit="1" customWidth="1"/>
    <col min="2462" max="2463" width="26.75" style="769" bestFit="1" customWidth="1"/>
    <col min="2464" max="2464" width="25.25" style="769" bestFit="1" customWidth="1"/>
    <col min="2465" max="2465" width="29.625" style="769" bestFit="1" customWidth="1"/>
    <col min="2466" max="2466" width="25.25" style="769" bestFit="1" customWidth="1"/>
    <col min="2467" max="2467" width="29.625" style="769" bestFit="1" customWidth="1"/>
    <col min="2468" max="2471" width="20.875" style="769" bestFit="1" customWidth="1"/>
    <col min="2472" max="2472" width="13.875" style="769" bestFit="1" customWidth="1"/>
    <col min="2473" max="2473" width="16.5" style="769" bestFit="1" customWidth="1"/>
    <col min="2474" max="2474" width="7.75" style="769" bestFit="1" customWidth="1"/>
    <col min="2475" max="2475" width="20.75" style="769" bestFit="1" customWidth="1"/>
    <col min="2476" max="2478" width="16.375" style="769" bestFit="1" customWidth="1"/>
    <col min="2479" max="2482" width="31" style="769" bestFit="1" customWidth="1"/>
    <col min="2483" max="2484" width="18.625" style="769" bestFit="1" customWidth="1"/>
    <col min="2485" max="2485" width="16.375" style="769" bestFit="1" customWidth="1"/>
    <col min="2486" max="2487" width="18.625" style="769" bestFit="1" customWidth="1"/>
    <col min="2488" max="2488" width="16.375" style="769" bestFit="1" customWidth="1"/>
    <col min="2489" max="2490" width="18.625" style="769" bestFit="1" customWidth="1"/>
    <col min="2491" max="2491" width="20.75" style="769" bestFit="1" customWidth="1"/>
    <col min="2492" max="2493" width="23" style="769" bestFit="1" customWidth="1"/>
    <col min="2494" max="2494" width="25.25" style="769" bestFit="1" customWidth="1"/>
    <col min="2495" max="2495" width="23" style="769" bestFit="1" customWidth="1"/>
    <col min="2496" max="2496" width="20.75" style="769" bestFit="1" customWidth="1"/>
    <col min="2497" max="2498" width="23" style="769" bestFit="1" customWidth="1"/>
    <col min="2499" max="2499" width="25.25" style="769" bestFit="1" customWidth="1"/>
    <col min="2500" max="2500" width="23" style="769" bestFit="1" customWidth="1"/>
    <col min="2501" max="2501" width="18.625" style="769" bestFit="1" customWidth="1"/>
    <col min="2502" max="2504" width="20.75" style="769" bestFit="1" customWidth="1"/>
    <col min="2505" max="2505" width="19.75" style="769" bestFit="1" customWidth="1"/>
    <col min="2506" max="2507" width="22" style="769" bestFit="1" customWidth="1"/>
    <col min="2508" max="2508" width="14.125" style="769" bestFit="1" customWidth="1"/>
    <col min="2509" max="2510" width="20.75" style="769" bestFit="1" customWidth="1"/>
    <col min="2511" max="2512" width="18.625" style="769" bestFit="1" customWidth="1"/>
    <col min="2513" max="2515" width="20.75" style="769" bestFit="1" customWidth="1"/>
    <col min="2516" max="2517" width="23" style="769" bestFit="1" customWidth="1"/>
    <col min="2518" max="2518" width="20.75" style="769" bestFit="1" customWidth="1"/>
    <col min="2519" max="2520" width="23" style="769" bestFit="1" customWidth="1"/>
    <col min="2521" max="2521" width="25.25" style="769" bestFit="1" customWidth="1"/>
    <col min="2522" max="2523" width="23" style="769" bestFit="1" customWidth="1"/>
    <col min="2524" max="2526" width="25.25" style="769" bestFit="1" customWidth="1"/>
    <col min="2527" max="2528" width="27.5" style="769" bestFit="1" customWidth="1"/>
    <col min="2529" max="2529" width="25.25" style="769" bestFit="1" customWidth="1"/>
    <col min="2530" max="2531" width="27.5" style="769" bestFit="1" customWidth="1"/>
    <col min="2532" max="2532" width="29.625" style="769" bestFit="1" customWidth="1"/>
    <col min="2533" max="2533" width="27.5" style="769" bestFit="1" customWidth="1"/>
    <col min="2534" max="2534" width="24.5" style="769" bestFit="1" customWidth="1"/>
    <col min="2535" max="2535" width="29" style="769" bestFit="1" customWidth="1"/>
    <col min="2536" max="2537" width="20.75" style="769" bestFit="1" customWidth="1"/>
    <col min="2538" max="2538" width="27.5" style="769" bestFit="1" customWidth="1"/>
    <col min="2539" max="2540" width="23" style="769" bestFit="1" customWidth="1"/>
    <col min="2541" max="2541" width="29.625" style="769" bestFit="1" customWidth="1"/>
    <col min="2542" max="2542" width="9.125" style="769" bestFit="1" customWidth="1"/>
    <col min="2543" max="2545" width="18.125" style="769" bestFit="1" customWidth="1"/>
    <col min="2546" max="2546" width="20.375" style="769" bestFit="1" customWidth="1"/>
    <col min="2547" max="2547" width="25.25" style="769" bestFit="1" customWidth="1"/>
    <col min="2548" max="2548" width="27.5" style="769" bestFit="1" customWidth="1"/>
    <col min="2549" max="2550" width="9.125" style="769" bestFit="1" customWidth="1"/>
    <col min="2551" max="2551" width="11.25" style="769" bestFit="1" customWidth="1"/>
    <col min="2552" max="2552" width="15" style="769" bestFit="1" customWidth="1"/>
    <col min="2553" max="2553" width="16.375" style="769" bestFit="1" customWidth="1"/>
    <col min="2554" max="2556" width="23.25" style="769" bestFit="1" customWidth="1"/>
    <col min="2557" max="2558" width="20.75" style="769" bestFit="1" customWidth="1"/>
    <col min="2559" max="2559" width="6.625" style="769" bestFit="1" customWidth="1"/>
    <col min="2560" max="2560" width="9" style="769"/>
    <col min="2561" max="2561" width="16.375" style="769" bestFit="1" customWidth="1"/>
    <col min="2562" max="2562" width="14.125" style="769" bestFit="1" customWidth="1"/>
    <col min="2563" max="2565" width="9.75" style="769" bestFit="1" customWidth="1"/>
    <col min="2566" max="2566" width="14.125" style="769" bestFit="1" customWidth="1"/>
    <col min="2567" max="2567" width="15.25" style="769" customWidth="1"/>
    <col min="2568" max="2568" width="14.125" style="769" bestFit="1" customWidth="1"/>
    <col min="2569" max="2569" width="15.25" style="769" bestFit="1" customWidth="1"/>
    <col min="2570" max="2572" width="13.625" style="769" bestFit="1" customWidth="1"/>
    <col min="2573" max="2573" width="12" style="769" bestFit="1" customWidth="1"/>
    <col min="2574" max="2574" width="22.125" style="769" bestFit="1" customWidth="1"/>
    <col min="2575" max="2576" width="30.125" style="769" bestFit="1" customWidth="1"/>
    <col min="2577" max="2578" width="21" style="769" bestFit="1" customWidth="1"/>
    <col min="2579" max="2579" width="18.75" style="769" bestFit="1" customWidth="1"/>
    <col min="2580" max="2580" width="21" style="769" bestFit="1" customWidth="1"/>
    <col min="2581" max="2582" width="9.75" style="769" bestFit="1" customWidth="1"/>
    <col min="2583" max="2583" width="18.875" style="769" bestFit="1" customWidth="1"/>
    <col min="2584" max="2584" width="9.75" style="769" bestFit="1" customWidth="1"/>
    <col min="2585" max="2585" width="18.875" style="769" bestFit="1" customWidth="1"/>
    <col min="2586" max="2587" width="9.75" style="769" bestFit="1" customWidth="1"/>
    <col min="2588" max="2589" width="12.125" style="769" bestFit="1" customWidth="1"/>
    <col min="2590" max="2590" width="7.125" style="769" bestFit="1" customWidth="1"/>
    <col min="2591" max="2591" width="9.75" style="769" bestFit="1" customWidth="1"/>
    <col min="2592" max="2592" width="15.5" style="769" bestFit="1" customWidth="1"/>
    <col min="2593" max="2593" width="19.375" style="769" bestFit="1" customWidth="1"/>
    <col min="2594" max="2594" width="5.75" style="769" bestFit="1" customWidth="1"/>
    <col min="2595" max="2595" width="9.75" style="769" bestFit="1" customWidth="1"/>
    <col min="2596" max="2596" width="11.875" style="769" bestFit="1" customWidth="1"/>
    <col min="2597" max="2597" width="9.125" style="769" bestFit="1" customWidth="1"/>
    <col min="2598" max="2598" width="10.5" style="769" bestFit="1" customWidth="1"/>
    <col min="2599" max="2599" width="16.375" style="769" bestFit="1" customWidth="1"/>
    <col min="2600" max="2600" width="12.125" style="769" bestFit="1" customWidth="1"/>
    <col min="2601" max="2601" width="10.375" style="769" bestFit="1" customWidth="1"/>
    <col min="2602" max="2602" width="11.875" style="769" bestFit="1" customWidth="1"/>
    <col min="2603" max="2611" width="16.375" style="769" bestFit="1" customWidth="1"/>
    <col min="2612" max="2612" width="10.625" style="769" bestFit="1" customWidth="1"/>
    <col min="2613" max="2613" width="11.875" style="769" bestFit="1" customWidth="1"/>
    <col min="2614" max="2614" width="16.375" style="769" bestFit="1" customWidth="1"/>
    <col min="2615" max="2615" width="20.75" style="769" bestFit="1" customWidth="1"/>
    <col min="2616" max="2616" width="16.375" style="769" bestFit="1" customWidth="1"/>
    <col min="2617" max="2617" width="20.75" style="769" bestFit="1" customWidth="1"/>
    <col min="2618" max="2618" width="16.375" style="769" bestFit="1" customWidth="1"/>
    <col min="2619" max="2619" width="20.75" style="769" bestFit="1" customWidth="1"/>
    <col min="2620" max="2620" width="16.375" style="769" bestFit="1" customWidth="1"/>
    <col min="2621" max="2621" width="20.75" style="769" bestFit="1" customWidth="1"/>
    <col min="2622" max="2622" width="16.375" style="769" bestFit="1" customWidth="1"/>
    <col min="2623" max="2623" width="20.75" style="769" bestFit="1" customWidth="1"/>
    <col min="2624" max="2624" width="14.125" style="769" bestFit="1" customWidth="1"/>
    <col min="2625" max="2625" width="18.625" style="769" bestFit="1" customWidth="1"/>
    <col min="2626" max="2626" width="16.375" style="769" bestFit="1" customWidth="1"/>
    <col min="2627" max="2627" width="20.75" style="769" bestFit="1" customWidth="1"/>
    <col min="2628" max="2628" width="16.375" style="769" bestFit="1" customWidth="1"/>
    <col min="2629" max="2629" width="20.75" style="769" bestFit="1" customWidth="1"/>
    <col min="2630" max="2635" width="23" style="769" bestFit="1" customWidth="1"/>
    <col min="2636" max="2637" width="18.625" style="769" bestFit="1" customWidth="1"/>
    <col min="2638" max="2638" width="10.5" style="769" bestFit="1" customWidth="1"/>
    <col min="2639" max="2639" width="11.875" style="769" bestFit="1" customWidth="1"/>
    <col min="2640" max="2640" width="10.5" style="769" bestFit="1" customWidth="1"/>
    <col min="2641" max="2642" width="11.875" style="769" bestFit="1" customWidth="1"/>
    <col min="2643" max="2643" width="16.375" style="769" bestFit="1" customWidth="1"/>
    <col min="2644" max="2644" width="17.875" style="769" bestFit="1" customWidth="1"/>
    <col min="2645" max="2645" width="22.25" style="769" bestFit="1" customWidth="1"/>
    <col min="2646" max="2646" width="7.75" style="769" bestFit="1" customWidth="1"/>
    <col min="2647" max="2649" width="11.875" style="769" bestFit="1" customWidth="1"/>
    <col min="2650" max="2650" width="16.375" style="769" bestFit="1" customWidth="1"/>
    <col min="2651" max="2653" width="11.875" style="769" bestFit="1" customWidth="1"/>
    <col min="2654" max="2654" width="14.125" style="769" bestFit="1" customWidth="1"/>
    <col min="2655" max="2655" width="11.875" style="769" bestFit="1" customWidth="1"/>
    <col min="2656" max="2656" width="16.375" style="769" bestFit="1" customWidth="1"/>
    <col min="2657" max="2657" width="18.625" style="769" bestFit="1" customWidth="1"/>
    <col min="2658" max="2658" width="10.5" style="769" bestFit="1" customWidth="1"/>
    <col min="2659" max="2659" width="14.25" style="769" bestFit="1" customWidth="1"/>
    <col min="2660" max="2661" width="13.375" style="769" bestFit="1" customWidth="1"/>
    <col min="2662" max="2662" width="16.375" style="769" bestFit="1" customWidth="1"/>
    <col min="2663" max="2663" width="16.5" style="769" bestFit="1" customWidth="1"/>
    <col min="2664" max="2665" width="20.125" style="769" bestFit="1" customWidth="1"/>
    <col min="2666" max="2667" width="23" style="769" bestFit="1" customWidth="1"/>
    <col min="2668" max="2668" width="18.625" style="769" bestFit="1" customWidth="1"/>
    <col min="2669" max="2669" width="9.25" style="769" bestFit="1" customWidth="1"/>
    <col min="2670" max="2670" width="7.25" style="769" bestFit="1" customWidth="1"/>
    <col min="2671" max="2671" width="10.375" style="769" bestFit="1" customWidth="1"/>
    <col min="2672" max="2673" width="11.875" style="769" bestFit="1" customWidth="1"/>
    <col min="2674" max="2674" width="14.375" style="769" bestFit="1" customWidth="1"/>
    <col min="2675" max="2675" width="11.875" style="769" bestFit="1" customWidth="1"/>
    <col min="2676" max="2677" width="16.375" style="769" bestFit="1" customWidth="1"/>
    <col min="2678" max="2678" width="11.875" style="769" bestFit="1" customWidth="1"/>
    <col min="2679" max="2680" width="16.375" style="769" bestFit="1" customWidth="1"/>
    <col min="2681" max="2681" width="17.875" style="769" bestFit="1" customWidth="1"/>
    <col min="2682" max="2682" width="16.375" style="769" bestFit="1" customWidth="1"/>
    <col min="2683" max="2683" width="17.875" style="769" bestFit="1" customWidth="1"/>
    <col min="2684" max="2684" width="5.75" style="769" bestFit="1" customWidth="1"/>
    <col min="2685" max="2686" width="9.75" style="769" bestFit="1" customWidth="1"/>
    <col min="2687" max="2687" width="7.75" style="769" bestFit="1" customWidth="1"/>
    <col min="2688" max="2688" width="9.75" style="769" bestFit="1" customWidth="1"/>
    <col min="2689" max="2689" width="59.375" style="769" bestFit="1" customWidth="1"/>
    <col min="2690" max="2690" width="45.5" style="769" bestFit="1" customWidth="1"/>
    <col min="2691" max="2691" width="27.625" style="769" bestFit="1" customWidth="1"/>
    <col min="2692" max="2692" width="11.875" style="769" bestFit="1" customWidth="1"/>
    <col min="2693" max="2696" width="14.125" style="769" bestFit="1" customWidth="1"/>
    <col min="2697" max="2697" width="15.625" style="769" bestFit="1" customWidth="1"/>
    <col min="2698" max="2698" width="14.125" style="769" bestFit="1" customWidth="1"/>
    <col min="2699" max="2700" width="19.625" style="769" bestFit="1" customWidth="1"/>
    <col min="2701" max="2701" width="21.875" style="769" bestFit="1" customWidth="1"/>
    <col min="2702" max="2702" width="19.375" style="769" bestFit="1" customWidth="1"/>
    <col min="2703" max="2703" width="16.375" style="769" bestFit="1" customWidth="1"/>
    <col min="2704" max="2704" width="23" style="769" bestFit="1" customWidth="1"/>
    <col min="2705" max="2706" width="14.125" style="769" bestFit="1" customWidth="1"/>
    <col min="2707" max="2707" width="23.25" style="769" bestFit="1" customWidth="1"/>
    <col min="2708" max="2709" width="14.375" style="769" bestFit="1" customWidth="1"/>
    <col min="2710" max="2710" width="23.125" style="769" bestFit="1" customWidth="1"/>
    <col min="2711" max="2711" width="18.875" style="769" bestFit="1" customWidth="1"/>
    <col min="2712" max="2712" width="14.375" style="769" bestFit="1" customWidth="1"/>
    <col min="2713" max="2713" width="16.5" style="769" bestFit="1" customWidth="1"/>
    <col min="2714" max="2714" width="25.25" style="769" bestFit="1" customWidth="1"/>
    <col min="2715" max="2716" width="18.625" style="769" bestFit="1" customWidth="1"/>
    <col min="2717" max="2717" width="23" style="769" bestFit="1" customWidth="1"/>
    <col min="2718" max="2719" width="26.75" style="769" bestFit="1" customWidth="1"/>
    <col min="2720" max="2720" width="25.25" style="769" bestFit="1" customWidth="1"/>
    <col min="2721" max="2721" width="29.625" style="769" bestFit="1" customWidth="1"/>
    <col min="2722" max="2722" width="25.25" style="769" bestFit="1" customWidth="1"/>
    <col min="2723" max="2723" width="29.625" style="769" bestFit="1" customWidth="1"/>
    <col min="2724" max="2727" width="20.875" style="769" bestFit="1" customWidth="1"/>
    <col min="2728" max="2728" width="13.875" style="769" bestFit="1" customWidth="1"/>
    <col min="2729" max="2729" width="16.5" style="769" bestFit="1" customWidth="1"/>
    <col min="2730" max="2730" width="7.75" style="769" bestFit="1" customWidth="1"/>
    <col min="2731" max="2731" width="20.75" style="769" bestFit="1" customWidth="1"/>
    <col min="2732" max="2734" width="16.375" style="769" bestFit="1" customWidth="1"/>
    <col min="2735" max="2738" width="31" style="769" bestFit="1" customWidth="1"/>
    <col min="2739" max="2740" width="18.625" style="769" bestFit="1" customWidth="1"/>
    <col min="2741" max="2741" width="16.375" style="769" bestFit="1" customWidth="1"/>
    <col min="2742" max="2743" width="18.625" style="769" bestFit="1" customWidth="1"/>
    <col min="2744" max="2744" width="16.375" style="769" bestFit="1" customWidth="1"/>
    <col min="2745" max="2746" width="18.625" style="769" bestFit="1" customWidth="1"/>
    <col min="2747" max="2747" width="20.75" style="769" bestFit="1" customWidth="1"/>
    <col min="2748" max="2749" width="23" style="769" bestFit="1" customWidth="1"/>
    <col min="2750" max="2750" width="25.25" style="769" bestFit="1" customWidth="1"/>
    <col min="2751" max="2751" width="23" style="769" bestFit="1" customWidth="1"/>
    <col min="2752" max="2752" width="20.75" style="769" bestFit="1" customWidth="1"/>
    <col min="2753" max="2754" width="23" style="769" bestFit="1" customWidth="1"/>
    <col min="2755" max="2755" width="25.25" style="769" bestFit="1" customWidth="1"/>
    <col min="2756" max="2756" width="23" style="769" bestFit="1" customWidth="1"/>
    <col min="2757" max="2757" width="18.625" style="769" bestFit="1" customWidth="1"/>
    <col min="2758" max="2760" width="20.75" style="769" bestFit="1" customWidth="1"/>
    <col min="2761" max="2761" width="19.75" style="769" bestFit="1" customWidth="1"/>
    <col min="2762" max="2763" width="22" style="769" bestFit="1" customWidth="1"/>
    <col min="2764" max="2764" width="14.125" style="769" bestFit="1" customWidth="1"/>
    <col min="2765" max="2766" width="20.75" style="769" bestFit="1" customWidth="1"/>
    <col min="2767" max="2768" width="18.625" style="769" bestFit="1" customWidth="1"/>
    <col min="2769" max="2771" width="20.75" style="769" bestFit="1" customWidth="1"/>
    <col min="2772" max="2773" width="23" style="769" bestFit="1" customWidth="1"/>
    <col min="2774" max="2774" width="20.75" style="769" bestFit="1" customWidth="1"/>
    <col min="2775" max="2776" width="23" style="769" bestFit="1" customWidth="1"/>
    <col min="2777" max="2777" width="25.25" style="769" bestFit="1" customWidth="1"/>
    <col min="2778" max="2779" width="23" style="769" bestFit="1" customWidth="1"/>
    <col min="2780" max="2782" width="25.25" style="769" bestFit="1" customWidth="1"/>
    <col min="2783" max="2784" width="27.5" style="769" bestFit="1" customWidth="1"/>
    <col min="2785" max="2785" width="25.25" style="769" bestFit="1" customWidth="1"/>
    <col min="2786" max="2787" width="27.5" style="769" bestFit="1" customWidth="1"/>
    <col min="2788" max="2788" width="29.625" style="769" bestFit="1" customWidth="1"/>
    <col min="2789" max="2789" width="27.5" style="769" bestFit="1" customWidth="1"/>
    <col min="2790" max="2790" width="24.5" style="769" bestFit="1" customWidth="1"/>
    <col min="2791" max="2791" width="29" style="769" bestFit="1" customWidth="1"/>
    <col min="2792" max="2793" width="20.75" style="769" bestFit="1" customWidth="1"/>
    <col min="2794" max="2794" width="27.5" style="769" bestFit="1" customWidth="1"/>
    <col min="2795" max="2796" width="23" style="769" bestFit="1" customWidth="1"/>
    <col min="2797" max="2797" width="29.625" style="769" bestFit="1" customWidth="1"/>
    <col min="2798" max="2798" width="9.125" style="769" bestFit="1" customWidth="1"/>
    <col min="2799" max="2801" width="18.125" style="769" bestFit="1" customWidth="1"/>
    <col min="2802" max="2802" width="20.375" style="769" bestFit="1" customWidth="1"/>
    <col min="2803" max="2803" width="25.25" style="769" bestFit="1" customWidth="1"/>
    <col min="2804" max="2804" width="27.5" style="769" bestFit="1" customWidth="1"/>
    <col min="2805" max="2806" width="9.125" style="769" bestFit="1" customWidth="1"/>
    <col min="2807" max="2807" width="11.25" style="769" bestFit="1" customWidth="1"/>
    <col min="2808" max="2808" width="15" style="769" bestFit="1" customWidth="1"/>
    <col min="2809" max="2809" width="16.375" style="769" bestFit="1" customWidth="1"/>
    <col min="2810" max="2812" width="23.25" style="769" bestFit="1" customWidth="1"/>
    <col min="2813" max="2814" width="20.75" style="769" bestFit="1" customWidth="1"/>
    <col min="2815" max="2815" width="6.625" style="769" bestFit="1" customWidth="1"/>
    <col min="2816" max="2816" width="9" style="769"/>
    <col min="2817" max="2817" width="16.375" style="769" bestFit="1" customWidth="1"/>
    <col min="2818" max="2818" width="14.125" style="769" bestFit="1" customWidth="1"/>
    <col min="2819" max="2821" width="9.75" style="769" bestFit="1" customWidth="1"/>
    <col min="2822" max="2822" width="14.125" style="769" bestFit="1" customWidth="1"/>
    <col min="2823" max="2823" width="15.25" style="769" customWidth="1"/>
    <col min="2824" max="2824" width="14.125" style="769" bestFit="1" customWidth="1"/>
    <col min="2825" max="2825" width="15.25" style="769" bestFit="1" customWidth="1"/>
    <col min="2826" max="2828" width="13.625" style="769" bestFit="1" customWidth="1"/>
    <col min="2829" max="2829" width="12" style="769" bestFit="1" customWidth="1"/>
    <col min="2830" max="2830" width="22.125" style="769" bestFit="1" customWidth="1"/>
    <col min="2831" max="2832" width="30.125" style="769" bestFit="1" customWidth="1"/>
    <col min="2833" max="2834" width="21" style="769" bestFit="1" customWidth="1"/>
    <col min="2835" max="2835" width="18.75" style="769" bestFit="1" customWidth="1"/>
    <col min="2836" max="2836" width="21" style="769" bestFit="1" customWidth="1"/>
    <col min="2837" max="2838" width="9.75" style="769" bestFit="1" customWidth="1"/>
    <col min="2839" max="2839" width="18.875" style="769" bestFit="1" customWidth="1"/>
    <col min="2840" max="2840" width="9.75" style="769" bestFit="1" customWidth="1"/>
    <col min="2841" max="2841" width="18.875" style="769" bestFit="1" customWidth="1"/>
    <col min="2842" max="2843" width="9.75" style="769" bestFit="1" customWidth="1"/>
    <col min="2844" max="2845" width="12.125" style="769" bestFit="1" customWidth="1"/>
    <col min="2846" max="2846" width="7.125" style="769" bestFit="1" customWidth="1"/>
    <col min="2847" max="2847" width="9.75" style="769" bestFit="1" customWidth="1"/>
    <col min="2848" max="2848" width="15.5" style="769" bestFit="1" customWidth="1"/>
    <col min="2849" max="2849" width="19.375" style="769" bestFit="1" customWidth="1"/>
    <col min="2850" max="2850" width="5.75" style="769" bestFit="1" customWidth="1"/>
    <col min="2851" max="2851" width="9.75" style="769" bestFit="1" customWidth="1"/>
    <col min="2852" max="2852" width="11.875" style="769" bestFit="1" customWidth="1"/>
    <col min="2853" max="2853" width="9.125" style="769" bestFit="1" customWidth="1"/>
    <col min="2854" max="2854" width="10.5" style="769" bestFit="1" customWidth="1"/>
    <col min="2855" max="2855" width="16.375" style="769" bestFit="1" customWidth="1"/>
    <col min="2856" max="2856" width="12.125" style="769" bestFit="1" customWidth="1"/>
    <col min="2857" max="2857" width="10.375" style="769" bestFit="1" customWidth="1"/>
    <col min="2858" max="2858" width="11.875" style="769" bestFit="1" customWidth="1"/>
    <col min="2859" max="2867" width="16.375" style="769" bestFit="1" customWidth="1"/>
    <col min="2868" max="2868" width="10.625" style="769" bestFit="1" customWidth="1"/>
    <col min="2869" max="2869" width="11.875" style="769" bestFit="1" customWidth="1"/>
    <col min="2870" max="2870" width="16.375" style="769" bestFit="1" customWidth="1"/>
    <col min="2871" max="2871" width="20.75" style="769" bestFit="1" customWidth="1"/>
    <col min="2872" max="2872" width="16.375" style="769" bestFit="1" customWidth="1"/>
    <col min="2873" max="2873" width="20.75" style="769" bestFit="1" customWidth="1"/>
    <col min="2874" max="2874" width="16.375" style="769" bestFit="1" customWidth="1"/>
    <col min="2875" max="2875" width="20.75" style="769" bestFit="1" customWidth="1"/>
    <col min="2876" max="2876" width="16.375" style="769" bestFit="1" customWidth="1"/>
    <col min="2877" max="2877" width="20.75" style="769" bestFit="1" customWidth="1"/>
    <col min="2878" max="2878" width="16.375" style="769" bestFit="1" customWidth="1"/>
    <col min="2879" max="2879" width="20.75" style="769" bestFit="1" customWidth="1"/>
    <col min="2880" max="2880" width="14.125" style="769" bestFit="1" customWidth="1"/>
    <col min="2881" max="2881" width="18.625" style="769" bestFit="1" customWidth="1"/>
    <col min="2882" max="2882" width="16.375" style="769" bestFit="1" customWidth="1"/>
    <col min="2883" max="2883" width="20.75" style="769" bestFit="1" customWidth="1"/>
    <col min="2884" max="2884" width="16.375" style="769" bestFit="1" customWidth="1"/>
    <col min="2885" max="2885" width="20.75" style="769" bestFit="1" customWidth="1"/>
    <col min="2886" max="2891" width="23" style="769" bestFit="1" customWidth="1"/>
    <col min="2892" max="2893" width="18.625" style="769" bestFit="1" customWidth="1"/>
    <col min="2894" max="2894" width="10.5" style="769" bestFit="1" customWidth="1"/>
    <col min="2895" max="2895" width="11.875" style="769" bestFit="1" customWidth="1"/>
    <col min="2896" max="2896" width="10.5" style="769" bestFit="1" customWidth="1"/>
    <col min="2897" max="2898" width="11.875" style="769" bestFit="1" customWidth="1"/>
    <col min="2899" max="2899" width="16.375" style="769" bestFit="1" customWidth="1"/>
    <col min="2900" max="2900" width="17.875" style="769" bestFit="1" customWidth="1"/>
    <col min="2901" max="2901" width="22.25" style="769" bestFit="1" customWidth="1"/>
    <col min="2902" max="2902" width="7.75" style="769" bestFit="1" customWidth="1"/>
    <col min="2903" max="2905" width="11.875" style="769" bestFit="1" customWidth="1"/>
    <col min="2906" max="2906" width="16.375" style="769" bestFit="1" customWidth="1"/>
    <col min="2907" max="2909" width="11.875" style="769" bestFit="1" customWidth="1"/>
    <col min="2910" max="2910" width="14.125" style="769" bestFit="1" customWidth="1"/>
    <col min="2911" max="2911" width="11.875" style="769" bestFit="1" customWidth="1"/>
    <col min="2912" max="2912" width="16.375" style="769" bestFit="1" customWidth="1"/>
    <col min="2913" max="2913" width="18.625" style="769" bestFit="1" customWidth="1"/>
    <col min="2914" max="2914" width="10.5" style="769" bestFit="1" customWidth="1"/>
    <col min="2915" max="2915" width="14.25" style="769" bestFit="1" customWidth="1"/>
    <col min="2916" max="2917" width="13.375" style="769" bestFit="1" customWidth="1"/>
    <col min="2918" max="2918" width="16.375" style="769" bestFit="1" customWidth="1"/>
    <col min="2919" max="2919" width="16.5" style="769" bestFit="1" customWidth="1"/>
    <col min="2920" max="2921" width="20.125" style="769" bestFit="1" customWidth="1"/>
    <col min="2922" max="2923" width="23" style="769" bestFit="1" customWidth="1"/>
    <col min="2924" max="2924" width="18.625" style="769" bestFit="1" customWidth="1"/>
    <col min="2925" max="2925" width="9.25" style="769" bestFit="1" customWidth="1"/>
    <col min="2926" max="2926" width="7.25" style="769" bestFit="1" customWidth="1"/>
    <col min="2927" max="2927" width="10.375" style="769" bestFit="1" customWidth="1"/>
    <col min="2928" max="2929" width="11.875" style="769" bestFit="1" customWidth="1"/>
    <col min="2930" max="2930" width="14.375" style="769" bestFit="1" customWidth="1"/>
    <col min="2931" max="2931" width="11.875" style="769" bestFit="1" customWidth="1"/>
    <col min="2932" max="2933" width="16.375" style="769" bestFit="1" customWidth="1"/>
    <col min="2934" max="2934" width="11.875" style="769" bestFit="1" customWidth="1"/>
    <col min="2935" max="2936" width="16.375" style="769" bestFit="1" customWidth="1"/>
    <col min="2937" max="2937" width="17.875" style="769" bestFit="1" customWidth="1"/>
    <col min="2938" max="2938" width="16.375" style="769" bestFit="1" customWidth="1"/>
    <col min="2939" max="2939" width="17.875" style="769" bestFit="1" customWidth="1"/>
    <col min="2940" max="2940" width="5.75" style="769" bestFit="1" customWidth="1"/>
    <col min="2941" max="2942" width="9.75" style="769" bestFit="1" customWidth="1"/>
    <col min="2943" max="2943" width="7.75" style="769" bestFit="1" customWidth="1"/>
    <col min="2944" max="2944" width="9.75" style="769" bestFit="1" customWidth="1"/>
    <col min="2945" max="2945" width="59.375" style="769" bestFit="1" customWidth="1"/>
    <col min="2946" max="2946" width="45.5" style="769" bestFit="1" customWidth="1"/>
    <col min="2947" max="2947" width="27.625" style="769" bestFit="1" customWidth="1"/>
    <col min="2948" max="2948" width="11.875" style="769" bestFit="1" customWidth="1"/>
    <col min="2949" max="2952" width="14.125" style="769" bestFit="1" customWidth="1"/>
    <col min="2953" max="2953" width="15.625" style="769" bestFit="1" customWidth="1"/>
    <col min="2954" max="2954" width="14.125" style="769" bestFit="1" customWidth="1"/>
    <col min="2955" max="2956" width="19.625" style="769" bestFit="1" customWidth="1"/>
    <col min="2957" max="2957" width="21.875" style="769" bestFit="1" customWidth="1"/>
    <col min="2958" max="2958" width="19.375" style="769" bestFit="1" customWidth="1"/>
    <col min="2959" max="2959" width="16.375" style="769" bestFit="1" customWidth="1"/>
    <col min="2960" max="2960" width="23" style="769" bestFit="1" customWidth="1"/>
    <col min="2961" max="2962" width="14.125" style="769" bestFit="1" customWidth="1"/>
    <col min="2963" max="2963" width="23.25" style="769" bestFit="1" customWidth="1"/>
    <col min="2964" max="2965" width="14.375" style="769" bestFit="1" customWidth="1"/>
    <col min="2966" max="2966" width="23.125" style="769" bestFit="1" customWidth="1"/>
    <col min="2967" max="2967" width="18.875" style="769" bestFit="1" customWidth="1"/>
    <col min="2968" max="2968" width="14.375" style="769" bestFit="1" customWidth="1"/>
    <col min="2969" max="2969" width="16.5" style="769" bestFit="1" customWidth="1"/>
    <col min="2970" max="2970" width="25.25" style="769" bestFit="1" customWidth="1"/>
    <col min="2971" max="2972" width="18.625" style="769" bestFit="1" customWidth="1"/>
    <col min="2973" max="2973" width="23" style="769" bestFit="1" customWidth="1"/>
    <col min="2974" max="2975" width="26.75" style="769" bestFit="1" customWidth="1"/>
    <col min="2976" max="2976" width="25.25" style="769" bestFit="1" customWidth="1"/>
    <col min="2977" max="2977" width="29.625" style="769" bestFit="1" customWidth="1"/>
    <col min="2978" max="2978" width="25.25" style="769" bestFit="1" customWidth="1"/>
    <col min="2979" max="2979" width="29.625" style="769" bestFit="1" customWidth="1"/>
    <col min="2980" max="2983" width="20.875" style="769" bestFit="1" customWidth="1"/>
    <col min="2984" max="2984" width="13.875" style="769" bestFit="1" customWidth="1"/>
    <col min="2985" max="2985" width="16.5" style="769" bestFit="1" customWidth="1"/>
    <col min="2986" max="2986" width="7.75" style="769" bestFit="1" customWidth="1"/>
    <col min="2987" max="2987" width="20.75" style="769" bestFit="1" customWidth="1"/>
    <col min="2988" max="2990" width="16.375" style="769" bestFit="1" customWidth="1"/>
    <col min="2991" max="2994" width="31" style="769" bestFit="1" customWidth="1"/>
    <col min="2995" max="2996" width="18.625" style="769" bestFit="1" customWidth="1"/>
    <col min="2997" max="2997" width="16.375" style="769" bestFit="1" customWidth="1"/>
    <col min="2998" max="2999" width="18.625" style="769" bestFit="1" customWidth="1"/>
    <col min="3000" max="3000" width="16.375" style="769" bestFit="1" customWidth="1"/>
    <col min="3001" max="3002" width="18.625" style="769" bestFit="1" customWidth="1"/>
    <col min="3003" max="3003" width="20.75" style="769" bestFit="1" customWidth="1"/>
    <col min="3004" max="3005" width="23" style="769" bestFit="1" customWidth="1"/>
    <col min="3006" max="3006" width="25.25" style="769" bestFit="1" customWidth="1"/>
    <col min="3007" max="3007" width="23" style="769" bestFit="1" customWidth="1"/>
    <col min="3008" max="3008" width="20.75" style="769" bestFit="1" customWidth="1"/>
    <col min="3009" max="3010" width="23" style="769" bestFit="1" customWidth="1"/>
    <col min="3011" max="3011" width="25.25" style="769" bestFit="1" customWidth="1"/>
    <col min="3012" max="3012" width="23" style="769" bestFit="1" customWidth="1"/>
    <col min="3013" max="3013" width="18.625" style="769" bestFit="1" customWidth="1"/>
    <col min="3014" max="3016" width="20.75" style="769" bestFit="1" customWidth="1"/>
    <col min="3017" max="3017" width="19.75" style="769" bestFit="1" customWidth="1"/>
    <col min="3018" max="3019" width="22" style="769" bestFit="1" customWidth="1"/>
    <col min="3020" max="3020" width="14.125" style="769" bestFit="1" customWidth="1"/>
    <col min="3021" max="3022" width="20.75" style="769" bestFit="1" customWidth="1"/>
    <col min="3023" max="3024" width="18.625" style="769" bestFit="1" customWidth="1"/>
    <col min="3025" max="3027" width="20.75" style="769" bestFit="1" customWidth="1"/>
    <col min="3028" max="3029" width="23" style="769" bestFit="1" customWidth="1"/>
    <col min="3030" max="3030" width="20.75" style="769" bestFit="1" customWidth="1"/>
    <col min="3031" max="3032" width="23" style="769" bestFit="1" customWidth="1"/>
    <col min="3033" max="3033" width="25.25" style="769" bestFit="1" customWidth="1"/>
    <col min="3034" max="3035" width="23" style="769" bestFit="1" customWidth="1"/>
    <col min="3036" max="3038" width="25.25" style="769" bestFit="1" customWidth="1"/>
    <col min="3039" max="3040" width="27.5" style="769" bestFit="1" customWidth="1"/>
    <col min="3041" max="3041" width="25.25" style="769" bestFit="1" customWidth="1"/>
    <col min="3042" max="3043" width="27.5" style="769" bestFit="1" customWidth="1"/>
    <col min="3044" max="3044" width="29.625" style="769" bestFit="1" customWidth="1"/>
    <col min="3045" max="3045" width="27.5" style="769" bestFit="1" customWidth="1"/>
    <col min="3046" max="3046" width="24.5" style="769" bestFit="1" customWidth="1"/>
    <col min="3047" max="3047" width="29" style="769" bestFit="1" customWidth="1"/>
    <col min="3048" max="3049" width="20.75" style="769" bestFit="1" customWidth="1"/>
    <col min="3050" max="3050" width="27.5" style="769" bestFit="1" customWidth="1"/>
    <col min="3051" max="3052" width="23" style="769" bestFit="1" customWidth="1"/>
    <col min="3053" max="3053" width="29.625" style="769" bestFit="1" customWidth="1"/>
    <col min="3054" max="3054" width="9.125" style="769" bestFit="1" customWidth="1"/>
    <col min="3055" max="3057" width="18.125" style="769" bestFit="1" customWidth="1"/>
    <col min="3058" max="3058" width="20.375" style="769" bestFit="1" customWidth="1"/>
    <col min="3059" max="3059" width="25.25" style="769" bestFit="1" customWidth="1"/>
    <col min="3060" max="3060" width="27.5" style="769" bestFit="1" customWidth="1"/>
    <col min="3061" max="3062" width="9.125" style="769" bestFit="1" customWidth="1"/>
    <col min="3063" max="3063" width="11.25" style="769" bestFit="1" customWidth="1"/>
    <col min="3064" max="3064" width="15" style="769" bestFit="1" customWidth="1"/>
    <col min="3065" max="3065" width="16.375" style="769" bestFit="1" customWidth="1"/>
    <col min="3066" max="3068" width="23.25" style="769" bestFit="1" customWidth="1"/>
    <col min="3069" max="3070" width="20.75" style="769" bestFit="1" customWidth="1"/>
    <col min="3071" max="3071" width="6.625" style="769" bestFit="1" customWidth="1"/>
    <col min="3072" max="3072" width="9" style="769"/>
    <col min="3073" max="3073" width="16.375" style="769" bestFit="1" customWidth="1"/>
    <col min="3074" max="3074" width="14.125" style="769" bestFit="1" customWidth="1"/>
    <col min="3075" max="3077" width="9.75" style="769" bestFit="1" customWidth="1"/>
    <col min="3078" max="3078" width="14.125" style="769" bestFit="1" customWidth="1"/>
    <col min="3079" max="3079" width="15.25" style="769" customWidth="1"/>
    <col min="3080" max="3080" width="14.125" style="769" bestFit="1" customWidth="1"/>
    <col min="3081" max="3081" width="15.25" style="769" bestFit="1" customWidth="1"/>
    <col min="3082" max="3084" width="13.625" style="769" bestFit="1" customWidth="1"/>
    <col min="3085" max="3085" width="12" style="769" bestFit="1" customWidth="1"/>
    <col min="3086" max="3086" width="22.125" style="769" bestFit="1" customWidth="1"/>
    <col min="3087" max="3088" width="30.125" style="769" bestFit="1" customWidth="1"/>
    <col min="3089" max="3090" width="21" style="769" bestFit="1" customWidth="1"/>
    <col min="3091" max="3091" width="18.75" style="769" bestFit="1" customWidth="1"/>
    <col min="3092" max="3092" width="21" style="769" bestFit="1" customWidth="1"/>
    <col min="3093" max="3094" width="9.75" style="769" bestFit="1" customWidth="1"/>
    <col min="3095" max="3095" width="18.875" style="769" bestFit="1" customWidth="1"/>
    <col min="3096" max="3096" width="9.75" style="769" bestFit="1" customWidth="1"/>
    <col min="3097" max="3097" width="18.875" style="769" bestFit="1" customWidth="1"/>
    <col min="3098" max="3099" width="9.75" style="769" bestFit="1" customWidth="1"/>
    <col min="3100" max="3101" width="12.125" style="769" bestFit="1" customWidth="1"/>
    <col min="3102" max="3102" width="7.125" style="769" bestFit="1" customWidth="1"/>
    <col min="3103" max="3103" width="9.75" style="769" bestFit="1" customWidth="1"/>
    <col min="3104" max="3104" width="15.5" style="769" bestFit="1" customWidth="1"/>
    <col min="3105" max="3105" width="19.375" style="769" bestFit="1" customWidth="1"/>
    <col min="3106" max="3106" width="5.75" style="769" bestFit="1" customWidth="1"/>
    <col min="3107" max="3107" width="9.75" style="769" bestFit="1" customWidth="1"/>
    <col min="3108" max="3108" width="11.875" style="769" bestFit="1" customWidth="1"/>
    <col min="3109" max="3109" width="9.125" style="769" bestFit="1" customWidth="1"/>
    <col min="3110" max="3110" width="10.5" style="769" bestFit="1" customWidth="1"/>
    <col min="3111" max="3111" width="16.375" style="769" bestFit="1" customWidth="1"/>
    <col min="3112" max="3112" width="12.125" style="769" bestFit="1" customWidth="1"/>
    <col min="3113" max="3113" width="10.375" style="769" bestFit="1" customWidth="1"/>
    <col min="3114" max="3114" width="11.875" style="769" bestFit="1" customWidth="1"/>
    <col min="3115" max="3123" width="16.375" style="769" bestFit="1" customWidth="1"/>
    <col min="3124" max="3124" width="10.625" style="769" bestFit="1" customWidth="1"/>
    <col min="3125" max="3125" width="11.875" style="769" bestFit="1" customWidth="1"/>
    <col min="3126" max="3126" width="16.375" style="769" bestFit="1" customWidth="1"/>
    <col min="3127" max="3127" width="20.75" style="769" bestFit="1" customWidth="1"/>
    <col min="3128" max="3128" width="16.375" style="769" bestFit="1" customWidth="1"/>
    <col min="3129" max="3129" width="20.75" style="769" bestFit="1" customWidth="1"/>
    <col min="3130" max="3130" width="16.375" style="769" bestFit="1" customWidth="1"/>
    <col min="3131" max="3131" width="20.75" style="769" bestFit="1" customWidth="1"/>
    <col min="3132" max="3132" width="16.375" style="769" bestFit="1" customWidth="1"/>
    <col min="3133" max="3133" width="20.75" style="769" bestFit="1" customWidth="1"/>
    <col min="3134" max="3134" width="16.375" style="769" bestFit="1" customWidth="1"/>
    <col min="3135" max="3135" width="20.75" style="769" bestFit="1" customWidth="1"/>
    <col min="3136" max="3136" width="14.125" style="769" bestFit="1" customWidth="1"/>
    <col min="3137" max="3137" width="18.625" style="769" bestFit="1" customWidth="1"/>
    <col min="3138" max="3138" width="16.375" style="769" bestFit="1" customWidth="1"/>
    <col min="3139" max="3139" width="20.75" style="769" bestFit="1" customWidth="1"/>
    <col min="3140" max="3140" width="16.375" style="769" bestFit="1" customWidth="1"/>
    <col min="3141" max="3141" width="20.75" style="769" bestFit="1" customWidth="1"/>
    <col min="3142" max="3147" width="23" style="769" bestFit="1" customWidth="1"/>
    <col min="3148" max="3149" width="18.625" style="769" bestFit="1" customWidth="1"/>
    <col min="3150" max="3150" width="10.5" style="769" bestFit="1" customWidth="1"/>
    <col min="3151" max="3151" width="11.875" style="769" bestFit="1" customWidth="1"/>
    <col min="3152" max="3152" width="10.5" style="769" bestFit="1" customWidth="1"/>
    <col min="3153" max="3154" width="11.875" style="769" bestFit="1" customWidth="1"/>
    <col min="3155" max="3155" width="16.375" style="769" bestFit="1" customWidth="1"/>
    <col min="3156" max="3156" width="17.875" style="769" bestFit="1" customWidth="1"/>
    <col min="3157" max="3157" width="22.25" style="769" bestFit="1" customWidth="1"/>
    <col min="3158" max="3158" width="7.75" style="769" bestFit="1" customWidth="1"/>
    <col min="3159" max="3161" width="11.875" style="769" bestFit="1" customWidth="1"/>
    <col min="3162" max="3162" width="16.375" style="769" bestFit="1" customWidth="1"/>
    <col min="3163" max="3165" width="11.875" style="769" bestFit="1" customWidth="1"/>
    <col min="3166" max="3166" width="14.125" style="769" bestFit="1" customWidth="1"/>
    <col min="3167" max="3167" width="11.875" style="769" bestFit="1" customWidth="1"/>
    <col min="3168" max="3168" width="16.375" style="769" bestFit="1" customWidth="1"/>
    <col min="3169" max="3169" width="18.625" style="769" bestFit="1" customWidth="1"/>
    <col min="3170" max="3170" width="10.5" style="769" bestFit="1" customWidth="1"/>
    <col min="3171" max="3171" width="14.25" style="769" bestFit="1" customWidth="1"/>
    <col min="3172" max="3173" width="13.375" style="769" bestFit="1" customWidth="1"/>
    <col min="3174" max="3174" width="16.375" style="769" bestFit="1" customWidth="1"/>
    <col min="3175" max="3175" width="16.5" style="769" bestFit="1" customWidth="1"/>
    <col min="3176" max="3177" width="20.125" style="769" bestFit="1" customWidth="1"/>
    <col min="3178" max="3179" width="23" style="769" bestFit="1" customWidth="1"/>
    <col min="3180" max="3180" width="18.625" style="769" bestFit="1" customWidth="1"/>
    <col min="3181" max="3181" width="9.25" style="769" bestFit="1" customWidth="1"/>
    <col min="3182" max="3182" width="7.25" style="769" bestFit="1" customWidth="1"/>
    <col min="3183" max="3183" width="10.375" style="769" bestFit="1" customWidth="1"/>
    <col min="3184" max="3185" width="11.875" style="769" bestFit="1" customWidth="1"/>
    <col min="3186" max="3186" width="14.375" style="769" bestFit="1" customWidth="1"/>
    <col min="3187" max="3187" width="11.875" style="769" bestFit="1" customWidth="1"/>
    <col min="3188" max="3189" width="16.375" style="769" bestFit="1" customWidth="1"/>
    <col min="3190" max="3190" width="11.875" style="769" bestFit="1" customWidth="1"/>
    <col min="3191" max="3192" width="16.375" style="769" bestFit="1" customWidth="1"/>
    <col min="3193" max="3193" width="17.875" style="769" bestFit="1" customWidth="1"/>
    <col min="3194" max="3194" width="16.375" style="769" bestFit="1" customWidth="1"/>
    <col min="3195" max="3195" width="17.875" style="769" bestFit="1" customWidth="1"/>
    <col min="3196" max="3196" width="5.75" style="769" bestFit="1" customWidth="1"/>
    <col min="3197" max="3198" width="9.75" style="769" bestFit="1" customWidth="1"/>
    <col min="3199" max="3199" width="7.75" style="769" bestFit="1" customWidth="1"/>
    <col min="3200" max="3200" width="9.75" style="769" bestFit="1" customWidth="1"/>
    <col min="3201" max="3201" width="59.375" style="769" bestFit="1" customWidth="1"/>
    <col min="3202" max="3202" width="45.5" style="769" bestFit="1" customWidth="1"/>
    <col min="3203" max="3203" width="27.625" style="769" bestFit="1" customWidth="1"/>
    <col min="3204" max="3204" width="11.875" style="769" bestFit="1" customWidth="1"/>
    <col min="3205" max="3208" width="14.125" style="769" bestFit="1" customWidth="1"/>
    <col min="3209" max="3209" width="15.625" style="769" bestFit="1" customWidth="1"/>
    <col min="3210" max="3210" width="14.125" style="769" bestFit="1" customWidth="1"/>
    <col min="3211" max="3212" width="19.625" style="769" bestFit="1" customWidth="1"/>
    <col min="3213" max="3213" width="21.875" style="769" bestFit="1" customWidth="1"/>
    <col min="3214" max="3214" width="19.375" style="769" bestFit="1" customWidth="1"/>
    <col min="3215" max="3215" width="16.375" style="769" bestFit="1" customWidth="1"/>
    <col min="3216" max="3216" width="23" style="769" bestFit="1" customWidth="1"/>
    <col min="3217" max="3218" width="14.125" style="769" bestFit="1" customWidth="1"/>
    <col min="3219" max="3219" width="23.25" style="769" bestFit="1" customWidth="1"/>
    <col min="3220" max="3221" width="14.375" style="769" bestFit="1" customWidth="1"/>
    <col min="3222" max="3222" width="23.125" style="769" bestFit="1" customWidth="1"/>
    <col min="3223" max="3223" width="18.875" style="769" bestFit="1" customWidth="1"/>
    <col min="3224" max="3224" width="14.375" style="769" bestFit="1" customWidth="1"/>
    <col min="3225" max="3225" width="16.5" style="769" bestFit="1" customWidth="1"/>
    <col min="3226" max="3226" width="25.25" style="769" bestFit="1" customWidth="1"/>
    <col min="3227" max="3228" width="18.625" style="769" bestFit="1" customWidth="1"/>
    <col min="3229" max="3229" width="23" style="769" bestFit="1" customWidth="1"/>
    <col min="3230" max="3231" width="26.75" style="769" bestFit="1" customWidth="1"/>
    <col min="3232" max="3232" width="25.25" style="769" bestFit="1" customWidth="1"/>
    <col min="3233" max="3233" width="29.625" style="769" bestFit="1" customWidth="1"/>
    <col min="3234" max="3234" width="25.25" style="769" bestFit="1" customWidth="1"/>
    <col min="3235" max="3235" width="29.625" style="769" bestFit="1" customWidth="1"/>
    <col min="3236" max="3239" width="20.875" style="769" bestFit="1" customWidth="1"/>
    <col min="3240" max="3240" width="13.875" style="769" bestFit="1" customWidth="1"/>
    <col min="3241" max="3241" width="16.5" style="769" bestFit="1" customWidth="1"/>
    <col min="3242" max="3242" width="7.75" style="769" bestFit="1" customWidth="1"/>
    <col min="3243" max="3243" width="20.75" style="769" bestFit="1" customWidth="1"/>
    <col min="3244" max="3246" width="16.375" style="769" bestFit="1" customWidth="1"/>
    <col min="3247" max="3250" width="31" style="769" bestFit="1" customWidth="1"/>
    <col min="3251" max="3252" width="18.625" style="769" bestFit="1" customWidth="1"/>
    <col min="3253" max="3253" width="16.375" style="769" bestFit="1" customWidth="1"/>
    <col min="3254" max="3255" width="18.625" style="769" bestFit="1" customWidth="1"/>
    <col min="3256" max="3256" width="16.375" style="769" bestFit="1" customWidth="1"/>
    <col min="3257" max="3258" width="18.625" style="769" bestFit="1" customWidth="1"/>
    <col min="3259" max="3259" width="20.75" style="769" bestFit="1" customWidth="1"/>
    <col min="3260" max="3261" width="23" style="769" bestFit="1" customWidth="1"/>
    <col min="3262" max="3262" width="25.25" style="769" bestFit="1" customWidth="1"/>
    <col min="3263" max="3263" width="23" style="769" bestFit="1" customWidth="1"/>
    <col min="3264" max="3264" width="20.75" style="769" bestFit="1" customWidth="1"/>
    <col min="3265" max="3266" width="23" style="769" bestFit="1" customWidth="1"/>
    <col min="3267" max="3267" width="25.25" style="769" bestFit="1" customWidth="1"/>
    <col min="3268" max="3268" width="23" style="769" bestFit="1" customWidth="1"/>
    <col min="3269" max="3269" width="18.625" style="769" bestFit="1" customWidth="1"/>
    <col min="3270" max="3272" width="20.75" style="769" bestFit="1" customWidth="1"/>
    <col min="3273" max="3273" width="19.75" style="769" bestFit="1" customWidth="1"/>
    <col min="3274" max="3275" width="22" style="769" bestFit="1" customWidth="1"/>
    <col min="3276" max="3276" width="14.125" style="769" bestFit="1" customWidth="1"/>
    <col min="3277" max="3278" width="20.75" style="769" bestFit="1" customWidth="1"/>
    <col min="3279" max="3280" width="18.625" style="769" bestFit="1" customWidth="1"/>
    <col min="3281" max="3283" width="20.75" style="769" bestFit="1" customWidth="1"/>
    <col min="3284" max="3285" width="23" style="769" bestFit="1" customWidth="1"/>
    <col min="3286" max="3286" width="20.75" style="769" bestFit="1" customWidth="1"/>
    <col min="3287" max="3288" width="23" style="769" bestFit="1" customWidth="1"/>
    <col min="3289" max="3289" width="25.25" style="769" bestFit="1" customWidth="1"/>
    <col min="3290" max="3291" width="23" style="769" bestFit="1" customWidth="1"/>
    <col min="3292" max="3294" width="25.25" style="769" bestFit="1" customWidth="1"/>
    <col min="3295" max="3296" width="27.5" style="769" bestFit="1" customWidth="1"/>
    <col min="3297" max="3297" width="25.25" style="769" bestFit="1" customWidth="1"/>
    <col min="3298" max="3299" width="27.5" style="769" bestFit="1" customWidth="1"/>
    <col min="3300" max="3300" width="29.625" style="769" bestFit="1" customWidth="1"/>
    <col min="3301" max="3301" width="27.5" style="769" bestFit="1" customWidth="1"/>
    <col min="3302" max="3302" width="24.5" style="769" bestFit="1" customWidth="1"/>
    <col min="3303" max="3303" width="29" style="769" bestFit="1" customWidth="1"/>
    <col min="3304" max="3305" width="20.75" style="769" bestFit="1" customWidth="1"/>
    <col min="3306" max="3306" width="27.5" style="769" bestFit="1" customWidth="1"/>
    <col min="3307" max="3308" width="23" style="769" bestFit="1" customWidth="1"/>
    <col min="3309" max="3309" width="29.625" style="769" bestFit="1" customWidth="1"/>
    <col min="3310" max="3310" width="9.125" style="769" bestFit="1" customWidth="1"/>
    <col min="3311" max="3313" width="18.125" style="769" bestFit="1" customWidth="1"/>
    <col min="3314" max="3314" width="20.375" style="769" bestFit="1" customWidth="1"/>
    <col min="3315" max="3315" width="25.25" style="769" bestFit="1" customWidth="1"/>
    <col min="3316" max="3316" width="27.5" style="769" bestFit="1" customWidth="1"/>
    <col min="3317" max="3318" width="9.125" style="769" bestFit="1" customWidth="1"/>
    <col min="3319" max="3319" width="11.25" style="769" bestFit="1" customWidth="1"/>
    <col min="3320" max="3320" width="15" style="769" bestFit="1" customWidth="1"/>
    <col min="3321" max="3321" width="16.375" style="769" bestFit="1" customWidth="1"/>
    <col min="3322" max="3324" width="23.25" style="769" bestFit="1" customWidth="1"/>
    <col min="3325" max="3326" width="20.75" style="769" bestFit="1" customWidth="1"/>
    <col min="3327" max="3327" width="6.625" style="769" bestFit="1" customWidth="1"/>
    <col min="3328" max="3328" width="9" style="769"/>
    <col min="3329" max="3329" width="16.375" style="769" bestFit="1" customWidth="1"/>
    <col min="3330" max="3330" width="14.125" style="769" bestFit="1" customWidth="1"/>
    <col min="3331" max="3333" width="9.75" style="769" bestFit="1" customWidth="1"/>
    <col min="3334" max="3334" width="14.125" style="769" bestFit="1" customWidth="1"/>
    <col min="3335" max="3335" width="15.25" style="769" customWidth="1"/>
    <col min="3336" max="3336" width="14.125" style="769" bestFit="1" customWidth="1"/>
    <col min="3337" max="3337" width="15.25" style="769" bestFit="1" customWidth="1"/>
    <col min="3338" max="3340" width="13.625" style="769" bestFit="1" customWidth="1"/>
    <col min="3341" max="3341" width="12" style="769" bestFit="1" customWidth="1"/>
    <col min="3342" max="3342" width="22.125" style="769" bestFit="1" customWidth="1"/>
    <col min="3343" max="3344" width="30.125" style="769" bestFit="1" customWidth="1"/>
    <col min="3345" max="3346" width="21" style="769" bestFit="1" customWidth="1"/>
    <col min="3347" max="3347" width="18.75" style="769" bestFit="1" customWidth="1"/>
    <col min="3348" max="3348" width="21" style="769" bestFit="1" customWidth="1"/>
    <col min="3349" max="3350" width="9.75" style="769" bestFit="1" customWidth="1"/>
    <col min="3351" max="3351" width="18.875" style="769" bestFit="1" customWidth="1"/>
    <col min="3352" max="3352" width="9.75" style="769" bestFit="1" customWidth="1"/>
    <col min="3353" max="3353" width="18.875" style="769" bestFit="1" customWidth="1"/>
    <col min="3354" max="3355" width="9.75" style="769" bestFit="1" customWidth="1"/>
    <col min="3356" max="3357" width="12.125" style="769" bestFit="1" customWidth="1"/>
    <col min="3358" max="3358" width="7.125" style="769" bestFit="1" customWidth="1"/>
    <col min="3359" max="3359" width="9.75" style="769" bestFit="1" customWidth="1"/>
    <col min="3360" max="3360" width="15.5" style="769" bestFit="1" customWidth="1"/>
    <col min="3361" max="3361" width="19.375" style="769" bestFit="1" customWidth="1"/>
    <col min="3362" max="3362" width="5.75" style="769" bestFit="1" customWidth="1"/>
    <col min="3363" max="3363" width="9.75" style="769" bestFit="1" customWidth="1"/>
    <col min="3364" max="3364" width="11.875" style="769" bestFit="1" customWidth="1"/>
    <col min="3365" max="3365" width="9.125" style="769" bestFit="1" customWidth="1"/>
    <col min="3366" max="3366" width="10.5" style="769" bestFit="1" customWidth="1"/>
    <col min="3367" max="3367" width="16.375" style="769" bestFit="1" customWidth="1"/>
    <col min="3368" max="3368" width="12.125" style="769" bestFit="1" customWidth="1"/>
    <col min="3369" max="3369" width="10.375" style="769" bestFit="1" customWidth="1"/>
    <col min="3370" max="3370" width="11.875" style="769" bestFit="1" customWidth="1"/>
    <col min="3371" max="3379" width="16.375" style="769" bestFit="1" customWidth="1"/>
    <col min="3380" max="3380" width="10.625" style="769" bestFit="1" customWidth="1"/>
    <col min="3381" max="3381" width="11.875" style="769" bestFit="1" customWidth="1"/>
    <col min="3382" max="3382" width="16.375" style="769" bestFit="1" customWidth="1"/>
    <col min="3383" max="3383" width="20.75" style="769" bestFit="1" customWidth="1"/>
    <col min="3384" max="3384" width="16.375" style="769" bestFit="1" customWidth="1"/>
    <col min="3385" max="3385" width="20.75" style="769" bestFit="1" customWidth="1"/>
    <col min="3386" max="3386" width="16.375" style="769" bestFit="1" customWidth="1"/>
    <col min="3387" max="3387" width="20.75" style="769" bestFit="1" customWidth="1"/>
    <col min="3388" max="3388" width="16.375" style="769" bestFit="1" customWidth="1"/>
    <col min="3389" max="3389" width="20.75" style="769" bestFit="1" customWidth="1"/>
    <col min="3390" max="3390" width="16.375" style="769" bestFit="1" customWidth="1"/>
    <col min="3391" max="3391" width="20.75" style="769" bestFit="1" customWidth="1"/>
    <col min="3392" max="3392" width="14.125" style="769" bestFit="1" customWidth="1"/>
    <col min="3393" max="3393" width="18.625" style="769" bestFit="1" customWidth="1"/>
    <col min="3394" max="3394" width="16.375" style="769" bestFit="1" customWidth="1"/>
    <col min="3395" max="3395" width="20.75" style="769" bestFit="1" customWidth="1"/>
    <col min="3396" max="3396" width="16.375" style="769" bestFit="1" customWidth="1"/>
    <col min="3397" max="3397" width="20.75" style="769" bestFit="1" customWidth="1"/>
    <col min="3398" max="3403" width="23" style="769" bestFit="1" customWidth="1"/>
    <col min="3404" max="3405" width="18.625" style="769" bestFit="1" customWidth="1"/>
    <col min="3406" max="3406" width="10.5" style="769" bestFit="1" customWidth="1"/>
    <col min="3407" max="3407" width="11.875" style="769" bestFit="1" customWidth="1"/>
    <col min="3408" max="3408" width="10.5" style="769" bestFit="1" customWidth="1"/>
    <col min="3409" max="3410" width="11.875" style="769" bestFit="1" customWidth="1"/>
    <col min="3411" max="3411" width="16.375" style="769" bestFit="1" customWidth="1"/>
    <col min="3412" max="3412" width="17.875" style="769" bestFit="1" customWidth="1"/>
    <col min="3413" max="3413" width="22.25" style="769" bestFit="1" customWidth="1"/>
    <col min="3414" max="3414" width="7.75" style="769" bestFit="1" customWidth="1"/>
    <col min="3415" max="3417" width="11.875" style="769" bestFit="1" customWidth="1"/>
    <col min="3418" max="3418" width="16.375" style="769" bestFit="1" customWidth="1"/>
    <col min="3419" max="3421" width="11.875" style="769" bestFit="1" customWidth="1"/>
    <col min="3422" max="3422" width="14.125" style="769" bestFit="1" customWidth="1"/>
    <col min="3423" max="3423" width="11.875" style="769" bestFit="1" customWidth="1"/>
    <col min="3424" max="3424" width="16.375" style="769" bestFit="1" customWidth="1"/>
    <col min="3425" max="3425" width="18.625" style="769" bestFit="1" customWidth="1"/>
    <col min="3426" max="3426" width="10.5" style="769" bestFit="1" customWidth="1"/>
    <col min="3427" max="3427" width="14.25" style="769" bestFit="1" customWidth="1"/>
    <col min="3428" max="3429" width="13.375" style="769" bestFit="1" customWidth="1"/>
    <col min="3430" max="3430" width="16.375" style="769" bestFit="1" customWidth="1"/>
    <col min="3431" max="3431" width="16.5" style="769" bestFit="1" customWidth="1"/>
    <col min="3432" max="3433" width="20.125" style="769" bestFit="1" customWidth="1"/>
    <col min="3434" max="3435" width="23" style="769" bestFit="1" customWidth="1"/>
    <col min="3436" max="3436" width="18.625" style="769" bestFit="1" customWidth="1"/>
    <col min="3437" max="3437" width="9.25" style="769" bestFit="1" customWidth="1"/>
    <col min="3438" max="3438" width="7.25" style="769" bestFit="1" customWidth="1"/>
    <col min="3439" max="3439" width="10.375" style="769" bestFit="1" customWidth="1"/>
    <col min="3440" max="3441" width="11.875" style="769" bestFit="1" customWidth="1"/>
    <col min="3442" max="3442" width="14.375" style="769" bestFit="1" customWidth="1"/>
    <col min="3443" max="3443" width="11.875" style="769" bestFit="1" customWidth="1"/>
    <col min="3444" max="3445" width="16.375" style="769" bestFit="1" customWidth="1"/>
    <col min="3446" max="3446" width="11.875" style="769" bestFit="1" customWidth="1"/>
    <col min="3447" max="3448" width="16.375" style="769" bestFit="1" customWidth="1"/>
    <col min="3449" max="3449" width="17.875" style="769" bestFit="1" customWidth="1"/>
    <col min="3450" max="3450" width="16.375" style="769" bestFit="1" customWidth="1"/>
    <col min="3451" max="3451" width="17.875" style="769" bestFit="1" customWidth="1"/>
    <col min="3452" max="3452" width="5.75" style="769" bestFit="1" customWidth="1"/>
    <col min="3453" max="3454" width="9.75" style="769" bestFit="1" customWidth="1"/>
    <col min="3455" max="3455" width="7.75" style="769" bestFit="1" customWidth="1"/>
    <col min="3456" max="3456" width="9.75" style="769" bestFit="1" customWidth="1"/>
    <col min="3457" max="3457" width="59.375" style="769" bestFit="1" customWidth="1"/>
    <col min="3458" max="3458" width="45.5" style="769" bestFit="1" customWidth="1"/>
    <col min="3459" max="3459" width="27.625" style="769" bestFit="1" customWidth="1"/>
    <col min="3460" max="3460" width="11.875" style="769" bestFit="1" customWidth="1"/>
    <col min="3461" max="3464" width="14.125" style="769" bestFit="1" customWidth="1"/>
    <col min="3465" max="3465" width="15.625" style="769" bestFit="1" customWidth="1"/>
    <col min="3466" max="3466" width="14.125" style="769" bestFit="1" customWidth="1"/>
    <col min="3467" max="3468" width="19.625" style="769" bestFit="1" customWidth="1"/>
    <col min="3469" max="3469" width="21.875" style="769" bestFit="1" customWidth="1"/>
    <col min="3470" max="3470" width="19.375" style="769" bestFit="1" customWidth="1"/>
    <col min="3471" max="3471" width="16.375" style="769" bestFit="1" customWidth="1"/>
    <col min="3472" max="3472" width="23" style="769" bestFit="1" customWidth="1"/>
    <col min="3473" max="3474" width="14.125" style="769" bestFit="1" customWidth="1"/>
    <col min="3475" max="3475" width="23.25" style="769" bestFit="1" customWidth="1"/>
    <col min="3476" max="3477" width="14.375" style="769" bestFit="1" customWidth="1"/>
    <col min="3478" max="3478" width="23.125" style="769" bestFit="1" customWidth="1"/>
    <col min="3479" max="3479" width="18.875" style="769" bestFit="1" customWidth="1"/>
    <col min="3480" max="3480" width="14.375" style="769" bestFit="1" customWidth="1"/>
    <col min="3481" max="3481" width="16.5" style="769" bestFit="1" customWidth="1"/>
    <col min="3482" max="3482" width="25.25" style="769" bestFit="1" customWidth="1"/>
    <col min="3483" max="3484" width="18.625" style="769" bestFit="1" customWidth="1"/>
    <col min="3485" max="3485" width="23" style="769" bestFit="1" customWidth="1"/>
    <col min="3486" max="3487" width="26.75" style="769" bestFit="1" customWidth="1"/>
    <col min="3488" max="3488" width="25.25" style="769" bestFit="1" customWidth="1"/>
    <col min="3489" max="3489" width="29.625" style="769" bestFit="1" customWidth="1"/>
    <col min="3490" max="3490" width="25.25" style="769" bestFit="1" customWidth="1"/>
    <col min="3491" max="3491" width="29.625" style="769" bestFit="1" customWidth="1"/>
    <col min="3492" max="3495" width="20.875" style="769" bestFit="1" customWidth="1"/>
    <col min="3496" max="3496" width="13.875" style="769" bestFit="1" customWidth="1"/>
    <col min="3497" max="3497" width="16.5" style="769" bestFit="1" customWidth="1"/>
    <col min="3498" max="3498" width="7.75" style="769" bestFit="1" customWidth="1"/>
    <col min="3499" max="3499" width="20.75" style="769" bestFit="1" customWidth="1"/>
    <col min="3500" max="3502" width="16.375" style="769" bestFit="1" customWidth="1"/>
    <col min="3503" max="3506" width="31" style="769" bestFit="1" customWidth="1"/>
    <col min="3507" max="3508" width="18.625" style="769" bestFit="1" customWidth="1"/>
    <col min="3509" max="3509" width="16.375" style="769" bestFit="1" customWidth="1"/>
    <col min="3510" max="3511" width="18.625" style="769" bestFit="1" customWidth="1"/>
    <col min="3512" max="3512" width="16.375" style="769" bestFit="1" customWidth="1"/>
    <col min="3513" max="3514" width="18.625" style="769" bestFit="1" customWidth="1"/>
    <col min="3515" max="3515" width="20.75" style="769" bestFit="1" customWidth="1"/>
    <col min="3516" max="3517" width="23" style="769" bestFit="1" customWidth="1"/>
    <col min="3518" max="3518" width="25.25" style="769" bestFit="1" customWidth="1"/>
    <col min="3519" max="3519" width="23" style="769" bestFit="1" customWidth="1"/>
    <col min="3520" max="3520" width="20.75" style="769" bestFit="1" customWidth="1"/>
    <col min="3521" max="3522" width="23" style="769" bestFit="1" customWidth="1"/>
    <col min="3523" max="3523" width="25.25" style="769" bestFit="1" customWidth="1"/>
    <col min="3524" max="3524" width="23" style="769" bestFit="1" customWidth="1"/>
    <col min="3525" max="3525" width="18.625" style="769" bestFit="1" customWidth="1"/>
    <col min="3526" max="3528" width="20.75" style="769" bestFit="1" customWidth="1"/>
    <col min="3529" max="3529" width="19.75" style="769" bestFit="1" customWidth="1"/>
    <col min="3530" max="3531" width="22" style="769" bestFit="1" customWidth="1"/>
    <col min="3532" max="3532" width="14.125" style="769" bestFit="1" customWidth="1"/>
    <col min="3533" max="3534" width="20.75" style="769" bestFit="1" customWidth="1"/>
    <col min="3535" max="3536" width="18.625" style="769" bestFit="1" customWidth="1"/>
    <col min="3537" max="3539" width="20.75" style="769" bestFit="1" customWidth="1"/>
    <col min="3540" max="3541" width="23" style="769" bestFit="1" customWidth="1"/>
    <col min="3542" max="3542" width="20.75" style="769" bestFit="1" customWidth="1"/>
    <col min="3543" max="3544" width="23" style="769" bestFit="1" customWidth="1"/>
    <col min="3545" max="3545" width="25.25" style="769" bestFit="1" customWidth="1"/>
    <col min="3546" max="3547" width="23" style="769" bestFit="1" customWidth="1"/>
    <col min="3548" max="3550" width="25.25" style="769" bestFit="1" customWidth="1"/>
    <col min="3551" max="3552" width="27.5" style="769" bestFit="1" customWidth="1"/>
    <col min="3553" max="3553" width="25.25" style="769" bestFit="1" customWidth="1"/>
    <col min="3554" max="3555" width="27.5" style="769" bestFit="1" customWidth="1"/>
    <col min="3556" max="3556" width="29.625" style="769" bestFit="1" customWidth="1"/>
    <col min="3557" max="3557" width="27.5" style="769" bestFit="1" customWidth="1"/>
    <col min="3558" max="3558" width="24.5" style="769" bestFit="1" customWidth="1"/>
    <col min="3559" max="3559" width="29" style="769" bestFit="1" customWidth="1"/>
    <col min="3560" max="3561" width="20.75" style="769" bestFit="1" customWidth="1"/>
    <col min="3562" max="3562" width="27.5" style="769" bestFit="1" customWidth="1"/>
    <col min="3563" max="3564" width="23" style="769" bestFit="1" customWidth="1"/>
    <col min="3565" max="3565" width="29.625" style="769" bestFit="1" customWidth="1"/>
    <col min="3566" max="3566" width="9.125" style="769" bestFit="1" customWidth="1"/>
    <col min="3567" max="3569" width="18.125" style="769" bestFit="1" customWidth="1"/>
    <col min="3570" max="3570" width="20.375" style="769" bestFit="1" customWidth="1"/>
    <col min="3571" max="3571" width="25.25" style="769" bestFit="1" customWidth="1"/>
    <col min="3572" max="3572" width="27.5" style="769" bestFit="1" customWidth="1"/>
    <col min="3573" max="3574" width="9.125" style="769" bestFit="1" customWidth="1"/>
    <col min="3575" max="3575" width="11.25" style="769" bestFit="1" customWidth="1"/>
    <col min="3576" max="3576" width="15" style="769" bestFit="1" customWidth="1"/>
    <col min="3577" max="3577" width="16.375" style="769" bestFit="1" customWidth="1"/>
    <col min="3578" max="3580" width="23.25" style="769" bestFit="1" customWidth="1"/>
    <col min="3581" max="3582" width="20.75" style="769" bestFit="1" customWidth="1"/>
    <col min="3583" max="3583" width="6.625" style="769" bestFit="1" customWidth="1"/>
    <col min="3584" max="3584" width="9" style="769"/>
    <col min="3585" max="3585" width="16.375" style="769" bestFit="1" customWidth="1"/>
    <col min="3586" max="3586" width="14.125" style="769" bestFit="1" customWidth="1"/>
    <col min="3587" max="3589" width="9.75" style="769" bestFit="1" customWidth="1"/>
    <col min="3590" max="3590" width="14.125" style="769" bestFit="1" customWidth="1"/>
    <col min="3591" max="3591" width="15.25" style="769" customWidth="1"/>
    <col min="3592" max="3592" width="14.125" style="769" bestFit="1" customWidth="1"/>
    <col min="3593" max="3593" width="15.25" style="769" bestFit="1" customWidth="1"/>
    <col min="3594" max="3596" width="13.625" style="769" bestFit="1" customWidth="1"/>
    <col min="3597" max="3597" width="12" style="769" bestFit="1" customWidth="1"/>
    <col min="3598" max="3598" width="22.125" style="769" bestFit="1" customWidth="1"/>
    <col min="3599" max="3600" width="30.125" style="769" bestFit="1" customWidth="1"/>
    <col min="3601" max="3602" width="21" style="769" bestFit="1" customWidth="1"/>
    <col min="3603" max="3603" width="18.75" style="769" bestFit="1" customWidth="1"/>
    <col min="3604" max="3604" width="21" style="769" bestFit="1" customWidth="1"/>
    <col min="3605" max="3606" width="9.75" style="769" bestFit="1" customWidth="1"/>
    <col min="3607" max="3607" width="18.875" style="769" bestFit="1" customWidth="1"/>
    <col min="3608" max="3608" width="9.75" style="769" bestFit="1" customWidth="1"/>
    <col min="3609" max="3609" width="18.875" style="769" bestFit="1" customWidth="1"/>
    <col min="3610" max="3611" width="9.75" style="769" bestFit="1" customWidth="1"/>
    <col min="3612" max="3613" width="12.125" style="769" bestFit="1" customWidth="1"/>
    <col min="3614" max="3614" width="7.125" style="769" bestFit="1" customWidth="1"/>
    <col min="3615" max="3615" width="9.75" style="769" bestFit="1" customWidth="1"/>
    <col min="3616" max="3616" width="15.5" style="769" bestFit="1" customWidth="1"/>
    <col min="3617" max="3617" width="19.375" style="769" bestFit="1" customWidth="1"/>
    <col min="3618" max="3618" width="5.75" style="769" bestFit="1" customWidth="1"/>
    <col min="3619" max="3619" width="9.75" style="769" bestFit="1" customWidth="1"/>
    <col min="3620" max="3620" width="11.875" style="769" bestFit="1" customWidth="1"/>
    <col min="3621" max="3621" width="9.125" style="769" bestFit="1" customWidth="1"/>
    <col min="3622" max="3622" width="10.5" style="769" bestFit="1" customWidth="1"/>
    <col min="3623" max="3623" width="16.375" style="769" bestFit="1" customWidth="1"/>
    <col min="3624" max="3624" width="12.125" style="769" bestFit="1" customWidth="1"/>
    <col min="3625" max="3625" width="10.375" style="769" bestFit="1" customWidth="1"/>
    <col min="3626" max="3626" width="11.875" style="769" bestFit="1" customWidth="1"/>
    <col min="3627" max="3635" width="16.375" style="769" bestFit="1" customWidth="1"/>
    <col min="3636" max="3636" width="10.625" style="769" bestFit="1" customWidth="1"/>
    <col min="3637" max="3637" width="11.875" style="769" bestFit="1" customWidth="1"/>
    <col min="3638" max="3638" width="16.375" style="769" bestFit="1" customWidth="1"/>
    <col min="3639" max="3639" width="20.75" style="769" bestFit="1" customWidth="1"/>
    <col min="3640" max="3640" width="16.375" style="769" bestFit="1" customWidth="1"/>
    <col min="3641" max="3641" width="20.75" style="769" bestFit="1" customWidth="1"/>
    <col min="3642" max="3642" width="16.375" style="769" bestFit="1" customWidth="1"/>
    <col min="3643" max="3643" width="20.75" style="769" bestFit="1" customWidth="1"/>
    <col min="3644" max="3644" width="16.375" style="769" bestFit="1" customWidth="1"/>
    <col min="3645" max="3645" width="20.75" style="769" bestFit="1" customWidth="1"/>
    <col min="3646" max="3646" width="16.375" style="769" bestFit="1" customWidth="1"/>
    <col min="3647" max="3647" width="20.75" style="769" bestFit="1" customWidth="1"/>
    <col min="3648" max="3648" width="14.125" style="769" bestFit="1" customWidth="1"/>
    <col min="3649" max="3649" width="18.625" style="769" bestFit="1" customWidth="1"/>
    <col min="3650" max="3650" width="16.375" style="769" bestFit="1" customWidth="1"/>
    <col min="3651" max="3651" width="20.75" style="769" bestFit="1" customWidth="1"/>
    <col min="3652" max="3652" width="16.375" style="769" bestFit="1" customWidth="1"/>
    <col min="3653" max="3653" width="20.75" style="769" bestFit="1" customWidth="1"/>
    <col min="3654" max="3659" width="23" style="769" bestFit="1" customWidth="1"/>
    <col min="3660" max="3661" width="18.625" style="769" bestFit="1" customWidth="1"/>
    <col min="3662" max="3662" width="10.5" style="769" bestFit="1" customWidth="1"/>
    <col min="3663" max="3663" width="11.875" style="769" bestFit="1" customWidth="1"/>
    <col min="3664" max="3664" width="10.5" style="769" bestFit="1" customWidth="1"/>
    <col min="3665" max="3666" width="11.875" style="769" bestFit="1" customWidth="1"/>
    <col min="3667" max="3667" width="16.375" style="769" bestFit="1" customWidth="1"/>
    <col min="3668" max="3668" width="17.875" style="769" bestFit="1" customWidth="1"/>
    <col min="3669" max="3669" width="22.25" style="769" bestFit="1" customWidth="1"/>
    <col min="3670" max="3670" width="7.75" style="769" bestFit="1" customWidth="1"/>
    <col min="3671" max="3673" width="11.875" style="769" bestFit="1" customWidth="1"/>
    <col min="3674" max="3674" width="16.375" style="769" bestFit="1" customWidth="1"/>
    <col min="3675" max="3677" width="11.875" style="769" bestFit="1" customWidth="1"/>
    <col min="3678" max="3678" width="14.125" style="769" bestFit="1" customWidth="1"/>
    <col min="3679" max="3679" width="11.875" style="769" bestFit="1" customWidth="1"/>
    <col min="3680" max="3680" width="16.375" style="769" bestFit="1" customWidth="1"/>
    <col min="3681" max="3681" width="18.625" style="769" bestFit="1" customWidth="1"/>
    <col min="3682" max="3682" width="10.5" style="769" bestFit="1" customWidth="1"/>
    <col min="3683" max="3683" width="14.25" style="769" bestFit="1" customWidth="1"/>
    <col min="3684" max="3685" width="13.375" style="769" bestFit="1" customWidth="1"/>
    <col min="3686" max="3686" width="16.375" style="769" bestFit="1" customWidth="1"/>
    <col min="3687" max="3687" width="16.5" style="769" bestFit="1" customWidth="1"/>
    <col min="3688" max="3689" width="20.125" style="769" bestFit="1" customWidth="1"/>
    <col min="3690" max="3691" width="23" style="769" bestFit="1" customWidth="1"/>
    <col min="3692" max="3692" width="18.625" style="769" bestFit="1" customWidth="1"/>
    <col min="3693" max="3693" width="9.25" style="769" bestFit="1" customWidth="1"/>
    <col min="3694" max="3694" width="7.25" style="769" bestFit="1" customWidth="1"/>
    <col min="3695" max="3695" width="10.375" style="769" bestFit="1" customWidth="1"/>
    <col min="3696" max="3697" width="11.875" style="769" bestFit="1" customWidth="1"/>
    <col min="3698" max="3698" width="14.375" style="769" bestFit="1" customWidth="1"/>
    <col min="3699" max="3699" width="11.875" style="769" bestFit="1" customWidth="1"/>
    <col min="3700" max="3701" width="16.375" style="769" bestFit="1" customWidth="1"/>
    <col min="3702" max="3702" width="11.875" style="769" bestFit="1" customWidth="1"/>
    <col min="3703" max="3704" width="16.375" style="769" bestFit="1" customWidth="1"/>
    <col min="3705" max="3705" width="17.875" style="769" bestFit="1" customWidth="1"/>
    <col min="3706" max="3706" width="16.375" style="769" bestFit="1" customWidth="1"/>
    <col min="3707" max="3707" width="17.875" style="769" bestFit="1" customWidth="1"/>
    <col min="3708" max="3708" width="5.75" style="769" bestFit="1" customWidth="1"/>
    <col min="3709" max="3710" width="9.75" style="769" bestFit="1" customWidth="1"/>
    <col min="3711" max="3711" width="7.75" style="769" bestFit="1" customWidth="1"/>
    <col min="3712" max="3712" width="9.75" style="769" bestFit="1" customWidth="1"/>
    <col min="3713" max="3713" width="59.375" style="769" bestFit="1" customWidth="1"/>
    <col min="3714" max="3714" width="45.5" style="769" bestFit="1" customWidth="1"/>
    <col min="3715" max="3715" width="27.625" style="769" bestFit="1" customWidth="1"/>
    <col min="3716" max="3716" width="11.875" style="769" bestFit="1" customWidth="1"/>
    <col min="3717" max="3720" width="14.125" style="769" bestFit="1" customWidth="1"/>
    <col min="3721" max="3721" width="15.625" style="769" bestFit="1" customWidth="1"/>
    <col min="3722" max="3722" width="14.125" style="769" bestFit="1" customWidth="1"/>
    <col min="3723" max="3724" width="19.625" style="769" bestFit="1" customWidth="1"/>
    <col min="3725" max="3725" width="21.875" style="769" bestFit="1" customWidth="1"/>
    <col min="3726" max="3726" width="19.375" style="769" bestFit="1" customWidth="1"/>
    <col min="3727" max="3727" width="16.375" style="769" bestFit="1" customWidth="1"/>
    <col min="3728" max="3728" width="23" style="769" bestFit="1" customWidth="1"/>
    <col min="3729" max="3730" width="14.125" style="769" bestFit="1" customWidth="1"/>
    <col min="3731" max="3731" width="23.25" style="769" bestFit="1" customWidth="1"/>
    <col min="3732" max="3733" width="14.375" style="769" bestFit="1" customWidth="1"/>
    <col min="3734" max="3734" width="23.125" style="769" bestFit="1" customWidth="1"/>
    <col min="3735" max="3735" width="18.875" style="769" bestFit="1" customWidth="1"/>
    <col min="3736" max="3736" width="14.375" style="769" bestFit="1" customWidth="1"/>
    <col min="3737" max="3737" width="16.5" style="769" bestFit="1" customWidth="1"/>
    <col min="3738" max="3738" width="25.25" style="769" bestFit="1" customWidth="1"/>
    <col min="3739" max="3740" width="18.625" style="769" bestFit="1" customWidth="1"/>
    <col min="3741" max="3741" width="23" style="769" bestFit="1" customWidth="1"/>
    <col min="3742" max="3743" width="26.75" style="769" bestFit="1" customWidth="1"/>
    <col min="3744" max="3744" width="25.25" style="769" bestFit="1" customWidth="1"/>
    <col min="3745" max="3745" width="29.625" style="769" bestFit="1" customWidth="1"/>
    <col min="3746" max="3746" width="25.25" style="769" bestFit="1" customWidth="1"/>
    <col min="3747" max="3747" width="29.625" style="769" bestFit="1" customWidth="1"/>
    <col min="3748" max="3751" width="20.875" style="769" bestFit="1" customWidth="1"/>
    <col min="3752" max="3752" width="13.875" style="769" bestFit="1" customWidth="1"/>
    <col min="3753" max="3753" width="16.5" style="769" bestFit="1" customWidth="1"/>
    <col min="3754" max="3754" width="7.75" style="769" bestFit="1" customWidth="1"/>
    <col min="3755" max="3755" width="20.75" style="769" bestFit="1" customWidth="1"/>
    <col min="3756" max="3758" width="16.375" style="769" bestFit="1" customWidth="1"/>
    <col min="3759" max="3762" width="31" style="769" bestFit="1" customWidth="1"/>
    <col min="3763" max="3764" width="18.625" style="769" bestFit="1" customWidth="1"/>
    <col min="3765" max="3765" width="16.375" style="769" bestFit="1" customWidth="1"/>
    <col min="3766" max="3767" width="18.625" style="769" bestFit="1" customWidth="1"/>
    <col min="3768" max="3768" width="16.375" style="769" bestFit="1" customWidth="1"/>
    <col min="3769" max="3770" width="18.625" style="769" bestFit="1" customWidth="1"/>
    <col min="3771" max="3771" width="20.75" style="769" bestFit="1" customWidth="1"/>
    <col min="3772" max="3773" width="23" style="769" bestFit="1" customWidth="1"/>
    <col min="3774" max="3774" width="25.25" style="769" bestFit="1" customWidth="1"/>
    <col min="3775" max="3775" width="23" style="769" bestFit="1" customWidth="1"/>
    <col min="3776" max="3776" width="20.75" style="769" bestFit="1" customWidth="1"/>
    <col min="3777" max="3778" width="23" style="769" bestFit="1" customWidth="1"/>
    <col min="3779" max="3779" width="25.25" style="769" bestFit="1" customWidth="1"/>
    <col min="3780" max="3780" width="23" style="769" bestFit="1" customWidth="1"/>
    <col min="3781" max="3781" width="18.625" style="769" bestFit="1" customWidth="1"/>
    <col min="3782" max="3784" width="20.75" style="769" bestFit="1" customWidth="1"/>
    <col min="3785" max="3785" width="19.75" style="769" bestFit="1" customWidth="1"/>
    <col min="3786" max="3787" width="22" style="769" bestFit="1" customWidth="1"/>
    <col min="3788" max="3788" width="14.125" style="769" bestFit="1" customWidth="1"/>
    <col min="3789" max="3790" width="20.75" style="769" bestFit="1" customWidth="1"/>
    <col min="3791" max="3792" width="18.625" style="769" bestFit="1" customWidth="1"/>
    <col min="3793" max="3795" width="20.75" style="769" bestFit="1" customWidth="1"/>
    <col min="3796" max="3797" width="23" style="769" bestFit="1" customWidth="1"/>
    <col min="3798" max="3798" width="20.75" style="769" bestFit="1" customWidth="1"/>
    <col min="3799" max="3800" width="23" style="769" bestFit="1" customWidth="1"/>
    <col min="3801" max="3801" width="25.25" style="769" bestFit="1" customWidth="1"/>
    <col min="3802" max="3803" width="23" style="769" bestFit="1" customWidth="1"/>
    <col min="3804" max="3806" width="25.25" style="769" bestFit="1" customWidth="1"/>
    <col min="3807" max="3808" width="27.5" style="769" bestFit="1" customWidth="1"/>
    <col min="3809" max="3809" width="25.25" style="769" bestFit="1" customWidth="1"/>
    <col min="3810" max="3811" width="27.5" style="769" bestFit="1" customWidth="1"/>
    <col min="3812" max="3812" width="29.625" style="769" bestFit="1" customWidth="1"/>
    <col min="3813" max="3813" width="27.5" style="769" bestFit="1" customWidth="1"/>
    <col min="3814" max="3814" width="24.5" style="769" bestFit="1" customWidth="1"/>
    <col min="3815" max="3815" width="29" style="769" bestFit="1" customWidth="1"/>
    <col min="3816" max="3817" width="20.75" style="769" bestFit="1" customWidth="1"/>
    <col min="3818" max="3818" width="27.5" style="769" bestFit="1" customWidth="1"/>
    <col min="3819" max="3820" width="23" style="769" bestFit="1" customWidth="1"/>
    <col min="3821" max="3821" width="29.625" style="769" bestFit="1" customWidth="1"/>
    <col min="3822" max="3822" width="9.125" style="769" bestFit="1" customWidth="1"/>
    <col min="3823" max="3825" width="18.125" style="769" bestFit="1" customWidth="1"/>
    <col min="3826" max="3826" width="20.375" style="769" bestFit="1" customWidth="1"/>
    <col min="3827" max="3827" width="25.25" style="769" bestFit="1" customWidth="1"/>
    <col min="3828" max="3828" width="27.5" style="769" bestFit="1" customWidth="1"/>
    <col min="3829" max="3830" width="9.125" style="769" bestFit="1" customWidth="1"/>
    <col min="3831" max="3831" width="11.25" style="769" bestFit="1" customWidth="1"/>
    <col min="3832" max="3832" width="15" style="769" bestFit="1" customWidth="1"/>
    <col min="3833" max="3833" width="16.375" style="769" bestFit="1" customWidth="1"/>
    <col min="3834" max="3836" width="23.25" style="769" bestFit="1" customWidth="1"/>
    <col min="3837" max="3838" width="20.75" style="769" bestFit="1" customWidth="1"/>
    <col min="3839" max="3839" width="6.625" style="769" bestFit="1" customWidth="1"/>
    <col min="3840" max="3840" width="9" style="769"/>
    <col min="3841" max="3841" width="16.375" style="769" bestFit="1" customWidth="1"/>
    <col min="3842" max="3842" width="14.125" style="769" bestFit="1" customWidth="1"/>
    <col min="3843" max="3845" width="9.75" style="769" bestFit="1" customWidth="1"/>
    <col min="3846" max="3846" width="14.125" style="769" bestFit="1" customWidth="1"/>
    <col min="3847" max="3847" width="15.25" style="769" customWidth="1"/>
    <col min="3848" max="3848" width="14.125" style="769" bestFit="1" customWidth="1"/>
    <col min="3849" max="3849" width="15.25" style="769" bestFit="1" customWidth="1"/>
    <col min="3850" max="3852" width="13.625" style="769" bestFit="1" customWidth="1"/>
    <col min="3853" max="3853" width="12" style="769" bestFit="1" customWidth="1"/>
    <col min="3854" max="3854" width="22.125" style="769" bestFit="1" customWidth="1"/>
    <col min="3855" max="3856" width="30.125" style="769" bestFit="1" customWidth="1"/>
    <col min="3857" max="3858" width="21" style="769" bestFit="1" customWidth="1"/>
    <col min="3859" max="3859" width="18.75" style="769" bestFit="1" customWidth="1"/>
    <col min="3860" max="3860" width="21" style="769" bestFit="1" customWidth="1"/>
    <col min="3861" max="3862" width="9.75" style="769" bestFit="1" customWidth="1"/>
    <col min="3863" max="3863" width="18.875" style="769" bestFit="1" customWidth="1"/>
    <col min="3864" max="3864" width="9.75" style="769" bestFit="1" customWidth="1"/>
    <col min="3865" max="3865" width="18.875" style="769" bestFit="1" customWidth="1"/>
    <col min="3866" max="3867" width="9.75" style="769" bestFit="1" customWidth="1"/>
    <col min="3868" max="3869" width="12.125" style="769" bestFit="1" customWidth="1"/>
    <col min="3870" max="3870" width="7.125" style="769" bestFit="1" customWidth="1"/>
    <col min="3871" max="3871" width="9.75" style="769" bestFit="1" customWidth="1"/>
    <col min="3872" max="3872" width="15.5" style="769" bestFit="1" customWidth="1"/>
    <col min="3873" max="3873" width="19.375" style="769" bestFit="1" customWidth="1"/>
    <col min="3874" max="3874" width="5.75" style="769" bestFit="1" customWidth="1"/>
    <col min="3875" max="3875" width="9.75" style="769" bestFit="1" customWidth="1"/>
    <col min="3876" max="3876" width="11.875" style="769" bestFit="1" customWidth="1"/>
    <col min="3877" max="3877" width="9.125" style="769" bestFit="1" customWidth="1"/>
    <col min="3878" max="3878" width="10.5" style="769" bestFit="1" customWidth="1"/>
    <col min="3879" max="3879" width="16.375" style="769" bestFit="1" customWidth="1"/>
    <col min="3880" max="3880" width="12.125" style="769" bestFit="1" customWidth="1"/>
    <col min="3881" max="3881" width="10.375" style="769" bestFit="1" customWidth="1"/>
    <col min="3882" max="3882" width="11.875" style="769" bestFit="1" customWidth="1"/>
    <col min="3883" max="3891" width="16.375" style="769" bestFit="1" customWidth="1"/>
    <col min="3892" max="3892" width="10.625" style="769" bestFit="1" customWidth="1"/>
    <col min="3893" max="3893" width="11.875" style="769" bestFit="1" customWidth="1"/>
    <col min="3894" max="3894" width="16.375" style="769" bestFit="1" customWidth="1"/>
    <col min="3895" max="3895" width="20.75" style="769" bestFit="1" customWidth="1"/>
    <col min="3896" max="3896" width="16.375" style="769" bestFit="1" customWidth="1"/>
    <col min="3897" max="3897" width="20.75" style="769" bestFit="1" customWidth="1"/>
    <col min="3898" max="3898" width="16.375" style="769" bestFit="1" customWidth="1"/>
    <col min="3899" max="3899" width="20.75" style="769" bestFit="1" customWidth="1"/>
    <col min="3900" max="3900" width="16.375" style="769" bestFit="1" customWidth="1"/>
    <col min="3901" max="3901" width="20.75" style="769" bestFit="1" customWidth="1"/>
    <col min="3902" max="3902" width="16.375" style="769" bestFit="1" customWidth="1"/>
    <col min="3903" max="3903" width="20.75" style="769" bestFit="1" customWidth="1"/>
    <col min="3904" max="3904" width="14.125" style="769" bestFit="1" customWidth="1"/>
    <col min="3905" max="3905" width="18.625" style="769" bestFit="1" customWidth="1"/>
    <col min="3906" max="3906" width="16.375" style="769" bestFit="1" customWidth="1"/>
    <col min="3907" max="3907" width="20.75" style="769" bestFit="1" customWidth="1"/>
    <col min="3908" max="3908" width="16.375" style="769" bestFit="1" customWidth="1"/>
    <col min="3909" max="3909" width="20.75" style="769" bestFit="1" customWidth="1"/>
    <col min="3910" max="3915" width="23" style="769" bestFit="1" customWidth="1"/>
    <col min="3916" max="3917" width="18.625" style="769" bestFit="1" customWidth="1"/>
    <col min="3918" max="3918" width="10.5" style="769" bestFit="1" customWidth="1"/>
    <col min="3919" max="3919" width="11.875" style="769" bestFit="1" customWidth="1"/>
    <col min="3920" max="3920" width="10.5" style="769" bestFit="1" customWidth="1"/>
    <col min="3921" max="3922" width="11.875" style="769" bestFit="1" customWidth="1"/>
    <col min="3923" max="3923" width="16.375" style="769" bestFit="1" customWidth="1"/>
    <col min="3924" max="3924" width="17.875" style="769" bestFit="1" customWidth="1"/>
    <col min="3925" max="3925" width="22.25" style="769" bestFit="1" customWidth="1"/>
    <col min="3926" max="3926" width="7.75" style="769" bestFit="1" customWidth="1"/>
    <col min="3927" max="3929" width="11.875" style="769" bestFit="1" customWidth="1"/>
    <col min="3930" max="3930" width="16.375" style="769" bestFit="1" customWidth="1"/>
    <col min="3931" max="3933" width="11.875" style="769" bestFit="1" customWidth="1"/>
    <col min="3934" max="3934" width="14.125" style="769" bestFit="1" customWidth="1"/>
    <col min="3935" max="3935" width="11.875" style="769" bestFit="1" customWidth="1"/>
    <col min="3936" max="3936" width="16.375" style="769" bestFit="1" customWidth="1"/>
    <col min="3937" max="3937" width="18.625" style="769" bestFit="1" customWidth="1"/>
    <col min="3938" max="3938" width="10.5" style="769" bestFit="1" customWidth="1"/>
    <col min="3939" max="3939" width="14.25" style="769" bestFit="1" customWidth="1"/>
    <col min="3940" max="3941" width="13.375" style="769" bestFit="1" customWidth="1"/>
    <col min="3942" max="3942" width="16.375" style="769" bestFit="1" customWidth="1"/>
    <col min="3943" max="3943" width="16.5" style="769" bestFit="1" customWidth="1"/>
    <col min="3944" max="3945" width="20.125" style="769" bestFit="1" customWidth="1"/>
    <col min="3946" max="3947" width="23" style="769" bestFit="1" customWidth="1"/>
    <col min="3948" max="3948" width="18.625" style="769" bestFit="1" customWidth="1"/>
    <col min="3949" max="3949" width="9.25" style="769" bestFit="1" customWidth="1"/>
    <col min="3950" max="3950" width="7.25" style="769" bestFit="1" customWidth="1"/>
    <col min="3951" max="3951" width="10.375" style="769" bestFit="1" customWidth="1"/>
    <col min="3952" max="3953" width="11.875" style="769" bestFit="1" customWidth="1"/>
    <col min="3954" max="3954" width="14.375" style="769" bestFit="1" customWidth="1"/>
    <col min="3955" max="3955" width="11.875" style="769" bestFit="1" customWidth="1"/>
    <col min="3956" max="3957" width="16.375" style="769" bestFit="1" customWidth="1"/>
    <col min="3958" max="3958" width="11.875" style="769" bestFit="1" customWidth="1"/>
    <col min="3959" max="3960" width="16.375" style="769" bestFit="1" customWidth="1"/>
    <col min="3961" max="3961" width="17.875" style="769" bestFit="1" customWidth="1"/>
    <col min="3962" max="3962" width="16.375" style="769" bestFit="1" customWidth="1"/>
    <col min="3963" max="3963" width="17.875" style="769" bestFit="1" customWidth="1"/>
    <col min="3964" max="3964" width="5.75" style="769" bestFit="1" customWidth="1"/>
    <col min="3965" max="3966" width="9.75" style="769" bestFit="1" customWidth="1"/>
    <col min="3967" max="3967" width="7.75" style="769" bestFit="1" customWidth="1"/>
    <col min="3968" max="3968" width="9.75" style="769" bestFit="1" customWidth="1"/>
    <col min="3969" max="3969" width="59.375" style="769" bestFit="1" customWidth="1"/>
    <col min="3970" max="3970" width="45.5" style="769" bestFit="1" customWidth="1"/>
    <col min="3971" max="3971" width="27.625" style="769" bestFit="1" customWidth="1"/>
    <col min="3972" max="3972" width="11.875" style="769" bestFit="1" customWidth="1"/>
    <col min="3973" max="3976" width="14.125" style="769" bestFit="1" customWidth="1"/>
    <col min="3977" max="3977" width="15.625" style="769" bestFit="1" customWidth="1"/>
    <col min="3978" max="3978" width="14.125" style="769" bestFit="1" customWidth="1"/>
    <col min="3979" max="3980" width="19.625" style="769" bestFit="1" customWidth="1"/>
    <col min="3981" max="3981" width="21.875" style="769" bestFit="1" customWidth="1"/>
    <col min="3982" max="3982" width="19.375" style="769" bestFit="1" customWidth="1"/>
    <col min="3983" max="3983" width="16.375" style="769" bestFit="1" customWidth="1"/>
    <col min="3984" max="3984" width="23" style="769" bestFit="1" customWidth="1"/>
    <col min="3985" max="3986" width="14.125" style="769" bestFit="1" customWidth="1"/>
    <col min="3987" max="3987" width="23.25" style="769" bestFit="1" customWidth="1"/>
    <col min="3988" max="3989" width="14.375" style="769" bestFit="1" customWidth="1"/>
    <col min="3990" max="3990" width="23.125" style="769" bestFit="1" customWidth="1"/>
    <col min="3991" max="3991" width="18.875" style="769" bestFit="1" customWidth="1"/>
    <col min="3992" max="3992" width="14.375" style="769" bestFit="1" customWidth="1"/>
    <col min="3993" max="3993" width="16.5" style="769" bestFit="1" customWidth="1"/>
    <col min="3994" max="3994" width="25.25" style="769" bestFit="1" customWidth="1"/>
    <col min="3995" max="3996" width="18.625" style="769" bestFit="1" customWidth="1"/>
    <col min="3997" max="3997" width="23" style="769" bestFit="1" customWidth="1"/>
    <col min="3998" max="3999" width="26.75" style="769" bestFit="1" customWidth="1"/>
    <col min="4000" max="4000" width="25.25" style="769" bestFit="1" customWidth="1"/>
    <col min="4001" max="4001" width="29.625" style="769" bestFit="1" customWidth="1"/>
    <col min="4002" max="4002" width="25.25" style="769" bestFit="1" customWidth="1"/>
    <col min="4003" max="4003" width="29.625" style="769" bestFit="1" customWidth="1"/>
    <col min="4004" max="4007" width="20.875" style="769" bestFit="1" customWidth="1"/>
    <col min="4008" max="4008" width="13.875" style="769" bestFit="1" customWidth="1"/>
    <col min="4009" max="4009" width="16.5" style="769" bestFit="1" customWidth="1"/>
    <col min="4010" max="4010" width="7.75" style="769" bestFit="1" customWidth="1"/>
    <col min="4011" max="4011" width="20.75" style="769" bestFit="1" customWidth="1"/>
    <col min="4012" max="4014" width="16.375" style="769" bestFit="1" customWidth="1"/>
    <col min="4015" max="4018" width="31" style="769" bestFit="1" customWidth="1"/>
    <col min="4019" max="4020" width="18.625" style="769" bestFit="1" customWidth="1"/>
    <col min="4021" max="4021" width="16.375" style="769" bestFit="1" customWidth="1"/>
    <col min="4022" max="4023" width="18.625" style="769" bestFit="1" customWidth="1"/>
    <col min="4024" max="4024" width="16.375" style="769" bestFit="1" customWidth="1"/>
    <col min="4025" max="4026" width="18.625" style="769" bestFit="1" customWidth="1"/>
    <col min="4027" max="4027" width="20.75" style="769" bestFit="1" customWidth="1"/>
    <col min="4028" max="4029" width="23" style="769" bestFit="1" customWidth="1"/>
    <col min="4030" max="4030" width="25.25" style="769" bestFit="1" customWidth="1"/>
    <col min="4031" max="4031" width="23" style="769" bestFit="1" customWidth="1"/>
    <col min="4032" max="4032" width="20.75" style="769" bestFit="1" customWidth="1"/>
    <col min="4033" max="4034" width="23" style="769" bestFit="1" customWidth="1"/>
    <col min="4035" max="4035" width="25.25" style="769" bestFit="1" customWidth="1"/>
    <col min="4036" max="4036" width="23" style="769" bestFit="1" customWidth="1"/>
    <col min="4037" max="4037" width="18.625" style="769" bestFit="1" customWidth="1"/>
    <col min="4038" max="4040" width="20.75" style="769" bestFit="1" customWidth="1"/>
    <col min="4041" max="4041" width="19.75" style="769" bestFit="1" customWidth="1"/>
    <col min="4042" max="4043" width="22" style="769" bestFit="1" customWidth="1"/>
    <col min="4044" max="4044" width="14.125" style="769" bestFit="1" customWidth="1"/>
    <col min="4045" max="4046" width="20.75" style="769" bestFit="1" customWidth="1"/>
    <col min="4047" max="4048" width="18.625" style="769" bestFit="1" customWidth="1"/>
    <col min="4049" max="4051" width="20.75" style="769" bestFit="1" customWidth="1"/>
    <col min="4052" max="4053" width="23" style="769" bestFit="1" customWidth="1"/>
    <col min="4054" max="4054" width="20.75" style="769" bestFit="1" customWidth="1"/>
    <col min="4055" max="4056" width="23" style="769" bestFit="1" customWidth="1"/>
    <col min="4057" max="4057" width="25.25" style="769" bestFit="1" customWidth="1"/>
    <col min="4058" max="4059" width="23" style="769" bestFit="1" customWidth="1"/>
    <col min="4060" max="4062" width="25.25" style="769" bestFit="1" customWidth="1"/>
    <col min="4063" max="4064" width="27.5" style="769" bestFit="1" customWidth="1"/>
    <col min="4065" max="4065" width="25.25" style="769" bestFit="1" customWidth="1"/>
    <col min="4066" max="4067" width="27.5" style="769" bestFit="1" customWidth="1"/>
    <col min="4068" max="4068" width="29.625" style="769" bestFit="1" customWidth="1"/>
    <col min="4069" max="4069" width="27.5" style="769" bestFit="1" customWidth="1"/>
    <col min="4070" max="4070" width="24.5" style="769" bestFit="1" customWidth="1"/>
    <col min="4071" max="4071" width="29" style="769" bestFit="1" customWidth="1"/>
    <col min="4072" max="4073" width="20.75" style="769" bestFit="1" customWidth="1"/>
    <col min="4074" max="4074" width="27.5" style="769" bestFit="1" customWidth="1"/>
    <col min="4075" max="4076" width="23" style="769" bestFit="1" customWidth="1"/>
    <col min="4077" max="4077" width="29.625" style="769" bestFit="1" customWidth="1"/>
    <col min="4078" max="4078" width="9.125" style="769" bestFit="1" customWidth="1"/>
    <col min="4079" max="4081" width="18.125" style="769" bestFit="1" customWidth="1"/>
    <col min="4082" max="4082" width="20.375" style="769" bestFit="1" customWidth="1"/>
    <col min="4083" max="4083" width="25.25" style="769" bestFit="1" customWidth="1"/>
    <col min="4084" max="4084" width="27.5" style="769" bestFit="1" customWidth="1"/>
    <col min="4085" max="4086" width="9.125" style="769" bestFit="1" customWidth="1"/>
    <col min="4087" max="4087" width="11.25" style="769" bestFit="1" customWidth="1"/>
    <col min="4088" max="4088" width="15" style="769" bestFit="1" customWidth="1"/>
    <col min="4089" max="4089" width="16.375" style="769" bestFit="1" customWidth="1"/>
    <col min="4090" max="4092" width="23.25" style="769" bestFit="1" customWidth="1"/>
    <col min="4093" max="4094" width="20.75" style="769" bestFit="1" customWidth="1"/>
    <col min="4095" max="4095" width="6.625" style="769" bestFit="1" customWidth="1"/>
    <col min="4096" max="4096" width="9" style="769"/>
    <col min="4097" max="4097" width="16.375" style="769" bestFit="1" customWidth="1"/>
    <col min="4098" max="4098" width="14.125" style="769" bestFit="1" customWidth="1"/>
    <col min="4099" max="4101" width="9.75" style="769" bestFit="1" customWidth="1"/>
    <col min="4102" max="4102" width="14.125" style="769" bestFit="1" customWidth="1"/>
    <col min="4103" max="4103" width="15.25" style="769" customWidth="1"/>
    <col min="4104" max="4104" width="14.125" style="769" bestFit="1" customWidth="1"/>
    <col min="4105" max="4105" width="15.25" style="769" bestFit="1" customWidth="1"/>
    <col min="4106" max="4108" width="13.625" style="769" bestFit="1" customWidth="1"/>
    <col min="4109" max="4109" width="12" style="769" bestFit="1" customWidth="1"/>
    <col min="4110" max="4110" width="22.125" style="769" bestFit="1" customWidth="1"/>
    <col min="4111" max="4112" width="30.125" style="769" bestFit="1" customWidth="1"/>
    <col min="4113" max="4114" width="21" style="769" bestFit="1" customWidth="1"/>
    <col min="4115" max="4115" width="18.75" style="769" bestFit="1" customWidth="1"/>
    <col min="4116" max="4116" width="21" style="769" bestFit="1" customWidth="1"/>
    <col min="4117" max="4118" width="9.75" style="769" bestFit="1" customWidth="1"/>
    <col min="4119" max="4119" width="18.875" style="769" bestFit="1" customWidth="1"/>
    <col min="4120" max="4120" width="9.75" style="769" bestFit="1" customWidth="1"/>
    <col min="4121" max="4121" width="18.875" style="769" bestFit="1" customWidth="1"/>
    <col min="4122" max="4123" width="9.75" style="769" bestFit="1" customWidth="1"/>
    <col min="4124" max="4125" width="12.125" style="769" bestFit="1" customWidth="1"/>
    <col min="4126" max="4126" width="7.125" style="769" bestFit="1" customWidth="1"/>
    <col min="4127" max="4127" width="9.75" style="769" bestFit="1" customWidth="1"/>
    <col min="4128" max="4128" width="15.5" style="769" bestFit="1" customWidth="1"/>
    <col min="4129" max="4129" width="19.375" style="769" bestFit="1" customWidth="1"/>
    <col min="4130" max="4130" width="5.75" style="769" bestFit="1" customWidth="1"/>
    <col min="4131" max="4131" width="9.75" style="769" bestFit="1" customWidth="1"/>
    <col min="4132" max="4132" width="11.875" style="769" bestFit="1" customWidth="1"/>
    <col min="4133" max="4133" width="9.125" style="769" bestFit="1" customWidth="1"/>
    <col min="4134" max="4134" width="10.5" style="769" bestFit="1" customWidth="1"/>
    <col min="4135" max="4135" width="16.375" style="769" bestFit="1" customWidth="1"/>
    <col min="4136" max="4136" width="12.125" style="769" bestFit="1" customWidth="1"/>
    <col min="4137" max="4137" width="10.375" style="769" bestFit="1" customWidth="1"/>
    <col min="4138" max="4138" width="11.875" style="769" bestFit="1" customWidth="1"/>
    <col min="4139" max="4147" width="16.375" style="769" bestFit="1" customWidth="1"/>
    <col min="4148" max="4148" width="10.625" style="769" bestFit="1" customWidth="1"/>
    <col min="4149" max="4149" width="11.875" style="769" bestFit="1" customWidth="1"/>
    <col min="4150" max="4150" width="16.375" style="769" bestFit="1" customWidth="1"/>
    <col min="4151" max="4151" width="20.75" style="769" bestFit="1" customWidth="1"/>
    <col min="4152" max="4152" width="16.375" style="769" bestFit="1" customWidth="1"/>
    <col min="4153" max="4153" width="20.75" style="769" bestFit="1" customWidth="1"/>
    <col min="4154" max="4154" width="16.375" style="769" bestFit="1" customWidth="1"/>
    <col min="4155" max="4155" width="20.75" style="769" bestFit="1" customWidth="1"/>
    <col min="4156" max="4156" width="16.375" style="769" bestFit="1" customWidth="1"/>
    <col min="4157" max="4157" width="20.75" style="769" bestFit="1" customWidth="1"/>
    <col min="4158" max="4158" width="16.375" style="769" bestFit="1" customWidth="1"/>
    <col min="4159" max="4159" width="20.75" style="769" bestFit="1" customWidth="1"/>
    <col min="4160" max="4160" width="14.125" style="769" bestFit="1" customWidth="1"/>
    <col min="4161" max="4161" width="18.625" style="769" bestFit="1" customWidth="1"/>
    <col min="4162" max="4162" width="16.375" style="769" bestFit="1" customWidth="1"/>
    <col min="4163" max="4163" width="20.75" style="769" bestFit="1" customWidth="1"/>
    <col min="4164" max="4164" width="16.375" style="769" bestFit="1" customWidth="1"/>
    <col min="4165" max="4165" width="20.75" style="769" bestFit="1" customWidth="1"/>
    <col min="4166" max="4171" width="23" style="769" bestFit="1" customWidth="1"/>
    <col min="4172" max="4173" width="18.625" style="769" bestFit="1" customWidth="1"/>
    <col min="4174" max="4174" width="10.5" style="769" bestFit="1" customWidth="1"/>
    <col min="4175" max="4175" width="11.875" style="769" bestFit="1" customWidth="1"/>
    <col min="4176" max="4176" width="10.5" style="769" bestFit="1" customWidth="1"/>
    <col min="4177" max="4178" width="11.875" style="769" bestFit="1" customWidth="1"/>
    <col min="4179" max="4179" width="16.375" style="769" bestFit="1" customWidth="1"/>
    <col min="4180" max="4180" width="17.875" style="769" bestFit="1" customWidth="1"/>
    <col min="4181" max="4181" width="22.25" style="769" bestFit="1" customWidth="1"/>
    <col min="4182" max="4182" width="7.75" style="769" bestFit="1" customWidth="1"/>
    <col min="4183" max="4185" width="11.875" style="769" bestFit="1" customWidth="1"/>
    <col min="4186" max="4186" width="16.375" style="769" bestFit="1" customWidth="1"/>
    <col min="4187" max="4189" width="11.875" style="769" bestFit="1" customWidth="1"/>
    <col min="4190" max="4190" width="14.125" style="769" bestFit="1" customWidth="1"/>
    <col min="4191" max="4191" width="11.875" style="769" bestFit="1" customWidth="1"/>
    <col min="4192" max="4192" width="16.375" style="769" bestFit="1" customWidth="1"/>
    <col min="4193" max="4193" width="18.625" style="769" bestFit="1" customWidth="1"/>
    <col min="4194" max="4194" width="10.5" style="769" bestFit="1" customWidth="1"/>
    <col min="4195" max="4195" width="14.25" style="769" bestFit="1" customWidth="1"/>
    <col min="4196" max="4197" width="13.375" style="769" bestFit="1" customWidth="1"/>
    <col min="4198" max="4198" width="16.375" style="769" bestFit="1" customWidth="1"/>
    <col min="4199" max="4199" width="16.5" style="769" bestFit="1" customWidth="1"/>
    <col min="4200" max="4201" width="20.125" style="769" bestFit="1" customWidth="1"/>
    <col min="4202" max="4203" width="23" style="769" bestFit="1" customWidth="1"/>
    <col min="4204" max="4204" width="18.625" style="769" bestFit="1" customWidth="1"/>
    <col min="4205" max="4205" width="9.25" style="769" bestFit="1" customWidth="1"/>
    <col min="4206" max="4206" width="7.25" style="769" bestFit="1" customWidth="1"/>
    <col min="4207" max="4207" width="10.375" style="769" bestFit="1" customWidth="1"/>
    <col min="4208" max="4209" width="11.875" style="769" bestFit="1" customWidth="1"/>
    <col min="4210" max="4210" width="14.375" style="769" bestFit="1" customWidth="1"/>
    <col min="4211" max="4211" width="11.875" style="769" bestFit="1" customWidth="1"/>
    <col min="4212" max="4213" width="16.375" style="769" bestFit="1" customWidth="1"/>
    <col min="4214" max="4214" width="11.875" style="769" bestFit="1" customWidth="1"/>
    <col min="4215" max="4216" width="16.375" style="769" bestFit="1" customWidth="1"/>
    <col min="4217" max="4217" width="17.875" style="769" bestFit="1" customWidth="1"/>
    <col min="4218" max="4218" width="16.375" style="769" bestFit="1" customWidth="1"/>
    <col min="4219" max="4219" width="17.875" style="769" bestFit="1" customWidth="1"/>
    <col min="4220" max="4220" width="5.75" style="769" bestFit="1" customWidth="1"/>
    <col min="4221" max="4222" width="9.75" style="769" bestFit="1" customWidth="1"/>
    <col min="4223" max="4223" width="7.75" style="769" bestFit="1" customWidth="1"/>
    <col min="4224" max="4224" width="9.75" style="769" bestFit="1" customWidth="1"/>
    <col min="4225" max="4225" width="59.375" style="769" bestFit="1" customWidth="1"/>
    <col min="4226" max="4226" width="45.5" style="769" bestFit="1" customWidth="1"/>
    <col min="4227" max="4227" width="27.625" style="769" bestFit="1" customWidth="1"/>
    <col min="4228" max="4228" width="11.875" style="769" bestFit="1" customWidth="1"/>
    <col min="4229" max="4232" width="14.125" style="769" bestFit="1" customWidth="1"/>
    <col min="4233" max="4233" width="15.625" style="769" bestFit="1" customWidth="1"/>
    <col min="4234" max="4234" width="14.125" style="769" bestFit="1" customWidth="1"/>
    <col min="4235" max="4236" width="19.625" style="769" bestFit="1" customWidth="1"/>
    <col min="4237" max="4237" width="21.875" style="769" bestFit="1" customWidth="1"/>
    <col min="4238" max="4238" width="19.375" style="769" bestFit="1" customWidth="1"/>
    <col min="4239" max="4239" width="16.375" style="769" bestFit="1" customWidth="1"/>
    <col min="4240" max="4240" width="23" style="769" bestFit="1" customWidth="1"/>
    <col min="4241" max="4242" width="14.125" style="769" bestFit="1" customWidth="1"/>
    <col min="4243" max="4243" width="23.25" style="769" bestFit="1" customWidth="1"/>
    <col min="4244" max="4245" width="14.375" style="769" bestFit="1" customWidth="1"/>
    <col min="4246" max="4246" width="23.125" style="769" bestFit="1" customWidth="1"/>
    <col min="4247" max="4247" width="18.875" style="769" bestFit="1" customWidth="1"/>
    <col min="4248" max="4248" width="14.375" style="769" bestFit="1" customWidth="1"/>
    <col min="4249" max="4249" width="16.5" style="769" bestFit="1" customWidth="1"/>
    <col min="4250" max="4250" width="25.25" style="769" bestFit="1" customWidth="1"/>
    <col min="4251" max="4252" width="18.625" style="769" bestFit="1" customWidth="1"/>
    <col min="4253" max="4253" width="23" style="769" bestFit="1" customWidth="1"/>
    <col min="4254" max="4255" width="26.75" style="769" bestFit="1" customWidth="1"/>
    <col min="4256" max="4256" width="25.25" style="769" bestFit="1" customWidth="1"/>
    <col min="4257" max="4257" width="29.625" style="769" bestFit="1" customWidth="1"/>
    <col min="4258" max="4258" width="25.25" style="769" bestFit="1" customWidth="1"/>
    <col min="4259" max="4259" width="29.625" style="769" bestFit="1" customWidth="1"/>
    <col min="4260" max="4263" width="20.875" style="769" bestFit="1" customWidth="1"/>
    <col min="4264" max="4264" width="13.875" style="769" bestFit="1" customWidth="1"/>
    <col min="4265" max="4265" width="16.5" style="769" bestFit="1" customWidth="1"/>
    <col min="4266" max="4266" width="7.75" style="769" bestFit="1" customWidth="1"/>
    <col min="4267" max="4267" width="20.75" style="769" bestFit="1" customWidth="1"/>
    <col min="4268" max="4270" width="16.375" style="769" bestFit="1" customWidth="1"/>
    <col min="4271" max="4274" width="31" style="769" bestFit="1" customWidth="1"/>
    <col min="4275" max="4276" width="18.625" style="769" bestFit="1" customWidth="1"/>
    <col min="4277" max="4277" width="16.375" style="769" bestFit="1" customWidth="1"/>
    <col min="4278" max="4279" width="18.625" style="769" bestFit="1" customWidth="1"/>
    <col min="4280" max="4280" width="16.375" style="769" bestFit="1" customWidth="1"/>
    <col min="4281" max="4282" width="18.625" style="769" bestFit="1" customWidth="1"/>
    <col min="4283" max="4283" width="20.75" style="769" bestFit="1" customWidth="1"/>
    <col min="4284" max="4285" width="23" style="769" bestFit="1" customWidth="1"/>
    <col min="4286" max="4286" width="25.25" style="769" bestFit="1" customWidth="1"/>
    <col min="4287" max="4287" width="23" style="769" bestFit="1" customWidth="1"/>
    <col min="4288" max="4288" width="20.75" style="769" bestFit="1" customWidth="1"/>
    <col min="4289" max="4290" width="23" style="769" bestFit="1" customWidth="1"/>
    <col min="4291" max="4291" width="25.25" style="769" bestFit="1" customWidth="1"/>
    <col min="4292" max="4292" width="23" style="769" bestFit="1" customWidth="1"/>
    <col min="4293" max="4293" width="18.625" style="769" bestFit="1" customWidth="1"/>
    <col min="4294" max="4296" width="20.75" style="769" bestFit="1" customWidth="1"/>
    <col min="4297" max="4297" width="19.75" style="769" bestFit="1" customWidth="1"/>
    <col min="4298" max="4299" width="22" style="769" bestFit="1" customWidth="1"/>
    <col min="4300" max="4300" width="14.125" style="769" bestFit="1" customWidth="1"/>
    <col min="4301" max="4302" width="20.75" style="769" bestFit="1" customWidth="1"/>
    <col min="4303" max="4304" width="18.625" style="769" bestFit="1" customWidth="1"/>
    <col min="4305" max="4307" width="20.75" style="769" bestFit="1" customWidth="1"/>
    <col min="4308" max="4309" width="23" style="769" bestFit="1" customWidth="1"/>
    <col min="4310" max="4310" width="20.75" style="769" bestFit="1" customWidth="1"/>
    <col min="4311" max="4312" width="23" style="769" bestFit="1" customWidth="1"/>
    <col min="4313" max="4313" width="25.25" style="769" bestFit="1" customWidth="1"/>
    <col min="4314" max="4315" width="23" style="769" bestFit="1" customWidth="1"/>
    <col min="4316" max="4318" width="25.25" style="769" bestFit="1" customWidth="1"/>
    <col min="4319" max="4320" width="27.5" style="769" bestFit="1" customWidth="1"/>
    <col min="4321" max="4321" width="25.25" style="769" bestFit="1" customWidth="1"/>
    <col min="4322" max="4323" width="27.5" style="769" bestFit="1" customWidth="1"/>
    <col min="4324" max="4324" width="29.625" style="769" bestFit="1" customWidth="1"/>
    <col min="4325" max="4325" width="27.5" style="769" bestFit="1" customWidth="1"/>
    <col min="4326" max="4326" width="24.5" style="769" bestFit="1" customWidth="1"/>
    <col min="4327" max="4327" width="29" style="769" bestFit="1" customWidth="1"/>
    <col min="4328" max="4329" width="20.75" style="769" bestFit="1" customWidth="1"/>
    <col min="4330" max="4330" width="27.5" style="769" bestFit="1" customWidth="1"/>
    <col min="4331" max="4332" width="23" style="769" bestFit="1" customWidth="1"/>
    <col min="4333" max="4333" width="29.625" style="769" bestFit="1" customWidth="1"/>
    <col min="4334" max="4334" width="9.125" style="769" bestFit="1" customWidth="1"/>
    <col min="4335" max="4337" width="18.125" style="769" bestFit="1" customWidth="1"/>
    <col min="4338" max="4338" width="20.375" style="769" bestFit="1" customWidth="1"/>
    <col min="4339" max="4339" width="25.25" style="769" bestFit="1" customWidth="1"/>
    <col min="4340" max="4340" width="27.5" style="769" bestFit="1" customWidth="1"/>
    <col min="4341" max="4342" width="9.125" style="769" bestFit="1" customWidth="1"/>
    <col min="4343" max="4343" width="11.25" style="769" bestFit="1" customWidth="1"/>
    <col min="4344" max="4344" width="15" style="769" bestFit="1" customWidth="1"/>
    <col min="4345" max="4345" width="16.375" style="769" bestFit="1" customWidth="1"/>
    <col min="4346" max="4348" width="23.25" style="769" bestFit="1" customWidth="1"/>
    <col min="4349" max="4350" width="20.75" style="769" bestFit="1" customWidth="1"/>
    <col min="4351" max="4351" width="6.625" style="769" bestFit="1" customWidth="1"/>
    <col min="4352" max="4352" width="9" style="769"/>
    <col min="4353" max="4353" width="16.375" style="769" bestFit="1" customWidth="1"/>
    <col min="4354" max="4354" width="14.125" style="769" bestFit="1" customWidth="1"/>
    <col min="4355" max="4357" width="9.75" style="769" bestFit="1" customWidth="1"/>
    <col min="4358" max="4358" width="14.125" style="769" bestFit="1" customWidth="1"/>
    <col min="4359" max="4359" width="15.25" style="769" customWidth="1"/>
    <col min="4360" max="4360" width="14.125" style="769" bestFit="1" customWidth="1"/>
    <col min="4361" max="4361" width="15.25" style="769" bestFit="1" customWidth="1"/>
    <col min="4362" max="4364" width="13.625" style="769" bestFit="1" customWidth="1"/>
    <col min="4365" max="4365" width="12" style="769" bestFit="1" customWidth="1"/>
    <col min="4366" max="4366" width="22.125" style="769" bestFit="1" customWidth="1"/>
    <col min="4367" max="4368" width="30.125" style="769" bestFit="1" customWidth="1"/>
    <col min="4369" max="4370" width="21" style="769" bestFit="1" customWidth="1"/>
    <col min="4371" max="4371" width="18.75" style="769" bestFit="1" customWidth="1"/>
    <col min="4372" max="4372" width="21" style="769" bestFit="1" customWidth="1"/>
    <col min="4373" max="4374" width="9.75" style="769" bestFit="1" customWidth="1"/>
    <col min="4375" max="4375" width="18.875" style="769" bestFit="1" customWidth="1"/>
    <col min="4376" max="4376" width="9.75" style="769" bestFit="1" customWidth="1"/>
    <col min="4377" max="4377" width="18.875" style="769" bestFit="1" customWidth="1"/>
    <col min="4378" max="4379" width="9.75" style="769" bestFit="1" customWidth="1"/>
    <col min="4380" max="4381" width="12.125" style="769" bestFit="1" customWidth="1"/>
    <col min="4382" max="4382" width="7.125" style="769" bestFit="1" customWidth="1"/>
    <col min="4383" max="4383" width="9.75" style="769" bestFit="1" customWidth="1"/>
    <col min="4384" max="4384" width="15.5" style="769" bestFit="1" customWidth="1"/>
    <col min="4385" max="4385" width="19.375" style="769" bestFit="1" customWidth="1"/>
    <col min="4386" max="4386" width="5.75" style="769" bestFit="1" customWidth="1"/>
    <col min="4387" max="4387" width="9.75" style="769" bestFit="1" customWidth="1"/>
    <col min="4388" max="4388" width="11.875" style="769" bestFit="1" customWidth="1"/>
    <col min="4389" max="4389" width="9.125" style="769" bestFit="1" customWidth="1"/>
    <col min="4390" max="4390" width="10.5" style="769" bestFit="1" customWidth="1"/>
    <col min="4391" max="4391" width="16.375" style="769" bestFit="1" customWidth="1"/>
    <col min="4392" max="4392" width="12.125" style="769" bestFit="1" customWidth="1"/>
    <col min="4393" max="4393" width="10.375" style="769" bestFit="1" customWidth="1"/>
    <col min="4394" max="4394" width="11.875" style="769" bestFit="1" customWidth="1"/>
    <col min="4395" max="4403" width="16.375" style="769" bestFit="1" customWidth="1"/>
    <col min="4404" max="4404" width="10.625" style="769" bestFit="1" customWidth="1"/>
    <col min="4405" max="4405" width="11.875" style="769" bestFit="1" customWidth="1"/>
    <col min="4406" max="4406" width="16.375" style="769" bestFit="1" customWidth="1"/>
    <col min="4407" max="4407" width="20.75" style="769" bestFit="1" customWidth="1"/>
    <col min="4408" max="4408" width="16.375" style="769" bestFit="1" customWidth="1"/>
    <col min="4409" max="4409" width="20.75" style="769" bestFit="1" customWidth="1"/>
    <col min="4410" max="4410" width="16.375" style="769" bestFit="1" customWidth="1"/>
    <col min="4411" max="4411" width="20.75" style="769" bestFit="1" customWidth="1"/>
    <col min="4412" max="4412" width="16.375" style="769" bestFit="1" customWidth="1"/>
    <col min="4413" max="4413" width="20.75" style="769" bestFit="1" customWidth="1"/>
    <col min="4414" max="4414" width="16.375" style="769" bestFit="1" customWidth="1"/>
    <col min="4415" max="4415" width="20.75" style="769" bestFit="1" customWidth="1"/>
    <col min="4416" max="4416" width="14.125" style="769" bestFit="1" customWidth="1"/>
    <col min="4417" max="4417" width="18.625" style="769" bestFit="1" customWidth="1"/>
    <col min="4418" max="4418" width="16.375" style="769" bestFit="1" customWidth="1"/>
    <col min="4419" max="4419" width="20.75" style="769" bestFit="1" customWidth="1"/>
    <col min="4420" max="4420" width="16.375" style="769" bestFit="1" customWidth="1"/>
    <col min="4421" max="4421" width="20.75" style="769" bestFit="1" customWidth="1"/>
    <col min="4422" max="4427" width="23" style="769" bestFit="1" customWidth="1"/>
    <col min="4428" max="4429" width="18.625" style="769" bestFit="1" customWidth="1"/>
    <col min="4430" max="4430" width="10.5" style="769" bestFit="1" customWidth="1"/>
    <col min="4431" max="4431" width="11.875" style="769" bestFit="1" customWidth="1"/>
    <col min="4432" max="4432" width="10.5" style="769" bestFit="1" customWidth="1"/>
    <col min="4433" max="4434" width="11.875" style="769" bestFit="1" customWidth="1"/>
    <col min="4435" max="4435" width="16.375" style="769" bestFit="1" customWidth="1"/>
    <col min="4436" max="4436" width="17.875" style="769" bestFit="1" customWidth="1"/>
    <col min="4437" max="4437" width="22.25" style="769" bestFit="1" customWidth="1"/>
    <col min="4438" max="4438" width="7.75" style="769" bestFit="1" customWidth="1"/>
    <col min="4439" max="4441" width="11.875" style="769" bestFit="1" customWidth="1"/>
    <col min="4442" max="4442" width="16.375" style="769" bestFit="1" customWidth="1"/>
    <col min="4443" max="4445" width="11.875" style="769" bestFit="1" customWidth="1"/>
    <col min="4446" max="4446" width="14.125" style="769" bestFit="1" customWidth="1"/>
    <col min="4447" max="4447" width="11.875" style="769" bestFit="1" customWidth="1"/>
    <col min="4448" max="4448" width="16.375" style="769" bestFit="1" customWidth="1"/>
    <col min="4449" max="4449" width="18.625" style="769" bestFit="1" customWidth="1"/>
    <col min="4450" max="4450" width="10.5" style="769" bestFit="1" customWidth="1"/>
    <col min="4451" max="4451" width="14.25" style="769" bestFit="1" customWidth="1"/>
    <col min="4452" max="4453" width="13.375" style="769" bestFit="1" customWidth="1"/>
    <col min="4454" max="4454" width="16.375" style="769" bestFit="1" customWidth="1"/>
    <col min="4455" max="4455" width="16.5" style="769" bestFit="1" customWidth="1"/>
    <col min="4456" max="4457" width="20.125" style="769" bestFit="1" customWidth="1"/>
    <col min="4458" max="4459" width="23" style="769" bestFit="1" customWidth="1"/>
    <col min="4460" max="4460" width="18.625" style="769" bestFit="1" customWidth="1"/>
    <col min="4461" max="4461" width="9.25" style="769" bestFit="1" customWidth="1"/>
    <col min="4462" max="4462" width="7.25" style="769" bestFit="1" customWidth="1"/>
    <col min="4463" max="4463" width="10.375" style="769" bestFit="1" customWidth="1"/>
    <col min="4464" max="4465" width="11.875" style="769" bestFit="1" customWidth="1"/>
    <col min="4466" max="4466" width="14.375" style="769" bestFit="1" customWidth="1"/>
    <col min="4467" max="4467" width="11.875" style="769" bestFit="1" customWidth="1"/>
    <col min="4468" max="4469" width="16.375" style="769" bestFit="1" customWidth="1"/>
    <col min="4470" max="4470" width="11.875" style="769" bestFit="1" customWidth="1"/>
    <col min="4471" max="4472" width="16.375" style="769" bestFit="1" customWidth="1"/>
    <col min="4473" max="4473" width="17.875" style="769" bestFit="1" customWidth="1"/>
    <col min="4474" max="4474" width="16.375" style="769" bestFit="1" customWidth="1"/>
    <col min="4475" max="4475" width="17.875" style="769" bestFit="1" customWidth="1"/>
    <col min="4476" max="4476" width="5.75" style="769" bestFit="1" customWidth="1"/>
    <col min="4477" max="4478" width="9.75" style="769" bestFit="1" customWidth="1"/>
    <col min="4479" max="4479" width="7.75" style="769" bestFit="1" customWidth="1"/>
    <col min="4480" max="4480" width="9.75" style="769" bestFit="1" customWidth="1"/>
    <col min="4481" max="4481" width="59.375" style="769" bestFit="1" customWidth="1"/>
    <col min="4482" max="4482" width="45.5" style="769" bestFit="1" customWidth="1"/>
    <col min="4483" max="4483" width="27.625" style="769" bestFit="1" customWidth="1"/>
    <col min="4484" max="4484" width="11.875" style="769" bestFit="1" customWidth="1"/>
    <col min="4485" max="4488" width="14.125" style="769" bestFit="1" customWidth="1"/>
    <col min="4489" max="4489" width="15.625" style="769" bestFit="1" customWidth="1"/>
    <col min="4490" max="4490" width="14.125" style="769" bestFit="1" customWidth="1"/>
    <col min="4491" max="4492" width="19.625" style="769" bestFit="1" customWidth="1"/>
    <col min="4493" max="4493" width="21.875" style="769" bestFit="1" customWidth="1"/>
    <col min="4494" max="4494" width="19.375" style="769" bestFit="1" customWidth="1"/>
    <col min="4495" max="4495" width="16.375" style="769" bestFit="1" customWidth="1"/>
    <col min="4496" max="4496" width="23" style="769" bestFit="1" customWidth="1"/>
    <col min="4497" max="4498" width="14.125" style="769" bestFit="1" customWidth="1"/>
    <col min="4499" max="4499" width="23.25" style="769" bestFit="1" customWidth="1"/>
    <col min="4500" max="4501" width="14.375" style="769" bestFit="1" customWidth="1"/>
    <col min="4502" max="4502" width="23.125" style="769" bestFit="1" customWidth="1"/>
    <col min="4503" max="4503" width="18.875" style="769" bestFit="1" customWidth="1"/>
    <col min="4504" max="4504" width="14.375" style="769" bestFit="1" customWidth="1"/>
    <col min="4505" max="4505" width="16.5" style="769" bestFit="1" customWidth="1"/>
    <col min="4506" max="4506" width="25.25" style="769" bestFit="1" customWidth="1"/>
    <col min="4507" max="4508" width="18.625" style="769" bestFit="1" customWidth="1"/>
    <col min="4509" max="4509" width="23" style="769" bestFit="1" customWidth="1"/>
    <col min="4510" max="4511" width="26.75" style="769" bestFit="1" customWidth="1"/>
    <col min="4512" max="4512" width="25.25" style="769" bestFit="1" customWidth="1"/>
    <col min="4513" max="4513" width="29.625" style="769" bestFit="1" customWidth="1"/>
    <col min="4514" max="4514" width="25.25" style="769" bestFit="1" customWidth="1"/>
    <col min="4515" max="4515" width="29.625" style="769" bestFit="1" customWidth="1"/>
    <col min="4516" max="4519" width="20.875" style="769" bestFit="1" customWidth="1"/>
    <col min="4520" max="4520" width="13.875" style="769" bestFit="1" customWidth="1"/>
    <col min="4521" max="4521" width="16.5" style="769" bestFit="1" customWidth="1"/>
    <col min="4522" max="4522" width="7.75" style="769" bestFit="1" customWidth="1"/>
    <col min="4523" max="4523" width="20.75" style="769" bestFit="1" customWidth="1"/>
    <col min="4524" max="4526" width="16.375" style="769" bestFit="1" customWidth="1"/>
    <col min="4527" max="4530" width="31" style="769" bestFit="1" customWidth="1"/>
    <col min="4531" max="4532" width="18.625" style="769" bestFit="1" customWidth="1"/>
    <col min="4533" max="4533" width="16.375" style="769" bestFit="1" customWidth="1"/>
    <col min="4534" max="4535" width="18.625" style="769" bestFit="1" customWidth="1"/>
    <col min="4536" max="4536" width="16.375" style="769" bestFit="1" customWidth="1"/>
    <col min="4537" max="4538" width="18.625" style="769" bestFit="1" customWidth="1"/>
    <col min="4539" max="4539" width="20.75" style="769" bestFit="1" customWidth="1"/>
    <col min="4540" max="4541" width="23" style="769" bestFit="1" customWidth="1"/>
    <col min="4542" max="4542" width="25.25" style="769" bestFit="1" customWidth="1"/>
    <col min="4543" max="4543" width="23" style="769" bestFit="1" customWidth="1"/>
    <col min="4544" max="4544" width="20.75" style="769" bestFit="1" customWidth="1"/>
    <col min="4545" max="4546" width="23" style="769" bestFit="1" customWidth="1"/>
    <col min="4547" max="4547" width="25.25" style="769" bestFit="1" customWidth="1"/>
    <col min="4548" max="4548" width="23" style="769" bestFit="1" customWidth="1"/>
    <col min="4549" max="4549" width="18.625" style="769" bestFit="1" customWidth="1"/>
    <col min="4550" max="4552" width="20.75" style="769" bestFit="1" customWidth="1"/>
    <col min="4553" max="4553" width="19.75" style="769" bestFit="1" customWidth="1"/>
    <col min="4554" max="4555" width="22" style="769" bestFit="1" customWidth="1"/>
    <col min="4556" max="4556" width="14.125" style="769" bestFit="1" customWidth="1"/>
    <col min="4557" max="4558" width="20.75" style="769" bestFit="1" customWidth="1"/>
    <col min="4559" max="4560" width="18.625" style="769" bestFit="1" customWidth="1"/>
    <col min="4561" max="4563" width="20.75" style="769" bestFit="1" customWidth="1"/>
    <col min="4564" max="4565" width="23" style="769" bestFit="1" customWidth="1"/>
    <col min="4566" max="4566" width="20.75" style="769" bestFit="1" customWidth="1"/>
    <col min="4567" max="4568" width="23" style="769" bestFit="1" customWidth="1"/>
    <col min="4569" max="4569" width="25.25" style="769" bestFit="1" customWidth="1"/>
    <col min="4570" max="4571" width="23" style="769" bestFit="1" customWidth="1"/>
    <col min="4572" max="4574" width="25.25" style="769" bestFit="1" customWidth="1"/>
    <col min="4575" max="4576" width="27.5" style="769" bestFit="1" customWidth="1"/>
    <col min="4577" max="4577" width="25.25" style="769" bestFit="1" customWidth="1"/>
    <col min="4578" max="4579" width="27.5" style="769" bestFit="1" customWidth="1"/>
    <col min="4580" max="4580" width="29.625" style="769" bestFit="1" customWidth="1"/>
    <col min="4581" max="4581" width="27.5" style="769" bestFit="1" customWidth="1"/>
    <col min="4582" max="4582" width="24.5" style="769" bestFit="1" customWidth="1"/>
    <col min="4583" max="4583" width="29" style="769" bestFit="1" customWidth="1"/>
    <col min="4584" max="4585" width="20.75" style="769" bestFit="1" customWidth="1"/>
    <col min="4586" max="4586" width="27.5" style="769" bestFit="1" customWidth="1"/>
    <col min="4587" max="4588" width="23" style="769" bestFit="1" customWidth="1"/>
    <col min="4589" max="4589" width="29.625" style="769" bestFit="1" customWidth="1"/>
    <col min="4590" max="4590" width="9.125" style="769" bestFit="1" customWidth="1"/>
    <col min="4591" max="4593" width="18.125" style="769" bestFit="1" customWidth="1"/>
    <col min="4594" max="4594" width="20.375" style="769" bestFit="1" customWidth="1"/>
    <col min="4595" max="4595" width="25.25" style="769" bestFit="1" customWidth="1"/>
    <col min="4596" max="4596" width="27.5" style="769" bestFit="1" customWidth="1"/>
    <col min="4597" max="4598" width="9.125" style="769" bestFit="1" customWidth="1"/>
    <col min="4599" max="4599" width="11.25" style="769" bestFit="1" customWidth="1"/>
    <col min="4600" max="4600" width="15" style="769" bestFit="1" customWidth="1"/>
    <col min="4601" max="4601" width="16.375" style="769" bestFit="1" customWidth="1"/>
    <col min="4602" max="4604" width="23.25" style="769" bestFit="1" customWidth="1"/>
    <col min="4605" max="4606" width="20.75" style="769" bestFit="1" customWidth="1"/>
    <col min="4607" max="4607" width="6.625" style="769" bestFit="1" customWidth="1"/>
    <col min="4608" max="4608" width="9" style="769"/>
    <col min="4609" max="4609" width="16.375" style="769" bestFit="1" customWidth="1"/>
    <col min="4610" max="4610" width="14.125" style="769" bestFit="1" customWidth="1"/>
    <col min="4611" max="4613" width="9.75" style="769" bestFit="1" customWidth="1"/>
    <col min="4614" max="4614" width="14.125" style="769" bestFit="1" customWidth="1"/>
    <col min="4615" max="4615" width="15.25" style="769" customWidth="1"/>
    <col min="4616" max="4616" width="14.125" style="769" bestFit="1" customWidth="1"/>
    <col min="4617" max="4617" width="15.25" style="769" bestFit="1" customWidth="1"/>
    <col min="4618" max="4620" width="13.625" style="769" bestFit="1" customWidth="1"/>
    <col min="4621" max="4621" width="12" style="769" bestFit="1" customWidth="1"/>
    <col min="4622" max="4622" width="22.125" style="769" bestFit="1" customWidth="1"/>
    <col min="4623" max="4624" width="30.125" style="769" bestFit="1" customWidth="1"/>
    <col min="4625" max="4626" width="21" style="769" bestFit="1" customWidth="1"/>
    <col min="4627" max="4627" width="18.75" style="769" bestFit="1" customWidth="1"/>
    <col min="4628" max="4628" width="21" style="769" bestFit="1" customWidth="1"/>
    <col min="4629" max="4630" width="9.75" style="769" bestFit="1" customWidth="1"/>
    <col min="4631" max="4631" width="18.875" style="769" bestFit="1" customWidth="1"/>
    <col min="4632" max="4632" width="9.75" style="769" bestFit="1" customWidth="1"/>
    <col min="4633" max="4633" width="18.875" style="769" bestFit="1" customWidth="1"/>
    <col min="4634" max="4635" width="9.75" style="769" bestFit="1" customWidth="1"/>
    <col min="4636" max="4637" width="12.125" style="769" bestFit="1" customWidth="1"/>
    <col min="4638" max="4638" width="7.125" style="769" bestFit="1" customWidth="1"/>
    <col min="4639" max="4639" width="9.75" style="769" bestFit="1" customWidth="1"/>
    <col min="4640" max="4640" width="15.5" style="769" bestFit="1" customWidth="1"/>
    <col min="4641" max="4641" width="19.375" style="769" bestFit="1" customWidth="1"/>
    <col min="4642" max="4642" width="5.75" style="769" bestFit="1" customWidth="1"/>
    <col min="4643" max="4643" width="9.75" style="769" bestFit="1" customWidth="1"/>
    <col min="4644" max="4644" width="11.875" style="769" bestFit="1" customWidth="1"/>
    <col min="4645" max="4645" width="9.125" style="769" bestFit="1" customWidth="1"/>
    <col min="4646" max="4646" width="10.5" style="769" bestFit="1" customWidth="1"/>
    <col min="4647" max="4647" width="16.375" style="769" bestFit="1" customWidth="1"/>
    <col min="4648" max="4648" width="12.125" style="769" bestFit="1" customWidth="1"/>
    <col min="4649" max="4649" width="10.375" style="769" bestFit="1" customWidth="1"/>
    <col min="4650" max="4650" width="11.875" style="769" bestFit="1" customWidth="1"/>
    <col min="4651" max="4659" width="16.375" style="769" bestFit="1" customWidth="1"/>
    <col min="4660" max="4660" width="10.625" style="769" bestFit="1" customWidth="1"/>
    <col min="4661" max="4661" width="11.875" style="769" bestFit="1" customWidth="1"/>
    <col min="4662" max="4662" width="16.375" style="769" bestFit="1" customWidth="1"/>
    <col min="4663" max="4663" width="20.75" style="769" bestFit="1" customWidth="1"/>
    <col min="4664" max="4664" width="16.375" style="769" bestFit="1" customWidth="1"/>
    <col min="4665" max="4665" width="20.75" style="769" bestFit="1" customWidth="1"/>
    <col min="4666" max="4666" width="16.375" style="769" bestFit="1" customWidth="1"/>
    <col min="4667" max="4667" width="20.75" style="769" bestFit="1" customWidth="1"/>
    <col min="4668" max="4668" width="16.375" style="769" bestFit="1" customWidth="1"/>
    <col min="4669" max="4669" width="20.75" style="769" bestFit="1" customWidth="1"/>
    <col min="4670" max="4670" width="16.375" style="769" bestFit="1" customWidth="1"/>
    <col min="4671" max="4671" width="20.75" style="769" bestFit="1" customWidth="1"/>
    <col min="4672" max="4672" width="14.125" style="769" bestFit="1" customWidth="1"/>
    <col min="4673" max="4673" width="18.625" style="769" bestFit="1" customWidth="1"/>
    <col min="4674" max="4674" width="16.375" style="769" bestFit="1" customWidth="1"/>
    <col min="4675" max="4675" width="20.75" style="769" bestFit="1" customWidth="1"/>
    <col min="4676" max="4676" width="16.375" style="769" bestFit="1" customWidth="1"/>
    <col min="4677" max="4677" width="20.75" style="769" bestFit="1" customWidth="1"/>
    <col min="4678" max="4683" width="23" style="769" bestFit="1" customWidth="1"/>
    <col min="4684" max="4685" width="18.625" style="769" bestFit="1" customWidth="1"/>
    <col min="4686" max="4686" width="10.5" style="769" bestFit="1" customWidth="1"/>
    <col min="4687" max="4687" width="11.875" style="769" bestFit="1" customWidth="1"/>
    <col min="4688" max="4688" width="10.5" style="769" bestFit="1" customWidth="1"/>
    <col min="4689" max="4690" width="11.875" style="769" bestFit="1" customWidth="1"/>
    <col min="4691" max="4691" width="16.375" style="769" bestFit="1" customWidth="1"/>
    <col min="4692" max="4692" width="17.875" style="769" bestFit="1" customWidth="1"/>
    <col min="4693" max="4693" width="22.25" style="769" bestFit="1" customWidth="1"/>
    <col min="4694" max="4694" width="7.75" style="769" bestFit="1" customWidth="1"/>
    <col min="4695" max="4697" width="11.875" style="769" bestFit="1" customWidth="1"/>
    <col min="4698" max="4698" width="16.375" style="769" bestFit="1" customWidth="1"/>
    <col min="4699" max="4701" width="11.875" style="769" bestFit="1" customWidth="1"/>
    <col min="4702" max="4702" width="14.125" style="769" bestFit="1" customWidth="1"/>
    <col min="4703" max="4703" width="11.875" style="769" bestFit="1" customWidth="1"/>
    <col min="4704" max="4704" width="16.375" style="769" bestFit="1" customWidth="1"/>
    <col min="4705" max="4705" width="18.625" style="769" bestFit="1" customWidth="1"/>
    <col min="4706" max="4706" width="10.5" style="769" bestFit="1" customWidth="1"/>
    <col min="4707" max="4707" width="14.25" style="769" bestFit="1" customWidth="1"/>
    <col min="4708" max="4709" width="13.375" style="769" bestFit="1" customWidth="1"/>
    <col min="4710" max="4710" width="16.375" style="769" bestFit="1" customWidth="1"/>
    <col min="4711" max="4711" width="16.5" style="769" bestFit="1" customWidth="1"/>
    <col min="4712" max="4713" width="20.125" style="769" bestFit="1" customWidth="1"/>
    <col min="4714" max="4715" width="23" style="769" bestFit="1" customWidth="1"/>
    <col min="4716" max="4716" width="18.625" style="769" bestFit="1" customWidth="1"/>
    <col min="4717" max="4717" width="9.25" style="769" bestFit="1" customWidth="1"/>
    <col min="4718" max="4718" width="7.25" style="769" bestFit="1" customWidth="1"/>
    <col min="4719" max="4719" width="10.375" style="769" bestFit="1" customWidth="1"/>
    <col min="4720" max="4721" width="11.875" style="769" bestFit="1" customWidth="1"/>
    <col min="4722" max="4722" width="14.375" style="769" bestFit="1" customWidth="1"/>
    <col min="4723" max="4723" width="11.875" style="769" bestFit="1" customWidth="1"/>
    <col min="4724" max="4725" width="16.375" style="769" bestFit="1" customWidth="1"/>
    <col min="4726" max="4726" width="11.875" style="769" bestFit="1" customWidth="1"/>
    <col min="4727" max="4728" width="16.375" style="769" bestFit="1" customWidth="1"/>
    <col min="4729" max="4729" width="17.875" style="769" bestFit="1" customWidth="1"/>
    <col min="4730" max="4730" width="16.375" style="769" bestFit="1" customWidth="1"/>
    <col min="4731" max="4731" width="17.875" style="769" bestFit="1" customWidth="1"/>
    <col min="4732" max="4732" width="5.75" style="769" bestFit="1" customWidth="1"/>
    <col min="4733" max="4734" width="9.75" style="769" bestFit="1" customWidth="1"/>
    <col min="4735" max="4735" width="7.75" style="769" bestFit="1" customWidth="1"/>
    <col min="4736" max="4736" width="9.75" style="769" bestFit="1" customWidth="1"/>
    <col min="4737" max="4737" width="59.375" style="769" bestFit="1" customWidth="1"/>
    <col min="4738" max="4738" width="45.5" style="769" bestFit="1" customWidth="1"/>
    <col min="4739" max="4739" width="27.625" style="769" bestFit="1" customWidth="1"/>
    <col min="4740" max="4740" width="11.875" style="769" bestFit="1" customWidth="1"/>
    <col min="4741" max="4744" width="14.125" style="769" bestFit="1" customWidth="1"/>
    <col min="4745" max="4745" width="15.625" style="769" bestFit="1" customWidth="1"/>
    <col min="4746" max="4746" width="14.125" style="769" bestFit="1" customWidth="1"/>
    <col min="4747" max="4748" width="19.625" style="769" bestFit="1" customWidth="1"/>
    <col min="4749" max="4749" width="21.875" style="769" bestFit="1" customWidth="1"/>
    <col min="4750" max="4750" width="19.375" style="769" bestFit="1" customWidth="1"/>
    <col min="4751" max="4751" width="16.375" style="769" bestFit="1" customWidth="1"/>
    <col min="4752" max="4752" width="23" style="769" bestFit="1" customWidth="1"/>
    <col min="4753" max="4754" width="14.125" style="769" bestFit="1" customWidth="1"/>
    <col min="4755" max="4755" width="23.25" style="769" bestFit="1" customWidth="1"/>
    <col min="4756" max="4757" width="14.375" style="769" bestFit="1" customWidth="1"/>
    <col min="4758" max="4758" width="23.125" style="769" bestFit="1" customWidth="1"/>
    <col min="4759" max="4759" width="18.875" style="769" bestFit="1" customWidth="1"/>
    <col min="4760" max="4760" width="14.375" style="769" bestFit="1" customWidth="1"/>
    <col min="4761" max="4761" width="16.5" style="769" bestFit="1" customWidth="1"/>
    <col min="4762" max="4762" width="25.25" style="769" bestFit="1" customWidth="1"/>
    <col min="4763" max="4764" width="18.625" style="769" bestFit="1" customWidth="1"/>
    <col min="4765" max="4765" width="23" style="769" bestFit="1" customWidth="1"/>
    <col min="4766" max="4767" width="26.75" style="769" bestFit="1" customWidth="1"/>
    <col min="4768" max="4768" width="25.25" style="769" bestFit="1" customWidth="1"/>
    <col min="4769" max="4769" width="29.625" style="769" bestFit="1" customWidth="1"/>
    <col min="4770" max="4770" width="25.25" style="769" bestFit="1" customWidth="1"/>
    <col min="4771" max="4771" width="29.625" style="769" bestFit="1" customWidth="1"/>
    <col min="4772" max="4775" width="20.875" style="769" bestFit="1" customWidth="1"/>
    <col min="4776" max="4776" width="13.875" style="769" bestFit="1" customWidth="1"/>
    <col min="4777" max="4777" width="16.5" style="769" bestFit="1" customWidth="1"/>
    <col min="4778" max="4778" width="7.75" style="769" bestFit="1" customWidth="1"/>
    <col min="4779" max="4779" width="20.75" style="769" bestFit="1" customWidth="1"/>
    <col min="4780" max="4782" width="16.375" style="769" bestFit="1" customWidth="1"/>
    <col min="4783" max="4786" width="31" style="769" bestFit="1" customWidth="1"/>
    <col min="4787" max="4788" width="18.625" style="769" bestFit="1" customWidth="1"/>
    <col min="4789" max="4789" width="16.375" style="769" bestFit="1" customWidth="1"/>
    <col min="4790" max="4791" width="18.625" style="769" bestFit="1" customWidth="1"/>
    <col min="4792" max="4792" width="16.375" style="769" bestFit="1" customWidth="1"/>
    <col min="4793" max="4794" width="18.625" style="769" bestFit="1" customWidth="1"/>
    <col min="4795" max="4795" width="20.75" style="769" bestFit="1" customWidth="1"/>
    <col min="4796" max="4797" width="23" style="769" bestFit="1" customWidth="1"/>
    <col min="4798" max="4798" width="25.25" style="769" bestFit="1" customWidth="1"/>
    <col min="4799" max="4799" width="23" style="769" bestFit="1" customWidth="1"/>
    <col min="4800" max="4800" width="20.75" style="769" bestFit="1" customWidth="1"/>
    <col min="4801" max="4802" width="23" style="769" bestFit="1" customWidth="1"/>
    <col min="4803" max="4803" width="25.25" style="769" bestFit="1" customWidth="1"/>
    <col min="4804" max="4804" width="23" style="769" bestFit="1" customWidth="1"/>
    <col min="4805" max="4805" width="18.625" style="769" bestFit="1" customWidth="1"/>
    <col min="4806" max="4808" width="20.75" style="769" bestFit="1" customWidth="1"/>
    <col min="4809" max="4809" width="19.75" style="769" bestFit="1" customWidth="1"/>
    <col min="4810" max="4811" width="22" style="769" bestFit="1" customWidth="1"/>
    <col min="4812" max="4812" width="14.125" style="769" bestFit="1" customWidth="1"/>
    <col min="4813" max="4814" width="20.75" style="769" bestFit="1" customWidth="1"/>
    <col min="4815" max="4816" width="18.625" style="769" bestFit="1" customWidth="1"/>
    <col min="4817" max="4819" width="20.75" style="769" bestFit="1" customWidth="1"/>
    <col min="4820" max="4821" width="23" style="769" bestFit="1" customWidth="1"/>
    <col min="4822" max="4822" width="20.75" style="769" bestFit="1" customWidth="1"/>
    <col min="4823" max="4824" width="23" style="769" bestFit="1" customWidth="1"/>
    <col min="4825" max="4825" width="25.25" style="769" bestFit="1" customWidth="1"/>
    <col min="4826" max="4827" width="23" style="769" bestFit="1" customWidth="1"/>
    <col min="4828" max="4830" width="25.25" style="769" bestFit="1" customWidth="1"/>
    <col min="4831" max="4832" width="27.5" style="769" bestFit="1" customWidth="1"/>
    <col min="4833" max="4833" width="25.25" style="769" bestFit="1" customWidth="1"/>
    <col min="4834" max="4835" width="27.5" style="769" bestFit="1" customWidth="1"/>
    <col min="4836" max="4836" width="29.625" style="769" bestFit="1" customWidth="1"/>
    <col min="4837" max="4837" width="27.5" style="769" bestFit="1" customWidth="1"/>
    <col min="4838" max="4838" width="24.5" style="769" bestFit="1" customWidth="1"/>
    <col min="4839" max="4839" width="29" style="769" bestFit="1" customWidth="1"/>
    <col min="4840" max="4841" width="20.75" style="769" bestFit="1" customWidth="1"/>
    <col min="4842" max="4842" width="27.5" style="769" bestFit="1" customWidth="1"/>
    <col min="4843" max="4844" width="23" style="769" bestFit="1" customWidth="1"/>
    <col min="4845" max="4845" width="29.625" style="769" bestFit="1" customWidth="1"/>
    <col min="4846" max="4846" width="9.125" style="769" bestFit="1" customWidth="1"/>
    <col min="4847" max="4849" width="18.125" style="769" bestFit="1" customWidth="1"/>
    <col min="4850" max="4850" width="20.375" style="769" bestFit="1" customWidth="1"/>
    <col min="4851" max="4851" width="25.25" style="769" bestFit="1" customWidth="1"/>
    <col min="4852" max="4852" width="27.5" style="769" bestFit="1" customWidth="1"/>
    <col min="4853" max="4854" width="9.125" style="769" bestFit="1" customWidth="1"/>
    <col min="4855" max="4855" width="11.25" style="769" bestFit="1" customWidth="1"/>
    <col min="4856" max="4856" width="15" style="769" bestFit="1" customWidth="1"/>
    <col min="4857" max="4857" width="16.375" style="769" bestFit="1" customWidth="1"/>
    <col min="4858" max="4860" width="23.25" style="769" bestFit="1" customWidth="1"/>
    <col min="4861" max="4862" width="20.75" style="769" bestFit="1" customWidth="1"/>
    <col min="4863" max="4863" width="6.625" style="769" bestFit="1" customWidth="1"/>
    <col min="4864" max="4864" width="9" style="769"/>
    <col min="4865" max="4865" width="16.375" style="769" bestFit="1" customWidth="1"/>
    <col min="4866" max="4866" width="14.125" style="769" bestFit="1" customWidth="1"/>
    <col min="4867" max="4869" width="9.75" style="769" bestFit="1" customWidth="1"/>
    <col min="4870" max="4870" width="14.125" style="769" bestFit="1" customWidth="1"/>
    <col min="4871" max="4871" width="15.25" style="769" customWidth="1"/>
    <col min="4872" max="4872" width="14.125" style="769" bestFit="1" customWidth="1"/>
    <col min="4873" max="4873" width="15.25" style="769" bestFit="1" customWidth="1"/>
    <col min="4874" max="4876" width="13.625" style="769" bestFit="1" customWidth="1"/>
    <col min="4877" max="4877" width="12" style="769" bestFit="1" customWidth="1"/>
    <col min="4878" max="4878" width="22.125" style="769" bestFit="1" customWidth="1"/>
    <col min="4879" max="4880" width="30.125" style="769" bestFit="1" customWidth="1"/>
    <col min="4881" max="4882" width="21" style="769" bestFit="1" customWidth="1"/>
    <col min="4883" max="4883" width="18.75" style="769" bestFit="1" customWidth="1"/>
    <col min="4884" max="4884" width="21" style="769" bestFit="1" customWidth="1"/>
    <col min="4885" max="4886" width="9.75" style="769" bestFit="1" customWidth="1"/>
    <col min="4887" max="4887" width="18.875" style="769" bestFit="1" customWidth="1"/>
    <col min="4888" max="4888" width="9.75" style="769" bestFit="1" customWidth="1"/>
    <col min="4889" max="4889" width="18.875" style="769" bestFit="1" customWidth="1"/>
    <col min="4890" max="4891" width="9.75" style="769" bestFit="1" customWidth="1"/>
    <col min="4892" max="4893" width="12.125" style="769" bestFit="1" customWidth="1"/>
    <col min="4894" max="4894" width="7.125" style="769" bestFit="1" customWidth="1"/>
    <col min="4895" max="4895" width="9.75" style="769" bestFit="1" customWidth="1"/>
    <col min="4896" max="4896" width="15.5" style="769" bestFit="1" customWidth="1"/>
    <col min="4897" max="4897" width="19.375" style="769" bestFit="1" customWidth="1"/>
    <col min="4898" max="4898" width="5.75" style="769" bestFit="1" customWidth="1"/>
    <col min="4899" max="4899" width="9.75" style="769" bestFit="1" customWidth="1"/>
    <col min="4900" max="4900" width="11.875" style="769" bestFit="1" customWidth="1"/>
    <col min="4901" max="4901" width="9.125" style="769" bestFit="1" customWidth="1"/>
    <col min="4902" max="4902" width="10.5" style="769" bestFit="1" customWidth="1"/>
    <col min="4903" max="4903" width="16.375" style="769" bestFit="1" customWidth="1"/>
    <col min="4904" max="4904" width="12.125" style="769" bestFit="1" customWidth="1"/>
    <col min="4905" max="4905" width="10.375" style="769" bestFit="1" customWidth="1"/>
    <col min="4906" max="4906" width="11.875" style="769" bestFit="1" customWidth="1"/>
    <col min="4907" max="4915" width="16.375" style="769" bestFit="1" customWidth="1"/>
    <col min="4916" max="4916" width="10.625" style="769" bestFit="1" customWidth="1"/>
    <col min="4917" max="4917" width="11.875" style="769" bestFit="1" customWidth="1"/>
    <col min="4918" max="4918" width="16.375" style="769" bestFit="1" customWidth="1"/>
    <col min="4919" max="4919" width="20.75" style="769" bestFit="1" customWidth="1"/>
    <col min="4920" max="4920" width="16.375" style="769" bestFit="1" customWidth="1"/>
    <col min="4921" max="4921" width="20.75" style="769" bestFit="1" customWidth="1"/>
    <col min="4922" max="4922" width="16.375" style="769" bestFit="1" customWidth="1"/>
    <col min="4923" max="4923" width="20.75" style="769" bestFit="1" customWidth="1"/>
    <col min="4924" max="4924" width="16.375" style="769" bestFit="1" customWidth="1"/>
    <col min="4925" max="4925" width="20.75" style="769" bestFit="1" customWidth="1"/>
    <col min="4926" max="4926" width="16.375" style="769" bestFit="1" customWidth="1"/>
    <col min="4927" max="4927" width="20.75" style="769" bestFit="1" customWidth="1"/>
    <col min="4928" max="4928" width="14.125" style="769" bestFit="1" customWidth="1"/>
    <col min="4929" max="4929" width="18.625" style="769" bestFit="1" customWidth="1"/>
    <col min="4930" max="4930" width="16.375" style="769" bestFit="1" customWidth="1"/>
    <col min="4931" max="4931" width="20.75" style="769" bestFit="1" customWidth="1"/>
    <col min="4932" max="4932" width="16.375" style="769" bestFit="1" customWidth="1"/>
    <col min="4933" max="4933" width="20.75" style="769" bestFit="1" customWidth="1"/>
    <col min="4934" max="4939" width="23" style="769" bestFit="1" customWidth="1"/>
    <col min="4940" max="4941" width="18.625" style="769" bestFit="1" customWidth="1"/>
    <col min="4942" max="4942" width="10.5" style="769" bestFit="1" customWidth="1"/>
    <col min="4943" max="4943" width="11.875" style="769" bestFit="1" customWidth="1"/>
    <col min="4944" max="4944" width="10.5" style="769" bestFit="1" customWidth="1"/>
    <col min="4945" max="4946" width="11.875" style="769" bestFit="1" customWidth="1"/>
    <col min="4947" max="4947" width="16.375" style="769" bestFit="1" customWidth="1"/>
    <col min="4948" max="4948" width="17.875" style="769" bestFit="1" customWidth="1"/>
    <col min="4949" max="4949" width="22.25" style="769" bestFit="1" customWidth="1"/>
    <col min="4950" max="4950" width="7.75" style="769" bestFit="1" customWidth="1"/>
    <col min="4951" max="4953" width="11.875" style="769" bestFit="1" customWidth="1"/>
    <col min="4954" max="4954" width="16.375" style="769" bestFit="1" customWidth="1"/>
    <col min="4955" max="4957" width="11.875" style="769" bestFit="1" customWidth="1"/>
    <col min="4958" max="4958" width="14.125" style="769" bestFit="1" customWidth="1"/>
    <col min="4959" max="4959" width="11.875" style="769" bestFit="1" customWidth="1"/>
    <col min="4960" max="4960" width="16.375" style="769" bestFit="1" customWidth="1"/>
    <col min="4961" max="4961" width="18.625" style="769" bestFit="1" customWidth="1"/>
    <col min="4962" max="4962" width="10.5" style="769" bestFit="1" customWidth="1"/>
    <col min="4963" max="4963" width="14.25" style="769" bestFit="1" customWidth="1"/>
    <col min="4964" max="4965" width="13.375" style="769" bestFit="1" customWidth="1"/>
    <col min="4966" max="4966" width="16.375" style="769" bestFit="1" customWidth="1"/>
    <col min="4967" max="4967" width="16.5" style="769" bestFit="1" customWidth="1"/>
    <col min="4968" max="4969" width="20.125" style="769" bestFit="1" customWidth="1"/>
    <col min="4970" max="4971" width="23" style="769" bestFit="1" customWidth="1"/>
    <col min="4972" max="4972" width="18.625" style="769" bestFit="1" customWidth="1"/>
    <col min="4973" max="4973" width="9.25" style="769" bestFit="1" customWidth="1"/>
    <col min="4974" max="4974" width="7.25" style="769" bestFit="1" customWidth="1"/>
    <col min="4975" max="4975" width="10.375" style="769" bestFit="1" customWidth="1"/>
    <col min="4976" max="4977" width="11.875" style="769" bestFit="1" customWidth="1"/>
    <col min="4978" max="4978" width="14.375" style="769" bestFit="1" customWidth="1"/>
    <col min="4979" max="4979" width="11.875" style="769" bestFit="1" customWidth="1"/>
    <col min="4980" max="4981" width="16.375" style="769" bestFit="1" customWidth="1"/>
    <col min="4982" max="4982" width="11.875" style="769" bestFit="1" customWidth="1"/>
    <col min="4983" max="4984" width="16.375" style="769" bestFit="1" customWidth="1"/>
    <col min="4985" max="4985" width="17.875" style="769" bestFit="1" customWidth="1"/>
    <col min="4986" max="4986" width="16.375" style="769" bestFit="1" customWidth="1"/>
    <col min="4987" max="4987" width="17.875" style="769" bestFit="1" customWidth="1"/>
    <col min="4988" max="4988" width="5.75" style="769" bestFit="1" customWidth="1"/>
    <col min="4989" max="4990" width="9.75" style="769" bestFit="1" customWidth="1"/>
    <col min="4991" max="4991" width="7.75" style="769" bestFit="1" customWidth="1"/>
    <col min="4992" max="4992" width="9.75" style="769" bestFit="1" customWidth="1"/>
    <col min="4993" max="4993" width="59.375" style="769" bestFit="1" customWidth="1"/>
    <col min="4994" max="4994" width="45.5" style="769" bestFit="1" customWidth="1"/>
    <col min="4995" max="4995" width="27.625" style="769" bestFit="1" customWidth="1"/>
    <col min="4996" max="4996" width="11.875" style="769" bestFit="1" customWidth="1"/>
    <col min="4997" max="5000" width="14.125" style="769" bestFit="1" customWidth="1"/>
    <col min="5001" max="5001" width="15.625" style="769" bestFit="1" customWidth="1"/>
    <col min="5002" max="5002" width="14.125" style="769" bestFit="1" customWidth="1"/>
    <col min="5003" max="5004" width="19.625" style="769" bestFit="1" customWidth="1"/>
    <col min="5005" max="5005" width="21.875" style="769" bestFit="1" customWidth="1"/>
    <col min="5006" max="5006" width="19.375" style="769" bestFit="1" customWidth="1"/>
    <col min="5007" max="5007" width="16.375" style="769" bestFit="1" customWidth="1"/>
    <col min="5008" max="5008" width="23" style="769" bestFit="1" customWidth="1"/>
    <col min="5009" max="5010" width="14.125" style="769" bestFit="1" customWidth="1"/>
    <col min="5011" max="5011" width="23.25" style="769" bestFit="1" customWidth="1"/>
    <col min="5012" max="5013" width="14.375" style="769" bestFit="1" customWidth="1"/>
    <col min="5014" max="5014" width="23.125" style="769" bestFit="1" customWidth="1"/>
    <col min="5015" max="5015" width="18.875" style="769" bestFit="1" customWidth="1"/>
    <col min="5016" max="5016" width="14.375" style="769" bestFit="1" customWidth="1"/>
    <col min="5017" max="5017" width="16.5" style="769" bestFit="1" customWidth="1"/>
    <col min="5018" max="5018" width="25.25" style="769" bestFit="1" customWidth="1"/>
    <col min="5019" max="5020" width="18.625" style="769" bestFit="1" customWidth="1"/>
    <col min="5021" max="5021" width="23" style="769" bestFit="1" customWidth="1"/>
    <col min="5022" max="5023" width="26.75" style="769" bestFit="1" customWidth="1"/>
    <col min="5024" max="5024" width="25.25" style="769" bestFit="1" customWidth="1"/>
    <col min="5025" max="5025" width="29.625" style="769" bestFit="1" customWidth="1"/>
    <col min="5026" max="5026" width="25.25" style="769" bestFit="1" customWidth="1"/>
    <col min="5027" max="5027" width="29.625" style="769" bestFit="1" customWidth="1"/>
    <col min="5028" max="5031" width="20.875" style="769" bestFit="1" customWidth="1"/>
    <col min="5032" max="5032" width="13.875" style="769" bestFit="1" customWidth="1"/>
    <col min="5033" max="5033" width="16.5" style="769" bestFit="1" customWidth="1"/>
    <col min="5034" max="5034" width="7.75" style="769" bestFit="1" customWidth="1"/>
    <col min="5035" max="5035" width="20.75" style="769" bestFit="1" customWidth="1"/>
    <col min="5036" max="5038" width="16.375" style="769" bestFit="1" customWidth="1"/>
    <col min="5039" max="5042" width="31" style="769" bestFit="1" customWidth="1"/>
    <col min="5043" max="5044" width="18.625" style="769" bestFit="1" customWidth="1"/>
    <col min="5045" max="5045" width="16.375" style="769" bestFit="1" customWidth="1"/>
    <col min="5046" max="5047" width="18.625" style="769" bestFit="1" customWidth="1"/>
    <col min="5048" max="5048" width="16.375" style="769" bestFit="1" customWidth="1"/>
    <col min="5049" max="5050" width="18.625" style="769" bestFit="1" customWidth="1"/>
    <col min="5051" max="5051" width="20.75" style="769" bestFit="1" customWidth="1"/>
    <col min="5052" max="5053" width="23" style="769" bestFit="1" customWidth="1"/>
    <col min="5054" max="5054" width="25.25" style="769" bestFit="1" customWidth="1"/>
    <col min="5055" max="5055" width="23" style="769" bestFit="1" customWidth="1"/>
    <col min="5056" max="5056" width="20.75" style="769" bestFit="1" customWidth="1"/>
    <col min="5057" max="5058" width="23" style="769" bestFit="1" customWidth="1"/>
    <col min="5059" max="5059" width="25.25" style="769" bestFit="1" customWidth="1"/>
    <col min="5060" max="5060" width="23" style="769" bestFit="1" customWidth="1"/>
    <col min="5061" max="5061" width="18.625" style="769" bestFit="1" customWidth="1"/>
    <col min="5062" max="5064" width="20.75" style="769" bestFit="1" customWidth="1"/>
    <col min="5065" max="5065" width="19.75" style="769" bestFit="1" customWidth="1"/>
    <col min="5066" max="5067" width="22" style="769" bestFit="1" customWidth="1"/>
    <col min="5068" max="5068" width="14.125" style="769" bestFit="1" customWidth="1"/>
    <col min="5069" max="5070" width="20.75" style="769" bestFit="1" customWidth="1"/>
    <col min="5071" max="5072" width="18.625" style="769" bestFit="1" customWidth="1"/>
    <col min="5073" max="5075" width="20.75" style="769" bestFit="1" customWidth="1"/>
    <col min="5076" max="5077" width="23" style="769" bestFit="1" customWidth="1"/>
    <col min="5078" max="5078" width="20.75" style="769" bestFit="1" customWidth="1"/>
    <col min="5079" max="5080" width="23" style="769" bestFit="1" customWidth="1"/>
    <col min="5081" max="5081" width="25.25" style="769" bestFit="1" customWidth="1"/>
    <col min="5082" max="5083" width="23" style="769" bestFit="1" customWidth="1"/>
    <col min="5084" max="5086" width="25.25" style="769" bestFit="1" customWidth="1"/>
    <col min="5087" max="5088" width="27.5" style="769" bestFit="1" customWidth="1"/>
    <col min="5089" max="5089" width="25.25" style="769" bestFit="1" customWidth="1"/>
    <col min="5090" max="5091" width="27.5" style="769" bestFit="1" customWidth="1"/>
    <col min="5092" max="5092" width="29.625" style="769" bestFit="1" customWidth="1"/>
    <col min="5093" max="5093" width="27.5" style="769" bestFit="1" customWidth="1"/>
    <col min="5094" max="5094" width="24.5" style="769" bestFit="1" customWidth="1"/>
    <col min="5095" max="5095" width="29" style="769" bestFit="1" customWidth="1"/>
    <col min="5096" max="5097" width="20.75" style="769" bestFit="1" customWidth="1"/>
    <col min="5098" max="5098" width="27.5" style="769" bestFit="1" customWidth="1"/>
    <col min="5099" max="5100" width="23" style="769" bestFit="1" customWidth="1"/>
    <col min="5101" max="5101" width="29.625" style="769" bestFit="1" customWidth="1"/>
    <col min="5102" max="5102" width="9.125" style="769" bestFit="1" customWidth="1"/>
    <col min="5103" max="5105" width="18.125" style="769" bestFit="1" customWidth="1"/>
    <col min="5106" max="5106" width="20.375" style="769" bestFit="1" customWidth="1"/>
    <col min="5107" max="5107" width="25.25" style="769" bestFit="1" customWidth="1"/>
    <col min="5108" max="5108" width="27.5" style="769" bestFit="1" customWidth="1"/>
    <col min="5109" max="5110" width="9.125" style="769" bestFit="1" customWidth="1"/>
    <col min="5111" max="5111" width="11.25" style="769" bestFit="1" customWidth="1"/>
    <col min="5112" max="5112" width="15" style="769" bestFit="1" customWidth="1"/>
    <col min="5113" max="5113" width="16.375" style="769" bestFit="1" customWidth="1"/>
    <col min="5114" max="5116" width="23.25" style="769" bestFit="1" customWidth="1"/>
    <col min="5117" max="5118" width="20.75" style="769" bestFit="1" customWidth="1"/>
    <col min="5119" max="5119" width="6.625" style="769" bestFit="1" customWidth="1"/>
    <col min="5120" max="5120" width="9" style="769"/>
    <col min="5121" max="5121" width="16.375" style="769" bestFit="1" customWidth="1"/>
    <col min="5122" max="5122" width="14.125" style="769" bestFit="1" customWidth="1"/>
    <col min="5123" max="5125" width="9.75" style="769" bestFit="1" customWidth="1"/>
    <col min="5126" max="5126" width="14.125" style="769" bestFit="1" customWidth="1"/>
    <col min="5127" max="5127" width="15.25" style="769" customWidth="1"/>
    <col min="5128" max="5128" width="14.125" style="769" bestFit="1" customWidth="1"/>
    <col min="5129" max="5129" width="15.25" style="769" bestFit="1" customWidth="1"/>
    <col min="5130" max="5132" width="13.625" style="769" bestFit="1" customWidth="1"/>
    <col min="5133" max="5133" width="12" style="769" bestFit="1" customWidth="1"/>
    <col min="5134" max="5134" width="22.125" style="769" bestFit="1" customWidth="1"/>
    <col min="5135" max="5136" width="30.125" style="769" bestFit="1" customWidth="1"/>
    <col min="5137" max="5138" width="21" style="769" bestFit="1" customWidth="1"/>
    <col min="5139" max="5139" width="18.75" style="769" bestFit="1" customWidth="1"/>
    <col min="5140" max="5140" width="21" style="769" bestFit="1" customWidth="1"/>
    <col min="5141" max="5142" width="9.75" style="769" bestFit="1" customWidth="1"/>
    <col min="5143" max="5143" width="18.875" style="769" bestFit="1" customWidth="1"/>
    <col min="5144" max="5144" width="9.75" style="769" bestFit="1" customWidth="1"/>
    <col min="5145" max="5145" width="18.875" style="769" bestFit="1" customWidth="1"/>
    <col min="5146" max="5147" width="9.75" style="769" bestFit="1" customWidth="1"/>
    <col min="5148" max="5149" width="12.125" style="769" bestFit="1" customWidth="1"/>
    <col min="5150" max="5150" width="7.125" style="769" bestFit="1" customWidth="1"/>
    <col min="5151" max="5151" width="9.75" style="769" bestFit="1" customWidth="1"/>
    <col min="5152" max="5152" width="15.5" style="769" bestFit="1" customWidth="1"/>
    <col min="5153" max="5153" width="19.375" style="769" bestFit="1" customWidth="1"/>
    <col min="5154" max="5154" width="5.75" style="769" bestFit="1" customWidth="1"/>
    <col min="5155" max="5155" width="9.75" style="769" bestFit="1" customWidth="1"/>
    <col min="5156" max="5156" width="11.875" style="769" bestFit="1" customWidth="1"/>
    <col min="5157" max="5157" width="9.125" style="769" bestFit="1" customWidth="1"/>
    <col min="5158" max="5158" width="10.5" style="769" bestFit="1" customWidth="1"/>
    <col min="5159" max="5159" width="16.375" style="769" bestFit="1" customWidth="1"/>
    <col min="5160" max="5160" width="12.125" style="769" bestFit="1" customWidth="1"/>
    <col min="5161" max="5161" width="10.375" style="769" bestFit="1" customWidth="1"/>
    <col min="5162" max="5162" width="11.875" style="769" bestFit="1" customWidth="1"/>
    <col min="5163" max="5171" width="16.375" style="769" bestFit="1" customWidth="1"/>
    <col min="5172" max="5172" width="10.625" style="769" bestFit="1" customWidth="1"/>
    <col min="5173" max="5173" width="11.875" style="769" bestFit="1" customWidth="1"/>
    <col min="5174" max="5174" width="16.375" style="769" bestFit="1" customWidth="1"/>
    <col min="5175" max="5175" width="20.75" style="769" bestFit="1" customWidth="1"/>
    <col min="5176" max="5176" width="16.375" style="769" bestFit="1" customWidth="1"/>
    <col min="5177" max="5177" width="20.75" style="769" bestFit="1" customWidth="1"/>
    <col min="5178" max="5178" width="16.375" style="769" bestFit="1" customWidth="1"/>
    <col min="5179" max="5179" width="20.75" style="769" bestFit="1" customWidth="1"/>
    <col min="5180" max="5180" width="16.375" style="769" bestFit="1" customWidth="1"/>
    <col min="5181" max="5181" width="20.75" style="769" bestFit="1" customWidth="1"/>
    <col min="5182" max="5182" width="16.375" style="769" bestFit="1" customWidth="1"/>
    <col min="5183" max="5183" width="20.75" style="769" bestFit="1" customWidth="1"/>
    <col min="5184" max="5184" width="14.125" style="769" bestFit="1" customWidth="1"/>
    <col min="5185" max="5185" width="18.625" style="769" bestFit="1" customWidth="1"/>
    <col min="5186" max="5186" width="16.375" style="769" bestFit="1" customWidth="1"/>
    <col min="5187" max="5187" width="20.75" style="769" bestFit="1" customWidth="1"/>
    <col min="5188" max="5188" width="16.375" style="769" bestFit="1" customWidth="1"/>
    <col min="5189" max="5189" width="20.75" style="769" bestFit="1" customWidth="1"/>
    <col min="5190" max="5195" width="23" style="769" bestFit="1" customWidth="1"/>
    <col min="5196" max="5197" width="18.625" style="769" bestFit="1" customWidth="1"/>
    <col min="5198" max="5198" width="10.5" style="769" bestFit="1" customWidth="1"/>
    <col min="5199" max="5199" width="11.875" style="769" bestFit="1" customWidth="1"/>
    <col min="5200" max="5200" width="10.5" style="769" bestFit="1" customWidth="1"/>
    <col min="5201" max="5202" width="11.875" style="769" bestFit="1" customWidth="1"/>
    <col min="5203" max="5203" width="16.375" style="769" bestFit="1" customWidth="1"/>
    <col min="5204" max="5204" width="17.875" style="769" bestFit="1" customWidth="1"/>
    <col min="5205" max="5205" width="22.25" style="769" bestFit="1" customWidth="1"/>
    <col min="5206" max="5206" width="7.75" style="769" bestFit="1" customWidth="1"/>
    <col min="5207" max="5209" width="11.875" style="769" bestFit="1" customWidth="1"/>
    <col min="5210" max="5210" width="16.375" style="769" bestFit="1" customWidth="1"/>
    <col min="5211" max="5213" width="11.875" style="769" bestFit="1" customWidth="1"/>
    <col min="5214" max="5214" width="14.125" style="769" bestFit="1" customWidth="1"/>
    <col min="5215" max="5215" width="11.875" style="769" bestFit="1" customWidth="1"/>
    <col min="5216" max="5216" width="16.375" style="769" bestFit="1" customWidth="1"/>
    <col min="5217" max="5217" width="18.625" style="769" bestFit="1" customWidth="1"/>
    <col min="5218" max="5218" width="10.5" style="769" bestFit="1" customWidth="1"/>
    <col min="5219" max="5219" width="14.25" style="769" bestFit="1" customWidth="1"/>
    <col min="5220" max="5221" width="13.375" style="769" bestFit="1" customWidth="1"/>
    <col min="5222" max="5222" width="16.375" style="769" bestFit="1" customWidth="1"/>
    <col min="5223" max="5223" width="16.5" style="769" bestFit="1" customWidth="1"/>
    <col min="5224" max="5225" width="20.125" style="769" bestFit="1" customWidth="1"/>
    <col min="5226" max="5227" width="23" style="769" bestFit="1" customWidth="1"/>
    <col min="5228" max="5228" width="18.625" style="769" bestFit="1" customWidth="1"/>
    <col min="5229" max="5229" width="9.25" style="769" bestFit="1" customWidth="1"/>
    <col min="5230" max="5230" width="7.25" style="769" bestFit="1" customWidth="1"/>
    <col min="5231" max="5231" width="10.375" style="769" bestFit="1" customWidth="1"/>
    <col min="5232" max="5233" width="11.875" style="769" bestFit="1" customWidth="1"/>
    <col min="5234" max="5234" width="14.375" style="769" bestFit="1" customWidth="1"/>
    <col min="5235" max="5235" width="11.875" style="769" bestFit="1" customWidth="1"/>
    <col min="5236" max="5237" width="16.375" style="769" bestFit="1" customWidth="1"/>
    <col min="5238" max="5238" width="11.875" style="769" bestFit="1" customWidth="1"/>
    <col min="5239" max="5240" width="16.375" style="769" bestFit="1" customWidth="1"/>
    <col min="5241" max="5241" width="17.875" style="769" bestFit="1" customWidth="1"/>
    <col min="5242" max="5242" width="16.375" style="769" bestFit="1" customWidth="1"/>
    <col min="5243" max="5243" width="17.875" style="769" bestFit="1" customWidth="1"/>
    <col min="5244" max="5244" width="5.75" style="769" bestFit="1" customWidth="1"/>
    <col min="5245" max="5246" width="9.75" style="769" bestFit="1" customWidth="1"/>
    <col min="5247" max="5247" width="7.75" style="769" bestFit="1" customWidth="1"/>
    <col min="5248" max="5248" width="9.75" style="769" bestFit="1" customWidth="1"/>
    <col min="5249" max="5249" width="59.375" style="769" bestFit="1" customWidth="1"/>
    <col min="5250" max="5250" width="45.5" style="769" bestFit="1" customWidth="1"/>
    <col min="5251" max="5251" width="27.625" style="769" bestFit="1" customWidth="1"/>
    <col min="5252" max="5252" width="11.875" style="769" bestFit="1" customWidth="1"/>
    <col min="5253" max="5256" width="14.125" style="769" bestFit="1" customWidth="1"/>
    <col min="5257" max="5257" width="15.625" style="769" bestFit="1" customWidth="1"/>
    <col min="5258" max="5258" width="14.125" style="769" bestFit="1" customWidth="1"/>
    <col min="5259" max="5260" width="19.625" style="769" bestFit="1" customWidth="1"/>
    <col min="5261" max="5261" width="21.875" style="769" bestFit="1" customWidth="1"/>
    <col min="5262" max="5262" width="19.375" style="769" bestFit="1" customWidth="1"/>
    <col min="5263" max="5263" width="16.375" style="769" bestFit="1" customWidth="1"/>
    <col min="5264" max="5264" width="23" style="769" bestFit="1" customWidth="1"/>
    <col min="5265" max="5266" width="14.125" style="769" bestFit="1" customWidth="1"/>
    <col min="5267" max="5267" width="23.25" style="769" bestFit="1" customWidth="1"/>
    <col min="5268" max="5269" width="14.375" style="769" bestFit="1" customWidth="1"/>
    <col min="5270" max="5270" width="23.125" style="769" bestFit="1" customWidth="1"/>
    <col min="5271" max="5271" width="18.875" style="769" bestFit="1" customWidth="1"/>
    <col min="5272" max="5272" width="14.375" style="769" bestFit="1" customWidth="1"/>
    <col min="5273" max="5273" width="16.5" style="769" bestFit="1" customWidth="1"/>
    <col min="5274" max="5274" width="25.25" style="769" bestFit="1" customWidth="1"/>
    <col min="5275" max="5276" width="18.625" style="769" bestFit="1" customWidth="1"/>
    <col min="5277" max="5277" width="23" style="769" bestFit="1" customWidth="1"/>
    <col min="5278" max="5279" width="26.75" style="769" bestFit="1" customWidth="1"/>
    <col min="5280" max="5280" width="25.25" style="769" bestFit="1" customWidth="1"/>
    <col min="5281" max="5281" width="29.625" style="769" bestFit="1" customWidth="1"/>
    <col min="5282" max="5282" width="25.25" style="769" bestFit="1" customWidth="1"/>
    <col min="5283" max="5283" width="29.625" style="769" bestFit="1" customWidth="1"/>
    <col min="5284" max="5287" width="20.875" style="769" bestFit="1" customWidth="1"/>
    <col min="5288" max="5288" width="13.875" style="769" bestFit="1" customWidth="1"/>
    <col min="5289" max="5289" width="16.5" style="769" bestFit="1" customWidth="1"/>
    <col min="5290" max="5290" width="7.75" style="769" bestFit="1" customWidth="1"/>
    <col min="5291" max="5291" width="20.75" style="769" bestFit="1" customWidth="1"/>
    <col min="5292" max="5294" width="16.375" style="769" bestFit="1" customWidth="1"/>
    <col min="5295" max="5298" width="31" style="769" bestFit="1" customWidth="1"/>
    <col min="5299" max="5300" width="18.625" style="769" bestFit="1" customWidth="1"/>
    <col min="5301" max="5301" width="16.375" style="769" bestFit="1" customWidth="1"/>
    <col min="5302" max="5303" width="18.625" style="769" bestFit="1" customWidth="1"/>
    <col min="5304" max="5304" width="16.375" style="769" bestFit="1" customWidth="1"/>
    <col min="5305" max="5306" width="18.625" style="769" bestFit="1" customWidth="1"/>
    <col min="5307" max="5307" width="20.75" style="769" bestFit="1" customWidth="1"/>
    <col min="5308" max="5309" width="23" style="769" bestFit="1" customWidth="1"/>
    <col min="5310" max="5310" width="25.25" style="769" bestFit="1" customWidth="1"/>
    <col min="5311" max="5311" width="23" style="769" bestFit="1" customWidth="1"/>
    <col min="5312" max="5312" width="20.75" style="769" bestFit="1" customWidth="1"/>
    <col min="5313" max="5314" width="23" style="769" bestFit="1" customWidth="1"/>
    <col min="5315" max="5315" width="25.25" style="769" bestFit="1" customWidth="1"/>
    <col min="5316" max="5316" width="23" style="769" bestFit="1" customWidth="1"/>
    <col min="5317" max="5317" width="18.625" style="769" bestFit="1" customWidth="1"/>
    <col min="5318" max="5320" width="20.75" style="769" bestFit="1" customWidth="1"/>
    <col min="5321" max="5321" width="19.75" style="769" bestFit="1" customWidth="1"/>
    <col min="5322" max="5323" width="22" style="769" bestFit="1" customWidth="1"/>
    <col min="5324" max="5324" width="14.125" style="769" bestFit="1" customWidth="1"/>
    <col min="5325" max="5326" width="20.75" style="769" bestFit="1" customWidth="1"/>
    <col min="5327" max="5328" width="18.625" style="769" bestFit="1" customWidth="1"/>
    <col min="5329" max="5331" width="20.75" style="769" bestFit="1" customWidth="1"/>
    <col min="5332" max="5333" width="23" style="769" bestFit="1" customWidth="1"/>
    <col min="5334" max="5334" width="20.75" style="769" bestFit="1" customWidth="1"/>
    <col min="5335" max="5336" width="23" style="769" bestFit="1" customWidth="1"/>
    <col min="5337" max="5337" width="25.25" style="769" bestFit="1" customWidth="1"/>
    <col min="5338" max="5339" width="23" style="769" bestFit="1" customWidth="1"/>
    <col min="5340" max="5342" width="25.25" style="769" bestFit="1" customWidth="1"/>
    <col min="5343" max="5344" width="27.5" style="769" bestFit="1" customWidth="1"/>
    <col min="5345" max="5345" width="25.25" style="769" bestFit="1" customWidth="1"/>
    <col min="5346" max="5347" width="27.5" style="769" bestFit="1" customWidth="1"/>
    <col min="5348" max="5348" width="29.625" style="769" bestFit="1" customWidth="1"/>
    <col min="5349" max="5349" width="27.5" style="769" bestFit="1" customWidth="1"/>
    <col min="5350" max="5350" width="24.5" style="769" bestFit="1" customWidth="1"/>
    <col min="5351" max="5351" width="29" style="769" bestFit="1" customWidth="1"/>
    <col min="5352" max="5353" width="20.75" style="769" bestFit="1" customWidth="1"/>
    <col min="5354" max="5354" width="27.5" style="769" bestFit="1" customWidth="1"/>
    <col min="5355" max="5356" width="23" style="769" bestFit="1" customWidth="1"/>
    <col min="5357" max="5357" width="29.625" style="769" bestFit="1" customWidth="1"/>
    <col min="5358" max="5358" width="9.125" style="769" bestFit="1" customWidth="1"/>
    <col min="5359" max="5361" width="18.125" style="769" bestFit="1" customWidth="1"/>
    <col min="5362" max="5362" width="20.375" style="769" bestFit="1" customWidth="1"/>
    <col min="5363" max="5363" width="25.25" style="769" bestFit="1" customWidth="1"/>
    <col min="5364" max="5364" width="27.5" style="769" bestFit="1" customWidth="1"/>
    <col min="5365" max="5366" width="9.125" style="769" bestFit="1" customWidth="1"/>
    <col min="5367" max="5367" width="11.25" style="769" bestFit="1" customWidth="1"/>
    <col min="5368" max="5368" width="15" style="769" bestFit="1" customWidth="1"/>
    <col min="5369" max="5369" width="16.375" style="769" bestFit="1" customWidth="1"/>
    <col min="5370" max="5372" width="23.25" style="769" bestFit="1" customWidth="1"/>
    <col min="5373" max="5374" width="20.75" style="769" bestFit="1" customWidth="1"/>
    <col min="5375" max="5375" width="6.625" style="769" bestFit="1" customWidth="1"/>
    <col min="5376" max="5376" width="9" style="769"/>
    <col min="5377" max="5377" width="16.375" style="769" bestFit="1" customWidth="1"/>
    <col min="5378" max="5378" width="14.125" style="769" bestFit="1" customWidth="1"/>
    <col min="5379" max="5381" width="9.75" style="769" bestFit="1" customWidth="1"/>
    <col min="5382" max="5382" width="14.125" style="769" bestFit="1" customWidth="1"/>
    <col min="5383" max="5383" width="15.25" style="769" customWidth="1"/>
    <col min="5384" max="5384" width="14.125" style="769" bestFit="1" customWidth="1"/>
    <col min="5385" max="5385" width="15.25" style="769" bestFit="1" customWidth="1"/>
    <col min="5386" max="5388" width="13.625" style="769" bestFit="1" customWidth="1"/>
    <col min="5389" max="5389" width="12" style="769" bestFit="1" customWidth="1"/>
    <col min="5390" max="5390" width="22.125" style="769" bestFit="1" customWidth="1"/>
    <col min="5391" max="5392" width="30.125" style="769" bestFit="1" customWidth="1"/>
    <col min="5393" max="5394" width="21" style="769" bestFit="1" customWidth="1"/>
    <col min="5395" max="5395" width="18.75" style="769" bestFit="1" customWidth="1"/>
    <col min="5396" max="5396" width="21" style="769" bestFit="1" customWidth="1"/>
    <col min="5397" max="5398" width="9.75" style="769" bestFit="1" customWidth="1"/>
    <col min="5399" max="5399" width="18.875" style="769" bestFit="1" customWidth="1"/>
    <col min="5400" max="5400" width="9.75" style="769" bestFit="1" customWidth="1"/>
    <col min="5401" max="5401" width="18.875" style="769" bestFit="1" customWidth="1"/>
    <col min="5402" max="5403" width="9.75" style="769" bestFit="1" customWidth="1"/>
    <col min="5404" max="5405" width="12.125" style="769" bestFit="1" customWidth="1"/>
    <col min="5406" max="5406" width="7.125" style="769" bestFit="1" customWidth="1"/>
    <col min="5407" max="5407" width="9.75" style="769" bestFit="1" customWidth="1"/>
    <col min="5408" max="5408" width="15.5" style="769" bestFit="1" customWidth="1"/>
    <col min="5409" max="5409" width="19.375" style="769" bestFit="1" customWidth="1"/>
    <col min="5410" max="5410" width="5.75" style="769" bestFit="1" customWidth="1"/>
    <col min="5411" max="5411" width="9.75" style="769" bestFit="1" customWidth="1"/>
    <col min="5412" max="5412" width="11.875" style="769" bestFit="1" customWidth="1"/>
    <col min="5413" max="5413" width="9.125" style="769" bestFit="1" customWidth="1"/>
    <col min="5414" max="5414" width="10.5" style="769" bestFit="1" customWidth="1"/>
    <col min="5415" max="5415" width="16.375" style="769" bestFit="1" customWidth="1"/>
    <col min="5416" max="5416" width="12.125" style="769" bestFit="1" customWidth="1"/>
    <col min="5417" max="5417" width="10.375" style="769" bestFit="1" customWidth="1"/>
    <col min="5418" max="5418" width="11.875" style="769" bestFit="1" customWidth="1"/>
    <col min="5419" max="5427" width="16.375" style="769" bestFit="1" customWidth="1"/>
    <col min="5428" max="5428" width="10.625" style="769" bestFit="1" customWidth="1"/>
    <col min="5429" max="5429" width="11.875" style="769" bestFit="1" customWidth="1"/>
    <col min="5430" max="5430" width="16.375" style="769" bestFit="1" customWidth="1"/>
    <col min="5431" max="5431" width="20.75" style="769" bestFit="1" customWidth="1"/>
    <col min="5432" max="5432" width="16.375" style="769" bestFit="1" customWidth="1"/>
    <col min="5433" max="5433" width="20.75" style="769" bestFit="1" customWidth="1"/>
    <col min="5434" max="5434" width="16.375" style="769" bestFit="1" customWidth="1"/>
    <col min="5435" max="5435" width="20.75" style="769" bestFit="1" customWidth="1"/>
    <col min="5436" max="5436" width="16.375" style="769" bestFit="1" customWidth="1"/>
    <col min="5437" max="5437" width="20.75" style="769" bestFit="1" customWidth="1"/>
    <col min="5438" max="5438" width="16.375" style="769" bestFit="1" customWidth="1"/>
    <col min="5439" max="5439" width="20.75" style="769" bestFit="1" customWidth="1"/>
    <col min="5440" max="5440" width="14.125" style="769" bestFit="1" customWidth="1"/>
    <col min="5441" max="5441" width="18.625" style="769" bestFit="1" customWidth="1"/>
    <col min="5442" max="5442" width="16.375" style="769" bestFit="1" customWidth="1"/>
    <col min="5443" max="5443" width="20.75" style="769" bestFit="1" customWidth="1"/>
    <col min="5444" max="5444" width="16.375" style="769" bestFit="1" customWidth="1"/>
    <col min="5445" max="5445" width="20.75" style="769" bestFit="1" customWidth="1"/>
    <col min="5446" max="5451" width="23" style="769" bestFit="1" customWidth="1"/>
    <col min="5452" max="5453" width="18.625" style="769" bestFit="1" customWidth="1"/>
    <col min="5454" max="5454" width="10.5" style="769" bestFit="1" customWidth="1"/>
    <col min="5455" max="5455" width="11.875" style="769" bestFit="1" customWidth="1"/>
    <col min="5456" max="5456" width="10.5" style="769" bestFit="1" customWidth="1"/>
    <col min="5457" max="5458" width="11.875" style="769" bestFit="1" customWidth="1"/>
    <col min="5459" max="5459" width="16.375" style="769" bestFit="1" customWidth="1"/>
    <col min="5460" max="5460" width="17.875" style="769" bestFit="1" customWidth="1"/>
    <col min="5461" max="5461" width="22.25" style="769" bestFit="1" customWidth="1"/>
    <col min="5462" max="5462" width="7.75" style="769" bestFit="1" customWidth="1"/>
    <col min="5463" max="5465" width="11.875" style="769" bestFit="1" customWidth="1"/>
    <col min="5466" max="5466" width="16.375" style="769" bestFit="1" customWidth="1"/>
    <col min="5467" max="5469" width="11.875" style="769" bestFit="1" customWidth="1"/>
    <col min="5470" max="5470" width="14.125" style="769" bestFit="1" customWidth="1"/>
    <col min="5471" max="5471" width="11.875" style="769" bestFit="1" customWidth="1"/>
    <col min="5472" max="5472" width="16.375" style="769" bestFit="1" customWidth="1"/>
    <col min="5473" max="5473" width="18.625" style="769" bestFit="1" customWidth="1"/>
    <col min="5474" max="5474" width="10.5" style="769" bestFit="1" customWidth="1"/>
    <col min="5475" max="5475" width="14.25" style="769" bestFit="1" customWidth="1"/>
    <col min="5476" max="5477" width="13.375" style="769" bestFit="1" customWidth="1"/>
    <col min="5478" max="5478" width="16.375" style="769" bestFit="1" customWidth="1"/>
    <col min="5479" max="5479" width="16.5" style="769" bestFit="1" customWidth="1"/>
    <col min="5480" max="5481" width="20.125" style="769" bestFit="1" customWidth="1"/>
    <col min="5482" max="5483" width="23" style="769" bestFit="1" customWidth="1"/>
    <col min="5484" max="5484" width="18.625" style="769" bestFit="1" customWidth="1"/>
    <col min="5485" max="5485" width="9.25" style="769" bestFit="1" customWidth="1"/>
    <col min="5486" max="5486" width="7.25" style="769" bestFit="1" customWidth="1"/>
    <col min="5487" max="5487" width="10.375" style="769" bestFit="1" customWidth="1"/>
    <col min="5488" max="5489" width="11.875" style="769" bestFit="1" customWidth="1"/>
    <col min="5490" max="5490" width="14.375" style="769" bestFit="1" customWidth="1"/>
    <col min="5491" max="5491" width="11.875" style="769" bestFit="1" customWidth="1"/>
    <col min="5492" max="5493" width="16.375" style="769" bestFit="1" customWidth="1"/>
    <col min="5494" max="5494" width="11.875" style="769" bestFit="1" customWidth="1"/>
    <col min="5495" max="5496" width="16.375" style="769" bestFit="1" customWidth="1"/>
    <col min="5497" max="5497" width="17.875" style="769" bestFit="1" customWidth="1"/>
    <col min="5498" max="5498" width="16.375" style="769" bestFit="1" customWidth="1"/>
    <col min="5499" max="5499" width="17.875" style="769" bestFit="1" customWidth="1"/>
    <col min="5500" max="5500" width="5.75" style="769" bestFit="1" customWidth="1"/>
    <col min="5501" max="5502" width="9.75" style="769" bestFit="1" customWidth="1"/>
    <col min="5503" max="5503" width="7.75" style="769" bestFit="1" customWidth="1"/>
    <col min="5504" max="5504" width="9.75" style="769" bestFit="1" customWidth="1"/>
    <col min="5505" max="5505" width="59.375" style="769" bestFit="1" customWidth="1"/>
    <col min="5506" max="5506" width="45.5" style="769" bestFit="1" customWidth="1"/>
    <col min="5507" max="5507" width="27.625" style="769" bestFit="1" customWidth="1"/>
    <col min="5508" max="5508" width="11.875" style="769" bestFit="1" customWidth="1"/>
    <col min="5509" max="5512" width="14.125" style="769" bestFit="1" customWidth="1"/>
    <col min="5513" max="5513" width="15.625" style="769" bestFit="1" customWidth="1"/>
    <col min="5514" max="5514" width="14.125" style="769" bestFit="1" customWidth="1"/>
    <col min="5515" max="5516" width="19.625" style="769" bestFit="1" customWidth="1"/>
    <col min="5517" max="5517" width="21.875" style="769" bestFit="1" customWidth="1"/>
    <col min="5518" max="5518" width="19.375" style="769" bestFit="1" customWidth="1"/>
    <col min="5519" max="5519" width="16.375" style="769" bestFit="1" customWidth="1"/>
    <col min="5520" max="5520" width="23" style="769" bestFit="1" customWidth="1"/>
    <col min="5521" max="5522" width="14.125" style="769" bestFit="1" customWidth="1"/>
    <col min="5523" max="5523" width="23.25" style="769" bestFit="1" customWidth="1"/>
    <col min="5524" max="5525" width="14.375" style="769" bestFit="1" customWidth="1"/>
    <col min="5526" max="5526" width="23.125" style="769" bestFit="1" customWidth="1"/>
    <col min="5527" max="5527" width="18.875" style="769" bestFit="1" customWidth="1"/>
    <col min="5528" max="5528" width="14.375" style="769" bestFit="1" customWidth="1"/>
    <col min="5529" max="5529" width="16.5" style="769" bestFit="1" customWidth="1"/>
    <col min="5530" max="5530" width="25.25" style="769" bestFit="1" customWidth="1"/>
    <col min="5531" max="5532" width="18.625" style="769" bestFit="1" customWidth="1"/>
    <col min="5533" max="5533" width="23" style="769" bestFit="1" customWidth="1"/>
    <col min="5534" max="5535" width="26.75" style="769" bestFit="1" customWidth="1"/>
    <col min="5536" max="5536" width="25.25" style="769" bestFit="1" customWidth="1"/>
    <col min="5537" max="5537" width="29.625" style="769" bestFit="1" customWidth="1"/>
    <col min="5538" max="5538" width="25.25" style="769" bestFit="1" customWidth="1"/>
    <col min="5539" max="5539" width="29.625" style="769" bestFit="1" customWidth="1"/>
    <col min="5540" max="5543" width="20.875" style="769" bestFit="1" customWidth="1"/>
    <col min="5544" max="5544" width="13.875" style="769" bestFit="1" customWidth="1"/>
    <col min="5545" max="5545" width="16.5" style="769" bestFit="1" customWidth="1"/>
    <col min="5546" max="5546" width="7.75" style="769" bestFit="1" customWidth="1"/>
    <col min="5547" max="5547" width="20.75" style="769" bestFit="1" customWidth="1"/>
    <col min="5548" max="5550" width="16.375" style="769" bestFit="1" customWidth="1"/>
    <col min="5551" max="5554" width="31" style="769" bestFit="1" customWidth="1"/>
    <col min="5555" max="5556" width="18.625" style="769" bestFit="1" customWidth="1"/>
    <col min="5557" max="5557" width="16.375" style="769" bestFit="1" customWidth="1"/>
    <col min="5558" max="5559" width="18.625" style="769" bestFit="1" customWidth="1"/>
    <col min="5560" max="5560" width="16.375" style="769" bestFit="1" customWidth="1"/>
    <col min="5561" max="5562" width="18.625" style="769" bestFit="1" customWidth="1"/>
    <col min="5563" max="5563" width="20.75" style="769" bestFit="1" customWidth="1"/>
    <col min="5564" max="5565" width="23" style="769" bestFit="1" customWidth="1"/>
    <col min="5566" max="5566" width="25.25" style="769" bestFit="1" customWidth="1"/>
    <col min="5567" max="5567" width="23" style="769" bestFit="1" customWidth="1"/>
    <col min="5568" max="5568" width="20.75" style="769" bestFit="1" customWidth="1"/>
    <col min="5569" max="5570" width="23" style="769" bestFit="1" customWidth="1"/>
    <col min="5571" max="5571" width="25.25" style="769" bestFit="1" customWidth="1"/>
    <col min="5572" max="5572" width="23" style="769" bestFit="1" customWidth="1"/>
    <col min="5573" max="5573" width="18.625" style="769" bestFit="1" customWidth="1"/>
    <col min="5574" max="5576" width="20.75" style="769" bestFit="1" customWidth="1"/>
    <col min="5577" max="5577" width="19.75" style="769" bestFit="1" customWidth="1"/>
    <col min="5578" max="5579" width="22" style="769" bestFit="1" customWidth="1"/>
    <col min="5580" max="5580" width="14.125" style="769" bestFit="1" customWidth="1"/>
    <col min="5581" max="5582" width="20.75" style="769" bestFit="1" customWidth="1"/>
    <col min="5583" max="5584" width="18.625" style="769" bestFit="1" customWidth="1"/>
    <col min="5585" max="5587" width="20.75" style="769" bestFit="1" customWidth="1"/>
    <col min="5588" max="5589" width="23" style="769" bestFit="1" customWidth="1"/>
    <col min="5590" max="5590" width="20.75" style="769" bestFit="1" customWidth="1"/>
    <col min="5591" max="5592" width="23" style="769" bestFit="1" customWidth="1"/>
    <col min="5593" max="5593" width="25.25" style="769" bestFit="1" customWidth="1"/>
    <col min="5594" max="5595" width="23" style="769" bestFit="1" customWidth="1"/>
    <col min="5596" max="5598" width="25.25" style="769" bestFit="1" customWidth="1"/>
    <col min="5599" max="5600" width="27.5" style="769" bestFit="1" customWidth="1"/>
    <col min="5601" max="5601" width="25.25" style="769" bestFit="1" customWidth="1"/>
    <col min="5602" max="5603" width="27.5" style="769" bestFit="1" customWidth="1"/>
    <col min="5604" max="5604" width="29.625" style="769" bestFit="1" customWidth="1"/>
    <col min="5605" max="5605" width="27.5" style="769" bestFit="1" customWidth="1"/>
    <col min="5606" max="5606" width="24.5" style="769" bestFit="1" customWidth="1"/>
    <col min="5607" max="5607" width="29" style="769" bestFit="1" customWidth="1"/>
    <col min="5608" max="5609" width="20.75" style="769" bestFit="1" customWidth="1"/>
    <col min="5610" max="5610" width="27.5" style="769" bestFit="1" customWidth="1"/>
    <col min="5611" max="5612" width="23" style="769" bestFit="1" customWidth="1"/>
    <col min="5613" max="5613" width="29.625" style="769" bestFit="1" customWidth="1"/>
    <col min="5614" max="5614" width="9.125" style="769" bestFit="1" customWidth="1"/>
    <col min="5615" max="5617" width="18.125" style="769" bestFit="1" customWidth="1"/>
    <col min="5618" max="5618" width="20.375" style="769" bestFit="1" customWidth="1"/>
    <col min="5619" max="5619" width="25.25" style="769" bestFit="1" customWidth="1"/>
    <col min="5620" max="5620" width="27.5" style="769" bestFit="1" customWidth="1"/>
    <col min="5621" max="5622" width="9.125" style="769" bestFit="1" customWidth="1"/>
    <col min="5623" max="5623" width="11.25" style="769" bestFit="1" customWidth="1"/>
    <col min="5624" max="5624" width="15" style="769" bestFit="1" customWidth="1"/>
    <col min="5625" max="5625" width="16.375" style="769" bestFit="1" customWidth="1"/>
    <col min="5626" max="5628" width="23.25" style="769" bestFit="1" customWidth="1"/>
    <col min="5629" max="5630" width="20.75" style="769" bestFit="1" customWidth="1"/>
    <col min="5631" max="5631" width="6.625" style="769" bestFit="1" customWidth="1"/>
    <col min="5632" max="5632" width="9" style="769"/>
    <col min="5633" max="5633" width="16.375" style="769" bestFit="1" customWidth="1"/>
    <col min="5634" max="5634" width="14.125" style="769" bestFit="1" customWidth="1"/>
    <col min="5635" max="5637" width="9.75" style="769" bestFit="1" customWidth="1"/>
    <col min="5638" max="5638" width="14.125" style="769" bestFit="1" customWidth="1"/>
    <col min="5639" max="5639" width="15.25" style="769" customWidth="1"/>
    <col min="5640" max="5640" width="14.125" style="769" bestFit="1" customWidth="1"/>
    <col min="5641" max="5641" width="15.25" style="769" bestFit="1" customWidth="1"/>
    <col min="5642" max="5644" width="13.625" style="769" bestFit="1" customWidth="1"/>
    <col min="5645" max="5645" width="12" style="769" bestFit="1" customWidth="1"/>
    <col min="5646" max="5646" width="22.125" style="769" bestFit="1" customWidth="1"/>
    <col min="5647" max="5648" width="30.125" style="769" bestFit="1" customWidth="1"/>
    <col min="5649" max="5650" width="21" style="769" bestFit="1" customWidth="1"/>
    <col min="5651" max="5651" width="18.75" style="769" bestFit="1" customWidth="1"/>
    <col min="5652" max="5652" width="21" style="769" bestFit="1" customWidth="1"/>
    <col min="5653" max="5654" width="9.75" style="769" bestFit="1" customWidth="1"/>
    <col min="5655" max="5655" width="18.875" style="769" bestFit="1" customWidth="1"/>
    <col min="5656" max="5656" width="9.75" style="769" bestFit="1" customWidth="1"/>
    <col min="5657" max="5657" width="18.875" style="769" bestFit="1" customWidth="1"/>
    <col min="5658" max="5659" width="9.75" style="769" bestFit="1" customWidth="1"/>
    <col min="5660" max="5661" width="12.125" style="769" bestFit="1" customWidth="1"/>
    <col min="5662" max="5662" width="7.125" style="769" bestFit="1" customWidth="1"/>
    <col min="5663" max="5663" width="9.75" style="769" bestFit="1" customWidth="1"/>
    <col min="5664" max="5664" width="15.5" style="769" bestFit="1" customWidth="1"/>
    <col min="5665" max="5665" width="19.375" style="769" bestFit="1" customWidth="1"/>
    <col min="5666" max="5666" width="5.75" style="769" bestFit="1" customWidth="1"/>
    <col min="5667" max="5667" width="9.75" style="769" bestFit="1" customWidth="1"/>
    <col min="5668" max="5668" width="11.875" style="769" bestFit="1" customWidth="1"/>
    <col min="5669" max="5669" width="9.125" style="769" bestFit="1" customWidth="1"/>
    <col min="5670" max="5670" width="10.5" style="769" bestFit="1" customWidth="1"/>
    <col min="5671" max="5671" width="16.375" style="769" bestFit="1" customWidth="1"/>
    <col min="5672" max="5672" width="12.125" style="769" bestFit="1" customWidth="1"/>
    <col min="5673" max="5673" width="10.375" style="769" bestFit="1" customWidth="1"/>
    <col min="5674" max="5674" width="11.875" style="769" bestFit="1" customWidth="1"/>
    <col min="5675" max="5683" width="16.375" style="769" bestFit="1" customWidth="1"/>
    <col min="5684" max="5684" width="10.625" style="769" bestFit="1" customWidth="1"/>
    <col min="5685" max="5685" width="11.875" style="769" bestFit="1" customWidth="1"/>
    <col min="5686" max="5686" width="16.375" style="769" bestFit="1" customWidth="1"/>
    <col min="5687" max="5687" width="20.75" style="769" bestFit="1" customWidth="1"/>
    <col min="5688" max="5688" width="16.375" style="769" bestFit="1" customWidth="1"/>
    <col min="5689" max="5689" width="20.75" style="769" bestFit="1" customWidth="1"/>
    <col min="5690" max="5690" width="16.375" style="769" bestFit="1" customWidth="1"/>
    <col min="5691" max="5691" width="20.75" style="769" bestFit="1" customWidth="1"/>
    <col min="5692" max="5692" width="16.375" style="769" bestFit="1" customWidth="1"/>
    <col min="5693" max="5693" width="20.75" style="769" bestFit="1" customWidth="1"/>
    <col min="5694" max="5694" width="16.375" style="769" bestFit="1" customWidth="1"/>
    <col min="5695" max="5695" width="20.75" style="769" bestFit="1" customWidth="1"/>
    <col min="5696" max="5696" width="14.125" style="769" bestFit="1" customWidth="1"/>
    <col min="5697" max="5697" width="18.625" style="769" bestFit="1" customWidth="1"/>
    <col min="5698" max="5698" width="16.375" style="769" bestFit="1" customWidth="1"/>
    <col min="5699" max="5699" width="20.75" style="769" bestFit="1" customWidth="1"/>
    <col min="5700" max="5700" width="16.375" style="769" bestFit="1" customWidth="1"/>
    <col min="5701" max="5701" width="20.75" style="769" bestFit="1" customWidth="1"/>
    <col min="5702" max="5707" width="23" style="769" bestFit="1" customWidth="1"/>
    <col min="5708" max="5709" width="18.625" style="769" bestFit="1" customWidth="1"/>
    <col min="5710" max="5710" width="10.5" style="769" bestFit="1" customWidth="1"/>
    <col min="5711" max="5711" width="11.875" style="769" bestFit="1" customWidth="1"/>
    <col min="5712" max="5712" width="10.5" style="769" bestFit="1" customWidth="1"/>
    <col min="5713" max="5714" width="11.875" style="769" bestFit="1" customWidth="1"/>
    <col min="5715" max="5715" width="16.375" style="769" bestFit="1" customWidth="1"/>
    <col min="5716" max="5716" width="17.875" style="769" bestFit="1" customWidth="1"/>
    <col min="5717" max="5717" width="22.25" style="769" bestFit="1" customWidth="1"/>
    <col min="5718" max="5718" width="7.75" style="769" bestFit="1" customWidth="1"/>
    <col min="5719" max="5721" width="11.875" style="769" bestFit="1" customWidth="1"/>
    <col min="5722" max="5722" width="16.375" style="769" bestFit="1" customWidth="1"/>
    <col min="5723" max="5725" width="11.875" style="769" bestFit="1" customWidth="1"/>
    <col min="5726" max="5726" width="14.125" style="769" bestFit="1" customWidth="1"/>
    <col min="5727" max="5727" width="11.875" style="769" bestFit="1" customWidth="1"/>
    <col min="5728" max="5728" width="16.375" style="769" bestFit="1" customWidth="1"/>
    <col min="5729" max="5729" width="18.625" style="769" bestFit="1" customWidth="1"/>
    <col min="5730" max="5730" width="10.5" style="769" bestFit="1" customWidth="1"/>
    <col min="5731" max="5731" width="14.25" style="769" bestFit="1" customWidth="1"/>
    <col min="5732" max="5733" width="13.375" style="769" bestFit="1" customWidth="1"/>
    <col min="5734" max="5734" width="16.375" style="769" bestFit="1" customWidth="1"/>
    <col min="5735" max="5735" width="16.5" style="769" bestFit="1" customWidth="1"/>
    <col min="5736" max="5737" width="20.125" style="769" bestFit="1" customWidth="1"/>
    <col min="5738" max="5739" width="23" style="769" bestFit="1" customWidth="1"/>
    <col min="5740" max="5740" width="18.625" style="769" bestFit="1" customWidth="1"/>
    <col min="5741" max="5741" width="9.25" style="769" bestFit="1" customWidth="1"/>
    <col min="5742" max="5742" width="7.25" style="769" bestFit="1" customWidth="1"/>
    <col min="5743" max="5743" width="10.375" style="769" bestFit="1" customWidth="1"/>
    <col min="5744" max="5745" width="11.875" style="769" bestFit="1" customWidth="1"/>
    <col min="5746" max="5746" width="14.375" style="769" bestFit="1" customWidth="1"/>
    <col min="5747" max="5747" width="11.875" style="769" bestFit="1" customWidth="1"/>
    <col min="5748" max="5749" width="16.375" style="769" bestFit="1" customWidth="1"/>
    <col min="5750" max="5750" width="11.875" style="769" bestFit="1" customWidth="1"/>
    <col min="5751" max="5752" width="16.375" style="769" bestFit="1" customWidth="1"/>
    <col min="5753" max="5753" width="17.875" style="769" bestFit="1" customWidth="1"/>
    <col min="5754" max="5754" width="16.375" style="769" bestFit="1" customWidth="1"/>
    <col min="5755" max="5755" width="17.875" style="769" bestFit="1" customWidth="1"/>
    <col min="5756" max="5756" width="5.75" style="769" bestFit="1" customWidth="1"/>
    <col min="5757" max="5758" width="9.75" style="769" bestFit="1" customWidth="1"/>
    <col min="5759" max="5759" width="7.75" style="769" bestFit="1" customWidth="1"/>
    <col min="5760" max="5760" width="9.75" style="769" bestFit="1" customWidth="1"/>
    <col min="5761" max="5761" width="59.375" style="769" bestFit="1" customWidth="1"/>
    <col min="5762" max="5762" width="45.5" style="769" bestFit="1" customWidth="1"/>
    <col min="5763" max="5763" width="27.625" style="769" bestFit="1" customWidth="1"/>
    <col min="5764" max="5764" width="11.875" style="769" bestFit="1" customWidth="1"/>
    <col min="5765" max="5768" width="14.125" style="769" bestFit="1" customWidth="1"/>
    <col min="5769" max="5769" width="15.625" style="769" bestFit="1" customWidth="1"/>
    <col min="5770" max="5770" width="14.125" style="769" bestFit="1" customWidth="1"/>
    <col min="5771" max="5772" width="19.625" style="769" bestFit="1" customWidth="1"/>
    <col min="5773" max="5773" width="21.875" style="769" bestFit="1" customWidth="1"/>
    <col min="5774" max="5774" width="19.375" style="769" bestFit="1" customWidth="1"/>
    <col min="5775" max="5775" width="16.375" style="769" bestFit="1" customWidth="1"/>
    <col min="5776" max="5776" width="23" style="769" bestFit="1" customWidth="1"/>
    <col min="5777" max="5778" width="14.125" style="769" bestFit="1" customWidth="1"/>
    <col min="5779" max="5779" width="23.25" style="769" bestFit="1" customWidth="1"/>
    <col min="5780" max="5781" width="14.375" style="769" bestFit="1" customWidth="1"/>
    <col min="5782" max="5782" width="23.125" style="769" bestFit="1" customWidth="1"/>
    <col min="5783" max="5783" width="18.875" style="769" bestFit="1" customWidth="1"/>
    <col min="5784" max="5784" width="14.375" style="769" bestFit="1" customWidth="1"/>
    <col min="5785" max="5785" width="16.5" style="769" bestFit="1" customWidth="1"/>
    <col min="5786" max="5786" width="25.25" style="769" bestFit="1" customWidth="1"/>
    <col min="5787" max="5788" width="18.625" style="769" bestFit="1" customWidth="1"/>
    <col min="5789" max="5789" width="23" style="769" bestFit="1" customWidth="1"/>
    <col min="5790" max="5791" width="26.75" style="769" bestFit="1" customWidth="1"/>
    <col min="5792" max="5792" width="25.25" style="769" bestFit="1" customWidth="1"/>
    <col min="5793" max="5793" width="29.625" style="769" bestFit="1" customWidth="1"/>
    <col min="5794" max="5794" width="25.25" style="769" bestFit="1" customWidth="1"/>
    <col min="5795" max="5795" width="29.625" style="769" bestFit="1" customWidth="1"/>
    <col min="5796" max="5799" width="20.875" style="769" bestFit="1" customWidth="1"/>
    <col min="5800" max="5800" width="13.875" style="769" bestFit="1" customWidth="1"/>
    <col min="5801" max="5801" width="16.5" style="769" bestFit="1" customWidth="1"/>
    <col min="5802" max="5802" width="7.75" style="769" bestFit="1" customWidth="1"/>
    <col min="5803" max="5803" width="20.75" style="769" bestFit="1" customWidth="1"/>
    <col min="5804" max="5806" width="16.375" style="769" bestFit="1" customWidth="1"/>
    <col min="5807" max="5810" width="31" style="769" bestFit="1" customWidth="1"/>
    <col min="5811" max="5812" width="18.625" style="769" bestFit="1" customWidth="1"/>
    <col min="5813" max="5813" width="16.375" style="769" bestFit="1" customWidth="1"/>
    <col min="5814" max="5815" width="18.625" style="769" bestFit="1" customWidth="1"/>
    <col min="5816" max="5816" width="16.375" style="769" bestFit="1" customWidth="1"/>
    <col min="5817" max="5818" width="18.625" style="769" bestFit="1" customWidth="1"/>
    <col min="5819" max="5819" width="20.75" style="769" bestFit="1" customWidth="1"/>
    <col min="5820" max="5821" width="23" style="769" bestFit="1" customWidth="1"/>
    <col min="5822" max="5822" width="25.25" style="769" bestFit="1" customWidth="1"/>
    <col min="5823" max="5823" width="23" style="769" bestFit="1" customWidth="1"/>
    <col min="5824" max="5824" width="20.75" style="769" bestFit="1" customWidth="1"/>
    <col min="5825" max="5826" width="23" style="769" bestFit="1" customWidth="1"/>
    <col min="5827" max="5827" width="25.25" style="769" bestFit="1" customWidth="1"/>
    <col min="5828" max="5828" width="23" style="769" bestFit="1" customWidth="1"/>
    <col min="5829" max="5829" width="18.625" style="769" bestFit="1" customWidth="1"/>
    <col min="5830" max="5832" width="20.75" style="769" bestFit="1" customWidth="1"/>
    <col min="5833" max="5833" width="19.75" style="769" bestFit="1" customWidth="1"/>
    <col min="5834" max="5835" width="22" style="769" bestFit="1" customWidth="1"/>
    <col min="5836" max="5836" width="14.125" style="769" bestFit="1" customWidth="1"/>
    <col min="5837" max="5838" width="20.75" style="769" bestFit="1" customWidth="1"/>
    <col min="5839" max="5840" width="18.625" style="769" bestFit="1" customWidth="1"/>
    <col min="5841" max="5843" width="20.75" style="769" bestFit="1" customWidth="1"/>
    <col min="5844" max="5845" width="23" style="769" bestFit="1" customWidth="1"/>
    <col min="5846" max="5846" width="20.75" style="769" bestFit="1" customWidth="1"/>
    <col min="5847" max="5848" width="23" style="769" bestFit="1" customWidth="1"/>
    <col min="5849" max="5849" width="25.25" style="769" bestFit="1" customWidth="1"/>
    <col min="5850" max="5851" width="23" style="769" bestFit="1" customWidth="1"/>
    <col min="5852" max="5854" width="25.25" style="769" bestFit="1" customWidth="1"/>
    <col min="5855" max="5856" width="27.5" style="769" bestFit="1" customWidth="1"/>
    <col min="5857" max="5857" width="25.25" style="769" bestFit="1" customWidth="1"/>
    <col min="5858" max="5859" width="27.5" style="769" bestFit="1" customWidth="1"/>
    <col min="5860" max="5860" width="29.625" style="769" bestFit="1" customWidth="1"/>
    <col min="5861" max="5861" width="27.5" style="769" bestFit="1" customWidth="1"/>
    <col min="5862" max="5862" width="24.5" style="769" bestFit="1" customWidth="1"/>
    <col min="5863" max="5863" width="29" style="769" bestFit="1" customWidth="1"/>
    <col min="5864" max="5865" width="20.75" style="769" bestFit="1" customWidth="1"/>
    <col min="5866" max="5866" width="27.5" style="769" bestFit="1" customWidth="1"/>
    <col min="5867" max="5868" width="23" style="769" bestFit="1" customWidth="1"/>
    <col min="5869" max="5869" width="29.625" style="769" bestFit="1" customWidth="1"/>
    <col min="5870" max="5870" width="9.125" style="769" bestFit="1" customWidth="1"/>
    <col min="5871" max="5873" width="18.125" style="769" bestFit="1" customWidth="1"/>
    <col min="5874" max="5874" width="20.375" style="769" bestFit="1" customWidth="1"/>
    <col min="5875" max="5875" width="25.25" style="769" bestFit="1" customWidth="1"/>
    <col min="5876" max="5876" width="27.5" style="769" bestFit="1" customWidth="1"/>
    <col min="5877" max="5878" width="9.125" style="769" bestFit="1" customWidth="1"/>
    <col min="5879" max="5879" width="11.25" style="769" bestFit="1" customWidth="1"/>
    <col min="5880" max="5880" width="15" style="769" bestFit="1" customWidth="1"/>
    <col min="5881" max="5881" width="16.375" style="769" bestFit="1" customWidth="1"/>
    <col min="5882" max="5884" width="23.25" style="769" bestFit="1" customWidth="1"/>
    <col min="5885" max="5886" width="20.75" style="769" bestFit="1" customWidth="1"/>
    <col min="5887" max="5887" width="6.625" style="769" bestFit="1" customWidth="1"/>
    <col min="5888" max="5888" width="9" style="769"/>
    <col min="5889" max="5889" width="16.375" style="769" bestFit="1" customWidth="1"/>
    <col min="5890" max="5890" width="14.125" style="769" bestFit="1" customWidth="1"/>
    <col min="5891" max="5893" width="9.75" style="769" bestFit="1" customWidth="1"/>
    <col min="5894" max="5894" width="14.125" style="769" bestFit="1" customWidth="1"/>
    <col min="5895" max="5895" width="15.25" style="769" customWidth="1"/>
    <col min="5896" max="5896" width="14.125" style="769" bestFit="1" customWidth="1"/>
    <col min="5897" max="5897" width="15.25" style="769" bestFit="1" customWidth="1"/>
    <col min="5898" max="5900" width="13.625" style="769" bestFit="1" customWidth="1"/>
    <col min="5901" max="5901" width="12" style="769" bestFit="1" customWidth="1"/>
    <col min="5902" max="5902" width="22.125" style="769" bestFit="1" customWidth="1"/>
    <col min="5903" max="5904" width="30.125" style="769" bestFit="1" customWidth="1"/>
    <col min="5905" max="5906" width="21" style="769" bestFit="1" customWidth="1"/>
    <col min="5907" max="5907" width="18.75" style="769" bestFit="1" customWidth="1"/>
    <col min="5908" max="5908" width="21" style="769" bestFit="1" customWidth="1"/>
    <col min="5909" max="5910" width="9.75" style="769" bestFit="1" customWidth="1"/>
    <col min="5911" max="5911" width="18.875" style="769" bestFit="1" customWidth="1"/>
    <col min="5912" max="5912" width="9.75" style="769" bestFit="1" customWidth="1"/>
    <col min="5913" max="5913" width="18.875" style="769" bestFit="1" customWidth="1"/>
    <col min="5914" max="5915" width="9.75" style="769" bestFit="1" customWidth="1"/>
    <col min="5916" max="5917" width="12.125" style="769" bestFit="1" customWidth="1"/>
    <col min="5918" max="5918" width="7.125" style="769" bestFit="1" customWidth="1"/>
    <col min="5919" max="5919" width="9.75" style="769" bestFit="1" customWidth="1"/>
    <col min="5920" max="5920" width="15.5" style="769" bestFit="1" customWidth="1"/>
    <col min="5921" max="5921" width="19.375" style="769" bestFit="1" customWidth="1"/>
    <col min="5922" max="5922" width="5.75" style="769" bestFit="1" customWidth="1"/>
    <col min="5923" max="5923" width="9.75" style="769" bestFit="1" customWidth="1"/>
    <col min="5924" max="5924" width="11.875" style="769" bestFit="1" customWidth="1"/>
    <col min="5925" max="5925" width="9.125" style="769" bestFit="1" customWidth="1"/>
    <col min="5926" max="5926" width="10.5" style="769" bestFit="1" customWidth="1"/>
    <col min="5927" max="5927" width="16.375" style="769" bestFit="1" customWidth="1"/>
    <col min="5928" max="5928" width="12.125" style="769" bestFit="1" customWidth="1"/>
    <col min="5929" max="5929" width="10.375" style="769" bestFit="1" customWidth="1"/>
    <col min="5930" max="5930" width="11.875" style="769" bestFit="1" customWidth="1"/>
    <col min="5931" max="5939" width="16.375" style="769" bestFit="1" customWidth="1"/>
    <col min="5940" max="5940" width="10.625" style="769" bestFit="1" customWidth="1"/>
    <col min="5941" max="5941" width="11.875" style="769" bestFit="1" customWidth="1"/>
    <col min="5942" max="5942" width="16.375" style="769" bestFit="1" customWidth="1"/>
    <col min="5943" max="5943" width="20.75" style="769" bestFit="1" customWidth="1"/>
    <col min="5944" max="5944" width="16.375" style="769" bestFit="1" customWidth="1"/>
    <col min="5945" max="5945" width="20.75" style="769" bestFit="1" customWidth="1"/>
    <col min="5946" max="5946" width="16.375" style="769" bestFit="1" customWidth="1"/>
    <col min="5947" max="5947" width="20.75" style="769" bestFit="1" customWidth="1"/>
    <col min="5948" max="5948" width="16.375" style="769" bestFit="1" customWidth="1"/>
    <col min="5949" max="5949" width="20.75" style="769" bestFit="1" customWidth="1"/>
    <col min="5950" max="5950" width="16.375" style="769" bestFit="1" customWidth="1"/>
    <col min="5951" max="5951" width="20.75" style="769" bestFit="1" customWidth="1"/>
    <col min="5952" max="5952" width="14.125" style="769" bestFit="1" customWidth="1"/>
    <col min="5953" max="5953" width="18.625" style="769" bestFit="1" customWidth="1"/>
    <col min="5954" max="5954" width="16.375" style="769" bestFit="1" customWidth="1"/>
    <col min="5955" max="5955" width="20.75" style="769" bestFit="1" customWidth="1"/>
    <col min="5956" max="5956" width="16.375" style="769" bestFit="1" customWidth="1"/>
    <col min="5957" max="5957" width="20.75" style="769" bestFit="1" customWidth="1"/>
    <col min="5958" max="5963" width="23" style="769" bestFit="1" customWidth="1"/>
    <col min="5964" max="5965" width="18.625" style="769" bestFit="1" customWidth="1"/>
    <col min="5966" max="5966" width="10.5" style="769" bestFit="1" customWidth="1"/>
    <col min="5967" max="5967" width="11.875" style="769" bestFit="1" customWidth="1"/>
    <col min="5968" max="5968" width="10.5" style="769" bestFit="1" customWidth="1"/>
    <col min="5969" max="5970" width="11.875" style="769" bestFit="1" customWidth="1"/>
    <col min="5971" max="5971" width="16.375" style="769" bestFit="1" customWidth="1"/>
    <col min="5972" max="5972" width="17.875" style="769" bestFit="1" customWidth="1"/>
    <col min="5973" max="5973" width="22.25" style="769" bestFit="1" customWidth="1"/>
    <col min="5974" max="5974" width="7.75" style="769" bestFit="1" customWidth="1"/>
    <col min="5975" max="5977" width="11.875" style="769" bestFit="1" customWidth="1"/>
    <col min="5978" max="5978" width="16.375" style="769" bestFit="1" customWidth="1"/>
    <col min="5979" max="5981" width="11.875" style="769" bestFit="1" customWidth="1"/>
    <col min="5982" max="5982" width="14.125" style="769" bestFit="1" customWidth="1"/>
    <col min="5983" max="5983" width="11.875" style="769" bestFit="1" customWidth="1"/>
    <col min="5984" max="5984" width="16.375" style="769" bestFit="1" customWidth="1"/>
    <col min="5985" max="5985" width="18.625" style="769" bestFit="1" customWidth="1"/>
    <col min="5986" max="5986" width="10.5" style="769" bestFit="1" customWidth="1"/>
    <col min="5987" max="5987" width="14.25" style="769" bestFit="1" customWidth="1"/>
    <col min="5988" max="5989" width="13.375" style="769" bestFit="1" customWidth="1"/>
    <col min="5990" max="5990" width="16.375" style="769" bestFit="1" customWidth="1"/>
    <col min="5991" max="5991" width="16.5" style="769" bestFit="1" customWidth="1"/>
    <col min="5992" max="5993" width="20.125" style="769" bestFit="1" customWidth="1"/>
    <col min="5994" max="5995" width="23" style="769" bestFit="1" customWidth="1"/>
    <col min="5996" max="5996" width="18.625" style="769" bestFit="1" customWidth="1"/>
    <col min="5997" max="5997" width="9.25" style="769" bestFit="1" customWidth="1"/>
    <col min="5998" max="5998" width="7.25" style="769" bestFit="1" customWidth="1"/>
    <col min="5999" max="5999" width="10.375" style="769" bestFit="1" customWidth="1"/>
    <col min="6000" max="6001" width="11.875" style="769" bestFit="1" customWidth="1"/>
    <col min="6002" max="6002" width="14.375" style="769" bestFit="1" customWidth="1"/>
    <col min="6003" max="6003" width="11.875" style="769" bestFit="1" customWidth="1"/>
    <col min="6004" max="6005" width="16.375" style="769" bestFit="1" customWidth="1"/>
    <col min="6006" max="6006" width="11.875" style="769" bestFit="1" customWidth="1"/>
    <col min="6007" max="6008" width="16.375" style="769" bestFit="1" customWidth="1"/>
    <col min="6009" max="6009" width="17.875" style="769" bestFit="1" customWidth="1"/>
    <col min="6010" max="6010" width="16.375" style="769" bestFit="1" customWidth="1"/>
    <col min="6011" max="6011" width="17.875" style="769" bestFit="1" customWidth="1"/>
    <col min="6012" max="6012" width="5.75" style="769" bestFit="1" customWidth="1"/>
    <col min="6013" max="6014" width="9.75" style="769" bestFit="1" customWidth="1"/>
    <col min="6015" max="6015" width="7.75" style="769" bestFit="1" customWidth="1"/>
    <col min="6016" max="6016" width="9.75" style="769" bestFit="1" customWidth="1"/>
    <col min="6017" max="6017" width="59.375" style="769" bestFit="1" customWidth="1"/>
    <col min="6018" max="6018" width="45.5" style="769" bestFit="1" customWidth="1"/>
    <col min="6019" max="6019" width="27.625" style="769" bestFit="1" customWidth="1"/>
    <col min="6020" max="6020" width="11.875" style="769" bestFit="1" customWidth="1"/>
    <col min="6021" max="6024" width="14.125" style="769" bestFit="1" customWidth="1"/>
    <col min="6025" max="6025" width="15.625" style="769" bestFit="1" customWidth="1"/>
    <col min="6026" max="6026" width="14.125" style="769" bestFit="1" customWidth="1"/>
    <col min="6027" max="6028" width="19.625" style="769" bestFit="1" customWidth="1"/>
    <col min="6029" max="6029" width="21.875" style="769" bestFit="1" customWidth="1"/>
    <col min="6030" max="6030" width="19.375" style="769" bestFit="1" customWidth="1"/>
    <col min="6031" max="6031" width="16.375" style="769" bestFit="1" customWidth="1"/>
    <col min="6032" max="6032" width="23" style="769" bestFit="1" customWidth="1"/>
    <col min="6033" max="6034" width="14.125" style="769" bestFit="1" customWidth="1"/>
    <col min="6035" max="6035" width="23.25" style="769" bestFit="1" customWidth="1"/>
    <col min="6036" max="6037" width="14.375" style="769" bestFit="1" customWidth="1"/>
    <col min="6038" max="6038" width="23.125" style="769" bestFit="1" customWidth="1"/>
    <col min="6039" max="6039" width="18.875" style="769" bestFit="1" customWidth="1"/>
    <col min="6040" max="6040" width="14.375" style="769" bestFit="1" customWidth="1"/>
    <col min="6041" max="6041" width="16.5" style="769" bestFit="1" customWidth="1"/>
    <col min="6042" max="6042" width="25.25" style="769" bestFit="1" customWidth="1"/>
    <col min="6043" max="6044" width="18.625" style="769" bestFit="1" customWidth="1"/>
    <col min="6045" max="6045" width="23" style="769" bestFit="1" customWidth="1"/>
    <col min="6046" max="6047" width="26.75" style="769" bestFit="1" customWidth="1"/>
    <col min="6048" max="6048" width="25.25" style="769" bestFit="1" customWidth="1"/>
    <col min="6049" max="6049" width="29.625" style="769" bestFit="1" customWidth="1"/>
    <col min="6050" max="6050" width="25.25" style="769" bestFit="1" customWidth="1"/>
    <col min="6051" max="6051" width="29.625" style="769" bestFit="1" customWidth="1"/>
    <col min="6052" max="6055" width="20.875" style="769" bestFit="1" customWidth="1"/>
    <col min="6056" max="6056" width="13.875" style="769" bestFit="1" customWidth="1"/>
    <col min="6057" max="6057" width="16.5" style="769" bestFit="1" customWidth="1"/>
    <col min="6058" max="6058" width="7.75" style="769" bestFit="1" customWidth="1"/>
    <col min="6059" max="6059" width="20.75" style="769" bestFit="1" customWidth="1"/>
    <col min="6060" max="6062" width="16.375" style="769" bestFit="1" customWidth="1"/>
    <col min="6063" max="6066" width="31" style="769" bestFit="1" customWidth="1"/>
    <col min="6067" max="6068" width="18.625" style="769" bestFit="1" customWidth="1"/>
    <col min="6069" max="6069" width="16.375" style="769" bestFit="1" customWidth="1"/>
    <col min="6070" max="6071" width="18.625" style="769" bestFit="1" customWidth="1"/>
    <col min="6072" max="6072" width="16.375" style="769" bestFit="1" customWidth="1"/>
    <col min="6073" max="6074" width="18.625" style="769" bestFit="1" customWidth="1"/>
    <col min="6075" max="6075" width="20.75" style="769" bestFit="1" customWidth="1"/>
    <col min="6076" max="6077" width="23" style="769" bestFit="1" customWidth="1"/>
    <col min="6078" max="6078" width="25.25" style="769" bestFit="1" customWidth="1"/>
    <col min="6079" max="6079" width="23" style="769" bestFit="1" customWidth="1"/>
    <col min="6080" max="6080" width="20.75" style="769" bestFit="1" customWidth="1"/>
    <col min="6081" max="6082" width="23" style="769" bestFit="1" customWidth="1"/>
    <col min="6083" max="6083" width="25.25" style="769" bestFit="1" customWidth="1"/>
    <col min="6084" max="6084" width="23" style="769" bestFit="1" customWidth="1"/>
    <col min="6085" max="6085" width="18.625" style="769" bestFit="1" customWidth="1"/>
    <col min="6086" max="6088" width="20.75" style="769" bestFit="1" customWidth="1"/>
    <col min="6089" max="6089" width="19.75" style="769" bestFit="1" customWidth="1"/>
    <col min="6090" max="6091" width="22" style="769" bestFit="1" customWidth="1"/>
    <col min="6092" max="6092" width="14.125" style="769" bestFit="1" customWidth="1"/>
    <col min="6093" max="6094" width="20.75" style="769" bestFit="1" customWidth="1"/>
    <col min="6095" max="6096" width="18.625" style="769" bestFit="1" customWidth="1"/>
    <col min="6097" max="6099" width="20.75" style="769" bestFit="1" customWidth="1"/>
    <col min="6100" max="6101" width="23" style="769" bestFit="1" customWidth="1"/>
    <col min="6102" max="6102" width="20.75" style="769" bestFit="1" customWidth="1"/>
    <col min="6103" max="6104" width="23" style="769" bestFit="1" customWidth="1"/>
    <col min="6105" max="6105" width="25.25" style="769" bestFit="1" customWidth="1"/>
    <col min="6106" max="6107" width="23" style="769" bestFit="1" customWidth="1"/>
    <col min="6108" max="6110" width="25.25" style="769" bestFit="1" customWidth="1"/>
    <col min="6111" max="6112" width="27.5" style="769" bestFit="1" customWidth="1"/>
    <col min="6113" max="6113" width="25.25" style="769" bestFit="1" customWidth="1"/>
    <col min="6114" max="6115" width="27.5" style="769" bestFit="1" customWidth="1"/>
    <col min="6116" max="6116" width="29.625" style="769" bestFit="1" customWidth="1"/>
    <col min="6117" max="6117" width="27.5" style="769" bestFit="1" customWidth="1"/>
    <col min="6118" max="6118" width="24.5" style="769" bestFit="1" customWidth="1"/>
    <col min="6119" max="6119" width="29" style="769" bestFit="1" customWidth="1"/>
    <col min="6120" max="6121" width="20.75" style="769" bestFit="1" customWidth="1"/>
    <col min="6122" max="6122" width="27.5" style="769" bestFit="1" customWidth="1"/>
    <col min="6123" max="6124" width="23" style="769" bestFit="1" customWidth="1"/>
    <col min="6125" max="6125" width="29.625" style="769" bestFit="1" customWidth="1"/>
    <col min="6126" max="6126" width="9.125" style="769" bestFit="1" customWidth="1"/>
    <col min="6127" max="6129" width="18.125" style="769" bestFit="1" customWidth="1"/>
    <col min="6130" max="6130" width="20.375" style="769" bestFit="1" customWidth="1"/>
    <col min="6131" max="6131" width="25.25" style="769" bestFit="1" customWidth="1"/>
    <col min="6132" max="6132" width="27.5" style="769" bestFit="1" customWidth="1"/>
    <col min="6133" max="6134" width="9.125" style="769" bestFit="1" customWidth="1"/>
    <col min="6135" max="6135" width="11.25" style="769" bestFit="1" customWidth="1"/>
    <col min="6136" max="6136" width="15" style="769" bestFit="1" customWidth="1"/>
    <col min="6137" max="6137" width="16.375" style="769" bestFit="1" customWidth="1"/>
    <col min="6138" max="6140" width="23.25" style="769" bestFit="1" customWidth="1"/>
    <col min="6141" max="6142" width="20.75" style="769" bestFit="1" customWidth="1"/>
    <col min="6143" max="6143" width="6.625" style="769" bestFit="1" customWidth="1"/>
    <col min="6144" max="6144" width="9" style="769"/>
    <col min="6145" max="6145" width="16.375" style="769" bestFit="1" customWidth="1"/>
    <col min="6146" max="6146" width="14.125" style="769" bestFit="1" customWidth="1"/>
    <col min="6147" max="6149" width="9.75" style="769" bestFit="1" customWidth="1"/>
    <col min="6150" max="6150" width="14.125" style="769" bestFit="1" customWidth="1"/>
    <col min="6151" max="6151" width="15.25" style="769" customWidth="1"/>
    <col min="6152" max="6152" width="14.125" style="769" bestFit="1" customWidth="1"/>
    <col min="6153" max="6153" width="15.25" style="769" bestFit="1" customWidth="1"/>
    <col min="6154" max="6156" width="13.625" style="769" bestFit="1" customWidth="1"/>
    <col min="6157" max="6157" width="12" style="769" bestFit="1" customWidth="1"/>
    <col min="6158" max="6158" width="22.125" style="769" bestFit="1" customWidth="1"/>
    <col min="6159" max="6160" width="30.125" style="769" bestFit="1" customWidth="1"/>
    <col min="6161" max="6162" width="21" style="769" bestFit="1" customWidth="1"/>
    <col min="6163" max="6163" width="18.75" style="769" bestFit="1" customWidth="1"/>
    <col min="6164" max="6164" width="21" style="769" bestFit="1" customWidth="1"/>
    <col min="6165" max="6166" width="9.75" style="769" bestFit="1" customWidth="1"/>
    <col min="6167" max="6167" width="18.875" style="769" bestFit="1" customWidth="1"/>
    <col min="6168" max="6168" width="9.75" style="769" bestFit="1" customWidth="1"/>
    <col min="6169" max="6169" width="18.875" style="769" bestFit="1" customWidth="1"/>
    <col min="6170" max="6171" width="9.75" style="769" bestFit="1" customWidth="1"/>
    <col min="6172" max="6173" width="12.125" style="769" bestFit="1" customWidth="1"/>
    <col min="6174" max="6174" width="7.125" style="769" bestFit="1" customWidth="1"/>
    <col min="6175" max="6175" width="9.75" style="769" bestFit="1" customWidth="1"/>
    <col min="6176" max="6176" width="15.5" style="769" bestFit="1" customWidth="1"/>
    <col min="6177" max="6177" width="19.375" style="769" bestFit="1" customWidth="1"/>
    <col min="6178" max="6178" width="5.75" style="769" bestFit="1" customWidth="1"/>
    <col min="6179" max="6179" width="9.75" style="769" bestFit="1" customWidth="1"/>
    <col min="6180" max="6180" width="11.875" style="769" bestFit="1" customWidth="1"/>
    <col min="6181" max="6181" width="9.125" style="769" bestFit="1" customWidth="1"/>
    <col min="6182" max="6182" width="10.5" style="769" bestFit="1" customWidth="1"/>
    <col min="6183" max="6183" width="16.375" style="769" bestFit="1" customWidth="1"/>
    <col min="6184" max="6184" width="12.125" style="769" bestFit="1" customWidth="1"/>
    <col min="6185" max="6185" width="10.375" style="769" bestFit="1" customWidth="1"/>
    <col min="6186" max="6186" width="11.875" style="769" bestFit="1" customWidth="1"/>
    <col min="6187" max="6195" width="16.375" style="769" bestFit="1" customWidth="1"/>
    <col min="6196" max="6196" width="10.625" style="769" bestFit="1" customWidth="1"/>
    <col min="6197" max="6197" width="11.875" style="769" bestFit="1" customWidth="1"/>
    <col min="6198" max="6198" width="16.375" style="769" bestFit="1" customWidth="1"/>
    <col min="6199" max="6199" width="20.75" style="769" bestFit="1" customWidth="1"/>
    <col min="6200" max="6200" width="16.375" style="769" bestFit="1" customWidth="1"/>
    <col min="6201" max="6201" width="20.75" style="769" bestFit="1" customWidth="1"/>
    <col min="6202" max="6202" width="16.375" style="769" bestFit="1" customWidth="1"/>
    <col min="6203" max="6203" width="20.75" style="769" bestFit="1" customWidth="1"/>
    <col min="6204" max="6204" width="16.375" style="769" bestFit="1" customWidth="1"/>
    <col min="6205" max="6205" width="20.75" style="769" bestFit="1" customWidth="1"/>
    <col min="6206" max="6206" width="16.375" style="769" bestFit="1" customWidth="1"/>
    <col min="6207" max="6207" width="20.75" style="769" bestFit="1" customWidth="1"/>
    <col min="6208" max="6208" width="14.125" style="769" bestFit="1" customWidth="1"/>
    <col min="6209" max="6209" width="18.625" style="769" bestFit="1" customWidth="1"/>
    <col min="6210" max="6210" width="16.375" style="769" bestFit="1" customWidth="1"/>
    <col min="6211" max="6211" width="20.75" style="769" bestFit="1" customWidth="1"/>
    <col min="6212" max="6212" width="16.375" style="769" bestFit="1" customWidth="1"/>
    <col min="6213" max="6213" width="20.75" style="769" bestFit="1" customWidth="1"/>
    <col min="6214" max="6219" width="23" style="769" bestFit="1" customWidth="1"/>
    <col min="6220" max="6221" width="18.625" style="769" bestFit="1" customWidth="1"/>
    <col min="6222" max="6222" width="10.5" style="769" bestFit="1" customWidth="1"/>
    <col min="6223" max="6223" width="11.875" style="769" bestFit="1" customWidth="1"/>
    <col min="6224" max="6224" width="10.5" style="769" bestFit="1" customWidth="1"/>
    <col min="6225" max="6226" width="11.875" style="769" bestFit="1" customWidth="1"/>
    <col min="6227" max="6227" width="16.375" style="769" bestFit="1" customWidth="1"/>
    <col min="6228" max="6228" width="17.875" style="769" bestFit="1" customWidth="1"/>
    <col min="6229" max="6229" width="22.25" style="769" bestFit="1" customWidth="1"/>
    <col min="6230" max="6230" width="7.75" style="769" bestFit="1" customWidth="1"/>
    <col min="6231" max="6233" width="11.875" style="769" bestFit="1" customWidth="1"/>
    <col min="6234" max="6234" width="16.375" style="769" bestFit="1" customWidth="1"/>
    <col min="6235" max="6237" width="11.875" style="769" bestFit="1" customWidth="1"/>
    <col min="6238" max="6238" width="14.125" style="769" bestFit="1" customWidth="1"/>
    <col min="6239" max="6239" width="11.875" style="769" bestFit="1" customWidth="1"/>
    <col min="6240" max="6240" width="16.375" style="769" bestFit="1" customWidth="1"/>
    <col min="6241" max="6241" width="18.625" style="769" bestFit="1" customWidth="1"/>
    <col min="6242" max="6242" width="10.5" style="769" bestFit="1" customWidth="1"/>
    <col min="6243" max="6243" width="14.25" style="769" bestFit="1" customWidth="1"/>
    <col min="6244" max="6245" width="13.375" style="769" bestFit="1" customWidth="1"/>
    <col min="6246" max="6246" width="16.375" style="769" bestFit="1" customWidth="1"/>
    <col min="6247" max="6247" width="16.5" style="769" bestFit="1" customWidth="1"/>
    <col min="6248" max="6249" width="20.125" style="769" bestFit="1" customWidth="1"/>
    <col min="6250" max="6251" width="23" style="769" bestFit="1" customWidth="1"/>
    <col min="6252" max="6252" width="18.625" style="769" bestFit="1" customWidth="1"/>
    <col min="6253" max="6253" width="9.25" style="769" bestFit="1" customWidth="1"/>
    <col min="6254" max="6254" width="7.25" style="769" bestFit="1" customWidth="1"/>
    <col min="6255" max="6255" width="10.375" style="769" bestFit="1" customWidth="1"/>
    <col min="6256" max="6257" width="11.875" style="769" bestFit="1" customWidth="1"/>
    <col min="6258" max="6258" width="14.375" style="769" bestFit="1" customWidth="1"/>
    <col min="6259" max="6259" width="11.875" style="769" bestFit="1" customWidth="1"/>
    <col min="6260" max="6261" width="16.375" style="769" bestFit="1" customWidth="1"/>
    <col min="6262" max="6262" width="11.875" style="769" bestFit="1" customWidth="1"/>
    <col min="6263" max="6264" width="16.375" style="769" bestFit="1" customWidth="1"/>
    <col min="6265" max="6265" width="17.875" style="769" bestFit="1" customWidth="1"/>
    <col min="6266" max="6266" width="16.375" style="769" bestFit="1" customWidth="1"/>
    <col min="6267" max="6267" width="17.875" style="769" bestFit="1" customWidth="1"/>
    <col min="6268" max="6268" width="5.75" style="769" bestFit="1" customWidth="1"/>
    <col min="6269" max="6270" width="9.75" style="769" bestFit="1" customWidth="1"/>
    <col min="6271" max="6271" width="7.75" style="769" bestFit="1" customWidth="1"/>
    <col min="6272" max="6272" width="9.75" style="769" bestFit="1" customWidth="1"/>
    <col min="6273" max="6273" width="59.375" style="769" bestFit="1" customWidth="1"/>
    <col min="6274" max="6274" width="45.5" style="769" bestFit="1" customWidth="1"/>
    <col min="6275" max="6275" width="27.625" style="769" bestFit="1" customWidth="1"/>
    <col min="6276" max="6276" width="11.875" style="769" bestFit="1" customWidth="1"/>
    <col min="6277" max="6280" width="14.125" style="769" bestFit="1" customWidth="1"/>
    <col min="6281" max="6281" width="15.625" style="769" bestFit="1" customWidth="1"/>
    <col min="6282" max="6282" width="14.125" style="769" bestFit="1" customWidth="1"/>
    <col min="6283" max="6284" width="19.625" style="769" bestFit="1" customWidth="1"/>
    <col min="6285" max="6285" width="21.875" style="769" bestFit="1" customWidth="1"/>
    <col min="6286" max="6286" width="19.375" style="769" bestFit="1" customWidth="1"/>
    <col min="6287" max="6287" width="16.375" style="769" bestFit="1" customWidth="1"/>
    <col min="6288" max="6288" width="23" style="769" bestFit="1" customWidth="1"/>
    <col min="6289" max="6290" width="14.125" style="769" bestFit="1" customWidth="1"/>
    <col min="6291" max="6291" width="23.25" style="769" bestFit="1" customWidth="1"/>
    <col min="6292" max="6293" width="14.375" style="769" bestFit="1" customWidth="1"/>
    <col min="6294" max="6294" width="23.125" style="769" bestFit="1" customWidth="1"/>
    <col min="6295" max="6295" width="18.875" style="769" bestFit="1" customWidth="1"/>
    <col min="6296" max="6296" width="14.375" style="769" bestFit="1" customWidth="1"/>
    <col min="6297" max="6297" width="16.5" style="769" bestFit="1" customWidth="1"/>
    <col min="6298" max="6298" width="25.25" style="769" bestFit="1" customWidth="1"/>
    <col min="6299" max="6300" width="18.625" style="769" bestFit="1" customWidth="1"/>
    <col min="6301" max="6301" width="23" style="769" bestFit="1" customWidth="1"/>
    <col min="6302" max="6303" width="26.75" style="769" bestFit="1" customWidth="1"/>
    <col min="6304" max="6304" width="25.25" style="769" bestFit="1" customWidth="1"/>
    <col min="6305" max="6305" width="29.625" style="769" bestFit="1" customWidth="1"/>
    <col min="6306" max="6306" width="25.25" style="769" bestFit="1" customWidth="1"/>
    <col min="6307" max="6307" width="29.625" style="769" bestFit="1" customWidth="1"/>
    <col min="6308" max="6311" width="20.875" style="769" bestFit="1" customWidth="1"/>
    <col min="6312" max="6312" width="13.875" style="769" bestFit="1" customWidth="1"/>
    <col min="6313" max="6313" width="16.5" style="769" bestFit="1" customWidth="1"/>
    <col min="6314" max="6314" width="7.75" style="769" bestFit="1" customWidth="1"/>
    <col min="6315" max="6315" width="20.75" style="769" bestFit="1" customWidth="1"/>
    <col min="6316" max="6318" width="16.375" style="769" bestFit="1" customWidth="1"/>
    <col min="6319" max="6322" width="31" style="769" bestFit="1" customWidth="1"/>
    <col min="6323" max="6324" width="18.625" style="769" bestFit="1" customWidth="1"/>
    <col min="6325" max="6325" width="16.375" style="769" bestFit="1" customWidth="1"/>
    <col min="6326" max="6327" width="18.625" style="769" bestFit="1" customWidth="1"/>
    <col min="6328" max="6328" width="16.375" style="769" bestFit="1" customWidth="1"/>
    <col min="6329" max="6330" width="18.625" style="769" bestFit="1" customWidth="1"/>
    <col min="6331" max="6331" width="20.75" style="769" bestFit="1" customWidth="1"/>
    <col min="6332" max="6333" width="23" style="769" bestFit="1" customWidth="1"/>
    <col min="6334" max="6334" width="25.25" style="769" bestFit="1" customWidth="1"/>
    <col min="6335" max="6335" width="23" style="769" bestFit="1" customWidth="1"/>
    <col min="6336" max="6336" width="20.75" style="769" bestFit="1" customWidth="1"/>
    <col min="6337" max="6338" width="23" style="769" bestFit="1" customWidth="1"/>
    <col min="6339" max="6339" width="25.25" style="769" bestFit="1" customWidth="1"/>
    <col min="6340" max="6340" width="23" style="769" bestFit="1" customWidth="1"/>
    <col min="6341" max="6341" width="18.625" style="769" bestFit="1" customWidth="1"/>
    <col min="6342" max="6344" width="20.75" style="769" bestFit="1" customWidth="1"/>
    <col min="6345" max="6345" width="19.75" style="769" bestFit="1" customWidth="1"/>
    <col min="6346" max="6347" width="22" style="769" bestFit="1" customWidth="1"/>
    <col min="6348" max="6348" width="14.125" style="769" bestFit="1" customWidth="1"/>
    <col min="6349" max="6350" width="20.75" style="769" bestFit="1" customWidth="1"/>
    <col min="6351" max="6352" width="18.625" style="769" bestFit="1" customWidth="1"/>
    <col min="6353" max="6355" width="20.75" style="769" bestFit="1" customWidth="1"/>
    <col min="6356" max="6357" width="23" style="769" bestFit="1" customWidth="1"/>
    <col min="6358" max="6358" width="20.75" style="769" bestFit="1" customWidth="1"/>
    <col min="6359" max="6360" width="23" style="769" bestFit="1" customWidth="1"/>
    <col min="6361" max="6361" width="25.25" style="769" bestFit="1" customWidth="1"/>
    <col min="6362" max="6363" width="23" style="769" bestFit="1" customWidth="1"/>
    <col min="6364" max="6366" width="25.25" style="769" bestFit="1" customWidth="1"/>
    <col min="6367" max="6368" width="27.5" style="769" bestFit="1" customWidth="1"/>
    <col min="6369" max="6369" width="25.25" style="769" bestFit="1" customWidth="1"/>
    <col min="6370" max="6371" width="27.5" style="769" bestFit="1" customWidth="1"/>
    <col min="6372" max="6372" width="29.625" style="769" bestFit="1" customWidth="1"/>
    <col min="6373" max="6373" width="27.5" style="769" bestFit="1" customWidth="1"/>
    <col min="6374" max="6374" width="24.5" style="769" bestFit="1" customWidth="1"/>
    <col min="6375" max="6375" width="29" style="769" bestFit="1" customWidth="1"/>
    <col min="6376" max="6377" width="20.75" style="769" bestFit="1" customWidth="1"/>
    <col min="6378" max="6378" width="27.5" style="769" bestFit="1" customWidth="1"/>
    <col min="6379" max="6380" width="23" style="769" bestFit="1" customWidth="1"/>
    <col min="6381" max="6381" width="29.625" style="769" bestFit="1" customWidth="1"/>
    <col min="6382" max="6382" width="9.125" style="769" bestFit="1" customWidth="1"/>
    <col min="6383" max="6385" width="18.125" style="769" bestFit="1" customWidth="1"/>
    <col min="6386" max="6386" width="20.375" style="769" bestFit="1" customWidth="1"/>
    <col min="6387" max="6387" width="25.25" style="769" bestFit="1" customWidth="1"/>
    <col min="6388" max="6388" width="27.5" style="769" bestFit="1" customWidth="1"/>
    <col min="6389" max="6390" width="9.125" style="769" bestFit="1" customWidth="1"/>
    <col min="6391" max="6391" width="11.25" style="769" bestFit="1" customWidth="1"/>
    <col min="6392" max="6392" width="15" style="769" bestFit="1" customWidth="1"/>
    <col min="6393" max="6393" width="16.375" style="769" bestFit="1" customWidth="1"/>
    <col min="6394" max="6396" width="23.25" style="769" bestFit="1" customWidth="1"/>
    <col min="6397" max="6398" width="20.75" style="769" bestFit="1" customWidth="1"/>
    <col min="6399" max="6399" width="6.625" style="769" bestFit="1" customWidth="1"/>
    <col min="6400" max="6400" width="9" style="769"/>
    <col min="6401" max="6401" width="16.375" style="769" bestFit="1" customWidth="1"/>
    <col min="6402" max="6402" width="14.125" style="769" bestFit="1" customWidth="1"/>
    <col min="6403" max="6405" width="9.75" style="769" bestFit="1" customWidth="1"/>
    <col min="6406" max="6406" width="14.125" style="769" bestFit="1" customWidth="1"/>
    <col min="6407" max="6407" width="15.25" style="769" customWidth="1"/>
    <col min="6408" max="6408" width="14.125" style="769" bestFit="1" customWidth="1"/>
    <col min="6409" max="6409" width="15.25" style="769" bestFit="1" customWidth="1"/>
    <col min="6410" max="6412" width="13.625" style="769" bestFit="1" customWidth="1"/>
    <col min="6413" max="6413" width="12" style="769" bestFit="1" customWidth="1"/>
    <col min="6414" max="6414" width="22.125" style="769" bestFit="1" customWidth="1"/>
    <col min="6415" max="6416" width="30.125" style="769" bestFit="1" customWidth="1"/>
    <col min="6417" max="6418" width="21" style="769" bestFit="1" customWidth="1"/>
    <col min="6419" max="6419" width="18.75" style="769" bestFit="1" customWidth="1"/>
    <col min="6420" max="6420" width="21" style="769" bestFit="1" customWidth="1"/>
    <col min="6421" max="6422" width="9.75" style="769" bestFit="1" customWidth="1"/>
    <col min="6423" max="6423" width="18.875" style="769" bestFit="1" customWidth="1"/>
    <col min="6424" max="6424" width="9.75" style="769" bestFit="1" customWidth="1"/>
    <col min="6425" max="6425" width="18.875" style="769" bestFit="1" customWidth="1"/>
    <col min="6426" max="6427" width="9.75" style="769" bestFit="1" customWidth="1"/>
    <col min="6428" max="6429" width="12.125" style="769" bestFit="1" customWidth="1"/>
    <col min="6430" max="6430" width="7.125" style="769" bestFit="1" customWidth="1"/>
    <col min="6431" max="6431" width="9.75" style="769" bestFit="1" customWidth="1"/>
    <col min="6432" max="6432" width="15.5" style="769" bestFit="1" customWidth="1"/>
    <col min="6433" max="6433" width="19.375" style="769" bestFit="1" customWidth="1"/>
    <col min="6434" max="6434" width="5.75" style="769" bestFit="1" customWidth="1"/>
    <col min="6435" max="6435" width="9.75" style="769" bestFit="1" customWidth="1"/>
    <col min="6436" max="6436" width="11.875" style="769" bestFit="1" customWidth="1"/>
    <col min="6437" max="6437" width="9.125" style="769" bestFit="1" customWidth="1"/>
    <col min="6438" max="6438" width="10.5" style="769" bestFit="1" customWidth="1"/>
    <col min="6439" max="6439" width="16.375" style="769" bestFit="1" customWidth="1"/>
    <col min="6440" max="6440" width="12.125" style="769" bestFit="1" customWidth="1"/>
    <col min="6441" max="6441" width="10.375" style="769" bestFit="1" customWidth="1"/>
    <col min="6442" max="6442" width="11.875" style="769" bestFit="1" customWidth="1"/>
    <col min="6443" max="6451" width="16.375" style="769" bestFit="1" customWidth="1"/>
    <col min="6452" max="6452" width="10.625" style="769" bestFit="1" customWidth="1"/>
    <col min="6453" max="6453" width="11.875" style="769" bestFit="1" customWidth="1"/>
    <col min="6454" max="6454" width="16.375" style="769" bestFit="1" customWidth="1"/>
    <col min="6455" max="6455" width="20.75" style="769" bestFit="1" customWidth="1"/>
    <col min="6456" max="6456" width="16.375" style="769" bestFit="1" customWidth="1"/>
    <col min="6457" max="6457" width="20.75" style="769" bestFit="1" customWidth="1"/>
    <col min="6458" max="6458" width="16.375" style="769" bestFit="1" customWidth="1"/>
    <col min="6459" max="6459" width="20.75" style="769" bestFit="1" customWidth="1"/>
    <col min="6460" max="6460" width="16.375" style="769" bestFit="1" customWidth="1"/>
    <col min="6461" max="6461" width="20.75" style="769" bestFit="1" customWidth="1"/>
    <col min="6462" max="6462" width="16.375" style="769" bestFit="1" customWidth="1"/>
    <col min="6463" max="6463" width="20.75" style="769" bestFit="1" customWidth="1"/>
    <col min="6464" max="6464" width="14.125" style="769" bestFit="1" customWidth="1"/>
    <col min="6465" max="6465" width="18.625" style="769" bestFit="1" customWidth="1"/>
    <col min="6466" max="6466" width="16.375" style="769" bestFit="1" customWidth="1"/>
    <col min="6467" max="6467" width="20.75" style="769" bestFit="1" customWidth="1"/>
    <col min="6468" max="6468" width="16.375" style="769" bestFit="1" customWidth="1"/>
    <col min="6469" max="6469" width="20.75" style="769" bestFit="1" customWidth="1"/>
    <col min="6470" max="6475" width="23" style="769" bestFit="1" customWidth="1"/>
    <col min="6476" max="6477" width="18.625" style="769" bestFit="1" customWidth="1"/>
    <col min="6478" max="6478" width="10.5" style="769" bestFit="1" customWidth="1"/>
    <col min="6479" max="6479" width="11.875" style="769" bestFit="1" customWidth="1"/>
    <col min="6480" max="6480" width="10.5" style="769" bestFit="1" customWidth="1"/>
    <col min="6481" max="6482" width="11.875" style="769" bestFit="1" customWidth="1"/>
    <col min="6483" max="6483" width="16.375" style="769" bestFit="1" customWidth="1"/>
    <col min="6484" max="6484" width="17.875" style="769" bestFit="1" customWidth="1"/>
    <col min="6485" max="6485" width="22.25" style="769" bestFit="1" customWidth="1"/>
    <col min="6486" max="6486" width="7.75" style="769" bestFit="1" customWidth="1"/>
    <col min="6487" max="6489" width="11.875" style="769" bestFit="1" customWidth="1"/>
    <col min="6490" max="6490" width="16.375" style="769" bestFit="1" customWidth="1"/>
    <col min="6491" max="6493" width="11.875" style="769" bestFit="1" customWidth="1"/>
    <col min="6494" max="6494" width="14.125" style="769" bestFit="1" customWidth="1"/>
    <col min="6495" max="6495" width="11.875" style="769" bestFit="1" customWidth="1"/>
    <col min="6496" max="6496" width="16.375" style="769" bestFit="1" customWidth="1"/>
    <col min="6497" max="6497" width="18.625" style="769" bestFit="1" customWidth="1"/>
    <col min="6498" max="6498" width="10.5" style="769" bestFit="1" customWidth="1"/>
    <col min="6499" max="6499" width="14.25" style="769" bestFit="1" customWidth="1"/>
    <col min="6500" max="6501" width="13.375" style="769" bestFit="1" customWidth="1"/>
    <col min="6502" max="6502" width="16.375" style="769" bestFit="1" customWidth="1"/>
    <col min="6503" max="6503" width="16.5" style="769" bestFit="1" customWidth="1"/>
    <col min="6504" max="6505" width="20.125" style="769" bestFit="1" customWidth="1"/>
    <col min="6506" max="6507" width="23" style="769" bestFit="1" customWidth="1"/>
    <col min="6508" max="6508" width="18.625" style="769" bestFit="1" customWidth="1"/>
    <col min="6509" max="6509" width="9.25" style="769" bestFit="1" customWidth="1"/>
    <col min="6510" max="6510" width="7.25" style="769" bestFit="1" customWidth="1"/>
    <col min="6511" max="6511" width="10.375" style="769" bestFit="1" customWidth="1"/>
    <col min="6512" max="6513" width="11.875" style="769" bestFit="1" customWidth="1"/>
    <col min="6514" max="6514" width="14.375" style="769" bestFit="1" customWidth="1"/>
    <col min="6515" max="6515" width="11.875" style="769" bestFit="1" customWidth="1"/>
    <col min="6516" max="6517" width="16.375" style="769" bestFit="1" customWidth="1"/>
    <col min="6518" max="6518" width="11.875" style="769" bestFit="1" customWidth="1"/>
    <col min="6519" max="6520" width="16.375" style="769" bestFit="1" customWidth="1"/>
    <col min="6521" max="6521" width="17.875" style="769" bestFit="1" customWidth="1"/>
    <col min="6522" max="6522" width="16.375" style="769" bestFit="1" customWidth="1"/>
    <col min="6523" max="6523" width="17.875" style="769" bestFit="1" customWidth="1"/>
    <col min="6524" max="6524" width="5.75" style="769" bestFit="1" customWidth="1"/>
    <col min="6525" max="6526" width="9.75" style="769" bestFit="1" customWidth="1"/>
    <col min="6527" max="6527" width="7.75" style="769" bestFit="1" customWidth="1"/>
    <col min="6528" max="6528" width="9.75" style="769" bestFit="1" customWidth="1"/>
    <col min="6529" max="6529" width="59.375" style="769" bestFit="1" customWidth="1"/>
    <col min="6530" max="6530" width="45.5" style="769" bestFit="1" customWidth="1"/>
    <col min="6531" max="6531" width="27.625" style="769" bestFit="1" customWidth="1"/>
    <col min="6532" max="6532" width="11.875" style="769" bestFit="1" customWidth="1"/>
    <col min="6533" max="6536" width="14.125" style="769" bestFit="1" customWidth="1"/>
    <col min="6537" max="6537" width="15.625" style="769" bestFit="1" customWidth="1"/>
    <col min="6538" max="6538" width="14.125" style="769" bestFit="1" customWidth="1"/>
    <col min="6539" max="6540" width="19.625" style="769" bestFit="1" customWidth="1"/>
    <col min="6541" max="6541" width="21.875" style="769" bestFit="1" customWidth="1"/>
    <col min="6542" max="6542" width="19.375" style="769" bestFit="1" customWidth="1"/>
    <col min="6543" max="6543" width="16.375" style="769" bestFit="1" customWidth="1"/>
    <col min="6544" max="6544" width="23" style="769" bestFit="1" customWidth="1"/>
    <col min="6545" max="6546" width="14.125" style="769" bestFit="1" customWidth="1"/>
    <col min="6547" max="6547" width="23.25" style="769" bestFit="1" customWidth="1"/>
    <col min="6548" max="6549" width="14.375" style="769" bestFit="1" customWidth="1"/>
    <col min="6550" max="6550" width="23.125" style="769" bestFit="1" customWidth="1"/>
    <col min="6551" max="6551" width="18.875" style="769" bestFit="1" customWidth="1"/>
    <col min="6552" max="6552" width="14.375" style="769" bestFit="1" customWidth="1"/>
    <col min="6553" max="6553" width="16.5" style="769" bestFit="1" customWidth="1"/>
    <col min="6554" max="6554" width="25.25" style="769" bestFit="1" customWidth="1"/>
    <col min="6555" max="6556" width="18.625" style="769" bestFit="1" customWidth="1"/>
    <col min="6557" max="6557" width="23" style="769" bestFit="1" customWidth="1"/>
    <col min="6558" max="6559" width="26.75" style="769" bestFit="1" customWidth="1"/>
    <col min="6560" max="6560" width="25.25" style="769" bestFit="1" customWidth="1"/>
    <col min="6561" max="6561" width="29.625" style="769" bestFit="1" customWidth="1"/>
    <col min="6562" max="6562" width="25.25" style="769" bestFit="1" customWidth="1"/>
    <col min="6563" max="6563" width="29.625" style="769" bestFit="1" customWidth="1"/>
    <col min="6564" max="6567" width="20.875" style="769" bestFit="1" customWidth="1"/>
    <col min="6568" max="6568" width="13.875" style="769" bestFit="1" customWidth="1"/>
    <col min="6569" max="6569" width="16.5" style="769" bestFit="1" customWidth="1"/>
    <col min="6570" max="6570" width="7.75" style="769" bestFit="1" customWidth="1"/>
    <col min="6571" max="6571" width="20.75" style="769" bestFit="1" customWidth="1"/>
    <col min="6572" max="6574" width="16.375" style="769" bestFit="1" customWidth="1"/>
    <col min="6575" max="6578" width="31" style="769" bestFit="1" customWidth="1"/>
    <col min="6579" max="6580" width="18.625" style="769" bestFit="1" customWidth="1"/>
    <col min="6581" max="6581" width="16.375" style="769" bestFit="1" customWidth="1"/>
    <col min="6582" max="6583" width="18.625" style="769" bestFit="1" customWidth="1"/>
    <col min="6584" max="6584" width="16.375" style="769" bestFit="1" customWidth="1"/>
    <col min="6585" max="6586" width="18.625" style="769" bestFit="1" customWidth="1"/>
    <col min="6587" max="6587" width="20.75" style="769" bestFit="1" customWidth="1"/>
    <col min="6588" max="6589" width="23" style="769" bestFit="1" customWidth="1"/>
    <col min="6590" max="6590" width="25.25" style="769" bestFit="1" customWidth="1"/>
    <col min="6591" max="6591" width="23" style="769" bestFit="1" customWidth="1"/>
    <col min="6592" max="6592" width="20.75" style="769" bestFit="1" customWidth="1"/>
    <col min="6593" max="6594" width="23" style="769" bestFit="1" customWidth="1"/>
    <col min="6595" max="6595" width="25.25" style="769" bestFit="1" customWidth="1"/>
    <col min="6596" max="6596" width="23" style="769" bestFit="1" customWidth="1"/>
    <col min="6597" max="6597" width="18.625" style="769" bestFit="1" customWidth="1"/>
    <col min="6598" max="6600" width="20.75" style="769" bestFit="1" customWidth="1"/>
    <col min="6601" max="6601" width="19.75" style="769" bestFit="1" customWidth="1"/>
    <col min="6602" max="6603" width="22" style="769" bestFit="1" customWidth="1"/>
    <col min="6604" max="6604" width="14.125" style="769" bestFit="1" customWidth="1"/>
    <col min="6605" max="6606" width="20.75" style="769" bestFit="1" customWidth="1"/>
    <col min="6607" max="6608" width="18.625" style="769" bestFit="1" customWidth="1"/>
    <col min="6609" max="6611" width="20.75" style="769" bestFit="1" customWidth="1"/>
    <col min="6612" max="6613" width="23" style="769" bestFit="1" customWidth="1"/>
    <col min="6614" max="6614" width="20.75" style="769" bestFit="1" customWidth="1"/>
    <col min="6615" max="6616" width="23" style="769" bestFit="1" customWidth="1"/>
    <col min="6617" max="6617" width="25.25" style="769" bestFit="1" customWidth="1"/>
    <col min="6618" max="6619" width="23" style="769" bestFit="1" customWidth="1"/>
    <col min="6620" max="6622" width="25.25" style="769" bestFit="1" customWidth="1"/>
    <col min="6623" max="6624" width="27.5" style="769" bestFit="1" customWidth="1"/>
    <col min="6625" max="6625" width="25.25" style="769" bestFit="1" customWidth="1"/>
    <col min="6626" max="6627" width="27.5" style="769" bestFit="1" customWidth="1"/>
    <col min="6628" max="6628" width="29.625" style="769" bestFit="1" customWidth="1"/>
    <col min="6629" max="6629" width="27.5" style="769" bestFit="1" customWidth="1"/>
    <col min="6630" max="6630" width="24.5" style="769" bestFit="1" customWidth="1"/>
    <col min="6631" max="6631" width="29" style="769" bestFit="1" customWidth="1"/>
    <col min="6632" max="6633" width="20.75" style="769" bestFit="1" customWidth="1"/>
    <col min="6634" max="6634" width="27.5" style="769" bestFit="1" customWidth="1"/>
    <col min="6635" max="6636" width="23" style="769" bestFit="1" customWidth="1"/>
    <col min="6637" max="6637" width="29.625" style="769" bestFit="1" customWidth="1"/>
    <col min="6638" max="6638" width="9.125" style="769" bestFit="1" customWidth="1"/>
    <col min="6639" max="6641" width="18.125" style="769" bestFit="1" customWidth="1"/>
    <col min="6642" max="6642" width="20.375" style="769" bestFit="1" customWidth="1"/>
    <col min="6643" max="6643" width="25.25" style="769" bestFit="1" customWidth="1"/>
    <col min="6644" max="6644" width="27.5" style="769" bestFit="1" customWidth="1"/>
    <col min="6645" max="6646" width="9.125" style="769" bestFit="1" customWidth="1"/>
    <col min="6647" max="6647" width="11.25" style="769" bestFit="1" customWidth="1"/>
    <col min="6648" max="6648" width="15" style="769" bestFit="1" customWidth="1"/>
    <col min="6649" max="6649" width="16.375" style="769" bestFit="1" customWidth="1"/>
    <col min="6650" max="6652" width="23.25" style="769" bestFit="1" customWidth="1"/>
    <col min="6653" max="6654" width="20.75" style="769" bestFit="1" customWidth="1"/>
    <col min="6655" max="6655" width="6.625" style="769" bestFit="1" customWidth="1"/>
    <col min="6656" max="6656" width="9" style="769"/>
    <col min="6657" max="6657" width="16.375" style="769" bestFit="1" customWidth="1"/>
    <col min="6658" max="6658" width="14.125" style="769" bestFit="1" customWidth="1"/>
    <col min="6659" max="6661" width="9.75" style="769" bestFit="1" customWidth="1"/>
    <col min="6662" max="6662" width="14.125" style="769" bestFit="1" customWidth="1"/>
    <col min="6663" max="6663" width="15.25" style="769" customWidth="1"/>
    <col min="6664" max="6664" width="14.125" style="769" bestFit="1" customWidth="1"/>
    <col min="6665" max="6665" width="15.25" style="769" bestFit="1" customWidth="1"/>
    <col min="6666" max="6668" width="13.625" style="769" bestFit="1" customWidth="1"/>
    <col min="6669" max="6669" width="12" style="769" bestFit="1" customWidth="1"/>
    <col min="6670" max="6670" width="22.125" style="769" bestFit="1" customWidth="1"/>
    <col min="6671" max="6672" width="30.125" style="769" bestFit="1" customWidth="1"/>
    <col min="6673" max="6674" width="21" style="769" bestFit="1" customWidth="1"/>
    <col min="6675" max="6675" width="18.75" style="769" bestFit="1" customWidth="1"/>
    <col min="6676" max="6676" width="21" style="769" bestFit="1" customWidth="1"/>
    <col min="6677" max="6678" width="9.75" style="769" bestFit="1" customWidth="1"/>
    <col min="6679" max="6679" width="18.875" style="769" bestFit="1" customWidth="1"/>
    <col min="6680" max="6680" width="9.75" style="769" bestFit="1" customWidth="1"/>
    <col min="6681" max="6681" width="18.875" style="769" bestFit="1" customWidth="1"/>
    <col min="6682" max="6683" width="9.75" style="769" bestFit="1" customWidth="1"/>
    <col min="6684" max="6685" width="12.125" style="769" bestFit="1" customWidth="1"/>
    <col min="6686" max="6686" width="7.125" style="769" bestFit="1" customWidth="1"/>
    <col min="6687" max="6687" width="9.75" style="769" bestFit="1" customWidth="1"/>
    <col min="6688" max="6688" width="15.5" style="769" bestFit="1" customWidth="1"/>
    <col min="6689" max="6689" width="19.375" style="769" bestFit="1" customWidth="1"/>
    <col min="6690" max="6690" width="5.75" style="769" bestFit="1" customWidth="1"/>
    <col min="6691" max="6691" width="9.75" style="769" bestFit="1" customWidth="1"/>
    <col min="6692" max="6692" width="11.875" style="769" bestFit="1" customWidth="1"/>
    <col min="6693" max="6693" width="9.125" style="769" bestFit="1" customWidth="1"/>
    <col min="6694" max="6694" width="10.5" style="769" bestFit="1" customWidth="1"/>
    <col min="6695" max="6695" width="16.375" style="769" bestFit="1" customWidth="1"/>
    <col min="6696" max="6696" width="12.125" style="769" bestFit="1" customWidth="1"/>
    <col min="6697" max="6697" width="10.375" style="769" bestFit="1" customWidth="1"/>
    <col min="6698" max="6698" width="11.875" style="769" bestFit="1" customWidth="1"/>
    <col min="6699" max="6707" width="16.375" style="769" bestFit="1" customWidth="1"/>
    <col min="6708" max="6708" width="10.625" style="769" bestFit="1" customWidth="1"/>
    <col min="6709" max="6709" width="11.875" style="769" bestFit="1" customWidth="1"/>
    <col min="6710" max="6710" width="16.375" style="769" bestFit="1" customWidth="1"/>
    <col min="6711" max="6711" width="20.75" style="769" bestFit="1" customWidth="1"/>
    <col min="6712" max="6712" width="16.375" style="769" bestFit="1" customWidth="1"/>
    <col min="6713" max="6713" width="20.75" style="769" bestFit="1" customWidth="1"/>
    <col min="6714" max="6714" width="16.375" style="769" bestFit="1" customWidth="1"/>
    <col min="6715" max="6715" width="20.75" style="769" bestFit="1" customWidth="1"/>
    <col min="6716" max="6716" width="16.375" style="769" bestFit="1" customWidth="1"/>
    <col min="6717" max="6717" width="20.75" style="769" bestFit="1" customWidth="1"/>
    <col min="6718" max="6718" width="16.375" style="769" bestFit="1" customWidth="1"/>
    <col min="6719" max="6719" width="20.75" style="769" bestFit="1" customWidth="1"/>
    <col min="6720" max="6720" width="14.125" style="769" bestFit="1" customWidth="1"/>
    <col min="6721" max="6721" width="18.625" style="769" bestFit="1" customWidth="1"/>
    <col min="6722" max="6722" width="16.375" style="769" bestFit="1" customWidth="1"/>
    <col min="6723" max="6723" width="20.75" style="769" bestFit="1" customWidth="1"/>
    <col min="6724" max="6724" width="16.375" style="769" bestFit="1" customWidth="1"/>
    <col min="6725" max="6725" width="20.75" style="769" bestFit="1" customWidth="1"/>
    <col min="6726" max="6731" width="23" style="769" bestFit="1" customWidth="1"/>
    <col min="6732" max="6733" width="18.625" style="769" bestFit="1" customWidth="1"/>
    <col min="6734" max="6734" width="10.5" style="769" bestFit="1" customWidth="1"/>
    <col min="6735" max="6735" width="11.875" style="769" bestFit="1" customWidth="1"/>
    <col min="6736" max="6736" width="10.5" style="769" bestFit="1" customWidth="1"/>
    <col min="6737" max="6738" width="11.875" style="769" bestFit="1" customWidth="1"/>
    <col min="6739" max="6739" width="16.375" style="769" bestFit="1" customWidth="1"/>
    <col min="6740" max="6740" width="17.875" style="769" bestFit="1" customWidth="1"/>
    <col min="6741" max="6741" width="22.25" style="769" bestFit="1" customWidth="1"/>
    <col min="6742" max="6742" width="7.75" style="769" bestFit="1" customWidth="1"/>
    <col min="6743" max="6745" width="11.875" style="769" bestFit="1" customWidth="1"/>
    <col min="6746" max="6746" width="16.375" style="769" bestFit="1" customWidth="1"/>
    <col min="6747" max="6749" width="11.875" style="769" bestFit="1" customWidth="1"/>
    <col min="6750" max="6750" width="14.125" style="769" bestFit="1" customWidth="1"/>
    <col min="6751" max="6751" width="11.875" style="769" bestFit="1" customWidth="1"/>
    <col min="6752" max="6752" width="16.375" style="769" bestFit="1" customWidth="1"/>
    <col min="6753" max="6753" width="18.625" style="769" bestFit="1" customWidth="1"/>
    <col min="6754" max="6754" width="10.5" style="769" bestFit="1" customWidth="1"/>
    <col min="6755" max="6755" width="14.25" style="769" bestFit="1" customWidth="1"/>
    <col min="6756" max="6757" width="13.375" style="769" bestFit="1" customWidth="1"/>
    <col min="6758" max="6758" width="16.375" style="769" bestFit="1" customWidth="1"/>
    <col min="6759" max="6759" width="16.5" style="769" bestFit="1" customWidth="1"/>
    <col min="6760" max="6761" width="20.125" style="769" bestFit="1" customWidth="1"/>
    <col min="6762" max="6763" width="23" style="769" bestFit="1" customWidth="1"/>
    <col min="6764" max="6764" width="18.625" style="769" bestFit="1" customWidth="1"/>
    <col min="6765" max="6765" width="9.25" style="769" bestFit="1" customWidth="1"/>
    <col min="6766" max="6766" width="7.25" style="769" bestFit="1" customWidth="1"/>
    <col min="6767" max="6767" width="10.375" style="769" bestFit="1" customWidth="1"/>
    <col min="6768" max="6769" width="11.875" style="769" bestFit="1" customWidth="1"/>
    <col min="6770" max="6770" width="14.375" style="769" bestFit="1" customWidth="1"/>
    <col min="6771" max="6771" width="11.875" style="769" bestFit="1" customWidth="1"/>
    <col min="6772" max="6773" width="16.375" style="769" bestFit="1" customWidth="1"/>
    <col min="6774" max="6774" width="11.875" style="769" bestFit="1" customWidth="1"/>
    <col min="6775" max="6776" width="16.375" style="769" bestFit="1" customWidth="1"/>
    <col min="6777" max="6777" width="17.875" style="769" bestFit="1" customWidth="1"/>
    <col min="6778" max="6778" width="16.375" style="769" bestFit="1" customWidth="1"/>
    <col min="6779" max="6779" width="17.875" style="769" bestFit="1" customWidth="1"/>
    <col min="6780" max="6780" width="5.75" style="769" bestFit="1" customWidth="1"/>
    <col min="6781" max="6782" width="9.75" style="769" bestFit="1" customWidth="1"/>
    <col min="6783" max="6783" width="7.75" style="769" bestFit="1" customWidth="1"/>
    <col min="6784" max="6784" width="9.75" style="769" bestFit="1" customWidth="1"/>
    <col min="6785" max="6785" width="59.375" style="769" bestFit="1" customWidth="1"/>
    <col min="6786" max="6786" width="45.5" style="769" bestFit="1" customWidth="1"/>
    <col min="6787" max="6787" width="27.625" style="769" bestFit="1" customWidth="1"/>
    <col min="6788" max="6788" width="11.875" style="769" bestFit="1" customWidth="1"/>
    <col min="6789" max="6792" width="14.125" style="769" bestFit="1" customWidth="1"/>
    <col min="6793" max="6793" width="15.625" style="769" bestFit="1" customWidth="1"/>
    <col min="6794" max="6794" width="14.125" style="769" bestFit="1" customWidth="1"/>
    <col min="6795" max="6796" width="19.625" style="769" bestFit="1" customWidth="1"/>
    <col min="6797" max="6797" width="21.875" style="769" bestFit="1" customWidth="1"/>
    <col min="6798" max="6798" width="19.375" style="769" bestFit="1" customWidth="1"/>
    <col min="6799" max="6799" width="16.375" style="769" bestFit="1" customWidth="1"/>
    <col min="6800" max="6800" width="23" style="769" bestFit="1" customWidth="1"/>
    <col min="6801" max="6802" width="14.125" style="769" bestFit="1" customWidth="1"/>
    <col min="6803" max="6803" width="23.25" style="769" bestFit="1" customWidth="1"/>
    <col min="6804" max="6805" width="14.375" style="769" bestFit="1" customWidth="1"/>
    <col min="6806" max="6806" width="23.125" style="769" bestFit="1" customWidth="1"/>
    <col min="6807" max="6807" width="18.875" style="769" bestFit="1" customWidth="1"/>
    <col min="6808" max="6808" width="14.375" style="769" bestFit="1" customWidth="1"/>
    <col min="6809" max="6809" width="16.5" style="769" bestFit="1" customWidth="1"/>
    <col min="6810" max="6810" width="25.25" style="769" bestFit="1" customWidth="1"/>
    <col min="6811" max="6812" width="18.625" style="769" bestFit="1" customWidth="1"/>
    <col min="6813" max="6813" width="23" style="769" bestFit="1" customWidth="1"/>
    <col min="6814" max="6815" width="26.75" style="769" bestFit="1" customWidth="1"/>
    <col min="6816" max="6816" width="25.25" style="769" bestFit="1" customWidth="1"/>
    <col min="6817" max="6817" width="29.625" style="769" bestFit="1" customWidth="1"/>
    <col min="6818" max="6818" width="25.25" style="769" bestFit="1" customWidth="1"/>
    <col min="6819" max="6819" width="29.625" style="769" bestFit="1" customWidth="1"/>
    <col min="6820" max="6823" width="20.875" style="769" bestFit="1" customWidth="1"/>
    <col min="6824" max="6824" width="13.875" style="769" bestFit="1" customWidth="1"/>
    <col min="6825" max="6825" width="16.5" style="769" bestFit="1" customWidth="1"/>
    <col min="6826" max="6826" width="7.75" style="769" bestFit="1" customWidth="1"/>
    <col min="6827" max="6827" width="20.75" style="769" bestFit="1" customWidth="1"/>
    <col min="6828" max="6830" width="16.375" style="769" bestFit="1" customWidth="1"/>
    <col min="6831" max="6834" width="31" style="769" bestFit="1" customWidth="1"/>
    <col min="6835" max="6836" width="18.625" style="769" bestFit="1" customWidth="1"/>
    <col min="6837" max="6837" width="16.375" style="769" bestFit="1" customWidth="1"/>
    <col min="6838" max="6839" width="18.625" style="769" bestFit="1" customWidth="1"/>
    <col min="6840" max="6840" width="16.375" style="769" bestFit="1" customWidth="1"/>
    <col min="6841" max="6842" width="18.625" style="769" bestFit="1" customWidth="1"/>
    <col min="6843" max="6843" width="20.75" style="769" bestFit="1" customWidth="1"/>
    <col min="6844" max="6845" width="23" style="769" bestFit="1" customWidth="1"/>
    <col min="6846" max="6846" width="25.25" style="769" bestFit="1" customWidth="1"/>
    <col min="6847" max="6847" width="23" style="769" bestFit="1" customWidth="1"/>
    <col min="6848" max="6848" width="20.75" style="769" bestFit="1" customWidth="1"/>
    <col min="6849" max="6850" width="23" style="769" bestFit="1" customWidth="1"/>
    <col min="6851" max="6851" width="25.25" style="769" bestFit="1" customWidth="1"/>
    <col min="6852" max="6852" width="23" style="769" bestFit="1" customWidth="1"/>
    <col min="6853" max="6853" width="18.625" style="769" bestFit="1" customWidth="1"/>
    <col min="6854" max="6856" width="20.75" style="769" bestFit="1" customWidth="1"/>
    <col min="6857" max="6857" width="19.75" style="769" bestFit="1" customWidth="1"/>
    <col min="6858" max="6859" width="22" style="769" bestFit="1" customWidth="1"/>
    <col min="6860" max="6860" width="14.125" style="769" bestFit="1" customWidth="1"/>
    <col min="6861" max="6862" width="20.75" style="769" bestFit="1" customWidth="1"/>
    <col min="6863" max="6864" width="18.625" style="769" bestFit="1" customWidth="1"/>
    <col min="6865" max="6867" width="20.75" style="769" bestFit="1" customWidth="1"/>
    <col min="6868" max="6869" width="23" style="769" bestFit="1" customWidth="1"/>
    <col min="6870" max="6870" width="20.75" style="769" bestFit="1" customWidth="1"/>
    <col min="6871" max="6872" width="23" style="769" bestFit="1" customWidth="1"/>
    <col min="6873" max="6873" width="25.25" style="769" bestFit="1" customWidth="1"/>
    <col min="6874" max="6875" width="23" style="769" bestFit="1" customWidth="1"/>
    <col min="6876" max="6878" width="25.25" style="769" bestFit="1" customWidth="1"/>
    <col min="6879" max="6880" width="27.5" style="769" bestFit="1" customWidth="1"/>
    <col min="6881" max="6881" width="25.25" style="769" bestFit="1" customWidth="1"/>
    <col min="6882" max="6883" width="27.5" style="769" bestFit="1" customWidth="1"/>
    <col min="6884" max="6884" width="29.625" style="769" bestFit="1" customWidth="1"/>
    <col min="6885" max="6885" width="27.5" style="769" bestFit="1" customWidth="1"/>
    <col min="6886" max="6886" width="24.5" style="769" bestFit="1" customWidth="1"/>
    <col min="6887" max="6887" width="29" style="769" bestFit="1" customWidth="1"/>
    <col min="6888" max="6889" width="20.75" style="769" bestFit="1" customWidth="1"/>
    <col min="6890" max="6890" width="27.5" style="769" bestFit="1" customWidth="1"/>
    <col min="6891" max="6892" width="23" style="769" bestFit="1" customWidth="1"/>
    <col min="6893" max="6893" width="29.625" style="769" bestFit="1" customWidth="1"/>
    <col min="6894" max="6894" width="9.125" style="769" bestFit="1" customWidth="1"/>
    <col min="6895" max="6897" width="18.125" style="769" bestFit="1" customWidth="1"/>
    <col min="6898" max="6898" width="20.375" style="769" bestFit="1" customWidth="1"/>
    <col min="6899" max="6899" width="25.25" style="769" bestFit="1" customWidth="1"/>
    <col min="6900" max="6900" width="27.5" style="769" bestFit="1" customWidth="1"/>
    <col min="6901" max="6902" width="9.125" style="769" bestFit="1" customWidth="1"/>
    <col min="6903" max="6903" width="11.25" style="769" bestFit="1" customWidth="1"/>
    <col min="6904" max="6904" width="15" style="769" bestFit="1" customWidth="1"/>
    <col min="6905" max="6905" width="16.375" style="769" bestFit="1" customWidth="1"/>
    <col min="6906" max="6908" width="23.25" style="769" bestFit="1" customWidth="1"/>
    <col min="6909" max="6910" width="20.75" style="769" bestFit="1" customWidth="1"/>
    <col min="6911" max="6911" width="6.625" style="769" bestFit="1" customWidth="1"/>
    <col min="6912" max="6912" width="9" style="769"/>
    <col min="6913" max="6913" width="16.375" style="769" bestFit="1" customWidth="1"/>
    <col min="6914" max="6914" width="14.125" style="769" bestFit="1" customWidth="1"/>
    <col min="6915" max="6917" width="9.75" style="769" bestFit="1" customWidth="1"/>
    <col min="6918" max="6918" width="14.125" style="769" bestFit="1" customWidth="1"/>
    <col min="6919" max="6919" width="15.25" style="769" customWidth="1"/>
    <col min="6920" max="6920" width="14.125" style="769" bestFit="1" customWidth="1"/>
    <col min="6921" max="6921" width="15.25" style="769" bestFit="1" customWidth="1"/>
    <col min="6922" max="6924" width="13.625" style="769" bestFit="1" customWidth="1"/>
    <col min="6925" max="6925" width="12" style="769" bestFit="1" customWidth="1"/>
    <col min="6926" max="6926" width="22.125" style="769" bestFit="1" customWidth="1"/>
    <col min="6927" max="6928" width="30.125" style="769" bestFit="1" customWidth="1"/>
    <col min="6929" max="6930" width="21" style="769" bestFit="1" customWidth="1"/>
    <col min="6931" max="6931" width="18.75" style="769" bestFit="1" customWidth="1"/>
    <col min="6932" max="6932" width="21" style="769" bestFit="1" customWidth="1"/>
    <col min="6933" max="6934" width="9.75" style="769" bestFit="1" customWidth="1"/>
    <col min="6935" max="6935" width="18.875" style="769" bestFit="1" customWidth="1"/>
    <col min="6936" max="6936" width="9.75" style="769" bestFit="1" customWidth="1"/>
    <col min="6937" max="6937" width="18.875" style="769" bestFit="1" customWidth="1"/>
    <col min="6938" max="6939" width="9.75" style="769" bestFit="1" customWidth="1"/>
    <col min="6940" max="6941" width="12.125" style="769" bestFit="1" customWidth="1"/>
    <col min="6942" max="6942" width="7.125" style="769" bestFit="1" customWidth="1"/>
    <col min="6943" max="6943" width="9.75" style="769" bestFit="1" customWidth="1"/>
    <col min="6944" max="6944" width="15.5" style="769" bestFit="1" customWidth="1"/>
    <col min="6945" max="6945" width="19.375" style="769" bestFit="1" customWidth="1"/>
    <col min="6946" max="6946" width="5.75" style="769" bestFit="1" customWidth="1"/>
    <col min="6947" max="6947" width="9.75" style="769" bestFit="1" customWidth="1"/>
    <col min="6948" max="6948" width="11.875" style="769" bestFit="1" customWidth="1"/>
    <col min="6949" max="6949" width="9.125" style="769" bestFit="1" customWidth="1"/>
    <col min="6950" max="6950" width="10.5" style="769" bestFit="1" customWidth="1"/>
    <col min="6951" max="6951" width="16.375" style="769" bestFit="1" customWidth="1"/>
    <col min="6952" max="6952" width="12.125" style="769" bestFit="1" customWidth="1"/>
    <col min="6953" max="6953" width="10.375" style="769" bestFit="1" customWidth="1"/>
    <col min="6954" max="6954" width="11.875" style="769" bestFit="1" customWidth="1"/>
    <col min="6955" max="6963" width="16.375" style="769" bestFit="1" customWidth="1"/>
    <col min="6964" max="6964" width="10.625" style="769" bestFit="1" customWidth="1"/>
    <col min="6965" max="6965" width="11.875" style="769" bestFit="1" customWidth="1"/>
    <col min="6966" max="6966" width="16.375" style="769" bestFit="1" customWidth="1"/>
    <col min="6967" max="6967" width="20.75" style="769" bestFit="1" customWidth="1"/>
    <col min="6968" max="6968" width="16.375" style="769" bestFit="1" customWidth="1"/>
    <col min="6969" max="6969" width="20.75" style="769" bestFit="1" customWidth="1"/>
    <col min="6970" max="6970" width="16.375" style="769" bestFit="1" customWidth="1"/>
    <col min="6971" max="6971" width="20.75" style="769" bestFit="1" customWidth="1"/>
    <col min="6972" max="6972" width="16.375" style="769" bestFit="1" customWidth="1"/>
    <col min="6973" max="6973" width="20.75" style="769" bestFit="1" customWidth="1"/>
    <col min="6974" max="6974" width="16.375" style="769" bestFit="1" customWidth="1"/>
    <col min="6975" max="6975" width="20.75" style="769" bestFit="1" customWidth="1"/>
    <col min="6976" max="6976" width="14.125" style="769" bestFit="1" customWidth="1"/>
    <col min="6977" max="6977" width="18.625" style="769" bestFit="1" customWidth="1"/>
    <col min="6978" max="6978" width="16.375" style="769" bestFit="1" customWidth="1"/>
    <col min="6979" max="6979" width="20.75" style="769" bestFit="1" customWidth="1"/>
    <col min="6980" max="6980" width="16.375" style="769" bestFit="1" customWidth="1"/>
    <col min="6981" max="6981" width="20.75" style="769" bestFit="1" customWidth="1"/>
    <col min="6982" max="6987" width="23" style="769" bestFit="1" customWidth="1"/>
    <col min="6988" max="6989" width="18.625" style="769" bestFit="1" customWidth="1"/>
    <col min="6990" max="6990" width="10.5" style="769" bestFit="1" customWidth="1"/>
    <col min="6991" max="6991" width="11.875" style="769" bestFit="1" customWidth="1"/>
    <col min="6992" max="6992" width="10.5" style="769" bestFit="1" customWidth="1"/>
    <col min="6993" max="6994" width="11.875" style="769" bestFit="1" customWidth="1"/>
    <col min="6995" max="6995" width="16.375" style="769" bestFit="1" customWidth="1"/>
    <col min="6996" max="6996" width="17.875" style="769" bestFit="1" customWidth="1"/>
    <col min="6997" max="6997" width="22.25" style="769" bestFit="1" customWidth="1"/>
    <col min="6998" max="6998" width="7.75" style="769" bestFit="1" customWidth="1"/>
    <col min="6999" max="7001" width="11.875" style="769" bestFit="1" customWidth="1"/>
    <col min="7002" max="7002" width="16.375" style="769" bestFit="1" customWidth="1"/>
    <col min="7003" max="7005" width="11.875" style="769" bestFit="1" customWidth="1"/>
    <col min="7006" max="7006" width="14.125" style="769" bestFit="1" customWidth="1"/>
    <col min="7007" max="7007" width="11.875" style="769" bestFit="1" customWidth="1"/>
    <col min="7008" max="7008" width="16.375" style="769" bestFit="1" customWidth="1"/>
    <col min="7009" max="7009" width="18.625" style="769" bestFit="1" customWidth="1"/>
    <col min="7010" max="7010" width="10.5" style="769" bestFit="1" customWidth="1"/>
    <col min="7011" max="7011" width="14.25" style="769" bestFit="1" customWidth="1"/>
    <col min="7012" max="7013" width="13.375" style="769" bestFit="1" customWidth="1"/>
    <col min="7014" max="7014" width="16.375" style="769" bestFit="1" customWidth="1"/>
    <col min="7015" max="7015" width="16.5" style="769" bestFit="1" customWidth="1"/>
    <col min="7016" max="7017" width="20.125" style="769" bestFit="1" customWidth="1"/>
    <col min="7018" max="7019" width="23" style="769" bestFit="1" customWidth="1"/>
    <col min="7020" max="7020" width="18.625" style="769" bestFit="1" customWidth="1"/>
    <col min="7021" max="7021" width="9.25" style="769" bestFit="1" customWidth="1"/>
    <col min="7022" max="7022" width="7.25" style="769" bestFit="1" customWidth="1"/>
    <col min="7023" max="7023" width="10.375" style="769" bestFit="1" customWidth="1"/>
    <col min="7024" max="7025" width="11.875" style="769" bestFit="1" customWidth="1"/>
    <col min="7026" max="7026" width="14.375" style="769" bestFit="1" customWidth="1"/>
    <col min="7027" max="7027" width="11.875" style="769" bestFit="1" customWidth="1"/>
    <col min="7028" max="7029" width="16.375" style="769" bestFit="1" customWidth="1"/>
    <col min="7030" max="7030" width="11.875" style="769" bestFit="1" customWidth="1"/>
    <col min="7031" max="7032" width="16.375" style="769" bestFit="1" customWidth="1"/>
    <col min="7033" max="7033" width="17.875" style="769" bestFit="1" customWidth="1"/>
    <col min="7034" max="7034" width="16.375" style="769" bestFit="1" customWidth="1"/>
    <col min="7035" max="7035" width="17.875" style="769" bestFit="1" customWidth="1"/>
    <col min="7036" max="7036" width="5.75" style="769" bestFit="1" customWidth="1"/>
    <col min="7037" max="7038" width="9.75" style="769" bestFit="1" customWidth="1"/>
    <col min="7039" max="7039" width="7.75" style="769" bestFit="1" customWidth="1"/>
    <col min="7040" max="7040" width="9.75" style="769" bestFit="1" customWidth="1"/>
    <col min="7041" max="7041" width="59.375" style="769" bestFit="1" customWidth="1"/>
    <col min="7042" max="7042" width="45.5" style="769" bestFit="1" customWidth="1"/>
    <col min="7043" max="7043" width="27.625" style="769" bestFit="1" customWidth="1"/>
    <col min="7044" max="7044" width="11.875" style="769" bestFit="1" customWidth="1"/>
    <col min="7045" max="7048" width="14.125" style="769" bestFit="1" customWidth="1"/>
    <col min="7049" max="7049" width="15.625" style="769" bestFit="1" customWidth="1"/>
    <col min="7050" max="7050" width="14.125" style="769" bestFit="1" customWidth="1"/>
    <col min="7051" max="7052" width="19.625" style="769" bestFit="1" customWidth="1"/>
    <col min="7053" max="7053" width="21.875" style="769" bestFit="1" customWidth="1"/>
    <col min="7054" max="7054" width="19.375" style="769" bestFit="1" customWidth="1"/>
    <col min="7055" max="7055" width="16.375" style="769" bestFit="1" customWidth="1"/>
    <col min="7056" max="7056" width="23" style="769" bestFit="1" customWidth="1"/>
    <col min="7057" max="7058" width="14.125" style="769" bestFit="1" customWidth="1"/>
    <col min="7059" max="7059" width="23.25" style="769" bestFit="1" customWidth="1"/>
    <col min="7060" max="7061" width="14.375" style="769" bestFit="1" customWidth="1"/>
    <col min="7062" max="7062" width="23.125" style="769" bestFit="1" customWidth="1"/>
    <col min="7063" max="7063" width="18.875" style="769" bestFit="1" customWidth="1"/>
    <col min="7064" max="7064" width="14.375" style="769" bestFit="1" customWidth="1"/>
    <col min="7065" max="7065" width="16.5" style="769" bestFit="1" customWidth="1"/>
    <col min="7066" max="7066" width="25.25" style="769" bestFit="1" customWidth="1"/>
    <col min="7067" max="7068" width="18.625" style="769" bestFit="1" customWidth="1"/>
    <col min="7069" max="7069" width="23" style="769" bestFit="1" customWidth="1"/>
    <col min="7070" max="7071" width="26.75" style="769" bestFit="1" customWidth="1"/>
    <col min="7072" max="7072" width="25.25" style="769" bestFit="1" customWidth="1"/>
    <col min="7073" max="7073" width="29.625" style="769" bestFit="1" customWidth="1"/>
    <col min="7074" max="7074" width="25.25" style="769" bestFit="1" customWidth="1"/>
    <col min="7075" max="7075" width="29.625" style="769" bestFit="1" customWidth="1"/>
    <col min="7076" max="7079" width="20.875" style="769" bestFit="1" customWidth="1"/>
    <col min="7080" max="7080" width="13.875" style="769" bestFit="1" customWidth="1"/>
    <col min="7081" max="7081" width="16.5" style="769" bestFit="1" customWidth="1"/>
    <col min="7082" max="7082" width="7.75" style="769" bestFit="1" customWidth="1"/>
    <col min="7083" max="7083" width="20.75" style="769" bestFit="1" customWidth="1"/>
    <col min="7084" max="7086" width="16.375" style="769" bestFit="1" customWidth="1"/>
    <col min="7087" max="7090" width="31" style="769" bestFit="1" customWidth="1"/>
    <col min="7091" max="7092" width="18.625" style="769" bestFit="1" customWidth="1"/>
    <col min="7093" max="7093" width="16.375" style="769" bestFit="1" customWidth="1"/>
    <col min="7094" max="7095" width="18.625" style="769" bestFit="1" customWidth="1"/>
    <col min="7096" max="7096" width="16.375" style="769" bestFit="1" customWidth="1"/>
    <col min="7097" max="7098" width="18.625" style="769" bestFit="1" customWidth="1"/>
    <col min="7099" max="7099" width="20.75" style="769" bestFit="1" customWidth="1"/>
    <col min="7100" max="7101" width="23" style="769" bestFit="1" customWidth="1"/>
    <col min="7102" max="7102" width="25.25" style="769" bestFit="1" customWidth="1"/>
    <col min="7103" max="7103" width="23" style="769" bestFit="1" customWidth="1"/>
    <col min="7104" max="7104" width="20.75" style="769" bestFit="1" customWidth="1"/>
    <col min="7105" max="7106" width="23" style="769" bestFit="1" customWidth="1"/>
    <col min="7107" max="7107" width="25.25" style="769" bestFit="1" customWidth="1"/>
    <col min="7108" max="7108" width="23" style="769" bestFit="1" customWidth="1"/>
    <col min="7109" max="7109" width="18.625" style="769" bestFit="1" customWidth="1"/>
    <col min="7110" max="7112" width="20.75" style="769" bestFit="1" customWidth="1"/>
    <col min="7113" max="7113" width="19.75" style="769" bestFit="1" customWidth="1"/>
    <col min="7114" max="7115" width="22" style="769" bestFit="1" customWidth="1"/>
    <col min="7116" max="7116" width="14.125" style="769" bestFit="1" customWidth="1"/>
    <col min="7117" max="7118" width="20.75" style="769" bestFit="1" customWidth="1"/>
    <col min="7119" max="7120" width="18.625" style="769" bestFit="1" customWidth="1"/>
    <col min="7121" max="7123" width="20.75" style="769" bestFit="1" customWidth="1"/>
    <col min="7124" max="7125" width="23" style="769" bestFit="1" customWidth="1"/>
    <col min="7126" max="7126" width="20.75" style="769" bestFit="1" customWidth="1"/>
    <col min="7127" max="7128" width="23" style="769" bestFit="1" customWidth="1"/>
    <col min="7129" max="7129" width="25.25" style="769" bestFit="1" customWidth="1"/>
    <col min="7130" max="7131" width="23" style="769" bestFit="1" customWidth="1"/>
    <col min="7132" max="7134" width="25.25" style="769" bestFit="1" customWidth="1"/>
    <col min="7135" max="7136" width="27.5" style="769" bestFit="1" customWidth="1"/>
    <col min="7137" max="7137" width="25.25" style="769" bestFit="1" customWidth="1"/>
    <col min="7138" max="7139" width="27.5" style="769" bestFit="1" customWidth="1"/>
    <col min="7140" max="7140" width="29.625" style="769" bestFit="1" customWidth="1"/>
    <col min="7141" max="7141" width="27.5" style="769" bestFit="1" customWidth="1"/>
    <col min="7142" max="7142" width="24.5" style="769" bestFit="1" customWidth="1"/>
    <col min="7143" max="7143" width="29" style="769" bestFit="1" customWidth="1"/>
    <col min="7144" max="7145" width="20.75" style="769" bestFit="1" customWidth="1"/>
    <col min="7146" max="7146" width="27.5" style="769" bestFit="1" customWidth="1"/>
    <col min="7147" max="7148" width="23" style="769" bestFit="1" customWidth="1"/>
    <col min="7149" max="7149" width="29.625" style="769" bestFit="1" customWidth="1"/>
    <col min="7150" max="7150" width="9.125" style="769" bestFit="1" customWidth="1"/>
    <col min="7151" max="7153" width="18.125" style="769" bestFit="1" customWidth="1"/>
    <col min="7154" max="7154" width="20.375" style="769" bestFit="1" customWidth="1"/>
    <col min="7155" max="7155" width="25.25" style="769" bestFit="1" customWidth="1"/>
    <col min="7156" max="7156" width="27.5" style="769" bestFit="1" customWidth="1"/>
    <col min="7157" max="7158" width="9.125" style="769" bestFit="1" customWidth="1"/>
    <col min="7159" max="7159" width="11.25" style="769" bestFit="1" customWidth="1"/>
    <col min="7160" max="7160" width="15" style="769" bestFit="1" customWidth="1"/>
    <col min="7161" max="7161" width="16.375" style="769" bestFit="1" customWidth="1"/>
    <col min="7162" max="7164" width="23.25" style="769" bestFit="1" customWidth="1"/>
    <col min="7165" max="7166" width="20.75" style="769" bestFit="1" customWidth="1"/>
    <col min="7167" max="7167" width="6.625" style="769" bestFit="1" customWidth="1"/>
    <col min="7168" max="7168" width="9" style="769"/>
    <col min="7169" max="7169" width="16.375" style="769" bestFit="1" customWidth="1"/>
    <col min="7170" max="7170" width="14.125" style="769" bestFit="1" customWidth="1"/>
    <col min="7171" max="7173" width="9.75" style="769" bestFit="1" customWidth="1"/>
    <col min="7174" max="7174" width="14.125" style="769" bestFit="1" customWidth="1"/>
    <col min="7175" max="7175" width="15.25" style="769" customWidth="1"/>
    <col min="7176" max="7176" width="14.125" style="769" bestFit="1" customWidth="1"/>
    <col min="7177" max="7177" width="15.25" style="769" bestFit="1" customWidth="1"/>
    <col min="7178" max="7180" width="13.625" style="769" bestFit="1" customWidth="1"/>
    <col min="7181" max="7181" width="12" style="769" bestFit="1" customWidth="1"/>
    <col min="7182" max="7182" width="22.125" style="769" bestFit="1" customWidth="1"/>
    <col min="7183" max="7184" width="30.125" style="769" bestFit="1" customWidth="1"/>
    <col min="7185" max="7186" width="21" style="769" bestFit="1" customWidth="1"/>
    <col min="7187" max="7187" width="18.75" style="769" bestFit="1" customWidth="1"/>
    <col min="7188" max="7188" width="21" style="769" bestFit="1" customWidth="1"/>
    <col min="7189" max="7190" width="9.75" style="769" bestFit="1" customWidth="1"/>
    <col min="7191" max="7191" width="18.875" style="769" bestFit="1" customWidth="1"/>
    <col min="7192" max="7192" width="9.75" style="769" bestFit="1" customWidth="1"/>
    <col min="7193" max="7193" width="18.875" style="769" bestFit="1" customWidth="1"/>
    <col min="7194" max="7195" width="9.75" style="769" bestFit="1" customWidth="1"/>
    <col min="7196" max="7197" width="12.125" style="769" bestFit="1" customWidth="1"/>
    <col min="7198" max="7198" width="7.125" style="769" bestFit="1" customWidth="1"/>
    <col min="7199" max="7199" width="9.75" style="769" bestFit="1" customWidth="1"/>
    <col min="7200" max="7200" width="15.5" style="769" bestFit="1" customWidth="1"/>
    <col min="7201" max="7201" width="19.375" style="769" bestFit="1" customWidth="1"/>
    <col min="7202" max="7202" width="5.75" style="769" bestFit="1" customWidth="1"/>
    <col min="7203" max="7203" width="9.75" style="769" bestFit="1" customWidth="1"/>
    <col min="7204" max="7204" width="11.875" style="769" bestFit="1" customWidth="1"/>
    <col min="7205" max="7205" width="9.125" style="769" bestFit="1" customWidth="1"/>
    <col min="7206" max="7206" width="10.5" style="769" bestFit="1" customWidth="1"/>
    <col min="7207" max="7207" width="16.375" style="769" bestFit="1" customWidth="1"/>
    <col min="7208" max="7208" width="12.125" style="769" bestFit="1" customWidth="1"/>
    <col min="7209" max="7209" width="10.375" style="769" bestFit="1" customWidth="1"/>
    <col min="7210" max="7210" width="11.875" style="769" bestFit="1" customWidth="1"/>
    <col min="7211" max="7219" width="16.375" style="769" bestFit="1" customWidth="1"/>
    <col min="7220" max="7220" width="10.625" style="769" bestFit="1" customWidth="1"/>
    <col min="7221" max="7221" width="11.875" style="769" bestFit="1" customWidth="1"/>
    <col min="7222" max="7222" width="16.375" style="769" bestFit="1" customWidth="1"/>
    <col min="7223" max="7223" width="20.75" style="769" bestFit="1" customWidth="1"/>
    <col min="7224" max="7224" width="16.375" style="769" bestFit="1" customWidth="1"/>
    <col min="7225" max="7225" width="20.75" style="769" bestFit="1" customWidth="1"/>
    <col min="7226" max="7226" width="16.375" style="769" bestFit="1" customWidth="1"/>
    <col min="7227" max="7227" width="20.75" style="769" bestFit="1" customWidth="1"/>
    <col min="7228" max="7228" width="16.375" style="769" bestFit="1" customWidth="1"/>
    <col min="7229" max="7229" width="20.75" style="769" bestFit="1" customWidth="1"/>
    <col min="7230" max="7230" width="16.375" style="769" bestFit="1" customWidth="1"/>
    <col min="7231" max="7231" width="20.75" style="769" bestFit="1" customWidth="1"/>
    <col min="7232" max="7232" width="14.125" style="769" bestFit="1" customWidth="1"/>
    <col min="7233" max="7233" width="18.625" style="769" bestFit="1" customWidth="1"/>
    <col min="7234" max="7234" width="16.375" style="769" bestFit="1" customWidth="1"/>
    <col min="7235" max="7235" width="20.75" style="769" bestFit="1" customWidth="1"/>
    <col min="7236" max="7236" width="16.375" style="769" bestFit="1" customWidth="1"/>
    <col min="7237" max="7237" width="20.75" style="769" bestFit="1" customWidth="1"/>
    <col min="7238" max="7243" width="23" style="769" bestFit="1" customWidth="1"/>
    <col min="7244" max="7245" width="18.625" style="769" bestFit="1" customWidth="1"/>
    <col min="7246" max="7246" width="10.5" style="769" bestFit="1" customWidth="1"/>
    <col min="7247" max="7247" width="11.875" style="769" bestFit="1" customWidth="1"/>
    <col min="7248" max="7248" width="10.5" style="769" bestFit="1" customWidth="1"/>
    <col min="7249" max="7250" width="11.875" style="769" bestFit="1" customWidth="1"/>
    <col min="7251" max="7251" width="16.375" style="769" bestFit="1" customWidth="1"/>
    <col min="7252" max="7252" width="17.875" style="769" bestFit="1" customWidth="1"/>
    <col min="7253" max="7253" width="22.25" style="769" bestFit="1" customWidth="1"/>
    <col min="7254" max="7254" width="7.75" style="769" bestFit="1" customWidth="1"/>
    <col min="7255" max="7257" width="11.875" style="769" bestFit="1" customWidth="1"/>
    <col min="7258" max="7258" width="16.375" style="769" bestFit="1" customWidth="1"/>
    <col min="7259" max="7261" width="11.875" style="769" bestFit="1" customWidth="1"/>
    <col min="7262" max="7262" width="14.125" style="769" bestFit="1" customWidth="1"/>
    <col min="7263" max="7263" width="11.875" style="769" bestFit="1" customWidth="1"/>
    <col min="7264" max="7264" width="16.375" style="769" bestFit="1" customWidth="1"/>
    <col min="7265" max="7265" width="18.625" style="769" bestFit="1" customWidth="1"/>
    <col min="7266" max="7266" width="10.5" style="769" bestFit="1" customWidth="1"/>
    <col min="7267" max="7267" width="14.25" style="769" bestFit="1" customWidth="1"/>
    <col min="7268" max="7269" width="13.375" style="769" bestFit="1" customWidth="1"/>
    <col min="7270" max="7270" width="16.375" style="769" bestFit="1" customWidth="1"/>
    <col min="7271" max="7271" width="16.5" style="769" bestFit="1" customWidth="1"/>
    <col min="7272" max="7273" width="20.125" style="769" bestFit="1" customWidth="1"/>
    <col min="7274" max="7275" width="23" style="769" bestFit="1" customWidth="1"/>
    <col min="7276" max="7276" width="18.625" style="769" bestFit="1" customWidth="1"/>
    <col min="7277" max="7277" width="9.25" style="769" bestFit="1" customWidth="1"/>
    <col min="7278" max="7278" width="7.25" style="769" bestFit="1" customWidth="1"/>
    <col min="7279" max="7279" width="10.375" style="769" bestFit="1" customWidth="1"/>
    <col min="7280" max="7281" width="11.875" style="769" bestFit="1" customWidth="1"/>
    <col min="7282" max="7282" width="14.375" style="769" bestFit="1" customWidth="1"/>
    <col min="7283" max="7283" width="11.875" style="769" bestFit="1" customWidth="1"/>
    <col min="7284" max="7285" width="16.375" style="769" bestFit="1" customWidth="1"/>
    <col min="7286" max="7286" width="11.875" style="769" bestFit="1" customWidth="1"/>
    <col min="7287" max="7288" width="16.375" style="769" bestFit="1" customWidth="1"/>
    <col min="7289" max="7289" width="17.875" style="769" bestFit="1" customWidth="1"/>
    <col min="7290" max="7290" width="16.375" style="769" bestFit="1" customWidth="1"/>
    <col min="7291" max="7291" width="17.875" style="769" bestFit="1" customWidth="1"/>
    <col min="7292" max="7292" width="5.75" style="769" bestFit="1" customWidth="1"/>
    <col min="7293" max="7294" width="9.75" style="769" bestFit="1" customWidth="1"/>
    <col min="7295" max="7295" width="7.75" style="769" bestFit="1" customWidth="1"/>
    <col min="7296" max="7296" width="9.75" style="769" bestFit="1" customWidth="1"/>
    <col min="7297" max="7297" width="59.375" style="769" bestFit="1" customWidth="1"/>
    <col min="7298" max="7298" width="45.5" style="769" bestFit="1" customWidth="1"/>
    <col min="7299" max="7299" width="27.625" style="769" bestFit="1" customWidth="1"/>
    <col min="7300" max="7300" width="11.875" style="769" bestFit="1" customWidth="1"/>
    <col min="7301" max="7304" width="14.125" style="769" bestFit="1" customWidth="1"/>
    <col min="7305" max="7305" width="15.625" style="769" bestFit="1" customWidth="1"/>
    <col min="7306" max="7306" width="14.125" style="769" bestFit="1" customWidth="1"/>
    <col min="7307" max="7308" width="19.625" style="769" bestFit="1" customWidth="1"/>
    <col min="7309" max="7309" width="21.875" style="769" bestFit="1" customWidth="1"/>
    <col min="7310" max="7310" width="19.375" style="769" bestFit="1" customWidth="1"/>
    <col min="7311" max="7311" width="16.375" style="769" bestFit="1" customWidth="1"/>
    <col min="7312" max="7312" width="23" style="769" bestFit="1" customWidth="1"/>
    <col min="7313" max="7314" width="14.125" style="769" bestFit="1" customWidth="1"/>
    <col min="7315" max="7315" width="23.25" style="769" bestFit="1" customWidth="1"/>
    <col min="7316" max="7317" width="14.375" style="769" bestFit="1" customWidth="1"/>
    <col min="7318" max="7318" width="23.125" style="769" bestFit="1" customWidth="1"/>
    <col min="7319" max="7319" width="18.875" style="769" bestFit="1" customWidth="1"/>
    <col min="7320" max="7320" width="14.375" style="769" bestFit="1" customWidth="1"/>
    <col min="7321" max="7321" width="16.5" style="769" bestFit="1" customWidth="1"/>
    <col min="7322" max="7322" width="25.25" style="769" bestFit="1" customWidth="1"/>
    <col min="7323" max="7324" width="18.625" style="769" bestFit="1" customWidth="1"/>
    <col min="7325" max="7325" width="23" style="769" bestFit="1" customWidth="1"/>
    <col min="7326" max="7327" width="26.75" style="769" bestFit="1" customWidth="1"/>
    <col min="7328" max="7328" width="25.25" style="769" bestFit="1" customWidth="1"/>
    <col min="7329" max="7329" width="29.625" style="769" bestFit="1" customWidth="1"/>
    <col min="7330" max="7330" width="25.25" style="769" bestFit="1" customWidth="1"/>
    <col min="7331" max="7331" width="29.625" style="769" bestFit="1" customWidth="1"/>
    <col min="7332" max="7335" width="20.875" style="769" bestFit="1" customWidth="1"/>
    <col min="7336" max="7336" width="13.875" style="769" bestFit="1" customWidth="1"/>
    <col min="7337" max="7337" width="16.5" style="769" bestFit="1" customWidth="1"/>
    <col min="7338" max="7338" width="7.75" style="769" bestFit="1" customWidth="1"/>
    <col min="7339" max="7339" width="20.75" style="769" bestFit="1" customWidth="1"/>
    <col min="7340" max="7342" width="16.375" style="769" bestFit="1" customWidth="1"/>
    <col min="7343" max="7346" width="31" style="769" bestFit="1" customWidth="1"/>
    <col min="7347" max="7348" width="18.625" style="769" bestFit="1" customWidth="1"/>
    <col min="7349" max="7349" width="16.375" style="769" bestFit="1" customWidth="1"/>
    <col min="7350" max="7351" width="18.625" style="769" bestFit="1" customWidth="1"/>
    <col min="7352" max="7352" width="16.375" style="769" bestFit="1" customWidth="1"/>
    <col min="7353" max="7354" width="18.625" style="769" bestFit="1" customWidth="1"/>
    <col min="7355" max="7355" width="20.75" style="769" bestFit="1" customWidth="1"/>
    <col min="7356" max="7357" width="23" style="769" bestFit="1" customWidth="1"/>
    <col min="7358" max="7358" width="25.25" style="769" bestFit="1" customWidth="1"/>
    <col min="7359" max="7359" width="23" style="769" bestFit="1" customWidth="1"/>
    <col min="7360" max="7360" width="20.75" style="769" bestFit="1" customWidth="1"/>
    <col min="7361" max="7362" width="23" style="769" bestFit="1" customWidth="1"/>
    <col min="7363" max="7363" width="25.25" style="769" bestFit="1" customWidth="1"/>
    <col min="7364" max="7364" width="23" style="769" bestFit="1" customWidth="1"/>
    <col min="7365" max="7365" width="18.625" style="769" bestFit="1" customWidth="1"/>
    <col min="7366" max="7368" width="20.75" style="769" bestFit="1" customWidth="1"/>
    <col min="7369" max="7369" width="19.75" style="769" bestFit="1" customWidth="1"/>
    <col min="7370" max="7371" width="22" style="769" bestFit="1" customWidth="1"/>
    <col min="7372" max="7372" width="14.125" style="769" bestFit="1" customWidth="1"/>
    <col min="7373" max="7374" width="20.75" style="769" bestFit="1" customWidth="1"/>
    <col min="7375" max="7376" width="18.625" style="769" bestFit="1" customWidth="1"/>
    <col min="7377" max="7379" width="20.75" style="769" bestFit="1" customWidth="1"/>
    <col min="7380" max="7381" width="23" style="769" bestFit="1" customWidth="1"/>
    <col min="7382" max="7382" width="20.75" style="769" bestFit="1" customWidth="1"/>
    <col min="7383" max="7384" width="23" style="769" bestFit="1" customWidth="1"/>
    <col min="7385" max="7385" width="25.25" style="769" bestFit="1" customWidth="1"/>
    <col min="7386" max="7387" width="23" style="769" bestFit="1" customWidth="1"/>
    <col min="7388" max="7390" width="25.25" style="769" bestFit="1" customWidth="1"/>
    <col min="7391" max="7392" width="27.5" style="769" bestFit="1" customWidth="1"/>
    <col min="7393" max="7393" width="25.25" style="769" bestFit="1" customWidth="1"/>
    <col min="7394" max="7395" width="27.5" style="769" bestFit="1" customWidth="1"/>
    <col min="7396" max="7396" width="29.625" style="769" bestFit="1" customWidth="1"/>
    <col min="7397" max="7397" width="27.5" style="769" bestFit="1" customWidth="1"/>
    <col min="7398" max="7398" width="24.5" style="769" bestFit="1" customWidth="1"/>
    <col min="7399" max="7399" width="29" style="769" bestFit="1" customWidth="1"/>
    <col min="7400" max="7401" width="20.75" style="769" bestFit="1" customWidth="1"/>
    <col min="7402" max="7402" width="27.5" style="769" bestFit="1" customWidth="1"/>
    <col min="7403" max="7404" width="23" style="769" bestFit="1" customWidth="1"/>
    <col min="7405" max="7405" width="29.625" style="769" bestFit="1" customWidth="1"/>
    <col min="7406" max="7406" width="9.125" style="769" bestFit="1" customWidth="1"/>
    <col min="7407" max="7409" width="18.125" style="769" bestFit="1" customWidth="1"/>
    <col min="7410" max="7410" width="20.375" style="769" bestFit="1" customWidth="1"/>
    <col min="7411" max="7411" width="25.25" style="769" bestFit="1" customWidth="1"/>
    <col min="7412" max="7412" width="27.5" style="769" bestFit="1" customWidth="1"/>
    <col min="7413" max="7414" width="9.125" style="769" bestFit="1" customWidth="1"/>
    <col min="7415" max="7415" width="11.25" style="769" bestFit="1" customWidth="1"/>
    <col min="7416" max="7416" width="15" style="769" bestFit="1" customWidth="1"/>
    <col min="7417" max="7417" width="16.375" style="769" bestFit="1" customWidth="1"/>
    <col min="7418" max="7420" width="23.25" style="769" bestFit="1" customWidth="1"/>
    <col min="7421" max="7422" width="20.75" style="769" bestFit="1" customWidth="1"/>
    <col min="7423" max="7423" width="6.625" style="769" bestFit="1" customWidth="1"/>
    <col min="7424" max="7424" width="9" style="769"/>
    <col min="7425" max="7425" width="16.375" style="769" bestFit="1" customWidth="1"/>
    <col min="7426" max="7426" width="14.125" style="769" bestFit="1" customWidth="1"/>
    <col min="7427" max="7429" width="9.75" style="769" bestFit="1" customWidth="1"/>
    <col min="7430" max="7430" width="14.125" style="769" bestFit="1" customWidth="1"/>
    <col min="7431" max="7431" width="15.25" style="769" customWidth="1"/>
    <col min="7432" max="7432" width="14.125" style="769" bestFit="1" customWidth="1"/>
    <col min="7433" max="7433" width="15.25" style="769" bestFit="1" customWidth="1"/>
    <col min="7434" max="7436" width="13.625" style="769" bestFit="1" customWidth="1"/>
    <col min="7437" max="7437" width="12" style="769" bestFit="1" customWidth="1"/>
    <col min="7438" max="7438" width="22.125" style="769" bestFit="1" customWidth="1"/>
    <col min="7439" max="7440" width="30.125" style="769" bestFit="1" customWidth="1"/>
    <col min="7441" max="7442" width="21" style="769" bestFit="1" customWidth="1"/>
    <col min="7443" max="7443" width="18.75" style="769" bestFit="1" customWidth="1"/>
    <col min="7444" max="7444" width="21" style="769" bestFit="1" customWidth="1"/>
    <col min="7445" max="7446" width="9.75" style="769" bestFit="1" customWidth="1"/>
    <col min="7447" max="7447" width="18.875" style="769" bestFit="1" customWidth="1"/>
    <col min="7448" max="7448" width="9.75" style="769" bestFit="1" customWidth="1"/>
    <col min="7449" max="7449" width="18.875" style="769" bestFit="1" customWidth="1"/>
    <col min="7450" max="7451" width="9.75" style="769" bestFit="1" customWidth="1"/>
    <col min="7452" max="7453" width="12.125" style="769" bestFit="1" customWidth="1"/>
    <col min="7454" max="7454" width="7.125" style="769" bestFit="1" customWidth="1"/>
    <col min="7455" max="7455" width="9.75" style="769" bestFit="1" customWidth="1"/>
    <col min="7456" max="7456" width="15.5" style="769" bestFit="1" customWidth="1"/>
    <col min="7457" max="7457" width="19.375" style="769" bestFit="1" customWidth="1"/>
    <col min="7458" max="7458" width="5.75" style="769" bestFit="1" customWidth="1"/>
    <col min="7459" max="7459" width="9.75" style="769" bestFit="1" customWidth="1"/>
    <col min="7460" max="7460" width="11.875" style="769" bestFit="1" customWidth="1"/>
    <col min="7461" max="7461" width="9.125" style="769" bestFit="1" customWidth="1"/>
    <col min="7462" max="7462" width="10.5" style="769" bestFit="1" customWidth="1"/>
    <col min="7463" max="7463" width="16.375" style="769" bestFit="1" customWidth="1"/>
    <col min="7464" max="7464" width="12.125" style="769" bestFit="1" customWidth="1"/>
    <col min="7465" max="7465" width="10.375" style="769" bestFit="1" customWidth="1"/>
    <col min="7466" max="7466" width="11.875" style="769" bestFit="1" customWidth="1"/>
    <col min="7467" max="7475" width="16.375" style="769" bestFit="1" customWidth="1"/>
    <col min="7476" max="7476" width="10.625" style="769" bestFit="1" customWidth="1"/>
    <col min="7477" max="7477" width="11.875" style="769" bestFit="1" customWidth="1"/>
    <col min="7478" max="7478" width="16.375" style="769" bestFit="1" customWidth="1"/>
    <col min="7479" max="7479" width="20.75" style="769" bestFit="1" customWidth="1"/>
    <col min="7480" max="7480" width="16.375" style="769" bestFit="1" customWidth="1"/>
    <col min="7481" max="7481" width="20.75" style="769" bestFit="1" customWidth="1"/>
    <col min="7482" max="7482" width="16.375" style="769" bestFit="1" customWidth="1"/>
    <col min="7483" max="7483" width="20.75" style="769" bestFit="1" customWidth="1"/>
    <col min="7484" max="7484" width="16.375" style="769" bestFit="1" customWidth="1"/>
    <col min="7485" max="7485" width="20.75" style="769" bestFit="1" customWidth="1"/>
    <col min="7486" max="7486" width="16.375" style="769" bestFit="1" customWidth="1"/>
    <col min="7487" max="7487" width="20.75" style="769" bestFit="1" customWidth="1"/>
    <col min="7488" max="7488" width="14.125" style="769" bestFit="1" customWidth="1"/>
    <col min="7489" max="7489" width="18.625" style="769" bestFit="1" customWidth="1"/>
    <col min="7490" max="7490" width="16.375" style="769" bestFit="1" customWidth="1"/>
    <col min="7491" max="7491" width="20.75" style="769" bestFit="1" customWidth="1"/>
    <col min="7492" max="7492" width="16.375" style="769" bestFit="1" customWidth="1"/>
    <col min="7493" max="7493" width="20.75" style="769" bestFit="1" customWidth="1"/>
    <col min="7494" max="7499" width="23" style="769" bestFit="1" customWidth="1"/>
    <col min="7500" max="7501" width="18.625" style="769" bestFit="1" customWidth="1"/>
    <col min="7502" max="7502" width="10.5" style="769" bestFit="1" customWidth="1"/>
    <col min="7503" max="7503" width="11.875" style="769" bestFit="1" customWidth="1"/>
    <col min="7504" max="7504" width="10.5" style="769" bestFit="1" customWidth="1"/>
    <col min="7505" max="7506" width="11.875" style="769" bestFit="1" customWidth="1"/>
    <col min="7507" max="7507" width="16.375" style="769" bestFit="1" customWidth="1"/>
    <col min="7508" max="7508" width="17.875" style="769" bestFit="1" customWidth="1"/>
    <col min="7509" max="7509" width="22.25" style="769" bestFit="1" customWidth="1"/>
    <col min="7510" max="7510" width="7.75" style="769" bestFit="1" customWidth="1"/>
    <col min="7511" max="7513" width="11.875" style="769" bestFit="1" customWidth="1"/>
    <col min="7514" max="7514" width="16.375" style="769" bestFit="1" customWidth="1"/>
    <col min="7515" max="7517" width="11.875" style="769" bestFit="1" customWidth="1"/>
    <col min="7518" max="7518" width="14.125" style="769" bestFit="1" customWidth="1"/>
    <col min="7519" max="7519" width="11.875" style="769" bestFit="1" customWidth="1"/>
    <col min="7520" max="7520" width="16.375" style="769" bestFit="1" customWidth="1"/>
    <col min="7521" max="7521" width="18.625" style="769" bestFit="1" customWidth="1"/>
    <col min="7522" max="7522" width="10.5" style="769" bestFit="1" customWidth="1"/>
    <col min="7523" max="7523" width="14.25" style="769" bestFit="1" customWidth="1"/>
    <col min="7524" max="7525" width="13.375" style="769" bestFit="1" customWidth="1"/>
    <col min="7526" max="7526" width="16.375" style="769" bestFit="1" customWidth="1"/>
    <col min="7527" max="7527" width="16.5" style="769" bestFit="1" customWidth="1"/>
    <col min="7528" max="7529" width="20.125" style="769" bestFit="1" customWidth="1"/>
    <col min="7530" max="7531" width="23" style="769" bestFit="1" customWidth="1"/>
    <col min="7532" max="7532" width="18.625" style="769" bestFit="1" customWidth="1"/>
    <col min="7533" max="7533" width="9.25" style="769" bestFit="1" customWidth="1"/>
    <col min="7534" max="7534" width="7.25" style="769" bestFit="1" customWidth="1"/>
    <col min="7535" max="7535" width="10.375" style="769" bestFit="1" customWidth="1"/>
    <col min="7536" max="7537" width="11.875" style="769" bestFit="1" customWidth="1"/>
    <col min="7538" max="7538" width="14.375" style="769" bestFit="1" customWidth="1"/>
    <col min="7539" max="7539" width="11.875" style="769" bestFit="1" customWidth="1"/>
    <col min="7540" max="7541" width="16.375" style="769" bestFit="1" customWidth="1"/>
    <col min="7542" max="7542" width="11.875" style="769" bestFit="1" customWidth="1"/>
    <col min="7543" max="7544" width="16.375" style="769" bestFit="1" customWidth="1"/>
    <col min="7545" max="7545" width="17.875" style="769" bestFit="1" customWidth="1"/>
    <col min="7546" max="7546" width="16.375" style="769" bestFit="1" customWidth="1"/>
    <col min="7547" max="7547" width="17.875" style="769" bestFit="1" customWidth="1"/>
    <col min="7548" max="7548" width="5.75" style="769" bestFit="1" customWidth="1"/>
    <col min="7549" max="7550" width="9.75" style="769" bestFit="1" customWidth="1"/>
    <col min="7551" max="7551" width="7.75" style="769" bestFit="1" customWidth="1"/>
    <col min="7552" max="7552" width="9.75" style="769" bestFit="1" customWidth="1"/>
    <col min="7553" max="7553" width="59.375" style="769" bestFit="1" customWidth="1"/>
    <col min="7554" max="7554" width="45.5" style="769" bestFit="1" customWidth="1"/>
    <col min="7555" max="7555" width="27.625" style="769" bestFit="1" customWidth="1"/>
    <col min="7556" max="7556" width="11.875" style="769" bestFit="1" customWidth="1"/>
    <col min="7557" max="7560" width="14.125" style="769" bestFit="1" customWidth="1"/>
    <col min="7561" max="7561" width="15.625" style="769" bestFit="1" customWidth="1"/>
    <col min="7562" max="7562" width="14.125" style="769" bestFit="1" customWidth="1"/>
    <col min="7563" max="7564" width="19.625" style="769" bestFit="1" customWidth="1"/>
    <col min="7565" max="7565" width="21.875" style="769" bestFit="1" customWidth="1"/>
    <col min="7566" max="7566" width="19.375" style="769" bestFit="1" customWidth="1"/>
    <col min="7567" max="7567" width="16.375" style="769" bestFit="1" customWidth="1"/>
    <col min="7568" max="7568" width="23" style="769" bestFit="1" customWidth="1"/>
    <col min="7569" max="7570" width="14.125" style="769" bestFit="1" customWidth="1"/>
    <col min="7571" max="7571" width="23.25" style="769" bestFit="1" customWidth="1"/>
    <col min="7572" max="7573" width="14.375" style="769" bestFit="1" customWidth="1"/>
    <col min="7574" max="7574" width="23.125" style="769" bestFit="1" customWidth="1"/>
    <col min="7575" max="7575" width="18.875" style="769" bestFit="1" customWidth="1"/>
    <col min="7576" max="7576" width="14.375" style="769" bestFit="1" customWidth="1"/>
    <col min="7577" max="7577" width="16.5" style="769" bestFit="1" customWidth="1"/>
    <col min="7578" max="7578" width="25.25" style="769" bestFit="1" customWidth="1"/>
    <col min="7579" max="7580" width="18.625" style="769" bestFit="1" customWidth="1"/>
    <col min="7581" max="7581" width="23" style="769" bestFit="1" customWidth="1"/>
    <col min="7582" max="7583" width="26.75" style="769" bestFit="1" customWidth="1"/>
    <col min="7584" max="7584" width="25.25" style="769" bestFit="1" customWidth="1"/>
    <col min="7585" max="7585" width="29.625" style="769" bestFit="1" customWidth="1"/>
    <col min="7586" max="7586" width="25.25" style="769" bestFit="1" customWidth="1"/>
    <col min="7587" max="7587" width="29.625" style="769" bestFit="1" customWidth="1"/>
    <col min="7588" max="7591" width="20.875" style="769" bestFit="1" customWidth="1"/>
    <col min="7592" max="7592" width="13.875" style="769" bestFit="1" customWidth="1"/>
    <col min="7593" max="7593" width="16.5" style="769" bestFit="1" customWidth="1"/>
    <col min="7594" max="7594" width="7.75" style="769" bestFit="1" customWidth="1"/>
    <col min="7595" max="7595" width="20.75" style="769" bestFit="1" customWidth="1"/>
    <col min="7596" max="7598" width="16.375" style="769" bestFit="1" customWidth="1"/>
    <col min="7599" max="7602" width="31" style="769" bestFit="1" customWidth="1"/>
    <col min="7603" max="7604" width="18.625" style="769" bestFit="1" customWidth="1"/>
    <col min="7605" max="7605" width="16.375" style="769" bestFit="1" customWidth="1"/>
    <col min="7606" max="7607" width="18.625" style="769" bestFit="1" customWidth="1"/>
    <col min="7608" max="7608" width="16.375" style="769" bestFit="1" customWidth="1"/>
    <col min="7609" max="7610" width="18.625" style="769" bestFit="1" customWidth="1"/>
    <col min="7611" max="7611" width="20.75" style="769" bestFit="1" customWidth="1"/>
    <col min="7612" max="7613" width="23" style="769" bestFit="1" customWidth="1"/>
    <col min="7614" max="7614" width="25.25" style="769" bestFit="1" customWidth="1"/>
    <col min="7615" max="7615" width="23" style="769" bestFit="1" customWidth="1"/>
    <col min="7616" max="7616" width="20.75" style="769" bestFit="1" customWidth="1"/>
    <col min="7617" max="7618" width="23" style="769" bestFit="1" customWidth="1"/>
    <col min="7619" max="7619" width="25.25" style="769" bestFit="1" customWidth="1"/>
    <col min="7620" max="7620" width="23" style="769" bestFit="1" customWidth="1"/>
    <col min="7621" max="7621" width="18.625" style="769" bestFit="1" customWidth="1"/>
    <col min="7622" max="7624" width="20.75" style="769" bestFit="1" customWidth="1"/>
    <col min="7625" max="7625" width="19.75" style="769" bestFit="1" customWidth="1"/>
    <col min="7626" max="7627" width="22" style="769" bestFit="1" customWidth="1"/>
    <col min="7628" max="7628" width="14.125" style="769" bestFit="1" customWidth="1"/>
    <col min="7629" max="7630" width="20.75" style="769" bestFit="1" customWidth="1"/>
    <col min="7631" max="7632" width="18.625" style="769" bestFit="1" customWidth="1"/>
    <col min="7633" max="7635" width="20.75" style="769" bestFit="1" customWidth="1"/>
    <col min="7636" max="7637" width="23" style="769" bestFit="1" customWidth="1"/>
    <col min="7638" max="7638" width="20.75" style="769" bestFit="1" customWidth="1"/>
    <col min="7639" max="7640" width="23" style="769" bestFit="1" customWidth="1"/>
    <col min="7641" max="7641" width="25.25" style="769" bestFit="1" customWidth="1"/>
    <col min="7642" max="7643" width="23" style="769" bestFit="1" customWidth="1"/>
    <col min="7644" max="7646" width="25.25" style="769" bestFit="1" customWidth="1"/>
    <col min="7647" max="7648" width="27.5" style="769" bestFit="1" customWidth="1"/>
    <col min="7649" max="7649" width="25.25" style="769" bestFit="1" customWidth="1"/>
    <col min="7650" max="7651" width="27.5" style="769" bestFit="1" customWidth="1"/>
    <col min="7652" max="7652" width="29.625" style="769" bestFit="1" customWidth="1"/>
    <col min="7653" max="7653" width="27.5" style="769" bestFit="1" customWidth="1"/>
    <col min="7654" max="7654" width="24.5" style="769" bestFit="1" customWidth="1"/>
    <col min="7655" max="7655" width="29" style="769" bestFit="1" customWidth="1"/>
    <col min="7656" max="7657" width="20.75" style="769" bestFit="1" customWidth="1"/>
    <col min="7658" max="7658" width="27.5" style="769" bestFit="1" customWidth="1"/>
    <col min="7659" max="7660" width="23" style="769" bestFit="1" customWidth="1"/>
    <col min="7661" max="7661" width="29.625" style="769" bestFit="1" customWidth="1"/>
    <col min="7662" max="7662" width="9.125" style="769" bestFit="1" customWidth="1"/>
    <col min="7663" max="7665" width="18.125" style="769" bestFit="1" customWidth="1"/>
    <col min="7666" max="7666" width="20.375" style="769" bestFit="1" customWidth="1"/>
    <col min="7667" max="7667" width="25.25" style="769" bestFit="1" customWidth="1"/>
    <col min="7668" max="7668" width="27.5" style="769" bestFit="1" customWidth="1"/>
    <col min="7669" max="7670" width="9.125" style="769" bestFit="1" customWidth="1"/>
    <col min="7671" max="7671" width="11.25" style="769" bestFit="1" customWidth="1"/>
    <col min="7672" max="7672" width="15" style="769" bestFit="1" customWidth="1"/>
    <col min="7673" max="7673" width="16.375" style="769" bestFit="1" customWidth="1"/>
    <col min="7674" max="7676" width="23.25" style="769" bestFit="1" customWidth="1"/>
    <col min="7677" max="7678" width="20.75" style="769" bestFit="1" customWidth="1"/>
    <col min="7679" max="7679" width="6.625" style="769" bestFit="1" customWidth="1"/>
    <col min="7680" max="7680" width="9" style="769"/>
    <col min="7681" max="7681" width="16.375" style="769" bestFit="1" customWidth="1"/>
    <col min="7682" max="7682" width="14.125" style="769" bestFit="1" customWidth="1"/>
    <col min="7683" max="7685" width="9.75" style="769" bestFit="1" customWidth="1"/>
    <col min="7686" max="7686" width="14.125" style="769" bestFit="1" customWidth="1"/>
    <col min="7687" max="7687" width="15.25" style="769" customWidth="1"/>
    <col min="7688" max="7688" width="14.125" style="769" bestFit="1" customWidth="1"/>
    <col min="7689" max="7689" width="15.25" style="769" bestFit="1" customWidth="1"/>
    <col min="7690" max="7692" width="13.625" style="769" bestFit="1" customWidth="1"/>
    <col min="7693" max="7693" width="12" style="769" bestFit="1" customWidth="1"/>
    <col min="7694" max="7694" width="22.125" style="769" bestFit="1" customWidth="1"/>
    <col min="7695" max="7696" width="30.125" style="769" bestFit="1" customWidth="1"/>
    <col min="7697" max="7698" width="21" style="769" bestFit="1" customWidth="1"/>
    <col min="7699" max="7699" width="18.75" style="769" bestFit="1" customWidth="1"/>
    <col min="7700" max="7700" width="21" style="769" bestFit="1" customWidth="1"/>
    <col min="7701" max="7702" width="9.75" style="769" bestFit="1" customWidth="1"/>
    <col min="7703" max="7703" width="18.875" style="769" bestFit="1" customWidth="1"/>
    <col min="7704" max="7704" width="9.75" style="769" bestFit="1" customWidth="1"/>
    <col min="7705" max="7705" width="18.875" style="769" bestFit="1" customWidth="1"/>
    <col min="7706" max="7707" width="9.75" style="769" bestFit="1" customWidth="1"/>
    <col min="7708" max="7709" width="12.125" style="769" bestFit="1" customWidth="1"/>
    <col min="7710" max="7710" width="7.125" style="769" bestFit="1" customWidth="1"/>
    <col min="7711" max="7711" width="9.75" style="769" bestFit="1" customWidth="1"/>
    <col min="7712" max="7712" width="15.5" style="769" bestFit="1" customWidth="1"/>
    <col min="7713" max="7713" width="19.375" style="769" bestFit="1" customWidth="1"/>
    <col min="7714" max="7714" width="5.75" style="769" bestFit="1" customWidth="1"/>
    <col min="7715" max="7715" width="9.75" style="769" bestFit="1" customWidth="1"/>
    <col min="7716" max="7716" width="11.875" style="769" bestFit="1" customWidth="1"/>
    <col min="7717" max="7717" width="9.125" style="769" bestFit="1" customWidth="1"/>
    <col min="7718" max="7718" width="10.5" style="769" bestFit="1" customWidth="1"/>
    <col min="7719" max="7719" width="16.375" style="769" bestFit="1" customWidth="1"/>
    <col min="7720" max="7720" width="12.125" style="769" bestFit="1" customWidth="1"/>
    <col min="7721" max="7721" width="10.375" style="769" bestFit="1" customWidth="1"/>
    <col min="7722" max="7722" width="11.875" style="769" bestFit="1" customWidth="1"/>
    <col min="7723" max="7731" width="16.375" style="769" bestFit="1" customWidth="1"/>
    <col min="7732" max="7732" width="10.625" style="769" bestFit="1" customWidth="1"/>
    <col min="7733" max="7733" width="11.875" style="769" bestFit="1" customWidth="1"/>
    <col min="7734" max="7734" width="16.375" style="769" bestFit="1" customWidth="1"/>
    <col min="7735" max="7735" width="20.75" style="769" bestFit="1" customWidth="1"/>
    <col min="7736" max="7736" width="16.375" style="769" bestFit="1" customWidth="1"/>
    <col min="7737" max="7737" width="20.75" style="769" bestFit="1" customWidth="1"/>
    <col min="7738" max="7738" width="16.375" style="769" bestFit="1" customWidth="1"/>
    <col min="7739" max="7739" width="20.75" style="769" bestFit="1" customWidth="1"/>
    <col min="7740" max="7740" width="16.375" style="769" bestFit="1" customWidth="1"/>
    <col min="7741" max="7741" width="20.75" style="769" bestFit="1" customWidth="1"/>
    <col min="7742" max="7742" width="16.375" style="769" bestFit="1" customWidth="1"/>
    <col min="7743" max="7743" width="20.75" style="769" bestFit="1" customWidth="1"/>
    <col min="7744" max="7744" width="14.125" style="769" bestFit="1" customWidth="1"/>
    <col min="7745" max="7745" width="18.625" style="769" bestFit="1" customWidth="1"/>
    <col min="7746" max="7746" width="16.375" style="769" bestFit="1" customWidth="1"/>
    <col min="7747" max="7747" width="20.75" style="769" bestFit="1" customWidth="1"/>
    <col min="7748" max="7748" width="16.375" style="769" bestFit="1" customWidth="1"/>
    <col min="7749" max="7749" width="20.75" style="769" bestFit="1" customWidth="1"/>
    <col min="7750" max="7755" width="23" style="769" bestFit="1" customWidth="1"/>
    <col min="7756" max="7757" width="18.625" style="769" bestFit="1" customWidth="1"/>
    <col min="7758" max="7758" width="10.5" style="769" bestFit="1" customWidth="1"/>
    <col min="7759" max="7759" width="11.875" style="769" bestFit="1" customWidth="1"/>
    <col min="7760" max="7760" width="10.5" style="769" bestFit="1" customWidth="1"/>
    <col min="7761" max="7762" width="11.875" style="769" bestFit="1" customWidth="1"/>
    <col min="7763" max="7763" width="16.375" style="769" bestFit="1" customWidth="1"/>
    <col min="7764" max="7764" width="17.875" style="769" bestFit="1" customWidth="1"/>
    <col min="7765" max="7765" width="22.25" style="769" bestFit="1" customWidth="1"/>
    <col min="7766" max="7766" width="7.75" style="769" bestFit="1" customWidth="1"/>
    <col min="7767" max="7769" width="11.875" style="769" bestFit="1" customWidth="1"/>
    <col min="7770" max="7770" width="16.375" style="769" bestFit="1" customWidth="1"/>
    <col min="7771" max="7773" width="11.875" style="769" bestFit="1" customWidth="1"/>
    <col min="7774" max="7774" width="14.125" style="769" bestFit="1" customWidth="1"/>
    <col min="7775" max="7775" width="11.875" style="769" bestFit="1" customWidth="1"/>
    <col min="7776" max="7776" width="16.375" style="769" bestFit="1" customWidth="1"/>
    <col min="7777" max="7777" width="18.625" style="769" bestFit="1" customWidth="1"/>
    <col min="7778" max="7778" width="10.5" style="769" bestFit="1" customWidth="1"/>
    <col min="7779" max="7779" width="14.25" style="769" bestFit="1" customWidth="1"/>
    <col min="7780" max="7781" width="13.375" style="769" bestFit="1" customWidth="1"/>
    <col min="7782" max="7782" width="16.375" style="769" bestFit="1" customWidth="1"/>
    <col min="7783" max="7783" width="16.5" style="769" bestFit="1" customWidth="1"/>
    <col min="7784" max="7785" width="20.125" style="769" bestFit="1" customWidth="1"/>
    <col min="7786" max="7787" width="23" style="769" bestFit="1" customWidth="1"/>
    <col min="7788" max="7788" width="18.625" style="769" bestFit="1" customWidth="1"/>
    <col min="7789" max="7789" width="9.25" style="769" bestFit="1" customWidth="1"/>
    <col min="7790" max="7790" width="7.25" style="769" bestFit="1" customWidth="1"/>
    <col min="7791" max="7791" width="10.375" style="769" bestFit="1" customWidth="1"/>
    <col min="7792" max="7793" width="11.875" style="769" bestFit="1" customWidth="1"/>
    <col min="7794" max="7794" width="14.375" style="769" bestFit="1" customWidth="1"/>
    <col min="7795" max="7795" width="11.875" style="769" bestFit="1" customWidth="1"/>
    <col min="7796" max="7797" width="16.375" style="769" bestFit="1" customWidth="1"/>
    <col min="7798" max="7798" width="11.875" style="769" bestFit="1" customWidth="1"/>
    <col min="7799" max="7800" width="16.375" style="769" bestFit="1" customWidth="1"/>
    <col min="7801" max="7801" width="17.875" style="769" bestFit="1" customWidth="1"/>
    <col min="7802" max="7802" width="16.375" style="769" bestFit="1" customWidth="1"/>
    <col min="7803" max="7803" width="17.875" style="769" bestFit="1" customWidth="1"/>
    <col min="7804" max="7804" width="5.75" style="769" bestFit="1" customWidth="1"/>
    <col min="7805" max="7806" width="9.75" style="769" bestFit="1" customWidth="1"/>
    <col min="7807" max="7807" width="7.75" style="769" bestFit="1" customWidth="1"/>
    <col min="7808" max="7808" width="9.75" style="769" bestFit="1" customWidth="1"/>
    <col min="7809" max="7809" width="59.375" style="769" bestFit="1" customWidth="1"/>
    <col min="7810" max="7810" width="45.5" style="769" bestFit="1" customWidth="1"/>
    <col min="7811" max="7811" width="27.625" style="769" bestFit="1" customWidth="1"/>
    <col min="7812" max="7812" width="11.875" style="769" bestFit="1" customWidth="1"/>
    <col min="7813" max="7816" width="14.125" style="769" bestFit="1" customWidth="1"/>
    <col min="7817" max="7817" width="15.625" style="769" bestFit="1" customWidth="1"/>
    <col min="7818" max="7818" width="14.125" style="769" bestFit="1" customWidth="1"/>
    <col min="7819" max="7820" width="19.625" style="769" bestFit="1" customWidth="1"/>
    <col min="7821" max="7821" width="21.875" style="769" bestFit="1" customWidth="1"/>
    <col min="7822" max="7822" width="19.375" style="769" bestFit="1" customWidth="1"/>
    <col min="7823" max="7823" width="16.375" style="769" bestFit="1" customWidth="1"/>
    <col min="7824" max="7824" width="23" style="769" bestFit="1" customWidth="1"/>
    <col min="7825" max="7826" width="14.125" style="769" bestFit="1" customWidth="1"/>
    <col min="7827" max="7827" width="23.25" style="769" bestFit="1" customWidth="1"/>
    <col min="7828" max="7829" width="14.375" style="769" bestFit="1" customWidth="1"/>
    <col min="7830" max="7830" width="23.125" style="769" bestFit="1" customWidth="1"/>
    <col min="7831" max="7831" width="18.875" style="769" bestFit="1" customWidth="1"/>
    <col min="7832" max="7832" width="14.375" style="769" bestFit="1" customWidth="1"/>
    <col min="7833" max="7833" width="16.5" style="769" bestFit="1" customWidth="1"/>
    <col min="7834" max="7834" width="25.25" style="769" bestFit="1" customWidth="1"/>
    <col min="7835" max="7836" width="18.625" style="769" bestFit="1" customWidth="1"/>
    <col min="7837" max="7837" width="23" style="769" bestFit="1" customWidth="1"/>
    <col min="7838" max="7839" width="26.75" style="769" bestFit="1" customWidth="1"/>
    <col min="7840" max="7840" width="25.25" style="769" bestFit="1" customWidth="1"/>
    <col min="7841" max="7841" width="29.625" style="769" bestFit="1" customWidth="1"/>
    <col min="7842" max="7842" width="25.25" style="769" bestFit="1" customWidth="1"/>
    <col min="7843" max="7843" width="29.625" style="769" bestFit="1" customWidth="1"/>
    <col min="7844" max="7847" width="20.875" style="769" bestFit="1" customWidth="1"/>
    <col min="7848" max="7848" width="13.875" style="769" bestFit="1" customWidth="1"/>
    <col min="7849" max="7849" width="16.5" style="769" bestFit="1" customWidth="1"/>
    <col min="7850" max="7850" width="7.75" style="769" bestFit="1" customWidth="1"/>
    <col min="7851" max="7851" width="20.75" style="769" bestFit="1" customWidth="1"/>
    <col min="7852" max="7854" width="16.375" style="769" bestFit="1" customWidth="1"/>
    <col min="7855" max="7858" width="31" style="769" bestFit="1" customWidth="1"/>
    <col min="7859" max="7860" width="18.625" style="769" bestFit="1" customWidth="1"/>
    <col min="7861" max="7861" width="16.375" style="769" bestFit="1" customWidth="1"/>
    <col min="7862" max="7863" width="18.625" style="769" bestFit="1" customWidth="1"/>
    <col min="7864" max="7864" width="16.375" style="769" bestFit="1" customWidth="1"/>
    <col min="7865" max="7866" width="18.625" style="769" bestFit="1" customWidth="1"/>
    <col min="7867" max="7867" width="20.75" style="769" bestFit="1" customWidth="1"/>
    <col min="7868" max="7869" width="23" style="769" bestFit="1" customWidth="1"/>
    <col min="7870" max="7870" width="25.25" style="769" bestFit="1" customWidth="1"/>
    <col min="7871" max="7871" width="23" style="769" bestFit="1" customWidth="1"/>
    <col min="7872" max="7872" width="20.75" style="769" bestFit="1" customWidth="1"/>
    <col min="7873" max="7874" width="23" style="769" bestFit="1" customWidth="1"/>
    <col min="7875" max="7875" width="25.25" style="769" bestFit="1" customWidth="1"/>
    <col min="7876" max="7876" width="23" style="769" bestFit="1" customWidth="1"/>
    <col min="7877" max="7877" width="18.625" style="769" bestFit="1" customWidth="1"/>
    <col min="7878" max="7880" width="20.75" style="769" bestFit="1" customWidth="1"/>
    <col min="7881" max="7881" width="19.75" style="769" bestFit="1" customWidth="1"/>
    <col min="7882" max="7883" width="22" style="769" bestFit="1" customWidth="1"/>
    <col min="7884" max="7884" width="14.125" style="769" bestFit="1" customWidth="1"/>
    <col min="7885" max="7886" width="20.75" style="769" bestFit="1" customWidth="1"/>
    <col min="7887" max="7888" width="18.625" style="769" bestFit="1" customWidth="1"/>
    <col min="7889" max="7891" width="20.75" style="769" bestFit="1" customWidth="1"/>
    <col min="7892" max="7893" width="23" style="769" bestFit="1" customWidth="1"/>
    <col min="7894" max="7894" width="20.75" style="769" bestFit="1" customWidth="1"/>
    <col min="7895" max="7896" width="23" style="769" bestFit="1" customWidth="1"/>
    <col min="7897" max="7897" width="25.25" style="769" bestFit="1" customWidth="1"/>
    <col min="7898" max="7899" width="23" style="769" bestFit="1" customWidth="1"/>
    <col min="7900" max="7902" width="25.25" style="769" bestFit="1" customWidth="1"/>
    <col min="7903" max="7904" width="27.5" style="769" bestFit="1" customWidth="1"/>
    <col min="7905" max="7905" width="25.25" style="769" bestFit="1" customWidth="1"/>
    <col min="7906" max="7907" width="27.5" style="769" bestFit="1" customWidth="1"/>
    <col min="7908" max="7908" width="29.625" style="769" bestFit="1" customWidth="1"/>
    <col min="7909" max="7909" width="27.5" style="769" bestFit="1" customWidth="1"/>
    <col min="7910" max="7910" width="24.5" style="769" bestFit="1" customWidth="1"/>
    <col min="7911" max="7911" width="29" style="769" bestFit="1" customWidth="1"/>
    <col min="7912" max="7913" width="20.75" style="769" bestFit="1" customWidth="1"/>
    <col min="7914" max="7914" width="27.5" style="769" bestFit="1" customWidth="1"/>
    <col min="7915" max="7916" width="23" style="769" bestFit="1" customWidth="1"/>
    <col min="7917" max="7917" width="29.625" style="769" bestFit="1" customWidth="1"/>
    <col min="7918" max="7918" width="9.125" style="769" bestFit="1" customWidth="1"/>
    <col min="7919" max="7921" width="18.125" style="769" bestFit="1" customWidth="1"/>
    <col min="7922" max="7922" width="20.375" style="769" bestFit="1" customWidth="1"/>
    <col min="7923" max="7923" width="25.25" style="769" bestFit="1" customWidth="1"/>
    <col min="7924" max="7924" width="27.5" style="769" bestFit="1" customWidth="1"/>
    <col min="7925" max="7926" width="9.125" style="769" bestFit="1" customWidth="1"/>
    <col min="7927" max="7927" width="11.25" style="769" bestFit="1" customWidth="1"/>
    <col min="7928" max="7928" width="15" style="769" bestFit="1" customWidth="1"/>
    <col min="7929" max="7929" width="16.375" style="769" bestFit="1" customWidth="1"/>
    <col min="7930" max="7932" width="23.25" style="769" bestFit="1" customWidth="1"/>
    <col min="7933" max="7934" width="20.75" style="769" bestFit="1" customWidth="1"/>
    <col min="7935" max="7935" width="6.625" style="769" bestFit="1" customWidth="1"/>
    <col min="7936" max="7936" width="9" style="769"/>
    <col min="7937" max="7937" width="16.375" style="769" bestFit="1" customWidth="1"/>
    <col min="7938" max="7938" width="14.125" style="769" bestFit="1" customWidth="1"/>
    <col min="7939" max="7941" width="9.75" style="769" bestFit="1" customWidth="1"/>
    <col min="7942" max="7942" width="14.125" style="769" bestFit="1" customWidth="1"/>
    <col min="7943" max="7943" width="15.25" style="769" customWidth="1"/>
    <col min="7944" max="7944" width="14.125" style="769" bestFit="1" customWidth="1"/>
    <col min="7945" max="7945" width="15.25" style="769" bestFit="1" customWidth="1"/>
    <col min="7946" max="7948" width="13.625" style="769" bestFit="1" customWidth="1"/>
    <col min="7949" max="7949" width="12" style="769" bestFit="1" customWidth="1"/>
    <col min="7950" max="7950" width="22.125" style="769" bestFit="1" customWidth="1"/>
    <col min="7951" max="7952" width="30.125" style="769" bestFit="1" customWidth="1"/>
    <col min="7953" max="7954" width="21" style="769" bestFit="1" customWidth="1"/>
    <col min="7955" max="7955" width="18.75" style="769" bestFit="1" customWidth="1"/>
    <col min="7956" max="7956" width="21" style="769" bestFit="1" customWidth="1"/>
    <col min="7957" max="7958" width="9.75" style="769" bestFit="1" customWidth="1"/>
    <col min="7959" max="7959" width="18.875" style="769" bestFit="1" customWidth="1"/>
    <col min="7960" max="7960" width="9.75" style="769" bestFit="1" customWidth="1"/>
    <col min="7961" max="7961" width="18.875" style="769" bestFit="1" customWidth="1"/>
    <col min="7962" max="7963" width="9.75" style="769" bestFit="1" customWidth="1"/>
    <col min="7964" max="7965" width="12.125" style="769" bestFit="1" customWidth="1"/>
    <col min="7966" max="7966" width="7.125" style="769" bestFit="1" customWidth="1"/>
    <col min="7967" max="7967" width="9.75" style="769" bestFit="1" customWidth="1"/>
    <col min="7968" max="7968" width="15.5" style="769" bestFit="1" customWidth="1"/>
    <col min="7969" max="7969" width="19.375" style="769" bestFit="1" customWidth="1"/>
    <col min="7970" max="7970" width="5.75" style="769" bestFit="1" customWidth="1"/>
    <col min="7971" max="7971" width="9.75" style="769" bestFit="1" customWidth="1"/>
    <col min="7972" max="7972" width="11.875" style="769" bestFit="1" customWidth="1"/>
    <col min="7973" max="7973" width="9.125" style="769" bestFit="1" customWidth="1"/>
    <col min="7974" max="7974" width="10.5" style="769" bestFit="1" customWidth="1"/>
    <col min="7975" max="7975" width="16.375" style="769" bestFit="1" customWidth="1"/>
    <col min="7976" max="7976" width="12.125" style="769" bestFit="1" customWidth="1"/>
    <col min="7977" max="7977" width="10.375" style="769" bestFit="1" customWidth="1"/>
    <col min="7978" max="7978" width="11.875" style="769" bestFit="1" customWidth="1"/>
    <col min="7979" max="7987" width="16.375" style="769" bestFit="1" customWidth="1"/>
    <col min="7988" max="7988" width="10.625" style="769" bestFit="1" customWidth="1"/>
    <col min="7989" max="7989" width="11.875" style="769" bestFit="1" customWidth="1"/>
    <col min="7990" max="7990" width="16.375" style="769" bestFit="1" customWidth="1"/>
    <col min="7991" max="7991" width="20.75" style="769" bestFit="1" customWidth="1"/>
    <col min="7992" max="7992" width="16.375" style="769" bestFit="1" customWidth="1"/>
    <col min="7993" max="7993" width="20.75" style="769" bestFit="1" customWidth="1"/>
    <col min="7994" max="7994" width="16.375" style="769" bestFit="1" customWidth="1"/>
    <col min="7995" max="7995" width="20.75" style="769" bestFit="1" customWidth="1"/>
    <col min="7996" max="7996" width="16.375" style="769" bestFit="1" customWidth="1"/>
    <col min="7997" max="7997" width="20.75" style="769" bestFit="1" customWidth="1"/>
    <col min="7998" max="7998" width="16.375" style="769" bestFit="1" customWidth="1"/>
    <col min="7999" max="7999" width="20.75" style="769" bestFit="1" customWidth="1"/>
    <col min="8000" max="8000" width="14.125" style="769" bestFit="1" customWidth="1"/>
    <col min="8001" max="8001" width="18.625" style="769" bestFit="1" customWidth="1"/>
    <col min="8002" max="8002" width="16.375" style="769" bestFit="1" customWidth="1"/>
    <col min="8003" max="8003" width="20.75" style="769" bestFit="1" customWidth="1"/>
    <col min="8004" max="8004" width="16.375" style="769" bestFit="1" customWidth="1"/>
    <col min="8005" max="8005" width="20.75" style="769" bestFit="1" customWidth="1"/>
    <col min="8006" max="8011" width="23" style="769" bestFit="1" customWidth="1"/>
    <col min="8012" max="8013" width="18.625" style="769" bestFit="1" customWidth="1"/>
    <col min="8014" max="8014" width="10.5" style="769" bestFit="1" customWidth="1"/>
    <col min="8015" max="8015" width="11.875" style="769" bestFit="1" customWidth="1"/>
    <col min="8016" max="8016" width="10.5" style="769" bestFit="1" customWidth="1"/>
    <col min="8017" max="8018" width="11.875" style="769" bestFit="1" customWidth="1"/>
    <col min="8019" max="8019" width="16.375" style="769" bestFit="1" customWidth="1"/>
    <col min="8020" max="8020" width="17.875" style="769" bestFit="1" customWidth="1"/>
    <col min="8021" max="8021" width="22.25" style="769" bestFit="1" customWidth="1"/>
    <col min="8022" max="8022" width="7.75" style="769" bestFit="1" customWidth="1"/>
    <col min="8023" max="8025" width="11.875" style="769" bestFit="1" customWidth="1"/>
    <col min="8026" max="8026" width="16.375" style="769" bestFit="1" customWidth="1"/>
    <col min="8027" max="8029" width="11.875" style="769" bestFit="1" customWidth="1"/>
    <col min="8030" max="8030" width="14.125" style="769" bestFit="1" customWidth="1"/>
    <col min="8031" max="8031" width="11.875" style="769" bestFit="1" customWidth="1"/>
    <col min="8032" max="8032" width="16.375" style="769" bestFit="1" customWidth="1"/>
    <col min="8033" max="8033" width="18.625" style="769" bestFit="1" customWidth="1"/>
    <col min="8034" max="8034" width="10.5" style="769" bestFit="1" customWidth="1"/>
    <col min="8035" max="8035" width="14.25" style="769" bestFit="1" customWidth="1"/>
    <col min="8036" max="8037" width="13.375" style="769" bestFit="1" customWidth="1"/>
    <col min="8038" max="8038" width="16.375" style="769" bestFit="1" customWidth="1"/>
    <col min="8039" max="8039" width="16.5" style="769" bestFit="1" customWidth="1"/>
    <col min="8040" max="8041" width="20.125" style="769" bestFit="1" customWidth="1"/>
    <col min="8042" max="8043" width="23" style="769" bestFit="1" customWidth="1"/>
    <col min="8044" max="8044" width="18.625" style="769" bestFit="1" customWidth="1"/>
    <col min="8045" max="8045" width="9.25" style="769" bestFit="1" customWidth="1"/>
    <col min="8046" max="8046" width="7.25" style="769" bestFit="1" customWidth="1"/>
    <col min="8047" max="8047" width="10.375" style="769" bestFit="1" customWidth="1"/>
    <col min="8048" max="8049" width="11.875" style="769" bestFit="1" customWidth="1"/>
    <col min="8050" max="8050" width="14.375" style="769" bestFit="1" customWidth="1"/>
    <col min="8051" max="8051" width="11.875" style="769" bestFit="1" customWidth="1"/>
    <col min="8052" max="8053" width="16.375" style="769" bestFit="1" customWidth="1"/>
    <col min="8054" max="8054" width="11.875" style="769" bestFit="1" customWidth="1"/>
    <col min="8055" max="8056" width="16.375" style="769" bestFit="1" customWidth="1"/>
    <col min="8057" max="8057" width="17.875" style="769" bestFit="1" customWidth="1"/>
    <col min="8058" max="8058" width="16.375" style="769" bestFit="1" customWidth="1"/>
    <col min="8059" max="8059" width="17.875" style="769" bestFit="1" customWidth="1"/>
    <col min="8060" max="8060" width="5.75" style="769" bestFit="1" customWidth="1"/>
    <col min="8061" max="8062" width="9.75" style="769" bestFit="1" customWidth="1"/>
    <col min="8063" max="8063" width="7.75" style="769" bestFit="1" customWidth="1"/>
    <col min="8064" max="8064" width="9.75" style="769" bestFit="1" customWidth="1"/>
    <col min="8065" max="8065" width="59.375" style="769" bestFit="1" customWidth="1"/>
    <col min="8066" max="8066" width="45.5" style="769" bestFit="1" customWidth="1"/>
    <col min="8067" max="8067" width="27.625" style="769" bestFit="1" customWidth="1"/>
    <col min="8068" max="8068" width="11.875" style="769" bestFit="1" customWidth="1"/>
    <col min="8069" max="8072" width="14.125" style="769" bestFit="1" customWidth="1"/>
    <col min="8073" max="8073" width="15.625" style="769" bestFit="1" customWidth="1"/>
    <col min="8074" max="8074" width="14.125" style="769" bestFit="1" customWidth="1"/>
    <col min="8075" max="8076" width="19.625" style="769" bestFit="1" customWidth="1"/>
    <col min="8077" max="8077" width="21.875" style="769" bestFit="1" customWidth="1"/>
    <col min="8078" max="8078" width="19.375" style="769" bestFit="1" customWidth="1"/>
    <col min="8079" max="8079" width="16.375" style="769" bestFit="1" customWidth="1"/>
    <col min="8080" max="8080" width="23" style="769" bestFit="1" customWidth="1"/>
    <col min="8081" max="8082" width="14.125" style="769" bestFit="1" customWidth="1"/>
    <col min="8083" max="8083" width="23.25" style="769" bestFit="1" customWidth="1"/>
    <col min="8084" max="8085" width="14.375" style="769" bestFit="1" customWidth="1"/>
    <col min="8086" max="8086" width="23.125" style="769" bestFit="1" customWidth="1"/>
    <col min="8087" max="8087" width="18.875" style="769" bestFit="1" customWidth="1"/>
    <col min="8088" max="8088" width="14.375" style="769" bestFit="1" customWidth="1"/>
    <col min="8089" max="8089" width="16.5" style="769" bestFit="1" customWidth="1"/>
    <col min="8090" max="8090" width="25.25" style="769" bestFit="1" customWidth="1"/>
    <col min="8091" max="8092" width="18.625" style="769" bestFit="1" customWidth="1"/>
    <col min="8093" max="8093" width="23" style="769" bestFit="1" customWidth="1"/>
    <col min="8094" max="8095" width="26.75" style="769" bestFit="1" customWidth="1"/>
    <col min="8096" max="8096" width="25.25" style="769" bestFit="1" customWidth="1"/>
    <col min="8097" max="8097" width="29.625" style="769" bestFit="1" customWidth="1"/>
    <col min="8098" max="8098" width="25.25" style="769" bestFit="1" customWidth="1"/>
    <col min="8099" max="8099" width="29.625" style="769" bestFit="1" customWidth="1"/>
    <col min="8100" max="8103" width="20.875" style="769" bestFit="1" customWidth="1"/>
    <col min="8104" max="8104" width="13.875" style="769" bestFit="1" customWidth="1"/>
    <col min="8105" max="8105" width="16.5" style="769" bestFit="1" customWidth="1"/>
    <col min="8106" max="8106" width="7.75" style="769" bestFit="1" customWidth="1"/>
    <col min="8107" max="8107" width="20.75" style="769" bestFit="1" customWidth="1"/>
    <col min="8108" max="8110" width="16.375" style="769" bestFit="1" customWidth="1"/>
    <col min="8111" max="8114" width="31" style="769" bestFit="1" customWidth="1"/>
    <col min="8115" max="8116" width="18.625" style="769" bestFit="1" customWidth="1"/>
    <col min="8117" max="8117" width="16.375" style="769" bestFit="1" customWidth="1"/>
    <col min="8118" max="8119" width="18.625" style="769" bestFit="1" customWidth="1"/>
    <col min="8120" max="8120" width="16.375" style="769" bestFit="1" customWidth="1"/>
    <col min="8121" max="8122" width="18.625" style="769" bestFit="1" customWidth="1"/>
    <col min="8123" max="8123" width="20.75" style="769" bestFit="1" customWidth="1"/>
    <col min="8124" max="8125" width="23" style="769" bestFit="1" customWidth="1"/>
    <col min="8126" max="8126" width="25.25" style="769" bestFit="1" customWidth="1"/>
    <col min="8127" max="8127" width="23" style="769" bestFit="1" customWidth="1"/>
    <col min="8128" max="8128" width="20.75" style="769" bestFit="1" customWidth="1"/>
    <col min="8129" max="8130" width="23" style="769" bestFit="1" customWidth="1"/>
    <col min="8131" max="8131" width="25.25" style="769" bestFit="1" customWidth="1"/>
    <col min="8132" max="8132" width="23" style="769" bestFit="1" customWidth="1"/>
    <col min="8133" max="8133" width="18.625" style="769" bestFit="1" customWidth="1"/>
    <col min="8134" max="8136" width="20.75" style="769" bestFit="1" customWidth="1"/>
    <col min="8137" max="8137" width="19.75" style="769" bestFit="1" customWidth="1"/>
    <col min="8138" max="8139" width="22" style="769" bestFit="1" customWidth="1"/>
    <col min="8140" max="8140" width="14.125" style="769" bestFit="1" customWidth="1"/>
    <col min="8141" max="8142" width="20.75" style="769" bestFit="1" customWidth="1"/>
    <col min="8143" max="8144" width="18.625" style="769" bestFit="1" customWidth="1"/>
    <col min="8145" max="8147" width="20.75" style="769" bestFit="1" customWidth="1"/>
    <col min="8148" max="8149" width="23" style="769" bestFit="1" customWidth="1"/>
    <col min="8150" max="8150" width="20.75" style="769" bestFit="1" customWidth="1"/>
    <col min="8151" max="8152" width="23" style="769" bestFit="1" customWidth="1"/>
    <col min="8153" max="8153" width="25.25" style="769" bestFit="1" customWidth="1"/>
    <col min="8154" max="8155" width="23" style="769" bestFit="1" customWidth="1"/>
    <col min="8156" max="8158" width="25.25" style="769" bestFit="1" customWidth="1"/>
    <col min="8159" max="8160" width="27.5" style="769" bestFit="1" customWidth="1"/>
    <col min="8161" max="8161" width="25.25" style="769" bestFit="1" customWidth="1"/>
    <col min="8162" max="8163" width="27.5" style="769" bestFit="1" customWidth="1"/>
    <col min="8164" max="8164" width="29.625" style="769" bestFit="1" customWidth="1"/>
    <col min="8165" max="8165" width="27.5" style="769" bestFit="1" customWidth="1"/>
    <col min="8166" max="8166" width="24.5" style="769" bestFit="1" customWidth="1"/>
    <col min="8167" max="8167" width="29" style="769" bestFit="1" customWidth="1"/>
    <col min="8168" max="8169" width="20.75" style="769" bestFit="1" customWidth="1"/>
    <col min="8170" max="8170" width="27.5" style="769" bestFit="1" customWidth="1"/>
    <col min="8171" max="8172" width="23" style="769" bestFit="1" customWidth="1"/>
    <col min="8173" max="8173" width="29.625" style="769" bestFit="1" customWidth="1"/>
    <col min="8174" max="8174" width="9.125" style="769" bestFit="1" customWidth="1"/>
    <col min="8175" max="8177" width="18.125" style="769" bestFit="1" customWidth="1"/>
    <col min="8178" max="8178" width="20.375" style="769" bestFit="1" customWidth="1"/>
    <col min="8179" max="8179" width="25.25" style="769" bestFit="1" customWidth="1"/>
    <col min="8180" max="8180" width="27.5" style="769" bestFit="1" customWidth="1"/>
    <col min="8181" max="8182" width="9.125" style="769" bestFit="1" customWidth="1"/>
    <col min="8183" max="8183" width="11.25" style="769" bestFit="1" customWidth="1"/>
    <col min="8184" max="8184" width="15" style="769" bestFit="1" customWidth="1"/>
    <col min="8185" max="8185" width="16.375" style="769" bestFit="1" customWidth="1"/>
    <col min="8186" max="8188" width="23.25" style="769" bestFit="1" customWidth="1"/>
    <col min="8189" max="8190" width="20.75" style="769" bestFit="1" customWidth="1"/>
    <col min="8191" max="8191" width="6.625" style="769" bestFit="1" customWidth="1"/>
    <col min="8192" max="8192" width="9" style="769"/>
    <col min="8193" max="8193" width="16.375" style="769" bestFit="1" customWidth="1"/>
    <col min="8194" max="8194" width="14.125" style="769" bestFit="1" customWidth="1"/>
    <col min="8195" max="8197" width="9.75" style="769" bestFit="1" customWidth="1"/>
    <col min="8198" max="8198" width="14.125" style="769" bestFit="1" customWidth="1"/>
    <col min="8199" max="8199" width="15.25" style="769" customWidth="1"/>
    <col min="8200" max="8200" width="14.125" style="769" bestFit="1" customWidth="1"/>
    <col min="8201" max="8201" width="15.25" style="769" bestFit="1" customWidth="1"/>
    <col min="8202" max="8204" width="13.625" style="769" bestFit="1" customWidth="1"/>
    <col min="8205" max="8205" width="12" style="769" bestFit="1" customWidth="1"/>
    <col min="8206" max="8206" width="22.125" style="769" bestFit="1" customWidth="1"/>
    <col min="8207" max="8208" width="30.125" style="769" bestFit="1" customWidth="1"/>
    <col min="8209" max="8210" width="21" style="769" bestFit="1" customWidth="1"/>
    <col min="8211" max="8211" width="18.75" style="769" bestFit="1" customWidth="1"/>
    <col min="8212" max="8212" width="21" style="769" bestFit="1" customWidth="1"/>
    <col min="8213" max="8214" width="9.75" style="769" bestFit="1" customWidth="1"/>
    <col min="8215" max="8215" width="18.875" style="769" bestFit="1" customWidth="1"/>
    <col min="8216" max="8216" width="9.75" style="769" bestFit="1" customWidth="1"/>
    <col min="8217" max="8217" width="18.875" style="769" bestFit="1" customWidth="1"/>
    <col min="8218" max="8219" width="9.75" style="769" bestFit="1" customWidth="1"/>
    <col min="8220" max="8221" width="12.125" style="769" bestFit="1" customWidth="1"/>
    <col min="8222" max="8222" width="7.125" style="769" bestFit="1" customWidth="1"/>
    <col min="8223" max="8223" width="9.75" style="769" bestFit="1" customWidth="1"/>
    <col min="8224" max="8224" width="15.5" style="769" bestFit="1" customWidth="1"/>
    <col min="8225" max="8225" width="19.375" style="769" bestFit="1" customWidth="1"/>
    <col min="8226" max="8226" width="5.75" style="769" bestFit="1" customWidth="1"/>
    <col min="8227" max="8227" width="9.75" style="769" bestFit="1" customWidth="1"/>
    <col min="8228" max="8228" width="11.875" style="769" bestFit="1" customWidth="1"/>
    <col min="8229" max="8229" width="9.125" style="769" bestFit="1" customWidth="1"/>
    <col min="8230" max="8230" width="10.5" style="769" bestFit="1" customWidth="1"/>
    <col min="8231" max="8231" width="16.375" style="769" bestFit="1" customWidth="1"/>
    <col min="8232" max="8232" width="12.125" style="769" bestFit="1" customWidth="1"/>
    <col min="8233" max="8233" width="10.375" style="769" bestFit="1" customWidth="1"/>
    <col min="8234" max="8234" width="11.875" style="769" bestFit="1" customWidth="1"/>
    <col min="8235" max="8243" width="16.375" style="769" bestFit="1" customWidth="1"/>
    <col min="8244" max="8244" width="10.625" style="769" bestFit="1" customWidth="1"/>
    <col min="8245" max="8245" width="11.875" style="769" bestFit="1" customWidth="1"/>
    <col min="8246" max="8246" width="16.375" style="769" bestFit="1" customWidth="1"/>
    <col min="8247" max="8247" width="20.75" style="769" bestFit="1" customWidth="1"/>
    <col min="8248" max="8248" width="16.375" style="769" bestFit="1" customWidth="1"/>
    <col min="8249" max="8249" width="20.75" style="769" bestFit="1" customWidth="1"/>
    <col min="8250" max="8250" width="16.375" style="769" bestFit="1" customWidth="1"/>
    <col min="8251" max="8251" width="20.75" style="769" bestFit="1" customWidth="1"/>
    <col min="8252" max="8252" width="16.375" style="769" bestFit="1" customWidth="1"/>
    <col min="8253" max="8253" width="20.75" style="769" bestFit="1" customWidth="1"/>
    <col min="8254" max="8254" width="16.375" style="769" bestFit="1" customWidth="1"/>
    <col min="8255" max="8255" width="20.75" style="769" bestFit="1" customWidth="1"/>
    <col min="8256" max="8256" width="14.125" style="769" bestFit="1" customWidth="1"/>
    <col min="8257" max="8257" width="18.625" style="769" bestFit="1" customWidth="1"/>
    <col min="8258" max="8258" width="16.375" style="769" bestFit="1" customWidth="1"/>
    <col min="8259" max="8259" width="20.75" style="769" bestFit="1" customWidth="1"/>
    <col min="8260" max="8260" width="16.375" style="769" bestFit="1" customWidth="1"/>
    <col min="8261" max="8261" width="20.75" style="769" bestFit="1" customWidth="1"/>
    <col min="8262" max="8267" width="23" style="769" bestFit="1" customWidth="1"/>
    <col min="8268" max="8269" width="18.625" style="769" bestFit="1" customWidth="1"/>
    <col min="8270" max="8270" width="10.5" style="769" bestFit="1" customWidth="1"/>
    <col min="8271" max="8271" width="11.875" style="769" bestFit="1" customWidth="1"/>
    <col min="8272" max="8272" width="10.5" style="769" bestFit="1" customWidth="1"/>
    <col min="8273" max="8274" width="11.875" style="769" bestFit="1" customWidth="1"/>
    <col min="8275" max="8275" width="16.375" style="769" bestFit="1" customWidth="1"/>
    <col min="8276" max="8276" width="17.875" style="769" bestFit="1" customWidth="1"/>
    <col min="8277" max="8277" width="22.25" style="769" bestFit="1" customWidth="1"/>
    <col min="8278" max="8278" width="7.75" style="769" bestFit="1" customWidth="1"/>
    <col min="8279" max="8281" width="11.875" style="769" bestFit="1" customWidth="1"/>
    <col min="8282" max="8282" width="16.375" style="769" bestFit="1" customWidth="1"/>
    <col min="8283" max="8285" width="11.875" style="769" bestFit="1" customWidth="1"/>
    <col min="8286" max="8286" width="14.125" style="769" bestFit="1" customWidth="1"/>
    <col min="8287" max="8287" width="11.875" style="769" bestFit="1" customWidth="1"/>
    <col min="8288" max="8288" width="16.375" style="769" bestFit="1" customWidth="1"/>
    <col min="8289" max="8289" width="18.625" style="769" bestFit="1" customWidth="1"/>
    <col min="8290" max="8290" width="10.5" style="769" bestFit="1" customWidth="1"/>
    <col min="8291" max="8291" width="14.25" style="769" bestFit="1" customWidth="1"/>
    <col min="8292" max="8293" width="13.375" style="769" bestFit="1" customWidth="1"/>
    <col min="8294" max="8294" width="16.375" style="769" bestFit="1" customWidth="1"/>
    <col min="8295" max="8295" width="16.5" style="769" bestFit="1" customWidth="1"/>
    <col min="8296" max="8297" width="20.125" style="769" bestFit="1" customWidth="1"/>
    <col min="8298" max="8299" width="23" style="769" bestFit="1" customWidth="1"/>
    <col min="8300" max="8300" width="18.625" style="769" bestFit="1" customWidth="1"/>
    <col min="8301" max="8301" width="9.25" style="769" bestFit="1" customWidth="1"/>
    <col min="8302" max="8302" width="7.25" style="769" bestFit="1" customWidth="1"/>
    <col min="8303" max="8303" width="10.375" style="769" bestFit="1" customWidth="1"/>
    <col min="8304" max="8305" width="11.875" style="769" bestFit="1" customWidth="1"/>
    <col min="8306" max="8306" width="14.375" style="769" bestFit="1" customWidth="1"/>
    <col min="8307" max="8307" width="11.875" style="769" bestFit="1" customWidth="1"/>
    <col min="8308" max="8309" width="16.375" style="769" bestFit="1" customWidth="1"/>
    <col min="8310" max="8310" width="11.875" style="769" bestFit="1" customWidth="1"/>
    <col min="8311" max="8312" width="16.375" style="769" bestFit="1" customWidth="1"/>
    <col min="8313" max="8313" width="17.875" style="769" bestFit="1" customWidth="1"/>
    <col min="8314" max="8314" width="16.375" style="769" bestFit="1" customWidth="1"/>
    <col min="8315" max="8315" width="17.875" style="769" bestFit="1" customWidth="1"/>
    <col min="8316" max="8316" width="5.75" style="769" bestFit="1" customWidth="1"/>
    <col min="8317" max="8318" width="9.75" style="769" bestFit="1" customWidth="1"/>
    <col min="8319" max="8319" width="7.75" style="769" bestFit="1" customWidth="1"/>
    <col min="8320" max="8320" width="9.75" style="769" bestFit="1" customWidth="1"/>
    <col min="8321" max="8321" width="59.375" style="769" bestFit="1" customWidth="1"/>
    <col min="8322" max="8322" width="45.5" style="769" bestFit="1" customWidth="1"/>
    <col min="8323" max="8323" width="27.625" style="769" bestFit="1" customWidth="1"/>
    <col min="8324" max="8324" width="11.875" style="769" bestFit="1" customWidth="1"/>
    <col min="8325" max="8328" width="14.125" style="769" bestFit="1" customWidth="1"/>
    <col min="8329" max="8329" width="15.625" style="769" bestFit="1" customWidth="1"/>
    <col min="8330" max="8330" width="14.125" style="769" bestFit="1" customWidth="1"/>
    <col min="8331" max="8332" width="19.625" style="769" bestFit="1" customWidth="1"/>
    <col min="8333" max="8333" width="21.875" style="769" bestFit="1" customWidth="1"/>
    <col min="8334" max="8334" width="19.375" style="769" bestFit="1" customWidth="1"/>
    <col min="8335" max="8335" width="16.375" style="769" bestFit="1" customWidth="1"/>
    <col min="8336" max="8336" width="23" style="769" bestFit="1" customWidth="1"/>
    <col min="8337" max="8338" width="14.125" style="769" bestFit="1" customWidth="1"/>
    <col min="8339" max="8339" width="23.25" style="769" bestFit="1" customWidth="1"/>
    <col min="8340" max="8341" width="14.375" style="769" bestFit="1" customWidth="1"/>
    <col min="8342" max="8342" width="23.125" style="769" bestFit="1" customWidth="1"/>
    <col min="8343" max="8343" width="18.875" style="769" bestFit="1" customWidth="1"/>
    <col min="8344" max="8344" width="14.375" style="769" bestFit="1" customWidth="1"/>
    <col min="8345" max="8345" width="16.5" style="769" bestFit="1" customWidth="1"/>
    <col min="8346" max="8346" width="25.25" style="769" bestFit="1" customWidth="1"/>
    <col min="8347" max="8348" width="18.625" style="769" bestFit="1" customWidth="1"/>
    <col min="8349" max="8349" width="23" style="769" bestFit="1" customWidth="1"/>
    <col min="8350" max="8351" width="26.75" style="769" bestFit="1" customWidth="1"/>
    <col min="8352" max="8352" width="25.25" style="769" bestFit="1" customWidth="1"/>
    <col min="8353" max="8353" width="29.625" style="769" bestFit="1" customWidth="1"/>
    <col min="8354" max="8354" width="25.25" style="769" bestFit="1" customWidth="1"/>
    <col min="8355" max="8355" width="29.625" style="769" bestFit="1" customWidth="1"/>
    <col min="8356" max="8359" width="20.875" style="769" bestFit="1" customWidth="1"/>
    <col min="8360" max="8360" width="13.875" style="769" bestFit="1" customWidth="1"/>
    <col min="8361" max="8361" width="16.5" style="769" bestFit="1" customWidth="1"/>
    <col min="8362" max="8362" width="7.75" style="769" bestFit="1" customWidth="1"/>
    <col min="8363" max="8363" width="20.75" style="769" bestFit="1" customWidth="1"/>
    <col min="8364" max="8366" width="16.375" style="769" bestFit="1" customWidth="1"/>
    <col min="8367" max="8370" width="31" style="769" bestFit="1" customWidth="1"/>
    <col min="8371" max="8372" width="18.625" style="769" bestFit="1" customWidth="1"/>
    <col min="8373" max="8373" width="16.375" style="769" bestFit="1" customWidth="1"/>
    <col min="8374" max="8375" width="18.625" style="769" bestFit="1" customWidth="1"/>
    <col min="8376" max="8376" width="16.375" style="769" bestFit="1" customWidth="1"/>
    <col min="8377" max="8378" width="18.625" style="769" bestFit="1" customWidth="1"/>
    <col min="8379" max="8379" width="20.75" style="769" bestFit="1" customWidth="1"/>
    <col min="8380" max="8381" width="23" style="769" bestFit="1" customWidth="1"/>
    <col min="8382" max="8382" width="25.25" style="769" bestFit="1" customWidth="1"/>
    <col min="8383" max="8383" width="23" style="769" bestFit="1" customWidth="1"/>
    <col min="8384" max="8384" width="20.75" style="769" bestFit="1" customWidth="1"/>
    <col min="8385" max="8386" width="23" style="769" bestFit="1" customWidth="1"/>
    <col min="8387" max="8387" width="25.25" style="769" bestFit="1" customWidth="1"/>
    <col min="8388" max="8388" width="23" style="769" bestFit="1" customWidth="1"/>
    <col min="8389" max="8389" width="18.625" style="769" bestFit="1" customWidth="1"/>
    <col min="8390" max="8392" width="20.75" style="769" bestFit="1" customWidth="1"/>
    <col min="8393" max="8393" width="19.75" style="769" bestFit="1" customWidth="1"/>
    <col min="8394" max="8395" width="22" style="769" bestFit="1" customWidth="1"/>
    <col min="8396" max="8396" width="14.125" style="769" bestFit="1" customWidth="1"/>
    <col min="8397" max="8398" width="20.75" style="769" bestFit="1" customWidth="1"/>
    <col min="8399" max="8400" width="18.625" style="769" bestFit="1" customWidth="1"/>
    <col min="8401" max="8403" width="20.75" style="769" bestFit="1" customWidth="1"/>
    <col min="8404" max="8405" width="23" style="769" bestFit="1" customWidth="1"/>
    <col min="8406" max="8406" width="20.75" style="769" bestFit="1" customWidth="1"/>
    <col min="8407" max="8408" width="23" style="769" bestFit="1" customWidth="1"/>
    <col min="8409" max="8409" width="25.25" style="769" bestFit="1" customWidth="1"/>
    <col min="8410" max="8411" width="23" style="769" bestFit="1" customWidth="1"/>
    <col min="8412" max="8414" width="25.25" style="769" bestFit="1" customWidth="1"/>
    <col min="8415" max="8416" width="27.5" style="769" bestFit="1" customWidth="1"/>
    <col min="8417" max="8417" width="25.25" style="769" bestFit="1" customWidth="1"/>
    <col min="8418" max="8419" width="27.5" style="769" bestFit="1" customWidth="1"/>
    <col min="8420" max="8420" width="29.625" style="769" bestFit="1" customWidth="1"/>
    <col min="8421" max="8421" width="27.5" style="769" bestFit="1" customWidth="1"/>
    <col min="8422" max="8422" width="24.5" style="769" bestFit="1" customWidth="1"/>
    <col min="8423" max="8423" width="29" style="769" bestFit="1" customWidth="1"/>
    <col min="8424" max="8425" width="20.75" style="769" bestFit="1" customWidth="1"/>
    <col min="8426" max="8426" width="27.5" style="769" bestFit="1" customWidth="1"/>
    <col min="8427" max="8428" width="23" style="769" bestFit="1" customWidth="1"/>
    <col min="8429" max="8429" width="29.625" style="769" bestFit="1" customWidth="1"/>
    <col min="8430" max="8430" width="9.125" style="769" bestFit="1" customWidth="1"/>
    <col min="8431" max="8433" width="18.125" style="769" bestFit="1" customWidth="1"/>
    <col min="8434" max="8434" width="20.375" style="769" bestFit="1" customWidth="1"/>
    <col min="8435" max="8435" width="25.25" style="769" bestFit="1" customWidth="1"/>
    <col min="8436" max="8436" width="27.5" style="769" bestFit="1" customWidth="1"/>
    <col min="8437" max="8438" width="9.125" style="769" bestFit="1" customWidth="1"/>
    <col min="8439" max="8439" width="11.25" style="769" bestFit="1" customWidth="1"/>
    <col min="8440" max="8440" width="15" style="769" bestFit="1" customWidth="1"/>
    <col min="8441" max="8441" width="16.375" style="769" bestFit="1" customWidth="1"/>
    <col min="8442" max="8444" width="23.25" style="769" bestFit="1" customWidth="1"/>
    <col min="8445" max="8446" width="20.75" style="769" bestFit="1" customWidth="1"/>
    <col min="8447" max="8447" width="6.625" style="769" bestFit="1" customWidth="1"/>
    <col min="8448" max="8448" width="9" style="769"/>
    <col min="8449" max="8449" width="16.375" style="769" bestFit="1" customWidth="1"/>
    <col min="8450" max="8450" width="14.125" style="769" bestFit="1" customWidth="1"/>
    <col min="8451" max="8453" width="9.75" style="769" bestFit="1" customWidth="1"/>
    <col min="8454" max="8454" width="14.125" style="769" bestFit="1" customWidth="1"/>
    <col min="8455" max="8455" width="15.25" style="769" customWidth="1"/>
    <col min="8456" max="8456" width="14.125" style="769" bestFit="1" customWidth="1"/>
    <col min="8457" max="8457" width="15.25" style="769" bestFit="1" customWidth="1"/>
    <col min="8458" max="8460" width="13.625" style="769" bestFit="1" customWidth="1"/>
    <col min="8461" max="8461" width="12" style="769" bestFit="1" customWidth="1"/>
    <col min="8462" max="8462" width="22.125" style="769" bestFit="1" customWidth="1"/>
    <col min="8463" max="8464" width="30.125" style="769" bestFit="1" customWidth="1"/>
    <col min="8465" max="8466" width="21" style="769" bestFit="1" customWidth="1"/>
    <col min="8467" max="8467" width="18.75" style="769" bestFit="1" customWidth="1"/>
    <col min="8468" max="8468" width="21" style="769" bestFit="1" customWidth="1"/>
    <col min="8469" max="8470" width="9.75" style="769" bestFit="1" customWidth="1"/>
    <col min="8471" max="8471" width="18.875" style="769" bestFit="1" customWidth="1"/>
    <col min="8472" max="8472" width="9.75" style="769" bestFit="1" customWidth="1"/>
    <col min="8473" max="8473" width="18.875" style="769" bestFit="1" customWidth="1"/>
    <col min="8474" max="8475" width="9.75" style="769" bestFit="1" customWidth="1"/>
    <col min="8476" max="8477" width="12.125" style="769" bestFit="1" customWidth="1"/>
    <col min="8478" max="8478" width="7.125" style="769" bestFit="1" customWidth="1"/>
    <col min="8479" max="8479" width="9.75" style="769" bestFit="1" customWidth="1"/>
    <col min="8480" max="8480" width="15.5" style="769" bestFit="1" customWidth="1"/>
    <col min="8481" max="8481" width="19.375" style="769" bestFit="1" customWidth="1"/>
    <col min="8482" max="8482" width="5.75" style="769" bestFit="1" customWidth="1"/>
    <col min="8483" max="8483" width="9.75" style="769" bestFit="1" customWidth="1"/>
    <col min="8484" max="8484" width="11.875" style="769" bestFit="1" customWidth="1"/>
    <col min="8485" max="8485" width="9.125" style="769" bestFit="1" customWidth="1"/>
    <col min="8486" max="8486" width="10.5" style="769" bestFit="1" customWidth="1"/>
    <col min="8487" max="8487" width="16.375" style="769" bestFit="1" customWidth="1"/>
    <col min="8488" max="8488" width="12.125" style="769" bestFit="1" customWidth="1"/>
    <col min="8489" max="8489" width="10.375" style="769" bestFit="1" customWidth="1"/>
    <col min="8490" max="8490" width="11.875" style="769" bestFit="1" customWidth="1"/>
    <col min="8491" max="8499" width="16.375" style="769" bestFit="1" customWidth="1"/>
    <col min="8500" max="8500" width="10.625" style="769" bestFit="1" customWidth="1"/>
    <col min="8501" max="8501" width="11.875" style="769" bestFit="1" customWidth="1"/>
    <col min="8502" max="8502" width="16.375" style="769" bestFit="1" customWidth="1"/>
    <col min="8503" max="8503" width="20.75" style="769" bestFit="1" customWidth="1"/>
    <col min="8504" max="8504" width="16.375" style="769" bestFit="1" customWidth="1"/>
    <col min="8505" max="8505" width="20.75" style="769" bestFit="1" customWidth="1"/>
    <col min="8506" max="8506" width="16.375" style="769" bestFit="1" customWidth="1"/>
    <col min="8507" max="8507" width="20.75" style="769" bestFit="1" customWidth="1"/>
    <col min="8508" max="8508" width="16.375" style="769" bestFit="1" customWidth="1"/>
    <col min="8509" max="8509" width="20.75" style="769" bestFit="1" customWidth="1"/>
    <col min="8510" max="8510" width="16.375" style="769" bestFit="1" customWidth="1"/>
    <col min="8511" max="8511" width="20.75" style="769" bestFit="1" customWidth="1"/>
    <col min="8512" max="8512" width="14.125" style="769" bestFit="1" customWidth="1"/>
    <col min="8513" max="8513" width="18.625" style="769" bestFit="1" customWidth="1"/>
    <col min="8514" max="8514" width="16.375" style="769" bestFit="1" customWidth="1"/>
    <col min="8515" max="8515" width="20.75" style="769" bestFit="1" customWidth="1"/>
    <col min="8516" max="8516" width="16.375" style="769" bestFit="1" customWidth="1"/>
    <col min="8517" max="8517" width="20.75" style="769" bestFit="1" customWidth="1"/>
    <col min="8518" max="8523" width="23" style="769" bestFit="1" customWidth="1"/>
    <col min="8524" max="8525" width="18.625" style="769" bestFit="1" customWidth="1"/>
    <col min="8526" max="8526" width="10.5" style="769" bestFit="1" customWidth="1"/>
    <col min="8527" max="8527" width="11.875" style="769" bestFit="1" customWidth="1"/>
    <col min="8528" max="8528" width="10.5" style="769" bestFit="1" customWidth="1"/>
    <col min="8529" max="8530" width="11.875" style="769" bestFit="1" customWidth="1"/>
    <col min="8531" max="8531" width="16.375" style="769" bestFit="1" customWidth="1"/>
    <col min="8532" max="8532" width="17.875" style="769" bestFit="1" customWidth="1"/>
    <col min="8533" max="8533" width="22.25" style="769" bestFit="1" customWidth="1"/>
    <col min="8534" max="8534" width="7.75" style="769" bestFit="1" customWidth="1"/>
    <col min="8535" max="8537" width="11.875" style="769" bestFit="1" customWidth="1"/>
    <col min="8538" max="8538" width="16.375" style="769" bestFit="1" customWidth="1"/>
    <col min="8539" max="8541" width="11.875" style="769" bestFit="1" customWidth="1"/>
    <col min="8542" max="8542" width="14.125" style="769" bestFit="1" customWidth="1"/>
    <col min="8543" max="8543" width="11.875" style="769" bestFit="1" customWidth="1"/>
    <col min="8544" max="8544" width="16.375" style="769" bestFit="1" customWidth="1"/>
    <col min="8545" max="8545" width="18.625" style="769" bestFit="1" customWidth="1"/>
    <col min="8546" max="8546" width="10.5" style="769" bestFit="1" customWidth="1"/>
    <col min="8547" max="8547" width="14.25" style="769" bestFit="1" customWidth="1"/>
    <col min="8548" max="8549" width="13.375" style="769" bestFit="1" customWidth="1"/>
    <col min="8550" max="8550" width="16.375" style="769" bestFit="1" customWidth="1"/>
    <col min="8551" max="8551" width="16.5" style="769" bestFit="1" customWidth="1"/>
    <col min="8552" max="8553" width="20.125" style="769" bestFit="1" customWidth="1"/>
    <col min="8554" max="8555" width="23" style="769" bestFit="1" customWidth="1"/>
    <col min="8556" max="8556" width="18.625" style="769" bestFit="1" customWidth="1"/>
    <col min="8557" max="8557" width="9.25" style="769" bestFit="1" customWidth="1"/>
    <col min="8558" max="8558" width="7.25" style="769" bestFit="1" customWidth="1"/>
    <col min="8559" max="8559" width="10.375" style="769" bestFit="1" customWidth="1"/>
    <col min="8560" max="8561" width="11.875" style="769" bestFit="1" customWidth="1"/>
    <col min="8562" max="8562" width="14.375" style="769" bestFit="1" customWidth="1"/>
    <col min="8563" max="8563" width="11.875" style="769" bestFit="1" customWidth="1"/>
    <col min="8564" max="8565" width="16.375" style="769" bestFit="1" customWidth="1"/>
    <col min="8566" max="8566" width="11.875" style="769" bestFit="1" customWidth="1"/>
    <col min="8567" max="8568" width="16.375" style="769" bestFit="1" customWidth="1"/>
    <col min="8569" max="8569" width="17.875" style="769" bestFit="1" customWidth="1"/>
    <col min="8570" max="8570" width="16.375" style="769" bestFit="1" customWidth="1"/>
    <col min="8571" max="8571" width="17.875" style="769" bestFit="1" customWidth="1"/>
    <col min="8572" max="8572" width="5.75" style="769" bestFit="1" customWidth="1"/>
    <col min="8573" max="8574" width="9.75" style="769" bestFit="1" customWidth="1"/>
    <col min="8575" max="8575" width="7.75" style="769" bestFit="1" customWidth="1"/>
    <col min="8576" max="8576" width="9.75" style="769" bestFit="1" customWidth="1"/>
    <col min="8577" max="8577" width="59.375" style="769" bestFit="1" customWidth="1"/>
    <col min="8578" max="8578" width="45.5" style="769" bestFit="1" customWidth="1"/>
    <col min="8579" max="8579" width="27.625" style="769" bestFit="1" customWidth="1"/>
    <col min="8580" max="8580" width="11.875" style="769" bestFit="1" customWidth="1"/>
    <col min="8581" max="8584" width="14.125" style="769" bestFit="1" customWidth="1"/>
    <col min="8585" max="8585" width="15.625" style="769" bestFit="1" customWidth="1"/>
    <col min="8586" max="8586" width="14.125" style="769" bestFit="1" customWidth="1"/>
    <col min="8587" max="8588" width="19.625" style="769" bestFit="1" customWidth="1"/>
    <col min="8589" max="8589" width="21.875" style="769" bestFit="1" customWidth="1"/>
    <col min="8590" max="8590" width="19.375" style="769" bestFit="1" customWidth="1"/>
    <col min="8591" max="8591" width="16.375" style="769" bestFit="1" customWidth="1"/>
    <col min="8592" max="8592" width="23" style="769" bestFit="1" customWidth="1"/>
    <col min="8593" max="8594" width="14.125" style="769" bestFit="1" customWidth="1"/>
    <col min="8595" max="8595" width="23.25" style="769" bestFit="1" customWidth="1"/>
    <col min="8596" max="8597" width="14.375" style="769" bestFit="1" customWidth="1"/>
    <col min="8598" max="8598" width="23.125" style="769" bestFit="1" customWidth="1"/>
    <col min="8599" max="8599" width="18.875" style="769" bestFit="1" customWidth="1"/>
    <col min="8600" max="8600" width="14.375" style="769" bestFit="1" customWidth="1"/>
    <col min="8601" max="8601" width="16.5" style="769" bestFit="1" customWidth="1"/>
    <col min="8602" max="8602" width="25.25" style="769" bestFit="1" customWidth="1"/>
    <col min="8603" max="8604" width="18.625" style="769" bestFit="1" customWidth="1"/>
    <col min="8605" max="8605" width="23" style="769" bestFit="1" customWidth="1"/>
    <col min="8606" max="8607" width="26.75" style="769" bestFit="1" customWidth="1"/>
    <col min="8608" max="8608" width="25.25" style="769" bestFit="1" customWidth="1"/>
    <col min="8609" max="8609" width="29.625" style="769" bestFit="1" customWidth="1"/>
    <col min="8610" max="8610" width="25.25" style="769" bestFit="1" customWidth="1"/>
    <col min="8611" max="8611" width="29.625" style="769" bestFit="1" customWidth="1"/>
    <col min="8612" max="8615" width="20.875" style="769" bestFit="1" customWidth="1"/>
    <col min="8616" max="8616" width="13.875" style="769" bestFit="1" customWidth="1"/>
    <col min="8617" max="8617" width="16.5" style="769" bestFit="1" customWidth="1"/>
    <col min="8618" max="8618" width="7.75" style="769" bestFit="1" customWidth="1"/>
    <col min="8619" max="8619" width="20.75" style="769" bestFit="1" customWidth="1"/>
    <col min="8620" max="8622" width="16.375" style="769" bestFit="1" customWidth="1"/>
    <col min="8623" max="8626" width="31" style="769" bestFit="1" customWidth="1"/>
    <col min="8627" max="8628" width="18.625" style="769" bestFit="1" customWidth="1"/>
    <col min="8629" max="8629" width="16.375" style="769" bestFit="1" customWidth="1"/>
    <col min="8630" max="8631" width="18.625" style="769" bestFit="1" customWidth="1"/>
    <col min="8632" max="8632" width="16.375" style="769" bestFit="1" customWidth="1"/>
    <col min="8633" max="8634" width="18.625" style="769" bestFit="1" customWidth="1"/>
    <col min="8635" max="8635" width="20.75" style="769" bestFit="1" customWidth="1"/>
    <col min="8636" max="8637" width="23" style="769" bestFit="1" customWidth="1"/>
    <col min="8638" max="8638" width="25.25" style="769" bestFit="1" customWidth="1"/>
    <col min="8639" max="8639" width="23" style="769" bestFit="1" customWidth="1"/>
    <col min="8640" max="8640" width="20.75" style="769" bestFit="1" customWidth="1"/>
    <col min="8641" max="8642" width="23" style="769" bestFit="1" customWidth="1"/>
    <col min="8643" max="8643" width="25.25" style="769" bestFit="1" customWidth="1"/>
    <col min="8644" max="8644" width="23" style="769" bestFit="1" customWidth="1"/>
    <col min="8645" max="8645" width="18.625" style="769" bestFit="1" customWidth="1"/>
    <col min="8646" max="8648" width="20.75" style="769" bestFit="1" customWidth="1"/>
    <col min="8649" max="8649" width="19.75" style="769" bestFit="1" customWidth="1"/>
    <col min="8650" max="8651" width="22" style="769" bestFit="1" customWidth="1"/>
    <col min="8652" max="8652" width="14.125" style="769" bestFit="1" customWidth="1"/>
    <col min="8653" max="8654" width="20.75" style="769" bestFit="1" customWidth="1"/>
    <col min="8655" max="8656" width="18.625" style="769" bestFit="1" customWidth="1"/>
    <col min="8657" max="8659" width="20.75" style="769" bestFit="1" customWidth="1"/>
    <col min="8660" max="8661" width="23" style="769" bestFit="1" customWidth="1"/>
    <col min="8662" max="8662" width="20.75" style="769" bestFit="1" customWidth="1"/>
    <col min="8663" max="8664" width="23" style="769" bestFit="1" customWidth="1"/>
    <col min="8665" max="8665" width="25.25" style="769" bestFit="1" customWidth="1"/>
    <col min="8666" max="8667" width="23" style="769" bestFit="1" customWidth="1"/>
    <col min="8668" max="8670" width="25.25" style="769" bestFit="1" customWidth="1"/>
    <col min="8671" max="8672" width="27.5" style="769" bestFit="1" customWidth="1"/>
    <col min="8673" max="8673" width="25.25" style="769" bestFit="1" customWidth="1"/>
    <col min="8674" max="8675" width="27.5" style="769" bestFit="1" customWidth="1"/>
    <col min="8676" max="8676" width="29.625" style="769" bestFit="1" customWidth="1"/>
    <col min="8677" max="8677" width="27.5" style="769" bestFit="1" customWidth="1"/>
    <col min="8678" max="8678" width="24.5" style="769" bestFit="1" customWidth="1"/>
    <col min="8679" max="8679" width="29" style="769" bestFit="1" customWidth="1"/>
    <col min="8680" max="8681" width="20.75" style="769" bestFit="1" customWidth="1"/>
    <col min="8682" max="8682" width="27.5" style="769" bestFit="1" customWidth="1"/>
    <col min="8683" max="8684" width="23" style="769" bestFit="1" customWidth="1"/>
    <col min="8685" max="8685" width="29.625" style="769" bestFit="1" customWidth="1"/>
    <col min="8686" max="8686" width="9.125" style="769" bestFit="1" customWidth="1"/>
    <col min="8687" max="8689" width="18.125" style="769" bestFit="1" customWidth="1"/>
    <col min="8690" max="8690" width="20.375" style="769" bestFit="1" customWidth="1"/>
    <col min="8691" max="8691" width="25.25" style="769" bestFit="1" customWidth="1"/>
    <col min="8692" max="8692" width="27.5" style="769" bestFit="1" customWidth="1"/>
    <col min="8693" max="8694" width="9.125" style="769" bestFit="1" customWidth="1"/>
    <col min="8695" max="8695" width="11.25" style="769" bestFit="1" customWidth="1"/>
    <col min="8696" max="8696" width="15" style="769" bestFit="1" customWidth="1"/>
    <col min="8697" max="8697" width="16.375" style="769" bestFit="1" customWidth="1"/>
    <col min="8698" max="8700" width="23.25" style="769" bestFit="1" customWidth="1"/>
    <col min="8701" max="8702" width="20.75" style="769" bestFit="1" customWidth="1"/>
    <col min="8703" max="8703" width="6.625" style="769" bestFit="1" customWidth="1"/>
    <col min="8704" max="8704" width="9" style="769"/>
    <col min="8705" max="8705" width="16.375" style="769" bestFit="1" customWidth="1"/>
    <col min="8706" max="8706" width="14.125" style="769" bestFit="1" customWidth="1"/>
    <col min="8707" max="8709" width="9.75" style="769" bestFit="1" customWidth="1"/>
    <col min="8710" max="8710" width="14.125" style="769" bestFit="1" customWidth="1"/>
    <col min="8711" max="8711" width="15.25" style="769" customWidth="1"/>
    <col min="8712" max="8712" width="14.125" style="769" bestFit="1" customWidth="1"/>
    <col min="8713" max="8713" width="15.25" style="769" bestFit="1" customWidth="1"/>
    <col min="8714" max="8716" width="13.625" style="769" bestFit="1" customWidth="1"/>
    <col min="8717" max="8717" width="12" style="769" bestFit="1" customWidth="1"/>
    <col min="8718" max="8718" width="22.125" style="769" bestFit="1" customWidth="1"/>
    <col min="8719" max="8720" width="30.125" style="769" bestFit="1" customWidth="1"/>
    <col min="8721" max="8722" width="21" style="769" bestFit="1" customWidth="1"/>
    <col min="8723" max="8723" width="18.75" style="769" bestFit="1" customWidth="1"/>
    <col min="8724" max="8724" width="21" style="769" bestFit="1" customWidth="1"/>
    <col min="8725" max="8726" width="9.75" style="769" bestFit="1" customWidth="1"/>
    <col min="8727" max="8727" width="18.875" style="769" bestFit="1" customWidth="1"/>
    <col min="8728" max="8728" width="9.75" style="769" bestFit="1" customWidth="1"/>
    <col min="8729" max="8729" width="18.875" style="769" bestFit="1" customWidth="1"/>
    <col min="8730" max="8731" width="9.75" style="769" bestFit="1" customWidth="1"/>
    <col min="8732" max="8733" width="12.125" style="769" bestFit="1" customWidth="1"/>
    <col min="8734" max="8734" width="7.125" style="769" bestFit="1" customWidth="1"/>
    <col min="8735" max="8735" width="9.75" style="769" bestFit="1" customWidth="1"/>
    <col min="8736" max="8736" width="15.5" style="769" bestFit="1" customWidth="1"/>
    <col min="8737" max="8737" width="19.375" style="769" bestFit="1" customWidth="1"/>
    <col min="8738" max="8738" width="5.75" style="769" bestFit="1" customWidth="1"/>
    <col min="8739" max="8739" width="9.75" style="769" bestFit="1" customWidth="1"/>
    <col min="8740" max="8740" width="11.875" style="769" bestFit="1" customWidth="1"/>
    <col min="8741" max="8741" width="9.125" style="769" bestFit="1" customWidth="1"/>
    <col min="8742" max="8742" width="10.5" style="769" bestFit="1" customWidth="1"/>
    <col min="8743" max="8743" width="16.375" style="769" bestFit="1" customWidth="1"/>
    <col min="8744" max="8744" width="12.125" style="769" bestFit="1" customWidth="1"/>
    <col min="8745" max="8745" width="10.375" style="769" bestFit="1" customWidth="1"/>
    <col min="8746" max="8746" width="11.875" style="769" bestFit="1" customWidth="1"/>
    <col min="8747" max="8755" width="16.375" style="769" bestFit="1" customWidth="1"/>
    <col min="8756" max="8756" width="10.625" style="769" bestFit="1" customWidth="1"/>
    <col min="8757" max="8757" width="11.875" style="769" bestFit="1" customWidth="1"/>
    <col min="8758" max="8758" width="16.375" style="769" bestFit="1" customWidth="1"/>
    <col min="8759" max="8759" width="20.75" style="769" bestFit="1" customWidth="1"/>
    <col min="8760" max="8760" width="16.375" style="769" bestFit="1" customWidth="1"/>
    <col min="8761" max="8761" width="20.75" style="769" bestFit="1" customWidth="1"/>
    <col min="8762" max="8762" width="16.375" style="769" bestFit="1" customWidth="1"/>
    <col min="8763" max="8763" width="20.75" style="769" bestFit="1" customWidth="1"/>
    <col min="8764" max="8764" width="16.375" style="769" bestFit="1" customWidth="1"/>
    <col min="8765" max="8765" width="20.75" style="769" bestFit="1" customWidth="1"/>
    <col min="8766" max="8766" width="16.375" style="769" bestFit="1" customWidth="1"/>
    <col min="8767" max="8767" width="20.75" style="769" bestFit="1" customWidth="1"/>
    <col min="8768" max="8768" width="14.125" style="769" bestFit="1" customWidth="1"/>
    <col min="8769" max="8769" width="18.625" style="769" bestFit="1" customWidth="1"/>
    <col min="8770" max="8770" width="16.375" style="769" bestFit="1" customWidth="1"/>
    <col min="8771" max="8771" width="20.75" style="769" bestFit="1" customWidth="1"/>
    <col min="8772" max="8772" width="16.375" style="769" bestFit="1" customWidth="1"/>
    <col min="8773" max="8773" width="20.75" style="769" bestFit="1" customWidth="1"/>
    <col min="8774" max="8779" width="23" style="769" bestFit="1" customWidth="1"/>
    <col min="8780" max="8781" width="18.625" style="769" bestFit="1" customWidth="1"/>
    <col min="8782" max="8782" width="10.5" style="769" bestFit="1" customWidth="1"/>
    <col min="8783" max="8783" width="11.875" style="769" bestFit="1" customWidth="1"/>
    <col min="8784" max="8784" width="10.5" style="769" bestFit="1" customWidth="1"/>
    <col min="8785" max="8786" width="11.875" style="769" bestFit="1" customWidth="1"/>
    <col min="8787" max="8787" width="16.375" style="769" bestFit="1" customWidth="1"/>
    <col min="8788" max="8788" width="17.875" style="769" bestFit="1" customWidth="1"/>
    <col min="8789" max="8789" width="22.25" style="769" bestFit="1" customWidth="1"/>
    <col min="8790" max="8790" width="7.75" style="769" bestFit="1" customWidth="1"/>
    <col min="8791" max="8793" width="11.875" style="769" bestFit="1" customWidth="1"/>
    <col min="8794" max="8794" width="16.375" style="769" bestFit="1" customWidth="1"/>
    <col min="8795" max="8797" width="11.875" style="769" bestFit="1" customWidth="1"/>
    <col min="8798" max="8798" width="14.125" style="769" bestFit="1" customWidth="1"/>
    <col min="8799" max="8799" width="11.875" style="769" bestFit="1" customWidth="1"/>
    <col min="8800" max="8800" width="16.375" style="769" bestFit="1" customWidth="1"/>
    <col min="8801" max="8801" width="18.625" style="769" bestFit="1" customWidth="1"/>
    <col min="8802" max="8802" width="10.5" style="769" bestFit="1" customWidth="1"/>
    <col min="8803" max="8803" width="14.25" style="769" bestFit="1" customWidth="1"/>
    <col min="8804" max="8805" width="13.375" style="769" bestFit="1" customWidth="1"/>
    <col min="8806" max="8806" width="16.375" style="769" bestFit="1" customWidth="1"/>
    <col min="8807" max="8807" width="16.5" style="769" bestFit="1" customWidth="1"/>
    <col min="8808" max="8809" width="20.125" style="769" bestFit="1" customWidth="1"/>
    <col min="8810" max="8811" width="23" style="769" bestFit="1" customWidth="1"/>
    <col min="8812" max="8812" width="18.625" style="769" bestFit="1" customWidth="1"/>
    <col min="8813" max="8813" width="9.25" style="769" bestFit="1" customWidth="1"/>
    <col min="8814" max="8814" width="7.25" style="769" bestFit="1" customWidth="1"/>
    <col min="8815" max="8815" width="10.375" style="769" bestFit="1" customWidth="1"/>
    <col min="8816" max="8817" width="11.875" style="769" bestFit="1" customWidth="1"/>
    <col min="8818" max="8818" width="14.375" style="769" bestFit="1" customWidth="1"/>
    <col min="8819" max="8819" width="11.875" style="769" bestFit="1" customWidth="1"/>
    <col min="8820" max="8821" width="16.375" style="769" bestFit="1" customWidth="1"/>
    <col min="8822" max="8822" width="11.875" style="769" bestFit="1" customWidth="1"/>
    <col min="8823" max="8824" width="16.375" style="769" bestFit="1" customWidth="1"/>
    <col min="8825" max="8825" width="17.875" style="769" bestFit="1" customWidth="1"/>
    <col min="8826" max="8826" width="16.375" style="769" bestFit="1" customWidth="1"/>
    <col min="8827" max="8827" width="17.875" style="769" bestFit="1" customWidth="1"/>
    <col min="8828" max="8828" width="5.75" style="769" bestFit="1" customWidth="1"/>
    <col min="8829" max="8830" width="9.75" style="769" bestFit="1" customWidth="1"/>
    <col min="8831" max="8831" width="7.75" style="769" bestFit="1" customWidth="1"/>
    <col min="8832" max="8832" width="9.75" style="769" bestFit="1" customWidth="1"/>
    <col min="8833" max="8833" width="59.375" style="769" bestFit="1" customWidth="1"/>
    <col min="8834" max="8834" width="45.5" style="769" bestFit="1" customWidth="1"/>
    <col min="8835" max="8835" width="27.625" style="769" bestFit="1" customWidth="1"/>
    <col min="8836" max="8836" width="11.875" style="769" bestFit="1" customWidth="1"/>
    <col min="8837" max="8840" width="14.125" style="769" bestFit="1" customWidth="1"/>
    <col min="8841" max="8841" width="15.625" style="769" bestFit="1" customWidth="1"/>
    <col min="8842" max="8842" width="14.125" style="769" bestFit="1" customWidth="1"/>
    <col min="8843" max="8844" width="19.625" style="769" bestFit="1" customWidth="1"/>
    <col min="8845" max="8845" width="21.875" style="769" bestFit="1" customWidth="1"/>
    <col min="8846" max="8846" width="19.375" style="769" bestFit="1" customWidth="1"/>
    <col min="8847" max="8847" width="16.375" style="769" bestFit="1" customWidth="1"/>
    <col min="8848" max="8848" width="23" style="769" bestFit="1" customWidth="1"/>
    <col min="8849" max="8850" width="14.125" style="769" bestFit="1" customWidth="1"/>
    <col min="8851" max="8851" width="23.25" style="769" bestFit="1" customWidth="1"/>
    <col min="8852" max="8853" width="14.375" style="769" bestFit="1" customWidth="1"/>
    <col min="8854" max="8854" width="23.125" style="769" bestFit="1" customWidth="1"/>
    <col min="8855" max="8855" width="18.875" style="769" bestFit="1" customWidth="1"/>
    <col min="8856" max="8856" width="14.375" style="769" bestFit="1" customWidth="1"/>
    <col min="8857" max="8857" width="16.5" style="769" bestFit="1" customWidth="1"/>
    <col min="8858" max="8858" width="25.25" style="769" bestFit="1" customWidth="1"/>
    <col min="8859" max="8860" width="18.625" style="769" bestFit="1" customWidth="1"/>
    <col min="8861" max="8861" width="23" style="769" bestFit="1" customWidth="1"/>
    <col min="8862" max="8863" width="26.75" style="769" bestFit="1" customWidth="1"/>
    <col min="8864" max="8864" width="25.25" style="769" bestFit="1" customWidth="1"/>
    <col min="8865" max="8865" width="29.625" style="769" bestFit="1" customWidth="1"/>
    <col min="8866" max="8866" width="25.25" style="769" bestFit="1" customWidth="1"/>
    <col min="8867" max="8867" width="29.625" style="769" bestFit="1" customWidth="1"/>
    <col min="8868" max="8871" width="20.875" style="769" bestFit="1" customWidth="1"/>
    <col min="8872" max="8872" width="13.875" style="769" bestFit="1" customWidth="1"/>
    <col min="8873" max="8873" width="16.5" style="769" bestFit="1" customWidth="1"/>
    <col min="8874" max="8874" width="7.75" style="769" bestFit="1" customWidth="1"/>
    <col min="8875" max="8875" width="20.75" style="769" bestFit="1" customWidth="1"/>
    <col min="8876" max="8878" width="16.375" style="769" bestFit="1" customWidth="1"/>
    <col min="8879" max="8882" width="31" style="769" bestFit="1" customWidth="1"/>
    <col min="8883" max="8884" width="18.625" style="769" bestFit="1" customWidth="1"/>
    <col min="8885" max="8885" width="16.375" style="769" bestFit="1" customWidth="1"/>
    <col min="8886" max="8887" width="18.625" style="769" bestFit="1" customWidth="1"/>
    <col min="8888" max="8888" width="16.375" style="769" bestFit="1" customWidth="1"/>
    <col min="8889" max="8890" width="18.625" style="769" bestFit="1" customWidth="1"/>
    <col min="8891" max="8891" width="20.75" style="769" bestFit="1" customWidth="1"/>
    <col min="8892" max="8893" width="23" style="769" bestFit="1" customWidth="1"/>
    <col min="8894" max="8894" width="25.25" style="769" bestFit="1" customWidth="1"/>
    <col min="8895" max="8895" width="23" style="769" bestFit="1" customWidth="1"/>
    <col min="8896" max="8896" width="20.75" style="769" bestFit="1" customWidth="1"/>
    <col min="8897" max="8898" width="23" style="769" bestFit="1" customWidth="1"/>
    <col min="8899" max="8899" width="25.25" style="769" bestFit="1" customWidth="1"/>
    <col min="8900" max="8900" width="23" style="769" bestFit="1" customWidth="1"/>
    <col min="8901" max="8901" width="18.625" style="769" bestFit="1" customWidth="1"/>
    <col min="8902" max="8904" width="20.75" style="769" bestFit="1" customWidth="1"/>
    <col min="8905" max="8905" width="19.75" style="769" bestFit="1" customWidth="1"/>
    <col min="8906" max="8907" width="22" style="769" bestFit="1" customWidth="1"/>
    <col min="8908" max="8908" width="14.125" style="769" bestFit="1" customWidth="1"/>
    <col min="8909" max="8910" width="20.75" style="769" bestFit="1" customWidth="1"/>
    <col min="8911" max="8912" width="18.625" style="769" bestFit="1" customWidth="1"/>
    <col min="8913" max="8915" width="20.75" style="769" bestFit="1" customWidth="1"/>
    <col min="8916" max="8917" width="23" style="769" bestFit="1" customWidth="1"/>
    <col min="8918" max="8918" width="20.75" style="769" bestFit="1" customWidth="1"/>
    <col min="8919" max="8920" width="23" style="769" bestFit="1" customWidth="1"/>
    <col min="8921" max="8921" width="25.25" style="769" bestFit="1" customWidth="1"/>
    <col min="8922" max="8923" width="23" style="769" bestFit="1" customWidth="1"/>
    <col min="8924" max="8926" width="25.25" style="769" bestFit="1" customWidth="1"/>
    <col min="8927" max="8928" width="27.5" style="769" bestFit="1" customWidth="1"/>
    <col min="8929" max="8929" width="25.25" style="769" bestFit="1" customWidth="1"/>
    <col min="8930" max="8931" width="27.5" style="769" bestFit="1" customWidth="1"/>
    <col min="8932" max="8932" width="29.625" style="769" bestFit="1" customWidth="1"/>
    <col min="8933" max="8933" width="27.5" style="769" bestFit="1" customWidth="1"/>
    <col min="8934" max="8934" width="24.5" style="769" bestFit="1" customWidth="1"/>
    <col min="8935" max="8935" width="29" style="769" bestFit="1" customWidth="1"/>
    <col min="8936" max="8937" width="20.75" style="769" bestFit="1" customWidth="1"/>
    <col min="8938" max="8938" width="27.5" style="769" bestFit="1" customWidth="1"/>
    <col min="8939" max="8940" width="23" style="769" bestFit="1" customWidth="1"/>
    <col min="8941" max="8941" width="29.625" style="769" bestFit="1" customWidth="1"/>
    <col min="8942" max="8942" width="9.125" style="769" bestFit="1" customWidth="1"/>
    <col min="8943" max="8945" width="18.125" style="769" bestFit="1" customWidth="1"/>
    <col min="8946" max="8946" width="20.375" style="769" bestFit="1" customWidth="1"/>
    <col min="8947" max="8947" width="25.25" style="769" bestFit="1" customWidth="1"/>
    <col min="8948" max="8948" width="27.5" style="769" bestFit="1" customWidth="1"/>
    <col min="8949" max="8950" width="9.125" style="769" bestFit="1" customWidth="1"/>
    <col min="8951" max="8951" width="11.25" style="769" bestFit="1" customWidth="1"/>
    <col min="8952" max="8952" width="15" style="769" bestFit="1" customWidth="1"/>
    <col min="8953" max="8953" width="16.375" style="769" bestFit="1" customWidth="1"/>
    <col min="8954" max="8956" width="23.25" style="769" bestFit="1" customWidth="1"/>
    <col min="8957" max="8958" width="20.75" style="769" bestFit="1" customWidth="1"/>
    <col min="8959" max="8959" width="6.625" style="769" bestFit="1" customWidth="1"/>
    <col min="8960" max="8960" width="9" style="769"/>
    <col min="8961" max="8961" width="16.375" style="769" bestFit="1" customWidth="1"/>
    <col min="8962" max="8962" width="14.125" style="769" bestFit="1" customWidth="1"/>
    <col min="8963" max="8965" width="9.75" style="769" bestFit="1" customWidth="1"/>
    <col min="8966" max="8966" width="14.125" style="769" bestFit="1" customWidth="1"/>
    <col min="8967" max="8967" width="15.25" style="769" customWidth="1"/>
    <col min="8968" max="8968" width="14.125" style="769" bestFit="1" customWidth="1"/>
    <col min="8969" max="8969" width="15.25" style="769" bestFit="1" customWidth="1"/>
    <col min="8970" max="8972" width="13.625" style="769" bestFit="1" customWidth="1"/>
    <col min="8973" max="8973" width="12" style="769" bestFit="1" customWidth="1"/>
    <col min="8974" max="8974" width="22.125" style="769" bestFit="1" customWidth="1"/>
    <col min="8975" max="8976" width="30.125" style="769" bestFit="1" customWidth="1"/>
    <col min="8977" max="8978" width="21" style="769" bestFit="1" customWidth="1"/>
    <col min="8979" max="8979" width="18.75" style="769" bestFit="1" customWidth="1"/>
    <col min="8980" max="8980" width="21" style="769" bestFit="1" customWidth="1"/>
    <col min="8981" max="8982" width="9.75" style="769" bestFit="1" customWidth="1"/>
    <col min="8983" max="8983" width="18.875" style="769" bestFit="1" customWidth="1"/>
    <col min="8984" max="8984" width="9.75" style="769" bestFit="1" customWidth="1"/>
    <col min="8985" max="8985" width="18.875" style="769" bestFit="1" customWidth="1"/>
    <col min="8986" max="8987" width="9.75" style="769" bestFit="1" customWidth="1"/>
    <col min="8988" max="8989" width="12.125" style="769" bestFit="1" customWidth="1"/>
    <col min="8990" max="8990" width="7.125" style="769" bestFit="1" customWidth="1"/>
    <col min="8991" max="8991" width="9.75" style="769" bestFit="1" customWidth="1"/>
    <col min="8992" max="8992" width="15.5" style="769" bestFit="1" customWidth="1"/>
    <col min="8993" max="8993" width="19.375" style="769" bestFit="1" customWidth="1"/>
    <col min="8994" max="8994" width="5.75" style="769" bestFit="1" customWidth="1"/>
    <col min="8995" max="8995" width="9.75" style="769" bestFit="1" customWidth="1"/>
    <col min="8996" max="8996" width="11.875" style="769" bestFit="1" customWidth="1"/>
    <col min="8997" max="8997" width="9.125" style="769" bestFit="1" customWidth="1"/>
    <col min="8998" max="8998" width="10.5" style="769" bestFit="1" customWidth="1"/>
    <col min="8999" max="8999" width="16.375" style="769" bestFit="1" customWidth="1"/>
    <col min="9000" max="9000" width="12.125" style="769" bestFit="1" customWidth="1"/>
    <col min="9001" max="9001" width="10.375" style="769" bestFit="1" customWidth="1"/>
    <col min="9002" max="9002" width="11.875" style="769" bestFit="1" customWidth="1"/>
    <col min="9003" max="9011" width="16.375" style="769" bestFit="1" customWidth="1"/>
    <col min="9012" max="9012" width="10.625" style="769" bestFit="1" customWidth="1"/>
    <col min="9013" max="9013" width="11.875" style="769" bestFit="1" customWidth="1"/>
    <col min="9014" max="9014" width="16.375" style="769" bestFit="1" customWidth="1"/>
    <col min="9015" max="9015" width="20.75" style="769" bestFit="1" customWidth="1"/>
    <col min="9016" max="9016" width="16.375" style="769" bestFit="1" customWidth="1"/>
    <col min="9017" max="9017" width="20.75" style="769" bestFit="1" customWidth="1"/>
    <col min="9018" max="9018" width="16.375" style="769" bestFit="1" customWidth="1"/>
    <col min="9019" max="9019" width="20.75" style="769" bestFit="1" customWidth="1"/>
    <col min="9020" max="9020" width="16.375" style="769" bestFit="1" customWidth="1"/>
    <col min="9021" max="9021" width="20.75" style="769" bestFit="1" customWidth="1"/>
    <col min="9022" max="9022" width="16.375" style="769" bestFit="1" customWidth="1"/>
    <col min="9023" max="9023" width="20.75" style="769" bestFit="1" customWidth="1"/>
    <col min="9024" max="9024" width="14.125" style="769" bestFit="1" customWidth="1"/>
    <col min="9025" max="9025" width="18.625" style="769" bestFit="1" customWidth="1"/>
    <col min="9026" max="9026" width="16.375" style="769" bestFit="1" customWidth="1"/>
    <col min="9027" max="9027" width="20.75" style="769" bestFit="1" customWidth="1"/>
    <col min="9028" max="9028" width="16.375" style="769" bestFit="1" customWidth="1"/>
    <col min="9029" max="9029" width="20.75" style="769" bestFit="1" customWidth="1"/>
    <col min="9030" max="9035" width="23" style="769" bestFit="1" customWidth="1"/>
    <col min="9036" max="9037" width="18.625" style="769" bestFit="1" customWidth="1"/>
    <col min="9038" max="9038" width="10.5" style="769" bestFit="1" customWidth="1"/>
    <col min="9039" max="9039" width="11.875" style="769" bestFit="1" customWidth="1"/>
    <col min="9040" max="9040" width="10.5" style="769" bestFit="1" customWidth="1"/>
    <col min="9041" max="9042" width="11.875" style="769" bestFit="1" customWidth="1"/>
    <col min="9043" max="9043" width="16.375" style="769" bestFit="1" customWidth="1"/>
    <col min="9044" max="9044" width="17.875" style="769" bestFit="1" customWidth="1"/>
    <col min="9045" max="9045" width="22.25" style="769" bestFit="1" customWidth="1"/>
    <col min="9046" max="9046" width="7.75" style="769" bestFit="1" customWidth="1"/>
    <col min="9047" max="9049" width="11.875" style="769" bestFit="1" customWidth="1"/>
    <col min="9050" max="9050" width="16.375" style="769" bestFit="1" customWidth="1"/>
    <col min="9051" max="9053" width="11.875" style="769" bestFit="1" customWidth="1"/>
    <col min="9054" max="9054" width="14.125" style="769" bestFit="1" customWidth="1"/>
    <col min="9055" max="9055" width="11.875" style="769" bestFit="1" customWidth="1"/>
    <col min="9056" max="9056" width="16.375" style="769" bestFit="1" customWidth="1"/>
    <col min="9057" max="9057" width="18.625" style="769" bestFit="1" customWidth="1"/>
    <col min="9058" max="9058" width="10.5" style="769" bestFit="1" customWidth="1"/>
    <col min="9059" max="9059" width="14.25" style="769" bestFit="1" customWidth="1"/>
    <col min="9060" max="9061" width="13.375" style="769" bestFit="1" customWidth="1"/>
    <col min="9062" max="9062" width="16.375" style="769" bestFit="1" customWidth="1"/>
    <col min="9063" max="9063" width="16.5" style="769" bestFit="1" customWidth="1"/>
    <col min="9064" max="9065" width="20.125" style="769" bestFit="1" customWidth="1"/>
    <col min="9066" max="9067" width="23" style="769" bestFit="1" customWidth="1"/>
    <col min="9068" max="9068" width="18.625" style="769" bestFit="1" customWidth="1"/>
    <col min="9069" max="9069" width="9.25" style="769" bestFit="1" customWidth="1"/>
    <col min="9070" max="9070" width="7.25" style="769" bestFit="1" customWidth="1"/>
    <col min="9071" max="9071" width="10.375" style="769" bestFit="1" customWidth="1"/>
    <col min="9072" max="9073" width="11.875" style="769" bestFit="1" customWidth="1"/>
    <col min="9074" max="9074" width="14.375" style="769" bestFit="1" customWidth="1"/>
    <col min="9075" max="9075" width="11.875" style="769" bestFit="1" customWidth="1"/>
    <col min="9076" max="9077" width="16.375" style="769" bestFit="1" customWidth="1"/>
    <col min="9078" max="9078" width="11.875" style="769" bestFit="1" customWidth="1"/>
    <col min="9079" max="9080" width="16.375" style="769" bestFit="1" customWidth="1"/>
    <col min="9081" max="9081" width="17.875" style="769" bestFit="1" customWidth="1"/>
    <col min="9082" max="9082" width="16.375" style="769" bestFit="1" customWidth="1"/>
    <col min="9083" max="9083" width="17.875" style="769" bestFit="1" customWidth="1"/>
    <col min="9084" max="9084" width="5.75" style="769" bestFit="1" customWidth="1"/>
    <col min="9085" max="9086" width="9.75" style="769" bestFit="1" customWidth="1"/>
    <col min="9087" max="9087" width="7.75" style="769" bestFit="1" customWidth="1"/>
    <col min="9088" max="9088" width="9.75" style="769" bestFit="1" customWidth="1"/>
    <col min="9089" max="9089" width="59.375" style="769" bestFit="1" customWidth="1"/>
    <col min="9090" max="9090" width="45.5" style="769" bestFit="1" customWidth="1"/>
    <col min="9091" max="9091" width="27.625" style="769" bestFit="1" customWidth="1"/>
    <col min="9092" max="9092" width="11.875" style="769" bestFit="1" customWidth="1"/>
    <col min="9093" max="9096" width="14.125" style="769" bestFit="1" customWidth="1"/>
    <col min="9097" max="9097" width="15.625" style="769" bestFit="1" customWidth="1"/>
    <col min="9098" max="9098" width="14.125" style="769" bestFit="1" customWidth="1"/>
    <col min="9099" max="9100" width="19.625" style="769" bestFit="1" customWidth="1"/>
    <col min="9101" max="9101" width="21.875" style="769" bestFit="1" customWidth="1"/>
    <col min="9102" max="9102" width="19.375" style="769" bestFit="1" customWidth="1"/>
    <col min="9103" max="9103" width="16.375" style="769" bestFit="1" customWidth="1"/>
    <col min="9104" max="9104" width="23" style="769" bestFit="1" customWidth="1"/>
    <col min="9105" max="9106" width="14.125" style="769" bestFit="1" customWidth="1"/>
    <col min="9107" max="9107" width="23.25" style="769" bestFit="1" customWidth="1"/>
    <col min="9108" max="9109" width="14.375" style="769" bestFit="1" customWidth="1"/>
    <col min="9110" max="9110" width="23.125" style="769" bestFit="1" customWidth="1"/>
    <col min="9111" max="9111" width="18.875" style="769" bestFit="1" customWidth="1"/>
    <col min="9112" max="9112" width="14.375" style="769" bestFit="1" customWidth="1"/>
    <col min="9113" max="9113" width="16.5" style="769" bestFit="1" customWidth="1"/>
    <col min="9114" max="9114" width="25.25" style="769" bestFit="1" customWidth="1"/>
    <col min="9115" max="9116" width="18.625" style="769" bestFit="1" customWidth="1"/>
    <col min="9117" max="9117" width="23" style="769" bestFit="1" customWidth="1"/>
    <col min="9118" max="9119" width="26.75" style="769" bestFit="1" customWidth="1"/>
    <col min="9120" max="9120" width="25.25" style="769" bestFit="1" customWidth="1"/>
    <col min="9121" max="9121" width="29.625" style="769" bestFit="1" customWidth="1"/>
    <col min="9122" max="9122" width="25.25" style="769" bestFit="1" customWidth="1"/>
    <col min="9123" max="9123" width="29.625" style="769" bestFit="1" customWidth="1"/>
    <col min="9124" max="9127" width="20.875" style="769" bestFit="1" customWidth="1"/>
    <col min="9128" max="9128" width="13.875" style="769" bestFit="1" customWidth="1"/>
    <col min="9129" max="9129" width="16.5" style="769" bestFit="1" customWidth="1"/>
    <col min="9130" max="9130" width="7.75" style="769" bestFit="1" customWidth="1"/>
    <col min="9131" max="9131" width="20.75" style="769" bestFit="1" customWidth="1"/>
    <col min="9132" max="9134" width="16.375" style="769" bestFit="1" customWidth="1"/>
    <col min="9135" max="9138" width="31" style="769" bestFit="1" customWidth="1"/>
    <col min="9139" max="9140" width="18.625" style="769" bestFit="1" customWidth="1"/>
    <col min="9141" max="9141" width="16.375" style="769" bestFit="1" customWidth="1"/>
    <col min="9142" max="9143" width="18.625" style="769" bestFit="1" customWidth="1"/>
    <col min="9144" max="9144" width="16.375" style="769" bestFit="1" customWidth="1"/>
    <col min="9145" max="9146" width="18.625" style="769" bestFit="1" customWidth="1"/>
    <col min="9147" max="9147" width="20.75" style="769" bestFit="1" customWidth="1"/>
    <col min="9148" max="9149" width="23" style="769" bestFit="1" customWidth="1"/>
    <col min="9150" max="9150" width="25.25" style="769" bestFit="1" customWidth="1"/>
    <col min="9151" max="9151" width="23" style="769" bestFit="1" customWidth="1"/>
    <col min="9152" max="9152" width="20.75" style="769" bestFit="1" customWidth="1"/>
    <col min="9153" max="9154" width="23" style="769" bestFit="1" customWidth="1"/>
    <col min="9155" max="9155" width="25.25" style="769" bestFit="1" customWidth="1"/>
    <col min="9156" max="9156" width="23" style="769" bestFit="1" customWidth="1"/>
    <col min="9157" max="9157" width="18.625" style="769" bestFit="1" customWidth="1"/>
    <col min="9158" max="9160" width="20.75" style="769" bestFit="1" customWidth="1"/>
    <col min="9161" max="9161" width="19.75" style="769" bestFit="1" customWidth="1"/>
    <col min="9162" max="9163" width="22" style="769" bestFit="1" customWidth="1"/>
    <col min="9164" max="9164" width="14.125" style="769" bestFit="1" customWidth="1"/>
    <col min="9165" max="9166" width="20.75" style="769" bestFit="1" customWidth="1"/>
    <col min="9167" max="9168" width="18.625" style="769" bestFit="1" customWidth="1"/>
    <col min="9169" max="9171" width="20.75" style="769" bestFit="1" customWidth="1"/>
    <col min="9172" max="9173" width="23" style="769" bestFit="1" customWidth="1"/>
    <col min="9174" max="9174" width="20.75" style="769" bestFit="1" customWidth="1"/>
    <col min="9175" max="9176" width="23" style="769" bestFit="1" customWidth="1"/>
    <col min="9177" max="9177" width="25.25" style="769" bestFit="1" customWidth="1"/>
    <col min="9178" max="9179" width="23" style="769" bestFit="1" customWidth="1"/>
    <col min="9180" max="9182" width="25.25" style="769" bestFit="1" customWidth="1"/>
    <col min="9183" max="9184" width="27.5" style="769" bestFit="1" customWidth="1"/>
    <col min="9185" max="9185" width="25.25" style="769" bestFit="1" customWidth="1"/>
    <col min="9186" max="9187" width="27.5" style="769" bestFit="1" customWidth="1"/>
    <col min="9188" max="9188" width="29.625" style="769" bestFit="1" customWidth="1"/>
    <col min="9189" max="9189" width="27.5" style="769" bestFit="1" customWidth="1"/>
    <col min="9190" max="9190" width="24.5" style="769" bestFit="1" customWidth="1"/>
    <col min="9191" max="9191" width="29" style="769" bestFit="1" customWidth="1"/>
    <col min="9192" max="9193" width="20.75" style="769" bestFit="1" customWidth="1"/>
    <col min="9194" max="9194" width="27.5" style="769" bestFit="1" customWidth="1"/>
    <col min="9195" max="9196" width="23" style="769" bestFit="1" customWidth="1"/>
    <col min="9197" max="9197" width="29.625" style="769" bestFit="1" customWidth="1"/>
    <col min="9198" max="9198" width="9.125" style="769" bestFit="1" customWidth="1"/>
    <col min="9199" max="9201" width="18.125" style="769" bestFit="1" customWidth="1"/>
    <col min="9202" max="9202" width="20.375" style="769" bestFit="1" customWidth="1"/>
    <col min="9203" max="9203" width="25.25" style="769" bestFit="1" customWidth="1"/>
    <col min="9204" max="9204" width="27.5" style="769" bestFit="1" customWidth="1"/>
    <col min="9205" max="9206" width="9.125" style="769" bestFit="1" customWidth="1"/>
    <col min="9207" max="9207" width="11.25" style="769" bestFit="1" customWidth="1"/>
    <col min="9208" max="9208" width="15" style="769" bestFit="1" customWidth="1"/>
    <col min="9209" max="9209" width="16.375" style="769" bestFit="1" customWidth="1"/>
    <col min="9210" max="9212" width="23.25" style="769" bestFit="1" customWidth="1"/>
    <col min="9213" max="9214" width="20.75" style="769" bestFit="1" customWidth="1"/>
    <col min="9215" max="9215" width="6.625" style="769" bestFit="1" customWidth="1"/>
    <col min="9216" max="9216" width="9" style="769"/>
    <col min="9217" max="9217" width="16.375" style="769" bestFit="1" customWidth="1"/>
    <col min="9218" max="9218" width="14.125" style="769" bestFit="1" customWidth="1"/>
    <col min="9219" max="9221" width="9.75" style="769" bestFit="1" customWidth="1"/>
    <col min="9222" max="9222" width="14.125" style="769" bestFit="1" customWidth="1"/>
    <col min="9223" max="9223" width="15.25" style="769" customWidth="1"/>
    <col min="9224" max="9224" width="14.125" style="769" bestFit="1" customWidth="1"/>
    <col min="9225" max="9225" width="15.25" style="769" bestFit="1" customWidth="1"/>
    <col min="9226" max="9228" width="13.625" style="769" bestFit="1" customWidth="1"/>
    <col min="9229" max="9229" width="12" style="769" bestFit="1" customWidth="1"/>
    <col min="9230" max="9230" width="22.125" style="769" bestFit="1" customWidth="1"/>
    <col min="9231" max="9232" width="30.125" style="769" bestFit="1" customWidth="1"/>
    <col min="9233" max="9234" width="21" style="769" bestFit="1" customWidth="1"/>
    <col min="9235" max="9235" width="18.75" style="769" bestFit="1" customWidth="1"/>
    <col min="9236" max="9236" width="21" style="769" bestFit="1" customWidth="1"/>
    <col min="9237" max="9238" width="9.75" style="769" bestFit="1" customWidth="1"/>
    <col min="9239" max="9239" width="18.875" style="769" bestFit="1" customWidth="1"/>
    <col min="9240" max="9240" width="9.75" style="769" bestFit="1" customWidth="1"/>
    <col min="9241" max="9241" width="18.875" style="769" bestFit="1" customWidth="1"/>
    <col min="9242" max="9243" width="9.75" style="769" bestFit="1" customWidth="1"/>
    <col min="9244" max="9245" width="12.125" style="769" bestFit="1" customWidth="1"/>
    <col min="9246" max="9246" width="7.125" style="769" bestFit="1" customWidth="1"/>
    <col min="9247" max="9247" width="9.75" style="769" bestFit="1" customWidth="1"/>
    <col min="9248" max="9248" width="15.5" style="769" bestFit="1" customWidth="1"/>
    <col min="9249" max="9249" width="19.375" style="769" bestFit="1" customWidth="1"/>
    <col min="9250" max="9250" width="5.75" style="769" bestFit="1" customWidth="1"/>
    <col min="9251" max="9251" width="9.75" style="769" bestFit="1" customWidth="1"/>
    <col min="9252" max="9252" width="11.875" style="769" bestFit="1" customWidth="1"/>
    <col min="9253" max="9253" width="9.125" style="769" bestFit="1" customWidth="1"/>
    <col min="9254" max="9254" width="10.5" style="769" bestFit="1" customWidth="1"/>
    <col min="9255" max="9255" width="16.375" style="769" bestFit="1" customWidth="1"/>
    <col min="9256" max="9256" width="12.125" style="769" bestFit="1" customWidth="1"/>
    <col min="9257" max="9257" width="10.375" style="769" bestFit="1" customWidth="1"/>
    <col min="9258" max="9258" width="11.875" style="769" bestFit="1" customWidth="1"/>
    <col min="9259" max="9267" width="16.375" style="769" bestFit="1" customWidth="1"/>
    <col min="9268" max="9268" width="10.625" style="769" bestFit="1" customWidth="1"/>
    <col min="9269" max="9269" width="11.875" style="769" bestFit="1" customWidth="1"/>
    <col min="9270" max="9270" width="16.375" style="769" bestFit="1" customWidth="1"/>
    <col min="9271" max="9271" width="20.75" style="769" bestFit="1" customWidth="1"/>
    <col min="9272" max="9272" width="16.375" style="769" bestFit="1" customWidth="1"/>
    <col min="9273" max="9273" width="20.75" style="769" bestFit="1" customWidth="1"/>
    <col min="9274" max="9274" width="16.375" style="769" bestFit="1" customWidth="1"/>
    <col min="9275" max="9275" width="20.75" style="769" bestFit="1" customWidth="1"/>
    <col min="9276" max="9276" width="16.375" style="769" bestFit="1" customWidth="1"/>
    <col min="9277" max="9277" width="20.75" style="769" bestFit="1" customWidth="1"/>
    <col min="9278" max="9278" width="16.375" style="769" bestFit="1" customWidth="1"/>
    <col min="9279" max="9279" width="20.75" style="769" bestFit="1" customWidth="1"/>
    <col min="9280" max="9280" width="14.125" style="769" bestFit="1" customWidth="1"/>
    <col min="9281" max="9281" width="18.625" style="769" bestFit="1" customWidth="1"/>
    <col min="9282" max="9282" width="16.375" style="769" bestFit="1" customWidth="1"/>
    <col min="9283" max="9283" width="20.75" style="769" bestFit="1" customWidth="1"/>
    <col min="9284" max="9284" width="16.375" style="769" bestFit="1" customWidth="1"/>
    <col min="9285" max="9285" width="20.75" style="769" bestFit="1" customWidth="1"/>
    <col min="9286" max="9291" width="23" style="769" bestFit="1" customWidth="1"/>
    <col min="9292" max="9293" width="18.625" style="769" bestFit="1" customWidth="1"/>
    <col min="9294" max="9294" width="10.5" style="769" bestFit="1" customWidth="1"/>
    <col min="9295" max="9295" width="11.875" style="769" bestFit="1" customWidth="1"/>
    <col min="9296" max="9296" width="10.5" style="769" bestFit="1" customWidth="1"/>
    <col min="9297" max="9298" width="11.875" style="769" bestFit="1" customWidth="1"/>
    <col min="9299" max="9299" width="16.375" style="769" bestFit="1" customWidth="1"/>
    <col min="9300" max="9300" width="17.875" style="769" bestFit="1" customWidth="1"/>
    <col min="9301" max="9301" width="22.25" style="769" bestFit="1" customWidth="1"/>
    <col min="9302" max="9302" width="7.75" style="769" bestFit="1" customWidth="1"/>
    <col min="9303" max="9305" width="11.875" style="769" bestFit="1" customWidth="1"/>
    <col min="9306" max="9306" width="16.375" style="769" bestFit="1" customWidth="1"/>
    <col min="9307" max="9309" width="11.875" style="769" bestFit="1" customWidth="1"/>
    <col min="9310" max="9310" width="14.125" style="769" bestFit="1" customWidth="1"/>
    <col min="9311" max="9311" width="11.875" style="769" bestFit="1" customWidth="1"/>
    <col min="9312" max="9312" width="16.375" style="769" bestFit="1" customWidth="1"/>
    <col min="9313" max="9313" width="18.625" style="769" bestFit="1" customWidth="1"/>
    <col min="9314" max="9314" width="10.5" style="769" bestFit="1" customWidth="1"/>
    <col min="9315" max="9315" width="14.25" style="769" bestFit="1" customWidth="1"/>
    <col min="9316" max="9317" width="13.375" style="769" bestFit="1" customWidth="1"/>
    <col min="9318" max="9318" width="16.375" style="769" bestFit="1" customWidth="1"/>
    <col min="9319" max="9319" width="16.5" style="769" bestFit="1" customWidth="1"/>
    <col min="9320" max="9321" width="20.125" style="769" bestFit="1" customWidth="1"/>
    <col min="9322" max="9323" width="23" style="769" bestFit="1" customWidth="1"/>
    <col min="9324" max="9324" width="18.625" style="769" bestFit="1" customWidth="1"/>
    <col min="9325" max="9325" width="9.25" style="769" bestFit="1" customWidth="1"/>
    <col min="9326" max="9326" width="7.25" style="769" bestFit="1" customWidth="1"/>
    <col min="9327" max="9327" width="10.375" style="769" bestFit="1" customWidth="1"/>
    <col min="9328" max="9329" width="11.875" style="769" bestFit="1" customWidth="1"/>
    <col min="9330" max="9330" width="14.375" style="769" bestFit="1" customWidth="1"/>
    <col min="9331" max="9331" width="11.875" style="769" bestFit="1" customWidth="1"/>
    <col min="9332" max="9333" width="16.375" style="769" bestFit="1" customWidth="1"/>
    <col min="9334" max="9334" width="11.875" style="769" bestFit="1" customWidth="1"/>
    <col min="9335" max="9336" width="16.375" style="769" bestFit="1" customWidth="1"/>
    <col min="9337" max="9337" width="17.875" style="769" bestFit="1" customWidth="1"/>
    <col min="9338" max="9338" width="16.375" style="769" bestFit="1" customWidth="1"/>
    <col min="9339" max="9339" width="17.875" style="769" bestFit="1" customWidth="1"/>
    <col min="9340" max="9340" width="5.75" style="769" bestFit="1" customWidth="1"/>
    <col min="9341" max="9342" width="9.75" style="769" bestFit="1" customWidth="1"/>
    <col min="9343" max="9343" width="7.75" style="769" bestFit="1" customWidth="1"/>
    <col min="9344" max="9344" width="9.75" style="769" bestFit="1" customWidth="1"/>
    <col min="9345" max="9345" width="59.375" style="769" bestFit="1" customWidth="1"/>
    <col min="9346" max="9346" width="45.5" style="769" bestFit="1" customWidth="1"/>
    <col min="9347" max="9347" width="27.625" style="769" bestFit="1" customWidth="1"/>
    <col min="9348" max="9348" width="11.875" style="769" bestFit="1" customWidth="1"/>
    <col min="9349" max="9352" width="14.125" style="769" bestFit="1" customWidth="1"/>
    <col min="9353" max="9353" width="15.625" style="769" bestFit="1" customWidth="1"/>
    <col min="9354" max="9354" width="14.125" style="769" bestFit="1" customWidth="1"/>
    <col min="9355" max="9356" width="19.625" style="769" bestFit="1" customWidth="1"/>
    <col min="9357" max="9357" width="21.875" style="769" bestFit="1" customWidth="1"/>
    <col min="9358" max="9358" width="19.375" style="769" bestFit="1" customWidth="1"/>
    <col min="9359" max="9359" width="16.375" style="769" bestFit="1" customWidth="1"/>
    <col min="9360" max="9360" width="23" style="769" bestFit="1" customWidth="1"/>
    <col min="9361" max="9362" width="14.125" style="769" bestFit="1" customWidth="1"/>
    <col min="9363" max="9363" width="23.25" style="769" bestFit="1" customWidth="1"/>
    <col min="9364" max="9365" width="14.375" style="769" bestFit="1" customWidth="1"/>
    <col min="9366" max="9366" width="23.125" style="769" bestFit="1" customWidth="1"/>
    <col min="9367" max="9367" width="18.875" style="769" bestFit="1" customWidth="1"/>
    <col min="9368" max="9368" width="14.375" style="769" bestFit="1" customWidth="1"/>
    <col min="9369" max="9369" width="16.5" style="769" bestFit="1" customWidth="1"/>
    <col min="9370" max="9370" width="25.25" style="769" bestFit="1" customWidth="1"/>
    <col min="9371" max="9372" width="18.625" style="769" bestFit="1" customWidth="1"/>
    <col min="9373" max="9373" width="23" style="769" bestFit="1" customWidth="1"/>
    <col min="9374" max="9375" width="26.75" style="769" bestFit="1" customWidth="1"/>
    <col min="9376" max="9376" width="25.25" style="769" bestFit="1" customWidth="1"/>
    <col min="9377" max="9377" width="29.625" style="769" bestFit="1" customWidth="1"/>
    <col min="9378" max="9378" width="25.25" style="769" bestFit="1" customWidth="1"/>
    <col min="9379" max="9379" width="29.625" style="769" bestFit="1" customWidth="1"/>
    <col min="9380" max="9383" width="20.875" style="769" bestFit="1" customWidth="1"/>
    <col min="9384" max="9384" width="13.875" style="769" bestFit="1" customWidth="1"/>
    <col min="9385" max="9385" width="16.5" style="769" bestFit="1" customWidth="1"/>
    <col min="9386" max="9386" width="7.75" style="769" bestFit="1" customWidth="1"/>
    <col min="9387" max="9387" width="20.75" style="769" bestFit="1" customWidth="1"/>
    <col min="9388" max="9390" width="16.375" style="769" bestFit="1" customWidth="1"/>
    <col min="9391" max="9394" width="31" style="769" bestFit="1" customWidth="1"/>
    <col min="9395" max="9396" width="18.625" style="769" bestFit="1" customWidth="1"/>
    <col min="9397" max="9397" width="16.375" style="769" bestFit="1" customWidth="1"/>
    <col min="9398" max="9399" width="18.625" style="769" bestFit="1" customWidth="1"/>
    <col min="9400" max="9400" width="16.375" style="769" bestFit="1" customWidth="1"/>
    <col min="9401" max="9402" width="18.625" style="769" bestFit="1" customWidth="1"/>
    <col min="9403" max="9403" width="20.75" style="769" bestFit="1" customWidth="1"/>
    <col min="9404" max="9405" width="23" style="769" bestFit="1" customWidth="1"/>
    <col min="9406" max="9406" width="25.25" style="769" bestFit="1" customWidth="1"/>
    <col min="9407" max="9407" width="23" style="769" bestFit="1" customWidth="1"/>
    <col min="9408" max="9408" width="20.75" style="769" bestFit="1" customWidth="1"/>
    <col min="9409" max="9410" width="23" style="769" bestFit="1" customWidth="1"/>
    <col min="9411" max="9411" width="25.25" style="769" bestFit="1" customWidth="1"/>
    <col min="9412" max="9412" width="23" style="769" bestFit="1" customWidth="1"/>
    <col min="9413" max="9413" width="18.625" style="769" bestFit="1" customWidth="1"/>
    <col min="9414" max="9416" width="20.75" style="769" bestFit="1" customWidth="1"/>
    <col min="9417" max="9417" width="19.75" style="769" bestFit="1" customWidth="1"/>
    <col min="9418" max="9419" width="22" style="769" bestFit="1" customWidth="1"/>
    <col min="9420" max="9420" width="14.125" style="769" bestFit="1" customWidth="1"/>
    <col min="9421" max="9422" width="20.75" style="769" bestFit="1" customWidth="1"/>
    <col min="9423" max="9424" width="18.625" style="769" bestFit="1" customWidth="1"/>
    <col min="9425" max="9427" width="20.75" style="769" bestFit="1" customWidth="1"/>
    <col min="9428" max="9429" width="23" style="769" bestFit="1" customWidth="1"/>
    <col min="9430" max="9430" width="20.75" style="769" bestFit="1" customWidth="1"/>
    <col min="9431" max="9432" width="23" style="769" bestFit="1" customWidth="1"/>
    <col min="9433" max="9433" width="25.25" style="769" bestFit="1" customWidth="1"/>
    <col min="9434" max="9435" width="23" style="769" bestFit="1" customWidth="1"/>
    <col min="9436" max="9438" width="25.25" style="769" bestFit="1" customWidth="1"/>
    <col min="9439" max="9440" width="27.5" style="769" bestFit="1" customWidth="1"/>
    <col min="9441" max="9441" width="25.25" style="769" bestFit="1" customWidth="1"/>
    <col min="9442" max="9443" width="27.5" style="769" bestFit="1" customWidth="1"/>
    <col min="9444" max="9444" width="29.625" style="769" bestFit="1" customWidth="1"/>
    <col min="9445" max="9445" width="27.5" style="769" bestFit="1" customWidth="1"/>
    <col min="9446" max="9446" width="24.5" style="769" bestFit="1" customWidth="1"/>
    <col min="9447" max="9447" width="29" style="769" bestFit="1" customWidth="1"/>
    <col min="9448" max="9449" width="20.75" style="769" bestFit="1" customWidth="1"/>
    <col min="9450" max="9450" width="27.5" style="769" bestFit="1" customWidth="1"/>
    <col min="9451" max="9452" width="23" style="769" bestFit="1" customWidth="1"/>
    <col min="9453" max="9453" width="29.625" style="769" bestFit="1" customWidth="1"/>
    <col min="9454" max="9454" width="9.125" style="769" bestFit="1" customWidth="1"/>
    <col min="9455" max="9457" width="18.125" style="769" bestFit="1" customWidth="1"/>
    <col min="9458" max="9458" width="20.375" style="769" bestFit="1" customWidth="1"/>
    <col min="9459" max="9459" width="25.25" style="769" bestFit="1" customWidth="1"/>
    <col min="9460" max="9460" width="27.5" style="769" bestFit="1" customWidth="1"/>
    <col min="9461" max="9462" width="9.125" style="769" bestFit="1" customWidth="1"/>
    <col min="9463" max="9463" width="11.25" style="769" bestFit="1" customWidth="1"/>
    <col min="9464" max="9464" width="15" style="769" bestFit="1" customWidth="1"/>
    <col min="9465" max="9465" width="16.375" style="769" bestFit="1" customWidth="1"/>
    <col min="9466" max="9468" width="23.25" style="769" bestFit="1" customWidth="1"/>
    <col min="9469" max="9470" width="20.75" style="769" bestFit="1" customWidth="1"/>
    <col min="9471" max="9471" width="6.625" style="769" bestFit="1" customWidth="1"/>
    <col min="9472" max="9472" width="9" style="769"/>
    <col min="9473" max="9473" width="16.375" style="769" bestFit="1" customWidth="1"/>
    <col min="9474" max="9474" width="14.125" style="769" bestFit="1" customWidth="1"/>
    <col min="9475" max="9477" width="9.75" style="769" bestFit="1" customWidth="1"/>
    <col min="9478" max="9478" width="14.125" style="769" bestFit="1" customWidth="1"/>
    <col min="9479" max="9479" width="15.25" style="769" customWidth="1"/>
    <col min="9480" max="9480" width="14.125" style="769" bestFit="1" customWidth="1"/>
    <col min="9481" max="9481" width="15.25" style="769" bestFit="1" customWidth="1"/>
    <col min="9482" max="9484" width="13.625" style="769" bestFit="1" customWidth="1"/>
    <col min="9485" max="9485" width="12" style="769" bestFit="1" customWidth="1"/>
    <col min="9486" max="9486" width="22.125" style="769" bestFit="1" customWidth="1"/>
    <col min="9487" max="9488" width="30.125" style="769" bestFit="1" customWidth="1"/>
    <col min="9489" max="9490" width="21" style="769" bestFit="1" customWidth="1"/>
    <col min="9491" max="9491" width="18.75" style="769" bestFit="1" customWidth="1"/>
    <col min="9492" max="9492" width="21" style="769" bestFit="1" customWidth="1"/>
    <col min="9493" max="9494" width="9.75" style="769" bestFit="1" customWidth="1"/>
    <col min="9495" max="9495" width="18.875" style="769" bestFit="1" customWidth="1"/>
    <col min="9496" max="9496" width="9.75" style="769" bestFit="1" customWidth="1"/>
    <col min="9497" max="9497" width="18.875" style="769" bestFit="1" customWidth="1"/>
    <col min="9498" max="9499" width="9.75" style="769" bestFit="1" customWidth="1"/>
    <col min="9500" max="9501" width="12.125" style="769" bestFit="1" customWidth="1"/>
    <col min="9502" max="9502" width="7.125" style="769" bestFit="1" customWidth="1"/>
    <col min="9503" max="9503" width="9.75" style="769" bestFit="1" customWidth="1"/>
    <col min="9504" max="9504" width="15.5" style="769" bestFit="1" customWidth="1"/>
    <col min="9505" max="9505" width="19.375" style="769" bestFit="1" customWidth="1"/>
    <col min="9506" max="9506" width="5.75" style="769" bestFit="1" customWidth="1"/>
    <col min="9507" max="9507" width="9.75" style="769" bestFit="1" customWidth="1"/>
    <col min="9508" max="9508" width="11.875" style="769" bestFit="1" customWidth="1"/>
    <col min="9509" max="9509" width="9.125" style="769" bestFit="1" customWidth="1"/>
    <col min="9510" max="9510" width="10.5" style="769" bestFit="1" customWidth="1"/>
    <col min="9511" max="9511" width="16.375" style="769" bestFit="1" customWidth="1"/>
    <col min="9512" max="9512" width="12.125" style="769" bestFit="1" customWidth="1"/>
    <col min="9513" max="9513" width="10.375" style="769" bestFit="1" customWidth="1"/>
    <col min="9514" max="9514" width="11.875" style="769" bestFit="1" customWidth="1"/>
    <col min="9515" max="9523" width="16.375" style="769" bestFit="1" customWidth="1"/>
    <col min="9524" max="9524" width="10.625" style="769" bestFit="1" customWidth="1"/>
    <col min="9525" max="9525" width="11.875" style="769" bestFit="1" customWidth="1"/>
    <col min="9526" max="9526" width="16.375" style="769" bestFit="1" customWidth="1"/>
    <col min="9527" max="9527" width="20.75" style="769" bestFit="1" customWidth="1"/>
    <col min="9528" max="9528" width="16.375" style="769" bestFit="1" customWidth="1"/>
    <col min="9529" max="9529" width="20.75" style="769" bestFit="1" customWidth="1"/>
    <col min="9530" max="9530" width="16.375" style="769" bestFit="1" customWidth="1"/>
    <col min="9531" max="9531" width="20.75" style="769" bestFit="1" customWidth="1"/>
    <col min="9532" max="9532" width="16.375" style="769" bestFit="1" customWidth="1"/>
    <col min="9533" max="9533" width="20.75" style="769" bestFit="1" customWidth="1"/>
    <col min="9534" max="9534" width="16.375" style="769" bestFit="1" customWidth="1"/>
    <col min="9535" max="9535" width="20.75" style="769" bestFit="1" customWidth="1"/>
    <col min="9536" max="9536" width="14.125" style="769" bestFit="1" customWidth="1"/>
    <col min="9537" max="9537" width="18.625" style="769" bestFit="1" customWidth="1"/>
    <col min="9538" max="9538" width="16.375" style="769" bestFit="1" customWidth="1"/>
    <col min="9539" max="9539" width="20.75" style="769" bestFit="1" customWidth="1"/>
    <col min="9540" max="9540" width="16.375" style="769" bestFit="1" customWidth="1"/>
    <col min="9541" max="9541" width="20.75" style="769" bestFit="1" customWidth="1"/>
    <col min="9542" max="9547" width="23" style="769" bestFit="1" customWidth="1"/>
    <col min="9548" max="9549" width="18.625" style="769" bestFit="1" customWidth="1"/>
    <col min="9550" max="9550" width="10.5" style="769" bestFit="1" customWidth="1"/>
    <col min="9551" max="9551" width="11.875" style="769" bestFit="1" customWidth="1"/>
    <col min="9552" max="9552" width="10.5" style="769" bestFit="1" customWidth="1"/>
    <col min="9553" max="9554" width="11.875" style="769" bestFit="1" customWidth="1"/>
    <col min="9555" max="9555" width="16.375" style="769" bestFit="1" customWidth="1"/>
    <col min="9556" max="9556" width="17.875" style="769" bestFit="1" customWidth="1"/>
    <col min="9557" max="9557" width="22.25" style="769" bestFit="1" customWidth="1"/>
    <col min="9558" max="9558" width="7.75" style="769" bestFit="1" customWidth="1"/>
    <col min="9559" max="9561" width="11.875" style="769" bestFit="1" customWidth="1"/>
    <col min="9562" max="9562" width="16.375" style="769" bestFit="1" customWidth="1"/>
    <col min="9563" max="9565" width="11.875" style="769" bestFit="1" customWidth="1"/>
    <col min="9566" max="9566" width="14.125" style="769" bestFit="1" customWidth="1"/>
    <col min="9567" max="9567" width="11.875" style="769" bestFit="1" customWidth="1"/>
    <col min="9568" max="9568" width="16.375" style="769" bestFit="1" customWidth="1"/>
    <col min="9569" max="9569" width="18.625" style="769" bestFit="1" customWidth="1"/>
    <col min="9570" max="9570" width="10.5" style="769" bestFit="1" customWidth="1"/>
    <col min="9571" max="9571" width="14.25" style="769" bestFit="1" customWidth="1"/>
    <col min="9572" max="9573" width="13.375" style="769" bestFit="1" customWidth="1"/>
    <col min="9574" max="9574" width="16.375" style="769" bestFit="1" customWidth="1"/>
    <col min="9575" max="9575" width="16.5" style="769" bestFit="1" customWidth="1"/>
    <col min="9576" max="9577" width="20.125" style="769" bestFit="1" customWidth="1"/>
    <col min="9578" max="9579" width="23" style="769" bestFit="1" customWidth="1"/>
    <col min="9580" max="9580" width="18.625" style="769" bestFit="1" customWidth="1"/>
    <col min="9581" max="9581" width="9.25" style="769" bestFit="1" customWidth="1"/>
    <col min="9582" max="9582" width="7.25" style="769" bestFit="1" customWidth="1"/>
    <col min="9583" max="9583" width="10.375" style="769" bestFit="1" customWidth="1"/>
    <col min="9584" max="9585" width="11.875" style="769" bestFit="1" customWidth="1"/>
    <col min="9586" max="9586" width="14.375" style="769" bestFit="1" customWidth="1"/>
    <col min="9587" max="9587" width="11.875" style="769" bestFit="1" customWidth="1"/>
    <col min="9588" max="9589" width="16.375" style="769" bestFit="1" customWidth="1"/>
    <col min="9590" max="9590" width="11.875" style="769" bestFit="1" customWidth="1"/>
    <col min="9591" max="9592" width="16.375" style="769" bestFit="1" customWidth="1"/>
    <col min="9593" max="9593" width="17.875" style="769" bestFit="1" customWidth="1"/>
    <col min="9594" max="9594" width="16.375" style="769" bestFit="1" customWidth="1"/>
    <col min="9595" max="9595" width="17.875" style="769" bestFit="1" customWidth="1"/>
    <col min="9596" max="9596" width="5.75" style="769" bestFit="1" customWidth="1"/>
    <col min="9597" max="9598" width="9.75" style="769" bestFit="1" customWidth="1"/>
    <col min="9599" max="9599" width="7.75" style="769" bestFit="1" customWidth="1"/>
    <col min="9600" max="9600" width="9.75" style="769" bestFit="1" customWidth="1"/>
    <col min="9601" max="9601" width="59.375" style="769" bestFit="1" customWidth="1"/>
    <col min="9602" max="9602" width="45.5" style="769" bestFit="1" customWidth="1"/>
    <col min="9603" max="9603" width="27.625" style="769" bestFit="1" customWidth="1"/>
    <col min="9604" max="9604" width="11.875" style="769" bestFit="1" customWidth="1"/>
    <col min="9605" max="9608" width="14.125" style="769" bestFit="1" customWidth="1"/>
    <col min="9609" max="9609" width="15.625" style="769" bestFit="1" customWidth="1"/>
    <col min="9610" max="9610" width="14.125" style="769" bestFit="1" customWidth="1"/>
    <col min="9611" max="9612" width="19.625" style="769" bestFit="1" customWidth="1"/>
    <col min="9613" max="9613" width="21.875" style="769" bestFit="1" customWidth="1"/>
    <col min="9614" max="9614" width="19.375" style="769" bestFit="1" customWidth="1"/>
    <col min="9615" max="9615" width="16.375" style="769" bestFit="1" customWidth="1"/>
    <col min="9616" max="9616" width="23" style="769" bestFit="1" customWidth="1"/>
    <col min="9617" max="9618" width="14.125" style="769" bestFit="1" customWidth="1"/>
    <col min="9619" max="9619" width="23.25" style="769" bestFit="1" customWidth="1"/>
    <col min="9620" max="9621" width="14.375" style="769" bestFit="1" customWidth="1"/>
    <col min="9622" max="9622" width="23.125" style="769" bestFit="1" customWidth="1"/>
    <col min="9623" max="9623" width="18.875" style="769" bestFit="1" customWidth="1"/>
    <col min="9624" max="9624" width="14.375" style="769" bestFit="1" customWidth="1"/>
    <col min="9625" max="9625" width="16.5" style="769" bestFit="1" customWidth="1"/>
    <col min="9626" max="9626" width="25.25" style="769" bestFit="1" customWidth="1"/>
    <col min="9627" max="9628" width="18.625" style="769" bestFit="1" customWidth="1"/>
    <col min="9629" max="9629" width="23" style="769" bestFit="1" customWidth="1"/>
    <col min="9630" max="9631" width="26.75" style="769" bestFit="1" customWidth="1"/>
    <col min="9632" max="9632" width="25.25" style="769" bestFit="1" customWidth="1"/>
    <col min="9633" max="9633" width="29.625" style="769" bestFit="1" customWidth="1"/>
    <col min="9634" max="9634" width="25.25" style="769" bestFit="1" customWidth="1"/>
    <col min="9635" max="9635" width="29.625" style="769" bestFit="1" customWidth="1"/>
    <col min="9636" max="9639" width="20.875" style="769" bestFit="1" customWidth="1"/>
    <col min="9640" max="9640" width="13.875" style="769" bestFit="1" customWidth="1"/>
    <col min="9641" max="9641" width="16.5" style="769" bestFit="1" customWidth="1"/>
    <col min="9642" max="9642" width="7.75" style="769" bestFit="1" customWidth="1"/>
    <col min="9643" max="9643" width="20.75" style="769" bestFit="1" customWidth="1"/>
    <col min="9644" max="9646" width="16.375" style="769" bestFit="1" customWidth="1"/>
    <col min="9647" max="9650" width="31" style="769" bestFit="1" customWidth="1"/>
    <col min="9651" max="9652" width="18.625" style="769" bestFit="1" customWidth="1"/>
    <col min="9653" max="9653" width="16.375" style="769" bestFit="1" customWidth="1"/>
    <col min="9654" max="9655" width="18.625" style="769" bestFit="1" customWidth="1"/>
    <col min="9656" max="9656" width="16.375" style="769" bestFit="1" customWidth="1"/>
    <col min="9657" max="9658" width="18.625" style="769" bestFit="1" customWidth="1"/>
    <col min="9659" max="9659" width="20.75" style="769" bestFit="1" customWidth="1"/>
    <col min="9660" max="9661" width="23" style="769" bestFit="1" customWidth="1"/>
    <col min="9662" max="9662" width="25.25" style="769" bestFit="1" customWidth="1"/>
    <col min="9663" max="9663" width="23" style="769" bestFit="1" customWidth="1"/>
    <col min="9664" max="9664" width="20.75" style="769" bestFit="1" customWidth="1"/>
    <col min="9665" max="9666" width="23" style="769" bestFit="1" customWidth="1"/>
    <col min="9667" max="9667" width="25.25" style="769" bestFit="1" customWidth="1"/>
    <col min="9668" max="9668" width="23" style="769" bestFit="1" customWidth="1"/>
    <col min="9669" max="9669" width="18.625" style="769" bestFit="1" customWidth="1"/>
    <col min="9670" max="9672" width="20.75" style="769" bestFit="1" customWidth="1"/>
    <col min="9673" max="9673" width="19.75" style="769" bestFit="1" customWidth="1"/>
    <col min="9674" max="9675" width="22" style="769" bestFit="1" customWidth="1"/>
    <col min="9676" max="9676" width="14.125" style="769" bestFit="1" customWidth="1"/>
    <col min="9677" max="9678" width="20.75" style="769" bestFit="1" customWidth="1"/>
    <col min="9679" max="9680" width="18.625" style="769" bestFit="1" customWidth="1"/>
    <col min="9681" max="9683" width="20.75" style="769" bestFit="1" customWidth="1"/>
    <col min="9684" max="9685" width="23" style="769" bestFit="1" customWidth="1"/>
    <col min="9686" max="9686" width="20.75" style="769" bestFit="1" customWidth="1"/>
    <col min="9687" max="9688" width="23" style="769" bestFit="1" customWidth="1"/>
    <col min="9689" max="9689" width="25.25" style="769" bestFit="1" customWidth="1"/>
    <col min="9690" max="9691" width="23" style="769" bestFit="1" customWidth="1"/>
    <col min="9692" max="9694" width="25.25" style="769" bestFit="1" customWidth="1"/>
    <col min="9695" max="9696" width="27.5" style="769" bestFit="1" customWidth="1"/>
    <col min="9697" max="9697" width="25.25" style="769" bestFit="1" customWidth="1"/>
    <col min="9698" max="9699" width="27.5" style="769" bestFit="1" customWidth="1"/>
    <col min="9700" max="9700" width="29.625" style="769" bestFit="1" customWidth="1"/>
    <col min="9701" max="9701" width="27.5" style="769" bestFit="1" customWidth="1"/>
    <col min="9702" max="9702" width="24.5" style="769" bestFit="1" customWidth="1"/>
    <col min="9703" max="9703" width="29" style="769" bestFit="1" customWidth="1"/>
    <col min="9704" max="9705" width="20.75" style="769" bestFit="1" customWidth="1"/>
    <col min="9706" max="9706" width="27.5" style="769" bestFit="1" customWidth="1"/>
    <col min="9707" max="9708" width="23" style="769" bestFit="1" customWidth="1"/>
    <col min="9709" max="9709" width="29.625" style="769" bestFit="1" customWidth="1"/>
    <col min="9710" max="9710" width="9.125" style="769" bestFit="1" customWidth="1"/>
    <col min="9711" max="9713" width="18.125" style="769" bestFit="1" customWidth="1"/>
    <col min="9714" max="9714" width="20.375" style="769" bestFit="1" customWidth="1"/>
    <col min="9715" max="9715" width="25.25" style="769" bestFit="1" customWidth="1"/>
    <col min="9716" max="9716" width="27.5" style="769" bestFit="1" customWidth="1"/>
    <col min="9717" max="9718" width="9.125" style="769" bestFit="1" customWidth="1"/>
    <col min="9719" max="9719" width="11.25" style="769" bestFit="1" customWidth="1"/>
    <col min="9720" max="9720" width="15" style="769" bestFit="1" customWidth="1"/>
    <col min="9721" max="9721" width="16.375" style="769" bestFit="1" customWidth="1"/>
    <col min="9722" max="9724" width="23.25" style="769" bestFit="1" customWidth="1"/>
    <col min="9725" max="9726" width="20.75" style="769" bestFit="1" customWidth="1"/>
    <col min="9727" max="9727" width="6.625" style="769" bestFit="1" customWidth="1"/>
    <col min="9728" max="9728" width="9" style="769"/>
    <col min="9729" max="9729" width="16.375" style="769" bestFit="1" customWidth="1"/>
    <col min="9730" max="9730" width="14.125" style="769" bestFit="1" customWidth="1"/>
    <col min="9731" max="9733" width="9.75" style="769" bestFit="1" customWidth="1"/>
    <col min="9734" max="9734" width="14.125" style="769" bestFit="1" customWidth="1"/>
    <col min="9735" max="9735" width="15.25" style="769" customWidth="1"/>
    <col min="9736" max="9736" width="14.125" style="769" bestFit="1" customWidth="1"/>
    <col min="9737" max="9737" width="15.25" style="769" bestFit="1" customWidth="1"/>
    <col min="9738" max="9740" width="13.625" style="769" bestFit="1" customWidth="1"/>
    <col min="9741" max="9741" width="12" style="769" bestFit="1" customWidth="1"/>
    <col min="9742" max="9742" width="22.125" style="769" bestFit="1" customWidth="1"/>
    <col min="9743" max="9744" width="30.125" style="769" bestFit="1" customWidth="1"/>
    <col min="9745" max="9746" width="21" style="769" bestFit="1" customWidth="1"/>
    <col min="9747" max="9747" width="18.75" style="769" bestFit="1" customWidth="1"/>
    <col min="9748" max="9748" width="21" style="769" bestFit="1" customWidth="1"/>
    <col min="9749" max="9750" width="9.75" style="769" bestFit="1" customWidth="1"/>
    <col min="9751" max="9751" width="18.875" style="769" bestFit="1" customWidth="1"/>
    <col min="9752" max="9752" width="9.75" style="769" bestFit="1" customWidth="1"/>
    <col min="9753" max="9753" width="18.875" style="769" bestFit="1" customWidth="1"/>
    <col min="9754" max="9755" width="9.75" style="769" bestFit="1" customWidth="1"/>
    <col min="9756" max="9757" width="12.125" style="769" bestFit="1" customWidth="1"/>
    <col min="9758" max="9758" width="7.125" style="769" bestFit="1" customWidth="1"/>
    <col min="9759" max="9759" width="9.75" style="769" bestFit="1" customWidth="1"/>
    <col min="9760" max="9760" width="15.5" style="769" bestFit="1" customWidth="1"/>
    <col min="9761" max="9761" width="19.375" style="769" bestFit="1" customWidth="1"/>
    <col min="9762" max="9762" width="5.75" style="769" bestFit="1" customWidth="1"/>
    <col min="9763" max="9763" width="9.75" style="769" bestFit="1" customWidth="1"/>
    <col min="9764" max="9764" width="11.875" style="769" bestFit="1" customWidth="1"/>
    <col min="9765" max="9765" width="9.125" style="769" bestFit="1" customWidth="1"/>
    <col min="9766" max="9766" width="10.5" style="769" bestFit="1" customWidth="1"/>
    <col min="9767" max="9767" width="16.375" style="769" bestFit="1" customWidth="1"/>
    <col min="9768" max="9768" width="12.125" style="769" bestFit="1" customWidth="1"/>
    <col min="9769" max="9769" width="10.375" style="769" bestFit="1" customWidth="1"/>
    <col min="9770" max="9770" width="11.875" style="769" bestFit="1" customWidth="1"/>
    <col min="9771" max="9779" width="16.375" style="769" bestFit="1" customWidth="1"/>
    <col min="9780" max="9780" width="10.625" style="769" bestFit="1" customWidth="1"/>
    <col min="9781" max="9781" width="11.875" style="769" bestFit="1" customWidth="1"/>
    <col min="9782" max="9782" width="16.375" style="769" bestFit="1" customWidth="1"/>
    <col min="9783" max="9783" width="20.75" style="769" bestFit="1" customWidth="1"/>
    <col min="9784" max="9784" width="16.375" style="769" bestFit="1" customWidth="1"/>
    <col min="9785" max="9785" width="20.75" style="769" bestFit="1" customWidth="1"/>
    <col min="9786" max="9786" width="16.375" style="769" bestFit="1" customWidth="1"/>
    <col min="9787" max="9787" width="20.75" style="769" bestFit="1" customWidth="1"/>
    <col min="9788" max="9788" width="16.375" style="769" bestFit="1" customWidth="1"/>
    <col min="9789" max="9789" width="20.75" style="769" bestFit="1" customWidth="1"/>
    <col min="9790" max="9790" width="16.375" style="769" bestFit="1" customWidth="1"/>
    <col min="9791" max="9791" width="20.75" style="769" bestFit="1" customWidth="1"/>
    <col min="9792" max="9792" width="14.125" style="769" bestFit="1" customWidth="1"/>
    <col min="9793" max="9793" width="18.625" style="769" bestFit="1" customWidth="1"/>
    <col min="9794" max="9794" width="16.375" style="769" bestFit="1" customWidth="1"/>
    <col min="9795" max="9795" width="20.75" style="769" bestFit="1" customWidth="1"/>
    <col min="9796" max="9796" width="16.375" style="769" bestFit="1" customWidth="1"/>
    <col min="9797" max="9797" width="20.75" style="769" bestFit="1" customWidth="1"/>
    <col min="9798" max="9803" width="23" style="769" bestFit="1" customWidth="1"/>
    <col min="9804" max="9805" width="18.625" style="769" bestFit="1" customWidth="1"/>
    <col min="9806" max="9806" width="10.5" style="769" bestFit="1" customWidth="1"/>
    <col min="9807" max="9807" width="11.875" style="769" bestFit="1" customWidth="1"/>
    <col min="9808" max="9808" width="10.5" style="769" bestFit="1" customWidth="1"/>
    <col min="9809" max="9810" width="11.875" style="769" bestFit="1" customWidth="1"/>
    <col min="9811" max="9811" width="16.375" style="769" bestFit="1" customWidth="1"/>
    <col min="9812" max="9812" width="17.875" style="769" bestFit="1" customWidth="1"/>
    <col min="9813" max="9813" width="22.25" style="769" bestFit="1" customWidth="1"/>
    <col min="9814" max="9814" width="7.75" style="769" bestFit="1" customWidth="1"/>
    <col min="9815" max="9817" width="11.875" style="769" bestFit="1" customWidth="1"/>
    <col min="9818" max="9818" width="16.375" style="769" bestFit="1" customWidth="1"/>
    <col min="9819" max="9821" width="11.875" style="769" bestFit="1" customWidth="1"/>
    <col min="9822" max="9822" width="14.125" style="769" bestFit="1" customWidth="1"/>
    <col min="9823" max="9823" width="11.875" style="769" bestFit="1" customWidth="1"/>
    <col min="9824" max="9824" width="16.375" style="769" bestFit="1" customWidth="1"/>
    <col min="9825" max="9825" width="18.625" style="769" bestFit="1" customWidth="1"/>
    <col min="9826" max="9826" width="10.5" style="769" bestFit="1" customWidth="1"/>
    <col min="9827" max="9827" width="14.25" style="769" bestFit="1" customWidth="1"/>
    <col min="9828" max="9829" width="13.375" style="769" bestFit="1" customWidth="1"/>
    <col min="9830" max="9830" width="16.375" style="769" bestFit="1" customWidth="1"/>
    <col min="9831" max="9831" width="16.5" style="769" bestFit="1" customWidth="1"/>
    <col min="9832" max="9833" width="20.125" style="769" bestFit="1" customWidth="1"/>
    <col min="9834" max="9835" width="23" style="769" bestFit="1" customWidth="1"/>
    <col min="9836" max="9836" width="18.625" style="769" bestFit="1" customWidth="1"/>
    <col min="9837" max="9837" width="9.25" style="769" bestFit="1" customWidth="1"/>
    <col min="9838" max="9838" width="7.25" style="769" bestFit="1" customWidth="1"/>
    <col min="9839" max="9839" width="10.375" style="769" bestFit="1" customWidth="1"/>
    <col min="9840" max="9841" width="11.875" style="769" bestFit="1" customWidth="1"/>
    <col min="9842" max="9842" width="14.375" style="769" bestFit="1" customWidth="1"/>
    <col min="9843" max="9843" width="11.875" style="769" bestFit="1" customWidth="1"/>
    <col min="9844" max="9845" width="16.375" style="769" bestFit="1" customWidth="1"/>
    <col min="9846" max="9846" width="11.875" style="769" bestFit="1" customWidth="1"/>
    <col min="9847" max="9848" width="16.375" style="769" bestFit="1" customWidth="1"/>
    <col min="9849" max="9849" width="17.875" style="769" bestFit="1" customWidth="1"/>
    <col min="9850" max="9850" width="16.375" style="769" bestFit="1" customWidth="1"/>
    <col min="9851" max="9851" width="17.875" style="769" bestFit="1" customWidth="1"/>
    <col min="9852" max="9852" width="5.75" style="769" bestFit="1" customWidth="1"/>
    <col min="9853" max="9854" width="9.75" style="769" bestFit="1" customWidth="1"/>
    <col min="9855" max="9855" width="7.75" style="769" bestFit="1" customWidth="1"/>
    <col min="9856" max="9856" width="9.75" style="769" bestFit="1" customWidth="1"/>
    <col min="9857" max="9857" width="59.375" style="769" bestFit="1" customWidth="1"/>
    <col min="9858" max="9858" width="45.5" style="769" bestFit="1" customWidth="1"/>
    <col min="9859" max="9859" width="27.625" style="769" bestFit="1" customWidth="1"/>
    <col min="9860" max="9860" width="11.875" style="769" bestFit="1" customWidth="1"/>
    <col min="9861" max="9864" width="14.125" style="769" bestFit="1" customWidth="1"/>
    <col min="9865" max="9865" width="15.625" style="769" bestFit="1" customWidth="1"/>
    <col min="9866" max="9866" width="14.125" style="769" bestFit="1" customWidth="1"/>
    <col min="9867" max="9868" width="19.625" style="769" bestFit="1" customWidth="1"/>
    <col min="9869" max="9869" width="21.875" style="769" bestFit="1" customWidth="1"/>
    <col min="9870" max="9870" width="19.375" style="769" bestFit="1" customWidth="1"/>
    <col min="9871" max="9871" width="16.375" style="769" bestFit="1" customWidth="1"/>
    <col min="9872" max="9872" width="23" style="769" bestFit="1" customWidth="1"/>
    <col min="9873" max="9874" width="14.125" style="769" bestFit="1" customWidth="1"/>
    <col min="9875" max="9875" width="23.25" style="769" bestFit="1" customWidth="1"/>
    <col min="9876" max="9877" width="14.375" style="769" bestFit="1" customWidth="1"/>
    <col min="9878" max="9878" width="23.125" style="769" bestFit="1" customWidth="1"/>
    <col min="9879" max="9879" width="18.875" style="769" bestFit="1" customWidth="1"/>
    <col min="9880" max="9880" width="14.375" style="769" bestFit="1" customWidth="1"/>
    <col min="9881" max="9881" width="16.5" style="769" bestFit="1" customWidth="1"/>
    <col min="9882" max="9882" width="25.25" style="769" bestFit="1" customWidth="1"/>
    <col min="9883" max="9884" width="18.625" style="769" bestFit="1" customWidth="1"/>
    <col min="9885" max="9885" width="23" style="769" bestFit="1" customWidth="1"/>
    <col min="9886" max="9887" width="26.75" style="769" bestFit="1" customWidth="1"/>
    <col min="9888" max="9888" width="25.25" style="769" bestFit="1" customWidth="1"/>
    <col min="9889" max="9889" width="29.625" style="769" bestFit="1" customWidth="1"/>
    <col min="9890" max="9890" width="25.25" style="769" bestFit="1" customWidth="1"/>
    <col min="9891" max="9891" width="29.625" style="769" bestFit="1" customWidth="1"/>
    <col min="9892" max="9895" width="20.875" style="769" bestFit="1" customWidth="1"/>
    <col min="9896" max="9896" width="13.875" style="769" bestFit="1" customWidth="1"/>
    <col min="9897" max="9897" width="16.5" style="769" bestFit="1" customWidth="1"/>
    <col min="9898" max="9898" width="7.75" style="769" bestFit="1" customWidth="1"/>
    <col min="9899" max="9899" width="20.75" style="769" bestFit="1" customWidth="1"/>
    <col min="9900" max="9902" width="16.375" style="769" bestFit="1" customWidth="1"/>
    <col min="9903" max="9906" width="31" style="769" bestFit="1" customWidth="1"/>
    <col min="9907" max="9908" width="18.625" style="769" bestFit="1" customWidth="1"/>
    <col min="9909" max="9909" width="16.375" style="769" bestFit="1" customWidth="1"/>
    <col min="9910" max="9911" width="18.625" style="769" bestFit="1" customWidth="1"/>
    <col min="9912" max="9912" width="16.375" style="769" bestFit="1" customWidth="1"/>
    <col min="9913" max="9914" width="18.625" style="769" bestFit="1" customWidth="1"/>
    <col min="9915" max="9915" width="20.75" style="769" bestFit="1" customWidth="1"/>
    <col min="9916" max="9917" width="23" style="769" bestFit="1" customWidth="1"/>
    <col min="9918" max="9918" width="25.25" style="769" bestFit="1" customWidth="1"/>
    <col min="9919" max="9919" width="23" style="769" bestFit="1" customWidth="1"/>
    <col min="9920" max="9920" width="20.75" style="769" bestFit="1" customWidth="1"/>
    <col min="9921" max="9922" width="23" style="769" bestFit="1" customWidth="1"/>
    <col min="9923" max="9923" width="25.25" style="769" bestFit="1" customWidth="1"/>
    <col min="9924" max="9924" width="23" style="769" bestFit="1" customWidth="1"/>
    <col min="9925" max="9925" width="18.625" style="769" bestFit="1" customWidth="1"/>
    <col min="9926" max="9928" width="20.75" style="769" bestFit="1" customWidth="1"/>
    <col min="9929" max="9929" width="19.75" style="769" bestFit="1" customWidth="1"/>
    <col min="9930" max="9931" width="22" style="769" bestFit="1" customWidth="1"/>
    <col min="9932" max="9932" width="14.125" style="769" bestFit="1" customWidth="1"/>
    <col min="9933" max="9934" width="20.75" style="769" bestFit="1" customWidth="1"/>
    <col min="9935" max="9936" width="18.625" style="769" bestFit="1" customWidth="1"/>
    <col min="9937" max="9939" width="20.75" style="769" bestFit="1" customWidth="1"/>
    <col min="9940" max="9941" width="23" style="769" bestFit="1" customWidth="1"/>
    <col min="9942" max="9942" width="20.75" style="769" bestFit="1" customWidth="1"/>
    <col min="9943" max="9944" width="23" style="769" bestFit="1" customWidth="1"/>
    <col min="9945" max="9945" width="25.25" style="769" bestFit="1" customWidth="1"/>
    <col min="9946" max="9947" width="23" style="769" bestFit="1" customWidth="1"/>
    <col min="9948" max="9950" width="25.25" style="769" bestFit="1" customWidth="1"/>
    <col min="9951" max="9952" width="27.5" style="769" bestFit="1" customWidth="1"/>
    <col min="9953" max="9953" width="25.25" style="769" bestFit="1" customWidth="1"/>
    <col min="9954" max="9955" width="27.5" style="769" bestFit="1" customWidth="1"/>
    <col min="9956" max="9956" width="29.625" style="769" bestFit="1" customWidth="1"/>
    <col min="9957" max="9957" width="27.5" style="769" bestFit="1" customWidth="1"/>
    <col min="9958" max="9958" width="24.5" style="769" bestFit="1" customWidth="1"/>
    <col min="9959" max="9959" width="29" style="769" bestFit="1" customWidth="1"/>
    <col min="9960" max="9961" width="20.75" style="769" bestFit="1" customWidth="1"/>
    <col min="9962" max="9962" width="27.5" style="769" bestFit="1" customWidth="1"/>
    <col min="9963" max="9964" width="23" style="769" bestFit="1" customWidth="1"/>
    <col min="9965" max="9965" width="29.625" style="769" bestFit="1" customWidth="1"/>
    <col min="9966" max="9966" width="9.125" style="769" bestFit="1" customWidth="1"/>
    <col min="9967" max="9969" width="18.125" style="769" bestFit="1" customWidth="1"/>
    <col min="9970" max="9970" width="20.375" style="769" bestFit="1" customWidth="1"/>
    <col min="9971" max="9971" width="25.25" style="769" bestFit="1" customWidth="1"/>
    <col min="9972" max="9972" width="27.5" style="769" bestFit="1" customWidth="1"/>
    <col min="9973" max="9974" width="9.125" style="769" bestFit="1" customWidth="1"/>
    <col min="9975" max="9975" width="11.25" style="769" bestFit="1" customWidth="1"/>
    <col min="9976" max="9976" width="15" style="769" bestFit="1" customWidth="1"/>
    <col min="9977" max="9977" width="16.375" style="769" bestFit="1" customWidth="1"/>
    <col min="9978" max="9980" width="23.25" style="769" bestFit="1" customWidth="1"/>
    <col min="9981" max="9982" width="20.75" style="769" bestFit="1" customWidth="1"/>
    <col min="9983" max="9983" width="6.625" style="769" bestFit="1" customWidth="1"/>
    <col min="9984" max="9984" width="9" style="769"/>
    <col min="9985" max="9985" width="16.375" style="769" bestFit="1" customWidth="1"/>
    <col min="9986" max="9986" width="14.125" style="769" bestFit="1" customWidth="1"/>
    <col min="9987" max="9989" width="9.75" style="769" bestFit="1" customWidth="1"/>
    <col min="9990" max="9990" width="14.125" style="769" bestFit="1" customWidth="1"/>
    <col min="9991" max="9991" width="15.25" style="769" customWidth="1"/>
    <col min="9992" max="9992" width="14.125" style="769" bestFit="1" customWidth="1"/>
    <col min="9993" max="9993" width="15.25" style="769" bestFit="1" customWidth="1"/>
    <col min="9994" max="9996" width="13.625" style="769" bestFit="1" customWidth="1"/>
    <col min="9997" max="9997" width="12" style="769" bestFit="1" customWidth="1"/>
    <col min="9998" max="9998" width="22.125" style="769" bestFit="1" customWidth="1"/>
    <col min="9999" max="10000" width="30.125" style="769" bestFit="1" customWidth="1"/>
    <col min="10001" max="10002" width="21" style="769" bestFit="1" customWidth="1"/>
    <col min="10003" max="10003" width="18.75" style="769" bestFit="1" customWidth="1"/>
    <col min="10004" max="10004" width="21" style="769" bestFit="1" customWidth="1"/>
    <col min="10005" max="10006" width="9.75" style="769" bestFit="1" customWidth="1"/>
    <col min="10007" max="10007" width="18.875" style="769" bestFit="1" customWidth="1"/>
    <col min="10008" max="10008" width="9.75" style="769" bestFit="1" customWidth="1"/>
    <col min="10009" max="10009" width="18.875" style="769" bestFit="1" customWidth="1"/>
    <col min="10010" max="10011" width="9.75" style="769" bestFit="1" customWidth="1"/>
    <col min="10012" max="10013" width="12.125" style="769" bestFit="1" customWidth="1"/>
    <col min="10014" max="10014" width="7.125" style="769" bestFit="1" customWidth="1"/>
    <col min="10015" max="10015" width="9.75" style="769" bestFit="1" customWidth="1"/>
    <col min="10016" max="10016" width="15.5" style="769" bestFit="1" customWidth="1"/>
    <col min="10017" max="10017" width="19.375" style="769" bestFit="1" customWidth="1"/>
    <col min="10018" max="10018" width="5.75" style="769" bestFit="1" customWidth="1"/>
    <col min="10019" max="10019" width="9.75" style="769" bestFit="1" customWidth="1"/>
    <col min="10020" max="10020" width="11.875" style="769" bestFit="1" customWidth="1"/>
    <col min="10021" max="10021" width="9.125" style="769" bestFit="1" customWidth="1"/>
    <col min="10022" max="10022" width="10.5" style="769" bestFit="1" customWidth="1"/>
    <col min="10023" max="10023" width="16.375" style="769" bestFit="1" customWidth="1"/>
    <col min="10024" max="10024" width="12.125" style="769" bestFit="1" customWidth="1"/>
    <col min="10025" max="10025" width="10.375" style="769" bestFit="1" customWidth="1"/>
    <col min="10026" max="10026" width="11.875" style="769" bestFit="1" customWidth="1"/>
    <col min="10027" max="10035" width="16.375" style="769" bestFit="1" customWidth="1"/>
    <col min="10036" max="10036" width="10.625" style="769" bestFit="1" customWidth="1"/>
    <col min="10037" max="10037" width="11.875" style="769" bestFit="1" customWidth="1"/>
    <col min="10038" max="10038" width="16.375" style="769" bestFit="1" customWidth="1"/>
    <col min="10039" max="10039" width="20.75" style="769" bestFit="1" customWidth="1"/>
    <col min="10040" max="10040" width="16.375" style="769" bestFit="1" customWidth="1"/>
    <col min="10041" max="10041" width="20.75" style="769" bestFit="1" customWidth="1"/>
    <col min="10042" max="10042" width="16.375" style="769" bestFit="1" customWidth="1"/>
    <col min="10043" max="10043" width="20.75" style="769" bestFit="1" customWidth="1"/>
    <col min="10044" max="10044" width="16.375" style="769" bestFit="1" customWidth="1"/>
    <col min="10045" max="10045" width="20.75" style="769" bestFit="1" customWidth="1"/>
    <col min="10046" max="10046" width="16.375" style="769" bestFit="1" customWidth="1"/>
    <col min="10047" max="10047" width="20.75" style="769" bestFit="1" customWidth="1"/>
    <col min="10048" max="10048" width="14.125" style="769" bestFit="1" customWidth="1"/>
    <col min="10049" max="10049" width="18.625" style="769" bestFit="1" customWidth="1"/>
    <col min="10050" max="10050" width="16.375" style="769" bestFit="1" customWidth="1"/>
    <col min="10051" max="10051" width="20.75" style="769" bestFit="1" customWidth="1"/>
    <col min="10052" max="10052" width="16.375" style="769" bestFit="1" customWidth="1"/>
    <col min="10053" max="10053" width="20.75" style="769" bestFit="1" customWidth="1"/>
    <col min="10054" max="10059" width="23" style="769" bestFit="1" customWidth="1"/>
    <col min="10060" max="10061" width="18.625" style="769" bestFit="1" customWidth="1"/>
    <col min="10062" max="10062" width="10.5" style="769" bestFit="1" customWidth="1"/>
    <col min="10063" max="10063" width="11.875" style="769" bestFit="1" customWidth="1"/>
    <col min="10064" max="10064" width="10.5" style="769" bestFit="1" customWidth="1"/>
    <col min="10065" max="10066" width="11.875" style="769" bestFit="1" customWidth="1"/>
    <col min="10067" max="10067" width="16.375" style="769" bestFit="1" customWidth="1"/>
    <col min="10068" max="10068" width="17.875" style="769" bestFit="1" customWidth="1"/>
    <col min="10069" max="10069" width="22.25" style="769" bestFit="1" customWidth="1"/>
    <col min="10070" max="10070" width="7.75" style="769" bestFit="1" customWidth="1"/>
    <col min="10071" max="10073" width="11.875" style="769" bestFit="1" customWidth="1"/>
    <col min="10074" max="10074" width="16.375" style="769" bestFit="1" customWidth="1"/>
    <col min="10075" max="10077" width="11.875" style="769" bestFit="1" customWidth="1"/>
    <col min="10078" max="10078" width="14.125" style="769" bestFit="1" customWidth="1"/>
    <col min="10079" max="10079" width="11.875" style="769" bestFit="1" customWidth="1"/>
    <col min="10080" max="10080" width="16.375" style="769" bestFit="1" customWidth="1"/>
    <col min="10081" max="10081" width="18.625" style="769" bestFit="1" customWidth="1"/>
    <col min="10082" max="10082" width="10.5" style="769" bestFit="1" customWidth="1"/>
    <col min="10083" max="10083" width="14.25" style="769" bestFit="1" customWidth="1"/>
    <col min="10084" max="10085" width="13.375" style="769" bestFit="1" customWidth="1"/>
    <col min="10086" max="10086" width="16.375" style="769" bestFit="1" customWidth="1"/>
    <col min="10087" max="10087" width="16.5" style="769" bestFit="1" customWidth="1"/>
    <col min="10088" max="10089" width="20.125" style="769" bestFit="1" customWidth="1"/>
    <col min="10090" max="10091" width="23" style="769" bestFit="1" customWidth="1"/>
    <col min="10092" max="10092" width="18.625" style="769" bestFit="1" customWidth="1"/>
    <col min="10093" max="10093" width="9.25" style="769" bestFit="1" customWidth="1"/>
    <col min="10094" max="10094" width="7.25" style="769" bestFit="1" customWidth="1"/>
    <col min="10095" max="10095" width="10.375" style="769" bestFit="1" customWidth="1"/>
    <col min="10096" max="10097" width="11.875" style="769" bestFit="1" customWidth="1"/>
    <col min="10098" max="10098" width="14.375" style="769" bestFit="1" customWidth="1"/>
    <col min="10099" max="10099" width="11.875" style="769" bestFit="1" customWidth="1"/>
    <col min="10100" max="10101" width="16.375" style="769" bestFit="1" customWidth="1"/>
    <col min="10102" max="10102" width="11.875" style="769" bestFit="1" customWidth="1"/>
    <col min="10103" max="10104" width="16.375" style="769" bestFit="1" customWidth="1"/>
    <col min="10105" max="10105" width="17.875" style="769" bestFit="1" customWidth="1"/>
    <col min="10106" max="10106" width="16.375" style="769" bestFit="1" customWidth="1"/>
    <col min="10107" max="10107" width="17.875" style="769" bestFit="1" customWidth="1"/>
    <col min="10108" max="10108" width="5.75" style="769" bestFit="1" customWidth="1"/>
    <col min="10109" max="10110" width="9.75" style="769" bestFit="1" customWidth="1"/>
    <col min="10111" max="10111" width="7.75" style="769" bestFit="1" customWidth="1"/>
    <col min="10112" max="10112" width="9.75" style="769" bestFit="1" customWidth="1"/>
    <col min="10113" max="10113" width="59.375" style="769" bestFit="1" customWidth="1"/>
    <col min="10114" max="10114" width="45.5" style="769" bestFit="1" customWidth="1"/>
    <col min="10115" max="10115" width="27.625" style="769" bestFit="1" customWidth="1"/>
    <col min="10116" max="10116" width="11.875" style="769" bestFit="1" customWidth="1"/>
    <col min="10117" max="10120" width="14.125" style="769" bestFit="1" customWidth="1"/>
    <col min="10121" max="10121" width="15.625" style="769" bestFit="1" customWidth="1"/>
    <col min="10122" max="10122" width="14.125" style="769" bestFit="1" customWidth="1"/>
    <col min="10123" max="10124" width="19.625" style="769" bestFit="1" customWidth="1"/>
    <col min="10125" max="10125" width="21.875" style="769" bestFit="1" customWidth="1"/>
    <col min="10126" max="10126" width="19.375" style="769" bestFit="1" customWidth="1"/>
    <col min="10127" max="10127" width="16.375" style="769" bestFit="1" customWidth="1"/>
    <col min="10128" max="10128" width="23" style="769" bestFit="1" customWidth="1"/>
    <col min="10129" max="10130" width="14.125" style="769" bestFit="1" customWidth="1"/>
    <col min="10131" max="10131" width="23.25" style="769" bestFit="1" customWidth="1"/>
    <col min="10132" max="10133" width="14.375" style="769" bestFit="1" customWidth="1"/>
    <col min="10134" max="10134" width="23.125" style="769" bestFit="1" customWidth="1"/>
    <col min="10135" max="10135" width="18.875" style="769" bestFit="1" customWidth="1"/>
    <col min="10136" max="10136" width="14.375" style="769" bestFit="1" customWidth="1"/>
    <col min="10137" max="10137" width="16.5" style="769" bestFit="1" customWidth="1"/>
    <col min="10138" max="10138" width="25.25" style="769" bestFit="1" customWidth="1"/>
    <col min="10139" max="10140" width="18.625" style="769" bestFit="1" customWidth="1"/>
    <col min="10141" max="10141" width="23" style="769" bestFit="1" customWidth="1"/>
    <col min="10142" max="10143" width="26.75" style="769" bestFit="1" customWidth="1"/>
    <col min="10144" max="10144" width="25.25" style="769" bestFit="1" customWidth="1"/>
    <col min="10145" max="10145" width="29.625" style="769" bestFit="1" customWidth="1"/>
    <col min="10146" max="10146" width="25.25" style="769" bestFit="1" customWidth="1"/>
    <col min="10147" max="10147" width="29.625" style="769" bestFit="1" customWidth="1"/>
    <col min="10148" max="10151" width="20.875" style="769" bestFit="1" customWidth="1"/>
    <col min="10152" max="10152" width="13.875" style="769" bestFit="1" customWidth="1"/>
    <col min="10153" max="10153" width="16.5" style="769" bestFit="1" customWidth="1"/>
    <col min="10154" max="10154" width="7.75" style="769" bestFit="1" customWidth="1"/>
    <col min="10155" max="10155" width="20.75" style="769" bestFit="1" customWidth="1"/>
    <col min="10156" max="10158" width="16.375" style="769" bestFit="1" customWidth="1"/>
    <col min="10159" max="10162" width="31" style="769" bestFit="1" customWidth="1"/>
    <col min="10163" max="10164" width="18.625" style="769" bestFit="1" customWidth="1"/>
    <col min="10165" max="10165" width="16.375" style="769" bestFit="1" customWidth="1"/>
    <col min="10166" max="10167" width="18.625" style="769" bestFit="1" customWidth="1"/>
    <col min="10168" max="10168" width="16.375" style="769" bestFit="1" customWidth="1"/>
    <col min="10169" max="10170" width="18.625" style="769" bestFit="1" customWidth="1"/>
    <col min="10171" max="10171" width="20.75" style="769" bestFit="1" customWidth="1"/>
    <col min="10172" max="10173" width="23" style="769" bestFit="1" customWidth="1"/>
    <col min="10174" max="10174" width="25.25" style="769" bestFit="1" customWidth="1"/>
    <col min="10175" max="10175" width="23" style="769" bestFit="1" customWidth="1"/>
    <col min="10176" max="10176" width="20.75" style="769" bestFit="1" customWidth="1"/>
    <col min="10177" max="10178" width="23" style="769" bestFit="1" customWidth="1"/>
    <col min="10179" max="10179" width="25.25" style="769" bestFit="1" customWidth="1"/>
    <col min="10180" max="10180" width="23" style="769" bestFit="1" customWidth="1"/>
    <col min="10181" max="10181" width="18.625" style="769" bestFit="1" customWidth="1"/>
    <col min="10182" max="10184" width="20.75" style="769" bestFit="1" customWidth="1"/>
    <col min="10185" max="10185" width="19.75" style="769" bestFit="1" customWidth="1"/>
    <col min="10186" max="10187" width="22" style="769" bestFit="1" customWidth="1"/>
    <col min="10188" max="10188" width="14.125" style="769" bestFit="1" customWidth="1"/>
    <col min="10189" max="10190" width="20.75" style="769" bestFit="1" customWidth="1"/>
    <col min="10191" max="10192" width="18.625" style="769" bestFit="1" customWidth="1"/>
    <col min="10193" max="10195" width="20.75" style="769" bestFit="1" customWidth="1"/>
    <col min="10196" max="10197" width="23" style="769" bestFit="1" customWidth="1"/>
    <col min="10198" max="10198" width="20.75" style="769" bestFit="1" customWidth="1"/>
    <col min="10199" max="10200" width="23" style="769" bestFit="1" customWidth="1"/>
    <col min="10201" max="10201" width="25.25" style="769" bestFit="1" customWidth="1"/>
    <col min="10202" max="10203" width="23" style="769" bestFit="1" customWidth="1"/>
    <col min="10204" max="10206" width="25.25" style="769" bestFit="1" customWidth="1"/>
    <col min="10207" max="10208" width="27.5" style="769" bestFit="1" customWidth="1"/>
    <col min="10209" max="10209" width="25.25" style="769" bestFit="1" customWidth="1"/>
    <col min="10210" max="10211" width="27.5" style="769" bestFit="1" customWidth="1"/>
    <col min="10212" max="10212" width="29.625" style="769" bestFit="1" customWidth="1"/>
    <col min="10213" max="10213" width="27.5" style="769" bestFit="1" customWidth="1"/>
    <col min="10214" max="10214" width="24.5" style="769" bestFit="1" customWidth="1"/>
    <col min="10215" max="10215" width="29" style="769" bestFit="1" customWidth="1"/>
    <col min="10216" max="10217" width="20.75" style="769" bestFit="1" customWidth="1"/>
    <col min="10218" max="10218" width="27.5" style="769" bestFit="1" customWidth="1"/>
    <col min="10219" max="10220" width="23" style="769" bestFit="1" customWidth="1"/>
    <col min="10221" max="10221" width="29.625" style="769" bestFit="1" customWidth="1"/>
    <col min="10222" max="10222" width="9.125" style="769" bestFit="1" customWidth="1"/>
    <col min="10223" max="10225" width="18.125" style="769" bestFit="1" customWidth="1"/>
    <col min="10226" max="10226" width="20.375" style="769" bestFit="1" customWidth="1"/>
    <col min="10227" max="10227" width="25.25" style="769" bestFit="1" customWidth="1"/>
    <col min="10228" max="10228" width="27.5" style="769" bestFit="1" customWidth="1"/>
    <col min="10229" max="10230" width="9.125" style="769" bestFit="1" customWidth="1"/>
    <col min="10231" max="10231" width="11.25" style="769" bestFit="1" customWidth="1"/>
    <col min="10232" max="10232" width="15" style="769" bestFit="1" customWidth="1"/>
    <col min="10233" max="10233" width="16.375" style="769" bestFit="1" customWidth="1"/>
    <col min="10234" max="10236" width="23.25" style="769" bestFit="1" customWidth="1"/>
    <col min="10237" max="10238" width="20.75" style="769" bestFit="1" customWidth="1"/>
    <col min="10239" max="10239" width="6.625" style="769" bestFit="1" customWidth="1"/>
    <col min="10240" max="10240" width="9" style="769"/>
    <col min="10241" max="10241" width="16.375" style="769" bestFit="1" customWidth="1"/>
    <col min="10242" max="10242" width="14.125" style="769" bestFit="1" customWidth="1"/>
    <col min="10243" max="10245" width="9.75" style="769" bestFit="1" customWidth="1"/>
    <col min="10246" max="10246" width="14.125" style="769" bestFit="1" customWidth="1"/>
    <col min="10247" max="10247" width="15.25" style="769" customWidth="1"/>
    <col min="10248" max="10248" width="14.125" style="769" bestFit="1" customWidth="1"/>
    <col min="10249" max="10249" width="15.25" style="769" bestFit="1" customWidth="1"/>
    <col min="10250" max="10252" width="13.625" style="769" bestFit="1" customWidth="1"/>
    <col min="10253" max="10253" width="12" style="769" bestFit="1" customWidth="1"/>
    <col min="10254" max="10254" width="22.125" style="769" bestFit="1" customWidth="1"/>
    <col min="10255" max="10256" width="30.125" style="769" bestFit="1" customWidth="1"/>
    <col min="10257" max="10258" width="21" style="769" bestFit="1" customWidth="1"/>
    <col min="10259" max="10259" width="18.75" style="769" bestFit="1" customWidth="1"/>
    <col min="10260" max="10260" width="21" style="769" bestFit="1" customWidth="1"/>
    <col min="10261" max="10262" width="9.75" style="769" bestFit="1" customWidth="1"/>
    <col min="10263" max="10263" width="18.875" style="769" bestFit="1" customWidth="1"/>
    <col min="10264" max="10264" width="9.75" style="769" bestFit="1" customWidth="1"/>
    <col min="10265" max="10265" width="18.875" style="769" bestFit="1" customWidth="1"/>
    <col min="10266" max="10267" width="9.75" style="769" bestFit="1" customWidth="1"/>
    <col min="10268" max="10269" width="12.125" style="769" bestFit="1" customWidth="1"/>
    <col min="10270" max="10270" width="7.125" style="769" bestFit="1" customWidth="1"/>
    <col min="10271" max="10271" width="9.75" style="769" bestFit="1" customWidth="1"/>
    <col min="10272" max="10272" width="15.5" style="769" bestFit="1" customWidth="1"/>
    <col min="10273" max="10273" width="19.375" style="769" bestFit="1" customWidth="1"/>
    <col min="10274" max="10274" width="5.75" style="769" bestFit="1" customWidth="1"/>
    <col min="10275" max="10275" width="9.75" style="769" bestFit="1" customWidth="1"/>
    <col min="10276" max="10276" width="11.875" style="769" bestFit="1" customWidth="1"/>
    <col min="10277" max="10277" width="9.125" style="769" bestFit="1" customWidth="1"/>
    <col min="10278" max="10278" width="10.5" style="769" bestFit="1" customWidth="1"/>
    <col min="10279" max="10279" width="16.375" style="769" bestFit="1" customWidth="1"/>
    <col min="10280" max="10280" width="12.125" style="769" bestFit="1" customWidth="1"/>
    <col min="10281" max="10281" width="10.375" style="769" bestFit="1" customWidth="1"/>
    <col min="10282" max="10282" width="11.875" style="769" bestFit="1" customWidth="1"/>
    <col min="10283" max="10291" width="16.375" style="769" bestFit="1" customWidth="1"/>
    <col min="10292" max="10292" width="10.625" style="769" bestFit="1" customWidth="1"/>
    <col min="10293" max="10293" width="11.875" style="769" bestFit="1" customWidth="1"/>
    <col min="10294" max="10294" width="16.375" style="769" bestFit="1" customWidth="1"/>
    <col min="10295" max="10295" width="20.75" style="769" bestFit="1" customWidth="1"/>
    <col min="10296" max="10296" width="16.375" style="769" bestFit="1" customWidth="1"/>
    <col min="10297" max="10297" width="20.75" style="769" bestFit="1" customWidth="1"/>
    <col min="10298" max="10298" width="16.375" style="769" bestFit="1" customWidth="1"/>
    <col min="10299" max="10299" width="20.75" style="769" bestFit="1" customWidth="1"/>
    <col min="10300" max="10300" width="16.375" style="769" bestFit="1" customWidth="1"/>
    <col min="10301" max="10301" width="20.75" style="769" bestFit="1" customWidth="1"/>
    <col min="10302" max="10302" width="16.375" style="769" bestFit="1" customWidth="1"/>
    <col min="10303" max="10303" width="20.75" style="769" bestFit="1" customWidth="1"/>
    <col min="10304" max="10304" width="14.125" style="769" bestFit="1" customWidth="1"/>
    <col min="10305" max="10305" width="18.625" style="769" bestFit="1" customWidth="1"/>
    <col min="10306" max="10306" width="16.375" style="769" bestFit="1" customWidth="1"/>
    <col min="10307" max="10307" width="20.75" style="769" bestFit="1" customWidth="1"/>
    <col min="10308" max="10308" width="16.375" style="769" bestFit="1" customWidth="1"/>
    <col min="10309" max="10309" width="20.75" style="769" bestFit="1" customWidth="1"/>
    <col min="10310" max="10315" width="23" style="769" bestFit="1" customWidth="1"/>
    <col min="10316" max="10317" width="18.625" style="769" bestFit="1" customWidth="1"/>
    <col min="10318" max="10318" width="10.5" style="769" bestFit="1" customWidth="1"/>
    <col min="10319" max="10319" width="11.875" style="769" bestFit="1" customWidth="1"/>
    <col min="10320" max="10320" width="10.5" style="769" bestFit="1" customWidth="1"/>
    <col min="10321" max="10322" width="11.875" style="769" bestFit="1" customWidth="1"/>
    <col min="10323" max="10323" width="16.375" style="769" bestFit="1" customWidth="1"/>
    <col min="10324" max="10324" width="17.875" style="769" bestFit="1" customWidth="1"/>
    <col min="10325" max="10325" width="22.25" style="769" bestFit="1" customWidth="1"/>
    <col min="10326" max="10326" width="7.75" style="769" bestFit="1" customWidth="1"/>
    <col min="10327" max="10329" width="11.875" style="769" bestFit="1" customWidth="1"/>
    <col min="10330" max="10330" width="16.375" style="769" bestFit="1" customWidth="1"/>
    <col min="10331" max="10333" width="11.875" style="769" bestFit="1" customWidth="1"/>
    <col min="10334" max="10334" width="14.125" style="769" bestFit="1" customWidth="1"/>
    <col min="10335" max="10335" width="11.875" style="769" bestFit="1" customWidth="1"/>
    <col min="10336" max="10336" width="16.375" style="769" bestFit="1" customWidth="1"/>
    <col min="10337" max="10337" width="18.625" style="769" bestFit="1" customWidth="1"/>
    <col min="10338" max="10338" width="10.5" style="769" bestFit="1" customWidth="1"/>
    <col min="10339" max="10339" width="14.25" style="769" bestFit="1" customWidth="1"/>
    <col min="10340" max="10341" width="13.375" style="769" bestFit="1" customWidth="1"/>
    <col min="10342" max="10342" width="16.375" style="769" bestFit="1" customWidth="1"/>
    <col min="10343" max="10343" width="16.5" style="769" bestFit="1" customWidth="1"/>
    <col min="10344" max="10345" width="20.125" style="769" bestFit="1" customWidth="1"/>
    <col min="10346" max="10347" width="23" style="769" bestFit="1" customWidth="1"/>
    <col min="10348" max="10348" width="18.625" style="769" bestFit="1" customWidth="1"/>
    <col min="10349" max="10349" width="9.25" style="769" bestFit="1" customWidth="1"/>
    <col min="10350" max="10350" width="7.25" style="769" bestFit="1" customWidth="1"/>
    <col min="10351" max="10351" width="10.375" style="769" bestFit="1" customWidth="1"/>
    <col min="10352" max="10353" width="11.875" style="769" bestFit="1" customWidth="1"/>
    <col min="10354" max="10354" width="14.375" style="769" bestFit="1" customWidth="1"/>
    <col min="10355" max="10355" width="11.875" style="769" bestFit="1" customWidth="1"/>
    <col min="10356" max="10357" width="16.375" style="769" bestFit="1" customWidth="1"/>
    <col min="10358" max="10358" width="11.875" style="769" bestFit="1" customWidth="1"/>
    <col min="10359" max="10360" width="16.375" style="769" bestFit="1" customWidth="1"/>
    <col min="10361" max="10361" width="17.875" style="769" bestFit="1" customWidth="1"/>
    <col min="10362" max="10362" width="16.375" style="769" bestFit="1" customWidth="1"/>
    <col min="10363" max="10363" width="17.875" style="769" bestFit="1" customWidth="1"/>
    <col min="10364" max="10364" width="5.75" style="769" bestFit="1" customWidth="1"/>
    <col min="10365" max="10366" width="9.75" style="769" bestFit="1" customWidth="1"/>
    <col min="10367" max="10367" width="7.75" style="769" bestFit="1" customWidth="1"/>
    <col min="10368" max="10368" width="9.75" style="769" bestFit="1" customWidth="1"/>
    <col min="10369" max="10369" width="59.375" style="769" bestFit="1" customWidth="1"/>
    <col min="10370" max="10370" width="45.5" style="769" bestFit="1" customWidth="1"/>
    <col min="10371" max="10371" width="27.625" style="769" bestFit="1" customWidth="1"/>
    <col min="10372" max="10372" width="11.875" style="769" bestFit="1" customWidth="1"/>
    <col min="10373" max="10376" width="14.125" style="769" bestFit="1" customWidth="1"/>
    <col min="10377" max="10377" width="15.625" style="769" bestFit="1" customWidth="1"/>
    <col min="10378" max="10378" width="14.125" style="769" bestFit="1" customWidth="1"/>
    <col min="10379" max="10380" width="19.625" style="769" bestFit="1" customWidth="1"/>
    <col min="10381" max="10381" width="21.875" style="769" bestFit="1" customWidth="1"/>
    <col min="10382" max="10382" width="19.375" style="769" bestFit="1" customWidth="1"/>
    <col min="10383" max="10383" width="16.375" style="769" bestFit="1" customWidth="1"/>
    <col min="10384" max="10384" width="23" style="769" bestFit="1" customWidth="1"/>
    <col min="10385" max="10386" width="14.125" style="769" bestFit="1" customWidth="1"/>
    <col min="10387" max="10387" width="23.25" style="769" bestFit="1" customWidth="1"/>
    <col min="10388" max="10389" width="14.375" style="769" bestFit="1" customWidth="1"/>
    <col min="10390" max="10390" width="23.125" style="769" bestFit="1" customWidth="1"/>
    <col min="10391" max="10391" width="18.875" style="769" bestFit="1" customWidth="1"/>
    <col min="10392" max="10392" width="14.375" style="769" bestFit="1" customWidth="1"/>
    <col min="10393" max="10393" width="16.5" style="769" bestFit="1" customWidth="1"/>
    <col min="10394" max="10394" width="25.25" style="769" bestFit="1" customWidth="1"/>
    <col min="10395" max="10396" width="18.625" style="769" bestFit="1" customWidth="1"/>
    <col min="10397" max="10397" width="23" style="769" bestFit="1" customWidth="1"/>
    <col min="10398" max="10399" width="26.75" style="769" bestFit="1" customWidth="1"/>
    <col min="10400" max="10400" width="25.25" style="769" bestFit="1" customWidth="1"/>
    <col min="10401" max="10401" width="29.625" style="769" bestFit="1" customWidth="1"/>
    <col min="10402" max="10402" width="25.25" style="769" bestFit="1" customWidth="1"/>
    <col min="10403" max="10403" width="29.625" style="769" bestFit="1" customWidth="1"/>
    <col min="10404" max="10407" width="20.875" style="769" bestFit="1" customWidth="1"/>
    <col min="10408" max="10408" width="13.875" style="769" bestFit="1" customWidth="1"/>
    <col min="10409" max="10409" width="16.5" style="769" bestFit="1" customWidth="1"/>
    <col min="10410" max="10410" width="7.75" style="769" bestFit="1" customWidth="1"/>
    <col min="10411" max="10411" width="20.75" style="769" bestFit="1" customWidth="1"/>
    <col min="10412" max="10414" width="16.375" style="769" bestFit="1" customWidth="1"/>
    <col min="10415" max="10418" width="31" style="769" bestFit="1" customWidth="1"/>
    <col min="10419" max="10420" width="18.625" style="769" bestFit="1" customWidth="1"/>
    <col min="10421" max="10421" width="16.375" style="769" bestFit="1" customWidth="1"/>
    <col min="10422" max="10423" width="18.625" style="769" bestFit="1" customWidth="1"/>
    <col min="10424" max="10424" width="16.375" style="769" bestFit="1" customWidth="1"/>
    <col min="10425" max="10426" width="18.625" style="769" bestFit="1" customWidth="1"/>
    <col min="10427" max="10427" width="20.75" style="769" bestFit="1" customWidth="1"/>
    <col min="10428" max="10429" width="23" style="769" bestFit="1" customWidth="1"/>
    <col min="10430" max="10430" width="25.25" style="769" bestFit="1" customWidth="1"/>
    <col min="10431" max="10431" width="23" style="769" bestFit="1" customWidth="1"/>
    <col min="10432" max="10432" width="20.75" style="769" bestFit="1" customWidth="1"/>
    <col min="10433" max="10434" width="23" style="769" bestFit="1" customWidth="1"/>
    <col min="10435" max="10435" width="25.25" style="769" bestFit="1" customWidth="1"/>
    <col min="10436" max="10436" width="23" style="769" bestFit="1" customWidth="1"/>
    <col min="10437" max="10437" width="18.625" style="769" bestFit="1" customWidth="1"/>
    <col min="10438" max="10440" width="20.75" style="769" bestFit="1" customWidth="1"/>
    <col min="10441" max="10441" width="19.75" style="769" bestFit="1" customWidth="1"/>
    <col min="10442" max="10443" width="22" style="769" bestFit="1" customWidth="1"/>
    <col min="10444" max="10444" width="14.125" style="769" bestFit="1" customWidth="1"/>
    <col min="10445" max="10446" width="20.75" style="769" bestFit="1" customWidth="1"/>
    <col min="10447" max="10448" width="18.625" style="769" bestFit="1" customWidth="1"/>
    <col min="10449" max="10451" width="20.75" style="769" bestFit="1" customWidth="1"/>
    <col min="10452" max="10453" width="23" style="769" bestFit="1" customWidth="1"/>
    <col min="10454" max="10454" width="20.75" style="769" bestFit="1" customWidth="1"/>
    <col min="10455" max="10456" width="23" style="769" bestFit="1" customWidth="1"/>
    <col min="10457" max="10457" width="25.25" style="769" bestFit="1" customWidth="1"/>
    <col min="10458" max="10459" width="23" style="769" bestFit="1" customWidth="1"/>
    <col min="10460" max="10462" width="25.25" style="769" bestFit="1" customWidth="1"/>
    <col min="10463" max="10464" width="27.5" style="769" bestFit="1" customWidth="1"/>
    <col min="10465" max="10465" width="25.25" style="769" bestFit="1" customWidth="1"/>
    <col min="10466" max="10467" width="27.5" style="769" bestFit="1" customWidth="1"/>
    <col min="10468" max="10468" width="29.625" style="769" bestFit="1" customWidth="1"/>
    <col min="10469" max="10469" width="27.5" style="769" bestFit="1" customWidth="1"/>
    <col min="10470" max="10470" width="24.5" style="769" bestFit="1" customWidth="1"/>
    <col min="10471" max="10471" width="29" style="769" bestFit="1" customWidth="1"/>
    <col min="10472" max="10473" width="20.75" style="769" bestFit="1" customWidth="1"/>
    <col min="10474" max="10474" width="27.5" style="769" bestFit="1" customWidth="1"/>
    <col min="10475" max="10476" width="23" style="769" bestFit="1" customWidth="1"/>
    <col min="10477" max="10477" width="29.625" style="769" bestFit="1" customWidth="1"/>
    <col min="10478" max="10478" width="9.125" style="769" bestFit="1" customWidth="1"/>
    <col min="10479" max="10481" width="18.125" style="769" bestFit="1" customWidth="1"/>
    <col min="10482" max="10482" width="20.375" style="769" bestFit="1" customWidth="1"/>
    <col min="10483" max="10483" width="25.25" style="769" bestFit="1" customWidth="1"/>
    <col min="10484" max="10484" width="27.5" style="769" bestFit="1" customWidth="1"/>
    <col min="10485" max="10486" width="9.125" style="769" bestFit="1" customWidth="1"/>
    <col min="10487" max="10487" width="11.25" style="769" bestFit="1" customWidth="1"/>
    <col min="10488" max="10488" width="15" style="769" bestFit="1" customWidth="1"/>
    <col min="10489" max="10489" width="16.375" style="769" bestFit="1" customWidth="1"/>
    <col min="10490" max="10492" width="23.25" style="769" bestFit="1" customWidth="1"/>
    <col min="10493" max="10494" width="20.75" style="769" bestFit="1" customWidth="1"/>
    <col min="10495" max="10495" width="6.625" style="769" bestFit="1" customWidth="1"/>
    <col min="10496" max="10496" width="9" style="769"/>
    <col min="10497" max="10497" width="16.375" style="769" bestFit="1" customWidth="1"/>
    <col min="10498" max="10498" width="14.125" style="769" bestFit="1" customWidth="1"/>
    <col min="10499" max="10501" width="9.75" style="769" bestFit="1" customWidth="1"/>
    <col min="10502" max="10502" width="14.125" style="769" bestFit="1" customWidth="1"/>
    <col min="10503" max="10503" width="15.25" style="769" customWidth="1"/>
    <col min="10504" max="10504" width="14.125" style="769" bestFit="1" customWidth="1"/>
    <col min="10505" max="10505" width="15.25" style="769" bestFit="1" customWidth="1"/>
    <col min="10506" max="10508" width="13.625" style="769" bestFit="1" customWidth="1"/>
    <col min="10509" max="10509" width="12" style="769" bestFit="1" customWidth="1"/>
    <col min="10510" max="10510" width="22.125" style="769" bestFit="1" customWidth="1"/>
    <col min="10511" max="10512" width="30.125" style="769" bestFit="1" customWidth="1"/>
    <col min="10513" max="10514" width="21" style="769" bestFit="1" customWidth="1"/>
    <col min="10515" max="10515" width="18.75" style="769" bestFit="1" customWidth="1"/>
    <col min="10516" max="10516" width="21" style="769" bestFit="1" customWidth="1"/>
    <col min="10517" max="10518" width="9.75" style="769" bestFit="1" customWidth="1"/>
    <col min="10519" max="10519" width="18.875" style="769" bestFit="1" customWidth="1"/>
    <col min="10520" max="10520" width="9.75" style="769" bestFit="1" customWidth="1"/>
    <col min="10521" max="10521" width="18.875" style="769" bestFit="1" customWidth="1"/>
    <col min="10522" max="10523" width="9.75" style="769" bestFit="1" customWidth="1"/>
    <col min="10524" max="10525" width="12.125" style="769" bestFit="1" customWidth="1"/>
    <col min="10526" max="10526" width="7.125" style="769" bestFit="1" customWidth="1"/>
    <col min="10527" max="10527" width="9.75" style="769" bestFit="1" customWidth="1"/>
    <col min="10528" max="10528" width="15.5" style="769" bestFit="1" customWidth="1"/>
    <col min="10529" max="10529" width="19.375" style="769" bestFit="1" customWidth="1"/>
    <col min="10530" max="10530" width="5.75" style="769" bestFit="1" customWidth="1"/>
    <col min="10531" max="10531" width="9.75" style="769" bestFit="1" customWidth="1"/>
    <col min="10532" max="10532" width="11.875" style="769" bestFit="1" customWidth="1"/>
    <col min="10533" max="10533" width="9.125" style="769" bestFit="1" customWidth="1"/>
    <col min="10534" max="10534" width="10.5" style="769" bestFit="1" customWidth="1"/>
    <col min="10535" max="10535" width="16.375" style="769" bestFit="1" customWidth="1"/>
    <col min="10536" max="10536" width="12.125" style="769" bestFit="1" customWidth="1"/>
    <col min="10537" max="10537" width="10.375" style="769" bestFit="1" customWidth="1"/>
    <col min="10538" max="10538" width="11.875" style="769" bestFit="1" customWidth="1"/>
    <col min="10539" max="10547" width="16.375" style="769" bestFit="1" customWidth="1"/>
    <col min="10548" max="10548" width="10.625" style="769" bestFit="1" customWidth="1"/>
    <col min="10549" max="10549" width="11.875" style="769" bestFit="1" customWidth="1"/>
    <col min="10550" max="10550" width="16.375" style="769" bestFit="1" customWidth="1"/>
    <col min="10551" max="10551" width="20.75" style="769" bestFit="1" customWidth="1"/>
    <col min="10552" max="10552" width="16.375" style="769" bestFit="1" customWidth="1"/>
    <col min="10553" max="10553" width="20.75" style="769" bestFit="1" customWidth="1"/>
    <col min="10554" max="10554" width="16.375" style="769" bestFit="1" customWidth="1"/>
    <col min="10555" max="10555" width="20.75" style="769" bestFit="1" customWidth="1"/>
    <col min="10556" max="10556" width="16.375" style="769" bestFit="1" customWidth="1"/>
    <col min="10557" max="10557" width="20.75" style="769" bestFit="1" customWidth="1"/>
    <col min="10558" max="10558" width="16.375" style="769" bestFit="1" customWidth="1"/>
    <col min="10559" max="10559" width="20.75" style="769" bestFit="1" customWidth="1"/>
    <col min="10560" max="10560" width="14.125" style="769" bestFit="1" customWidth="1"/>
    <col min="10561" max="10561" width="18.625" style="769" bestFit="1" customWidth="1"/>
    <col min="10562" max="10562" width="16.375" style="769" bestFit="1" customWidth="1"/>
    <col min="10563" max="10563" width="20.75" style="769" bestFit="1" customWidth="1"/>
    <col min="10564" max="10564" width="16.375" style="769" bestFit="1" customWidth="1"/>
    <col min="10565" max="10565" width="20.75" style="769" bestFit="1" customWidth="1"/>
    <col min="10566" max="10571" width="23" style="769" bestFit="1" customWidth="1"/>
    <col min="10572" max="10573" width="18.625" style="769" bestFit="1" customWidth="1"/>
    <col min="10574" max="10574" width="10.5" style="769" bestFit="1" customWidth="1"/>
    <col min="10575" max="10575" width="11.875" style="769" bestFit="1" customWidth="1"/>
    <col min="10576" max="10576" width="10.5" style="769" bestFit="1" customWidth="1"/>
    <col min="10577" max="10578" width="11.875" style="769" bestFit="1" customWidth="1"/>
    <col min="10579" max="10579" width="16.375" style="769" bestFit="1" customWidth="1"/>
    <col min="10580" max="10580" width="17.875" style="769" bestFit="1" customWidth="1"/>
    <col min="10581" max="10581" width="22.25" style="769" bestFit="1" customWidth="1"/>
    <col min="10582" max="10582" width="7.75" style="769" bestFit="1" customWidth="1"/>
    <col min="10583" max="10585" width="11.875" style="769" bestFit="1" customWidth="1"/>
    <col min="10586" max="10586" width="16.375" style="769" bestFit="1" customWidth="1"/>
    <col min="10587" max="10589" width="11.875" style="769" bestFit="1" customWidth="1"/>
    <col min="10590" max="10590" width="14.125" style="769" bestFit="1" customWidth="1"/>
    <col min="10591" max="10591" width="11.875" style="769" bestFit="1" customWidth="1"/>
    <col min="10592" max="10592" width="16.375" style="769" bestFit="1" customWidth="1"/>
    <col min="10593" max="10593" width="18.625" style="769" bestFit="1" customWidth="1"/>
    <col min="10594" max="10594" width="10.5" style="769" bestFit="1" customWidth="1"/>
    <col min="10595" max="10595" width="14.25" style="769" bestFit="1" customWidth="1"/>
    <col min="10596" max="10597" width="13.375" style="769" bestFit="1" customWidth="1"/>
    <col min="10598" max="10598" width="16.375" style="769" bestFit="1" customWidth="1"/>
    <col min="10599" max="10599" width="16.5" style="769" bestFit="1" customWidth="1"/>
    <col min="10600" max="10601" width="20.125" style="769" bestFit="1" customWidth="1"/>
    <col min="10602" max="10603" width="23" style="769" bestFit="1" customWidth="1"/>
    <col min="10604" max="10604" width="18.625" style="769" bestFit="1" customWidth="1"/>
    <col min="10605" max="10605" width="9.25" style="769" bestFit="1" customWidth="1"/>
    <col min="10606" max="10606" width="7.25" style="769" bestFit="1" customWidth="1"/>
    <col min="10607" max="10607" width="10.375" style="769" bestFit="1" customWidth="1"/>
    <col min="10608" max="10609" width="11.875" style="769" bestFit="1" customWidth="1"/>
    <col min="10610" max="10610" width="14.375" style="769" bestFit="1" customWidth="1"/>
    <col min="10611" max="10611" width="11.875" style="769" bestFit="1" customWidth="1"/>
    <col min="10612" max="10613" width="16.375" style="769" bestFit="1" customWidth="1"/>
    <col min="10614" max="10614" width="11.875" style="769" bestFit="1" customWidth="1"/>
    <col min="10615" max="10616" width="16.375" style="769" bestFit="1" customWidth="1"/>
    <col min="10617" max="10617" width="17.875" style="769" bestFit="1" customWidth="1"/>
    <col min="10618" max="10618" width="16.375" style="769" bestFit="1" customWidth="1"/>
    <col min="10619" max="10619" width="17.875" style="769" bestFit="1" customWidth="1"/>
    <col min="10620" max="10620" width="5.75" style="769" bestFit="1" customWidth="1"/>
    <col min="10621" max="10622" width="9.75" style="769" bestFit="1" customWidth="1"/>
    <col min="10623" max="10623" width="7.75" style="769" bestFit="1" customWidth="1"/>
    <col min="10624" max="10624" width="9.75" style="769" bestFit="1" customWidth="1"/>
    <col min="10625" max="10625" width="59.375" style="769" bestFit="1" customWidth="1"/>
    <col min="10626" max="10626" width="45.5" style="769" bestFit="1" customWidth="1"/>
    <col min="10627" max="10627" width="27.625" style="769" bestFit="1" customWidth="1"/>
    <col min="10628" max="10628" width="11.875" style="769" bestFit="1" customWidth="1"/>
    <col min="10629" max="10632" width="14.125" style="769" bestFit="1" customWidth="1"/>
    <col min="10633" max="10633" width="15.625" style="769" bestFit="1" customWidth="1"/>
    <col min="10634" max="10634" width="14.125" style="769" bestFit="1" customWidth="1"/>
    <col min="10635" max="10636" width="19.625" style="769" bestFit="1" customWidth="1"/>
    <col min="10637" max="10637" width="21.875" style="769" bestFit="1" customWidth="1"/>
    <col min="10638" max="10638" width="19.375" style="769" bestFit="1" customWidth="1"/>
    <col min="10639" max="10639" width="16.375" style="769" bestFit="1" customWidth="1"/>
    <col min="10640" max="10640" width="23" style="769" bestFit="1" customWidth="1"/>
    <col min="10641" max="10642" width="14.125" style="769" bestFit="1" customWidth="1"/>
    <col min="10643" max="10643" width="23.25" style="769" bestFit="1" customWidth="1"/>
    <col min="10644" max="10645" width="14.375" style="769" bestFit="1" customWidth="1"/>
    <col min="10646" max="10646" width="23.125" style="769" bestFit="1" customWidth="1"/>
    <col min="10647" max="10647" width="18.875" style="769" bestFit="1" customWidth="1"/>
    <col min="10648" max="10648" width="14.375" style="769" bestFit="1" customWidth="1"/>
    <col min="10649" max="10649" width="16.5" style="769" bestFit="1" customWidth="1"/>
    <col min="10650" max="10650" width="25.25" style="769" bestFit="1" customWidth="1"/>
    <col min="10651" max="10652" width="18.625" style="769" bestFit="1" customWidth="1"/>
    <col min="10653" max="10653" width="23" style="769" bestFit="1" customWidth="1"/>
    <col min="10654" max="10655" width="26.75" style="769" bestFit="1" customWidth="1"/>
    <col min="10656" max="10656" width="25.25" style="769" bestFit="1" customWidth="1"/>
    <col min="10657" max="10657" width="29.625" style="769" bestFit="1" customWidth="1"/>
    <col min="10658" max="10658" width="25.25" style="769" bestFit="1" customWidth="1"/>
    <col min="10659" max="10659" width="29.625" style="769" bestFit="1" customWidth="1"/>
    <col min="10660" max="10663" width="20.875" style="769" bestFit="1" customWidth="1"/>
    <col min="10664" max="10664" width="13.875" style="769" bestFit="1" customWidth="1"/>
    <col min="10665" max="10665" width="16.5" style="769" bestFit="1" customWidth="1"/>
    <col min="10666" max="10666" width="7.75" style="769" bestFit="1" customWidth="1"/>
    <col min="10667" max="10667" width="20.75" style="769" bestFit="1" customWidth="1"/>
    <col min="10668" max="10670" width="16.375" style="769" bestFit="1" customWidth="1"/>
    <col min="10671" max="10674" width="31" style="769" bestFit="1" customWidth="1"/>
    <col min="10675" max="10676" width="18.625" style="769" bestFit="1" customWidth="1"/>
    <col min="10677" max="10677" width="16.375" style="769" bestFit="1" customWidth="1"/>
    <col min="10678" max="10679" width="18.625" style="769" bestFit="1" customWidth="1"/>
    <col min="10680" max="10680" width="16.375" style="769" bestFit="1" customWidth="1"/>
    <col min="10681" max="10682" width="18.625" style="769" bestFit="1" customWidth="1"/>
    <col min="10683" max="10683" width="20.75" style="769" bestFit="1" customWidth="1"/>
    <col min="10684" max="10685" width="23" style="769" bestFit="1" customWidth="1"/>
    <col min="10686" max="10686" width="25.25" style="769" bestFit="1" customWidth="1"/>
    <col min="10687" max="10687" width="23" style="769" bestFit="1" customWidth="1"/>
    <col min="10688" max="10688" width="20.75" style="769" bestFit="1" customWidth="1"/>
    <col min="10689" max="10690" width="23" style="769" bestFit="1" customWidth="1"/>
    <col min="10691" max="10691" width="25.25" style="769" bestFit="1" customWidth="1"/>
    <col min="10692" max="10692" width="23" style="769" bestFit="1" customWidth="1"/>
    <col min="10693" max="10693" width="18.625" style="769" bestFit="1" customWidth="1"/>
    <col min="10694" max="10696" width="20.75" style="769" bestFit="1" customWidth="1"/>
    <col min="10697" max="10697" width="19.75" style="769" bestFit="1" customWidth="1"/>
    <col min="10698" max="10699" width="22" style="769" bestFit="1" customWidth="1"/>
    <col min="10700" max="10700" width="14.125" style="769" bestFit="1" customWidth="1"/>
    <col min="10701" max="10702" width="20.75" style="769" bestFit="1" customWidth="1"/>
    <col min="10703" max="10704" width="18.625" style="769" bestFit="1" customWidth="1"/>
    <col min="10705" max="10707" width="20.75" style="769" bestFit="1" customWidth="1"/>
    <col min="10708" max="10709" width="23" style="769" bestFit="1" customWidth="1"/>
    <col min="10710" max="10710" width="20.75" style="769" bestFit="1" customWidth="1"/>
    <col min="10711" max="10712" width="23" style="769" bestFit="1" customWidth="1"/>
    <col min="10713" max="10713" width="25.25" style="769" bestFit="1" customWidth="1"/>
    <col min="10714" max="10715" width="23" style="769" bestFit="1" customWidth="1"/>
    <col min="10716" max="10718" width="25.25" style="769" bestFit="1" customWidth="1"/>
    <col min="10719" max="10720" width="27.5" style="769" bestFit="1" customWidth="1"/>
    <col min="10721" max="10721" width="25.25" style="769" bestFit="1" customWidth="1"/>
    <col min="10722" max="10723" width="27.5" style="769" bestFit="1" customWidth="1"/>
    <col min="10724" max="10724" width="29.625" style="769" bestFit="1" customWidth="1"/>
    <col min="10725" max="10725" width="27.5" style="769" bestFit="1" customWidth="1"/>
    <col min="10726" max="10726" width="24.5" style="769" bestFit="1" customWidth="1"/>
    <col min="10727" max="10727" width="29" style="769" bestFit="1" customWidth="1"/>
    <col min="10728" max="10729" width="20.75" style="769" bestFit="1" customWidth="1"/>
    <col min="10730" max="10730" width="27.5" style="769" bestFit="1" customWidth="1"/>
    <col min="10731" max="10732" width="23" style="769" bestFit="1" customWidth="1"/>
    <col min="10733" max="10733" width="29.625" style="769" bestFit="1" customWidth="1"/>
    <col min="10734" max="10734" width="9.125" style="769" bestFit="1" customWidth="1"/>
    <col min="10735" max="10737" width="18.125" style="769" bestFit="1" customWidth="1"/>
    <col min="10738" max="10738" width="20.375" style="769" bestFit="1" customWidth="1"/>
    <col min="10739" max="10739" width="25.25" style="769" bestFit="1" customWidth="1"/>
    <col min="10740" max="10740" width="27.5" style="769" bestFit="1" customWidth="1"/>
    <col min="10741" max="10742" width="9.125" style="769" bestFit="1" customWidth="1"/>
    <col min="10743" max="10743" width="11.25" style="769" bestFit="1" customWidth="1"/>
    <col min="10744" max="10744" width="15" style="769" bestFit="1" customWidth="1"/>
    <col min="10745" max="10745" width="16.375" style="769" bestFit="1" customWidth="1"/>
    <col min="10746" max="10748" width="23.25" style="769" bestFit="1" customWidth="1"/>
    <col min="10749" max="10750" width="20.75" style="769" bestFit="1" customWidth="1"/>
    <col min="10751" max="10751" width="6.625" style="769" bestFit="1" customWidth="1"/>
    <col min="10752" max="10752" width="9" style="769"/>
    <col min="10753" max="10753" width="16.375" style="769" bestFit="1" customWidth="1"/>
    <col min="10754" max="10754" width="14.125" style="769" bestFit="1" customWidth="1"/>
    <col min="10755" max="10757" width="9.75" style="769" bestFit="1" customWidth="1"/>
    <col min="10758" max="10758" width="14.125" style="769" bestFit="1" customWidth="1"/>
    <col min="10759" max="10759" width="15.25" style="769" customWidth="1"/>
    <col min="10760" max="10760" width="14.125" style="769" bestFit="1" customWidth="1"/>
    <col min="10761" max="10761" width="15.25" style="769" bestFit="1" customWidth="1"/>
    <col min="10762" max="10764" width="13.625" style="769" bestFit="1" customWidth="1"/>
    <col min="10765" max="10765" width="12" style="769" bestFit="1" customWidth="1"/>
    <col min="10766" max="10766" width="22.125" style="769" bestFit="1" customWidth="1"/>
    <col min="10767" max="10768" width="30.125" style="769" bestFit="1" customWidth="1"/>
    <col min="10769" max="10770" width="21" style="769" bestFit="1" customWidth="1"/>
    <col min="10771" max="10771" width="18.75" style="769" bestFit="1" customWidth="1"/>
    <col min="10772" max="10772" width="21" style="769" bestFit="1" customWidth="1"/>
    <col min="10773" max="10774" width="9.75" style="769" bestFit="1" customWidth="1"/>
    <col min="10775" max="10775" width="18.875" style="769" bestFit="1" customWidth="1"/>
    <col min="10776" max="10776" width="9.75" style="769" bestFit="1" customWidth="1"/>
    <col min="10777" max="10777" width="18.875" style="769" bestFit="1" customWidth="1"/>
    <col min="10778" max="10779" width="9.75" style="769" bestFit="1" customWidth="1"/>
    <col min="10780" max="10781" width="12.125" style="769" bestFit="1" customWidth="1"/>
    <col min="10782" max="10782" width="7.125" style="769" bestFit="1" customWidth="1"/>
    <col min="10783" max="10783" width="9.75" style="769" bestFit="1" customWidth="1"/>
    <col min="10784" max="10784" width="15.5" style="769" bestFit="1" customWidth="1"/>
    <col min="10785" max="10785" width="19.375" style="769" bestFit="1" customWidth="1"/>
    <col min="10786" max="10786" width="5.75" style="769" bestFit="1" customWidth="1"/>
    <col min="10787" max="10787" width="9.75" style="769" bestFit="1" customWidth="1"/>
    <col min="10788" max="10788" width="11.875" style="769" bestFit="1" customWidth="1"/>
    <col min="10789" max="10789" width="9.125" style="769" bestFit="1" customWidth="1"/>
    <col min="10790" max="10790" width="10.5" style="769" bestFit="1" customWidth="1"/>
    <col min="10791" max="10791" width="16.375" style="769" bestFit="1" customWidth="1"/>
    <col min="10792" max="10792" width="12.125" style="769" bestFit="1" customWidth="1"/>
    <col min="10793" max="10793" width="10.375" style="769" bestFit="1" customWidth="1"/>
    <col min="10794" max="10794" width="11.875" style="769" bestFit="1" customWidth="1"/>
    <col min="10795" max="10803" width="16.375" style="769" bestFit="1" customWidth="1"/>
    <col min="10804" max="10804" width="10.625" style="769" bestFit="1" customWidth="1"/>
    <col min="10805" max="10805" width="11.875" style="769" bestFit="1" customWidth="1"/>
    <col min="10806" max="10806" width="16.375" style="769" bestFit="1" customWidth="1"/>
    <col min="10807" max="10807" width="20.75" style="769" bestFit="1" customWidth="1"/>
    <col min="10808" max="10808" width="16.375" style="769" bestFit="1" customWidth="1"/>
    <col min="10809" max="10809" width="20.75" style="769" bestFit="1" customWidth="1"/>
    <col min="10810" max="10810" width="16.375" style="769" bestFit="1" customWidth="1"/>
    <col min="10811" max="10811" width="20.75" style="769" bestFit="1" customWidth="1"/>
    <col min="10812" max="10812" width="16.375" style="769" bestFit="1" customWidth="1"/>
    <col min="10813" max="10813" width="20.75" style="769" bestFit="1" customWidth="1"/>
    <col min="10814" max="10814" width="16.375" style="769" bestFit="1" customWidth="1"/>
    <col min="10815" max="10815" width="20.75" style="769" bestFit="1" customWidth="1"/>
    <col min="10816" max="10816" width="14.125" style="769" bestFit="1" customWidth="1"/>
    <col min="10817" max="10817" width="18.625" style="769" bestFit="1" customWidth="1"/>
    <col min="10818" max="10818" width="16.375" style="769" bestFit="1" customWidth="1"/>
    <col min="10819" max="10819" width="20.75" style="769" bestFit="1" customWidth="1"/>
    <col min="10820" max="10820" width="16.375" style="769" bestFit="1" customWidth="1"/>
    <col min="10821" max="10821" width="20.75" style="769" bestFit="1" customWidth="1"/>
    <col min="10822" max="10827" width="23" style="769" bestFit="1" customWidth="1"/>
    <col min="10828" max="10829" width="18.625" style="769" bestFit="1" customWidth="1"/>
    <col min="10830" max="10830" width="10.5" style="769" bestFit="1" customWidth="1"/>
    <col min="10831" max="10831" width="11.875" style="769" bestFit="1" customWidth="1"/>
    <col min="10832" max="10832" width="10.5" style="769" bestFit="1" customWidth="1"/>
    <col min="10833" max="10834" width="11.875" style="769" bestFit="1" customWidth="1"/>
    <col min="10835" max="10835" width="16.375" style="769" bestFit="1" customWidth="1"/>
    <col min="10836" max="10836" width="17.875" style="769" bestFit="1" customWidth="1"/>
    <col min="10837" max="10837" width="22.25" style="769" bestFit="1" customWidth="1"/>
    <col min="10838" max="10838" width="7.75" style="769" bestFit="1" customWidth="1"/>
    <col min="10839" max="10841" width="11.875" style="769" bestFit="1" customWidth="1"/>
    <col min="10842" max="10842" width="16.375" style="769" bestFit="1" customWidth="1"/>
    <col min="10843" max="10845" width="11.875" style="769" bestFit="1" customWidth="1"/>
    <col min="10846" max="10846" width="14.125" style="769" bestFit="1" customWidth="1"/>
    <col min="10847" max="10847" width="11.875" style="769" bestFit="1" customWidth="1"/>
    <col min="10848" max="10848" width="16.375" style="769" bestFit="1" customWidth="1"/>
    <col min="10849" max="10849" width="18.625" style="769" bestFit="1" customWidth="1"/>
    <col min="10850" max="10850" width="10.5" style="769" bestFit="1" customWidth="1"/>
    <col min="10851" max="10851" width="14.25" style="769" bestFit="1" customWidth="1"/>
    <col min="10852" max="10853" width="13.375" style="769" bestFit="1" customWidth="1"/>
    <col min="10854" max="10854" width="16.375" style="769" bestFit="1" customWidth="1"/>
    <col min="10855" max="10855" width="16.5" style="769" bestFit="1" customWidth="1"/>
    <col min="10856" max="10857" width="20.125" style="769" bestFit="1" customWidth="1"/>
    <col min="10858" max="10859" width="23" style="769" bestFit="1" customWidth="1"/>
    <col min="10860" max="10860" width="18.625" style="769" bestFit="1" customWidth="1"/>
    <col min="10861" max="10861" width="9.25" style="769" bestFit="1" customWidth="1"/>
    <col min="10862" max="10862" width="7.25" style="769" bestFit="1" customWidth="1"/>
    <col min="10863" max="10863" width="10.375" style="769" bestFit="1" customWidth="1"/>
    <col min="10864" max="10865" width="11.875" style="769" bestFit="1" customWidth="1"/>
    <col min="10866" max="10866" width="14.375" style="769" bestFit="1" customWidth="1"/>
    <col min="10867" max="10867" width="11.875" style="769" bestFit="1" customWidth="1"/>
    <col min="10868" max="10869" width="16.375" style="769" bestFit="1" customWidth="1"/>
    <col min="10870" max="10870" width="11.875" style="769" bestFit="1" customWidth="1"/>
    <col min="10871" max="10872" width="16.375" style="769" bestFit="1" customWidth="1"/>
    <col min="10873" max="10873" width="17.875" style="769" bestFit="1" customWidth="1"/>
    <col min="10874" max="10874" width="16.375" style="769" bestFit="1" customWidth="1"/>
    <col min="10875" max="10875" width="17.875" style="769" bestFit="1" customWidth="1"/>
    <col min="10876" max="10876" width="5.75" style="769" bestFit="1" customWidth="1"/>
    <col min="10877" max="10878" width="9.75" style="769" bestFit="1" customWidth="1"/>
    <col min="10879" max="10879" width="7.75" style="769" bestFit="1" customWidth="1"/>
    <col min="10880" max="10880" width="9.75" style="769" bestFit="1" customWidth="1"/>
    <col min="10881" max="10881" width="59.375" style="769" bestFit="1" customWidth="1"/>
    <col min="10882" max="10882" width="45.5" style="769" bestFit="1" customWidth="1"/>
    <col min="10883" max="10883" width="27.625" style="769" bestFit="1" customWidth="1"/>
    <col min="10884" max="10884" width="11.875" style="769" bestFit="1" customWidth="1"/>
    <col min="10885" max="10888" width="14.125" style="769" bestFit="1" customWidth="1"/>
    <col min="10889" max="10889" width="15.625" style="769" bestFit="1" customWidth="1"/>
    <col min="10890" max="10890" width="14.125" style="769" bestFit="1" customWidth="1"/>
    <col min="10891" max="10892" width="19.625" style="769" bestFit="1" customWidth="1"/>
    <col min="10893" max="10893" width="21.875" style="769" bestFit="1" customWidth="1"/>
    <col min="10894" max="10894" width="19.375" style="769" bestFit="1" customWidth="1"/>
    <col min="10895" max="10895" width="16.375" style="769" bestFit="1" customWidth="1"/>
    <col min="10896" max="10896" width="23" style="769" bestFit="1" customWidth="1"/>
    <col min="10897" max="10898" width="14.125" style="769" bestFit="1" customWidth="1"/>
    <col min="10899" max="10899" width="23.25" style="769" bestFit="1" customWidth="1"/>
    <col min="10900" max="10901" width="14.375" style="769" bestFit="1" customWidth="1"/>
    <col min="10902" max="10902" width="23.125" style="769" bestFit="1" customWidth="1"/>
    <col min="10903" max="10903" width="18.875" style="769" bestFit="1" customWidth="1"/>
    <col min="10904" max="10904" width="14.375" style="769" bestFit="1" customWidth="1"/>
    <col min="10905" max="10905" width="16.5" style="769" bestFit="1" customWidth="1"/>
    <col min="10906" max="10906" width="25.25" style="769" bestFit="1" customWidth="1"/>
    <col min="10907" max="10908" width="18.625" style="769" bestFit="1" customWidth="1"/>
    <col min="10909" max="10909" width="23" style="769" bestFit="1" customWidth="1"/>
    <col min="10910" max="10911" width="26.75" style="769" bestFit="1" customWidth="1"/>
    <col min="10912" max="10912" width="25.25" style="769" bestFit="1" customWidth="1"/>
    <col min="10913" max="10913" width="29.625" style="769" bestFit="1" customWidth="1"/>
    <col min="10914" max="10914" width="25.25" style="769" bestFit="1" customWidth="1"/>
    <col min="10915" max="10915" width="29.625" style="769" bestFit="1" customWidth="1"/>
    <col min="10916" max="10919" width="20.875" style="769" bestFit="1" customWidth="1"/>
    <col min="10920" max="10920" width="13.875" style="769" bestFit="1" customWidth="1"/>
    <col min="10921" max="10921" width="16.5" style="769" bestFit="1" customWidth="1"/>
    <col min="10922" max="10922" width="7.75" style="769" bestFit="1" customWidth="1"/>
    <col min="10923" max="10923" width="20.75" style="769" bestFit="1" customWidth="1"/>
    <col min="10924" max="10926" width="16.375" style="769" bestFit="1" customWidth="1"/>
    <col min="10927" max="10930" width="31" style="769" bestFit="1" customWidth="1"/>
    <col min="10931" max="10932" width="18.625" style="769" bestFit="1" customWidth="1"/>
    <col min="10933" max="10933" width="16.375" style="769" bestFit="1" customWidth="1"/>
    <col min="10934" max="10935" width="18.625" style="769" bestFit="1" customWidth="1"/>
    <col min="10936" max="10936" width="16.375" style="769" bestFit="1" customWidth="1"/>
    <col min="10937" max="10938" width="18.625" style="769" bestFit="1" customWidth="1"/>
    <col min="10939" max="10939" width="20.75" style="769" bestFit="1" customWidth="1"/>
    <col min="10940" max="10941" width="23" style="769" bestFit="1" customWidth="1"/>
    <col min="10942" max="10942" width="25.25" style="769" bestFit="1" customWidth="1"/>
    <col min="10943" max="10943" width="23" style="769" bestFit="1" customWidth="1"/>
    <col min="10944" max="10944" width="20.75" style="769" bestFit="1" customWidth="1"/>
    <col min="10945" max="10946" width="23" style="769" bestFit="1" customWidth="1"/>
    <col min="10947" max="10947" width="25.25" style="769" bestFit="1" customWidth="1"/>
    <col min="10948" max="10948" width="23" style="769" bestFit="1" customWidth="1"/>
    <col min="10949" max="10949" width="18.625" style="769" bestFit="1" customWidth="1"/>
    <col min="10950" max="10952" width="20.75" style="769" bestFit="1" customWidth="1"/>
    <col min="10953" max="10953" width="19.75" style="769" bestFit="1" customWidth="1"/>
    <col min="10954" max="10955" width="22" style="769" bestFit="1" customWidth="1"/>
    <col min="10956" max="10956" width="14.125" style="769" bestFit="1" customWidth="1"/>
    <col min="10957" max="10958" width="20.75" style="769" bestFit="1" customWidth="1"/>
    <col min="10959" max="10960" width="18.625" style="769" bestFit="1" customWidth="1"/>
    <col min="10961" max="10963" width="20.75" style="769" bestFit="1" customWidth="1"/>
    <col min="10964" max="10965" width="23" style="769" bestFit="1" customWidth="1"/>
    <col min="10966" max="10966" width="20.75" style="769" bestFit="1" customWidth="1"/>
    <col min="10967" max="10968" width="23" style="769" bestFit="1" customWidth="1"/>
    <col min="10969" max="10969" width="25.25" style="769" bestFit="1" customWidth="1"/>
    <col min="10970" max="10971" width="23" style="769" bestFit="1" customWidth="1"/>
    <col min="10972" max="10974" width="25.25" style="769" bestFit="1" customWidth="1"/>
    <col min="10975" max="10976" width="27.5" style="769" bestFit="1" customWidth="1"/>
    <col min="10977" max="10977" width="25.25" style="769" bestFit="1" customWidth="1"/>
    <col min="10978" max="10979" width="27.5" style="769" bestFit="1" customWidth="1"/>
    <col min="10980" max="10980" width="29.625" style="769" bestFit="1" customWidth="1"/>
    <col min="10981" max="10981" width="27.5" style="769" bestFit="1" customWidth="1"/>
    <col min="10982" max="10982" width="24.5" style="769" bestFit="1" customWidth="1"/>
    <col min="10983" max="10983" width="29" style="769" bestFit="1" customWidth="1"/>
    <col min="10984" max="10985" width="20.75" style="769" bestFit="1" customWidth="1"/>
    <col min="10986" max="10986" width="27.5" style="769" bestFit="1" customWidth="1"/>
    <col min="10987" max="10988" width="23" style="769" bestFit="1" customWidth="1"/>
    <col min="10989" max="10989" width="29.625" style="769" bestFit="1" customWidth="1"/>
    <col min="10990" max="10990" width="9.125" style="769" bestFit="1" customWidth="1"/>
    <col min="10991" max="10993" width="18.125" style="769" bestFit="1" customWidth="1"/>
    <col min="10994" max="10994" width="20.375" style="769" bestFit="1" customWidth="1"/>
    <col min="10995" max="10995" width="25.25" style="769" bestFit="1" customWidth="1"/>
    <col min="10996" max="10996" width="27.5" style="769" bestFit="1" customWidth="1"/>
    <col min="10997" max="10998" width="9.125" style="769" bestFit="1" customWidth="1"/>
    <col min="10999" max="10999" width="11.25" style="769" bestFit="1" customWidth="1"/>
    <col min="11000" max="11000" width="15" style="769" bestFit="1" customWidth="1"/>
    <col min="11001" max="11001" width="16.375" style="769" bestFit="1" customWidth="1"/>
    <col min="11002" max="11004" width="23.25" style="769" bestFit="1" customWidth="1"/>
    <col min="11005" max="11006" width="20.75" style="769" bestFit="1" customWidth="1"/>
    <col min="11007" max="11007" width="6.625" style="769" bestFit="1" customWidth="1"/>
    <col min="11008" max="11008" width="9" style="769"/>
    <col min="11009" max="11009" width="16.375" style="769" bestFit="1" customWidth="1"/>
    <col min="11010" max="11010" width="14.125" style="769" bestFit="1" customWidth="1"/>
    <col min="11011" max="11013" width="9.75" style="769" bestFit="1" customWidth="1"/>
    <col min="11014" max="11014" width="14.125" style="769" bestFit="1" customWidth="1"/>
    <col min="11015" max="11015" width="15.25" style="769" customWidth="1"/>
    <col min="11016" max="11016" width="14.125" style="769" bestFit="1" customWidth="1"/>
    <col min="11017" max="11017" width="15.25" style="769" bestFit="1" customWidth="1"/>
    <col min="11018" max="11020" width="13.625" style="769" bestFit="1" customWidth="1"/>
    <col min="11021" max="11021" width="12" style="769" bestFit="1" customWidth="1"/>
    <col min="11022" max="11022" width="22.125" style="769" bestFit="1" customWidth="1"/>
    <col min="11023" max="11024" width="30.125" style="769" bestFit="1" customWidth="1"/>
    <col min="11025" max="11026" width="21" style="769" bestFit="1" customWidth="1"/>
    <col min="11027" max="11027" width="18.75" style="769" bestFit="1" customWidth="1"/>
    <col min="11028" max="11028" width="21" style="769" bestFit="1" customWidth="1"/>
    <col min="11029" max="11030" width="9.75" style="769" bestFit="1" customWidth="1"/>
    <col min="11031" max="11031" width="18.875" style="769" bestFit="1" customWidth="1"/>
    <col min="11032" max="11032" width="9.75" style="769" bestFit="1" customWidth="1"/>
    <col min="11033" max="11033" width="18.875" style="769" bestFit="1" customWidth="1"/>
    <col min="11034" max="11035" width="9.75" style="769" bestFit="1" customWidth="1"/>
    <col min="11036" max="11037" width="12.125" style="769" bestFit="1" customWidth="1"/>
    <col min="11038" max="11038" width="7.125" style="769" bestFit="1" customWidth="1"/>
    <col min="11039" max="11039" width="9.75" style="769" bestFit="1" customWidth="1"/>
    <col min="11040" max="11040" width="15.5" style="769" bestFit="1" customWidth="1"/>
    <col min="11041" max="11041" width="19.375" style="769" bestFit="1" customWidth="1"/>
    <col min="11042" max="11042" width="5.75" style="769" bestFit="1" customWidth="1"/>
    <col min="11043" max="11043" width="9.75" style="769" bestFit="1" customWidth="1"/>
    <col min="11044" max="11044" width="11.875" style="769" bestFit="1" customWidth="1"/>
    <col min="11045" max="11045" width="9.125" style="769" bestFit="1" customWidth="1"/>
    <col min="11046" max="11046" width="10.5" style="769" bestFit="1" customWidth="1"/>
    <col min="11047" max="11047" width="16.375" style="769" bestFit="1" customWidth="1"/>
    <col min="11048" max="11048" width="12.125" style="769" bestFit="1" customWidth="1"/>
    <col min="11049" max="11049" width="10.375" style="769" bestFit="1" customWidth="1"/>
    <col min="11050" max="11050" width="11.875" style="769" bestFit="1" customWidth="1"/>
    <col min="11051" max="11059" width="16.375" style="769" bestFit="1" customWidth="1"/>
    <col min="11060" max="11060" width="10.625" style="769" bestFit="1" customWidth="1"/>
    <col min="11061" max="11061" width="11.875" style="769" bestFit="1" customWidth="1"/>
    <col min="11062" max="11062" width="16.375" style="769" bestFit="1" customWidth="1"/>
    <col min="11063" max="11063" width="20.75" style="769" bestFit="1" customWidth="1"/>
    <col min="11064" max="11064" width="16.375" style="769" bestFit="1" customWidth="1"/>
    <col min="11065" max="11065" width="20.75" style="769" bestFit="1" customWidth="1"/>
    <col min="11066" max="11066" width="16.375" style="769" bestFit="1" customWidth="1"/>
    <col min="11067" max="11067" width="20.75" style="769" bestFit="1" customWidth="1"/>
    <col min="11068" max="11068" width="16.375" style="769" bestFit="1" customWidth="1"/>
    <col min="11069" max="11069" width="20.75" style="769" bestFit="1" customWidth="1"/>
    <col min="11070" max="11070" width="16.375" style="769" bestFit="1" customWidth="1"/>
    <col min="11071" max="11071" width="20.75" style="769" bestFit="1" customWidth="1"/>
    <col min="11072" max="11072" width="14.125" style="769" bestFit="1" customWidth="1"/>
    <col min="11073" max="11073" width="18.625" style="769" bestFit="1" customWidth="1"/>
    <col min="11074" max="11074" width="16.375" style="769" bestFit="1" customWidth="1"/>
    <col min="11075" max="11075" width="20.75" style="769" bestFit="1" customWidth="1"/>
    <col min="11076" max="11076" width="16.375" style="769" bestFit="1" customWidth="1"/>
    <col min="11077" max="11077" width="20.75" style="769" bestFit="1" customWidth="1"/>
    <col min="11078" max="11083" width="23" style="769" bestFit="1" customWidth="1"/>
    <col min="11084" max="11085" width="18.625" style="769" bestFit="1" customWidth="1"/>
    <col min="11086" max="11086" width="10.5" style="769" bestFit="1" customWidth="1"/>
    <col min="11087" max="11087" width="11.875" style="769" bestFit="1" customWidth="1"/>
    <col min="11088" max="11088" width="10.5" style="769" bestFit="1" customWidth="1"/>
    <col min="11089" max="11090" width="11.875" style="769" bestFit="1" customWidth="1"/>
    <col min="11091" max="11091" width="16.375" style="769" bestFit="1" customWidth="1"/>
    <col min="11092" max="11092" width="17.875" style="769" bestFit="1" customWidth="1"/>
    <col min="11093" max="11093" width="22.25" style="769" bestFit="1" customWidth="1"/>
    <col min="11094" max="11094" width="7.75" style="769" bestFit="1" customWidth="1"/>
    <col min="11095" max="11097" width="11.875" style="769" bestFit="1" customWidth="1"/>
    <col min="11098" max="11098" width="16.375" style="769" bestFit="1" customWidth="1"/>
    <col min="11099" max="11101" width="11.875" style="769" bestFit="1" customWidth="1"/>
    <col min="11102" max="11102" width="14.125" style="769" bestFit="1" customWidth="1"/>
    <col min="11103" max="11103" width="11.875" style="769" bestFit="1" customWidth="1"/>
    <col min="11104" max="11104" width="16.375" style="769" bestFit="1" customWidth="1"/>
    <col min="11105" max="11105" width="18.625" style="769" bestFit="1" customWidth="1"/>
    <col min="11106" max="11106" width="10.5" style="769" bestFit="1" customWidth="1"/>
    <col min="11107" max="11107" width="14.25" style="769" bestFit="1" customWidth="1"/>
    <col min="11108" max="11109" width="13.375" style="769" bestFit="1" customWidth="1"/>
    <col min="11110" max="11110" width="16.375" style="769" bestFit="1" customWidth="1"/>
    <col min="11111" max="11111" width="16.5" style="769" bestFit="1" customWidth="1"/>
    <col min="11112" max="11113" width="20.125" style="769" bestFit="1" customWidth="1"/>
    <col min="11114" max="11115" width="23" style="769" bestFit="1" customWidth="1"/>
    <col min="11116" max="11116" width="18.625" style="769" bestFit="1" customWidth="1"/>
    <col min="11117" max="11117" width="9.25" style="769" bestFit="1" customWidth="1"/>
    <col min="11118" max="11118" width="7.25" style="769" bestFit="1" customWidth="1"/>
    <col min="11119" max="11119" width="10.375" style="769" bestFit="1" customWidth="1"/>
    <col min="11120" max="11121" width="11.875" style="769" bestFit="1" customWidth="1"/>
    <col min="11122" max="11122" width="14.375" style="769" bestFit="1" customWidth="1"/>
    <col min="11123" max="11123" width="11.875" style="769" bestFit="1" customWidth="1"/>
    <col min="11124" max="11125" width="16.375" style="769" bestFit="1" customWidth="1"/>
    <col min="11126" max="11126" width="11.875" style="769" bestFit="1" customWidth="1"/>
    <col min="11127" max="11128" width="16.375" style="769" bestFit="1" customWidth="1"/>
    <col min="11129" max="11129" width="17.875" style="769" bestFit="1" customWidth="1"/>
    <col min="11130" max="11130" width="16.375" style="769" bestFit="1" customWidth="1"/>
    <col min="11131" max="11131" width="17.875" style="769" bestFit="1" customWidth="1"/>
    <col min="11132" max="11132" width="5.75" style="769" bestFit="1" customWidth="1"/>
    <col min="11133" max="11134" width="9.75" style="769" bestFit="1" customWidth="1"/>
    <col min="11135" max="11135" width="7.75" style="769" bestFit="1" customWidth="1"/>
    <col min="11136" max="11136" width="9.75" style="769" bestFit="1" customWidth="1"/>
    <col min="11137" max="11137" width="59.375" style="769" bestFit="1" customWidth="1"/>
    <col min="11138" max="11138" width="45.5" style="769" bestFit="1" customWidth="1"/>
    <col min="11139" max="11139" width="27.625" style="769" bestFit="1" customWidth="1"/>
    <col min="11140" max="11140" width="11.875" style="769" bestFit="1" customWidth="1"/>
    <col min="11141" max="11144" width="14.125" style="769" bestFit="1" customWidth="1"/>
    <col min="11145" max="11145" width="15.625" style="769" bestFit="1" customWidth="1"/>
    <col min="11146" max="11146" width="14.125" style="769" bestFit="1" customWidth="1"/>
    <col min="11147" max="11148" width="19.625" style="769" bestFit="1" customWidth="1"/>
    <col min="11149" max="11149" width="21.875" style="769" bestFit="1" customWidth="1"/>
    <col min="11150" max="11150" width="19.375" style="769" bestFit="1" customWidth="1"/>
    <col min="11151" max="11151" width="16.375" style="769" bestFit="1" customWidth="1"/>
    <col min="11152" max="11152" width="23" style="769" bestFit="1" customWidth="1"/>
    <col min="11153" max="11154" width="14.125" style="769" bestFit="1" customWidth="1"/>
    <col min="11155" max="11155" width="23.25" style="769" bestFit="1" customWidth="1"/>
    <col min="11156" max="11157" width="14.375" style="769" bestFit="1" customWidth="1"/>
    <col min="11158" max="11158" width="23.125" style="769" bestFit="1" customWidth="1"/>
    <col min="11159" max="11159" width="18.875" style="769" bestFit="1" customWidth="1"/>
    <col min="11160" max="11160" width="14.375" style="769" bestFit="1" customWidth="1"/>
    <col min="11161" max="11161" width="16.5" style="769" bestFit="1" customWidth="1"/>
    <col min="11162" max="11162" width="25.25" style="769" bestFit="1" customWidth="1"/>
    <col min="11163" max="11164" width="18.625" style="769" bestFit="1" customWidth="1"/>
    <col min="11165" max="11165" width="23" style="769" bestFit="1" customWidth="1"/>
    <col min="11166" max="11167" width="26.75" style="769" bestFit="1" customWidth="1"/>
    <col min="11168" max="11168" width="25.25" style="769" bestFit="1" customWidth="1"/>
    <col min="11169" max="11169" width="29.625" style="769" bestFit="1" customWidth="1"/>
    <col min="11170" max="11170" width="25.25" style="769" bestFit="1" customWidth="1"/>
    <col min="11171" max="11171" width="29.625" style="769" bestFit="1" customWidth="1"/>
    <col min="11172" max="11175" width="20.875" style="769" bestFit="1" customWidth="1"/>
    <col min="11176" max="11176" width="13.875" style="769" bestFit="1" customWidth="1"/>
    <col min="11177" max="11177" width="16.5" style="769" bestFit="1" customWidth="1"/>
    <col min="11178" max="11178" width="7.75" style="769" bestFit="1" customWidth="1"/>
    <col min="11179" max="11179" width="20.75" style="769" bestFit="1" customWidth="1"/>
    <col min="11180" max="11182" width="16.375" style="769" bestFit="1" customWidth="1"/>
    <col min="11183" max="11186" width="31" style="769" bestFit="1" customWidth="1"/>
    <col min="11187" max="11188" width="18.625" style="769" bestFit="1" customWidth="1"/>
    <col min="11189" max="11189" width="16.375" style="769" bestFit="1" customWidth="1"/>
    <col min="11190" max="11191" width="18.625" style="769" bestFit="1" customWidth="1"/>
    <col min="11192" max="11192" width="16.375" style="769" bestFit="1" customWidth="1"/>
    <col min="11193" max="11194" width="18.625" style="769" bestFit="1" customWidth="1"/>
    <col min="11195" max="11195" width="20.75" style="769" bestFit="1" customWidth="1"/>
    <col min="11196" max="11197" width="23" style="769" bestFit="1" customWidth="1"/>
    <col min="11198" max="11198" width="25.25" style="769" bestFit="1" customWidth="1"/>
    <col min="11199" max="11199" width="23" style="769" bestFit="1" customWidth="1"/>
    <col min="11200" max="11200" width="20.75" style="769" bestFit="1" customWidth="1"/>
    <col min="11201" max="11202" width="23" style="769" bestFit="1" customWidth="1"/>
    <col min="11203" max="11203" width="25.25" style="769" bestFit="1" customWidth="1"/>
    <col min="11204" max="11204" width="23" style="769" bestFit="1" customWidth="1"/>
    <col min="11205" max="11205" width="18.625" style="769" bestFit="1" customWidth="1"/>
    <col min="11206" max="11208" width="20.75" style="769" bestFit="1" customWidth="1"/>
    <col min="11209" max="11209" width="19.75" style="769" bestFit="1" customWidth="1"/>
    <col min="11210" max="11211" width="22" style="769" bestFit="1" customWidth="1"/>
    <col min="11212" max="11212" width="14.125" style="769" bestFit="1" customWidth="1"/>
    <col min="11213" max="11214" width="20.75" style="769" bestFit="1" customWidth="1"/>
    <col min="11215" max="11216" width="18.625" style="769" bestFit="1" customWidth="1"/>
    <col min="11217" max="11219" width="20.75" style="769" bestFit="1" customWidth="1"/>
    <col min="11220" max="11221" width="23" style="769" bestFit="1" customWidth="1"/>
    <col min="11222" max="11222" width="20.75" style="769" bestFit="1" customWidth="1"/>
    <col min="11223" max="11224" width="23" style="769" bestFit="1" customWidth="1"/>
    <col min="11225" max="11225" width="25.25" style="769" bestFit="1" customWidth="1"/>
    <col min="11226" max="11227" width="23" style="769" bestFit="1" customWidth="1"/>
    <col min="11228" max="11230" width="25.25" style="769" bestFit="1" customWidth="1"/>
    <col min="11231" max="11232" width="27.5" style="769" bestFit="1" customWidth="1"/>
    <col min="11233" max="11233" width="25.25" style="769" bestFit="1" customWidth="1"/>
    <col min="11234" max="11235" width="27.5" style="769" bestFit="1" customWidth="1"/>
    <col min="11236" max="11236" width="29.625" style="769" bestFit="1" customWidth="1"/>
    <col min="11237" max="11237" width="27.5" style="769" bestFit="1" customWidth="1"/>
    <col min="11238" max="11238" width="24.5" style="769" bestFit="1" customWidth="1"/>
    <col min="11239" max="11239" width="29" style="769" bestFit="1" customWidth="1"/>
    <col min="11240" max="11241" width="20.75" style="769" bestFit="1" customWidth="1"/>
    <col min="11242" max="11242" width="27.5" style="769" bestFit="1" customWidth="1"/>
    <col min="11243" max="11244" width="23" style="769" bestFit="1" customWidth="1"/>
    <col min="11245" max="11245" width="29.625" style="769" bestFit="1" customWidth="1"/>
    <col min="11246" max="11246" width="9.125" style="769" bestFit="1" customWidth="1"/>
    <col min="11247" max="11249" width="18.125" style="769" bestFit="1" customWidth="1"/>
    <col min="11250" max="11250" width="20.375" style="769" bestFit="1" customWidth="1"/>
    <col min="11251" max="11251" width="25.25" style="769" bestFit="1" customWidth="1"/>
    <col min="11252" max="11252" width="27.5" style="769" bestFit="1" customWidth="1"/>
    <col min="11253" max="11254" width="9.125" style="769" bestFit="1" customWidth="1"/>
    <col min="11255" max="11255" width="11.25" style="769" bestFit="1" customWidth="1"/>
    <col min="11256" max="11256" width="15" style="769" bestFit="1" customWidth="1"/>
    <col min="11257" max="11257" width="16.375" style="769" bestFit="1" customWidth="1"/>
    <col min="11258" max="11260" width="23.25" style="769" bestFit="1" customWidth="1"/>
    <col min="11261" max="11262" width="20.75" style="769" bestFit="1" customWidth="1"/>
    <col min="11263" max="11263" width="6.625" style="769" bestFit="1" customWidth="1"/>
    <col min="11264" max="11264" width="9" style="769"/>
    <col min="11265" max="11265" width="16.375" style="769" bestFit="1" customWidth="1"/>
    <col min="11266" max="11266" width="14.125" style="769" bestFit="1" customWidth="1"/>
    <col min="11267" max="11269" width="9.75" style="769" bestFit="1" customWidth="1"/>
    <col min="11270" max="11270" width="14.125" style="769" bestFit="1" customWidth="1"/>
    <col min="11271" max="11271" width="15.25" style="769" customWidth="1"/>
    <col min="11272" max="11272" width="14.125" style="769" bestFit="1" customWidth="1"/>
    <col min="11273" max="11273" width="15.25" style="769" bestFit="1" customWidth="1"/>
    <col min="11274" max="11276" width="13.625" style="769" bestFit="1" customWidth="1"/>
    <col min="11277" max="11277" width="12" style="769" bestFit="1" customWidth="1"/>
    <col min="11278" max="11278" width="22.125" style="769" bestFit="1" customWidth="1"/>
    <col min="11279" max="11280" width="30.125" style="769" bestFit="1" customWidth="1"/>
    <col min="11281" max="11282" width="21" style="769" bestFit="1" customWidth="1"/>
    <col min="11283" max="11283" width="18.75" style="769" bestFit="1" customWidth="1"/>
    <col min="11284" max="11284" width="21" style="769" bestFit="1" customWidth="1"/>
    <col min="11285" max="11286" width="9.75" style="769" bestFit="1" customWidth="1"/>
    <col min="11287" max="11287" width="18.875" style="769" bestFit="1" customWidth="1"/>
    <col min="11288" max="11288" width="9.75" style="769" bestFit="1" customWidth="1"/>
    <col min="11289" max="11289" width="18.875" style="769" bestFit="1" customWidth="1"/>
    <col min="11290" max="11291" width="9.75" style="769" bestFit="1" customWidth="1"/>
    <col min="11292" max="11293" width="12.125" style="769" bestFit="1" customWidth="1"/>
    <col min="11294" max="11294" width="7.125" style="769" bestFit="1" customWidth="1"/>
    <col min="11295" max="11295" width="9.75" style="769" bestFit="1" customWidth="1"/>
    <col min="11296" max="11296" width="15.5" style="769" bestFit="1" customWidth="1"/>
    <col min="11297" max="11297" width="19.375" style="769" bestFit="1" customWidth="1"/>
    <col min="11298" max="11298" width="5.75" style="769" bestFit="1" customWidth="1"/>
    <col min="11299" max="11299" width="9.75" style="769" bestFit="1" customWidth="1"/>
    <col min="11300" max="11300" width="11.875" style="769" bestFit="1" customWidth="1"/>
    <col min="11301" max="11301" width="9.125" style="769" bestFit="1" customWidth="1"/>
    <col min="11302" max="11302" width="10.5" style="769" bestFit="1" customWidth="1"/>
    <col min="11303" max="11303" width="16.375" style="769" bestFit="1" customWidth="1"/>
    <col min="11304" max="11304" width="12.125" style="769" bestFit="1" customWidth="1"/>
    <col min="11305" max="11305" width="10.375" style="769" bestFit="1" customWidth="1"/>
    <col min="11306" max="11306" width="11.875" style="769" bestFit="1" customWidth="1"/>
    <col min="11307" max="11315" width="16.375" style="769" bestFit="1" customWidth="1"/>
    <col min="11316" max="11316" width="10.625" style="769" bestFit="1" customWidth="1"/>
    <col min="11317" max="11317" width="11.875" style="769" bestFit="1" customWidth="1"/>
    <col min="11318" max="11318" width="16.375" style="769" bestFit="1" customWidth="1"/>
    <col min="11319" max="11319" width="20.75" style="769" bestFit="1" customWidth="1"/>
    <col min="11320" max="11320" width="16.375" style="769" bestFit="1" customWidth="1"/>
    <col min="11321" max="11321" width="20.75" style="769" bestFit="1" customWidth="1"/>
    <col min="11322" max="11322" width="16.375" style="769" bestFit="1" customWidth="1"/>
    <col min="11323" max="11323" width="20.75" style="769" bestFit="1" customWidth="1"/>
    <col min="11324" max="11324" width="16.375" style="769" bestFit="1" customWidth="1"/>
    <col min="11325" max="11325" width="20.75" style="769" bestFit="1" customWidth="1"/>
    <col min="11326" max="11326" width="16.375" style="769" bestFit="1" customWidth="1"/>
    <col min="11327" max="11327" width="20.75" style="769" bestFit="1" customWidth="1"/>
    <col min="11328" max="11328" width="14.125" style="769" bestFit="1" customWidth="1"/>
    <col min="11329" max="11329" width="18.625" style="769" bestFit="1" customWidth="1"/>
    <col min="11330" max="11330" width="16.375" style="769" bestFit="1" customWidth="1"/>
    <col min="11331" max="11331" width="20.75" style="769" bestFit="1" customWidth="1"/>
    <col min="11332" max="11332" width="16.375" style="769" bestFit="1" customWidth="1"/>
    <col min="11333" max="11333" width="20.75" style="769" bestFit="1" customWidth="1"/>
    <col min="11334" max="11339" width="23" style="769" bestFit="1" customWidth="1"/>
    <col min="11340" max="11341" width="18.625" style="769" bestFit="1" customWidth="1"/>
    <col min="11342" max="11342" width="10.5" style="769" bestFit="1" customWidth="1"/>
    <col min="11343" max="11343" width="11.875" style="769" bestFit="1" customWidth="1"/>
    <col min="11344" max="11344" width="10.5" style="769" bestFit="1" customWidth="1"/>
    <col min="11345" max="11346" width="11.875" style="769" bestFit="1" customWidth="1"/>
    <col min="11347" max="11347" width="16.375" style="769" bestFit="1" customWidth="1"/>
    <col min="11348" max="11348" width="17.875" style="769" bestFit="1" customWidth="1"/>
    <col min="11349" max="11349" width="22.25" style="769" bestFit="1" customWidth="1"/>
    <col min="11350" max="11350" width="7.75" style="769" bestFit="1" customWidth="1"/>
    <col min="11351" max="11353" width="11.875" style="769" bestFit="1" customWidth="1"/>
    <col min="11354" max="11354" width="16.375" style="769" bestFit="1" customWidth="1"/>
    <col min="11355" max="11357" width="11.875" style="769" bestFit="1" customWidth="1"/>
    <col min="11358" max="11358" width="14.125" style="769" bestFit="1" customWidth="1"/>
    <col min="11359" max="11359" width="11.875" style="769" bestFit="1" customWidth="1"/>
    <col min="11360" max="11360" width="16.375" style="769" bestFit="1" customWidth="1"/>
    <col min="11361" max="11361" width="18.625" style="769" bestFit="1" customWidth="1"/>
    <col min="11362" max="11362" width="10.5" style="769" bestFit="1" customWidth="1"/>
    <col min="11363" max="11363" width="14.25" style="769" bestFit="1" customWidth="1"/>
    <col min="11364" max="11365" width="13.375" style="769" bestFit="1" customWidth="1"/>
    <col min="11366" max="11366" width="16.375" style="769" bestFit="1" customWidth="1"/>
    <col min="11367" max="11367" width="16.5" style="769" bestFit="1" customWidth="1"/>
    <col min="11368" max="11369" width="20.125" style="769" bestFit="1" customWidth="1"/>
    <col min="11370" max="11371" width="23" style="769" bestFit="1" customWidth="1"/>
    <col min="11372" max="11372" width="18.625" style="769" bestFit="1" customWidth="1"/>
    <col min="11373" max="11373" width="9.25" style="769" bestFit="1" customWidth="1"/>
    <col min="11374" max="11374" width="7.25" style="769" bestFit="1" customWidth="1"/>
    <col min="11375" max="11375" width="10.375" style="769" bestFit="1" customWidth="1"/>
    <col min="11376" max="11377" width="11.875" style="769" bestFit="1" customWidth="1"/>
    <col min="11378" max="11378" width="14.375" style="769" bestFit="1" customWidth="1"/>
    <col min="11379" max="11379" width="11.875" style="769" bestFit="1" customWidth="1"/>
    <col min="11380" max="11381" width="16.375" style="769" bestFit="1" customWidth="1"/>
    <col min="11382" max="11382" width="11.875" style="769" bestFit="1" customWidth="1"/>
    <col min="11383" max="11384" width="16.375" style="769" bestFit="1" customWidth="1"/>
    <col min="11385" max="11385" width="17.875" style="769" bestFit="1" customWidth="1"/>
    <col min="11386" max="11386" width="16.375" style="769" bestFit="1" customWidth="1"/>
    <col min="11387" max="11387" width="17.875" style="769" bestFit="1" customWidth="1"/>
    <col min="11388" max="11388" width="5.75" style="769" bestFit="1" customWidth="1"/>
    <col min="11389" max="11390" width="9.75" style="769" bestFit="1" customWidth="1"/>
    <col min="11391" max="11391" width="7.75" style="769" bestFit="1" customWidth="1"/>
    <col min="11392" max="11392" width="9.75" style="769" bestFit="1" customWidth="1"/>
    <col min="11393" max="11393" width="59.375" style="769" bestFit="1" customWidth="1"/>
    <col min="11394" max="11394" width="45.5" style="769" bestFit="1" customWidth="1"/>
    <col min="11395" max="11395" width="27.625" style="769" bestFit="1" customWidth="1"/>
    <col min="11396" max="11396" width="11.875" style="769" bestFit="1" customWidth="1"/>
    <col min="11397" max="11400" width="14.125" style="769" bestFit="1" customWidth="1"/>
    <col min="11401" max="11401" width="15.625" style="769" bestFit="1" customWidth="1"/>
    <col min="11402" max="11402" width="14.125" style="769" bestFit="1" customWidth="1"/>
    <col min="11403" max="11404" width="19.625" style="769" bestFit="1" customWidth="1"/>
    <col min="11405" max="11405" width="21.875" style="769" bestFit="1" customWidth="1"/>
    <col min="11406" max="11406" width="19.375" style="769" bestFit="1" customWidth="1"/>
    <col min="11407" max="11407" width="16.375" style="769" bestFit="1" customWidth="1"/>
    <col min="11408" max="11408" width="23" style="769" bestFit="1" customWidth="1"/>
    <col min="11409" max="11410" width="14.125" style="769" bestFit="1" customWidth="1"/>
    <col min="11411" max="11411" width="23.25" style="769" bestFit="1" customWidth="1"/>
    <col min="11412" max="11413" width="14.375" style="769" bestFit="1" customWidth="1"/>
    <col min="11414" max="11414" width="23.125" style="769" bestFit="1" customWidth="1"/>
    <col min="11415" max="11415" width="18.875" style="769" bestFit="1" customWidth="1"/>
    <col min="11416" max="11416" width="14.375" style="769" bestFit="1" customWidth="1"/>
    <col min="11417" max="11417" width="16.5" style="769" bestFit="1" customWidth="1"/>
    <col min="11418" max="11418" width="25.25" style="769" bestFit="1" customWidth="1"/>
    <col min="11419" max="11420" width="18.625" style="769" bestFit="1" customWidth="1"/>
    <col min="11421" max="11421" width="23" style="769" bestFit="1" customWidth="1"/>
    <col min="11422" max="11423" width="26.75" style="769" bestFit="1" customWidth="1"/>
    <col min="11424" max="11424" width="25.25" style="769" bestFit="1" customWidth="1"/>
    <col min="11425" max="11425" width="29.625" style="769" bestFit="1" customWidth="1"/>
    <col min="11426" max="11426" width="25.25" style="769" bestFit="1" customWidth="1"/>
    <col min="11427" max="11427" width="29.625" style="769" bestFit="1" customWidth="1"/>
    <col min="11428" max="11431" width="20.875" style="769" bestFit="1" customWidth="1"/>
    <col min="11432" max="11432" width="13.875" style="769" bestFit="1" customWidth="1"/>
    <col min="11433" max="11433" width="16.5" style="769" bestFit="1" customWidth="1"/>
    <col min="11434" max="11434" width="7.75" style="769" bestFit="1" customWidth="1"/>
    <col min="11435" max="11435" width="20.75" style="769" bestFit="1" customWidth="1"/>
    <col min="11436" max="11438" width="16.375" style="769" bestFit="1" customWidth="1"/>
    <col min="11439" max="11442" width="31" style="769" bestFit="1" customWidth="1"/>
    <col min="11443" max="11444" width="18.625" style="769" bestFit="1" customWidth="1"/>
    <col min="11445" max="11445" width="16.375" style="769" bestFit="1" customWidth="1"/>
    <col min="11446" max="11447" width="18.625" style="769" bestFit="1" customWidth="1"/>
    <col min="11448" max="11448" width="16.375" style="769" bestFit="1" customWidth="1"/>
    <col min="11449" max="11450" width="18.625" style="769" bestFit="1" customWidth="1"/>
    <col min="11451" max="11451" width="20.75" style="769" bestFit="1" customWidth="1"/>
    <col min="11452" max="11453" width="23" style="769" bestFit="1" customWidth="1"/>
    <col min="11454" max="11454" width="25.25" style="769" bestFit="1" customWidth="1"/>
    <col min="11455" max="11455" width="23" style="769" bestFit="1" customWidth="1"/>
    <col min="11456" max="11456" width="20.75" style="769" bestFit="1" customWidth="1"/>
    <col min="11457" max="11458" width="23" style="769" bestFit="1" customWidth="1"/>
    <col min="11459" max="11459" width="25.25" style="769" bestFit="1" customWidth="1"/>
    <col min="11460" max="11460" width="23" style="769" bestFit="1" customWidth="1"/>
    <col min="11461" max="11461" width="18.625" style="769" bestFit="1" customWidth="1"/>
    <col min="11462" max="11464" width="20.75" style="769" bestFit="1" customWidth="1"/>
    <col min="11465" max="11465" width="19.75" style="769" bestFit="1" customWidth="1"/>
    <col min="11466" max="11467" width="22" style="769" bestFit="1" customWidth="1"/>
    <col min="11468" max="11468" width="14.125" style="769" bestFit="1" customWidth="1"/>
    <col min="11469" max="11470" width="20.75" style="769" bestFit="1" customWidth="1"/>
    <col min="11471" max="11472" width="18.625" style="769" bestFit="1" customWidth="1"/>
    <col min="11473" max="11475" width="20.75" style="769" bestFit="1" customWidth="1"/>
    <col min="11476" max="11477" width="23" style="769" bestFit="1" customWidth="1"/>
    <col min="11478" max="11478" width="20.75" style="769" bestFit="1" customWidth="1"/>
    <col min="11479" max="11480" width="23" style="769" bestFit="1" customWidth="1"/>
    <col min="11481" max="11481" width="25.25" style="769" bestFit="1" customWidth="1"/>
    <col min="11482" max="11483" width="23" style="769" bestFit="1" customWidth="1"/>
    <col min="11484" max="11486" width="25.25" style="769" bestFit="1" customWidth="1"/>
    <col min="11487" max="11488" width="27.5" style="769" bestFit="1" customWidth="1"/>
    <col min="11489" max="11489" width="25.25" style="769" bestFit="1" customWidth="1"/>
    <col min="11490" max="11491" width="27.5" style="769" bestFit="1" customWidth="1"/>
    <col min="11492" max="11492" width="29.625" style="769" bestFit="1" customWidth="1"/>
    <col min="11493" max="11493" width="27.5" style="769" bestFit="1" customWidth="1"/>
    <col min="11494" max="11494" width="24.5" style="769" bestFit="1" customWidth="1"/>
    <col min="11495" max="11495" width="29" style="769" bestFit="1" customWidth="1"/>
    <col min="11496" max="11497" width="20.75" style="769" bestFit="1" customWidth="1"/>
    <col min="11498" max="11498" width="27.5" style="769" bestFit="1" customWidth="1"/>
    <col min="11499" max="11500" width="23" style="769" bestFit="1" customWidth="1"/>
    <col min="11501" max="11501" width="29.625" style="769" bestFit="1" customWidth="1"/>
    <col min="11502" max="11502" width="9.125" style="769" bestFit="1" customWidth="1"/>
    <col min="11503" max="11505" width="18.125" style="769" bestFit="1" customWidth="1"/>
    <col min="11506" max="11506" width="20.375" style="769" bestFit="1" customWidth="1"/>
    <col min="11507" max="11507" width="25.25" style="769" bestFit="1" customWidth="1"/>
    <col min="11508" max="11508" width="27.5" style="769" bestFit="1" customWidth="1"/>
    <col min="11509" max="11510" width="9.125" style="769" bestFit="1" customWidth="1"/>
    <col min="11511" max="11511" width="11.25" style="769" bestFit="1" customWidth="1"/>
    <col min="11512" max="11512" width="15" style="769" bestFit="1" customWidth="1"/>
    <col min="11513" max="11513" width="16.375" style="769" bestFit="1" customWidth="1"/>
    <col min="11514" max="11516" width="23.25" style="769" bestFit="1" customWidth="1"/>
    <col min="11517" max="11518" width="20.75" style="769" bestFit="1" customWidth="1"/>
    <col min="11519" max="11519" width="6.625" style="769" bestFit="1" customWidth="1"/>
    <col min="11520" max="11520" width="9" style="769"/>
    <col min="11521" max="11521" width="16.375" style="769" bestFit="1" customWidth="1"/>
    <col min="11522" max="11522" width="14.125" style="769" bestFit="1" customWidth="1"/>
    <col min="11523" max="11525" width="9.75" style="769" bestFit="1" customWidth="1"/>
    <col min="11526" max="11526" width="14.125" style="769" bestFit="1" customWidth="1"/>
    <col min="11527" max="11527" width="15.25" style="769" customWidth="1"/>
    <col min="11528" max="11528" width="14.125" style="769" bestFit="1" customWidth="1"/>
    <col min="11529" max="11529" width="15.25" style="769" bestFit="1" customWidth="1"/>
    <col min="11530" max="11532" width="13.625" style="769" bestFit="1" customWidth="1"/>
    <col min="11533" max="11533" width="12" style="769" bestFit="1" customWidth="1"/>
    <col min="11534" max="11534" width="22.125" style="769" bestFit="1" customWidth="1"/>
    <col min="11535" max="11536" width="30.125" style="769" bestFit="1" customWidth="1"/>
    <col min="11537" max="11538" width="21" style="769" bestFit="1" customWidth="1"/>
    <col min="11539" max="11539" width="18.75" style="769" bestFit="1" customWidth="1"/>
    <col min="11540" max="11540" width="21" style="769" bestFit="1" customWidth="1"/>
    <col min="11541" max="11542" width="9.75" style="769" bestFit="1" customWidth="1"/>
    <col min="11543" max="11543" width="18.875" style="769" bestFit="1" customWidth="1"/>
    <col min="11544" max="11544" width="9.75" style="769" bestFit="1" customWidth="1"/>
    <col min="11545" max="11545" width="18.875" style="769" bestFit="1" customWidth="1"/>
    <col min="11546" max="11547" width="9.75" style="769" bestFit="1" customWidth="1"/>
    <col min="11548" max="11549" width="12.125" style="769" bestFit="1" customWidth="1"/>
    <col min="11550" max="11550" width="7.125" style="769" bestFit="1" customWidth="1"/>
    <col min="11551" max="11551" width="9.75" style="769" bestFit="1" customWidth="1"/>
    <col min="11552" max="11552" width="15.5" style="769" bestFit="1" customWidth="1"/>
    <col min="11553" max="11553" width="19.375" style="769" bestFit="1" customWidth="1"/>
    <col min="11554" max="11554" width="5.75" style="769" bestFit="1" customWidth="1"/>
    <col min="11555" max="11555" width="9.75" style="769" bestFit="1" customWidth="1"/>
    <col min="11556" max="11556" width="11.875" style="769" bestFit="1" customWidth="1"/>
    <col min="11557" max="11557" width="9.125" style="769" bestFit="1" customWidth="1"/>
    <col min="11558" max="11558" width="10.5" style="769" bestFit="1" customWidth="1"/>
    <col min="11559" max="11559" width="16.375" style="769" bestFit="1" customWidth="1"/>
    <col min="11560" max="11560" width="12.125" style="769" bestFit="1" customWidth="1"/>
    <col min="11561" max="11561" width="10.375" style="769" bestFit="1" customWidth="1"/>
    <col min="11562" max="11562" width="11.875" style="769" bestFit="1" customWidth="1"/>
    <col min="11563" max="11571" width="16.375" style="769" bestFit="1" customWidth="1"/>
    <col min="11572" max="11572" width="10.625" style="769" bestFit="1" customWidth="1"/>
    <col min="11573" max="11573" width="11.875" style="769" bestFit="1" customWidth="1"/>
    <col min="11574" max="11574" width="16.375" style="769" bestFit="1" customWidth="1"/>
    <col min="11575" max="11575" width="20.75" style="769" bestFit="1" customWidth="1"/>
    <col min="11576" max="11576" width="16.375" style="769" bestFit="1" customWidth="1"/>
    <col min="11577" max="11577" width="20.75" style="769" bestFit="1" customWidth="1"/>
    <col min="11578" max="11578" width="16.375" style="769" bestFit="1" customWidth="1"/>
    <col min="11579" max="11579" width="20.75" style="769" bestFit="1" customWidth="1"/>
    <col min="11580" max="11580" width="16.375" style="769" bestFit="1" customWidth="1"/>
    <col min="11581" max="11581" width="20.75" style="769" bestFit="1" customWidth="1"/>
    <col min="11582" max="11582" width="16.375" style="769" bestFit="1" customWidth="1"/>
    <col min="11583" max="11583" width="20.75" style="769" bestFit="1" customWidth="1"/>
    <col min="11584" max="11584" width="14.125" style="769" bestFit="1" customWidth="1"/>
    <col min="11585" max="11585" width="18.625" style="769" bestFit="1" customWidth="1"/>
    <col min="11586" max="11586" width="16.375" style="769" bestFit="1" customWidth="1"/>
    <col min="11587" max="11587" width="20.75" style="769" bestFit="1" customWidth="1"/>
    <col min="11588" max="11588" width="16.375" style="769" bestFit="1" customWidth="1"/>
    <col min="11589" max="11589" width="20.75" style="769" bestFit="1" customWidth="1"/>
    <col min="11590" max="11595" width="23" style="769" bestFit="1" customWidth="1"/>
    <col min="11596" max="11597" width="18.625" style="769" bestFit="1" customWidth="1"/>
    <col min="11598" max="11598" width="10.5" style="769" bestFit="1" customWidth="1"/>
    <col min="11599" max="11599" width="11.875" style="769" bestFit="1" customWidth="1"/>
    <col min="11600" max="11600" width="10.5" style="769" bestFit="1" customWidth="1"/>
    <col min="11601" max="11602" width="11.875" style="769" bestFit="1" customWidth="1"/>
    <col min="11603" max="11603" width="16.375" style="769" bestFit="1" customWidth="1"/>
    <col min="11604" max="11604" width="17.875" style="769" bestFit="1" customWidth="1"/>
    <col min="11605" max="11605" width="22.25" style="769" bestFit="1" customWidth="1"/>
    <col min="11606" max="11606" width="7.75" style="769" bestFit="1" customWidth="1"/>
    <col min="11607" max="11609" width="11.875" style="769" bestFit="1" customWidth="1"/>
    <col min="11610" max="11610" width="16.375" style="769" bestFit="1" customWidth="1"/>
    <col min="11611" max="11613" width="11.875" style="769" bestFit="1" customWidth="1"/>
    <col min="11614" max="11614" width="14.125" style="769" bestFit="1" customWidth="1"/>
    <col min="11615" max="11615" width="11.875" style="769" bestFit="1" customWidth="1"/>
    <col min="11616" max="11616" width="16.375" style="769" bestFit="1" customWidth="1"/>
    <col min="11617" max="11617" width="18.625" style="769" bestFit="1" customWidth="1"/>
    <col min="11618" max="11618" width="10.5" style="769" bestFit="1" customWidth="1"/>
    <col min="11619" max="11619" width="14.25" style="769" bestFit="1" customWidth="1"/>
    <col min="11620" max="11621" width="13.375" style="769" bestFit="1" customWidth="1"/>
    <col min="11622" max="11622" width="16.375" style="769" bestFit="1" customWidth="1"/>
    <col min="11623" max="11623" width="16.5" style="769" bestFit="1" customWidth="1"/>
    <col min="11624" max="11625" width="20.125" style="769" bestFit="1" customWidth="1"/>
    <col min="11626" max="11627" width="23" style="769" bestFit="1" customWidth="1"/>
    <col min="11628" max="11628" width="18.625" style="769" bestFit="1" customWidth="1"/>
    <col min="11629" max="11629" width="9.25" style="769" bestFit="1" customWidth="1"/>
    <col min="11630" max="11630" width="7.25" style="769" bestFit="1" customWidth="1"/>
    <col min="11631" max="11631" width="10.375" style="769" bestFit="1" customWidth="1"/>
    <col min="11632" max="11633" width="11.875" style="769" bestFit="1" customWidth="1"/>
    <col min="11634" max="11634" width="14.375" style="769" bestFit="1" customWidth="1"/>
    <col min="11635" max="11635" width="11.875" style="769" bestFit="1" customWidth="1"/>
    <col min="11636" max="11637" width="16.375" style="769" bestFit="1" customWidth="1"/>
    <col min="11638" max="11638" width="11.875" style="769" bestFit="1" customWidth="1"/>
    <col min="11639" max="11640" width="16.375" style="769" bestFit="1" customWidth="1"/>
    <col min="11641" max="11641" width="17.875" style="769" bestFit="1" customWidth="1"/>
    <col min="11642" max="11642" width="16.375" style="769" bestFit="1" customWidth="1"/>
    <col min="11643" max="11643" width="17.875" style="769" bestFit="1" customWidth="1"/>
    <col min="11644" max="11644" width="5.75" style="769" bestFit="1" customWidth="1"/>
    <col min="11645" max="11646" width="9.75" style="769" bestFit="1" customWidth="1"/>
    <col min="11647" max="11647" width="7.75" style="769" bestFit="1" customWidth="1"/>
    <col min="11648" max="11648" width="9.75" style="769" bestFit="1" customWidth="1"/>
    <col min="11649" max="11649" width="59.375" style="769" bestFit="1" customWidth="1"/>
    <col min="11650" max="11650" width="45.5" style="769" bestFit="1" customWidth="1"/>
    <col min="11651" max="11651" width="27.625" style="769" bestFit="1" customWidth="1"/>
    <col min="11652" max="11652" width="11.875" style="769" bestFit="1" customWidth="1"/>
    <col min="11653" max="11656" width="14.125" style="769" bestFit="1" customWidth="1"/>
    <col min="11657" max="11657" width="15.625" style="769" bestFit="1" customWidth="1"/>
    <col min="11658" max="11658" width="14.125" style="769" bestFit="1" customWidth="1"/>
    <col min="11659" max="11660" width="19.625" style="769" bestFit="1" customWidth="1"/>
    <col min="11661" max="11661" width="21.875" style="769" bestFit="1" customWidth="1"/>
    <col min="11662" max="11662" width="19.375" style="769" bestFit="1" customWidth="1"/>
    <col min="11663" max="11663" width="16.375" style="769" bestFit="1" customWidth="1"/>
    <col min="11664" max="11664" width="23" style="769" bestFit="1" customWidth="1"/>
    <col min="11665" max="11666" width="14.125" style="769" bestFit="1" customWidth="1"/>
    <col min="11667" max="11667" width="23.25" style="769" bestFit="1" customWidth="1"/>
    <col min="11668" max="11669" width="14.375" style="769" bestFit="1" customWidth="1"/>
    <col min="11670" max="11670" width="23.125" style="769" bestFit="1" customWidth="1"/>
    <col min="11671" max="11671" width="18.875" style="769" bestFit="1" customWidth="1"/>
    <col min="11672" max="11672" width="14.375" style="769" bestFit="1" customWidth="1"/>
    <col min="11673" max="11673" width="16.5" style="769" bestFit="1" customWidth="1"/>
    <col min="11674" max="11674" width="25.25" style="769" bestFit="1" customWidth="1"/>
    <col min="11675" max="11676" width="18.625" style="769" bestFit="1" customWidth="1"/>
    <col min="11677" max="11677" width="23" style="769" bestFit="1" customWidth="1"/>
    <col min="11678" max="11679" width="26.75" style="769" bestFit="1" customWidth="1"/>
    <col min="11680" max="11680" width="25.25" style="769" bestFit="1" customWidth="1"/>
    <col min="11681" max="11681" width="29.625" style="769" bestFit="1" customWidth="1"/>
    <col min="11682" max="11682" width="25.25" style="769" bestFit="1" customWidth="1"/>
    <col min="11683" max="11683" width="29.625" style="769" bestFit="1" customWidth="1"/>
    <col min="11684" max="11687" width="20.875" style="769" bestFit="1" customWidth="1"/>
    <col min="11688" max="11688" width="13.875" style="769" bestFit="1" customWidth="1"/>
    <col min="11689" max="11689" width="16.5" style="769" bestFit="1" customWidth="1"/>
    <col min="11690" max="11690" width="7.75" style="769" bestFit="1" customWidth="1"/>
    <col min="11691" max="11691" width="20.75" style="769" bestFit="1" customWidth="1"/>
    <col min="11692" max="11694" width="16.375" style="769" bestFit="1" customWidth="1"/>
    <col min="11695" max="11698" width="31" style="769" bestFit="1" customWidth="1"/>
    <col min="11699" max="11700" width="18.625" style="769" bestFit="1" customWidth="1"/>
    <col min="11701" max="11701" width="16.375" style="769" bestFit="1" customWidth="1"/>
    <col min="11702" max="11703" width="18.625" style="769" bestFit="1" customWidth="1"/>
    <col min="11704" max="11704" width="16.375" style="769" bestFit="1" customWidth="1"/>
    <col min="11705" max="11706" width="18.625" style="769" bestFit="1" customWidth="1"/>
    <col min="11707" max="11707" width="20.75" style="769" bestFit="1" customWidth="1"/>
    <col min="11708" max="11709" width="23" style="769" bestFit="1" customWidth="1"/>
    <col min="11710" max="11710" width="25.25" style="769" bestFit="1" customWidth="1"/>
    <col min="11711" max="11711" width="23" style="769" bestFit="1" customWidth="1"/>
    <col min="11712" max="11712" width="20.75" style="769" bestFit="1" customWidth="1"/>
    <col min="11713" max="11714" width="23" style="769" bestFit="1" customWidth="1"/>
    <col min="11715" max="11715" width="25.25" style="769" bestFit="1" customWidth="1"/>
    <col min="11716" max="11716" width="23" style="769" bestFit="1" customWidth="1"/>
    <col min="11717" max="11717" width="18.625" style="769" bestFit="1" customWidth="1"/>
    <col min="11718" max="11720" width="20.75" style="769" bestFit="1" customWidth="1"/>
    <col min="11721" max="11721" width="19.75" style="769" bestFit="1" customWidth="1"/>
    <col min="11722" max="11723" width="22" style="769" bestFit="1" customWidth="1"/>
    <col min="11724" max="11724" width="14.125" style="769" bestFit="1" customWidth="1"/>
    <col min="11725" max="11726" width="20.75" style="769" bestFit="1" customWidth="1"/>
    <col min="11727" max="11728" width="18.625" style="769" bestFit="1" customWidth="1"/>
    <col min="11729" max="11731" width="20.75" style="769" bestFit="1" customWidth="1"/>
    <col min="11732" max="11733" width="23" style="769" bestFit="1" customWidth="1"/>
    <col min="11734" max="11734" width="20.75" style="769" bestFit="1" customWidth="1"/>
    <col min="11735" max="11736" width="23" style="769" bestFit="1" customWidth="1"/>
    <col min="11737" max="11737" width="25.25" style="769" bestFit="1" customWidth="1"/>
    <col min="11738" max="11739" width="23" style="769" bestFit="1" customWidth="1"/>
    <col min="11740" max="11742" width="25.25" style="769" bestFit="1" customWidth="1"/>
    <col min="11743" max="11744" width="27.5" style="769" bestFit="1" customWidth="1"/>
    <col min="11745" max="11745" width="25.25" style="769" bestFit="1" customWidth="1"/>
    <col min="11746" max="11747" width="27.5" style="769" bestFit="1" customWidth="1"/>
    <col min="11748" max="11748" width="29.625" style="769" bestFit="1" customWidth="1"/>
    <col min="11749" max="11749" width="27.5" style="769" bestFit="1" customWidth="1"/>
    <col min="11750" max="11750" width="24.5" style="769" bestFit="1" customWidth="1"/>
    <col min="11751" max="11751" width="29" style="769" bestFit="1" customWidth="1"/>
    <col min="11752" max="11753" width="20.75" style="769" bestFit="1" customWidth="1"/>
    <col min="11754" max="11754" width="27.5" style="769" bestFit="1" customWidth="1"/>
    <col min="11755" max="11756" width="23" style="769" bestFit="1" customWidth="1"/>
    <col min="11757" max="11757" width="29.625" style="769" bestFit="1" customWidth="1"/>
    <col min="11758" max="11758" width="9.125" style="769" bestFit="1" customWidth="1"/>
    <col min="11759" max="11761" width="18.125" style="769" bestFit="1" customWidth="1"/>
    <col min="11762" max="11762" width="20.375" style="769" bestFit="1" customWidth="1"/>
    <col min="11763" max="11763" width="25.25" style="769" bestFit="1" customWidth="1"/>
    <col min="11764" max="11764" width="27.5" style="769" bestFit="1" customWidth="1"/>
    <col min="11765" max="11766" width="9.125" style="769" bestFit="1" customWidth="1"/>
    <col min="11767" max="11767" width="11.25" style="769" bestFit="1" customWidth="1"/>
    <col min="11768" max="11768" width="15" style="769" bestFit="1" customWidth="1"/>
    <col min="11769" max="11769" width="16.375" style="769" bestFit="1" customWidth="1"/>
    <col min="11770" max="11772" width="23.25" style="769" bestFit="1" customWidth="1"/>
    <col min="11773" max="11774" width="20.75" style="769" bestFit="1" customWidth="1"/>
    <col min="11775" max="11775" width="6.625" style="769" bestFit="1" customWidth="1"/>
    <col min="11776" max="11776" width="9" style="769"/>
    <col min="11777" max="11777" width="16.375" style="769" bestFit="1" customWidth="1"/>
    <col min="11778" max="11778" width="14.125" style="769" bestFit="1" customWidth="1"/>
    <col min="11779" max="11781" width="9.75" style="769" bestFit="1" customWidth="1"/>
    <col min="11782" max="11782" width="14.125" style="769" bestFit="1" customWidth="1"/>
    <col min="11783" max="11783" width="15.25" style="769" customWidth="1"/>
    <col min="11784" max="11784" width="14.125" style="769" bestFit="1" customWidth="1"/>
    <col min="11785" max="11785" width="15.25" style="769" bestFit="1" customWidth="1"/>
    <col min="11786" max="11788" width="13.625" style="769" bestFit="1" customWidth="1"/>
    <col min="11789" max="11789" width="12" style="769" bestFit="1" customWidth="1"/>
    <col min="11790" max="11790" width="22.125" style="769" bestFit="1" customWidth="1"/>
    <col min="11791" max="11792" width="30.125" style="769" bestFit="1" customWidth="1"/>
    <col min="11793" max="11794" width="21" style="769" bestFit="1" customWidth="1"/>
    <col min="11795" max="11795" width="18.75" style="769" bestFit="1" customWidth="1"/>
    <col min="11796" max="11796" width="21" style="769" bestFit="1" customWidth="1"/>
    <col min="11797" max="11798" width="9.75" style="769" bestFit="1" customWidth="1"/>
    <col min="11799" max="11799" width="18.875" style="769" bestFit="1" customWidth="1"/>
    <col min="11800" max="11800" width="9.75" style="769" bestFit="1" customWidth="1"/>
    <col min="11801" max="11801" width="18.875" style="769" bestFit="1" customWidth="1"/>
    <col min="11802" max="11803" width="9.75" style="769" bestFit="1" customWidth="1"/>
    <col min="11804" max="11805" width="12.125" style="769" bestFit="1" customWidth="1"/>
    <col min="11806" max="11806" width="7.125" style="769" bestFit="1" customWidth="1"/>
    <col min="11807" max="11807" width="9.75" style="769" bestFit="1" customWidth="1"/>
    <col min="11808" max="11808" width="15.5" style="769" bestFit="1" customWidth="1"/>
    <col min="11809" max="11809" width="19.375" style="769" bestFit="1" customWidth="1"/>
    <col min="11810" max="11810" width="5.75" style="769" bestFit="1" customWidth="1"/>
    <col min="11811" max="11811" width="9.75" style="769" bestFit="1" customWidth="1"/>
    <col min="11812" max="11812" width="11.875" style="769" bestFit="1" customWidth="1"/>
    <col min="11813" max="11813" width="9.125" style="769" bestFit="1" customWidth="1"/>
    <col min="11814" max="11814" width="10.5" style="769" bestFit="1" customWidth="1"/>
    <col min="11815" max="11815" width="16.375" style="769" bestFit="1" customWidth="1"/>
    <col min="11816" max="11816" width="12.125" style="769" bestFit="1" customWidth="1"/>
    <col min="11817" max="11817" width="10.375" style="769" bestFit="1" customWidth="1"/>
    <col min="11818" max="11818" width="11.875" style="769" bestFit="1" customWidth="1"/>
    <col min="11819" max="11827" width="16.375" style="769" bestFit="1" customWidth="1"/>
    <col min="11828" max="11828" width="10.625" style="769" bestFit="1" customWidth="1"/>
    <col min="11829" max="11829" width="11.875" style="769" bestFit="1" customWidth="1"/>
    <col min="11830" max="11830" width="16.375" style="769" bestFit="1" customWidth="1"/>
    <col min="11831" max="11831" width="20.75" style="769" bestFit="1" customWidth="1"/>
    <col min="11832" max="11832" width="16.375" style="769" bestFit="1" customWidth="1"/>
    <col min="11833" max="11833" width="20.75" style="769" bestFit="1" customWidth="1"/>
    <col min="11834" max="11834" width="16.375" style="769" bestFit="1" customWidth="1"/>
    <col min="11835" max="11835" width="20.75" style="769" bestFit="1" customWidth="1"/>
    <col min="11836" max="11836" width="16.375" style="769" bestFit="1" customWidth="1"/>
    <col min="11837" max="11837" width="20.75" style="769" bestFit="1" customWidth="1"/>
    <col min="11838" max="11838" width="16.375" style="769" bestFit="1" customWidth="1"/>
    <col min="11839" max="11839" width="20.75" style="769" bestFit="1" customWidth="1"/>
    <col min="11840" max="11840" width="14.125" style="769" bestFit="1" customWidth="1"/>
    <col min="11841" max="11841" width="18.625" style="769" bestFit="1" customWidth="1"/>
    <col min="11842" max="11842" width="16.375" style="769" bestFit="1" customWidth="1"/>
    <col min="11843" max="11843" width="20.75" style="769" bestFit="1" customWidth="1"/>
    <col min="11844" max="11844" width="16.375" style="769" bestFit="1" customWidth="1"/>
    <col min="11845" max="11845" width="20.75" style="769" bestFit="1" customWidth="1"/>
    <col min="11846" max="11851" width="23" style="769" bestFit="1" customWidth="1"/>
    <col min="11852" max="11853" width="18.625" style="769" bestFit="1" customWidth="1"/>
    <col min="11854" max="11854" width="10.5" style="769" bestFit="1" customWidth="1"/>
    <col min="11855" max="11855" width="11.875" style="769" bestFit="1" customWidth="1"/>
    <col min="11856" max="11856" width="10.5" style="769" bestFit="1" customWidth="1"/>
    <col min="11857" max="11858" width="11.875" style="769" bestFit="1" customWidth="1"/>
    <col min="11859" max="11859" width="16.375" style="769" bestFit="1" customWidth="1"/>
    <col min="11860" max="11860" width="17.875" style="769" bestFit="1" customWidth="1"/>
    <col min="11861" max="11861" width="22.25" style="769" bestFit="1" customWidth="1"/>
    <col min="11862" max="11862" width="7.75" style="769" bestFit="1" customWidth="1"/>
    <col min="11863" max="11865" width="11.875" style="769" bestFit="1" customWidth="1"/>
    <col min="11866" max="11866" width="16.375" style="769" bestFit="1" customWidth="1"/>
    <col min="11867" max="11869" width="11.875" style="769" bestFit="1" customWidth="1"/>
    <col min="11870" max="11870" width="14.125" style="769" bestFit="1" customWidth="1"/>
    <col min="11871" max="11871" width="11.875" style="769" bestFit="1" customWidth="1"/>
    <col min="11872" max="11872" width="16.375" style="769" bestFit="1" customWidth="1"/>
    <col min="11873" max="11873" width="18.625" style="769" bestFit="1" customWidth="1"/>
    <col min="11874" max="11874" width="10.5" style="769" bestFit="1" customWidth="1"/>
    <col min="11875" max="11875" width="14.25" style="769" bestFit="1" customWidth="1"/>
    <col min="11876" max="11877" width="13.375" style="769" bestFit="1" customWidth="1"/>
    <col min="11878" max="11878" width="16.375" style="769" bestFit="1" customWidth="1"/>
    <col min="11879" max="11879" width="16.5" style="769" bestFit="1" customWidth="1"/>
    <col min="11880" max="11881" width="20.125" style="769" bestFit="1" customWidth="1"/>
    <col min="11882" max="11883" width="23" style="769" bestFit="1" customWidth="1"/>
    <col min="11884" max="11884" width="18.625" style="769" bestFit="1" customWidth="1"/>
    <col min="11885" max="11885" width="9.25" style="769" bestFit="1" customWidth="1"/>
    <col min="11886" max="11886" width="7.25" style="769" bestFit="1" customWidth="1"/>
    <col min="11887" max="11887" width="10.375" style="769" bestFit="1" customWidth="1"/>
    <col min="11888" max="11889" width="11.875" style="769" bestFit="1" customWidth="1"/>
    <col min="11890" max="11890" width="14.375" style="769" bestFit="1" customWidth="1"/>
    <col min="11891" max="11891" width="11.875" style="769" bestFit="1" customWidth="1"/>
    <col min="11892" max="11893" width="16.375" style="769" bestFit="1" customWidth="1"/>
    <col min="11894" max="11894" width="11.875" style="769" bestFit="1" customWidth="1"/>
    <col min="11895" max="11896" width="16.375" style="769" bestFit="1" customWidth="1"/>
    <col min="11897" max="11897" width="17.875" style="769" bestFit="1" customWidth="1"/>
    <col min="11898" max="11898" width="16.375" style="769" bestFit="1" customWidth="1"/>
    <col min="11899" max="11899" width="17.875" style="769" bestFit="1" customWidth="1"/>
    <col min="11900" max="11900" width="5.75" style="769" bestFit="1" customWidth="1"/>
    <col min="11901" max="11902" width="9.75" style="769" bestFit="1" customWidth="1"/>
    <col min="11903" max="11903" width="7.75" style="769" bestFit="1" customWidth="1"/>
    <col min="11904" max="11904" width="9.75" style="769" bestFit="1" customWidth="1"/>
    <col min="11905" max="11905" width="59.375" style="769" bestFit="1" customWidth="1"/>
    <col min="11906" max="11906" width="45.5" style="769" bestFit="1" customWidth="1"/>
    <col min="11907" max="11907" width="27.625" style="769" bestFit="1" customWidth="1"/>
    <col min="11908" max="11908" width="11.875" style="769" bestFit="1" customWidth="1"/>
    <col min="11909" max="11912" width="14.125" style="769" bestFit="1" customWidth="1"/>
    <col min="11913" max="11913" width="15.625" style="769" bestFit="1" customWidth="1"/>
    <col min="11914" max="11914" width="14.125" style="769" bestFit="1" customWidth="1"/>
    <col min="11915" max="11916" width="19.625" style="769" bestFit="1" customWidth="1"/>
    <col min="11917" max="11917" width="21.875" style="769" bestFit="1" customWidth="1"/>
    <col min="11918" max="11918" width="19.375" style="769" bestFit="1" customWidth="1"/>
    <col min="11919" max="11919" width="16.375" style="769" bestFit="1" customWidth="1"/>
    <col min="11920" max="11920" width="23" style="769" bestFit="1" customWidth="1"/>
    <col min="11921" max="11922" width="14.125" style="769" bestFit="1" customWidth="1"/>
    <col min="11923" max="11923" width="23.25" style="769" bestFit="1" customWidth="1"/>
    <col min="11924" max="11925" width="14.375" style="769" bestFit="1" customWidth="1"/>
    <col min="11926" max="11926" width="23.125" style="769" bestFit="1" customWidth="1"/>
    <col min="11927" max="11927" width="18.875" style="769" bestFit="1" customWidth="1"/>
    <col min="11928" max="11928" width="14.375" style="769" bestFit="1" customWidth="1"/>
    <col min="11929" max="11929" width="16.5" style="769" bestFit="1" customWidth="1"/>
    <col min="11930" max="11930" width="25.25" style="769" bestFit="1" customWidth="1"/>
    <col min="11931" max="11932" width="18.625" style="769" bestFit="1" customWidth="1"/>
    <col min="11933" max="11933" width="23" style="769" bestFit="1" customWidth="1"/>
    <col min="11934" max="11935" width="26.75" style="769" bestFit="1" customWidth="1"/>
    <col min="11936" max="11936" width="25.25" style="769" bestFit="1" customWidth="1"/>
    <col min="11937" max="11937" width="29.625" style="769" bestFit="1" customWidth="1"/>
    <col min="11938" max="11938" width="25.25" style="769" bestFit="1" customWidth="1"/>
    <col min="11939" max="11939" width="29.625" style="769" bestFit="1" customWidth="1"/>
    <col min="11940" max="11943" width="20.875" style="769" bestFit="1" customWidth="1"/>
    <col min="11944" max="11944" width="13.875" style="769" bestFit="1" customWidth="1"/>
    <col min="11945" max="11945" width="16.5" style="769" bestFit="1" customWidth="1"/>
    <col min="11946" max="11946" width="7.75" style="769" bestFit="1" customWidth="1"/>
    <col min="11947" max="11947" width="20.75" style="769" bestFit="1" customWidth="1"/>
    <col min="11948" max="11950" width="16.375" style="769" bestFit="1" customWidth="1"/>
    <col min="11951" max="11954" width="31" style="769" bestFit="1" customWidth="1"/>
    <col min="11955" max="11956" width="18.625" style="769" bestFit="1" customWidth="1"/>
    <col min="11957" max="11957" width="16.375" style="769" bestFit="1" customWidth="1"/>
    <col min="11958" max="11959" width="18.625" style="769" bestFit="1" customWidth="1"/>
    <col min="11960" max="11960" width="16.375" style="769" bestFit="1" customWidth="1"/>
    <col min="11961" max="11962" width="18.625" style="769" bestFit="1" customWidth="1"/>
    <col min="11963" max="11963" width="20.75" style="769" bestFit="1" customWidth="1"/>
    <col min="11964" max="11965" width="23" style="769" bestFit="1" customWidth="1"/>
    <col min="11966" max="11966" width="25.25" style="769" bestFit="1" customWidth="1"/>
    <col min="11967" max="11967" width="23" style="769" bestFit="1" customWidth="1"/>
    <col min="11968" max="11968" width="20.75" style="769" bestFit="1" customWidth="1"/>
    <col min="11969" max="11970" width="23" style="769" bestFit="1" customWidth="1"/>
    <col min="11971" max="11971" width="25.25" style="769" bestFit="1" customWidth="1"/>
    <col min="11972" max="11972" width="23" style="769" bestFit="1" customWidth="1"/>
    <col min="11973" max="11973" width="18.625" style="769" bestFit="1" customWidth="1"/>
    <col min="11974" max="11976" width="20.75" style="769" bestFit="1" customWidth="1"/>
    <col min="11977" max="11977" width="19.75" style="769" bestFit="1" customWidth="1"/>
    <col min="11978" max="11979" width="22" style="769" bestFit="1" customWidth="1"/>
    <col min="11980" max="11980" width="14.125" style="769" bestFit="1" customWidth="1"/>
    <col min="11981" max="11982" width="20.75" style="769" bestFit="1" customWidth="1"/>
    <col min="11983" max="11984" width="18.625" style="769" bestFit="1" customWidth="1"/>
    <col min="11985" max="11987" width="20.75" style="769" bestFit="1" customWidth="1"/>
    <col min="11988" max="11989" width="23" style="769" bestFit="1" customWidth="1"/>
    <col min="11990" max="11990" width="20.75" style="769" bestFit="1" customWidth="1"/>
    <col min="11991" max="11992" width="23" style="769" bestFit="1" customWidth="1"/>
    <col min="11993" max="11993" width="25.25" style="769" bestFit="1" customWidth="1"/>
    <col min="11994" max="11995" width="23" style="769" bestFit="1" customWidth="1"/>
    <col min="11996" max="11998" width="25.25" style="769" bestFit="1" customWidth="1"/>
    <col min="11999" max="12000" width="27.5" style="769" bestFit="1" customWidth="1"/>
    <col min="12001" max="12001" width="25.25" style="769" bestFit="1" customWidth="1"/>
    <col min="12002" max="12003" width="27.5" style="769" bestFit="1" customWidth="1"/>
    <col min="12004" max="12004" width="29.625" style="769" bestFit="1" customWidth="1"/>
    <col min="12005" max="12005" width="27.5" style="769" bestFit="1" customWidth="1"/>
    <col min="12006" max="12006" width="24.5" style="769" bestFit="1" customWidth="1"/>
    <col min="12007" max="12007" width="29" style="769" bestFit="1" customWidth="1"/>
    <col min="12008" max="12009" width="20.75" style="769" bestFit="1" customWidth="1"/>
    <col min="12010" max="12010" width="27.5" style="769" bestFit="1" customWidth="1"/>
    <col min="12011" max="12012" width="23" style="769" bestFit="1" customWidth="1"/>
    <col min="12013" max="12013" width="29.625" style="769" bestFit="1" customWidth="1"/>
    <col min="12014" max="12014" width="9.125" style="769" bestFit="1" customWidth="1"/>
    <col min="12015" max="12017" width="18.125" style="769" bestFit="1" customWidth="1"/>
    <col min="12018" max="12018" width="20.375" style="769" bestFit="1" customWidth="1"/>
    <col min="12019" max="12019" width="25.25" style="769" bestFit="1" customWidth="1"/>
    <col min="12020" max="12020" width="27.5" style="769" bestFit="1" customWidth="1"/>
    <col min="12021" max="12022" width="9.125" style="769" bestFit="1" customWidth="1"/>
    <col min="12023" max="12023" width="11.25" style="769" bestFit="1" customWidth="1"/>
    <col min="12024" max="12024" width="15" style="769" bestFit="1" customWidth="1"/>
    <col min="12025" max="12025" width="16.375" style="769" bestFit="1" customWidth="1"/>
    <col min="12026" max="12028" width="23.25" style="769" bestFit="1" customWidth="1"/>
    <col min="12029" max="12030" width="20.75" style="769" bestFit="1" customWidth="1"/>
    <col min="12031" max="12031" width="6.625" style="769" bestFit="1" customWidth="1"/>
    <col min="12032" max="12032" width="9" style="769"/>
    <col min="12033" max="12033" width="16.375" style="769" bestFit="1" customWidth="1"/>
    <col min="12034" max="12034" width="14.125" style="769" bestFit="1" customWidth="1"/>
    <col min="12035" max="12037" width="9.75" style="769" bestFit="1" customWidth="1"/>
    <col min="12038" max="12038" width="14.125" style="769" bestFit="1" customWidth="1"/>
    <col min="12039" max="12039" width="15.25" style="769" customWidth="1"/>
    <col min="12040" max="12040" width="14.125" style="769" bestFit="1" customWidth="1"/>
    <col min="12041" max="12041" width="15.25" style="769" bestFit="1" customWidth="1"/>
    <col min="12042" max="12044" width="13.625" style="769" bestFit="1" customWidth="1"/>
    <col min="12045" max="12045" width="12" style="769" bestFit="1" customWidth="1"/>
    <col min="12046" max="12046" width="22.125" style="769" bestFit="1" customWidth="1"/>
    <col min="12047" max="12048" width="30.125" style="769" bestFit="1" customWidth="1"/>
    <col min="12049" max="12050" width="21" style="769" bestFit="1" customWidth="1"/>
    <col min="12051" max="12051" width="18.75" style="769" bestFit="1" customWidth="1"/>
    <col min="12052" max="12052" width="21" style="769" bestFit="1" customWidth="1"/>
    <col min="12053" max="12054" width="9.75" style="769" bestFit="1" customWidth="1"/>
    <col min="12055" max="12055" width="18.875" style="769" bestFit="1" customWidth="1"/>
    <col min="12056" max="12056" width="9.75" style="769" bestFit="1" customWidth="1"/>
    <col min="12057" max="12057" width="18.875" style="769" bestFit="1" customWidth="1"/>
    <col min="12058" max="12059" width="9.75" style="769" bestFit="1" customWidth="1"/>
    <col min="12060" max="12061" width="12.125" style="769" bestFit="1" customWidth="1"/>
    <col min="12062" max="12062" width="7.125" style="769" bestFit="1" customWidth="1"/>
    <col min="12063" max="12063" width="9.75" style="769" bestFit="1" customWidth="1"/>
    <col min="12064" max="12064" width="15.5" style="769" bestFit="1" customWidth="1"/>
    <col min="12065" max="12065" width="19.375" style="769" bestFit="1" customWidth="1"/>
    <col min="12066" max="12066" width="5.75" style="769" bestFit="1" customWidth="1"/>
    <col min="12067" max="12067" width="9.75" style="769" bestFit="1" customWidth="1"/>
    <col min="12068" max="12068" width="11.875" style="769" bestFit="1" customWidth="1"/>
    <col min="12069" max="12069" width="9.125" style="769" bestFit="1" customWidth="1"/>
    <col min="12070" max="12070" width="10.5" style="769" bestFit="1" customWidth="1"/>
    <col min="12071" max="12071" width="16.375" style="769" bestFit="1" customWidth="1"/>
    <col min="12072" max="12072" width="12.125" style="769" bestFit="1" customWidth="1"/>
    <col min="12073" max="12073" width="10.375" style="769" bestFit="1" customWidth="1"/>
    <col min="12074" max="12074" width="11.875" style="769" bestFit="1" customWidth="1"/>
    <col min="12075" max="12083" width="16.375" style="769" bestFit="1" customWidth="1"/>
    <col min="12084" max="12084" width="10.625" style="769" bestFit="1" customWidth="1"/>
    <col min="12085" max="12085" width="11.875" style="769" bestFit="1" customWidth="1"/>
    <col min="12086" max="12086" width="16.375" style="769" bestFit="1" customWidth="1"/>
    <col min="12087" max="12087" width="20.75" style="769" bestFit="1" customWidth="1"/>
    <col min="12088" max="12088" width="16.375" style="769" bestFit="1" customWidth="1"/>
    <col min="12089" max="12089" width="20.75" style="769" bestFit="1" customWidth="1"/>
    <col min="12090" max="12090" width="16.375" style="769" bestFit="1" customWidth="1"/>
    <col min="12091" max="12091" width="20.75" style="769" bestFit="1" customWidth="1"/>
    <col min="12092" max="12092" width="16.375" style="769" bestFit="1" customWidth="1"/>
    <col min="12093" max="12093" width="20.75" style="769" bestFit="1" customWidth="1"/>
    <col min="12094" max="12094" width="16.375" style="769" bestFit="1" customWidth="1"/>
    <col min="12095" max="12095" width="20.75" style="769" bestFit="1" customWidth="1"/>
    <col min="12096" max="12096" width="14.125" style="769" bestFit="1" customWidth="1"/>
    <col min="12097" max="12097" width="18.625" style="769" bestFit="1" customWidth="1"/>
    <col min="12098" max="12098" width="16.375" style="769" bestFit="1" customWidth="1"/>
    <col min="12099" max="12099" width="20.75" style="769" bestFit="1" customWidth="1"/>
    <col min="12100" max="12100" width="16.375" style="769" bestFit="1" customWidth="1"/>
    <col min="12101" max="12101" width="20.75" style="769" bestFit="1" customWidth="1"/>
    <col min="12102" max="12107" width="23" style="769" bestFit="1" customWidth="1"/>
    <col min="12108" max="12109" width="18.625" style="769" bestFit="1" customWidth="1"/>
    <col min="12110" max="12110" width="10.5" style="769" bestFit="1" customWidth="1"/>
    <col min="12111" max="12111" width="11.875" style="769" bestFit="1" customWidth="1"/>
    <col min="12112" max="12112" width="10.5" style="769" bestFit="1" customWidth="1"/>
    <col min="12113" max="12114" width="11.875" style="769" bestFit="1" customWidth="1"/>
    <col min="12115" max="12115" width="16.375" style="769" bestFit="1" customWidth="1"/>
    <col min="12116" max="12116" width="17.875" style="769" bestFit="1" customWidth="1"/>
    <col min="12117" max="12117" width="22.25" style="769" bestFit="1" customWidth="1"/>
    <col min="12118" max="12118" width="7.75" style="769" bestFit="1" customWidth="1"/>
    <col min="12119" max="12121" width="11.875" style="769" bestFit="1" customWidth="1"/>
    <col min="12122" max="12122" width="16.375" style="769" bestFit="1" customWidth="1"/>
    <col min="12123" max="12125" width="11.875" style="769" bestFit="1" customWidth="1"/>
    <col min="12126" max="12126" width="14.125" style="769" bestFit="1" customWidth="1"/>
    <col min="12127" max="12127" width="11.875" style="769" bestFit="1" customWidth="1"/>
    <col min="12128" max="12128" width="16.375" style="769" bestFit="1" customWidth="1"/>
    <col min="12129" max="12129" width="18.625" style="769" bestFit="1" customWidth="1"/>
    <col min="12130" max="12130" width="10.5" style="769" bestFit="1" customWidth="1"/>
    <col min="12131" max="12131" width="14.25" style="769" bestFit="1" customWidth="1"/>
    <col min="12132" max="12133" width="13.375" style="769" bestFit="1" customWidth="1"/>
    <col min="12134" max="12134" width="16.375" style="769" bestFit="1" customWidth="1"/>
    <col min="12135" max="12135" width="16.5" style="769" bestFit="1" customWidth="1"/>
    <col min="12136" max="12137" width="20.125" style="769" bestFit="1" customWidth="1"/>
    <col min="12138" max="12139" width="23" style="769" bestFit="1" customWidth="1"/>
    <col min="12140" max="12140" width="18.625" style="769" bestFit="1" customWidth="1"/>
    <col min="12141" max="12141" width="9.25" style="769" bestFit="1" customWidth="1"/>
    <col min="12142" max="12142" width="7.25" style="769" bestFit="1" customWidth="1"/>
    <col min="12143" max="12143" width="10.375" style="769" bestFit="1" customWidth="1"/>
    <col min="12144" max="12145" width="11.875" style="769" bestFit="1" customWidth="1"/>
    <col min="12146" max="12146" width="14.375" style="769" bestFit="1" customWidth="1"/>
    <col min="12147" max="12147" width="11.875" style="769" bestFit="1" customWidth="1"/>
    <col min="12148" max="12149" width="16.375" style="769" bestFit="1" customWidth="1"/>
    <col min="12150" max="12150" width="11.875" style="769" bestFit="1" customWidth="1"/>
    <col min="12151" max="12152" width="16.375" style="769" bestFit="1" customWidth="1"/>
    <col min="12153" max="12153" width="17.875" style="769" bestFit="1" customWidth="1"/>
    <col min="12154" max="12154" width="16.375" style="769" bestFit="1" customWidth="1"/>
    <col min="12155" max="12155" width="17.875" style="769" bestFit="1" customWidth="1"/>
    <col min="12156" max="12156" width="5.75" style="769" bestFit="1" customWidth="1"/>
    <col min="12157" max="12158" width="9.75" style="769" bestFit="1" customWidth="1"/>
    <col min="12159" max="12159" width="7.75" style="769" bestFit="1" customWidth="1"/>
    <col min="12160" max="12160" width="9.75" style="769" bestFit="1" customWidth="1"/>
    <col min="12161" max="12161" width="59.375" style="769" bestFit="1" customWidth="1"/>
    <col min="12162" max="12162" width="45.5" style="769" bestFit="1" customWidth="1"/>
    <col min="12163" max="12163" width="27.625" style="769" bestFit="1" customWidth="1"/>
    <col min="12164" max="12164" width="11.875" style="769" bestFit="1" customWidth="1"/>
    <col min="12165" max="12168" width="14.125" style="769" bestFit="1" customWidth="1"/>
    <col min="12169" max="12169" width="15.625" style="769" bestFit="1" customWidth="1"/>
    <col min="12170" max="12170" width="14.125" style="769" bestFit="1" customWidth="1"/>
    <col min="12171" max="12172" width="19.625" style="769" bestFit="1" customWidth="1"/>
    <col min="12173" max="12173" width="21.875" style="769" bestFit="1" customWidth="1"/>
    <col min="12174" max="12174" width="19.375" style="769" bestFit="1" customWidth="1"/>
    <col min="12175" max="12175" width="16.375" style="769" bestFit="1" customWidth="1"/>
    <col min="12176" max="12176" width="23" style="769" bestFit="1" customWidth="1"/>
    <col min="12177" max="12178" width="14.125" style="769" bestFit="1" customWidth="1"/>
    <col min="12179" max="12179" width="23.25" style="769" bestFit="1" customWidth="1"/>
    <col min="12180" max="12181" width="14.375" style="769" bestFit="1" customWidth="1"/>
    <col min="12182" max="12182" width="23.125" style="769" bestFit="1" customWidth="1"/>
    <col min="12183" max="12183" width="18.875" style="769" bestFit="1" customWidth="1"/>
    <col min="12184" max="12184" width="14.375" style="769" bestFit="1" customWidth="1"/>
    <col min="12185" max="12185" width="16.5" style="769" bestFit="1" customWidth="1"/>
    <col min="12186" max="12186" width="25.25" style="769" bestFit="1" customWidth="1"/>
    <col min="12187" max="12188" width="18.625" style="769" bestFit="1" customWidth="1"/>
    <col min="12189" max="12189" width="23" style="769" bestFit="1" customWidth="1"/>
    <col min="12190" max="12191" width="26.75" style="769" bestFit="1" customWidth="1"/>
    <col min="12192" max="12192" width="25.25" style="769" bestFit="1" customWidth="1"/>
    <col min="12193" max="12193" width="29.625" style="769" bestFit="1" customWidth="1"/>
    <col min="12194" max="12194" width="25.25" style="769" bestFit="1" customWidth="1"/>
    <col min="12195" max="12195" width="29.625" style="769" bestFit="1" customWidth="1"/>
    <col min="12196" max="12199" width="20.875" style="769" bestFit="1" customWidth="1"/>
    <col min="12200" max="12200" width="13.875" style="769" bestFit="1" customWidth="1"/>
    <col min="12201" max="12201" width="16.5" style="769" bestFit="1" customWidth="1"/>
    <col min="12202" max="12202" width="7.75" style="769" bestFit="1" customWidth="1"/>
    <col min="12203" max="12203" width="20.75" style="769" bestFit="1" customWidth="1"/>
    <col min="12204" max="12206" width="16.375" style="769" bestFit="1" customWidth="1"/>
    <col min="12207" max="12210" width="31" style="769" bestFit="1" customWidth="1"/>
    <col min="12211" max="12212" width="18.625" style="769" bestFit="1" customWidth="1"/>
    <col min="12213" max="12213" width="16.375" style="769" bestFit="1" customWidth="1"/>
    <col min="12214" max="12215" width="18.625" style="769" bestFit="1" customWidth="1"/>
    <col min="12216" max="12216" width="16.375" style="769" bestFit="1" customWidth="1"/>
    <col min="12217" max="12218" width="18.625" style="769" bestFit="1" customWidth="1"/>
    <col min="12219" max="12219" width="20.75" style="769" bestFit="1" customWidth="1"/>
    <col min="12220" max="12221" width="23" style="769" bestFit="1" customWidth="1"/>
    <col min="12222" max="12222" width="25.25" style="769" bestFit="1" customWidth="1"/>
    <col min="12223" max="12223" width="23" style="769" bestFit="1" customWidth="1"/>
    <col min="12224" max="12224" width="20.75" style="769" bestFit="1" customWidth="1"/>
    <col min="12225" max="12226" width="23" style="769" bestFit="1" customWidth="1"/>
    <col min="12227" max="12227" width="25.25" style="769" bestFit="1" customWidth="1"/>
    <col min="12228" max="12228" width="23" style="769" bestFit="1" customWidth="1"/>
    <col min="12229" max="12229" width="18.625" style="769" bestFit="1" customWidth="1"/>
    <col min="12230" max="12232" width="20.75" style="769" bestFit="1" customWidth="1"/>
    <col min="12233" max="12233" width="19.75" style="769" bestFit="1" customWidth="1"/>
    <col min="12234" max="12235" width="22" style="769" bestFit="1" customWidth="1"/>
    <col min="12236" max="12236" width="14.125" style="769" bestFit="1" customWidth="1"/>
    <col min="12237" max="12238" width="20.75" style="769" bestFit="1" customWidth="1"/>
    <col min="12239" max="12240" width="18.625" style="769" bestFit="1" customWidth="1"/>
    <col min="12241" max="12243" width="20.75" style="769" bestFit="1" customWidth="1"/>
    <col min="12244" max="12245" width="23" style="769" bestFit="1" customWidth="1"/>
    <col min="12246" max="12246" width="20.75" style="769" bestFit="1" customWidth="1"/>
    <col min="12247" max="12248" width="23" style="769" bestFit="1" customWidth="1"/>
    <col min="12249" max="12249" width="25.25" style="769" bestFit="1" customWidth="1"/>
    <col min="12250" max="12251" width="23" style="769" bestFit="1" customWidth="1"/>
    <col min="12252" max="12254" width="25.25" style="769" bestFit="1" customWidth="1"/>
    <col min="12255" max="12256" width="27.5" style="769" bestFit="1" customWidth="1"/>
    <col min="12257" max="12257" width="25.25" style="769" bestFit="1" customWidth="1"/>
    <col min="12258" max="12259" width="27.5" style="769" bestFit="1" customWidth="1"/>
    <col min="12260" max="12260" width="29.625" style="769" bestFit="1" customWidth="1"/>
    <col min="12261" max="12261" width="27.5" style="769" bestFit="1" customWidth="1"/>
    <col min="12262" max="12262" width="24.5" style="769" bestFit="1" customWidth="1"/>
    <col min="12263" max="12263" width="29" style="769" bestFit="1" customWidth="1"/>
    <col min="12264" max="12265" width="20.75" style="769" bestFit="1" customWidth="1"/>
    <col min="12266" max="12266" width="27.5" style="769" bestFit="1" customWidth="1"/>
    <col min="12267" max="12268" width="23" style="769" bestFit="1" customWidth="1"/>
    <col min="12269" max="12269" width="29.625" style="769" bestFit="1" customWidth="1"/>
    <col min="12270" max="12270" width="9.125" style="769" bestFit="1" customWidth="1"/>
    <col min="12271" max="12273" width="18.125" style="769" bestFit="1" customWidth="1"/>
    <col min="12274" max="12274" width="20.375" style="769" bestFit="1" customWidth="1"/>
    <col min="12275" max="12275" width="25.25" style="769" bestFit="1" customWidth="1"/>
    <col min="12276" max="12276" width="27.5" style="769" bestFit="1" customWidth="1"/>
    <col min="12277" max="12278" width="9.125" style="769" bestFit="1" customWidth="1"/>
    <col min="12279" max="12279" width="11.25" style="769" bestFit="1" customWidth="1"/>
    <col min="12280" max="12280" width="15" style="769" bestFit="1" customWidth="1"/>
    <col min="12281" max="12281" width="16.375" style="769" bestFit="1" customWidth="1"/>
    <col min="12282" max="12284" width="23.25" style="769" bestFit="1" customWidth="1"/>
    <col min="12285" max="12286" width="20.75" style="769" bestFit="1" customWidth="1"/>
    <col min="12287" max="12287" width="6.625" style="769" bestFit="1" customWidth="1"/>
    <col min="12288" max="12288" width="9" style="769"/>
    <col min="12289" max="12289" width="16.375" style="769" bestFit="1" customWidth="1"/>
    <col min="12290" max="12290" width="14.125" style="769" bestFit="1" customWidth="1"/>
    <col min="12291" max="12293" width="9.75" style="769" bestFit="1" customWidth="1"/>
    <col min="12294" max="12294" width="14.125" style="769" bestFit="1" customWidth="1"/>
    <col min="12295" max="12295" width="15.25" style="769" customWidth="1"/>
    <col min="12296" max="12296" width="14.125" style="769" bestFit="1" customWidth="1"/>
    <col min="12297" max="12297" width="15.25" style="769" bestFit="1" customWidth="1"/>
    <col min="12298" max="12300" width="13.625" style="769" bestFit="1" customWidth="1"/>
    <col min="12301" max="12301" width="12" style="769" bestFit="1" customWidth="1"/>
    <col min="12302" max="12302" width="22.125" style="769" bestFit="1" customWidth="1"/>
    <col min="12303" max="12304" width="30.125" style="769" bestFit="1" customWidth="1"/>
    <col min="12305" max="12306" width="21" style="769" bestFit="1" customWidth="1"/>
    <col min="12307" max="12307" width="18.75" style="769" bestFit="1" customWidth="1"/>
    <col min="12308" max="12308" width="21" style="769" bestFit="1" customWidth="1"/>
    <col min="12309" max="12310" width="9.75" style="769" bestFit="1" customWidth="1"/>
    <col min="12311" max="12311" width="18.875" style="769" bestFit="1" customWidth="1"/>
    <col min="12312" max="12312" width="9.75" style="769" bestFit="1" customWidth="1"/>
    <col min="12313" max="12313" width="18.875" style="769" bestFit="1" customWidth="1"/>
    <col min="12314" max="12315" width="9.75" style="769" bestFit="1" customWidth="1"/>
    <col min="12316" max="12317" width="12.125" style="769" bestFit="1" customWidth="1"/>
    <col min="12318" max="12318" width="7.125" style="769" bestFit="1" customWidth="1"/>
    <col min="12319" max="12319" width="9.75" style="769" bestFit="1" customWidth="1"/>
    <col min="12320" max="12320" width="15.5" style="769" bestFit="1" customWidth="1"/>
    <col min="12321" max="12321" width="19.375" style="769" bestFit="1" customWidth="1"/>
    <col min="12322" max="12322" width="5.75" style="769" bestFit="1" customWidth="1"/>
    <col min="12323" max="12323" width="9.75" style="769" bestFit="1" customWidth="1"/>
    <col min="12324" max="12324" width="11.875" style="769" bestFit="1" customWidth="1"/>
    <col min="12325" max="12325" width="9.125" style="769" bestFit="1" customWidth="1"/>
    <col min="12326" max="12326" width="10.5" style="769" bestFit="1" customWidth="1"/>
    <col min="12327" max="12327" width="16.375" style="769" bestFit="1" customWidth="1"/>
    <col min="12328" max="12328" width="12.125" style="769" bestFit="1" customWidth="1"/>
    <col min="12329" max="12329" width="10.375" style="769" bestFit="1" customWidth="1"/>
    <col min="12330" max="12330" width="11.875" style="769" bestFit="1" customWidth="1"/>
    <col min="12331" max="12339" width="16.375" style="769" bestFit="1" customWidth="1"/>
    <col min="12340" max="12340" width="10.625" style="769" bestFit="1" customWidth="1"/>
    <col min="12341" max="12341" width="11.875" style="769" bestFit="1" customWidth="1"/>
    <col min="12342" max="12342" width="16.375" style="769" bestFit="1" customWidth="1"/>
    <col min="12343" max="12343" width="20.75" style="769" bestFit="1" customWidth="1"/>
    <col min="12344" max="12344" width="16.375" style="769" bestFit="1" customWidth="1"/>
    <col min="12345" max="12345" width="20.75" style="769" bestFit="1" customWidth="1"/>
    <col min="12346" max="12346" width="16.375" style="769" bestFit="1" customWidth="1"/>
    <col min="12347" max="12347" width="20.75" style="769" bestFit="1" customWidth="1"/>
    <col min="12348" max="12348" width="16.375" style="769" bestFit="1" customWidth="1"/>
    <col min="12349" max="12349" width="20.75" style="769" bestFit="1" customWidth="1"/>
    <col min="12350" max="12350" width="16.375" style="769" bestFit="1" customWidth="1"/>
    <col min="12351" max="12351" width="20.75" style="769" bestFit="1" customWidth="1"/>
    <col min="12352" max="12352" width="14.125" style="769" bestFit="1" customWidth="1"/>
    <col min="12353" max="12353" width="18.625" style="769" bestFit="1" customWidth="1"/>
    <col min="12354" max="12354" width="16.375" style="769" bestFit="1" customWidth="1"/>
    <col min="12355" max="12355" width="20.75" style="769" bestFit="1" customWidth="1"/>
    <col min="12356" max="12356" width="16.375" style="769" bestFit="1" customWidth="1"/>
    <col min="12357" max="12357" width="20.75" style="769" bestFit="1" customWidth="1"/>
    <col min="12358" max="12363" width="23" style="769" bestFit="1" customWidth="1"/>
    <col min="12364" max="12365" width="18.625" style="769" bestFit="1" customWidth="1"/>
    <col min="12366" max="12366" width="10.5" style="769" bestFit="1" customWidth="1"/>
    <col min="12367" max="12367" width="11.875" style="769" bestFit="1" customWidth="1"/>
    <col min="12368" max="12368" width="10.5" style="769" bestFit="1" customWidth="1"/>
    <col min="12369" max="12370" width="11.875" style="769" bestFit="1" customWidth="1"/>
    <col min="12371" max="12371" width="16.375" style="769" bestFit="1" customWidth="1"/>
    <col min="12372" max="12372" width="17.875" style="769" bestFit="1" customWidth="1"/>
    <col min="12373" max="12373" width="22.25" style="769" bestFit="1" customWidth="1"/>
    <col min="12374" max="12374" width="7.75" style="769" bestFit="1" customWidth="1"/>
    <col min="12375" max="12377" width="11.875" style="769" bestFit="1" customWidth="1"/>
    <col min="12378" max="12378" width="16.375" style="769" bestFit="1" customWidth="1"/>
    <col min="12379" max="12381" width="11.875" style="769" bestFit="1" customWidth="1"/>
    <col min="12382" max="12382" width="14.125" style="769" bestFit="1" customWidth="1"/>
    <col min="12383" max="12383" width="11.875" style="769" bestFit="1" customWidth="1"/>
    <col min="12384" max="12384" width="16.375" style="769" bestFit="1" customWidth="1"/>
    <col min="12385" max="12385" width="18.625" style="769" bestFit="1" customWidth="1"/>
    <col min="12386" max="12386" width="10.5" style="769" bestFit="1" customWidth="1"/>
    <col min="12387" max="12387" width="14.25" style="769" bestFit="1" customWidth="1"/>
    <col min="12388" max="12389" width="13.375" style="769" bestFit="1" customWidth="1"/>
    <col min="12390" max="12390" width="16.375" style="769" bestFit="1" customWidth="1"/>
    <col min="12391" max="12391" width="16.5" style="769" bestFit="1" customWidth="1"/>
    <col min="12392" max="12393" width="20.125" style="769" bestFit="1" customWidth="1"/>
    <col min="12394" max="12395" width="23" style="769" bestFit="1" customWidth="1"/>
    <col min="12396" max="12396" width="18.625" style="769" bestFit="1" customWidth="1"/>
    <col min="12397" max="12397" width="9.25" style="769" bestFit="1" customWidth="1"/>
    <col min="12398" max="12398" width="7.25" style="769" bestFit="1" customWidth="1"/>
    <col min="12399" max="12399" width="10.375" style="769" bestFit="1" customWidth="1"/>
    <col min="12400" max="12401" width="11.875" style="769" bestFit="1" customWidth="1"/>
    <col min="12402" max="12402" width="14.375" style="769" bestFit="1" customWidth="1"/>
    <col min="12403" max="12403" width="11.875" style="769" bestFit="1" customWidth="1"/>
    <col min="12404" max="12405" width="16.375" style="769" bestFit="1" customWidth="1"/>
    <col min="12406" max="12406" width="11.875" style="769" bestFit="1" customWidth="1"/>
    <col min="12407" max="12408" width="16.375" style="769" bestFit="1" customWidth="1"/>
    <col min="12409" max="12409" width="17.875" style="769" bestFit="1" customWidth="1"/>
    <col min="12410" max="12410" width="16.375" style="769" bestFit="1" customWidth="1"/>
    <col min="12411" max="12411" width="17.875" style="769" bestFit="1" customWidth="1"/>
    <col min="12412" max="12412" width="5.75" style="769" bestFit="1" customWidth="1"/>
    <col min="12413" max="12414" width="9.75" style="769" bestFit="1" customWidth="1"/>
    <col min="12415" max="12415" width="7.75" style="769" bestFit="1" customWidth="1"/>
    <col min="12416" max="12416" width="9.75" style="769" bestFit="1" customWidth="1"/>
    <col min="12417" max="12417" width="59.375" style="769" bestFit="1" customWidth="1"/>
    <col min="12418" max="12418" width="45.5" style="769" bestFit="1" customWidth="1"/>
    <col min="12419" max="12419" width="27.625" style="769" bestFit="1" customWidth="1"/>
    <col min="12420" max="12420" width="11.875" style="769" bestFit="1" customWidth="1"/>
    <col min="12421" max="12424" width="14.125" style="769" bestFit="1" customWidth="1"/>
    <col min="12425" max="12425" width="15.625" style="769" bestFit="1" customWidth="1"/>
    <col min="12426" max="12426" width="14.125" style="769" bestFit="1" customWidth="1"/>
    <col min="12427" max="12428" width="19.625" style="769" bestFit="1" customWidth="1"/>
    <col min="12429" max="12429" width="21.875" style="769" bestFit="1" customWidth="1"/>
    <col min="12430" max="12430" width="19.375" style="769" bestFit="1" customWidth="1"/>
    <col min="12431" max="12431" width="16.375" style="769" bestFit="1" customWidth="1"/>
    <col min="12432" max="12432" width="23" style="769" bestFit="1" customWidth="1"/>
    <col min="12433" max="12434" width="14.125" style="769" bestFit="1" customWidth="1"/>
    <col min="12435" max="12435" width="23.25" style="769" bestFit="1" customWidth="1"/>
    <col min="12436" max="12437" width="14.375" style="769" bestFit="1" customWidth="1"/>
    <col min="12438" max="12438" width="23.125" style="769" bestFit="1" customWidth="1"/>
    <col min="12439" max="12439" width="18.875" style="769" bestFit="1" customWidth="1"/>
    <col min="12440" max="12440" width="14.375" style="769" bestFit="1" customWidth="1"/>
    <col min="12441" max="12441" width="16.5" style="769" bestFit="1" customWidth="1"/>
    <col min="12442" max="12442" width="25.25" style="769" bestFit="1" customWidth="1"/>
    <col min="12443" max="12444" width="18.625" style="769" bestFit="1" customWidth="1"/>
    <col min="12445" max="12445" width="23" style="769" bestFit="1" customWidth="1"/>
    <col min="12446" max="12447" width="26.75" style="769" bestFit="1" customWidth="1"/>
    <col min="12448" max="12448" width="25.25" style="769" bestFit="1" customWidth="1"/>
    <col min="12449" max="12449" width="29.625" style="769" bestFit="1" customWidth="1"/>
    <col min="12450" max="12450" width="25.25" style="769" bestFit="1" customWidth="1"/>
    <col min="12451" max="12451" width="29.625" style="769" bestFit="1" customWidth="1"/>
    <col min="12452" max="12455" width="20.875" style="769" bestFit="1" customWidth="1"/>
    <col min="12456" max="12456" width="13.875" style="769" bestFit="1" customWidth="1"/>
    <col min="12457" max="12457" width="16.5" style="769" bestFit="1" customWidth="1"/>
    <col min="12458" max="12458" width="7.75" style="769" bestFit="1" customWidth="1"/>
    <col min="12459" max="12459" width="20.75" style="769" bestFit="1" customWidth="1"/>
    <col min="12460" max="12462" width="16.375" style="769" bestFit="1" customWidth="1"/>
    <col min="12463" max="12466" width="31" style="769" bestFit="1" customWidth="1"/>
    <col min="12467" max="12468" width="18.625" style="769" bestFit="1" customWidth="1"/>
    <col min="12469" max="12469" width="16.375" style="769" bestFit="1" customWidth="1"/>
    <col min="12470" max="12471" width="18.625" style="769" bestFit="1" customWidth="1"/>
    <col min="12472" max="12472" width="16.375" style="769" bestFit="1" customWidth="1"/>
    <col min="12473" max="12474" width="18.625" style="769" bestFit="1" customWidth="1"/>
    <col min="12475" max="12475" width="20.75" style="769" bestFit="1" customWidth="1"/>
    <col min="12476" max="12477" width="23" style="769" bestFit="1" customWidth="1"/>
    <col min="12478" max="12478" width="25.25" style="769" bestFit="1" customWidth="1"/>
    <col min="12479" max="12479" width="23" style="769" bestFit="1" customWidth="1"/>
    <col min="12480" max="12480" width="20.75" style="769" bestFit="1" customWidth="1"/>
    <col min="12481" max="12482" width="23" style="769" bestFit="1" customWidth="1"/>
    <col min="12483" max="12483" width="25.25" style="769" bestFit="1" customWidth="1"/>
    <col min="12484" max="12484" width="23" style="769" bestFit="1" customWidth="1"/>
    <col min="12485" max="12485" width="18.625" style="769" bestFit="1" customWidth="1"/>
    <col min="12486" max="12488" width="20.75" style="769" bestFit="1" customWidth="1"/>
    <col min="12489" max="12489" width="19.75" style="769" bestFit="1" customWidth="1"/>
    <col min="12490" max="12491" width="22" style="769" bestFit="1" customWidth="1"/>
    <col min="12492" max="12492" width="14.125" style="769" bestFit="1" customWidth="1"/>
    <col min="12493" max="12494" width="20.75" style="769" bestFit="1" customWidth="1"/>
    <col min="12495" max="12496" width="18.625" style="769" bestFit="1" customWidth="1"/>
    <col min="12497" max="12499" width="20.75" style="769" bestFit="1" customWidth="1"/>
    <col min="12500" max="12501" width="23" style="769" bestFit="1" customWidth="1"/>
    <col min="12502" max="12502" width="20.75" style="769" bestFit="1" customWidth="1"/>
    <col min="12503" max="12504" width="23" style="769" bestFit="1" customWidth="1"/>
    <col min="12505" max="12505" width="25.25" style="769" bestFit="1" customWidth="1"/>
    <col min="12506" max="12507" width="23" style="769" bestFit="1" customWidth="1"/>
    <col min="12508" max="12510" width="25.25" style="769" bestFit="1" customWidth="1"/>
    <col min="12511" max="12512" width="27.5" style="769" bestFit="1" customWidth="1"/>
    <col min="12513" max="12513" width="25.25" style="769" bestFit="1" customWidth="1"/>
    <col min="12514" max="12515" width="27.5" style="769" bestFit="1" customWidth="1"/>
    <col min="12516" max="12516" width="29.625" style="769" bestFit="1" customWidth="1"/>
    <col min="12517" max="12517" width="27.5" style="769" bestFit="1" customWidth="1"/>
    <col min="12518" max="12518" width="24.5" style="769" bestFit="1" customWidth="1"/>
    <col min="12519" max="12519" width="29" style="769" bestFit="1" customWidth="1"/>
    <col min="12520" max="12521" width="20.75" style="769" bestFit="1" customWidth="1"/>
    <col min="12522" max="12522" width="27.5" style="769" bestFit="1" customWidth="1"/>
    <col min="12523" max="12524" width="23" style="769" bestFit="1" customWidth="1"/>
    <col min="12525" max="12525" width="29.625" style="769" bestFit="1" customWidth="1"/>
    <col min="12526" max="12526" width="9.125" style="769" bestFit="1" customWidth="1"/>
    <col min="12527" max="12529" width="18.125" style="769" bestFit="1" customWidth="1"/>
    <col min="12530" max="12530" width="20.375" style="769" bestFit="1" customWidth="1"/>
    <col min="12531" max="12531" width="25.25" style="769" bestFit="1" customWidth="1"/>
    <col min="12532" max="12532" width="27.5" style="769" bestFit="1" customWidth="1"/>
    <col min="12533" max="12534" width="9.125" style="769" bestFit="1" customWidth="1"/>
    <col min="12535" max="12535" width="11.25" style="769" bestFit="1" customWidth="1"/>
    <col min="12536" max="12536" width="15" style="769" bestFit="1" customWidth="1"/>
    <col min="12537" max="12537" width="16.375" style="769" bestFit="1" customWidth="1"/>
    <col min="12538" max="12540" width="23.25" style="769" bestFit="1" customWidth="1"/>
    <col min="12541" max="12542" width="20.75" style="769" bestFit="1" customWidth="1"/>
    <col min="12543" max="12543" width="6.625" style="769" bestFit="1" customWidth="1"/>
    <col min="12544" max="12544" width="9" style="769"/>
    <col min="12545" max="12545" width="16.375" style="769" bestFit="1" customWidth="1"/>
    <col min="12546" max="12546" width="14.125" style="769" bestFit="1" customWidth="1"/>
    <col min="12547" max="12549" width="9.75" style="769" bestFit="1" customWidth="1"/>
    <col min="12550" max="12550" width="14.125" style="769" bestFit="1" customWidth="1"/>
    <col min="12551" max="12551" width="15.25" style="769" customWidth="1"/>
    <col min="12552" max="12552" width="14.125" style="769" bestFit="1" customWidth="1"/>
    <col min="12553" max="12553" width="15.25" style="769" bestFit="1" customWidth="1"/>
    <col min="12554" max="12556" width="13.625" style="769" bestFit="1" customWidth="1"/>
    <col min="12557" max="12557" width="12" style="769" bestFit="1" customWidth="1"/>
    <col min="12558" max="12558" width="22.125" style="769" bestFit="1" customWidth="1"/>
    <col min="12559" max="12560" width="30.125" style="769" bestFit="1" customWidth="1"/>
    <col min="12561" max="12562" width="21" style="769" bestFit="1" customWidth="1"/>
    <col min="12563" max="12563" width="18.75" style="769" bestFit="1" customWidth="1"/>
    <col min="12564" max="12564" width="21" style="769" bestFit="1" customWidth="1"/>
    <col min="12565" max="12566" width="9.75" style="769" bestFit="1" customWidth="1"/>
    <col min="12567" max="12567" width="18.875" style="769" bestFit="1" customWidth="1"/>
    <col min="12568" max="12568" width="9.75" style="769" bestFit="1" customWidth="1"/>
    <col min="12569" max="12569" width="18.875" style="769" bestFit="1" customWidth="1"/>
    <col min="12570" max="12571" width="9.75" style="769" bestFit="1" customWidth="1"/>
    <col min="12572" max="12573" width="12.125" style="769" bestFit="1" customWidth="1"/>
    <col min="12574" max="12574" width="7.125" style="769" bestFit="1" customWidth="1"/>
    <col min="12575" max="12575" width="9.75" style="769" bestFit="1" customWidth="1"/>
    <col min="12576" max="12576" width="15.5" style="769" bestFit="1" customWidth="1"/>
    <col min="12577" max="12577" width="19.375" style="769" bestFit="1" customWidth="1"/>
    <col min="12578" max="12578" width="5.75" style="769" bestFit="1" customWidth="1"/>
    <col min="12579" max="12579" width="9.75" style="769" bestFit="1" customWidth="1"/>
    <col min="12580" max="12580" width="11.875" style="769" bestFit="1" customWidth="1"/>
    <col min="12581" max="12581" width="9.125" style="769" bestFit="1" customWidth="1"/>
    <col min="12582" max="12582" width="10.5" style="769" bestFit="1" customWidth="1"/>
    <col min="12583" max="12583" width="16.375" style="769" bestFit="1" customWidth="1"/>
    <col min="12584" max="12584" width="12.125" style="769" bestFit="1" customWidth="1"/>
    <col min="12585" max="12585" width="10.375" style="769" bestFit="1" customWidth="1"/>
    <col min="12586" max="12586" width="11.875" style="769" bestFit="1" customWidth="1"/>
    <col min="12587" max="12595" width="16.375" style="769" bestFit="1" customWidth="1"/>
    <col min="12596" max="12596" width="10.625" style="769" bestFit="1" customWidth="1"/>
    <col min="12597" max="12597" width="11.875" style="769" bestFit="1" customWidth="1"/>
    <col min="12598" max="12598" width="16.375" style="769" bestFit="1" customWidth="1"/>
    <col min="12599" max="12599" width="20.75" style="769" bestFit="1" customWidth="1"/>
    <col min="12600" max="12600" width="16.375" style="769" bestFit="1" customWidth="1"/>
    <col min="12601" max="12601" width="20.75" style="769" bestFit="1" customWidth="1"/>
    <col min="12602" max="12602" width="16.375" style="769" bestFit="1" customWidth="1"/>
    <col min="12603" max="12603" width="20.75" style="769" bestFit="1" customWidth="1"/>
    <col min="12604" max="12604" width="16.375" style="769" bestFit="1" customWidth="1"/>
    <col min="12605" max="12605" width="20.75" style="769" bestFit="1" customWidth="1"/>
    <col min="12606" max="12606" width="16.375" style="769" bestFit="1" customWidth="1"/>
    <col min="12607" max="12607" width="20.75" style="769" bestFit="1" customWidth="1"/>
    <col min="12608" max="12608" width="14.125" style="769" bestFit="1" customWidth="1"/>
    <col min="12609" max="12609" width="18.625" style="769" bestFit="1" customWidth="1"/>
    <col min="12610" max="12610" width="16.375" style="769" bestFit="1" customWidth="1"/>
    <col min="12611" max="12611" width="20.75" style="769" bestFit="1" customWidth="1"/>
    <col min="12612" max="12612" width="16.375" style="769" bestFit="1" customWidth="1"/>
    <col min="12613" max="12613" width="20.75" style="769" bestFit="1" customWidth="1"/>
    <col min="12614" max="12619" width="23" style="769" bestFit="1" customWidth="1"/>
    <col min="12620" max="12621" width="18.625" style="769" bestFit="1" customWidth="1"/>
    <col min="12622" max="12622" width="10.5" style="769" bestFit="1" customWidth="1"/>
    <col min="12623" max="12623" width="11.875" style="769" bestFit="1" customWidth="1"/>
    <col min="12624" max="12624" width="10.5" style="769" bestFit="1" customWidth="1"/>
    <col min="12625" max="12626" width="11.875" style="769" bestFit="1" customWidth="1"/>
    <col min="12627" max="12627" width="16.375" style="769" bestFit="1" customWidth="1"/>
    <col min="12628" max="12628" width="17.875" style="769" bestFit="1" customWidth="1"/>
    <col min="12629" max="12629" width="22.25" style="769" bestFit="1" customWidth="1"/>
    <col min="12630" max="12630" width="7.75" style="769" bestFit="1" customWidth="1"/>
    <col min="12631" max="12633" width="11.875" style="769" bestFit="1" customWidth="1"/>
    <col min="12634" max="12634" width="16.375" style="769" bestFit="1" customWidth="1"/>
    <col min="12635" max="12637" width="11.875" style="769" bestFit="1" customWidth="1"/>
    <col min="12638" max="12638" width="14.125" style="769" bestFit="1" customWidth="1"/>
    <col min="12639" max="12639" width="11.875" style="769" bestFit="1" customWidth="1"/>
    <col min="12640" max="12640" width="16.375" style="769" bestFit="1" customWidth="1"/>
    <col min="12641" max="12641" width="18.625" style="769" bestFit="1" customWidth="1"/>
    <col min="12642" max="12642" width="10.5" style="769" bestFit="1" customWidth="1"/>
    <col min="12643" max="12643" width="14.25" style="769" bestFit="1" customWidth="1"/>
    <col min="12644" max="12645" width="13.375" style="769" bestFit="1" customWidth="1"/>
    <col min="12646" max="12646" width="16.375" style="769" bestFit="1" customWidth="1"/>
    <col min="12647" max="12647" width="16.5" style="769" bestFit="1" customWidth="1"/>
    <col min="12648" max="12649" width="20.125" style="769" bestFit="1" customWidth="1"/>
    <col min="12650" max="12651" width="23" style="769" bestFit="1" customWidth="1"/>
    <col min="12652" max="12652" width="18.625" style="769" bestFit="1" customWidth="1"/>
    <col min="12653" max="12653" width="9.25" style="769" bestFit="1" customWidth="1"/>
    <col min="12654" max="12654" width="7.25" style="769" bestFit="1" customWidth="1"/>
    <col min="12655" max="12655" width="10.375" style="769" bestFit="1" customWidth="1"/>
    <col min="12656" max="12657" width="11.875" style="769" bestFit="1" customWidth="1"/>
    <col min="12658" max="12658" width="14.375" style="769" bestFit="1" customWidth="1"/>
    <col min="12659" max="12659" width="11.875" style="769" bestFit="1" customWidth="1"/>
    <col min="12660" max="12661" width="16.375" style="769" bestFit="1" customWidth="1"/>
    <col min="12662" max="12662" width="11.875" style="769" bestFit="1" customWidth="1"/>
    <col min="12663" max="12664" width="16.375" style="769" bestFit="1" customWidth="1"/>
    <col min="12665" max="12665" width="17.875" style="769" bestFit="1" customWidth="1"/>
    <col min="12666" max="12666" width="16.375" style="769" bestFit="1" customWidth="1"/>
    <col min="12667" max="12667" width="17.875" style="769" bestFit="1" customWidth="1"/>
    <col min="12668" max="12668" width="5.75" style="769" bestFit="1" customWidth="1"/>
    <col min="12669" max="12670" width="9.75" style="769" bestFit="1" customWidth="1"/>
    <col min="12671" max="12671" width="7.75" style="769" bestFit="1" customWidth="1"/>
    <col min="12672" max="12672" width="9.75" style="769" bestFit="1" customWidth="1"/>
    <col min="12673" max="12673" width="59.375" style="769" bestFit="1" customWidth="1"/>
    <col min="12674" max="12674" width="45.5" style="769" bestFit="1" customWidth="1"/>
    <col min="12675" max="12675" width="27.625" style="769" bestFit="1" customWidth="1"/>
    <col min="12676" max="12676" width="11.875" style="769" bestFit="1" customWidth="1"/>
    <col min="12677" max="12680" width="14.125" style="769" bestFit="1" customWidth="1"/>
    <col min="12681" max="12681" width="15.625" style="769" bestFit="1" customWidth="1"/>
    <col min="12682" max="12682" width="14.125" style="769" bestFit="1" customWidth="1"/>
    <col min="12683" max="12684" width="19.625" style="769" bestFit="1" customWidth="1"/>
    <col min="12685" max="12685" width="21.875" style="769" bestFit="1" customWidth="1"/>
    <col min="12686" max="12686" width="19.375" style="769" bestFit="1" customWidth="1"/>
    <col min="12687" max="12687" width="16.375" style="769" bestFit="1" customWidth="1"/>
    <col min="12688" max="12688" width="23" style="769" bestFit="1" customWidth="1"/>
    <col min="12689" max="12690" width="14.125" style="769" bestFit="1" customWidth="1"/>
    <col min="12691" max="12691" width="23.25" style="769" bestFit="1" customWidth="1"/>
    <col min="12692" max="12693" width="14.375" style="769" bestFit="1" customWidth="1"/>
    <col min="12694" max="12694" width="23.125" style="769" bestFit="1" customWidth="1"/>
    <col min="12695" max="12695" width="18.875" style="769" bestFit="1" customWidth="1"/>
    <col min="12696" max="12696" width="14.375" style="769" bestFit="1" customWidth="1"/>
    <col min="12697" max="12697" width="16.5" style="769" bestFit="1" customWidth="1"/>
    <col min="12698" max="12698" width="25.25" style="769" bestFit="1" customWidth="1"/>
    <col min="12699" max="12700" width="18.625" style="769" bestFit="1" customWidth="1"/>
    <col min="12701" max="12701" width="23" style="769" bestFit="1" customWidth="1"/>
    <col min="12702" max="12703" width="26.75" style="769" bestFit="1" customWidth="1"/>
    <col min="12704" max="12704" width="25.25" style="769" bestFit="1" customWidth="1"/>
    <col min="12705" max="12705" width="29.625" style="769" bestFit="1" customWidth="1"/>
    <col min="12706" max="12706" width="25.25" style="769" bestFit="1" customWidth="1"/>
    <col min="12707" max="12707" width="29.625" style="769" bestFit="1" customWidth="1"/>
    <col min="12708" max="12711" width="20.875" style="769" bestFit="1" customWidth="1"/>
    <col min="12712" max="12712" width="13.875" style="769" bestFit="1" customWidth="1"/>
    <col min="12713" max="12713" width="16.5" style="769" bestFit="1" customWidth="1"/>
    <col min="12714" max="12714" width="7.75" style="769" bestFit="1" customWidth="1"/>
    <col min="12715" max="12715" width="20.75" style="769" bestFit="1" customWidth="1"/>
    <col min="12716" max="12718" width="16.375" style="769" bestFit="1" customWidth="1"/>
    <col min="12719" max="12722" width="31" style="769" bestFit="1" customWidth="1"/>
    <col min="12723" max="12724" width="18.625" style="769" bestFit="1" customWidth="1"/>
    <col min="12725" max="12725" width="16.375" style="769" bestFit="1" customWidth="1"/>
    <col min="12726" max="12727" width="18.625" style="769" bestFit="1" customWidth="1"/>
    <col min="12728" max="12728" width="16.375" style="769" bestFit="1" customWidth="1"/>
    <col min="12729" max="12730" width="18.625" style="769" bestFit="1" customWidth="1"/>
    <col min="12731" max="12731" width="20.75" style="769" bestFit="1" customWidth="1"/>
    <col min="12732" max="12733" width="23" style="769" bestFit="1" customWidth="1"/>
    <col min="12734" max="12734" width="25.25" style="769" bestFit="1" customWidth="1"/>
    <col min="12735" max="12735" width="23" style="769" bestFit="1" customWidth="1"/>
    <col min="12736" max="12736" width="20.75" style="769" bestFit="1" customWidth="1"/>
    <col min="12737" max="12738" width="23" style="769" bestFit="1" customWidth="1"/>
    <col min="12739" max="12739" width="25.25" style="769" bestFit="1" customWidth="1"/>
    <col min="12740" max="12740" width="23" style="769" bestFit="1" customWidth="1"/>
    <col min="12741" max="12741" width="18.625" style="769" bestFit="1" customWidth="1"/>
    <col min="12742" max="12744" width="20.75" style="769" bestFit="1" customWidth="1"/>
    <col min="12745" max="12745" width="19.75" style="769" bestFit="1" customWidth="1"/>
    <col min="12746" max="12747" width="22" style="769" bestFit="1" customWidth="1"/>
    <col min="12748" max="12748" width="14.125" style="769" bestFit="1" customWidth="1"/>
    <col min="12749" max="12750" width="20.75" style="769" bestFit="1" customWidth="1"/>
    <col min="12751" max="12752" width="18.625" style="769" bestFit="1" customWidth="1"/>
    <col min="12753" max="12755" width="20.75" style="769" bestFit="1" customWidth="1"/>
    <col min="12756" max="12757" width="23" style="769" bestFit="1" customWidth="1"/>
    <col min="12758" max="12758" width="20.75" style="769" bestFit="1" customWidth="1"/>
    <col min="12759" max="12760" width="23" style="769" bestFit="1" customWidth="1"/>
    <col min="12761" max="12761" width="25.25" style="769" bestFit="1" customWidth="1"/>
    <col min="12762" max="12763" width="23" style="769" bestFit="1" customWidth="1"/>
    <col min="12764" max="12766" width="25.25" style="769" bestFit="1" customWidth="1"/>
    <col min="12767" max="12768" width="27.5" style="769" bestFit="1" customWidth="1"/>
    <col min="12769" max="12769" width="25.25" style="769" bestFit="1" customWidth="1"/>
    <col min="12770" max="12771" width="27.5" style="769" bestFit="1" customWidth="1"/>
    <col min="12772" max="12772" width="29.625" style="769" bestFit="1" customWidth="1"/>
    <col min="12773" max="12773" width="27.5" style="769" bestFit="1" customWidth="1"/>
    <col min="12774" max="12774" width="24.5" style="769" bestFit="1" customWidth="1"/>
    <col min="12775" max="12775" width="29" style="769" bestFit="1" customWidth="1"/>
    <col min="12776" max="12777" width="20.75" style="769" bestFit="1" customWidth="1"/>
    <col min="12778" max="12778" width="27.5" style="769" bestFit="1" customWidth="1"/>
    <col min="12779" max="12780" width="23" style="769" bestFit="1" customWidth="1"/>
    <col min="12781" max="12781" width="29.625" style="769" bestFit="1" customWidth="1"/>
    <col min="12782" max="12782" width="9.125" style="769" bestFit="1" customWidth="1"/>
    <col min="12783" max="12785" width="18.125" style="769" bestFit="1" customWidth="1"/>
    <col min="12786" max="12786" width="20.375" style="769" bestFit="1" customWidth="1"/>
    <col min="12787" max="12787" width="25.25" style="769" bestFit="1" customWidth="1"/>
    <col min="12788" max="12788" width="27.5" style="769" bestFit="1" customWidth="1"/>
    <col min="12789" max="12790" width="9.125" style="769" bestFit="1" customWidth="1"/>
    <col min="12791" max="12791" width="11.25" style="769" bestFit="1" customWidth="1"/>
    <col min="12792" max="12792" width="15" style="769" bestFit="1" customWidth="1"/>
    <col min="12793" max="12793" width="16.375" style="769" bestFit="1" customWidth="1"/>
    <col min="12794" max="12796" width="23.25" style="769" bestFit="1" customWidth="1"/>
    <col min="12797" max="12798" width="20.75" style="769" bestFit="1" customWidth="1"/>
    <col min="12799" max="12799" width="6.625" style="769" bestFit="1" customWidth="1"/>
    <col min="12800" max="12800" width="9" style="769"/>
    <col min="12801" max="12801" width="16.375" style="769" bestFit="1" customWidth="1"/>
    <col min="12802" max="12802" width="14.125" style="769" bestFit="1" customWidth="1"/>
    <col min="12803" max="12805" width="9.75" style="769" bestFit="1" customWidth="1"/>
    <col min="12806" max="12806" width="14.125" style="769" bestFit="1" customWidth="1"/>
    <col min="12807" max="12807" width="15.25" style="769" customWidth="1"/>
    <col min="12808" max="12808" width="14.125" style="769" bestFit="1" customWidth="1"/>
    <col min="12809" max="12809" width="15.25" style="769" bestFit="1" customWidth="1"/>
    <col min="12810" max="12812" width="13.625" style="769" bestFit="1" customWidth="1"/>
    <col min="12813" max="12813" width="12" style="769" bestFit="1" customWidth="1"/>
    <col min="12814" max="12814" width="22.125" style="769" bestFit="1" customWidth="1"/>
    <col min="12815" max="12816" width="30.125" style="769" bestFit="1" customWidth="1"/>
    <col min="12817" max="12818" width="21" style="769" bestFit="1" customWidth="1"/>
    <col min="12819" max="12819" width="18.75" style="769" bestFit="1" customWidth="1"/>
    <col min="12820" max="12820" width="21" style="769" bestFit="1" customWidth="1"/>
    <col min="12821" max="12822" width="9.75" style="769" bestFit="1" customWidth="1"/>
    <col min="12823" max="12823" width="18.875" style="769" bestFit="1" customWidth="1"/>
    <col min="12824" max="12824" width="9.75" style="769" bestFit="1" customWidth="1"/>
    <col min="12825" max="12825" width="18.875" style="769" bestFit="1" customWidth="1"/>
    <col min="12826" max="12827" width="9.75" style="769" bestFit="1" customWidth="1"/>
    <col min="12828" max="12829" width="12.125" style="769" bestFit="1" customWidth="1"/>
    <col min="12830" max="12830" width="7.125" style="769" bestFit="1" customWidth="1"/>
    <col min="12831" max="12831" width="9.75" style="769" bestFit="1" customWidth="1"/>
    <col min="12832" max="12832" width="15.5" style="769" bestFit="1" customWidth="1"/>
    <col min="12833" max="12833" width="19.375" style="769" bestFit="1" customWidth="1"/>
    <col min="12834" max="12834" width="5.75" style="769" bestFit="1" customWidth="1"/>
    <col min="12835" max="12835" width="9.75" style="769" bestFit="1" customWidth="1"/>
    <col min="12836" max="12836" width="11.875" style="769" bestFit="1" customWidth="1"/>
    <col min="12837" max="12837" width="9.125" style="769" bestFit="1" customWidth="1"/>
    <col min="12838" max="12838" width="10.5" style="769" bestFit="1" customWidth="1"/>
    <col min="12839" max="12839" width="16.375" style="769" bestFit="1" customWidth="1"/>
    <col min="12840" max="12840" width="12.125" style="769" bestFit="1" customWidth="1"/>
    <col min="12841" max="12841" width="10.375" style="769" bestFit="1" customWidth="1"/>
    <col min="12842" max="12842" width="11.875" style="769" bestFit="1" customWidth="1"/>
    <col min="12843" max="12851" width="16.375" style="769" bestFit="1" customWidth="1"/>
    <col min="12852" max="12852" width="10.625" style="769" bestFit="1" customWidth="1"/>
    <col min="12853" max="12853" width="11.875" style="769" bestFit="1" customWidth="1"/>
    <col min="12854" max="12854" width="16.375" style="769" bestFit="1" customWidth="1"/>
    <col min="12855" max="12855" width="20.75" style="769" bestFit="1" customWidth="1"/>
    <col min="12856" max="12856" width="16.375" style="769" bestFit="1" customWidth="1"/>
    <col min="12857" max="12857" width="20.75" style="769" bestFit="1" customWidth="1"/>
    <col min="12858" max="12858" width="16.375" style="769" bestFit="1" customWidth="1"/>
    <col min="12859" max="12859" width="20.75" style="769" bestFit="1" customWidth="1"/>
    <col min="12860" max="12860" width="16.375" style="769" bestFit="1" customWidth="1"/>
    <col min="12861" max="12861" width="20.75" style="769" bestFit="1" customWidth="1"/>
    <col min="12862" max="12862" width="16.375" style="769" bestFit="1" customWidth="1"/>
    <col min="12863" max="12863" width="20.75" style="769" bestFit="1" customWidth="1"/>
    <col min="12864" max="12864" width="14.125" style="769" bestFit="1" customWidth="1"/>
    <col min="12865" max="12865" width="18.625" style="769" bestFit="1" customWidth="1"/>
    <col min="12866" max="12866" width="16.375" style="769" bestFit="1" customWidth="1"/>
    <col min="12867" max="12867" width="20.75" style="769" bestFit="1" customWidth="1"/>
    <col min="12868" max="12868" width="16.375" style="769" bestFit="1" customWidth="1"/>
    <col min="12869" max="12869" width="20.75" style="769" bestFit="1" customWidth="1"/>
    <col min="12870" max="12875" width="23" style="769" bestFit="1" customWidth="1"/>
    <col min="12876" max="12877" width="18.625" style="769" bestFit="1" customWidth="1"/>
    <col min="12878" max="12878" width="10.5" style="769" bestFit="1" customWidth="1"/>
    <col min="12879" max="12879" width="11.875" style="769" bestFit="1" customWidth="1"/>
    <col min="12880" max="12880" width="10.5" style="769" bestFit="1" customWidth="1"/>
    <col min="12881" max="12882" width="11.875" style="769" bestFit="1" customWidth="1"/>
    <col min="12883" max="12883" width="16.375" style="769" bestFit="1" customWidth="1"/>
    <col min="12884" max="12884" width="17.875" style="769" bestFit="1" customWidth="1"/>
    <col min="12885" max="12885" width="22.25" style="769" bestFit="1" customWidth="1"/>
    <col min="12886" max="12886" width="7.75" style="769" bestFit="1" customWidth="1"/>
    <col min="12887" max="12889" width="11.875" style="769" bestFit="1" customWidth="1"/>
    <col min="12890" max="12890" width="16.375" style="769" bestFit="1" customWidth="1"/>
    <col min="12891" max="12893" width="11.875" style="769" bestFit="1" customWidth="1"/>
    <col min="12894" max="12894" width="14.125" style="769" bestFit="1" customWidth="1"/>
    <col min="12895" max="12895" width="11.875" style="769" bestFit="1" customWidth="1"/>
    <col min="12896" max="12896" width="16.375" style="769" bestFit="1" customWidth="1"/>
    <col min="12897" max="12897" width="18.625" style="769" bestFit="1" customWidth="1"/>
    <col min="12898" max="12898" width="10.5" style="769" bestFit="1" customWidth="1"/>
    <col min="12899" max="12899" width="14.25" style="769" bestFit="1" customWidth="1"/>
    <col min="12900" max="12901" width="13.375" style="769" bestFit="1" customWidth="1"/>
    <col min="12902" max="12902" width="16.375" style="769" bestFit="1" customWidth="1"/>
    <col min="12903" max="12903" width="16.5" style="769" bestFit="1" customWidth="1"/>
    <col min="12904" max="12905" width="20.125" style="769" bestFit="1" customWidth="1"/>
    <col min="12906" max="12907" width="23" style="769" bestFit="1" customWidth="1"/>
    <col min="12908" max="12908" width="18.625" style="769" bestFit="1" customWidth="1"/>
    <col min="12909" max="12909" width="9.25" style="769" bestFit="1" customWidth="1"/>
    <col min="12910" max="12910" width="7.25" style="769" bestFit="1" customWidth="1"/>
    <col min="12911" max="12911" width="10.375" style="769" bestFit="1" customWidth="1"/>
    <col min="12912" max="12913" width="11.875" style="769" bestFit="1" customWidth="1"/>
    <col min="12914" max="12914" width="14.375" style="769" bestFit="1" customWidth="1"/>
    <col min="12915" max="12915" width="11.875" style="769" bestFit="1" customWidth="1"/>
    <col min="12916" max="12917" width="16.375" style="769" bestFit="1" customWidth="1"/>
    <col min="12918" max="12918" width="11.875" style="769" bestFit="1" customWidth="1"/>
    <col min="12919" max="12920" width="16.375" style="769" bestFit="1" customWidth="1"/>
    <col min="12921" max="12921" width="17.875" style="769" bestFit="1" customWidth="1"/>
    <col min="12922" max="12922" width="16.375" style="769" bestFit="1" customWidth="1"/>
    <col min="12923" max="12923" width="17.875" style="769" bestFit="1" customWidth="1"/>
    <col min="12924" max="12924" width="5.75" style="769" bestFit="1" customWidth="1"/>
    <col min="12925" max="12926" width="9.75" style="769" bestFit="1" customWidth="1"/>
    <col min="12927" max="12927" width="7.75" style="769" bestFit="1" customWidth="1"/>
    <col min="12928" max="12928" width="9.75" style="769" bestFit="1" customWidth="1"/>
    <col min="12929" max="12929" width="59.375" style="769" bestFit="1" customWidth="1"/>
    <col min="12930" max="12930" width="45.5" style="769" bestFit="1" customWidth="1"/>
    <col min="12931" max="12931" width="27.625" style="769" bestFit="1" customWidth="1"/>
    <col min="12932" max="12932" width="11.875" style="769" bestFit="1" customWidth="1"/>
    <col min="12933" max="12936" width="14.125" style="769" bestFit="1" customWidth="1"/>
    <col min="12937" max="12937" width="15.625" style="769" bestFit="1" customWidth="1"/>
    <col min="12938" max="12938" width="14.125" style="769" bestFit="1" customWidth="1"/>
    <col min="12939" max="12940" width="19.625" style="769" bestFit="1" customWidth="1"/>
    <col min="12941" max="12941" width="21.875" style="769" bestFit="1" customWidth="1"/>
    <col min="12942" max="12942" width="19.375" style="769" bestFit="1" customWidth="1"/>
    <col min="12943" max="12943" width="16.375" style="769" bestFit="1" customWidth="1"/>
    <col min="12944" max="12944" width="23" style="769" bestFit="1" customWidth="1"/>
    <col min="12945" max="12946" width="14.125" style="769" bestFit="1" customWidth="1"/>
    <col min="12947" max="12947" width="23.25" style="769" bestFit="1" customWidth="1"/>
    <col min="12948" max="12949" width="14.375" style="769" bestFit="1" customWidth="1"/>
    <col min="12950" max="12950" width="23.125" style="769" bestFit="1" customWidth="1"/>
    <col min="12951" max="12951" width="18.875" style="769" bestFit="1" customWidth="1"/>
    <col min="12952" max="12952" width="14.375" style="769" bestFit="1" customWidth="1"/>
    <col min="12953" max="12953" width="16.5" style="769" bestFit="1" customWidth="1"/>
    <col min="12954" max="12954" width="25.25" style="769" bestFit="1" customWidth="1"/>
    <col min="12955" max="12956" width="18.625" style="769" bestFit="1" customWidth="1"/>
    <col min="12957" max="12957" width="23" style="769" bestFit="1" customWidth="1"/>
    <col min="12958" max="12959" width="26.75" style="769" bestFit="1" customWidth="1"/>
    <col min="12960" max="12960" width="25.25" style="769" bestFit="1" customWidth="1"/>
    <col min="12961" max="12961" width="29.625" style="769" bestFit="1" customWidth="1"/>
    <col min="12962" max="12962" width="25.25" style="769" bestFit="1" customWidth="1"/>
    <col min="12963" max="12963" width="29.625" style="769" bestFit="1" customWidth="1"/>
    <col min="12964" max="12967" width="20.875" style="769" bestFit="1" customWidth="1"/>
    <col min="12968" max="12968" width="13.875" style="769" bestFit="1" customWidth="1"/>
    <col min="12969" max="12969" width="16.5" style="769" bestFit="1" customWidth="1"/>
    <col min="12970" max="12970" width="7.75" style="769" bestFit="1" customWidth="1"/>
    <col min="12971" max="12971" width="20.75" style="769" bestFit="1" customWidth="1"/>
    <col min="12972" max="12974" width="16.375" style="769" bestFit="1" customWidth="1"/>
    <col min="12975" max="12978" width="31" style="769" bestFit="1" customWidth="1"/>
    <col min="12979" max="12980" width="18.625" style="769" bestFit="1" customWidth="1"/>
    <col min="12981" max="12981" width="16.375" style="769" bestFit="1" customWidth="1"/>
    <col min="12982" max="12983" width="18.625" style="769" bestFit="1" customWidth="1"/>
    <col min="12984" max="12984" width="16.375" style="769" bestFit="1" customWidth="1"/>
    <col min="12985" max="12986" width="18.625" style="769" bestFit="1" customWidth="1"/>
    <col min="12987" max="12987" width="20.75" style="769" bestFit="1" customWidth="1"/>
    <col min="12988" max="12989" width="23" style="769" bestFit="1" customWidth="1"/>
    <col min="12990" max="12990" width="25.25" style="769" bestFit="1" customWidth="1"/>
    <col min="12991" max="12991" width="23" style="769" bestFit="1" customWidth="1"/>
    <col min="12992" max="12992" width="20.75" style="769" bestFit="1" customWidth="1"/>
    <col min="12993" max="12994" width="23" style="769" bestFit="1" customWidth="1"/>
    <col min="12995" max="12995" width="25.25" style="769" bestFit="1" customWidth="1"/>
    <col min="12996" max="12996" width="23" style="769" bestFit="1" customWidth="1"/>
    <col min="12997" max="12997" width="18.625" style="769" bestFit="1" customWidth="1"/>
    <col min="12998" max="13000" width="20.75" style="769" bestFit="1" customWidth="1"/>
    <col min="13001" max="13001" width="19.75" style="769" bestFit="1" customWidth="1"/>
    <col min="13002" max="13003" width="22" style="769" bestFit="1" customWidth="1"/>
    <col min="13004" max="13004" width="14.125" style="769" bestFit="1" customWidth="1"/>
    <col min="13005" max="13006" width="20.75" style="769" bestFit="1" customWidth="1"/>
    <col min="13007" max="13008" width="18.625" style="769" bestFit="1" customWidth="1"/>
    <col min="13009" max="13011" width="20.75" style="769" bestFit="1" customWidth="1"/>
    <col min="13012" max="13013" width="23" style="769" bestFit="1" customWidth="1"/>
    <col min="13014" max="13014" width="20.75" style="769" bestFit="1" customWidth="1"/>
    <col min="13015" max="13016" width="23" style="769" bestFit="1" customWidth="1"/>
    <col min="13017" max="13017" width="25.25" style="769" bestFit="1" customWidth="1"/>
    <col min="13018" max="13019" width="23" style="769" bestFit="1" customWidth="1"/>
    <col min="13020" max="13022" width="25.25" style="769" bestFit="1" customWidth="1"/>
    <col min="13023" max="13024" width="27.5" style="769" bestFit="1" customWidth="1"/>
    <col min="13025" max="13025" width="25.25" style="769" bestFit="1" customWidth="1"/>
    <col min="13026" max="13027" width="27.5" style="769" bestFit="1" customWidth="1"/>
    <col min="13028" max="13028" width="29.625" style="769" bestFit="1" customWidth="1"/>
    <col min="13029" max="13029" width="27.5" style="769" bestFit="1" customWidth="1"/>
    <col min="13030" max="13030" width="24.5" style="769" bestFit="1" customWidth="1"/>
    <col min="13031" max="13031" width="29" style="769" bestFit="1" customWidth="1"/>
    <col min="13032" max="13033" width="20.75" style="769" bestFit="1" customWidth="1"/>
    <col min="13034" max="13034" width="27.5" style="769" bestFit="1" customWidth="1"/>
    <col min="13035" max="13036" width="23" style="769" bestFit="1" customWidth="1"/>
    <col min="13037" max="13037" width="29.625" style="769" bestFit="1" customWidth="1"/>
    <col min="13038" max="13038" width="9.125" style="769" bestFit="1" customWidth="1"/>
    <col min="13039" max="13041" width="18.125" style="769" bestFit="1" customWidth="1"/>
    <col min="13042" max="13042" width="20.375" style="769" bestFit="1" customWidth="1"/>
    <col min="13043" max="13043" width="25.25" style="769" bestFit="1" customWidth="1"/>
    <col min="13044" max="13044" width="27.5" style="769" bestFit="1" customWidth="1"/>
    <col min="13045" max="13046" width="9.125" style="769" bestFit="1" customWidth="1"/>
    <col min="13047" max="13047" width="11.25" style="769" bestFit="1" customWidth="1"/>
    <col min="13048" max="13048" width="15" style="769" bestFit="1" customWidth="1"/>
    <col min="13049" max="13049" width="16.375" style="769" bestFit="1" customWidth="1"/>
    <col min="13050" max="13052" width="23.25" style="769" bestFit="1" customWidth="1"/>
    <col min="13053" max="13054" width="20.75" style="769" bestFit="1" customWidth="1"/>
    <col min="13055" max="13055" width="6.625" style="769" bestFit="1" customWidth="1"/>
    <col min="13056" max="13056" width="9" style="769"/>
    <col min="13057" max="13057" width="16.375" style="769" bestFit="1" customWidth="1"/>
    <col min="13058" max="13058" width="14.125" style="769" bestFit="1" customWidth="1"/>
    <col min="13059" max="13061" width="9.75" style="769" bestFit="1" customWidth="1"/>
    <col min="13062" max="13062" width="14.125" style="769" bestFit="1" customWidth="1"/>
    <col min="13063" max="13063" width="15.25" style="769" customWidth="1"/>
    <col min="13064" max="13064" width="14.125" style="769" bestFit="1" customWidth="1"/>
    <col min="13065" max="13065" width="15.25" style="769" bestFit="1" customWidth="1"/>
    <col min="13066" max="13068" width="13.625" style="769" bestFit="1" customWidth="1"/>
    <col min="13069" max="13069" width="12" style="769" bestFit="1" customWidth="1"/>
    <col min="13070" max="13070" width="22.125" style="769" bestFit="1" customWidth="1"/>
    <col min="13071" max="13072" width="30.125" style="769" bestFit="1" customWidth="1"/>
    <col min="13073" max="13074" width="21" style="769" bestFit="1" customWidth="1"/>
    <col min="13075" max="13075" width="18.75" style="769" bestFit="1" customWidth="1"/>
    <col min="13076" max="13076" width="21" style="769" bestFit="1" customWidth="1"/>
    <col min="13077" max="13078" width="9.75" style="769" bestFit="1" customWidth="1"/>
    <col min="13079" max="13079" width="18.875" style="769" bestFit="1" customWidth="1"/>
    <col min="13080" max="13080" width="9.75" style="769" bestFit="1" customWidth="1"/>
    <col min="13081" max="13081" width="18.875" style="769" bestFit="1" customWidth="1"/>
    <col min="13082" max="13083" width="9.75" style="769" bestFit="1" customWidth="1"/>
    <col min="13084" max="13085" width="12.125" style="769" bestFit="1" customWidth="1"/>
    <col min="13086" max="13086" width="7.125" style="769" bestFit="1" customWidth="1"/>
    <col min="13087" max="13087" width="9.75" style="769" bestFit="1" customWidth="1"/>
    <col min="13088" max="13088" width="15.5" style="769" bestFit="1" customWidth="1"/>
    <col min="13089" max="13089" width="19.375" style="769" bestFit="1" customWidth="1"/>
    <col min="13090" max="13090" width="5.75" style="769" bestFit="1" customWidth="1"/>
    <col min="13091" max="13091" width="9.75" style="769" bestFit="1" customWidth="1"/>
    <col min="13092" max="13092" width="11.875" style="769" bestFit="1" customWidth="1"/>
    <col min="13093" max="13093" width="9.125" style="769" bestFit="1" customWidth="1"/>
    <col min="13094" max="13094" width="10.5" style="769" bestFit="1" customWidth="1"/>
    <col min="13095" max="13095" width="16.375" style="769" bestFit="1" customWidth="1"/>
    <col min="13096" max="13096" width="12.125" style="769" bestFit="1" customWidth="1"/>
    <col min="13097" max="13097" width="10.375" style="769" bestFit="1" customWidth="1"/>
    <col min="13098" max="13098" width="11.875" style="769" bestFit="1" customWidth="1"/>
    <col min="13099" max="13107" width="16.375" style="769" bestFit="1" customWidth="1"/>
    <col min="13108" max="13108" width="10.625" style="769" bestFit="1" customWidth="1"/>
    <col min="13109" max="13109" width="11.875" style="769" bestFit="1" customWidth="1"/>
    <col min="13110" max="13110" width="16.375" style="769" bestFit="1" customWidth="1"/>
    <col min="13111" max="13111" width="20.75" style="769" bestFit="1" customWidth="1"/>
    <col min="13112" max="13112" width="16.375" style="769" bestFit="1" customWidth="1"/>
    <col min="13113" max="13113" width="20.75" style="769" bestFit="1" customWidth="1"/>
    <col min="13114" max="13114" width="16.375" style="769" bestFit="1" customWidth="1"/>
    <col min="13115" max="13115" width="20.75" style="769" bestFit="1" customWidth="1"/>
    <col min="13116" max="13116" width="16.375" style="769" bestFit="1" customWidth="1"/>
    <col min="13117" max="13117" width="20.75" style="769" bestFit="1" customWidth="1"/>
    <col min="13118" max="13118" width="16.375" style="769" bestFit="1" customWidth="1"/>
    <col min="13119" max="13119" width="20.75" style="769" bestFit="1" customWidth="1"/>
    <col min="13120" max="13120" width="14.125" style="769" bestFit="1" customWidth="1"/>
    <col min="13121" max="13121" width="18.625" style="769" bestFit="1" customWidth="1"/>
    <col min="13122" max="13122" width="16.375" style="769" bestFit="1" customWidth="1"/>
    <col min="13123" max="13123" width="20.75" style="769" bestFit="1" customWidth="1"/>
    <col min="13124" max="13124" width="16.375" style="769" bestFit="1" customWidth="1"/>
    <col min="13125" max="13125" width="20.75" style="769" bestFit="1" customWidth="1"/>
    <col min="13126" max="13131" width="23" style="769" bestFit="1" customWidth="1"/>
    <col min="13132" max="13133" width="18.625" style="769" bestFit="1" customWidth="1"/>
    <col min="13134" max="13134" width="10.5" style="769" bestFit="1" customWidth="1"/>
    <col min="13135" max="13135" width="11.875" style="769" bestFit="1" customWidth="1"/>
    <col min="13136" max="13136" width="10.5" style="769" bestFit="1" customWidth="1"/>
    <col min="13137" max="13138" width="11.875" style="769" bestFit="1" customWidth="1"/>
    <col min="13139" max="13139" width="16.375" style="769" bestFit="1" customWidth="1"/>
    <col min="13140" max="13140" width="17.875" style="769" bestFit="1" customWidth="1"/>
    <col min="13141" max="13141" width="22.25" style="769" bestFit="1" customWidth="1"/>
    <col min="13142" max="13142" width="7.75" style="769" bestFit="1" customWidth="1"/>
    <col min="13143" max="13145" width="11.875" style="769" bestFit="1" customWidth="1"/>
    <col min="13146" max="13146" width="16.375" style="769" bestFit="1" customWidth="1"/>
    <col min="13147" max="13149" width="11.875" style="769" bestFit="1" customWidth="1"/>
    <col min="13150" max="13150" width="14.125" style="769" bestFit="1" customWidth="1"/>
    <col min="13151" max="13151" width="11.875" style="769" bestFit="1" customWidth="1"/>
    <col min="13152" max="13152" width="16.375" style="769" bestFit="1" customWidth="1"/>
    <col min="13153" max="13153" width="18.625" style="769" bestFit="1" customWidth="1"/>
    <col min="13154" max="13154" width="10.5" style="769" bestFit="1" customWidth="1"/>
    <col min="13155" max="13155" width="14.25" style="769" bestFit="1" customWidth="1"/>
    <col min="13156" max="13157" width="13.375" style="769" bestFit="1" customWidth="1"/>
    <col min="13158" max="13158" width="16.375" style="769" bestFit="1" customWidth="1"/>
    <col min="13159" max="13159" width="16.5" style="769" bestFit="1" customWidth="1"/>
    <col min="13160" max="13161" width="20.125" style="769" bestFit="1" customWidth="1"/>
    <col min="13162" max="13163" width="23" style="769" bestFit="1" customWidth="1"/>
    <col min="13164" max="13164" width="18.625" style="769" bestFit="1" customWidth="1"/>
    <col min="13165" max="13165" width="9.25" style="769" bestFit="1" customWidth="1"/>
    <col min="13166" max="13166" width="7.25" style="769" bestFit="1" customWidth="1"/>
    <col min="13167" max="13167" width="10.375" style="769" bestFit="1" customWidth="1"/>
    <col min="13168" max="13169" width="11.875" style="769" bestFit="1" customWidth="1"/>
    <col min="13170" max="13170" width="14.375" style="769" bestFit="1" customWidth="1"/>
    <col min="13171" max="13171" width="11.875" style="769" bestFit="1" customWidth="1"/>
    <col min="13172" max="13173" width="16.375" style="769" bestFit="1" customWidth="1"/>
    <col min="13174" max="13174" width="11.875" style="769" bestFit="1" customWidth="1"/>
    <col min="13175" max="13176" width="16.375" style="769" bestFit="1" customWidth="1"/>
    <col min="13177" max="13177" width="17.875" style="769" bestFit="1" customWidth="1"/>
    <col min="13178" max="13178" width="16.375" style="769" bestFit="1" customWidth="1"/>
    <col min="13179" max="13179" width="17.875" style="769" bestFit="1" customWidth="1"/>
    <col min="13180" max="13180" width="5.75" style="769" bestFit="1" customWidth="1"/>
    <col min="13181" max="13182" width="9.75" style="769" bestFit="1" customWidth="1"/>
    <col min="13183" max="13183" width="7.75" style="769" bestFit="1" customWidth="1"/>
    <col min="13184" max="13184" width="9.75" style="769" bestFit="1" customWidth="1"/>
    <col min="13185" max="13185" width="59.375" style="769" bestFit="1" customWidth="1"/>
    <col min="13186" max="13186" width="45.5" style="769" bestFit="1" customWidth="1"/>
    <col min="13187" max="13187" width="27.625" style="769" bestFit="1" customWidth="1"/>
    <col min="13188" max="13188" width="11.875" style="769" bestFit="1" customWidth="1"/>
    <col min="13189" max="13192" width="14.125" style="769" bestFit="1" customWidth="1"/>
    <col min="13193" max="13193" width="15.625" style="769" bestFit="1" customWidth="1"/>
    <col min="13194" max="13194" width="14.125" style="769" bestFit="1" customWidth="1"/>
    <col min="13195" max="13196" width="19.625" style="769" bestFit="1" customWidth="1"/>
    <col min="13197" max="13197" width="21.875" style="769" bestFit="1" customWidth="1"/>
    <col min="13198" max="13198" width="19.375" style="769" bestFit="1" customWidth="1"/>
    <col min="13199" max="13199" width="16.375" style="769" bestFit="1" customWidth="1"/>
    <col min="13200" max="13200" width="23" style="769" bestFit="1" customWidth="1"/>
    <col min="13201" max="13202" width="14.125" style="769" bestFit="1" customWidth="1"/>
    <col min="13203" max="13203" width="23.25" style="769" bestFit="1" customWidth="1"/>
    <col min="13204" max="13205" width="14.375" style="769" bestFit="1" customWidth="1"/>
    <col min="13206" max="13206" width="23.125" style="769" bestFit="1" customWidth="1"/>
    <col min="13207" max="13207" width="18.875" style="769" bestFit="1" customWidth="1"/>
    <col min="13208" max="13208" width="14.375" style="769" bestFit="1" customWidth="1"/>
    <col min="13209" max="13209" width="16.5" style="769" bestFit="1" customWidth="1"/>
    <col min="13210" max="13210" width="25.25" style="769" bestFit="1" customWidth="1"/>
    <col min="13211" max="13212" width="18.625" style="769" bestFit="1" customWidth="1"/>
    <col min="13213" max="13213" width="23" style="769" bestFit="1" customWidth="1"/>
    <col min="13214" max="13215" width="26.75" style="769" bestFit="1" customWidth="1"/>
    <col min="13216" max="13216" width="25.25" style="769" bestFit="1" customWidth="1"/>
    <col min="13217" max="13217" width="29.625" style="769" bestFit="1" customWidth="1"/>
    <col min="13218" max="13218" width="25.25" style="769" bestFit="1" customWidth="1"/>
    <col min="13219" max="13219" width="29.625" style="769" bestFit="1" customWidth="1"/>
    <col min="13220" max="13223" width="20.875" style="769" bestFit="1" customWidth="1"/>
    <col min="13224" max="13224" width="13.875" style="769" bestFit="1" customWidth="1"/>
    <col min="13225" max="13225" width="16.5" style="769" bestFit="1" customWidth="1"/>
    <col min="13226" max="13226" width="7.75" style="769" bestFit="1" customWidth="1"/>
    <col min="13227" max="13227" width="20.75" style="769" bestFit="1" customWidth="1"/>
    <col min="13228" max="13230" width="16.375" style="769" bestFit="1" customWidth="1"/>
    <col min="13231" max="13234" width="31" style="769" bestFit="1" customWidth="1"/>
    <col min="13235" max="13236" width="18.625" style="769" bestFit="1" customWidth="1"/>
    <col min="13237" max="13237" width="16.375" style="769" bestFit="1" customWidth="1"/>
    <col min="13238" max="13239" width="18.625" style="769" bestFit="1" customWidth="1"/>
    <col min="13240" max="13240" width="16.375" style="769" bestFit="1" customWidth="1"/>
    <col min="13241" max="13242" width="18.625" style="769" bestFit="1" customWidth="1"/>
    <col min="13243" max="13243" width="20.75" style="769" bestFit="1" customWidth="1"/>
    <col min="13244" max="13245" width="23" style="769" bestFit="1" customWidth="1"/>
    <col min="13246" max="13246" width="25.25" style="769" bestFit="1" customWidth="1"/>
    <col min="13247" max="13247" width="23" style="769" bestFit="1" customWidth="1"/>
    <col min="13248" max="13248" width="20.75" style="769" bestFit="1" customWidth="1"/>
    <col min="13249" max="13250" width="23" style="769" bestFit="1" customWidth="1"/>
    <col min="13251" max="13251" width="25.25" style="769" bestFit="1" customWidth="1"/>
    <col min="13252" max="13252" width="23" style="769" bestFit="1" customWidth="1"/>
    <col min="13253" max="13253" width="18.625" style="769" bestFit="1" customWidth="1"/>
    <col min="13254" max="13256" width="20.75" style="769" bestFit="1" customWidth="1"/>
    <col min="13257" max="13257" width="19.75" style="769" bestFit="1" customWidth="1"/>
    <col min="13258" max="13259" width="22" style="769" bestFit="1" customWidth="1"/>
    <col min="13260" max="13260" width="14.125" style="769" bestFit="1" customWidth="1"/>
    <col min="13261" max="13262" width="20.75" style="769" bestFit="1" customWidth="1"/>
    <col min="13263" max="13264" width="18.625" style="769" bestFit="1" customWidth="1"/>
    <col min="13265" max="13267" width="20.75" style="769" bestFit="1" customWidth="1"/>
    <col min="13268" max="13269" width="23" style="769" bestFit="1" customWidth="1"/>
    <col min="13270" max="13270" width="20.75" style="769" bestFit="1" customWidth="1"/>
    <col min="13271" max="13272" width="23" style="769" bestFit="1" customWidth="1"/>
    <col min="13273" max="13273" width="25.25" style="769" bestFit="1" customWidth="1"/>
    <col min="13274" max="13275" width="23" style="769" bestFit="1" customWidth="1"/>
    <col min="13276" max="13278" width="25.25" style="769" bestFit="1" customWidth="1"/>
    <col min="13279" max="13280" width="27.5" style="769" bestFit="1" customWidth="1"/>
    <col min="13281" max="13281" width="25.25" style="769" bestFit="1" customWidth="1"/>
    <col min="13282" max="13283" width="27.5" style="769" bestFit="1" customWidth="1"/>
    <col min="13284" max="13284" width="29.625" style="769" bestFit="1" customWidth="1"/>
    <col min="13285" max="13285" width="27.5" style="769" bestFit="1" customWidth="1"/>
    <col min="13286" max="13286" width="24.5" style="769" bestFit="1" customWidth="1"/>
    <col min="13287" max="13287" width="29" style="769" bestFit="1" customWidth="1"/>
    <col min="13288" max="13289" width="20.75" style="769" bestFit="1" customWidth="1"/>
    <col min="13290" max="13290" width="27.5" style="769" bestFit="1" customWidth="1"/>
    <col min="13291" max="13292" width="23" style="769" bestFit="1" customWidth="1"/>
    <col min="13293" max="13293" width="29.625" style="769" bestFit="1" customWidth="1"/>
    <col min="13294" max="13294" width="9.125" style="769" bestFit="1" customWidth="1"/>
    <col min="13295" max="13297" width="18.125" style="769" bestFit="1" customWidth="1"/>
    <col min="13298" max="13298" width="20.375" style="769" bestFit="1" customWidth="1"/>
    <col min="13299" max="13299" width="25.25" style="769" bestFit="1" customWidth="1"/>
    <col min="13300" max="13300" width="27.5" style="769" bestFit="1" customWidth="1"/>
    <col min="13301" max="13302" width="9.125" style="769" bestFit="1" customWidth="1"/>
    <col min="13303" max="13303" width="11.25" style="769" bestFit="1" customWidth="1"/>
    <col min="13304" max="13304" width="15" style="769" bestFit="1" customWidth="1"/>
    <col min="13305" max="13305" width="16.375" style="769" bestFit="1" customWidth="1"/>
    <col min="13306" max="13308" width="23.25" style="769" bestFit="1" customWidth="1"/>
    <col min="13309" max="13310" width="20.75" style="769" bestFit="1" customWidth="1"/>
    <col min="13311" max="13311" width="6.625" style="769" bestFit="1" customWidth="1"/>
    <col min="13312" max="13312" width="9" style="769"/>
    <col min="13313" max="13313" width="16.375" style="769" bestFit="1" customWidth="1"/>
    <col min="13314" max="13314" width="14.125" style="769" bestFit="1" customWidth="1"/>
    <col min="13315" max="13317" width="9.75" style="769" bestFit="1" customWidth="1"/>
    <col min="13318" max="13318" width="14.125" style="769" bestFit="1" customWidth="1"/>
    <col min="13319" max="13319" width="15.25" style="769" customWidth="1"/>
    <col min="13320" max="13320" width="14.125" style="769" bestFit="1" customWidth="1"/>
    <col min="13321" max="13321" width="15.25" style="769" bestFit="1" customWidth="1"/>
    <col min="13322" max="13324" width="13.625" style="769" bestFit="1" customWidth="1"/>
    <col min="13325" max="13325" width="12" style="769" bestFit="1" customWidth="1"/>
    <col min="13326" max="13326" width="22.125" style="769" bestFit="1" customWidth="1"/>
    <col min="13327" max="13328" width="30.125" style="769" bestFit="1" customWidth="1"/>
    <col min="13329" max="13330" width="21" style="769" bestFit="1" customWidth="1"/>
    <col min="13331" max="13331" width="18.75" style="769" bestFit="1" customWidth="1"/>
    <col min="13332" max="13332" width="21" style="769" bestFit="1" customWidth="1"/>
    <col min="13333" max="13334" width="9.75" style="769" bestFit="1" customWidth="1"/>
    <col min="13335" max="13335" width="18.875" style="769" bestFit="1" customWidth="1"/>
    <col min="13336" max="13336" width="9.75" style="769" bestFit="1" customWidth="1"/>
    <col min="13337" max="13337" width="18.875" style="769" bestFit="1" customWidth="1"/>
    <col min="13338" max="13339" width="9.75" style="769" bestFit="1" customWidth="1"/>
    <col min="13340" max="13341" width="12.125" style="769" bestFit="1" customWidth="1"/>
    <col min="13342" max="13342" width="7.125" style="769" bestFit="1" customWidth="1"/>
    <col min="13343" max="13343" width="9.75" style="769" bestFit="1" customWidth="1"/>
    <col min="13344" max="13344" width="15.5" style="769" bestFit="1" customWidth="1"/>
    <col min="13345" max="13345" width="19.375" style="769" bestFit="1" customWidth="1"/>
    <col min="13346" max="13346" width="5.75" style="769" bestFit="1" customWidth="1"/>
    <col min="13347" max="13347" width="9.75" style="769" bestFit="1" customWidth="1"/>
    <col min="13348" max="13348" width="11.875" style="769" bestFit="1" customWidth="1"/>
    <col min="13349" max="13349" width="9.125" style="769" bestFit="1" customWidth="1"/>
    <col min="13350" max="13350" width="10.5" style="769" bestFit="1" customWidth="1"/>
    <col min="13351" max="13351" width="16.375" style="769" bestFit="1" customWidth="1"/>
    <col min="13352" max="13352" width="12.125" style="769" bestFit="1" customWidth="1"/>
    <col min="13353" max="13353" width="10.375" style="769" bestFit="1" customWidth="1"/>
    <col min="13354" max="13354" width="11.875" style="769" bestFit="1" customWidth="1"/>
    <col min="13355" max="13363" width="16.375" style="769" bestFit="1" customWidth="1"/>
    <col min="13364" max="13364" width="10.625" style="769" bestFit="1" customWidth="1"/>
    <col min="13365" max="13365" width="11.875" style="769" bestFit="1" customWidth="1"/>
    <col min="13366" max="13366" width="16.375" style="769" bestFit="1" customWidth="1"/>
    <col min="13367" max="13367" width="20.75" style="769" bestFit="1" customWidth="1"/>
    <col min="13368" max="13368" width="16.375" style="769" bestFit="1" customWidth="1"/>
    <col min="13369" max="13369" width="20.75" style="769" bestFit="1" customWidth="1"/>
    <col min="13370" max="13370" width="16.375" style="769" bestFit="1" customWidth="1"/>
    <col min="13371" max="13371" width="20.75" style="769" bestFit="1" customWidth="1"/>
    <col min="13372" max="13372" width="16.375" style="769" bestFit="1" customWidth="1"/>
    <col min="13373" max="13373" width="20.75" style="769" bestFit="1" customWidth="1"/>
    <col min="13374" max="13374" width="16.375" style="769" bestFit="1" customWidth="1"/>
    <col min="13375" max="13375" width="20.75" style="769" bestFit="1" customWidth="1"/>
    <col min="13376" max="13376" width="14.125" style="769" bestFit="1" customWidth="1"/>
    <col min="13377" max="13377" width="18.625" style="769" bestFit="1" customWidth="1"/>
    <col min="13378" max="13378" width="16.375" style="769" bestFit="1" customWidth="1"/>
    <col min="13379" max="13379" width="20.75" style="769" bestFit="1" customWidth="1"/>
    <col min="13380" max="13380" width="16.375" style="769" bestFit="1" customWidth="1"/>
    <col min="13381" max="13381" width="20.75" style="769" bestFit="1" customWidth="1"/>
    <col min="13382" max="13387" width="23" style="769" bestFit="1" customWidth="1"/>
    <col min="13388" max="13389" width="18.625" style="769" bestFit="1" customWidth="1"/>
    <col min="13390" max="13390" width="10.5" style="769" bestFit="1" customWidth="1"/>
    <col min="13391" max="13391" width="11.875" style="769" bestFit="1" customWidth="1"/>
    <col min="13392" max="13392" width="10.5" style="769" bestFit="1" customWidth="1"/>
    <col min="13393" max="13394" width="11.875" style="769" bestFit="1" customWidth="1"/>
    <col min="13395" max="13395" width="16.375" style="769" bestFit="1" customWidth="1"/>
    <col min="13396" max="13396" width="17.875" style="769" bestFit="1" customWidth="1"/>
    <col min="13397" max="13397" width="22.25" style="769" bestFit="1" customWidth="1"/>
    <col min="13398" max="13398" width="7.75" style="769" bestFit="1" customWidth="1"/>
    <col min="13399" max="13401" width="11.875" style="769" bestFit="1" customWidth="1"/>
    <col min="13402" max="13402" width="16.375" style="769" bestFit="1" customWidth="1"/>
    <col min="13403" max="13405" width="11.875" style="769" bestFit="1" customWidth="1"/>
    <col min="13406" max="13406" width="14.125" style="769" bestFit="1" customWidth="1"/>
    <col min="13407" max="13407" width="11.875" style="769" bestFit="1" customWidth="1"/>
    <col min="13408" max="13408" width="16.375" style="769" bestFit="1" customWidth="1"/>
    <col min="13409" max="13409" width="18.625" style="769" bestFit="1" customWidth="1"/>
    <col min="13410" max="13410" width="10.5" style="769" bestFit="1" customWidth="1"/>
    <col min="13411" max="13411" width="14.25" style="769" bestFit="1" customWidth="1"/>
    <col min="13412" max="13413" width="13.375" style="769" bestFit="1" customWidth="1"/>
    <col min="13414" max="13414" width="16.375" style="769" bestFit="1" customWidth="1"/>
    <col min="13415" max="13415" width="16.5" style="769" bestFit="1" customWidth="1"/>
    <col min="13416" max="13417" width="20.125" style="769" bestFit="1" customWidth="1"/>
    <col min="13418" max="13419" width="23" style="769" bestFit="1" customWidth="1"/>
    <col min="13420" max="13420" width="18.625" style="769" bestFit="1" customWidth="1"/>
    <col min="13421" max="13421" width="9.25" style="769" bestFit="1" customWidth="1"/>
    <col min="13422" max="13422" width="7.25" style="769" bestFit="1" customWidth="1"/>
    <col min="13423" max="13423" width="10.375" style="769" bestFit="1" customWidth="1"/>
    <col min="13424" max="13425" width="11.875" style="769" bestFit="1" customWidth="1"/>
    <col min="13426" max="13426" width="14.375" style="769" bestFit="1" customWidth="1"/>
    <col min="13427" max="13427" width="11.875" style="769" bestFit="1" customWidth="1"/>
    <col min="13428" max="13429" width="16.375" style="769" bestFit="1" customWidth="1"/>
    <col min="13430" max="13430" width="11.875" style="769" bestFit="1" customWidth="1"/>
    <col min="13431" max="13432" width="16.375" style="769" bestFit="1" customWidth="1"/>
    <col min="13433" max="13433" width="17.875" style="769" bestFit="1" customWidth="1"/>
    <col min="13434" max="13434" width="16.375" style="769" bestFit="1" customWidth="1"/>
    <col min="13435" max="13435" width="17.875" style="769" bestFit="1" customWidth="1"/>
    <col min="13436" max="13436" width="5.75" style="769" bestFit="1" customWidth="1"/>
    <col min="13437" max="13438" width="9.75" style="769" bestFit="1" customWidth="1"/>
    <col min="13439" max="13439" width="7.75" style="769" bestFit="1" customWidth="1"/>
    <col min="13440" max="13440" width="9.75" style="769" bestFit="1" customWidth="1"/>
    <col min="13441" max="13441" width="59.375" style="769" bestFit="1" customWidth="1"/>
    <col min="13442" max="13442" width="45.5" style="769" bestFit="1" customWidth="1"/>
    <col min="13443" max="13443" width="27.625" style="769" bestFit="1" customWidth="1"/>
    <col min="13444" max="13444" width="11.875" style="769" bestFit="1" customWidth="1"/>
    <col min="13445" max="13448" width="14.125" style="769" bestFit="1" customWidth="1"/>
    <col min="13449" max="13449" width="15.625" style="769" bestFit="1" customWidth="1"/>
    <col min="13450" max="13450" width="14.125" style="769" bestFit="1" customWidth="1"/>
    <col min="13451" max="13452" width="19.625" style="769" bestFit="1" customWidth="1"/>
    <col min="13453" max="13453" width="21.875" style="769" bestFit="1" customWidth="1"/>
    <col min="13454" max="13454" width="19.375" style="769" bestFit="1" customWidth="1"/>
    <col min="13455" max="13455" width="16.375" style="769" bestFit="1" customWidth="1"/>
    <col min="13456" max="13456" width="23" style="769" bestFit="1" customWidth="1"/>
    <col min="13457" max="13458" width="14.125" style="769" bestFit="1" customWidth="1"/>
    <col min="13459" max="13459" width="23.25" style="769" bestFit="1" customWidth="1"/>
    <col min="13460" max="13461" width="14.375" style="769" bestFit="1" customWidth="1"/>
    <col min="13462" max="13462" width="23.125" style="769" bestFit="1" customWidth="1"/>
    <col min="13463" max="13463" width="18.875" style="769" bestFit="1" customWidth="1"/>
    <col min="13464" max="13464" width="14.375" style="769" bestFit="1" customWidth="1"/>
    <col min="13465" max="13465" width="16.5" style="769" bestFit="1" customWidth="1"/>
    <col min="13466" max="13466" width="25.25" style="769" bestFit="1" customWidth="1"/>
    <col min="13467" max="13468" width="18.625" style="769" bestFit="1" customWidth="1"/>
    <col min="13469" max="13469" width="23" style="769" bestFit="1" customWidth="1"/>
    <col min="13470" max="13471" width="26.75" style="769" bestFit="1" customWidth="1"/>
    <col min="13472" max="13472" width="25.25" style="769" bestFit="1" customWidth="1"/>
    <col min="13473" max="13473" width="29.625" style="769" bestFit="1" customWidth="1"/>
    <col min="13474" max="13474" width="25.25" style="769" bestFit="1" customWidth="1"/>
    <col min="13475" max="13475" width="29.625" style="769" bestFit="1" customWidth="1"/>
    <col min="13476" max="13479" width="20.875" style="769" bestFit="1" customWidth="1"/>
    <col min="13480" max="13480" width="13.875" style="769" bestFit="1" customWidth="1"/>
    <col min="13481" max="13481" width="16.5" style="769" bestFit="1" customWidth="1"/>
    <col min="13482" max="13482" width="7.75" style="769" bestFit="1" customWidth="1"/>
    <col min="13483" max="13483" width="20.75" style="769" bestFit="1" customWidth="1"/>
    <col min="13484" max="13486" width="16.375" style="769" bestFit="1" customWidth="1"/>
    <col min="13487" max="13490" width="31" style="769" bestFit="1" customWidth="1"/>
    <col min="13491" max="13492" width="18.625" style="769" bestFit="1" customWidth="1"/>
    <col min="13493" max="13493" width="16.375" style="769" bestFit="1" customWidth="1"/>
    <col min="13494" max="13495" width="18.625" style="769" bestFit="1" customWidth="1"/>
    <col min="13496" max="13496" width="16.375" style="769" bestFit="1" customWidth="1"/>
    <col min="13497" max="13498" width="18.625" style="769" bestFit="1" customWidth="1"/>
    <col min="13499" max="13499" width="20.75" style="769" bestFit="1" customWidth="1"/>
    <col min="13500" max="13501" width="23" style="769" bestFit="1" customWidth="1"/>
    <col min="13502" max="13502" width="25.25" style="769" bestFit="1" customWidth="1"/>
    <col min="13503" max="13503" width="23" style="769" bestFit="1" customWidth="1"/>
    <col min="13504" max="13504" width="20.75" style="769" bestFit="1" customWidth="1"/>
    <col min="13505" max="13506" width="23" style="769" bestFit="1" customWidth="1"/>
    <col min="13507" max="13507" width="25.25" style="769" bestFit="1" customWidth="1"/>
    <col min="13508" max="13508" width="23" style="769" bestFit="1" customWidth="1"/>
    <col min="13509" max="13509" width="18.625" style="769" bestFit="1" customWidth="1"/>
    <col min="13510" max="13512" width="20.75" style="769" bestFit="1" customWidth="1"/>
    <col min="13513" max="13513" width="19.75" style="769" bestFit="1" customWidth="1"/>
    <col min="13514" max="13515" width="22" style="769" bestFit="1" customWidth="1"/>
    <col min="13516" max="13516" width="14.125" style="769" bestFit="1" customWidth="1"/>
    <col min="13517" max="13518" width="20.75" style="769" bestFit="1" customWidth="1"/>
    <col min="13519" max="13520" width="18.625" style="769" bestFit="1" customWidth="1"/>
    <col min="13521" max="13523" width="20.75" style="769" bestFit="1" customWidth="1"/>
    <col min="13524" max="13525" width="23" style="769" bestFit="1" customWidth="1"/>
    <col min="13526" max="13526" width="20.75" style="769" bestFit="1" customWidth="1"/>
    <col min="13527" max="13528" width="23" style="769" bestFit="1" customWidth="1"/>
    <col min="13529" max="13529" width="25.25" style="769" bestFit="1" customWidth="1"/>
    <col min="13530" max="13531" width="23" style="769" bestFit="1" customWidth="1"/>
    <col min="13532" max="13534" width="25.25" style="769" bestFit="1" customWidth="1"/>
    <col min="13535" max="13536" width="27.5" style="769" bestFit="1" customWidth="1"/>
    <col min="13537" max="13537" width="25.25" style="769" bestFit="1" customWidth="1"/>
    <col min="13538" max="13539" width="27.5" style="769" bestFit="1" customWidth="1"/>
    <col min="13540" max="13540" width="29.625" style="769" bestFit="1" customWidth="1"/>
    <col min="13541" max="13541" width="27.5" style="769" bestFit="1" customWidth="1"/>
    <col min="13542" max="13542" width="24.5" style="769" bestFit="1" customWidth="1"/>
    <col min="13543" max="13543" width="29" style="769" bestFit="1" customWidth="1"/>
    <col min="13544" max="13545" width="20.75" style="769" bestFit="1" customWidth="1"/>
    <col min="13546" max="13546" width="27.5" style="769" bestFit="1" customWidth="1"/>
    <col min="13547" max="13548" width="23" style="769" bestFit="1" customWidth="1"/>
    <col min="13549" max="13549" width="29.625" style="769" bestFit="1" customWidth="1"/>
    <col min="13550" max="13550" width="9.125" style="769" bestFit="1" customWidth="1"/>
    <col min="13551" max="13553" width="18.125" style="769" bestFit="1" customWidth="1"/>
    <col min="13554" max="13554" width="20.375" style="769" bestFit="1" customWidth="1"/>
    <col min="13555" max="13555" width="25.25" style="769" bestFit="1" customWidth="1"/>
    <col min="13556" max="13556" width="27.5" style="769" bestFit="1" customWidth="1"/>
    <col min="13557" max="13558" width="9.125" style="769" bestFit="1" customWidth="1"/>
    <col min="13559" max="13559" width="11.25" style="769" bestFit="1" customWidth="1"/>
    <col min="13560" max="13560" width="15" style="769" bestFit="1" customWidth="1"/>
    <col min="13561" max="13561" width="16.375" style="769" bestFit="1" customWidth="1"/>
    <col min="13562" max="13564" width="23.25" style="769" bestFit="1" customWidth="1"/>
    <col min="13565" max="13566" width="20.75" style="769" bestFit="1" customWidth="1"/>
    <col min="13567" max="13567" width="6.625" style="769" bestFit="1" customWidth="1"/>
    <col min="13568" max="13568" width="9" style="769"/>
    <col min="13569" max="13569" width="16.375" style="769" bestFit="1" customWidth="1"/>
    <col min="13570" max="13570" width="14.125" style="769" bestFit="1" customWidth="1"/>
    <col min="13571" max="13573" width="9.75" style="769" bestFit="1" customWidth="1"/>
    <col min="13574" max="13574" width="14.125" style="769" bestFit="1" customWidth="1"/>
    <col min="13575" max="13575" width="15.25" style="769" customWidth="1"/>
    <col min="13576" max="13576" width="14.125" style="769" bestFit="1" customWidth="1"/>
    <col min="13577" max="13577" width="15.25" style="769" bestFit="1" customWidth="1"/>
    <col min="13578" max="13580" width="13.625" style="769" bestFit="1" customWidth="1"/>
    <col min="13581" max="13581" width="12" style="769" bestFit="1" customWidth="1"/>
    <col min="13582" max="13582" width="22.125" style="769" bestFit="1" customWidth="1"/>
    <col min="13583" max="13584" width="30.125" style="769" bestFit="1" customWidth="1"/>
    <col min="13585" max="13586" width="21" style="769" bestFit="1" customWidth="1"/>
    <col min="13587" max="13587" width="18.75" style="769" bestFit="1" customWidth="1"/>
    <col min="13588" max="13588" width="21" style="769" bestFit="1" customWidth="1"/>
    <col min="13589" max="13590" width="9.75" style="769" bestFit="1" customWidth="1"/>
    <col min="13591" max="13591" width="18.875" style="769" bestFit="1" customWidth="1"/>
    <col min="13592" max="13592" width="9.75" style="769" bestFit="1" customWidth="1"/>
    <col min="13593" max="13593" width="18.875" style="769" bestFit="1" customWidth="1"/>
    <col min="13594" max="13595" width="9.75" style="769" bestFit="1" customWidth="1"/>
    <col min="13596" max="13597" width="12.125" style="769" bestFit="1" customWidth="1"/>
    <col min="13598" max="13598" width="7.125" style="769" bestFit="1" customWidth="1"/>
    <col min="13599" max="13599" width="9.75" style="769" bestFit="1" customWidth="1"/>
    <col min="13600" max="13600" width="15.5" style="769" bestFit="1" customWidth="1"/>
    <col min="13601" max="13601" width="19.375" style="769" bestFit="1" customWidth="1"/>
    <col min="13602" max="13602" width="5.75" style="769" bestFit="1" customWidth="1"/>
    <col min="13603" max="13603" width="9.75" style="769" bestFit="1" customWidth="1"/>
    <col min="13604" max="13604" width="11.875" style="769" bestFit="1" customWidth="1"/>
    <col min="13605" max="13605" width="9.125" style="769" bestFit="1" customWidth="1"/>
    <col min="13606" max="13606" width="10.5" style="769" bestFit="1" customWidth="1"/>
    <col min="13607" max="13607" width="16.375" style="769" bestFit="1" customWidth="1"/>
    <col min="13608" max="13608" width="12.125" style="769" bestFit="1" customWidth="1"/>
    <col min="13609" max="13609" width="10.375" style="769" bestFit="1" customWidth="1"/>
    <col min="13610" max="13610" width="11.875" style="769" bestFit="1" customWidth="1"/>
    <col min="13611" max="13619" width="16.375" style="769" bestFit="1" customWidth="1"/>
    <col min="13620" max="13620" width="10.625" style="769" bestFit="1" customWidth="1"/>
    <col min="13621" max="13621" width="11.875" style="769" bestFit="1" customWidth="1"/>
    <col min="13622" max="13622" width="16.375" style="769" bestFit="1" customWidth="1"/>
    <col min="13623" max="13623" width="20.75" style="769" bestFit="1" customWidth="1"/>
    <col min="13624" max="13624" width="16.375" style="769" bestFit="1" customWidth="1"/>
    <col min="13625" max="13625" width="20.75" style="769" bestFit="1" customWidth="1"/>
    <col min="13626" max="13626" width="16.375" style="769" bestFit="1" customWidth="1"/>
    <col min="13627" max="13627" width="20.75" style="769" bestFit="1" customWidth="1"/>
    <col min="13628" max="13628" width="16.375" style="769" bestFit="1" customWidth="1"/>
    <col min="13629" max="13629" width="20.75" style="769" bestFit="1" customWidth="1"/>
    <col min="13630" max="13630" width="16.375" style="769" bestFit="1" customWidth="1"/>
    <col min="13631" max="13631" width="20.75" style="769" bestFit="1" customWidth="1"/>
    <col min="13632" max="13632" width="14.125" style="769" bestFit="1" customWidth="1"/>
    <col min="13633" max="13633" width="18.625" style="769" bestFit="1" customWidth="1"/>
    <col min="13634" max="13634" width="16.375" style="769" bestFit="1" customWidth="1"/>
    <col min="13635" max="13635" width="20.75" style="769" bestFit="1" customWidth="1"/>
    <col min="13636" max="13636" width="16.375" style="769" bestFit="1" customWidth="1"/>
    <col min="13637" max="13637" width="20.75" style="769" bestFit="1" customWidth="1"/>
    <col min="13638" max="13643" width="23" style="769" bestFit="1" customWidth="1"/>
    <col min="13644" max="13645" width="18.625" style="769" bestFit="1" customWidth="1"/>
    <col min="13646" max="13646" width="10.5" style="769" bestFit="1" customWidth="1"/>
    <col min="13647" max="13647" width="11.875" style="769" bestFit="1" customWidth="1"/>
    <col min="13648" max="13648" width="10.5" style="769" bestFit="1" customWidth="1"/>
    <col min="13649" max="13650" width="11.875" style="769" bestFit="1" customWidth="1"/>
    <col min="13651" max="13651" width="16.375" style="769" bestFit="1" customWidth="1"/>
    <col min="13652" max="13652" width="17.875" style="769" bestFit="1" customWidth="1"/>
    <col min="13653" max="13653" width="22.25" style="769" bestFit="1" customWidth="1"/>
    <col min="13654" max="13654" width="7.75" style="769" bestFit="1" customWidth="1"/>
    <col min="13655" max="13657" width="11.875" style="769" bestFit="1" customWidth="1"/>
    <col min="13658" max="13658" width="16.375" style="769" bestFit="1" customWidth="1"/>
    <col min="13659" max="13661" width="11.875" style="769" bestFit="1" customWidth="1"/>
    <col min="13662" max="13662" width="14.125" style="769" bestFit="1" customWidth="1"/>
    <col min="13663" max="13663" width="11.875" style="769" bestFit="1" customWidth="1"/>
    <col min="13664" max="13664" width="16.375" style="769" bestFit="1" customWidth="1"/>
    <col min="13665" max="13665" width="18.625" style="769" bestFit="1" customWidth="1"/>
    <col min="13666" max="13666" width="10.5" style="769" bestFit="1" customWidth="1"/>
    <col min="13667" max="13667" width="14.25" style="769" bestFit="1" customWidth="1"/>
    <col min="13668" max="13669" width="13.375" style="769" bestFit="1" customWidth="1"/>
    <col min="13670" max="13670" width="16.375" style="769" bestFit="1" customWidth="1"/>
    <col min="13671" max="13671" width="16.5" style="769" bestFit="1" customWidth="1"/>
    <col min="13672" max="13673" width="20.125" style="769" bestFit="1" customWidth="1"/>
    <col min="13674" max="13675" width="23" style="769" bestFit="1" customWidth="1"/>
    <col min="13676" max="13676" width="18.625" style="769" bestFit="1" customWidth="1"/>
    <col min="13677" max="13677" width="9.25" style="769" bestFit="1" customWidth="1"/>
    <col min="13678" max="13678" width="7.25" style="769" bestFit="1" customWidth="1"/>
    <col min="13679" max="13679" width="10.375" style="769" bestFit="1" customWidth="1"/>
    <col min="13680" max="13681" width="11.875" style="769" bestFit="1" customWidth="1"/>
    <col min="13682" max="13682" width="14.375" style="769" bestFit="1" customWidth="1"/>
    <col min="13683" max="13683" width="11.875" style="769" bestFit="1" customWidth="1"/>
    <col min="13684" max="13685" width="16.375" style="769" bestFit="1" customWidth="1"/>
    <col min="13686" max="13686" width="11.875" style="769" bestFit="1" customWidth="1"/>
    <col min="13687" max="13688" width="16.375" style="769" bestFit="1" customWidth="1"/>
    <col min="13689" max="13689" width="17.875" style="769" bestFit="1" customWidth="1"/>
    <col min="13690" max="13690" width="16.375" style="769" bestFit="1" customWidth="1"/>
    <col min="13691" max="13691" width="17.875" style="769" bestFit="1" customWidth="1"/>
    <col min="13692" max="13692" width="5.75" style="769" bestFit="1" customWidth="1"/>
    <col min="13693" max="13694" width="9.75" style="769" bestFit="1" customWidth="1"/>
    <col min="13695" max="13695" width="7.75" style="769" bestFit="1" customWidth="1"/>
    <col min="13696" max="13696" width="9.75" style="769" bestFit="1" customWidth="1"/>
    <col min="13697" max="13697" width="59.375" style="769" bestFit="1" customWidth="1"/>
    <col min="13698" max="13698" width="45.5" style="769" bestFit="1" customWidth="1"/>
    <col min="13699" max="13699" width="27.625" style="769" bestFit="1" customWidth="1"/>
    <col min="13700" max="13700" width="11.875" style="769" bestFit="1" customWidth="1"/>
    <col min="13701" max="13704" width="14.125" style="769" bestFit="1" customWidth="1"/>
    <col min="13705" max="13705" width="15.625" style="769" bestFit="1" customWidth="1"/>
    <col min="13706" max="13706" width="14.125" style="769" bestFit="1" customWidth="1"/>
    <col min="13707" max="13708" width="19.625" style="769" bestFit="1" customWidth="1"/>
    <col min="13709" max="13709" width="21.875" style="769" bestFit="1" customWidth="1"/>
    <col min="13710" max="13710" width="19.375" style="769" bestFit="1" customWidth="1"/>
    <col min="13711" max="13711" width="16.375" style="769" bestFit="1" customWidth="1"/>
    <col min="13712" max="13712" width="23" style="769" bestFit="1" customWidth="1"/>
    <col min="13713" max="13714" width="14.125" style="769" bestFit="1" customWidth="1"/>
    <col min="13715" max="13715" width="23.25" style="769" bestFit="1" customWidth="1"/>
    <col min="13716" max="13717" width="14.375" style="769" bestFit="1" customWidth="1"/>
    <col min="13718" max="13718" width="23.125" style="769" bestFit="1" customWidth="1"/>
    <col min="13719" max="13719" width="18.875" style="769" bestFit="1" customWidth="1"/>
    <col min="13720" max="13720" width="14.375" style="769" bestFit="1" customWidth="1"/>
    <col min="13721" max="13721" width="16.5" style="769" bestFit="1" customWidth="1"/>
    <col min="13722" max="13722" width="25.25" style="769" bestFit="1" customWidth="1"/>
    <col min="13723" max="13724" width="18.625" style="769" bestFit="1" customWidth="1"/>
    <col min="13725" max="13725" width="23" style="769" bestFit="1" customWidth="1"/>
    <col min="13726" max="13727" width="26.75" style="769" bestFit="1" customWidth="1"/>
    <col min="13728" max="13728" width="25.25" style="769" bestFit="1" customWidth="1"/>
    <col min="13729" max="13729" width="29.625" style="769" bestFit="1" customWidth="1"/>
    <col min="13730" max="13730" width="25.25" style="769" bestFit="1" customWidth="1"/>
    <col min="13731" max="13731" width="29.625" style="769" bestFit="1" customWidth="1"/>
    <col min="13732" max="13735" width="20.875" style="769" bestFit="1" customWidth="1"/>
    <col min="13736" max="13736" width="13.875" style="769" bestFit="1" customWidth="1"/>
    <col min="13737" max="13737" width="16.5" style="769" bestFit="1" customWidth="1"/>
    <col min="13738" max="13738" width="7.75" style="769" bestFit="1" customWidth="1"/>
    <col min="13739" max="13739" width="20.75" style="769" bestFit="1" customWidth="1"/>
    <col min="13740" max="13742" width="16.375" style="769" bestFit="1" customWidth="1"/>
    <col min="13743" max="13746" width="31" style="769" bestFit="1" customWidth="1"/>
    <col min="13747" max="13748" width="18.625" style="769" bestFit="1" customWidth="1"/>
    <col min="13749" max="13749" width="16.375" style="769" bestFit="1" customWidth="1"/>
    <col min="13750" max="13751" width="18.625" style="769" bestFit="1" customWidth="1"/>
    <col min="13752" max="13752" width="16.375" style="769" bestFit="1" customWidth="1"/>
    <col min="13753" max="13754" width="18.625" style="769" bestFit="1" customWidth="1"/>
    <col min="13755" max="13755" width="20.75" style="769" bestFit="1" customWidth="1"/>
    <col min="13756" max="13757" width="23" style="769" bestFit="1" customWidth="1"/>
    <col min="13758" max="13758" width="25.25" style="769" bestFit="1" customWidth="1"/>
    <col min="13759" max="13759" width="23" style="769" bestFit="1" customWidth="1"/>
    <col min="13760" max="13760" width="20.75" style="769" bestFit="1" customWidth="1"/>
    <col min="13761" max="13762" width="23" style="769" bestFit="1" customWidth="1"/>
    <col min="13763" max="13763" width="25.25" style="769" bestFit="1" customWidth="1"/>
    <col min="13764" max="13764" width="23" style="769" bestFit="1" customWidth="1"/>
    <col min="13765" max="13765" width="18.625" style="769" bestFit="1" customWidth="1"/>
    <col min="13766" max="13768" width="20.75" style="769" bestFit="1" customWidth="1"/>
    <col min="13769" max="13769" width="19.75" style="769" bestFit="1" customWidth="1"/>
    <col min="13770" max="13771" width="22" style="769" bestFit="1" customWidth="1"/>
    <col min="13772" max="13772" width="14.125" style="769" bestFit="1" customWidth="1"/>
    <col min="13773" max="13774" width="20.75" style="769" bestFit="1" customWidth="1"/>
    <col min="13775" max="13776" width="18.625" style="769" bestFit="1" customWidth="1"/>
    <col min="13777" max="13779" width="20.75" style="769" bestFit="1" customWidth="1"/>
    <col min="13780" max="13781" width="23" style="769" bestFit="1" customWidth="1"/>
    <col min="13782" max="13782" width="20.75" style="769" bestFit="1" customWidth="1"/>
    <col min="13783" max="13784" width="23" style="769" bestFit="1" customWidth="1"/>
    <col min="13785" max="13785" width="25.25" style="769" bestFit="1" customWidth="1"/>
    <col min="13786" max="13787" width="23" style="769" bestFit="1" customWidth="1"/>
    <col min="13788" max="13790" width="25.25" style="769" bestFit="1" customWidth="1"/>
    <col min="13791" max="13792" width="27.5" style="769" bestFit="1" customWidth="1"/>
    <col min="13793" max="13793" width="25.25" style="769" bestFit="1" customWidth="1"/>
    <col min="13794" max="13795" width="27.5" style="769" bestFit="1" customWidth="1"/>
    <col min="13796" max="13796" width="29.625" style="769" bestFit="1" customWidth="1"/>
    <col min="13797" max="13797" width="27.5" style="769" bestFit="1" customWidth="1"/>
    <col min="13798" max="13798" width="24.5" style="769" bestFit="1" customWidth="1"/>
    <col min="13799" max="13799" width="29" style="769" bestFit="1" customWidth="1"/>
    <col min="13800" max="13801" width="20.75" style="769" bestFit="1" customWidth="1"/>
    <col min="13802" max="13802" width="27.5" style="769" bestFit="1" customWidth="1"/>
    <col min="13803" max="13804" width="23" style="769" bestFit="1" customWidth="1"/>
    <col min="13805" max="13805" width="29.625" style="769" bestFit="1" customWidth="1"/>
    <col min="13806" max="13806" width="9.125" style="769" bestFit="1" customWidth="1"/>
    <col min="13807" max="13809" width="18.125" style="769" bestFit="1" customWidth="1"/>
    <col min="13810" max="13810" width="20.375" style="769" bestFit="1" customWidth="1"/>
    <col min="13811" max="13811" width="25.25" style="769" bestFit="1" customWidth="1"/>
    <col min="13812" max="13812" width="27.5" style="769" bestFit="1" customWidth="1"/>
    <col min="13813" max="13814" width="9.125" style="769" bestFit="1" customWidth="1"/>
    <col min="13815" max="13815" width="11.25" style="769" bestFit="1" customWidth="1"/>
    <col min="13816" max="13816" width="15" style="769" bestFit="1" customWidth="1"/>
    <col min="13817" max="13817" width="16.375" style="769" bestFit="1" customWidth="1"/>
    <col min="13818" max="13820" width="23.25" style="769" bestFit="1" customWidth="1"/>
    <col min="13821" max="13822" width="20.75" style="769" bestFit="1" customWidth="1"/>
    <col min="13823" max="13823" width="6.625" style="769" bestFit="1" customWidth="1"/>
    <col min="13824" max="13824" width="9" style="769"/>
    <col min="13825" max="13825" width="16.375" style="769" bestFit="1" customWidth="1"/>
    <col min="13826" max="13826" width="14.125" style="769" bestFit="1" customWidth="1"/>
    <col min="13827" max="13829" width="9.75" style="769" bestFit="1" customWidth="1"/>
    <col min="13830" max="13830" width="14.125" style="769" bestFit="1" customWidth="1"/>
    <col min="13831" max="13831" width="15.25" style="769" customWidth="1"/>
    <col min="13832" max="13832" width="14.125" style="769" bestFit="1" customWidth="1"/>
    <col min="13833" max="13833" width="15.25" style="769" bestFit="1" customWidth="1"/>
    <col min="13834" max="13836" width="13.625" style="769" bestFit="1" customWidth="1"/>
    <col min="13837" max="13837" width="12" style="769" bestFit="1" customWidth="1"/>
    <col min="13838" max="13838" width="22.125" style="769" bestFit="1" customWidth="1"/>
    <col min="13839" max="13840" width="30.125" style="769" bestFit="1" customWidth="1"/>
    <col min="13841" max="13842" width="21" style="769" bestFit="1" customWidth="1"/>
    <col min="13843" max="13843" width="18.75" style="769" bestFit="1" customWidth="1"/>
    <col min="13844" max="13844" width="21" style="769" bestFit="1" customWidth="1"/>
    <col min="13845" max="13846" width="9.75" style="769" bestFit="1" customWidth="1"/>
    <col min="13847" max="13847" width="18.875" style="769" bestFit="1" customWidth="1"/>
    <col min="13848" max="13848" width="9.75" style="769" bestFit="1" customWidth="1"/>
    <col min="13849" max="13849" width="18.875" style="769" bestFit="1" customWidth="1"/>
    <col min="13850" max="13851" width="9.75" style="769" bestFit="1" customWidth="1"/>
    <col min="13852" max="13853" width="12.125" style="769" bestFit="1" customWidth="1"/>
    <col min="13854" max="13854" width="7.125" style="769" bestFit="1" customWidth="1"/>
    <col min="13855" max="13855" width="9.75" style="769" bestFit="1" customWidth="1"/>
    <col min="13856" max="13856" width="15.5" style="769" bestFit="1" customWidth="1"/>
    <col min="13857" max="13857" width="19.375" style="769" bestFit="1" customWidth="1"/>
    <col min="13858" max="13858" width="5.75" style="769" bestFit="1" customWidth="1"/>
    <col min="13859" max="13859" width="9.75" style="769" bestFit="1" customWidth="1"/>
    <col min="13860" max="13860" width="11.875" style="769" bestFit="1" customWidth="1"/>
    <col min="13861" max="13861" width="9.125" style="769" bestFit="1" customWidth="1"/>
    <col min="13862" max="13862" width="10.5" style="769" bestFit="1" customWidth="1"/>
    <col min="13863" max="13863" width="16.375" style="769" bestFit="1" customWidth="1"/>
    <col min="13864" max="13864" width="12.125" style="769" bestFit="1" customWidth="1"/>
    <col min="13865" max="13865" width="10.375" style="769" bestFit="1" customWidth="1"/>
    <col min="13866" max="13866" width="11.875" style="769" bestFit="1" customWidth="1"/>
    <col min="13867" max="13875" width="16.375" style="769" bestFit="1" customWidth="1"/>
    <col min="13876" max="13876" width="10.625" style="769" bestFit="1" customWidth="1"/>
    <col min="13877" max="13877" width="11.875" style="769" bestFit="1" customWidth="1"/>
    <col min="13878" max="13878" width="16.375" style="769" bestFit="1" customWidth="1"/>
    <col min="13879" max="13879" width="20.75" style="769" bestFit="1" customWidth="1"/>
    <col min="13880" max="13880" width="16.375" style="769" bestFit="1" customWidth="1"/>
    <col min="13881" max="13881" width="20.75" style="769" bestFit="1" customWidth="1"/>
    <col min="13882" max="13882" width="16.375" style="769" bestFit="1" customWidth="1"/>
    <col min="13883" max="13883" width="20.75" style="769" bestFit="1" customWidth="1"/>
    <col min="13884" max="13884" width="16.375" style="769" bestFit="1" customWidth="1"/>
    <col min="13885" max="13885" width="20.75" style="769" bestFit="1" customWidth="1"/>
    <col min="13886" max="13886" width="16.375" style="769" bestFit="1" customWidth="1"/>
    <col min="13887" max="13887" width="20.75" style="769" bestFit="1" customWidth="1"/>
    <col min="13888" max="13888" width="14.125" style="769" bestFit="1" customWidth="1"/>
    <col min="13889" max="13889" width="18.625" style="769" bestFit="1" customWidth="1"/>
    <col min="13890" max="13890" width="16.375" style="769" bestFit="1" customWidth="1"/>
    <col min="13891" max="13891" width="20.75" style="769" bestFit="1" customWidth="1"/>
    <col min="13892" max="13892" width="16.375" style="769" bestFit="1" customWidth="1"/>
    <col min="13893" max="13893" width="20.75" style="769" bestFit="1" customWidth="1"/>
    <col min="13894" max="13899" width="23" style="769" bestFit="1" customWidth="1"/>
    <col min="13900" max="13901" width="18.625" style="769" bestFit="1" customWidth="1"/>
    <col min="13902" max="13902" width="10.5" style="769" bestFit="1" customWidth="1"/>
    <col min="13903" max="13903" width="11.875" style="769" bestFit="1" customWidth="1"/>
    <col min="13904" max="13904" width="10.5" style="769" bestFit="1" customWidth="1"/>
    <col min="13905" max="13906" width="11.875" style="769" bestFit="1" customWidth="1"/>
    <col min="13907" max="13907" width="16.375" style="769" bestFit="1" customWidth="1"/>
    <col min="13908" max="13908" width="17.875" style="769" bestFit="1" customWidth="1"/>
    <col min="13909" max="13909" width="22.25" style="769" bestFit="1" customWidth="1"/>
    <col min="13910" max="13910" width="7.75" style="769" bestFit="1" customWidth="1"/>
    <col min="13911" max="13913" width="11.875" style="769" bestFit="1" customWidth="1"/>
    <col min="13914" max="13914" width="16.375" style="769" bestFit="1" customWidth="1"/>
    <col min="13915" max="13917" width="11.875" style="769" bestFit="1" customWidth="1"/>
    <col min="13918" max="13918" width="14.125" style="769" bestFit="1" customWidth="1"/>
    <col min="13919" max="13919" width="11.875" style="769" bestFit="1" customWidth="1"/>
    <col min="13920" max="13920" width="16.375" style="769" bestFit="1" customWidth="1"/>
    <col min="13921" max="13921" width="18.625" style="769" bestFit="1" customWidth="1"/>
    <col min="13922" max="13922" width="10.5" style="769" bestFit="1" customWidth="1"/>
    <col min="13923" max="13923" width="14.25" style="769" bestFit="1" customWidth="1"/>
    <col min="13924" max="13925" width="13.375" style="769" bestFit="1" customWidth="1"/>
    <col min="13926" max="13926" width="16.375" style="769" bestFit="1" customWidth="1"/>
    <col min="13927" max="13927" width="16.5" style="769" bestFit="1" customWidth="1"/>
    <col min="13928" max="13929" width="20.125" style="769" bestFit="1" customWidth="1"/>
    <col min="13930" max="13931" width="23" style="769" bestFit="1" customWidth="1"/>
    <col min="13932" max="13932" width="18.625" style="769" bestFit="1" customWidth="1"/>
    <col min="13933" max="13933" width="9.25" style="769" bestFit="1" customWidth="1"/>
    <col min="13934" max="13934" width="7.25" style="769" bestFit="1" customWidth="1"/>
    <col min="13935" max="13935" width="10.375" style="769" bestFit="1" customWidth="1"/>
    <col min="13936" max="13937" width="11.875" style="769" bestFit="1" customWidth="1"/>
    <col min="13938" max="13938" width="14.375" style="769" bestFit="1" customWidth="1"/>
    <col min="13939" max="13939" width="11.875" style="769" bestFit="1" customWidth="1"/>
    <col min="13940" max="13941" width="16.375" style="769" bestFit="1" customWidth="1"/>
    <col min="13942" max="13942" width="11.875" style="769" bestFit="1" customWidth="1"/>
    <col min="13943" max="13944" width="16.375" style="769" bestFit="1" customWidth="1"/>
    <col min="13945" max="13945" width="17.875" style="769" bestFit="1" customWidth="1"/>
    <col min="13946" max="13946" width="16.375" style="769" bestFit="1" customWidth="1"/>
    <col min="13947" max="13947" width="17.875" style="769" bestFit="1" customWidth="1"/>
    <col min="13948" max="13948" width="5.75" style="769" bestFit="1" customWidth="1"/>
    <col min="13949" max="13950" width="9.75" style="769" bestFit="1" customWidth="1"/>
    <col min="13951" max="13951" width="7.75" style="769" bestFit="1" customWidth="1"/>
    <col min="13952" max="13952" width="9.75" style="769" bestFit="1" customWidth="1"/>
    <col min="13953" max="13953" width="59.375" style="769" bestFit="1" customWidth="1"/>
    <col min="13954" max="13954" width="45.5" style="769" bestFit="1" customWidth="1"/>
    <col min="13955" max="13955" width="27.625" style="769" bestFit="1" customWidth="1"/>
    <col min="13956" max="13956" width="11.875" style="769" bestFit="1" customWidth="1"/>
    <col min="13957" max="13960" width="14.125" style="769" bestFit="1" customWidth="1"/>
    <col min="13961" max="13961" width="15.625" style="769" bestFit="1" customWidth="1"/>
    <col min="13962" max="13962" width="14.125" style="769" bestFit="1" customWidth="1"/>
    <col min="13963" max="13964" width="19.625" style="769" bestFit="1" customWidth="1"/>
    <col min="13965" max="13965" width="21.875" style="769" bestFit="1" customWidth="1"/>
    <col min="13966" max="13966" width="19.375" style="769" bestFit="1" customWidth="1"/>
    <col min="13967" max="13967" width="16.375" style="769" bestFit="1" customWidth="1"/>
    <col min="13968" max="13968" width="23" style="769" bestFit="1" customWidth="1"/>
    <col min="13969" max="13970" width="14.125" style="769" bestFit="1" customWidth="1"/>
    <col min="13971" max="13971" width="23.25" style="769" bestFit="1" customWidth="1"/>
    <col min="13972" max="13973" width="14.375" style="769" bestFit="1" customWidth="1"/>
    <col min="13974" max="13974" width="23.125" style="769" bestFit="1" customWidth="1"/>
    <col min="13975" max="13975" width="18.875" style="769" bestFit="1" customWidth="1"/>
    <col min="13976" max="13976" width="14.375" style="769" bestFit="1" customWidth="1"/>
    <col min="13977" max="13977" width="16.5" style="769" bestFit="1" customWidth="1"/>
    <col min="13978" max="13978" width="25.25" style="769" bestFit="1" customWidth="1"/>
    <col min="13979" max="13980" width="18.625" style="769" bestFit="1" customWidth="1"/>
    <col min="13981" max="13981" width="23" style="769" bestFit="1" customWidth="1"/>
    <col min="13982" max="13983" width="26.75" style="769" bestFit="1" customWidth="1"/>
    <col min="13984" max="13984" width="25.25" style="769" bestFit="1" customWidth="1"/>
    <col min="13985" max="13985" width="29.625" style="769" bestFit="1" customWidth="1"/>
    <col min="13986" max="13986" width="25.25" style="769" bestFit="1" customWidth="1"/>
    <col min="13987" max="13987" width="29.625" style="769" bestFit="1" customWidth="1"/>
    <col min="13988" max="13991" width="20.875" style="769" bestFit="1" customWidth="1"/>
    <col min="13992" max="13992" width="13.875" style="769" bestFit="1" customWidth="1"/>
    <col min="13993" max="13993" width="16.5" style="769" bestFit="1" customWidth="1"/>
    <col min="13994" max="13994" width="7.75" style="769" bestFit="1" customWidth="1"/>
    <col min="13995" max="13995" width="20.75" style="769" bestFit="1" customWidth="1"/>
    <col min="13996" max="13998" width="16.375" style="769" bestFit="1" customWidth="1"/>
    <col min="13999" max="14002" width="31" style="769" bestFit="1" customWidth="1"/>
    <col min="14003" max="14004" width="18.625" style="769" bestFit="1" customWidth="1"/>
    <col min="14005" max="14005" width="16.375" style="769" bestFit="1" customWidth="1"/>
    <col min="14006" max="14007" width="18.625" style="769" bestFit="1" customWidth="1"/>
    <col min="14008" max="14008" width="16.375" style="769" bestFit="1" customWidth="1"/>
    <col min="14009" max="14010" width="18.625" style="769" bestFit="1" customWidth="1"/>
    <col min="14011" max="14011" width="20.75" style="769" bestFit="1" customWidth="1"/>
    <col min="14012" max="14013" width="23" style="769" bestFit="1" customWidth="1"/>
    <col min="14014" max="14014" width="25.25" style="769" bestFit="1" customWidth="1"/>
    <col min="14015" max="14015" width="23" style="769" bestFit="1" customWidth="1"/>
    <col min="14016" max="14016" width="20.75" style="769" bestFit="1" customWidth="1"/>
    <col min="14017" max="14018" width="23" style="769" bestFit="1" customWidth="1"/>
    <col min="14019" max="14019" width="25.25" style="769" bestFit="1" customWidth="1"/>
    <col min="14020" max="14020" width="23" style="769" bestFit="1" customWidth="1"/>
    <col min="14021" max="14021" width="18.625" style="769" bestFit="1" customWidth="1"/>
    <col min="14022" max="14024" width="20.75" style="769" bestFit="1" customWidth="1"/>
    <col min="14025" max="14025" width="19.75" style="769" bestFit="1" customWidth="1"/>
    <col min="14026" max="14027" width="22" style="769" bestFit="1" customWidth="1"/>
    <col min="14028" max="14028" width="14.125" style="769" bestFit="1" customWidth="1"/>
    <col min="14029" max="14030" width="20.75" style="769" bestFit="1" customWidth="1"/>
    <col min="14031" max="14032" width="18.625" style="769" bestFit="1" customWidth="1"/>
    <col min="14033" max="14035" width="20.75" style="769" bestFit="1" customWidth="1"/>
    <col min="14036" max="14037" width="23" style="769" bestFit="1" customWidth="1"/>
    <col min="14038" max="14038" width="20.75" style="769" bestFit="1" customWidth="1"/>
    <col min="14039" max="14040" width="23" style="769" bestFit="1" customWidth="1"/>
    <col min="14041" max="14041" width="25.25" style="769" bestFit="1" customWidth="1"/>
    <col min="14042" max="14043" width="23" style="769" bestFit="1" customWidth="1"/>
    <col min="14044" max="14046" width="25.25" style="769" bestFit="1" customWidth="1"/>
    <col min="14047" max="14048" width="27.5" style="769" bestFit="1" customWidth="1"/>
    <col min="14049" max="14049" width="25.25" style="769" bestFit="1" customWidth="1"/>
    <col min="14050" max="14051" width="27.5" style="769" bestFit="1" customWidth="1"/>
    <col min="14052" max="14052" width="29.625" style="769" bestFit="1" customWidth="1"/>
    <col min="14053" max="14053" width="27.5" style="769" bestFit="1" customWidth="1"/>
    <col min="14054" max="14054" width="24.5" style="769" bestFit="1" customWidth="1"/>
    <col min="14055" max="14055" width="29" style="769" bestFit="1" customWidth="1"/>
    <col min="14056" max="14057" width="20.75" style="769" bestFit="1" customWidth="1"/>
    <col min="14058" max="14058" width="27.5" style="769" bestFit="1" customWidth="1"/>
    <col min="14059" max="14060" width="23" style="769" bestFit="1" customWidth="1"/>
    <col min="14061" max="14061" width="29.625" style="769" bestFit="1" customWidth="1"/>
    <col min="14062" max="14062" width="9.125" style="769" bestFit="1" customWidth="1"/>
    <col min="14063" max="14065" width="18.125" style="769" bestFit="1" customWidth="1"/>
    <col min="14066" max="14066" width="20.375" style="769" bestFit="1" customWidth="1"/>
    <col min="14067" max="14067" width="25.25" style="769" bestFit="1" customWidth="1"/>
    <col min="14068" max="14068" width="27.5" style="769" bestFit="1" customWidth="1"/>
    <col min="14069" max="14070" width="9.125" style="769" bestFit="1" customWidth="1"/>
    <col min="14071" max="14071" width="11.25" style="769" bestFit="1" customWidth="1"/>
    <col min="14072" max="14072" width="15" style="769" bestFit="1" customWidth="1"/>
    <col min="14073" max="14073" width="16.375" style="769" bestFit="1" customWidth="1"/>
    <col min="14074" max="14076" width="23.25" style="769" bestFit="1" customWidth="1"/>
    <col min="14077" max="14078" width="20.75" style="769" bestFit="1" customWidth="1"/>
    <col min="14079" max="14079" width="6.625" style="769" bestFit="1" customWidth="1"/>
    <col min="14080" max="14080" width="9" style="769"/>
    <col min="14081" max="14081" width="16.375" style="769" bestFit="1" customWidth="1"/>
    <col min="14082" max="14082" width="14.125" style="769" bestFit="1" customWidth="1"/>
    <col min="14083" max="14085" width="9.75" style="769" bestFit="1" customWidth="1"/>
    <col min="14086" max="14086" width="14.125" style="769" bestFit="1" customWidth="1"/>
    <col min="14087" max="14087" width="15.25" style="769" customWidth="1"/>
    <col min="14088" max="14088" width="14.125" style="769" bestFit="1" customWidth="1"/>
    <col min="14089" max="14089" width="15.25" style="769" bestFit="1" customWidth="1"/>
    <col min="14090" max="14092" width="13.625" style="769" bestFit="1" customWidth="1"/>
    <col min="14093" max="14093" width="12" style="769" bestFit="1" customWidth="1"/>
    <col min="14094" max="14094" width="22.125" style="769" bestFit="1" customWidth="1"/>
    <col min="14095" max="14096" width="30.125" style="769" bestFit="1" customWidth="1"/>
    <col min="14097" max="14098" width="21" style="769" bestFit="1" customWidth="1"/>
    <col min="14099" max="14099" width="18.75" style="769" bestFit="1" customWidth="1"/>
    <col min="14100" max="14100" width="21" style="769" bestFit="1" customWidth="1"/>
    <col min="14101" max="14102" width="9.75" style="769" bestFit="1" customWidth="1"/>
    <col min="14103" max="14103" width="18.875" style="769" bestFit="1" customWidth="1"/>
    <col min="14104" max="14104" width="9.75" style="769" bestFit="1" customWidth="1"/>
    <col min="14105" max="14105" width="18.875" style="769" bestFit="1" customWidth="1"/>
    <col min="14106" max="14107" width="9.75" style="769" bestFit="1" customWidth="1"/>
    <col min="14108" max="14109" width="12.125" style="769" bestFit="1" customWidth="1"/>
    <col min="14110" max="14110" width="7.125" style="769" bestFit="1" customWidth="1"/>
    <col min="14111" max="14111" width="9.75" style="769" bestFit="1" customWidth="1"/>
    <col min="14112" max="14112" width="15.5" style="769" bestFit="1" customWidth="1"/>
    <col min="14113" max="14113" width="19.375" style="769" bestFit="1" customWidth="1"/>
    <col min="14114" max="14114" width="5.75" style="769" bestFit="1" customWidth="1"/>
    <col min="14115" max="14115" width="9.75" style="769" bestFit="1" customWidth="1"/>
    <col min="14116" max="14116" width="11.875" style="769" bestFit="1" customWidth="1"/>
    <col min="14117" max="14117" width="9.125" style="769" bestFit="1" customWidth="1"/>
    <col min="14118" max="14118" width="10.5" style="769" bestFit="1" customWidth="1"/>
    <col min="14119" max="14119" width="16.375" style="769" bestFit="1" customWidth="1"/>
    <col min="14120" max="14120" width="12.125" style="769" bestFit="1" customWidth="1"/>
    <col min="14121" max="14121" width="10.375" style="769" bestFit="1" customWidth="1"/>
    <col min="14122" max="14122" width="11.875" style="769" bestFit="1" customWidth="1"/>
    <col min="14123" max="14131" width="16.375" style="769" bestFit="1" customWidth="1"/>
    <col min="14132" max="14132" width="10.625" style="769" bestFit="1" customWidth="1"/>
    <col min="14133" max="14133" width="11.875" style="769" bestFit="1" customWidth="1"/>
    <col min="14134" max="14134" width="16.375" style="769" bestFit="1" customWidth="1"/>
    <col min="14135" max="14135" width="20.75" style="769" bestFit="1" customWidth="1"/>
    <col min="14136" max="14136" width="16.375" style="769" bestFit="1" customWidth="1"/>
    <col min="14137" max="14137" width="20.75" style="769" bestFit="1" customWidth="1"/>
    <col min="14138" max="14138" width="16.375" style="769" bestFit="1" customWidth="1"/>
    <col min="14139" max="14139" width="20.75" style="769" bestFit="1" customWidth="1"/>
    <col min="14140" max="14140" width="16.375" style="769" bestFit="1" customWidth="1"/>
    <col min="14141" max="14141" width="20.75" style="769" bestFit="1" customWidth="1"/>
    <col min="14142" max="14142" width="16.375" style="769" bestFit="1" customWidth="1"/>
    <col min="14143" max="14143" width="20.75" style="769" bestFit="1" customWidth="1"/>
    <col min="14144" max="14144" width="14.125" style="769" bestFit="1" customWidth="1"/>
    <col min="14145" max="14145" width="18.625" style="769" bestFit="1" customWidth="1"/>
    <col min="14146" max="14146" width="16.375" style="769" bestFit="1" customWidth="1"/>
    <col min="14147" max="14147" width="20.75" style="769" bestFit="1" customWidth="1"/>
    <col min="14148" max="14148" width="16.375" style="769" bestFit="1" customWidth="1"/>
    <col min="14149" max="14149" width="20.75" style="769" bestFit="1" customWidth="1"/>
    <col min="14150" max="14155" width="23" style="769" bestFit="1" customWidth="1"/>
    <col min="14156" max="14157" width="18.625" style="769" bestFit="1" customWidth="1"/>
    <col min="14158" max="14158" width="10.5" style="769" bestFit="1" customWidth="1"/>
    <col min="14159" max="14159" width="11.875" style="769" bestFit="1" customWidth="1"/>
    <col min="14160" max="14160" width="10.5" style="769" bestFit="1" customWidth="1"/>
    <col min="14161" max="14162" width="11.875" style="769" bestFit="1" customWidth="1"/>
    <col min="14163" max="14163" width="16.375" style="769" bestFit="1" customWidth="1"/>
    <col min="14164" max="14164" width="17.875" style="769" bestFit="1" customWidth="1"/>
    <col min="14165" max="14165" width="22.25" style="769" bestFit="1" customWidth="1"/>
    <col min="14166" max="14166" width="7.75" style="769" bestFit="1" customWidth="1"/>
    <col min="14167" max="14169" width="11.875" style="769" bestFit="1" customWidth="1"/>
    <col min="14170" max="14170" width="16.375" style="769" bestFit="1" customWidth="1"/>
    <col min="14171" max="14173" width="11.875" style="769" bestFit="1" customWidth="1"/>
    <col min="14174" max="14174" width="14.125" style="769" bestFit="1" customWidth="1"/>
    <col min="14175" max="14175" width="11.875" style="769" bestFit="1" customWidth="1"/>
    <col min="14176" max="14176" width="16.375" style="769" bestFit="1" customWidth="1"/>
    <col min="14177" max="14177" width="18.625" style="769" bestFit="1" customWidth="1"/>
    <col min="14178" max="14178" width="10.5" style="769" bestFit="1" customWidth="1"/>
    <col min="14179" max="14179" width="14.25" style="769" bestFit="1" customWidth="1"/>
    <col min="14180" max="14181" width="13.375" style="769" bestFit="1" customWidth="1"/>
    <col min="14182" max="14182" width="16.375" style="769" bestFit="1" customWidth="1"/>
    <col min="14183" max="14183" width="16.5" style="769" bestFit="1" customWidth="1"/>
    <col min="14184" max="14185" width="20.125" style="769" bestFit="1" customWidth="1"/>
    <col min="14186" max="14187" width="23" style="769" bestFit="1" customWidth="1"/>
    <col min="14188" max="14188" width="18.625" style="769" bestFit="1" customWidth="1"/>
    <col min="14189" max="14189" width="9.25" style="769" bestFit="1" customWidth="1"/>
    <col min="14190" max="14190" width="7.25" style="769" bestFit="1" customWidth="1"/>
    <col min="14191" max="14191" width="10.375" style="769" bestFit="1" customWidth="1"/>
    <col min="14192" max="14193" width="11.875" style="769" bestFit="1" customWidth="1"/>
    <col min="14194" max="14194" width="14.375" style="769" bestFit="1" customWidth="1"/>
    <col min="14195" max="14195" width="11.875" style="769" bestFit="1" customWidth="1"/>
    <col min="14196" max="14197" width="16.375" style="769" bestFit="1" customWidth="1"/>
    <col min="14198" max="14198" width="11.875" style="769" bestFit="1" customWidth="1"/>
    <col min="14199" max="14200" width="16.375" style="769" bestFit="1" customWidth="1"/>
    <col min="14201" max="14201" width="17.875" style="769" bestFit="1" customWidth="1"/>
    <col min="14202" max="14202" width="16.375" style="769" bestFit="1" customWidth="1"/>
    <col min="14203" max="14203" width="17.875" style="769" bestFit="1" customWidth="1"/>
    <col min="14204" max="14204" width="5.75" style="769" bestFit="1" customWidth="1"/>
    <col min="14205" max="14206" width="9.75" style="769" bestFit="1" customWidth="1"/>
    <col min="14207" max="14207" width="7.75" style="769" bestFit="1" customWidth="1"/>
    <col min="14208" max="14208" width="9.75" style="769" bestFit="1" customWidth="1"/>
    <col min="14209" max="14209" width="59.375" style="769" bestFit="1" customWidth="1"/>
    <col min="14210" max="14210" width="45.5" style="769" bestFit="1" customWidth="1"/>
    <col min="14211" max="14211" width="27.625" style="769" bestFit="1" customWidth="1"/>
    <col min="14212" max="14212" width="11.875" style="769" bestFit="1" customWidth="1"/>
    <col min="14213" max="14216" width="14.125" style="769" bestFit="1" customWidth="1"/>
    <col min="14217" max="14217" width="15.625" style="769" bestFit="1" customWidth="1"/>
    <col min="14218" max="14218" width="14.125" style="769" bestFit="1" customWidth="1"/>
    <col min="14219" max="14220" width="19.625" style="769" bestFit="1" customWidth="1"/>
    <col min="14221" max="14221" width="21.875" style="769" bestFit="1" customWidth="1"/>
    <col min="14222" max="14222" width="19.375" style="769" bestFit="1" customWidth="1"/>
    <col min="14223" max="14223" width="16.375" style="769" bestFit="1" customWidth="1"/>
    <col min="14224" max="14224" width="23" style="769" bestFit="1" customWidth="1"/>
    <col min="14225" max="14226" width="14.125" style="769" bestFit="1" customWidth="1"/>
    <col min="14227" max="14227" width="23.25" style="769" bestFit="1" customWidth="1"/>
    <col min="14228" max="14229" width="14.375" style="769" bestFit="1" customWidth="1"/>
    <col min="14230" max="14230" width="23.125" style="769" bestFit="1" customWidth="1"/>
    <col min="14231" max="14231" width="18.875" style="769" bestFit="1" customWidth="1"/>
    <col min="14232" max="14232" width="14.375" style="769" bestFit="1" customWidth="1"/>
    <col min="14233" max="14233" width="16.5" style="769" bestFit="1" customWidth="1"/>
    <col min="14234" max="14234" width="25.25" style="769" bestFit="1" customWidth="1"/>
    <col min="14235" max="14236" width="18.625" style="769" bestFit="1" customWidth="1"/>
    <col min="14237" max="14237" width="23" style="769" bestFit="1" customWidth="1"/>
    <col min="14238" max="14239" width="26.75" style="769" bestFit="1" customWidth="1"/>
    <col min="14240" max="14240" width="25.25" style="769" bestFit="1" customWidth="1"/>
    <col min="14241" max="14241" width="29.625" style="769" bestFit="1" customWidth="1"/>
    <col min="14242" max="14242" width="25.25" style="769" bestFit="1" customWidth="1"/>
    <col min="14243" max="14243" width="29.625" style="769" bestFit="1" customWidth="1"/>
    <col min="14244" max="14247" width="20.875" style="769" bestFit="1" customWidth="1"/>
    <col min="14248" max="14248" width="13.875" style="769" bestFit="1" customWidth="1"/>
    <col min="14249" max="14249" width="16.5" style="769" bestFit="1" customWidth="1"/>
    <col min="14250" max="14250" width="7.75" style="769" bestFit="1" customWidth="1"/>
    <col min="14251" max="14251" width="20.75" style="769" bestFit="1" customWidth="1"/>
    <col min="14252" max="14254" width="16.375" style="769" bestFit="1" customWidth="1"/>
    <col min="14255" max="14258" width="31" style="769" bestFit="1" customWidth="1"/>
    <col min="14259" max="14260" width="18.625" style="769" bestFit="1" customWidth="1"/>
    <col min="14261" max="14261" width="16.375" style="769" bestFit="1" customWidth="1"/>
    <col min="14262" max="14263" width="18.625" style="769" bestFit="1" customWidth="1"/>
    <col min="14264" max="14264" width="16.375" style="769" bestFit="1" customWidth="1"/>
    <col min="14265" max="14266" width="18.625" style="769" bestFit="1" customWidth="1"/>
    <col min="14267" max="14267" width="20.75" style="769" bestFit="1" customWidth="1"/>
    <col min="14268" max="14269" width="23" style="769" bestFit="1" customWidth="1"/>
    <col min="14270" max="14270" width="25.25" style="769" bestFit="1" customWidth="1"/>
    <col min="14271" max="14271" width="23" style="769" bestFit="1" customWidth="1"/>
    <col min="14272" max="14272" width="20.75" style="769" bestFit="1" customWidth="1"/>
    <col min="14273" max="14274" width="23" style="769" bestFit="1" customWidth="1"/>
    <col min="14275" max="14275" width="25.25" style="769" bestFit="1" customWidth="1"/>
    <col min="14276" max="14276" width="23" style="769" bestFit="1" customWidth="1"/>
    <col min="14277" max="14277" width="18.625" style="769" bestFit="1" customWidth="1"/>
    <col min="14278" max="14280" width="20.75" style="769" bestFit="1" customWidth="1"/>
    <col min="14281" max="14281" width="19.75" style="769" bestFit="1" customWidth="1"/>
    <col min="14282" max="14283" width="22" style="769" bestFit="1" customWidth="1"/>
    <col min="14284" max="14284" width="14.125" style="769" bestFit="1" customWidth="1"/>
    <col min="14285" max="14286" width="20.75" style="769" bestFit="1" customWidth="1"/>
    <col min="14287" max="14288" width="18.625" style="769" bestFit="1" customWidth="1"/>
    <col min="14289" max="14291" width="20.75" style="769" bestFit="1" customWidth="1"/>
    <col min="14292" max="14293" width="23" style="769" bestFit="1" customWidth="1"/>
    <col min="14294" max="14294" width="20.75" style="769" bestFit="1" customWidth="1"/>
    <col min="14295" max="14296" width="23" style="769" bestFit="1" customWidth="1"/>
    <col min="14297" max="14297" width="25.25" style="769" bestFit="1" customWidth="1"/>
    <col min="14298" max="14299" width="23" style="769" bestFit="1" customWidth="1"/>
    <col min="14300" max="14302" width="25.25" style="769" bestFit="1" customWidth="1"/>
    <col min="14303" max="14304" width="27.5" style="769" bestFit="1" customWidth="1"/>
    <col min="14305" max="14305" width="25.25" style="769" bestFit="1" customWidth="1"/>
    <col min="14306" max="14307" width="27.5" style="769" bestFit="1" customWidth="1"/>
    <col min="14308" max="14308" width="29.625" style="769" bestFit="1" customWidth="1"/>
    <col min="14309" max="14309" width="27.5" style="769" bestFit="1" customWidth="1"/>
    <col min="14310" max="14310" width="24.5" style="769" bestFit="1" customWidth="1"/>
    <col min="14311" max="14311" width="29" style="769" bestFit="1" customWidth="1"/>
    <col min="14312" max="14313" width="20.75" style="769" bestFit="1" customWidth="1"/>
    <col min="14314" max="14314" width="27.5" style="769" bestFit="1" customWidth="1"/>
    <col min="14315" max="14316" width="23" style="769" bestFit="1" customWidth="1"/>
    <col min="14317" max="14317" width="29.625" style="769" bestFit="1" customWidth="1"/>
    <col min="14318" max="14318" width="9.125" style="769" bestFit="1" customWidth="1"/>
    <col min="14319" max="14321" width="18.125" style="769" bestFit="1" customWidth="1"/>
    <col min="14322" max="14322" width="20.375" style="769" bestFit="1" customWidth="1"/>
    <col min="14323" max="14323" width="25.25" style="769" bestFit="1" customWidth="1"/>
    <col min="14324" max="14324" width="27.5" style="769" bestFit="1" customWidth="1"/>
    <col min="14325" max="14326" width="9.125" style="769" bestFit="1" customWidth="1"/>
    <col min="14327" max="14327" width="11.25" style="769" bestFit="1" customWidth="1"/>
    <col min="14328" max="14328" width="15" style="769" bestFit="1" customWidth="1"/>
    <col min="14329" max="14329" width="16.375" style="769" bestFit="1" customWidth="1"/>
    <col min="14330" max="14332" width="23.25" style="769" bestFit="1" customWidth="1"/>
    <col min="14333" max="14334" width="20.75" style="769" bestFit="1" customWidth="1"/>
    <col min="14335" max="14335" width="6.625" style="769" bestFit="1" customWidth="1"/>
    <col min="14336" max="14336" width="9" style="769"/>
    <col min="14337" max="14337" width="16.375" style="769" bestFit="1" customWidth="1"/>
    <col min="14338" max="14338" width="14.125" style="769" bestFit="1" customWidth="1"/>
    <col min="14339" max="14341" width="9.75" style="769" bestFit="1" customWidth="1"/>
    <col min="14342" max="14342" width="14.125" style="769" bestFit="1" customWidth="1"/>
    <col min="14343" max="14343" width="15.25" style="769" customWidth="1"/>
    <col min="14344" max="14344" width="14.125" style="769" bestFit="1" customWidth="1"/>
    <col min="14345" max="14345" width="15.25" style="769" bestFit="1" customWidth="1"/>
    <col min="14346" max="14348" width="13.625" style="769" bestFit="1" customWidth="1"/>
    <col min="14349" max="14349" width="12" style="769" bestFit="1" customWidth="1"/>
    <col min="14350" max="14350" width="22.125" style="769" bestFit="1" customWidth="1"/>
    <col min="14351" max="14352" width="30.125" style="769" bestFit="1" customWidth="1"/>
    <col min="14353" max="14354" width="21" style="769" bestFit="1" customWidth="1"/>
    <col min="14355" max="14355" width="18.75" style="769" bestFit="1" customWidth="1"/>
    <col min="14356" max="14356" width="21" style="769" bestFit="1" customWidth="1"/>
    <col min="14357" max="14358" width="9.75" style="769" bestFit="1" customWidth="1"/>
    <col min="14359" max="14359" width="18.875" style="769" bestFit="1" customWidth="1"/>
    <col min="14360" max="14360" width="9.75" style="769" bestFit="1" customWidth="1"/>
    <col min="14361" max="14361" width="18.875" style="769" bestFit="1" customWidth="1"/>
    <col min="14362" max="14363" width="9.75" style="769" bestFit="1" customWidth="1"/>
    <col min="14364" max="14365" width="12.125" style="769" bestFit="1" customWidth="1"/>
    <col min="14366" max="14366" width="7.125" style="769" bestFit="1" customWidth="1"/>
    <col min="14367" max="14367" width="9.75" style="769" bestFit="1" customWidth="1"/>
    <col min="14368" max="14368" width="15.5" style="769" bestFit="1" customWidth="1"/>
    <col min="14369" max="14369" width="19.375" style="769" bestFit="1" customWidth="1"/>
    <col min="14370" max="14370" width="5.75" style="769" bestFit="1" customWidth="1"/>
    <col min="14371" max="14371" width="9.75" style="769" bestFit="1" customWidth="1"/>
    <col min="14372" max="14372" width="11.875" style="769" bestFit="1" customWidth="1"/>
    <col min="14373" max="14373" width="9.125" style="769" bestFit="1" customWidth="1"/>
    <col min="14374" max="14374" width="10.5" style="769" bestFit="1" customWidth="1"/>
    <col min="14375" max="14375" width="16.375" style="769" bestFit="1" customWidth="1"/>
    <col min="14376" max="14376" width="12.125" style="769" bestFit="1" customWidth="1"/>
    <col min="14377" max="14377" width="10.375" style="769" bestFit="1" customWidth="1"/>
    <col min="14378" max="14378" width="11.875" style="769" bestFit="1" customWidth="1"/>
    <col min="14379" max="14387" width="16.375" style="769" bestFit="1" customWidth="1"/>
    <col min="14388" max="14388" width="10.625" style="769" bestFit="1" customWidth="1"/>
    <col min="14389" max="14389" width="11.875" style="769" bestFit="1" customWidth="1"/>
    <col min="14390" max="14390" width="16.375" style="769" bestFit="1" customWidth="1"/>
    <col min="14391" max="14391" width="20.75" style="769" bestFit="1" customWidth="1"/>
    <col min="14392" max="14392" width="16.375" style="769" bestFit="1" customWidth="1"/>
    <col min="14393" max="14393" width="20.75" style="769" bestFit="1" customWidth="1"/>
    <col min="14394" max="14394" width="16.375" style="769" bestFit="1" customWidth="1"/>
    <col min="14395" max="14395" width="20.75" style="769" bestFit="1" customWidth="1"/>
    <col min="14396" max="14396" width="16.375" style="769" bestFit="1" customWidth="1"/>
    <col min="14397" max="14397" width="20.75" style="769" bestFit="1" customWidth="1"/>
    <col min="14398" max="14398" width="16.375" style="769" bestFit="1" customWidth="1"/>
    <col min="14399" max="14399" width="20.75" style="769" bestFit="1" customWidth="1"/>
    <col min="14400" max="14400" width="14.125" style="769" bestFit="1" customWidth="1"/>
    <col min="14401" max="14401" width="18.625" style="769" bestFit="1" customWidth="1"/>
    <col min="14402" max="14402" width="16.375" style="769" bestFit="1" customWidth="1"/>
    <col min="14403" max="14403" width="20.75" style="769" bestFit="1" customWidth="1"/>
    <col min="14404" max="14404" width="16.375" style="769" bestFit="1" customWidth="1"/>
    <col min="14405" max="14405" width="20.75" style="769" bestFit="1" customWidth="1"/>
    <col min="14406" max="14411" width="23" style="769" bestFit="1" customWidth="1"/>
    <col min="14412" max="14413" width="18.625" style="769" bestFit="1" customWidth="1"/>
    <col min="14414" max="14414" width="10.5" style="769" bestFit="1" customWidth="1"/>
    <col min="14415" max="14415" width="11.875" style="769" bestFit="1" customWidth="1"/>
    <col min="14416" max="14416" width="10.5" style="769" bestFit="1" customWidth="1"/>
    <col min="14417" max="14418" width="11.875" style="769" bestFit="1" customWidth="1"/>
    <col min="14419" max="14419" width="16.375" style="769" bestFit="1" customWidth="1"/>
    <col min="14420" max="14420" width="17.875" style="769" bestFit="1" customWidth="1"/>
    <col min="14421" max="14421" width="22.25" style="769" bestFit="1" customWidth="1"/>
    <col min="14422" max="14422" width="7.75" style="769" bestFit="1" customWidth="1"/>
    <col min="14423" max="14425" width="11.875" style="769" bestFit="1" customWidth="1"/>
    <col min="14426" max="14426" width="16.375" style="769" bestFit="1" customWidth="1"/>
    <col min="14427" max="14429" width="11.875" style="769" bestFit="1" customWidth="1"/>
    <col min="14430" max="14430" width="14.125" style="769" bestFit="1" customWidth="1"/>
    <col min="14431" max="14431" width="11.875" style="769" bestFit="1" customWidth="1"/>
    <col min="14432" max="14432" width="16.375" style="769" bestFit="1" customWidth="1"/>
    <col min="14433" max="14433" width="18.625" style="769" bestFit="1" customWidth="1"/>
    <col min="14434" max="14434" width="10.5" style="769" bestFit="1" customWidth="1"/>
    <col min="14435" max="14435" width="14.25" style="769" bestFit="1" customWidth="1"/>
    <col min="14436" max="14437" width="13.375" style="769" bestFit="1" customWidth="1"/>
    <col min="14438" max="14438" width="16.375" style="769" bestFit="1" customWidth="1"/>
    <col min="14439" max="14439" width="16.5" style="769" bestFit="1" customWidth="1"/>
    <col min="14440" max="14441" width="20.125" style="769" bestFit="1" customWidth="1"/>
    <col min="14442" max="14443" width="23" style="769" bestFit="1" customWidth="1"/>
    <col min="14444" max="14444" width="18.625" style="769" bestFit="1" customWidth="1"/>
    <col min="14445" max="14445" width="9.25" style="769" bestFit="1" customWidth="1"/>
    <col min="14446" max="14446" width="7.25" style="769" bestFit="1" customWidth="1"/>
    <col min="14447" max="14447" width="10.375" style="769" bestFit="1" customWidth="1"/>
    <col min="14448" max="14449" width="11.875" style="769" bestFit="1" customWidth="1"/>
    <col min="14450" max="14450" width="14.375" style="769" bestFit="1" customWidth="1"/>
    <col min="14451" max="14451" width="11.875" style="769" bestFit="1" customWidth="1"/>
    <col min="14452" max="14453" width="16.375" style="769" bestFit="1" customWidth="1"/>
    <col min="14454" max="14454" width="11.875" style="769" bestFit="1" customWidth="1"/>
    <col min="14455" max="14456" width="16.375" style="769" bestFit="1" customWidth="1"/>
    <col min="14457" max="14457" width="17.875" style="769" bestFit="1" customWidth="1"/>
    <col min="14458" max="14458" width="16.375" style="769" bestFit="1" customWidth="1"/>
    <col min="14459" max="14459" width="17.875" style="769" bestFit="1" customWidth="1"/>
    <col min="14460" max="14460" width="5.75" style="769" bestFit="1" customWidth="1"/>
    <col min="14461" max="14462" width="9.75" style="769" bestFit="1" customWidth="1"/>
    <col min="14463" max="14463" width="7.75" style="769" bestFit="1" customWidth="1"/>
    <col min="14464" max="14464" width="9.75" style="769" bestFit="1" customWidth="1"/>
    <col min="14465" max="14465" width="59.375" style="769" bestFit="1" customWidth="1"/>
    <col min="14466" max="14466" width="45.5" style="769" bestFit="1" customWidth="1"/>
    <col min="14467" max="14467" width="27.625" style="769" bestFit="1" customWidth="1"/>
    <col min="14468" max="14468" width="11.875" style="769" bestFit="1" customWidth="1"/>
    <col min="14469" max="14472" width="14.125" style="769" bestFit="1" customWidth="1"/>
    <col min="14473" max="14473" width="15.625" style="769" bestFit="1" customWidth="1"/>
    <col min="14474" max="14474" width="14.125" style="769" bestFit="1" customWidth="1"/>
    <col min="14475" max="14476" width="19.625" style="769" bestFit="1" customWidth="1"/>
    <col min="14477" max="14477" width="21.875" style="769" bestFit="1" customWidth="1"/>
    <col min="14478" max="14478" width="19.375" style="769" bestFit="1" customWidth="1"/>
    <col min="14479" max="14479" width="16.375" style="769" bestFit="1" customWidth="1"/>
    <col min="14480" max="14480" width="23" style="769" bestFit="1" customWidth="1"/>
    <col min="14481" max="14482" width="14.125" style="769" bestFit="1" customWidth="1"/>
    <col min="14483" max="14483" width="23.25" style="769" bestFit="1" customWidth="1"/>
    <col min="14484" max="14485" width="14.375" style="769" bestFit="1" customWidth="1"/>
    <col min="14486" max="14486" width="23.125" style="769" bestFit="1" customWidth="1"/>
    <col min="14487" max="14487" width="18.875" style="769" bestFit="1" customWidth="1"/>
    <col min="14488" max="14488" width="14.375" style="769" bestFit="1" customWidth="1"/>
    <col min="14489" max="14489" width="16.5" style="769" bestFit="1" customWidth="1"/>
    <col min="14490" max="14490" width="25.25" style="769" bestFit="1" customWidth="1"/>
    <col min="14491" max="14492" width="18.625" style="769" bestFit="1" customWidth="1"/>
    <col min="14493" max="14493" width="23" style="769" bestFit="1" customWidth="1"/>
    <col min="14494" max="14495" width="26.75" style="769" bestFit="1" customWidth="1"/>
    <col min="14496" max="14496" width="25.25" style="769" bestFit="1" customWidth="1"/>
    <col min="14497" max="14497" width="29.625" style="769" bestFit="1" customWidth="1"/>
    <col min="14498" max="14498" width="25.25" style="769" bestFit="1" customWidth="1"/>
    <col min="14499" max="14499" width="29.625" style="769" bestFit="1" customWidth="1"/>
    <col min="14500" max="14503" width="20.875" style="769" bestFit="1" customWidth="1"/>
    <col min="14504" max="14504" width="13.875" style="769" bestFit="1" customWidth="1"/>
    <col min="14505" max="14505" width="16.5" style="769" bestFit="1" customWidth="1"/>
    <col min="14506" max="14506" width="7.75" style="769" bestFit="1" customWidth="1"/>
    <col min="14507" max="14507" width="20.75" style="769" bestFit="1" customWidth="1"/>
    <col min="14508" max="14510" width="16.375" style="769" bestFit="1" customWidth="1"/>
    <col min="14511" max="14514" width="31" style="769" bestFit="1" customWidth="1"/>
    <col min="14515" max="14516" width="18.625" style="769" bestFit="1" customWidth="1"/>
    <col min="14517" max="14517" width="16.375" style="769" bestFit="1" customWidth="1"/>
    <col min="14518" max="14519" width="18.625" style="769" bestFit="1" customWidth="1"/>
    <col min="14520" max="14520" width="16.375" style="769" bestFit="1" customWidth="1"/>
    <col min="14521" max="14522" width="18.625" style="769" bestFit="1" customWidth="1"/>
    <col min="14523" max="14523" width="20.75" style="769" bestFit="1" customWidth="1"/>
    <col min="14524" max="14525" width="23" style="769" bestFit="1" customWidth="1"/>
    <col min="14526" max="14526" width="25.25" style="769" bestFit="1" customWidth="1"/>
    <col min="14527" max="14527" width="23" style="769" bestFit="1" customWidth="1"/>
    <col min="14528" max="14528" width="20.75" style="769" bestFit="1" customWidth="1"/>
    <col min="14529" max="14530" width="23" style="769" bestFit="1" customWidth="1"/>
    <col min="14531" max="14531" width="25.25" style="769" bestFit="1" customWidth="1"/>
    <col min="14532" max="14532" width="23" style="769" bestFit="1" customWidth="1"/>
    <col min="14533" max="14533" width="18.625" style="769" bestFit="1" customWidth="1"/>
    <col min="14534" max="14536" width="20.75" style="769" bestFit="1" customWidth="1"/>
    <col min="14537" max="14537" width="19.75" style="769" bestFit="1" customWidth="1"/>
    <col min="14538" max="14539" width="22" style="769" bestFit="1" customWidth="1"/>
    <col min="14540" max="14540" width="14.125" style="769" bestFit="1" customWidth="1"/>
    <col min="14541" max="14542" width="20.75" style="769" bestFit="1" customWidth="1"/>
    <col min="14543" max="14544" width="18.625" style="769" bestFit="1" customWidth="1"/>
    <col min="14545" max="14547" width="20.75" style="769" bestFit="1" customWidth="1"/>
    <col min="14548" max="14549" width="23" style="769" bestFit="1" customWidth="1"/>
    <col min="14550" max="14550" width="20.75" style="769" bestFit="1" customWidth="1"/>
    <col min="14551" max="14552" width="23" style="769" bestFit="1" customWidth="1"/>
    <col min="14553" max="14553" width="25.25" style="769" bestFit="1" customWidth="1"/>
    <col min="14554" max="14555" width="23" style="769" bestFit="1" customWidth="1"/>
    <col min="14556" max="14558" width="25.25" style="769" bestFit="1" customWidth="1"/>
    <col min="14559" max="14560" width="27.5" style="769" bestFit="1" customWidth="1"/>
    <col min="14561" max="14561" width="25.25" style="769" bestFit="1" customWidth="1"/>
    <col min="14562" max="14563" width="27.5" style="769" bestFit="1" customWidth="1"/>
    <col min="14564" max="14564" width="29.625" style="769" bestFit="1" customWidth="1"/>
    <col min="14565" max="14565" width="27.5" style="769" bestFit="1" customWidth="1"/>
    <col min="14566" max="14566" width="24.5" style="769" bestFit="1" customWidth="1"/>
    <col min="14567" max="14567" width="29" style="769" bestFit="1" customWidth="1"/>
    <col min="14568" max="14569" width="20.75" style="769" bestFit="1" customWidth="1"/>
    <col min="14570" max="14570" width="27.5" style="769" bestFit="1" customWidth="1"/>
    <col min="14571" max="14572" width="23" style="769" bestFit="1" customWidth="1"/>
    <col min="14573" max="14573" width="29.625" style="769" bestFit="1" customWidth="1"/>
    <col min="14574" max="14574" width="9.125" style="769" bestFit="1" customWidth="1"/>
    <col min="14575" max="14577" width="18.125" style="769" bestFit="1" customWidth="1"/>
    <col min="14578" max="14578" width="20.375" style="769" bestFit="1" customWidth="1"/>
    <col min="14579" max="14579" width="25.25" style="769" bestFit="1" customWidth="1"/>
    <col min="14580" max="14580" width="27.5" style="769" bestFit="1" customWidth="1"/>
    <col min="14581" max="14582" width="9.125" style="769" bestFit="1" customWidth="1"/>
    <col min="14583" max="14583" width="11.25" style="769" bestFit="1" customWidth="1"/>
    <col min="14584" max="14584" width="15" style="769" bestFit="1" customWidth="1"/>
    <col min="14585" max="14585" width="16.375" style="769" bestFit="1" customWidth="1"/>
    <col min="14586" max="14588" width="23.25" style="769" bestFit="1" customWidth="1"/>
    <col min="14589" max="14590" width="20.75" style="769" bestFit="1" customWidth="1"/>
    <col min="14591" max="14591" width="6.625" style="769" bestFit="1" customWidth="1"/>
    <col min="14592" max="14592" width="9" style="769"/>
    <col min="14593" max="14593" width="16.375" style="769" bestFit="1" customWidth="1"/>
    <col min="14594" max="14594" width="14.125" style="769" bestFit="1" customWidth="1"/>
    <col min="14595" max="14597" width="9.75" style="769" bestFit="1" customWidth="1"/>
    <col min="14598" max="14598" width="14.125" style="769" bestFit="1" customWidth="1"/>
    <col min="14599" max="14599" width="15.25" style="769" customWidth="1"/>
    <col min="14600" max="14600" width="14.125" style="769" bestFit="1" customWidth="1"/>
    <col min="14601" max="14601" width="15.25" style="769" bestFit="1" customWidth="1"/>
    <col min="14602" max="14604" width="13.625" style="769" bestFit="1" customWidth="1"/>
    <col min="14605" max="14605" width="12" style="769" bestFit="1" customWidth="1"/>
    <col min="14606" max="14606" width="22.125" style="769" bestFit="1" customWidth="1"/>
    <col min="14607" max="14608" width="30.125" style="769" bestFit="1" customWidth="1"/>
    <col min="14609" max="14610" width="21" style="769" bestFit="1" customWidth="1"/>
    <col min="14611" max="14611" width="18.75" style="769" bestFit="1" customWidth="1"/>
    <col min="14612" max="14612" width="21" style="769" bestFit="1" customWidth="1"/>
    <col min="14613" max="14614" width="9.75" style="769" bestFit="1" customWidth="1"/>
    <col min="14615" max="14615" width="18.875" style="769" bestFit="1" customWidth="1"/>
    <col min="14616" max="14616" width="9.75" style="769" bestFit="1" customWidth="1"/>
    <col min="14617" max="14617" width="18.875" style="769" bestFit="1" customWidth="1"/>
    <col min="14618" max="14619" width="9.75" style="769" bestFit="1" customWidth="1"/>
    <col min="14620" max="14621" width="12.125" style="769" bestFit="1" customWidth="1"/>
    <col min="14622" max="14622" width="7.125" style="769" bestFit="1" customWidth="1"/>
    <col min="14623" max="14623" width="9.75" style="769" bestFit="1" customWidth="1"/>
    <col min="14624" max="14624" width="15.5" style="769" bestFit="1" customWidth="1"/>
    <col min="14625" max="14625" width="19.375" style="769" bestFit="1" customWidth="1"/>
    <col min="14626" max="14626" width="5.75" style="769" bestFit="1" customWidth="1"/>
    <col min="14627" max="14627" width="9.75" style="769" bestFit="1" customWidth="1"/>
    <col min="14628" max="14628" width="11.875" style="769" bestFit="1" customWidth="1"/>
    <col min="14629" max="14629" width="9.125" style="769" bestFit="1" customWidth="1"/>
    <col min="14630" max="14630" width="10.5" style="769" bestFit="1" customWidth="1"/>
    <col min="14631" max="14631" width="16.375" style="769" bestFit="1" customWidth="1"/>
    <col min="14632" max="14632" width="12.125" style="769" bestFit="1" customWidth="1"/>
    <col min="14633" max="14633" width="10.375" style="769" bestFit="1" customWidth="1"/>
    <col min="14634" max="14634" width="11.875" style="769" bestFit="1" customWidth="1"/>
    <col min="14635" max="14643" width="16.375" style="769" bestFit="1" customWidth="1"/>
    <col min="14644" max="14644" width="10.625" style="769" bestFit="1" customWidth="1"/>
    <col min="14645" max="14645" width="11.875" style="769" bestFit="1" customWidth="1"/>
    <col min="14646" max="14646" width="16.375" style="769" bestFit="1" customWidth="1"/>
    <col min="14647" max="14647" width="20.75" style="769" bestFit="1" customWidth="1"/>
    <col min="14648" max="14648" width="16.375" style="769" bestFit="1" customWidth="1"/>
    <col min="14649" max="14649" width="20.75" style="769" bestFit="1" customWidth="1"/>
    <col min="14650" max="14650" width="16.375" style="769" bestFit="1" customWidth="1"/>
    <col min="14651" max="14651" width="20.75" style="769" bestFit="1" customWidth="1"/>
    <col min="14652" max="14652" width="16.375" style="769" bestFit="1" customWidth="1"/>
    <col min="14653" max="14653" width="20.75" style="769" bestFit="1" customWidth="1"/>
    <col min="14654" max="14654" width="16.375" style="769" bestFit="1" customWidth="1"/>
    <col min="14655" max="14655" width="20.75" style="769" bestFit="1" customWidth="1"/>
    <col min="14656" max="14656" width="14.125" style="769" bestFit="1" customWidth="1"/>
    <col min="14657" max="14657" width="18.625" style="769" bestFit="1" customWidth="1"/>
    <col min="14658" max="14658" width="16.375" style="769" bestFit="1" customWidth="1"/>
    <col min="14659" max="14659" width="20.75" style="769" bestFit="1" customWidth="1"/>
    <col min="14660" max="14660" width="16.375" style="769" bestFit="1" customWidth="1"/>
    <col min="14661" max="14661" width="20.75" style="769" bestFit="1" customWidth="1"/>
    <col min="14662" max="14667" width="23" style="769" bestFit="1" customWidth="1"/>
    <col min="14668" max="14669" width="18.625" style="769" bestFit="1" customWidth="1"/>
    <col min="14670" max="14670" width="10.5" style="769" bestFit="1" customWidth="1"/>
    <col min="14671" max="14671" width="11.875" style="769" bestFit="1" customWidth="1"/>
    <col min="14672" max="14672" width="10.5" style="769" bestFit="1" customWidth="1"/>
    <col min="14673" max="14674" width="11.875" style="769" bestFit="1" customWidth="1"/>
    <col min="14675" max="14675" width="16.375" style="769" bestFit="1" customWidth="1"/>
    <col min="14676" max="14676" width="17.875" style="769" bestFit="1" customWidth="1"/>
    <col min="14677" max="14677" width="22.25" style="769" bestFit="1" customWidth="1"/>
    <col min="14678" max="14678" width="7.75" style="769" bestFit="1" customWidth="1"/>
    <col min="14679" max="14681" width="11.875" style="769" bestFit="1" customWidth="1"/>
    <col min="14682" max="14682" width="16.375" style="769" bestFit="1" customWidth="1"/>
    <col min="14683" max="14685" width="11.875" style="769" bestFit="1" customWidth="1"/>
    <col min="14686" max="14686" width="14.125" style="769" bestFit="1" customWidth="1"/>
    <col min="14687" max="14687" width="11.875" style="769" bestFit="1" customWidth="1"/>
    <col min="14688" max="14688" width="16.375" style="769" bestFit="1" customWidth="1"/>
    <col min="14689" max="14689" width="18.625" style="769" bestFit="1" customWidth="1"/>
    <col min="14690" max="14690" width="10.5" style="769" bestFit="1" customWidth="1"/>
    <col min="14691" max="14691" width="14.25" style="769" bestFit="1" customWidth="1"/>
    <col min="14692" max="14693" width="13.375" style="769" bestFit="1" customWidth="1"/>
    <col min="14694" max="14694" width="16.375" style="769" bestFit="1" customWidth="1"/>
    <col min="14695" max="14695" width="16.5" style="769" bestFit="1" customWidth="1"/>
    <col min="14696" max="14697" width="20.125" style="769" bestFit="1" customWidth="1"/>
    <col min="14698" max="14699" width="23" style="769" bestFit="1" customWidth="1"/>
    <col min="14700" max="14700" width="18.625" style="769" bestFit="1" customWidth="1"/>
    <col min="14701" max="14701" width="9.25" style="769" bestFit="1" customWidth="1"/>
    <col min="14702" max="14702" width="7.25" style="769" bestFit="1" customWidth="1"/>
    <col min="14703" max="14703" width="10.375" style="769" bestFit="1" customWidth="1"/>
    <col min="14704" max="14705" width="11.875" style="769" bestFit="1" customWidth="1"/>
    <col min="14706" max="14706" width="14.375" style="769" bestFit="1" customWidth="1"/>
    <col min="14707" max="14707" width="11.875" style="769" bestFit="1" customWidth="1"/>
    <col min="14708" max="14709" width="16.375" style="769" bestFit="1" customWidth="1"/>
    <col min="14710" max="14710" width="11.875" style="769" bestFit="1" customWidth="1"/>
    <col min="14711" max="14712" width="16.375" style="769" bestFit="1" customWidth="1"/>
    <col min="14713" max="14713" width="17.875" style="769" bestFit="1" customWidth="1"/>
    <col min="14714" max="14714" width="16.375" style="769" bestFit="1" customWidth="1"/>
    <col min="14715" max="14715" width="17.875" style="769" bestFit="1" customWidth="1"/>
    <col min="14716" max="14716" width="5.75" style="769" bestFit="1" customWidth="1"/>
    <col min="14717" max="14718" width="9.75" style="769" bestFit="1" customWidth="1"/>
    <col min="14719" max="14719" width="7.75" style="769" bestFit="1" customWidth="1"/>
    <col min="14720" max="14720" width="9.75" style="769" bestFit="1" customWidth="1"/>
    <col min="14721" max="14721" width="59.375" style="769" bestFit="1" customWidth="1"/>
    <col min="14722" max="14722" width="45.5" style="769" bestFit="1" customWidth="1"/>
    <col min="14723" max="14723" width="27.625" style="769" bestFit="1" customWidth="1"/>
    <col min="14724" max="14724" width="11.875" style="769" bestFit="1" customWidth="1"/>
    <col min="14725" max="14728" width="14.125" style="769" bestFit="1" customWidth="1"/>
    <col min="14729" max="14729" width="15.625" style="769" bestFit="1" customWidth="1"/>
    <col min="14730" max="14730" width="14.125" style="769" bestFit="1" customWidth="1"/>
    <col min="14731" max="14732" width="19.625" style="769" bestFit="1" customWidth="1"/>
    <col min="14733" max="14733" width="21.875" style="769" bestFit="1" customWidth="1"/>
    <col min="14734" max="14734" width="19.375" style="769" bestFit="1" customWidth="1"/>
    <col min="14735" max="14735" width="16.375" style="769" bestFit="1" customWidth="1"/>
    <col min="14736" max="14736" width="23" style="769" bestFit="1" customWidth="1"/>
    <col min="14737" max="14738" width="14.125" style="769" bestFit="1" customWidth="1"/>
    <col min="14739" max="14739" width="23.25" style="769" bestFit="1" customWidth="1"/>
    <col min="14740" max="14741" width="14.375" style="769" bestFit="1" customWidth="1"/>
    <col min="14742" max="14742" width="23.125" style="769" bestFit="1" customWidth="1"/>
    <col min="14743" max="14743" width="18.875" style="769" bestFit="1" customWidth="1"/>
    <col min="14744" max="14744" width="14.375" style="769" bestFit="1" customWidth="1"/>
    <col min="14745" max="14745" width="16.5" style="769" bestFit="1" customWidth="1"/>
    <col min="14746" max="14746" width="25.25" style="769" bestFit="1" customWidth="1"/>
    <col min="14747" max="14748" width="18.625" style="769" bestFit="1" customWidth="1"/>
    <col min="14749" max="14749" width="23" style="769" bestFit="1" customWidth="1"/>
    <col min="14750" max="14751" width="26.75" style="769" bestFit="1" customWidth="1"/>
    <col min="14752" max="14752" width="25.25" style="769" bestFit="1" customWidth="1"/>
    <col min="14753" max="14753" width="29.625" style="769" bestFit="1" customWidth="1"/>
    <col min="14754" max="14754" width="25.25" style="769" bestFit="1" customWidth="1"/>
    <col min="14755" max="14755" width="29.625" style="769" bestFit="1" customWidth="1"/>
    <col min="14756" max="14759" width="20.875" style="769" bestFit="1" customWidth="1"/>
    <col min="14760" max="14760" width="13.875" style="769" bestFit="1" customWidth="1"/>
    <col min="14761" max="14761" width="16.5" style="769" bestFit="1" customWidth="1"/>
    <col min="14762" max="14762" width="7.75" style="769" bestFit="1" customWidth="1"/>
    <col min="14763" max="14763" width="20.75" style="769" bestFit="1" customWidth="1"/>
    <col min="14764" max="14766" width="16.375" style="769" bestFit="1" customWidth="1"/>
    <col min="14767" max="14770" width="31" style="769" bestFit="1" customWidth="1"/>
    <col min="14771" max="14772" width="18.625" style="769" bestFit="1" customWidth="1"/>
    <col min="14773" max="14773" width="16.375" style="769" bestFit="1" customWidth="1"/>
    <col min="14774" max="14775" width="18.625" style="769" bestFit="1" customWidth="1"/>
    <col min="14776" max="14776" width="16.375" style="769" bestFit="1" customWidth="1"/>
    <col min="14777" max="14778" width="18.625" style="769" bestFit="1" customWidth="1"/>
    <col min="14779" max="14779" width="20.75" style="769" bestFit="1" customWidth="1"/>
    <col min="14780" max="14781" width="23" style="769" bestFit="1" customWidth="1"/>
    <col min="14782" max="14782" width="25.25" style="769" bestFit="1" customWidth="1"/>
    <col min="14783" max="14783" width="23" style="769" bestFit="1" customWidth="1"/>
    <col min="14784" max="14784" width="20.75" style="769" bestFit="1" customWidth="1"/>
    <col min="14785" max="14786" width="23" style="769" bestFit="1" customWidth="1"/>
    <col min="14787" max="14787" width="25.25" style="769" bestFit="1" customWidth="1"/>
    <col min="14788" max="14788" width="23" style="769" bestFit="1" customWidth="1"/>
    <col min="14789" max="14789" width="18.625" style="769" bestFit="1" customWidth="1"/>
    <col min="14790" max="14792" width="20.75" style="769" bestFit="1" customWidth="1"/>
    <col min="14793" max="14793" width="19.75" style="769" bestFit="1" customWidth="1"/>
    <col min="14794" max="14795" width="22" style="769" bestFit="1" customWidth="1"/>
    <col min="14796" max="14796" width="14.125" style="769" bestFit="1" customWidth="1"/>
    <col min="14797" max="14798" width="20.75" style="769" bestFit="1" customWidth="1"/>
    <col min="14799" max="14800" width="18.625" style="769" bestFit="1" customWidth="1"/>
    <col min="14801" max="14803" width="20.75" style="769" bestFit="1" customWidth="1"/>
    <col min="14804" max="14805" width="23" style="769" bestFit="1" customWidth="1"/>
    <col min="14806" max="14806" width="20.75" style="769" bestFit="1" customWidth="1"/>
    <col min="14807" max="14808" width="23" style="769" bestFit="1" customWidth="1"/>
    <col min="14809" max="14809" width="25.25" style="769" bestFit="1" customWidth="1"/>
    <col min="14810" max="14811" width="23" style="769" bestFit="1" customWidth="1"/>
    <col min="14812" max="14814" width="25.25" style="769" bestFit="1" customWidth="1"/>
    <col min="14815" max="14816" width="27.5" style="769" bestFit="1" customWidth="1"/>
    <col min="14817" max="14817" width="25.25" style="769" bestFit="1" customWidth="1"/>
    <col min="14818" max="14819" width="27.5" style="769" bestFit="1" customWidth="1"/>
    <col min="14820" max="14820" width="29.625" style="769" bestFit="1" customWidth="1"/>
    <col min="14821" max="14821" width="27.5" style="769" bestFit="1" customWidth="1"/>
    <col min="14822" max="14822" width="24.5" style="769" bestFit="1" customWidth="1"/>
    <col min="14823" max="14823" width="29" style="769" bestFit="1" customWidth="1"/>
    <col min="14824" max="14825" width="20.75" style="769" bestFit="1" customWidth="1"/>
    <col min="14826" max="14826" width="27.5" style="769" bestFit="1" customWidth="1"/>
    <col min="14827" max="14828" width="23" style="769" bestFit="1" customWidth="1"/>
    <col min="14829" max="14829" width="29.625" style="769" bestFit="1" customWidth="1"/>
    <col min="14830" max="14830" width="9.125" style="769" bestFit="1" customWidth="1"/>
    <col min="14831" max="14833" width="18.125" style="769" bestFit="1" customWidth="1"/>
    <col min="14834" max="14834" width="20.375" style="769" bestFit="1" customWidth="1"/>
    <col min="14835" max="14835" width="25.25" style="769" bestFit="1" customWidth="1"/>
    <col min="14836" max="14836" width="27.5" style="769" bestFit="1" customWidth="1"/>
    <col min="14837" max="14838" width="9.125" style="769" bestFit="1" customWidth="1"/>
    <col min="14839" max="14839" width="11.25" style="769" bestFit="1" customWidth="1"/>
    <col min="14840" max="14840" width="15" style="769" bestFit="1" customWidth="1"/>
    <col min="14841" max="14841" width="16.375" style="769" bestFit="1" customWidth="1"/>
    <col min="14842" max="14844" width="23.25" style="769" bestFit="1" customWidth="1"/>
    <col min="14845" max="14846" width="20.75" style="769" bestFit="1" customWidth="1"/>
    <col min="14847" max="14847" width="6.625" style="769" bestFit="1" customWidth="1"/>
    <col min="14848" max="14848" width="9" style="769"/>
    <col min="14849" max="14849" width="16.375" style="769" bestFit="1" customWidth="1"/>
    <col min="14850" max="14850" width="14.125" style="769" bestFit="1" customWidth="1"/>
    <col min="14851" max="14853" width="9.75" style="769" bestFit="1" customWidth="1"/>
    <col min="14854" max="14854" width="14.125" style="769" bestFit="1" customWidth="1"/>
    <col min="14855" max="14855" width="15.25" style="769" customWidth="1"/>
    <col min="14856" max="14856" width="14.125" style="769" bestFit="1" customWidth="1"/>
    <col min="14857" max="14857" width="15.25" style="769" bestFit="1" customWidth="1"/>
    <col min="14858" max="14860" width="13.625" style="769" bestFit="1" customWidth="1"/>
    <col min="14861" max="14861" width="12" style="769" bestFit="1" customWidth="1"/>
    <col min="14862" max="14862" width="22.125" style="769" bestFit="1" customWidth="1"/>
    <col min="14863" max="14864" width="30.125" style="769" bestFit="1" customWidth="1"/>
    <col min="14865" max="14866" width="21" style="769" bestFit="1" customWidth="1"/>
    <col min="14867" max="14867" width="18.75" style="769" bestFit="1" customWidth="1"/>
    <col min="14868" max="14868" width="21" style="769" bestFit="1" customWidth="1"/>
    <col min="14869" max="14870" width="9.75" style="769" bestFit="1" customWidth="1"/>
    <col min="14871" max="14871" width="18.875" style="769" bestFit="1" customWidth="1"/>
    <col min="14872" max="14872" width="9.75" style="769" bestFit="1" customWidth="1"/>
    <col min="14873" max="14873" width="18.875" style="769" bestFit="1" customWidth="1"/>
    <col min="14874" max="14875" width="9.75" style="769" bestFit="1" customWidth="1"/>
    <col min="14876" max="14877" width="12.125" style="769" bestFit="1" customWidth="1"/>
    <col min="14878" max="14878" width="7.125" style="769" bestFit="1" customWidth="1"/>
    <col min="14879" max="14879" width="9.75" style="769" bestFit="1" customWidth="1"/>
    <col min="14880" max="14880" width="15.5" style="769" bestFit="1" customWidth="1"/>
    <col min="14881" max="14881" width="19.375" style="769" bestFit="1" customWidth="1"/>
    <col min="14882" max="14882" width="5.75" style="769" bestFit="1" customWidth="1"/>
    <col min="14883" max="14883" width="9.75" style="769" bestFit="1" customWidth="1"/>
    <col min="14884" max="14884" width="11.875" style="769" bestFit="1" customWidth="1"/>
    <col min="14885" max="14885" width="9.125" style="769" bestFit="1" customWidth="1"/>
    <col min="14886" max="14886" width="10.5" style="769" bestFit="1" customWidth="1"/>
    <col min="14887" max="14887" width="16.375" style="769" bestFit="1" customWidth="1"/>
    <col min="14888" max="14888" width="12.125" style="769" bestFit="1" customWidth="1"/>
    <col min="14889" max="14889" width="10.375" style="769" bestFit="1" customWidth="1"/>
    <col min="14890" max="14890" width="11.875" style="769" bestFit="1" customWidth="1"/>
    <col min="14891" max="14899" width="16.375" style="769" bestFit="1" customWidth="1"/>
    <col min="14900" max="14900" width="10.625" style="769" bestFit="1" customWidth="1"/>
    <col min="14901" max="14901" width="11.875" style="769" bestFit="1" customWidth="1"/>
    <col min="14902" max="14902" width="16.375" style="769" bestFit="1" customWidth="1"/>
    <col min="14903" max="14903" width="20.75" style="769" bestFit="1" customWidth="1"/>
    <col min="14904" max="14904" width="16.375" style="769" bestFit="1" customWidth="1"/>
    <col min="14905" max="14905" width="20.75" style="769" bestFit="1" customWidth="1"/>
    <col min="14906" max="14906" width="16.375" style="769" bestFit="1" customWidth="1"/>
    <col min="14907" max="14907" width="20.75" style="769" bestFit="1" customWidth="1"/>
    <col min="14908" max="14908" width="16.375" style="769" bestFit="1" customWidth="1"/>
    <col min="14909" max="14909" width="20.75" style="769" bestFit="1" customWidth="1"/>
    <col min="14910" max="14910" width="16.375" style="769" bestFit="1" customWidth="1"/>
    <col min="14911" max="14911" width="20.75" style="769" bestFit="1" customWidth="1"/>
    <col min="14912" max="14912" width="14.125" style="769" bestFit="1" customWidth="1"/>
    <col min="14913" max="14913" width="18.625" style="769" bestFit="1" customWidth="1"/>
    <col min="14914" max="14914" width="16.375" style="769" bestFit="1" customWidth="1"/>
    <col min="14915" max="14915" width="20.75" style="769" bestFit="1" customWidth="1"/>
    <col min="14916" max="14916" width="16.375" style="769" bestFit="1" customWidth="1"/>
    <col min="14917" max="14917" width="20.75" style="769" bestFit="1" customWidth="1"/>
    <col min="14918" max="14923" width="23" style="769" bestFit="1" customWidth="1"/>
    <col min="14924" max="14925" width="18.625" style="769" bestFit="1" customWidth="1"/>
    <col min="14926" max="14926" width="10.5" style="769" bestFit="1" customWidth="1"/>
    <col min="14927" max="14927" width="11.875" style="769" bestFit="1" customWidth="1"/>
    <col min="14928" max="14928" width="10.5" style="769" bestFit="1" customWidth="1"/>
    <col min="14929" max="14930" width="11.875" style="769" bestFit="1" customWidth="1"/>
    <col min="14931" max="14931" width="16.375" style="769" bestFit="1" customWidth="1"/>
    <col min="14932" max="14932" width="17.875" style="769" bestFit="1" customWidth="1"/>
    <col min="14933" max="14933" width="22.25" style="769" bestFit="1" customWidth="1"/>
    <col min="14934" max="14934" width="7.75" style="769" bestFit="1" customWidth="1"/>
    <col min="14935" max="14937" width="11.875" style="769" bestFit="1" customWidth="1"/>
    <col min="14938" max="14938" width="16.375" style="769" bestFit="1" customWidth="1"/>
    <col min="14939" max="14941" width="11.875" style="769" bestFit="1" customWidth="1"/>
    <col min="14942" max="14942" width="14.125" style="769" bestFit="1" customWidth="1"/>
    <col min="14943" max="14943" width="11.875" style="769" bestFit="1" customWidth="1"/>
    <col min="14944" max="14944" width="16.375" style="769" bestFit="1" customWidth="1"/>
    <col min="14945" max="14945" width="18.625" style="769" bestFit="1" customWidth="1"/>
    <col min="14946" max="14946" width="10.5" style="769" bestFit="1" customWidth="1"/>
    <col min="14947" max="14947" width="14.25" style="769" bestFit="1" customWidth="1"/>
    <col min="14948" max="14949" width="13.375" style="769" bestFit="1" customWidth="1"/>
    <col min="14950" max="14950" width="16.375" style="769" bestFit="1" customWidth="1"/>
    <col min="14951" max="14951" width="16.5" style="769" bestFit="1" customWidth="1"/>
    <col min="14952" max="14953" width="20.125" style="769" bestFit="1" customWidth="1"/>
    <col min="14954" max="14955" width="23" style="769" bestFit="1" customWidth="1"/>
    <col min="14956" max="14956" width="18.625" style="769" bestFit="1" customWidth="1"/>
    <col min="14957" max="14957" width="9.25" style="769" bestFit="1" customWidth="1"/>
    <col min="14958" max="14958" width="7.25" style="769" bestFit="1" customWidth="1"/>
    <col min="14959" max="14959" width="10.375" style="769" bestFit="1" customWidth="1"/>
    <col min="14960" max="14961" width="11.875" style="769" bestFit="1" customWidth="1"/>
    <col min="14962" max="14962" width="14.375" style="769" bestFit="1" customWidth="1"/>
    <col min="14963" max="14963" width="11.875" style="769" bestFit="1" customWidth="1"/>
    <col min="14964" max="14965" width="16.375" style="769" bestFit="1" customWidth="1"/>
    <col min="14966" max="14966" width="11.875" style="769" bestFit="1" customWidth="1"/>
    <col min="14967" max="14968" width="16.375" style="769" bestFit="1" customWidth="1"/>
    <col min="14969" max="14969" width="17.875" style="769" bestFit="1" customWidth="1"/>
    <col min="14970" max="14970" width="16.375" style="769" bestFit="1" customWidth="1"/>
    <col min="14971" max="14971" width="17.875" style="769" bestFit="1" customWidth="1"/>
    <col min="14972" max="14972" width="5.75" style="769" bestFit="1" customWidth="1"/>
    <col min="14973" max="14974" width="9.75" style="769" bestFit="1" customWidth="1"/>
    <col min="14975" max="14975" width="7.75" style="769" bestFit="1" customWidth="1"/>
    <col min="14976" max="14976" width="9.75" style="769" bestFit="1" customWidth="1"/>
    <col min="14977" max="14977" width="59.375" style="769" bestFit="1" customWidth="1"/>
    <col min="14978" max="14978" width="45.5" style="769" bestFit="1" customWidth="1"/>
    <col min="14979" max="14979" width="27.625" style="769" bestFit="1" customWidth="1"/>
    <col min="14980" max="14980" width="11.875" style="769" bestFit="1" customWidth="1"/>
    <col min="14981" max="14984" width="14.125" style="769" bestFit="1" customWidth="1"/>
    <col min="14985" max="14985" width="15.625" style="769" bestFit="1" customWidth="1"/>
    <col min="14986" max="14986" width="14.125" style="769" bestFit="1" customWidth="1"/>
    <col min="14987" max="14988" width="19.625" style="769" bestFit="1" customWidth="1"/>
    <col min="14989" max="14989" width="21.875" style="769" bestFit="1" customWidth="1"/>
    <col min="14990" max="14990" width="19.375" style="769" bestFit="1" customWidth="1"/>
    <col min="14991" max="14991" width="16.375" style="769" bestFit="1" customWidth="1"/>
    <col min="14992" max="14992" width="23" style="769" bestFit="1" customWidth="1"/>
    <col min="14993" max="14994" width="14.125" style="769" bestFit="1" customWidth="1"/>
    <col min="14995" max="14995" width="23.25" style="769" bestFit="1" customWidth="1"/>
    <col min="14996" max="14997" width="14.375" style="769" bestFit="1" customWidth="1"/>
    <col min="14998" max="14998" width="23.125" style="769" bestFit="1" customWidth="1"/>
    <col min="14999" max="14999" width="18.875" style="769" bestFit="1" customWidth="1"/>
    <col min="15000" max="15000" width="14.375" style="769" bestFit="1" customWidth="1"/>
    <col min="15001" max="15001" width="16.5" style="769" bestFit="1" customWidth="1"/>
    <col min="15002" max="15002" width="25.25" style="769" bestFit="1" customWidth="1"/>
    <col min="15003" max="15004" width="18.625" style="769" bestFit="1" customWidth="1"/>
    <col min="15005" max="15005" width="23" style="769" bestFit="1" customWidth="1"/>
    <col min="15006" max="15007" width="26.75" style="769" bestFit="1" customWidth="1"/>
    <col min="15008" max="15008" width="25.25" style="769" bestFit="1" customWidth="1"/>
    <col min="15009" max="15009" width="29.625" style="769" bestFit="1" customWidth="1"/>
    <col min="15010" max="15010" width="25.25" style="769" bestFit="1" customWidth="1"/>
    <col min="15011" max="15011" width="29.625" style="769" bestFit="1" customWidth="1"/>
    <col min="15012" max="15015" width="20.875" style="769" bestFit="1" customWidth="1"/>
    <col min="15016" max="15016" width="13.875" style="769" bestFit="1" customWidth="1"/>
    <col min="15017" max="15017" width="16.5" style="769" bestFit="1" customWidth="1"/>
    <col min="15018" max="15018" width="7.75" style="769" bestFit="1" customWidth="1"/>
    <col min="15019" max="15019" width="20.75" style="769" bestFit="1" customWidth="1"/>
    <col min="15020" max="15022" width="16.375" style="769" bestFit="1" customWidth="1"/>
    <col min="15023" max="15026" width="31" style="769" bestFit="1" customWidth="1"/>
    <col min="15027" max="15028" width="18.625" style="769" bestFit="1" customWidth="1"/>
    <col min="15029" max="15029" width="16.375" style="769" bestFit="1" customWidth="1"/>
    <col min="15030" max="15031" width="18.625" style="769" bestFit="1" customWidth="1"/>
    <col min="15032" max="15032" width="16.375" style="769" bestFit="1" customWidth="1"/>
    <col min="15033" max="15034" width="18.625" style="769" bestFit="1" customWidth="1"/>
    <col min="15035" max="15035" width="20.75" style="769" bestFit="1" customWidth="1"/>
    <col min="15036" max="15037" width="23" style="769" bestFit="1" customWidth="1"/>
    <col min="15038" max="15038" width="25.25" style="769" bestFit="1" customWidth="1"/>
    <col min="15039" max="15039" width="23" style="769" bestFit="1" customWidth="1"/>
    <col min="15040" max="15040" width="20.75" style="769" bestFit="1" customWidth="1"/>
    <col min="15041" max="15042" width="23" style="769" bestFit="1" customWidth="1"/>
    <col min="15043" max="15043" width="25.25" style="769" bestFit="1" customWidth="1"/>
    <col min="15044" max="15044" width="23" style="769" bestFit="1" customWidth="1"/>
    <col min="15045" max="15045" width="18.625" style="769" bestFit="1" customWidth="1"/>
    <col min="15046" max="15048" width="20.75" style="769" bestFit="1" customWidth="1"/>
    <col min="15049" max="15049" width="19.75" style="769" bestFit="1" customWidth="1"/>
    <col min="15050" max="15051" width="22" style="769" bestFit="1" customWidth="1"/>
    <col min="15052" max="15052" width="14.125" style="769" bestFit="1" customWidth="1"/>
    <col min="15053" max="15054" width="20.75" style="769" bestFit="1" customWidth="1"/>
    <col min="15055" max="15056" width="18.625" style="769" bestFit="1" customWidth="1"/>
    <col min="15057" max="15059" width="20.75" style="769" bestFit="1" customWidth="1"/>
    <col min="15060" max="15061" width="23" style="769" bestFit="1" customWidth="1"/>
    <col min="15062" max="15062" width="20.75" style="769" bestFit="1" customWidth="1"/>
    <col min="15063" max="15064" width="23" style="769" bestFit="1" customWidth="1"/>
    <col min="15065" max="15065" width="25.25" style="769" bestFit="1" customWidth="1"/>
    <col min="15066" max="15067" width="23" style="769" bestFit="1" customWidth="1"/>
    <col min="15068" max="15070" width="25.25" style="769" bestFit="1" customWidth="1"/>
    <col min="15071" max="15072" width="27.5" style="769" bestFit="1" customWidth="1"/>
    <col min="15073" max="15073" width="25.25" style="769" bestFit="1" customWidth="1"/>
    <col min="15074" max="15075" width="27.5" style="769" bestFit="1" customWidth="1"/>
    <col min="15076" max="15076" width="29.625" style="769" bestFit="1" customWidth="1"/>
    <col min="15077" max="15077" width="27.5" style="769" bestFit="1" customWidth="1"/>
    <col min="15078" max="15078" width="24.5" style="769" bestFit="1" customWidth="1"/>
    <col min="15079" max="15079" width="29" style="769" bestFit="1" customWidth="1"/>
    <col min="15080" max="15081" width="20.75" style="769" bestFit="1" customWidth="1"/>
    <col min="15082" max="15082" width="27.5" style="769" bestFit="1" customWidth="1"/>
    <col min="15083" max="15084" width="23" style="769" bestFit="1" customWidth="1"/>
    <col min="15085" max="15085" width="29.625" style="769" bestFit="1" customWidth="1"/>
    <col min="15086" max="15086" width="9.125" style="769" bestFit="1" customWidth="1"/>
    <col min="15087" max="15089" width="18.125" style="769" bestFit="1" customWidth="1"/>
    <col min="15090" max="15090" width="20.375" style="769" bestFit="1" customWidth="1"/>
    <col min="15091" max="15091" width="25.25" style="769" bestFit="1" customWidth="1"/>
    <col min="15092" max="15092" width="27.5" style="769" bestFit="1" customWidth="1"/>
    <col min="15093" max="15094" width="9.125" style="769" bestFit="1" customWidth="1"/>
    <col min="15095" max="15095" width="11.25" style="769" bestFit="1" customWidth="1"/>
    <col min="15096" max="15096" width="15" style="769" bestFit="1" customWidth="1"/>
    <col min="15097" max="15097" width="16.375" style="769" bestFit="1" customWidth="1"/>
    <col min="15098" max="15100" width="23.25" style="769" bestFit="1" customWidth="1"/>
    <col min="15101" max="15102" width="20.75" style="769" bestFit="1" customWidth="1"/>
    <col min="15103" max="15103" width="6.625" style="769" bestFit="1" customWidth="1"/>
    <col min="15104" max="15104" width="9" style="769"/>
    <col min="15105" max="15105" width="16.375" style="769" bestFit="1" customWidth="1"/>
    <col min="15106" max="15106" width="14.125" style="769" bestFit="1" customWidth="1"/>
    <col min="15107" max="15109" width="9.75" style="769" bestFit="1" customWidth="1"/>
    <col min="15110" max="15110" width="14.125" style="769" bestFit="1" customWidth="1"/>
    <col min="15111" max="15111" width="15.25" style="769" customWidth="1"/>
    <col min="15112" max="15112" width="14.125" style="769" bestFit="1" customWidth="1"/>
    <col min="15113" max="15113" width="15.25" style="769" bestFit="1" customWidth="1"/>
    <col min="15114" max="15116" width="13.625" style="769" bestFit="1" customWidth="1"/>
    <col min="15117" max="15117" width="12" style="769" bestFit="1" customWidth="1"/>
    <col min="15118" max="15118" width="22.125" style="769" bestFit="1" customWidth="1"/>
    <col min="15119" max="15120" width="30.125" style="769" bestFit="1" customWidth="1"/>
    <col min="15121" max="15122" width="21" style="769" bestFit="1" customWidth="1"/>
    <col min="15123" max="15123" width="18.75" style="769" bestFit="1" customWidth="1"/>
    <col min="15124" max="15124" width="21" style="769" bestFit="1" customWidth="1"/>
    <col min="15125" max="15126" width="9.75" style="769" bestFit="1" customWidth="1"/>
    <col min="15127" max="15127" width="18.875" style="769" bestFit="1" customWidth="1"/>
    <col min="15128" max="15128" width="9.75" style="769" bestFit="1" customWidth="1"/>
    <col min="15129" max="15129" width="18.875" style="769" bestFit="1" customWidth="1"/>
    <col min="15130" max="15131" width="9.75" style="769" bestFit="1" customWidth="1"/>
    <col min="15132" max="15133" width="12.125" style="769" bestFit="1" customWidth="1"/>
    <col min="15134" max="15134" width="7.125" style="769" bestFit="1" customWidth="1"/>
    <col min="15135" max="15135" width="9.75" style="769" bestFit="1" customWidth="1"/>
    <col min="15136" max="15136" width="15.5" style="769" bestFit="1" customWidth="1"/>
    <col min="15137" max="15137" width="19.375" style="769" bestFit="1" customWidth="1"/>
    <col min="15138" max="15138" width="5.75" style="769" bestFit="1" customWidth="1"/>
    <col min="15139" max="15139" width="9.75" style="769" bestFit="1" customWidth="1"/>
    <col min="15140" max="15140" width="11.875" style="769" bestFit="1" customWidth="1"/>
    <col min="15141" max="15141" width="9.125" style="769" bestFit="1" customWidth="1"/>
    <col min="15142" max="15142" width="10.5" style="769" bestFit="1" customWidth="1"/>
    <col min="15143" max="15143" width="16.375" style="769" bestFit="1" customWidth="1"/>
    <col min="15144" max="15144" width="12.125" style="769" bestFit="1" customWidth="1"/>
    <col min="15145" max="15145" width="10.375" style="769" bestFit="1" customWidth="1"/>
    <col min="15146" max="15146" width="11.875" style="769" bestFit="1" customWidth="1"/>
    <col min="15147" max="15155" width="16.375" style="769" bestFit="1" customWidth="1"/>
    <col min="15156" max="15156" width="10.625" style="769" bestFit="1" customWidth="1"/>
    <col min="15157" max="15157" width="11.875" style="769" bestFit="1" customWidth="1"/>
    <col min="15158" max="15158" width="16.375" style="769" bestFit="1" customWidth="1"/>
    <col min="15159" max="15159" width="20.75" style="769" bestFit="1" customWidth="1"/>
    <col min="15160" max="15160" width="16.375" style="769" bestFit="1" customWidth="1"/>
    <col min="15161" max="15161" width="20.75" style="769" bestFit="1" customWidth="1"/>
    <col min="15162" max="15162" width="16.375" style="769" bestFit="1" customWidth="1"/>
    <col min="15163" max="15163" width="20.75" style="769" bestFit="1" customWidth="1"/>
    <col min="15164" max="15164" width="16.375" style="769" bestFit="1" customWidth="1"/>
    <col min="15165" max="15165" width="20.75" style="769" bestFit="1" customWidth="1"/>
    <col min="15166" max="15166" width="16.375" style="769" bestFit="1" customWidth="1"/>
    <col min="15167" max="15167" width="20.75" style="769" bestFit="1" customWidth="1"/>
    <col min="15168" max="15168" width="14.125" style="769" bestFit="1" customWidth="1"/>
    <col min="15169" max="15169" width="18.625" style="769" bestFit="1" customWidth="1"/>
    <col min="15170" max="15170" width="16.375" style="769" bestFit="1" customWidth="1"/>
    <col min="15171" max="15171" width="20.75" style="769" bestFit="1" customWidth="1"/>
    <col min="15172" max="15172" width="16.375" style="769" bestFit="1" customWidth="1"/>
    <col min="15173" max="15173" width="20.75" style="769" bestFit="1" customWidth="1"/>
    <col min="15174" max="15179" width="23" style="769" bestFit="1" customWidth="1"/>
    <col min="15180" max="15181" width="18.625" style="769" bestFit="1" customWidth="1"/>
    <col min="15182" max="15182" width="10.5" style="769" bestFit="1" customWidth="1"/>
    <col min="15183" max="15183" width="11.875" style="769" bestFit="1" customWidth="1"/>
    <col min="15184" max="15184" width="10.5" style="769" bestFit="1" customWidth="1"/>
    <col min="15185" max="15186" width="11.875" style="769" bestFit="1" customWidth="1"/>
    <col min="15187" max="15187" width="16.375" style="769" bestFit="1" customWidth="1"/>
    <col min="15188" max="15188" width="17.875" style="769" bestFit="1" customWidth="1"/>
    <col min="15189" max="15189" width="22.25" style="769" bestFit="1" customWidth="1"/>
    <col min="15190" max="15190" width="7.75" style="769" bestFit="1" customWidth="1"/>
    <col min="15191" max="15193" width="11.875" style="769" bestFit="1" customWidth="1"/>
    <col min="15194" max="15194" width="16.375" style="769" bestFit="1" customWidth="1"/>
    <col min="15195" max="15197" width="11.875" style="769" bestFit="1" customWidth="1"/>
    <col min="15198" max="15198" width="14.125" style="769" bestFit="1" customWidth="1"/>
    <col min="15199" max="15199" width="11.875" style="769" bestFit="1" customWidth="1"/>
    <col min="15200" max="15200" width="16.375" style="769" bestFit="1" customWidth="1"/>
    <col min="15201" max="15201" width="18.625" style="769" bestFit="1" customWidth="1"/>
    <col min="15202" max="15202" width="10.5" style="769" bestFit="1" customWidth="1"/>
    <col min="15203" max="15203" width="14.25" style="769" bestFit="1" customWidth="1"/>
    <col min="15204" max="15205" width="13.375" style="769" bestFit="1" customWidth="1"/>
    <col min="15206" max="15206" width="16.375" style="769" bestFit="1" customWidth="1"/>
    <col min="15207" max="15207" width="16.5" style="769" bestFit="1" customWidth="1"/>
    <col min="15208" max="15209" width="20.125" style="769" bestFit="1" customWidth="1"/>
    <col min="15210" max="15211" width="23" style="769" bestFit="1" customWidth="1"/>
    <col min="15212" max="15212" width="18.625" style="769" bestFit="1" customWidth="1"/>
    <col min="15213" max="15213" width="9.25" style="769" bestFit="1" customWidth="1"/>
    <col min="15214" max="15214" width="7.25" style="769" bestFit="1" customWidth="1"/>
    <col min="15215" max="15215" width="10.375" style="769" bestFit="1" customWidth="1"/>
    <col min="15216" max="15217" width="11.875" style="769" bestFit="1" customWidth="1"/>
    <col min="15218" max="15218" width="14.375" style="769" bestFit="1" customWidth="1"/>
    <col min="15219" max="15219" width="11.875" style="769" bestFit="1" customWidth="1"/>
    <col min="15220" max="15221" width="16.375" style="769" bestFit="1" customWidth="1"/>
    <col min="15222" max="15222" width="11.875" style="769" bestFit="1" customWidth="1"/>
    <col min="15223" max="15224" width="16.375" style="769" bestFit="1" customWidth="1"/>
    <col min="15225" max="15225" width="17.875" style="769" bestFit="1" customWidth="1"/>
    <col min="15226" max="15226" width="16.375" style="769" bestFit="1" customWidth="1"/>
    <col min="15227" max="15227" width="17.875" style="769" bestFit="1" customWidth="1"/>
    <col min="15228" max="15228" width="5.75" style="769" bestFit="1" customWidth="1"/>
    <col min="15229" max="15230" width="9.75" style="769" bestFit="1" customWidth="1"/>
    <col min="15231" max="15231" width="7.75" style="769" bestFit="1" customWidth="1"/>
    <col min="15232" max="15232" width="9.75" style="769" bestFit="1" customWidth="1"/>
    <col min="15233" max="15233" width="59.375" style="769" bestFit="1" customWidth="1"/>
    <col min="15234" max="15234" width="45.5" style="769" bestFit="1" customWidth="1"/>
    <col min="15235" max="15235" width="27.625" style="769" bestFit="1" customWidth="1"/>
    <col min="15236" max="15236" width="11.875" style="769" bestFit="1" customWidth="1"/>
    <col min="15237" max="15240" width="14.125" style="769" bestFit="1" customWidth="1"/>
    <col min="15241" max="15241" width="15.625" style="769" bestFit="1" customWidth="1"/>
    <col min="15242" max="15242" width="14.125" style="769" bestFit="1" customWidth="1"/>
    <col min="15243" max="15244" width="19.625" style="769" bestFit="1" customWidth="1"/>
    <col min="15245" max="15245" width="21.875" style="769" bestFit="1" customWidth="1"/>
    <col min="15246" max="15246" width="19.375" style="769" bestFit="1" customWidth="1"/>
    <col min="15247" max="15247" width="16.375" style="769" bestFit="1" customWidth="1"/>
    <col min="15248" max="15248" width="23" style="769" bestFit="1" customWidth="1"/>
    <col min="15249" max="15250" width="14.125" style="769" bestFit="1" customWidth="1"/>
    <col min="15251" max="15251" width="23.25" style="769" bestFit="1" customWidth="1"/>
    <col min="15252" max="15253" width="14.375" style="769" bestFit="1" customWidth="1"/>
    <col min="15254" max="15254" width="23.125" style="769" bestFit="1" customWidth="1"/>
    <col min="15255" max="15255" width="18.875" style="769" bestFit="1" customWidth="1"/>
    <col min="15256" max="15256" width="14.375" style="769" bestFit="1" customWidth="1"/>
    <col min="15257" max="15257" width="16.5" style="769" bestFit="1" customWidth="1"/>
    <col min="15258" max="15258" width="25.25" style="769" bestFit="1" customWidth="1"/>
    <col min="15259" max="15260" width="18.625" style="769" bestFit="1" customWidth="1"/>
    <col min="15261" max="15261" width="23" style="769" bestFit="1" customWidth="1"/>
    <col min="15262" max="15263" width="26.75" style="769" bestFit="1" customWidth="1"/>
    <col min="15264" max="15264" width="25.25" style="769" bestFit="1" customWidth="1"/>
    <col min="15265" max="15265" width="29.625" style="769" bestFit="1" customWidth="1"/>
    <col min="15266" max="15266" width="25.25" style="769" bestFit="1" customWidth="1"/>
    <col min="15267" max="15267" width="29.625" style="769" bestFit="1" customWidth="1"/>
    <col min="15268" max="15271" width="20.875" style="769" bestFit="1" customWidth="1"/>
    <col min="15272" max="15272" width="13.875" style="769" bestFit="1" customWidth="1"/>
    <col min="15273" max="15273" width="16.5" style="769" bestFit="1" customWidth="1"/>
    <col min="15274" max="15274" width="7.75" style="769" bestFit="1" customWidth="1"/>
    <col min="15275" max="15275" width="20.75" style="769" bestFit="1" customWidth="1"/>
    <col min="15276" max="15278" width="16.375" style="769" bestFit="1" customWidth="1"/>
    <col min="15279" max="15282" width="31" style="769" bestFit="1" customWidth="1"/>
    <col min="15283" max="15284" width="18.625" style="769" bestFit="1" customWidth="1"/>
    <col min="15285" max="15285" width="16.375" style="769" bestFit="1" customWidth="1"/>
    <col min="15286" max="15287" width="18.625" style="769" bestFit="1" customWidth="1"/>
    <col min="15288" max="15288" width="16.375" style="769" bestFit="1" customWidth="1"/>
    <col min="15289" max="15290" width="18.625" style="769" bestFit="1" customWidth="1"/>
    <col min="15291" max="15291" width="20.75" style="769" bestFit="1" customWidth="1"/>
    <col min="15292" max="15293" width="23" style="769" bestFit="1" customWidth="1"/>
    <col min="15294" max="15294" width="25.25" style="769" bestFit="1" customWidth="1"/>
    <col min="15295" max="15295" width="23" style="769" bestFit="1" customWidth="1"/>
    <col min="15296" max="15296" width="20.75" style="769" bestFit="1" customWidth="1"/>
    <col min="15297" max="15298" width="23" style="769" bestFit="1" customWidth="1"/>
    <col min="15299" max="15299" width="25.25" style="769" bestFit="1" customWidth="1"/>
    <col min="15300" max="15300" width="23" style="769" bestFit="1" customWidth="1"/>
    <col min="15301" max="15301" width="18.625" style="769" bestFit="1" customWidth="1"/>
    <col min="15302" max="15304" width="20.75" style="769" bestFit="1" customWidth="1"/>
    <col min="15305" max="15305" width="19.75" style="769" bestFit="1" customWidth="1"/>
    <col min="15306" max="15307" width="22" style="769" bestFit="1" customWidth="1"/>
    <col min="15308" max="15308" width="14.125" style="769" bestFit="1" customWidth="1"/>
    <col min="15309" max="15310" width="20.75" style="769" bestFit="1" customWidth="1"/>
    <col min="15311" max="15312" width="18.625" style="769" bestFit="1" customWidth="1"/>
    <col min="15313" max="15315" width="20.75" style="769" bestFit="1" customWidth="1"/>
    <col min="15316" max="15317" width="23" style="769" bestFit="1" customWidth="1"/>
    <col min="15318" max="15318" width="20.75" style="769" bestFit="1" customWidth="1"/>
    <col min="15319" max="15320" width="23" style="769" bestFit="1" customWidth="1"/>
    <col min="15321" max="15321" width="25.25" style="769" bestFit="1" customWidth="1"/>
    <col min="15322" max="15323" width="23" style="769" bestFit="1" customWidth="1"/>
    <col min="15324" max="15326" width="25.25" style="769" bestFit="1" customWidth="1"/>
    <col min="15327" max="15328" width="27.5" style="769" bestFit="1" customWidth="1"/>
    <col min="15329" max="15329" width="25.25" style="769" bestFit="1" customWidth="1"/>
    <col min="15330" max="15331" width="27.5" style="769" bestFit="1" customWidth="1"/>
    <col min="15332" max="15332" width="29.625" style="769" bestFit="1" customWidth="1"/>
    <col min="15333" max="15333" width="27.5" style="769" bestFit="1" customWidth="1"/>
    <col min="15334" max="15334" width="24.5" style="769" bestFit="1" customWidth="1"/>
    <col min="15335" max="15335" width="29" style="769" bestFit="1" customWidth="1"/>
    <col min="15336" max="15337" width="20.75" style="769" bestFit="1" customWidth="1"/>
    <col min="15338" max="15338" width="27.5" style="769" bestFit="1" customWidth="1"/>
    <col min="15339" max="15340" width="23" style="769" bestFit="1" customWidth="1"/>
    <col min="15341" max="15341" width="29.625" style="769" bestFit="1" customWidth="1"/>
    <col min="15342" max="15342" width="9.125" style="769" bestFit="1" customWidth="1"/>
    <col min="15343" max="15345" width="18.125" style="769" bestFit="1" customWidth="1"/>
    <col min="15346" max="15346" width="20.375" style="769" bestFit="1" customWidth="1"/>
    <col min="15347" max="15347" width="25.25" style="769" bestFit="1" customWidth="1"/>
    <col min="15348" max="15348" width="27.5" style="769" bestFit="1" customWidth="1"/>
    <col min="15349" max="15350" width="9.125" style="769" bestFit="1" customWidth="1"/>
    <col min="15351" max="15351" width="11.25" style="769" bestFit="1" customWidth="1"/>
    <col min="15352" max="15352" width="15" style="769" bestFit="1" customWidth="1"/>
    <col min="15353" max="15353" width="16.375" style="769" bestFit="1" customWidth="1"/>
    <col min="15354" max="15356" width="23.25" style="769" bestFit="1" customWidth="1"/>
    <col min="15357" max="15358" width="20.75" style="769" bestFit="1" customWidth="1"/>
    <col min="15359" max="15359" width="6.625" style="769" bestFit="1" customWidth="1"/>
    <col min="15360" max="15360" width="9" style="769"/>
    <col min="15361" max="15361" width="16.375" style="769" bestFit="1" customWidth="1"/>
    <col min="15362" max="15362" width="14.125" style="769" bestFit="1" customWidth="1"/>
    <col min="15363" max="15365" width="9.75" style="769" bestFit="1" customWidth="1"/>
    <col min="15366" max="15366" width="14.125" style="769" bestFit="1" customWidth="1"/>
    <col min="15367" max="15367" width="15.25" style="769" customWidth="1"/>
    <col min="15368" max="15368" width="14.125" style="769" bestFit="1" customWidth="1"/>
    <col min="15369" max="15369" width="15.25" style="769" bestFit="1" customWidth="1"/>
    <col min="15370" max="15372" width="13.625" style="769" bestFit="1" customWidth="1"/>
    <col min="15373" max="15373" width="12" style="769" bestFit="1" customWidth="1"/>
    <col min="15374" max="15374" width="22.125" style="769" bestFit="1" customWidth="1"/>
    <col min="15375" max="15376" width="30.125" style="769" bestFit="1" customWidth="1"/>
    <col min="15377" max="15378" width="21" style="769" bestFit="1" customWidth="1"/>
    <col min="15379" max="15379" width="18.75" style="769" bestFit="1" customWidth="1"/>
    <col min="15380" max="15380" width="21" style="769" bestFit="1" customWidth="1"/>
    <col min="15381" max="15382" width="9.75" style="769" bestFit="1" customWidth="1"/>
    <col min="15383" max="15383" width="18.875" style="769" bestFit="1" customWidth="1"/>
    <col min="15384" max="15384" width="9.75" style="769" bestFit="1" customWidth="1"/>
    <col min="15385" max="15385" width="18.875" style="769" bestFit="1" customWidth="1"/>
    <col min="15386" max="15387" width="9.75" style="769" bestFit="1" customWidth="1"/>
    <col min="15388" max="15389" width="12.125" style="769" bestFit="1" customWidth="1"/>
    <col min="15390" max="15390" width="7.125" style="769" bestFit="1" customWidth="1"/>
    <col min="15391" max="15391" width="9.75" style="769" bestFit="1" customWidth="1"/>
    <col min="15392" max="15392" width="15.5" style="769" bestFit="1" customWidth="1"/>
    <col min="15393" max="15393" width="19.375" style="769" bestFit="1" customWidth="1"/>
    <col min="15394" max="15394" width="5.75" style="769" bestFit="1" customWidth="1"/>
    <col min="15395" max="15395" width="9.75" style="769" bestFit="1" customWidth="1"/>
    <col min="15396" max="15396" width="11.875" style="769" bestFit="1" customWidth="1"/>
    <col min="15397" max="15397" width="9.125" style="769" bestFit="1" customWidth="1"/>
    <col min="15398" max="15398" width="10.5" style="769" bestFit="1" customWidth="1"/>
    <col min="15399" max="15399" width="16.375" style="769" bestFit="1" customWidth="1"/>
    <col min="15400" max="15400" width="12.125" style="769" bestFit="1" customWidth="1"/>
    <col min="15401" max="15401" width="10.375" style="769" bestFit="1" customWidth="1"/>
    <col min="15402" max="15402" width="11.875" style="769" bestFit="1" customWidth="1"/>
    <col min="15403" max="15411" width="16.375" style="769" bestFit="1" customWidth="1"/>
    <col min="15412" max="15412" width="10.625" style="769" bestFit="1" customWidth="1"/>
    <col min="15413" max="15413" width="11.875" style="769" bestFit="1" customWidth="1"/>
    <col min="15414" max="15414" width="16.375" style="769" bestFit="1" customWidth="1"/>
    <col min="15415" max="15415" width="20.75" style="769" bestFit="1" customWidth="1"/>
    <col min="15416" max="15416" width="16.375" style="769" bestFit="1" customWidth="1"/>
    <col min="15417" max="15417" width="20.75" style="769" bestFit="1" customWidth="1"/>
    <col min="15418" max="15418" width="16.375" style="769" bestFit="1" customWidth="1"/>
    <col min="15419" max="15419" width="20.75" style="769" bestFit="1" customWidth="1"/>
    <col min="15420" max="15420" width="16.375" style="769" bestFit="1" customWidth="1"/>
    <col min="15421" max="15421" width="20.75" style="769" bestFit="1" customWidth="1"/>
    <col min="15422" max="15422" width="16.375" style="769" bestFit="1" customWidth="1"/>
    <col min="15423" max="15423" width="20.75" style="769" bestFit="1" customWidth="1"/>
    <col min="15424" max="15424" width="14.125" style="769" bestFit="1" customWidth="1"/>
    <col min="15425" max="15425" width="18.625" style="769" bestFit="1" customWidth="1"/>
    <col min="15426" max="15426" width="16.375" style="769" bestFit="1" customWidth="1"/>
    <col min="15427" max="15427" width="20.75" style="769" bestFit="1" customWidth="1"/>
    <col min="15428" max="15428" width="16.375" style="769" bestFit="1" customWidth="1"/>
    <col min="15429" max="15429" width="20.75" style="769" bestFit="1" customWidth="1"/>
    <col min="15430" max="15435" width="23" style="769" bestFit="1" customWidth="1"/>
    <col min="15436" max="15437" width="18.625" style="769" bestFit="1" customWidth="1"/>
    <col min="15438" max="15438" width="10.5" style="769" bestFit="1" customWidth="1"/>
    <col min="15439" max="15439" width="11.875" style="769" bestFit="1" customWidth="1"/>
    <col min="15440" max="15440" width="10.5" style="769" bestFit="1" customWidth="1"/>
    <col min="15441" max="15442" width="11.875" style="769" bestFit="1" customWidth="1"/>
    <col min="15443" max="15443" width="16.375" style="769" bestFit="1" customWidth="1"/>
    <col min="15444" max="15444" width="17.875" style="769" bestFit="1" customWidth="1"/>
    <col min="15445" max="15445" width="22.25" style="769" bestFit="1" customWidth="1"/>
    <col min="15446" max="15446" width="7.75" style="769" bestFit="1" customWidth="1"/>
    <col min="15447" max="15449" width="11.875" style="769" bestFit="1" customWidth="1"/>
    <col min="15450" max="15450" width="16.375" style="769" bestFit="1" customWidth="1"/>
    <col min="15451" max="15453" width="11.875" style="769" bestFit="1" customWidth="1"/>
    <col min="15454" max="15454" width="14.125" style="769" bestFit="1" customWidth="1"/>
    <col min="15455" max="15455" width="11.875" style="769" bestFit="1" customWidth="1"/>
    <col min="15456" max="15456" width="16.375" style="769" bestFit="1" customWidth="1"/>
    <col min="15457" max="15457" width="18.625" style="769" bestFit="1" customWidth="1"/>
    <col min="15458" max="15458" width="10.5" style="769" bestFit="1" customWidth="1"/>
    <col min="15459" max="15459" width="14.25" style="769" bestFit="1" customWidth="1"/>
    <col min="15460" max="15461" width="13.375" style="769" bestFit="1" customWidth="1"/>
    <col min="15462" max="15462" width="16.375" style="769" bestFit="1" customWidth="1"/>
    <col min="15463" max="15463" width="16.5" style="769" bestFit="1" customWidth="1"/>
    <col min="15464" max="15465" width="20.125" style="769" bestFit="1" customWidth="1"/>
    <col min="15466" max="15467" width="23" style="769" bestFit="1" customWidth="1"/>
    <col min="15468" max="15468" width="18.625" style="769" bestFit="1" customWidth="1"/>
    <col min="15469" max="15469" width="9.25" style="769" bestFit="1" customWidth="1"/>
    <col min="15470" max="15470" width="7.25" style="769" bestFit="1" customWidth="1"/>
    <col min="15471" max="15471" width="10.375" style="769" bestFit="1" customWidth="1"/>
    <col min="15472" max="15473" width="11.875" style="769" bestFit="1" customWidth="1"/>
    <col min="15474" max="15474" width="14.375" style="769" bestFit="1" customWidth="1"/>
    <col min="15475" max="15475" width="11.875" style="769" bestFit="1" customWidth="1"/>
    <col min="15476" max="15477" width="16.375" style="769" bestFit="1" customWidth="1"/>
    <col min="15478" max="15478" width="11.875" style="769" bestFit="1" customWidth="1"/>
    <col min="15479" max="15480" width="16.375" style="769" bestFit="1" customWidth="1"/>
    <col min="15481" max="15481" width="17.875" style="769" bestFit="1" customWidth="1"/>
    <col min="15482" max="15482" width="16.375" style="769" bestFit="1" customWidth="1"/>
    <col min="15483" max="15483" width="17.875" style="769" bestFit="1" customWidth="1"/>
    <col min="15484" max="15484" width="5.75" style="769" bestFit="1" customWidth="1"/>
    <col min="15485" max="15486" width="9.75" style="769" bestFit="1" customWidth="1"/>
    <col min="15487" max="15487" width="7.75" style="769" bestFit="1" customWidth="1"/>
    <col min="15488" max="15488" width="9.75" style="769" bestFit="1" customWidth="1"/>
    <col min="15489" max="15489" width="59.375" style="769" bestFit="1" customWidth="1"/>
    <col min="15490" max="15490" width="45.5" style="769" bestFit="1" customWidth="1"/>
    <col min="15491" max="15491" width="27.625" style="769" bestFit="1" customWidth="1"/>
    <col min="15492" max="15492" width="11.875" style="769" bestFit="1" customWidth="1"/>
    <col min="15493" max="15496" width="14.125" style="769" bestFit="1" customWidth="1"/>
    <col min="15497" max="15497" width="15.625" style="769" bestFit="1" customWidth="1"/>
    <col min="15498" max="15498" width="14.125" style="769" bestFit="1" customWidth="1"/>
    <col min="15499" max="15500" width="19.625" style="769" bestFit="1" customWidth="1"/>
    <col min="15501" max="15501" width="21.875" style="769" bestFit="1" customWidth="1"/>
    <col min="15502" max="15502" width="19.375" style="769" bestFit="1" customWidth="1"/>
    <col min="15503" max="15503" width="16.375" style="769" bestFit="1" customWidth="1"/>
    <col min="15504" max="15504" width="23" style="769" bestFit="1" customWidth="1"/>
    <col min="15505" max="15506" width="14.125" style="769" bestFit="1" customWidth="1"/>
    <col min="15507" max="15507" width="23.25" style="769" bestFit="1" customWidth="1"/>
    <col min="15508" max="15509" width="14.375" style="769" bestFit="1" customWidth="1"/>
    <col min="15510" max="15510" width="23.125" style="769" bestFit="1" customWidth="1"/>
    <col min="15511" max="15511" width="18.875" style="769" bestFit="1" customWidth="1"/>
    <col min="15512" max="15512" width="14.375" style="769" bestFit="1" customWidth="1"/>
    <col min="15513" max="15513" width="16.5" style="769" bestFit="1" customWidth="1"/>
    <col min="15514" max="15514" width="25.25" style="769" bestFit="1" customWidth="1"/>
    <col min="15515" max="15516" width="18.625" style="769" bestFit="1" customWidth="1"/>
    <col min="15517" max="15517" width="23" style="769" bestFit="1" customWidth="1"/>
    <col min="15518" max="15519" width="26.75" style="769" bestFit="1" customWidth="1"/>
    <col min="15520" max="15520" width="25.25" style="769" bestFit="1" customWidth="1"/>
    <col min="15521" max="15521" width="29.625" style="769" bestFit="1" customWidth="1"/>
    <col min="15522" max="15522" width="25.25" style="769" bestFit="1" customWidth="1"/>
    <col min="15523" max="15523" width="29.625" style="769" bestFit="1" customWidth="1"/>
    <col min="15524" max="15527" width="20.875" style="769" bestFit="1" customWidth="1"/>
    <col min="15528" max="15528" width="13.875" style="769" bestFit="1" customWidth="1"/>
    <col min="15529" max="15529" width="16.5" style="769" bestFit="1" customWidth="1"/>
    <col min="15530" max="15530" width="7.75" style="769" bestFit="1" customWidth="1"/>
    <col min="15531" max="15531" width="20.75" style="769" bestFit="1" customWidth="1"/>
    <col min="15532" max="15534" width="16.375" style="769" bestFit="1" customWidth="1"/>
    <col min="15535" max="15538" width="31" style="769" bestFit="1" customWidth="1"/>
    <col min="15539" max="15540" width="18.625" style="769" bestFit="1" customWidth="1"/>
    <col min="15541" max="15541" width="16.375" style="769" bestFit="1" customWidth="1"/>
    <col min="15542" max="15543" width="18.625" style="769" bestFit="1" customWidth="1"/>
    <col min="15544" max="15544" width="16.375" style="769" bestFit="1" customWidth="1"/>
    <col min="15545" max="15546" width="18.625" style="769" bestFit="1" customWidth="1"/>
    <col min="15547" max="15547" width="20.75" style="769" bestFit="1" customWidth="1"/>
    <col min="15548" max="15549" width="23" style="769" bestFit="1" customWidth="1"/>
    <col min="15550" max="15550" width="25.25" style="769" bestFit="1" customWidth="1"/>
    <col min="15551" max="15551" width="23" style="769" bestFit="1" customWidth="1"/>
    <col min="15552" max="15552" width="20.75" style="769" bestFit="1" customWidth="1"/>
    <col min="15553" max="15554" width="23" style="769" bestFit="1" customWidth="1"/>
    <col min="15555" max="15555" width="25.25" style="769" bestFit="1" customWidth="1"/>
    <col min="15556" max="15556" width="23" style="769" bestFit="1" customWidth="1"/>
    <col min="15557" max="15557" width="18.625" style="769" bestFit="1" customWidth="1"/>
    <col min="15558" max="15560" width="20.75" style="769" bestFit="1" customWidth="1"/>
    <col min="15561" max="15561" width="19.75" style="769" bestFit="1" customWidth="1"/>
    <col min="15562" max="15563" width="22" style="769" bestFit="1" customWidth="1"/>
    <col min="15564" max="15564" width="14.125" style="769" bestFit="1" customWidth="1"/>
    <col min="15565" max="15566" width="20.75" style="769" bestFit="1" customWidth="1"/>
    <col min="15567" max="15568" width="18.625" style="769" bestFit="1" customWidth="1"/>
    <col min="15569" max="15571" width="20.75" style="769" bestFit="1" customWidth="1"/>
    <col min="15572" max="15573" width="23" style="769" bestFit="1" customWidth="1"/>
    <col min="15574" max="15574" width="20.75" style="769" bestFit="1" customWidth="1"/>
    <col min="15575" max="15576" width="23" style="769" bestFit="1" customWidth="1"/>
    <col min="15577" max="15577" width="25.25" style="769" bestFit="1" customWidth="1"/>
    <col min="15578" max="15579" width="23" style="769" bestFit="1" customWidth="1"/>
    <col min="15580" max="15582" width="25.25" style="769" bestFit="1" customWidth="1"/>
    <col min="15583" max="15584" width="27.5" style="769" bestFit="1" customWidth="1"/>
    <col min="15585" max="15585" width="25.25" style="769" bestFit="1" customWidth="1"/>
    <col min="15586" max="15587" width="27.5" style="769" bestFit="1" customWidth="1"/>
    <col min="15588" max="15588" width="29.625" style="769" bestFit="1" customWidth="1"/>
    <col min="15589" max="15589" width="27.5" style="769" bestFit="1" customWidth="1"/>
    <col min="15590" max="15590" width="24.5" style="769" bestFit="1" customWidth="1"/>
    <col min="15591" max="15591" width="29" style="769" bestFit="1" customWidth="1"/>
    <col min="15592" max="15593" width="20.75" style="769" bestFit="1" customWidth="1"/>
    <col min="15594" max="15594" width="27.5" style="769" bestFit="1" customWidth="1"/>
    <col min="15595" max="15596" width="23" style="769" bestFit="1" customWidth="1"/>
    <col min="15597" max="15597" width="29.625" style="769" bestFit="1" customWidth="1"/>
    <col min="15598" max="15598" width="9.125" style="769" bestFit="1" customWidth="1"/>
    <col min="15599" max="15601" width="18.125" style="769" bestFit="1" customWidth="1"/>
    <col min="15602" max="15602" width="20.375" style="769" bestFit="1" customWidth="1"/>
    <col min="15603" max="15603" width="25.25" style="769" bestFit="1" customWidth="1"/>
    <col min="15604" max="15604" width="27.5" style="769" bestFit="1" customWidth="1"/>
    <col min="15605" max="15606" width="9.125" style="769" bestFit="1" customWidth="1"/>
    <col min="15607" max="15607" width="11.25" style="769" bestFit="1" customWidth="1"/>
    <col min="15608" max="15608" width="15" style="769" bestFit="1" customWidth="1"/>
    <col min="15609" max="15609" width="16.375" style="769" bestFit="1" customWidth="1"/>
    <col min="15610" max="15612" width="23.25" style="769" bestFit="1" customWidth="1"/>
    <col min="15613" max="15614" width="20.75" style="769" bestFit="1" customWidth="1"/>
    <col min="15615" max="15615" width="6.625" style="769" bestFit="1" customWidth="1"/>
    <col min="15616" max="15616" width="9" style="769"/>
    <col min="15617" max="15617" width="16.375" style="769" bestFit="1" customWidth="1"/>
    <col min="15618" max="15618" width="14.125" style="769" bestFit="1" customWidth="1"/>
    <col min="15619" max="15621" width="9.75" style="769" bestFit="1" customWidth="1"/>
    <col min="15622" max="15622" width="14.125" style="769" bestFit="1" customWidth="1"/>
    <col min="15623" max="15623" width="15.25" style="769" customWidth="1"/>
    <col min="15624" max="15624" width="14.125" style="769" bestFit="1" customWidth="1"/>
    <col min="15625" max="15625" width="15.25" style="769" bestFit="1" customWidth="1"/>
    <col min="15626" max="15628" width="13.625" style="769" bestFit="1" customWidth="1"/>
    <col min="15629" max="15629" width="12" style="769" bestFit="1" customWidth="1"/>
    <col min="15630" max="15630" width="22.125" style="769" bestFit="1" customWidth="1"/>
    <col min="15631" max="15632" width="30.125" style="769" bestFit="1" customWidth="1"/>
    <col min="15633" max="15634" width="21" style="769" bestFit="1" customWidth="1"/>
    <col min="15635" max="15635" width="18.75" style="769" bestFit="1" customWidth="1"/>
    <col min="15636" max="15636" width="21" style="769" bestFit="1" customWidth="1"/>
    <col min="15637" max="15638" width="9.75" style="769" bestFit="1" customWidth="1"/>
    <col min="15639" max="15639" width="18.875" style="769" bestFit="1" customWidth="1"/>
    <col min="15640" max="15640" width="9.75" style="769" bestFit="1" customWidth="1"/>
    <col min="15641" max="15641" width="18.875" style="769" bestFit="1" customWidth="1"/>
    <col min="15642" max="15643" width="9.75" style="769" bestFit="1" customWidth="1"/>
    <col min="15644" max="15645" width="12.125" style="769" bestFit="1" customWidth="1"/>
    <col min="15646" max="15646" width="7.125" style="769" bestFit="1" customWidth="1"/>
    <col min="15647" max="15647" width="9.75" style="769" bestFit="1" customWidth="1"/>
    <col min="15648" max="15648" width="15.5" style="769" bestFit="1" customWidth="1"/>
    <col min="15649" max="15649" width="19.375" style="769" bestFit="1" customWidth="1"/>
    <col min="15650" max="15650" width="5.75" style="769" bestFit="1" customWidth="1"/>
    <col min="15651" max="15651" width="9.75" style="769" bestFit="1" customWidth="1"/>
    <col min="15652" max="15652" width="11.875" style="769" bestFit="1" customWidth="1"/>
    <col min="15653" max="15653" width="9.125" style="769" bestFit="1" customWidth="1"/>
    <col min="15654" max="15654" width="10.5" style="769" bestFit="1" customWidth="1"/>
    <col min="15655" max="15655" width="16.375" style="769" bestFit="1" customWidth="1"/>
    <col min="15656" max="15656" width="12.125" style="769" bestFit="1" customWidth="1"/>
    <col min="15657" max="15657" width="10.375" style="769" bestFit="1" customWidth="1"/>
    <col min="15658" max="15658" width="11.875" style="769" bestFit="1" customWidth="1"/>
    <col min="15659" max="15667" width="16.375" style="769" bestFit="1" customWidth="1"/>
    <col min="15668" max="15668" width="10.625" style="769" bestFit="1" customWidth="1"/>
    <col min="15669" max="15669" width="11.875" style="769" bestFit="1" customWidth="1"/>
    <col min="15670" max="15670" width="16.375" style="769" bestFit="1" customWidth="1"/>
    <col min="15671" max="15671" width="20.75" style="769" bestFit="1" customWidth="1"/>
    <col min="15672" max="15672" width="16.375" style="769" bestFit="1" customWidth="1"/>
    <col min="15673" max="15673" width="20.75" style="769" bestFit="1" customWidth="1"/>
    <col min="15674" max="15674" width="16.375" style="769" bestFit="1" customWidth="1"/>
    <col min="15675" max="15675" width="20.75" style="769" bestFit="1" customWidth="1"/>
    <col min="15676" max="15676" width="16.375" style="769" bestFit="1" customWidth="1"/>
    <col min="15677" max="15677" width="20.75" style="769" bestFit="1" customWidth="1"/>
    <col min="15678" max="15678" width="16.375" style="769" bestFit="1" customWidth="1"/>
    <col min="15679" max="15679" width="20.75" style="769" bestFit="1" customWidth="1"/>
    <col min="15680" max="15680" width="14.125" style="769" bestFit="1" customWidth="1"/>
    <col min="15681" max="15681" width="18.625" style="769" bestFit="1" customWidth="1"/>
    <col min="15682" max="15682" width="16.375" style="769" bestFit="1" customWidth="1"/>
    <col min="15683" max="15683" width="20.75" style="769" bestFit="1" customWidth="1"/>
    <col min="15684" max="15684" width="16.375" style="769" bestFit="1" customWidth="1"/>
    <col min="15685" max="15685" width="20.75" style="769" bestFit="1" customWidth="1"/>
    <col min="15686" max="15691" width="23" style="769" bestFit="1" customWidth="1"/>
    <col min="15692" max="15693" width="18.625" style="769" bestFit="1" customWidth="1"/>
    <col min="15694" max="15694" width="10.5" style="769" bestFit="1" customWidth="1"/>
    <col min="15695" max="15695" width="11.875" style="769" bestFit="1" customWidth="1"/>
    <col min="15696" max="15696" width="10.5" style="769" bestFit="1" customWidth="1"/>
    <col min="15697" max="15698" width="11.875" style="769" bestFit="1" customWidth="1"/>
    <col min="15699" max="15699" width="16.375" style="769" bestFit="1" customWidth="1"/>
    <col min="15700" max="15700" width="17.875" style="769" bestFit="1" customWidth="1"/>
    <col min="15701" max="15701" width="22.25" style="769" bestFit="1" customWidth="1"/>
    <col min="15702" max="15702" width="7.75" style="769" bestFit="1" customWidth="1"/>
    <col min="15703" max="15705" width="11.875" style="769" bestFit="1" customWidth="1"/>
    <col min="15706" max="15706" width="16.375" style="769" bestFit="1" customWidth="1"/>
    <col min="15707" max="15709" width="11.875" style="769" bestFit="1" customWidth="1"/>
    <col min="15710" max="15710" width="14.125" style="769" bestFit="1" customWidth="1"/>
    <col min="15711" max="15711" width="11.875" style="769" bestFit="1" customWidth="1"/>
    <col min="15712" max="15712" width="16.375" style="769" bestFit="1" customWidth="1"/>
    <col min="15713" max="15713" width="18.625" style="769" bestFit="1" customWidth="1"/>
    <col min="15714" max="15714" width="10.5" style="769" bestFit="1" customWidth="1"/>
    <col min="15715" max="15715" width="14.25" style="769" bestFit="1" customWidth="1"/>
    <col min="15716" max="15717" width="13.375" style="769" bestFit="1" customWidth="1"/>
    <col min="15718" max="15718" width="16.375" style="769" bestFit="1" customWidth="1"/>
    <col min="15719" max="15719" width="16.5" style="769" bestFit="1" customWidth="1"/>
    <col min="15720" max="15721" width="20.125" style="769" bestFit="1" customWidth="1"/>
    <col min="15722" max="15723" width="23" style="769" bestFit="1" customWidth="1"/>
    <col min="15724" max="15724" width="18.625" style="769" bestFit="1" customWidth="1"/>
    <col min="15725" max="15725" width="9.25" style="769" bestFit="1" customWidth="1"/>
    <col min="15726" max="15726" width="7.25" style="769" bestFit="1" customWidth="1"/>
    <col min="15727" max="15727" width="10.375" style="769" bestFit="1" customWidth="1"/>
    <col min="15728" max="15729" width="11.875" style="769" bestFit="1" customWidth="1"/>
    <col min="15730" max="15730" width="14.375" style="769" bestFit="1" customWidth="1"/>
    <col min="15731" max="15731" width="11.875" style="769" bestFit="1" customWidth="1"/>
    <col min="15732" max="15733" width="16.375" style="769" bestFit="1" customWidth="1"/>
    <col min="15734" max="15734" width="11.875" style="769" bestFit="1" customWidth="1"/>
    <col min="15735" max="15736" width="16.375" style="769" bestFit="1" customWidth="1"/>
    <col min="15737" max="15737" width="17.875" style="769" bestFit="1" customWidth="1"/>
    <col min="15738" max="15738" width="16.375" style="769" bestFit="1" customWidth="1"/>
    <col min="15739" max="15739" width="17.875" style="769" bestFit="1" customWidth="1"/>
    <col min="15740" max="15740" width="5.75" style="769" bestFit="1" customWidth="1"/>
    <col min="15741" max="15742" width="9.75" style="769" bestFit="1" customWidth="1"/>
    <col min="15743" max="15743" width="7.75" style="769" bestFit="1" customWidth="1"/>
    <col min="15744" max="15744" width="9.75" style="769" bestFit="1" customWidth="1"/>
    <col min="15745" max="15745" width="59.375" style="769" bestFit="1" customWidth="1"/>
    <col min="15746" max="15746" width="45.5" style="769" bestFit="1" customWidth="1"/>
    <col min="15747" max="15747" width="27.625" style="769" bestFit="1" customWidth="1"/>
    <col min="15748" max="15748" width="11.875" style="769" bestFit="1" customWidth="1"/>
    <col min="15749" max="15752" width="14.125" style="769" bestFit="1" customWidth="1"/>
    <col min="15753" max="15753" width="15.625" style="769" bestFit="1" customWidth="1"/>
    <col min="15754" max="15754" width="14.125" style="769" bestFit="1" customWidth="1"/>
    <col min="15755" max="15756" width="19.625" style="769" bestFit="1" customWidth="1"/>
    <col min="15757" max="15757" width="21.875" style="769" bestFit="1" customWidth="1"/>
    <col min="15758" max="15758" width="19.375" style="769" bestFit="1" customWidth="1"/>
    <col min="15759" max="15759" width="16.375" style="769" bestFit="1" customWidth="1"/>
    <col min="15760" max="15760" width="23" style="769" bestFit="1" customWidth="1"/>
    <col min="15761" max="15762" width="14.125" style="769" bestFit="1" customWidth="1"/>
    <col min="15763" max="15763" width="23.25" style="769" bestFit="1" customWidth="1"/>
    <col min="15764" max="15765" width="14.375" style="769" bestFit="1" customWidth="1"/>
    <col min="15766" max="15766" width="23.125" style="769" bestFit="1" customWidth="1"/>
    <col min="15767" max="15767" width="18.875" style="769" bestFit="1" customWidth="1"/>
    <col min="15768" max="15768" width="14.375" style="769" bestFit="1" customWidth="1"/>
    <col min="15769" max="15769" width="16.5" style="769" bestFit="1" customWidth="1"/>
    <col min="15770" max="15770" width="25.25" style="769" bestFit="1" customWidth="1"/>
    <col min="15771" max="15772" width="18.625" style="769" bestFit="1" customWidth="1"/>
    <col min="15773" max="15773" width="23" style="769" bestFit="1" customWidth="1"/>
    <col min="15774" max="15775" width="26.75" style="769" bestFit="1" customWidth="1"/>
    <col min="15776" max="15776" width="25.25" style="769" bestFit="1" customWidth="1"/>
    <col min="15777" max="15777" width="29.625" style="769" bestFit="1" customWidth="1"/>
    <col min="15778" max="15778" width="25.25" style="769" bestFit="1" customWidth="1"/>
    <col min="15779" max="15779" width="29.625" style="769" bestFit="1" customWidth="1"/>
    <col min="15780" max="15783" width="20.875" style="769" bestFit="1" customWidth="1"/>
    <col min="15784" max="15784" width="13.875" style="769" bestFit="1" customWidth="1"/>
    <col min="15785" max="15785" width="16.5" style="769" bestFit="1" customWidth="1"/>
    <col min="15786" max="15786" width="7.75" style="769" bestFit="1" customWidth="1"/>
    <col min="15787" max="15787" width="20.75" style="769" bestFit="1" customWidth="1"/>
    <col min="15788" max="15790" width="16.375" style="769" bestFit="1" customWidth="1"/>
    <col min="15791" max="15794" width="31" style="769" bestFit="1" customWidth="1"/>
    <col min="15795" max="15796" width="18.625" style="769" bestFit="1" customWidth="1"/>
    <col min="15797" max="15797" width="16.375" style="769" bestFit="1" customWidth="1"/>
    <col min="15798" max="15799" width="18.625" style="769" bestFit="1" customWidth="1"/>
    <col min="15800" max="15800" width="16.375" style="769" bestFit="1" customWidth="1"/>
    <col min="15801" max="15802" width="18.625" style="769" bestFit="1" customWidth="1"/>
    <col min="15803" max="15803" width="20.75" style="769" bestFit="1" customWidth="1"/>
    <col min="15804" max="15805" width="23" style="769" bestFit="1" customWidth="1"/>
    <col min="15806" max="15806" width="25.25" style="769" bestFit="1" customWidth="1"/>
    <col min="15807" max="15807" width="23" style="769" bestFit="1" customWidth="1"/>
    <col min="15808" max="15808" width="20.75" style="769" bestFit="1" customWidth="1"/>
    <col min="15809" max="15810" width="23" style="769" bestFit="1" customWidth="1"/>
    <col min="15811" max="15811" width="25.25" style="769" bestFit="1" customWidth="1"/>
    <col min="15812" max="15812" width="23" style="769" bestFit="1" customWidth="1"/>
    <col min="15813" max="15813" width="18.625" style="769" bestFit="1" customWidth="1"/>
    <col min="15814" max="15816" width="20.75" style="769" bestFit="1" customWidth="1"/>
    <col min="15817" max="15817" width="19.75" style="769" bestFit="1" customWidth="1"/>
    <col min="15818" max="15819" width="22" style="769" bestFit="1" customWidth="1"/>
    <col min="15820" max="15820" width="14.125" style="769" bestFit="1" customWidth="1"/>
    <col min="15821" max="15822" width="20.75" style="769" bestFit="1" customWidth="1"/>
    <col min="15823" max="15824" width="18.625" style="769" bestFit="1" customWidth="1"/>
    <col min="15825" max="15827" width="20.75" style="769" bestFit="1" customWidth="1"/>
    <col min="15828" max="15829" width="23" style="769" bestFit="1" customWidth="1"/>
    <col min="15830" max="15830" width="20.75" style="769" bestFit="1" customWidth="1"/>
    <col min="15831" max="15832" width="23" style="769" bestFit="1" customWidth="1"/>
    <col min="15833" max="15833" width="25.25" style="769" bestFit="1" customWidth="1"/>
    <col min="15834" max="15835" width="23" style="769" bestFit="1" customWidth="1"/>
    <col min="15836" max="15838" width="25.25" style="769" bestFit="1" customWidth="1"/>
    <col min="15839" max="15840" width="27.5" style="769" bestFit="1" customWidth="1"/>
    <col min="15841" max="15841" width="25.25" style="769" bestFit="1" customWidth="1"/>
    <col min="15842" max="15843" width="27.5" style="769" bestFit="1" customWidth="1"/>
    <col min="15844" max="15844" width="29.625" style="769" bestFit="1" customWidth="1"/>
    <col min="15845" max="15845" width="27.5" style="769" bestFit="1" customWidth="1"/>
    <col min="15846" max="15846" width="24.5" style="769" bestFit="1" customWidth="1"/>
    <col min="15847" max="15847" width="29" style="769" bestFit="1" customWidth="1"/>
    <col min="15848" max="15849" width="20.75" style="769" bestFit="1" customWidth="1"/>
    <col min="15850" max="15850" width="27.5" style="769" bestFit="1" customWidth="1"/>
    <col min="15851" max="15852" width="23" style="769" bestFit="1" customWidth="1"/>
    <col min="15853" max="15853" width="29.625" style="769" bestFit="1" customWidth="1"/>
    <col min="15854" max="15854" width="9.125" style="769" bestFit="1" customWidth="1"/>
    <col min="15855" max="15857" width="18.125" style="769" bestFit="1" customWidth="1"/>
    <col min="15858" max="15858" width="20.375" style="769" bestFit="1" customWidth="1"/>
    <col min="15859" max="15859" width="25.25" style="769" bestFit="1" customWidth="1"/>
    <col min="15860" max="15860" width="27.5" style="769" bestFit="1" customWidth="1"/>
    <col min="15861" max="15862" width="9.125" style="769" bestFit="1" customWidth="1"/>
    <col min="15863" max="15863" width="11.25" style="769" bestFit="1" customWidth="1"/>
    <col min="15864" max="15864" width="15" style="769" bestFit="1" customWidth="1"/>
    <col min="15865" max="15865" width="16.375" style="769" bestFit="1" customWidth="1"/>
    <col min="15866" max="15868" width="23.25" style="769" bestFit="1" customWidth="1"/>
    <col min="15869" max="15870" width="20.75" style="769" bestFit="1" customWidth="1"/>
    <col min="15871" max="15871" width="6.625" style="769" bestFit="1" customWidth="1"/>
    <col min="15872" max="15872" width="9" style="769"/>
    <col min="15873" max="15873" width="16.375" style="769" bestFit="1" customWidth="1"/>
    <col min="15874" max="15874" width="14.125" style="769" bestFit="1" customWidth="1"/>
    <col min="15875" max="15877" width="9.75" style="769" bestFit="1" customWidth="1"/>
    <col min="15878" max="15878" width="14.125" style="769" bestFit="1" customWidth="1"/>
    <col min="15879" max="15879" width="15.25" style="769" customWidth="1"/>
    <col min="15880" max="15880" width="14.125" style="769" bestFit="1" customWidth="1"/>
    <col min="15881" max="15881" width="15.25" style="769" bestFit="1" customWidth="1"/>
    <col min="15882" max="15884" width="13.625" style="769" bestFit="1" customWidth="1"/>
    <col min="15885" max="15885" width="12" style="769" bestFit="1" customWidth="1"/>
    <col min="15886" max="15886" width="22.125" style="769" bestFit="1" customWidth="1"/>
    <col min="15887" max="15888" width="30.125" style="769" bestFit="1" customWidth="1"/>
    <col min="15889" max="15890" width="21" style="769" bestFit="1" customWidth="1"/>
    <col min="15891" max="15891" width="18.75" style="769" bestFit="1" customWidth="1"/>
    <col min="15892" max="15892" width="21" style="769" bestFit="1" customWidth="1"/>
    <col min="15893" max="15894" width="9.75" style="769" bestFit="1" customWidth="1"/>
    <col min="15895" max="15895" width="18.875" style="769" bestFit="1" customWidth="1"/>
    <col min="15896" max="15896" width="9.75" style="769" bestFit="1" customWidth="1"/>
    <col min="15897" max="15897" width="18.875" style="769" bestFit="1" customWidth="1"/>
    <col min="15898" max="15899" width="9.75" style="769" bestFit="1" customWidth="1"/>
    <col min="15900" max="15901" width="12.125" style="769" bestFit="1" customWidth="1"/>
    <col min="15902" max="15902" width="7.125" style="769" bestFit="1" customWidth="1"/>
    <col min="15903" max="15903" width="9.75" style="769" bestFit="1" customWidth="1"/>
    <col min="15904" max="15904" width="15.5" style="769" bestFit="1" customWidth="1"/>
    <col min="15905" max="15905" width="19.375" style="769" bestFit="1" customWidth="1"/>
    <col min="15906" max="15906" width="5.75" style="769" bestFit="1" customWidth="1"/>
    <col min="15907" max="15907" width="9.75" style="769" bestFit="1" customWidth="1"/>
    <col min="15908" max="15908" width="11.875" style="769" bestFit="1" customWidth="1"/>
    <col min="15909" max="15909" width="9.125" style="769" bestFit="1" customWidth="1"/>
    <col min="15910" max="15910" width="10.5" style="769" bestFit="1" customWidth="1"/>
    <col min="15911" max="15911" width="16.375" style="769" bestFit="1" customWidth="1"/>
    <col min="15912" max="15912" width="12.125" style="769" bestFit="1" customWidth="1"/>
    <col min="15913" max="15913" width="10.375" style="769" bestFit="1" customWidth="1"/>
    <col min="15914" max="15914" width="11.875" style="769" bestFit="1" customWidth="1"/>
    <col min="15915" max="15923" width="16.375" style="769" bestFit="1" customWidth="1"/>
    <col min="15924" max="15924" width="10.625" style="769" bestFit="1" customWidth="1"/>
    <col min="15925" max="15925" width="11.875" style="769" bestFit="1" customWidth="1"/>
    <col min="15926" max="15926" width="16.375" style="769" bestFit="1" customWidth="1"/>
    <col min="15927" max="15927" width="20.75" style="769" bestFit="1" customWidth="1"/>
    <col min="15928" max="15928" width="16.375" style="769" bestFit="1" customWidth="1"/>
    <col min="15929" max="15929" width="20.75" style="769" bestFit="1" customWidth="1"/>
    <col min="15930" max="15930" width="16.375" style="769" bestFit="1" customWidth="1"/>
    <col min="15931" max="15931" width="20.75" style="769" bestFit="1" customWidth="1"/>
    <col min="15932" max="15932" width="16.375" style="769" bestFit="1" customWidth="1"/>
    <col min="15933" max="15933" width="20.75" style="769" bestFit="1" customWidth="1"/>
    <col min="15934" max="15934" width="16.375" style="769" bestFit="1" customWidth="1"/>
    <col min="15935" max="15935" width="20.75" style="769" bestFit="1" customWidth="1"/>
    <col min="15936" max="15936" width="14.125" style="769" bestFit="1" customWidth="1"/>
    <col min="15937" max="15937" width="18.625" style="769" bestFit="1" customWidth="1"/>
    <col min="15938" max="15938" width="16.375" style="769" bestFit="1" customWidth="1"/>
    <col min="15939" max="15939" width="20.75" style="769" bestFit="1" customWidth="1"/>
    <col min="15940" max="15940" width="16.375" style="769" bestFit="1" customWidth="1"/>
    <col min="15941" max="15941" width="20.75" style="769" bestFit="1" customWidth="1"/>
    <col min="15942" max="15947" width="23" style="769" bestFit="1" customWidth="1"/>
    <col min="15948" max="15949" width="18.625" style="769" bestFit="1" customWidth="1"/>
    <col min="15950" max="15950" width="10.5" style="769" bestFit="1" customWidth="1"/>
    <col min="15951" max="15951" width="11.875" style="769" bestFit="1" customWidth="1"/>
    <col min="15952" max="15952" width="10.5" style="769" bestFit="1" customWidth="1"/>
    <col min="15953" max="15954" width="11.875" style="769" bestFit="1" customWidth="1"/>
    <col min="15955" max="15955" width="16.375" style="769" bestFit="1" customWidth="1"/>
    <col min="15956" max="15956" width="17.875" style="769" bestFit="1" customWidth="1"/>
    <col min="15957" max="15957" width="22.25" style="769" bestFit="1" customWidth="1"/>
    <col min="15958" max="15958" width="7.75" style="769" bestFit="1" customWidth="1"/>
    <col min="15959" max="15961" width="11.875" style="769" bestFit="1" customWidth="1"/>
    <col min="15962" max="15962" width="16.375" style="769" bestFit="1" customWidth="1"/>
    <col min="15963" max="15965" width="11.875" style="769" bestFit="1" customWidth="1"/>
    <col min="15966" max="15966" width="14.125" style="769" bestFit="1" customWidth="1"/>
    <col min="15967" max="15967" width="11.875" style="769" bestFit="1" customWidth="1"/>
    <col min="15968" max="15968" width="16.375" style="769" bestFit="1" customWidth="1"/>
    <col min="15969" max="15969" width="18.625" style="769" bestFit="1" customWidth="1"/>
    <col min="15970" max="15970" width="10.5" style="769" bestFit="1" customWidth="1"/>
    <col min="15971" max="15971" width="14.25" style="769" bestFit="1" customWidth="1"/>
    <col min="15972" max="15973" width="13.375" style="769" bestFit="1" customWidth="1"/>
    <col min="15974" max="15974" width="16.375" style="769" bestFit="1" customWidth="1"/>
    <col min="15975" max="15975" width="16.5" style="769" bestFit="1" customWidth="1"/>
    <col min="15976" max="15977" width="20.125" style="769" bestFit="1" customWidth="1"/>
    <col min="15978" max="15979" width="23" style="769" bestFit="1" customWidth="1"/>
    <col min="15980" max="15980" width="18.625" style="769" bestFit="1" customWidth="1"/>
    <col min="15981" max="15981" width="9.25" style="769" bestFit="1" customWidth="1"/>
    <col min="15982" max="15982" width="7.25" style="769" bestFit="1" customWidth="1"/>
    <col min="15983" max="15983" width="10.375" style="769" bestFit="1" customWidth="1"/>
    <col min="15984" max="15985" width="11.875" style="769" bestFit="1" customWidth="1"/>
    <col min="15986" max="15986" width="14.375" style="769" bestFit="1" customWidth="1"/>
    <col min="15987" max="15987" width="11.875" style="769" bestFit="1" customWidth="1"/>
    <col min="15988" max="15989" width="16.375" style="769" bestFit="1" customWidth="1"/>
    <col min="15990" max="15990" width="11.875" style="769" bestFit="1" customWidth="1"/>
    <col min="15991" max="15992" width="16.375" style="769" bestFit="1" customWidth="1"/>
    <col min="15993" max="15993" width="17.875" style="769" bestFit="1" customWidth="1"/>
    <col min="15994" max="15994" width="16.375" style="769" bestFit="1" customWidth="1"/>
    <col min="15995" max="15995" width="17.875" style="769" bestFit="1" customWidth="1"/>
    <col min="15996" max="15996" width="5.75" style="769" bestFit="1" customWidth="1"/>
    <col min="15997" max="15998" width="9.75" style="769" bestFit="1" customWidth="1"/>
    <col min="15999" max="15999" width="7.75" style="769" bestFit="1" customWidth="1"/>
    <col min="16000" max="16000" width="9.75" style="769" bestFit="1" customWidth="1"/>
    <col min="16001" max="16001" width="59.375" style="769" bestFit="1" customWidth="1"/>
    <col min="16002" max="16002" width="45.5" style="769" bestFit="1" customWidth="1"/>
    <col min="16003" max="16003" width="27.625" style="769" bestFit="1" customWidth="1"/>
    <col min="16004" max="16004" width="11.875" style="769" bestFit="1" customWidth="1"/>
    <col min="16005" max="16008" width="14.125" style="769" bestFit="1" customWidth="1"/>
    <col min="16009" max="16009" width="15.625" style="769" bestFit="1" customWidth="1"/>
    <col min="16010" max="16010" width="14.125" style="769" bestFit="1" customWidth="1"/>
    <col min="16011" max="16012" width="19.625" style="769" bestFit="1" customWidth="1"/>
    <col min="16013" max="16013" width="21.875" style="769" bestFit="1" customWidth="1"/>
    <col min="16014" max="16014" width="19.375" style="769" bestFit="1" customWidth="1"/>
    <col min="16015" max="16015" width="16.375" style="769" bestFit="1" customWidth="1"/>
    <col min="16016" max="16016" width="23" style="769" bestFit="1" customWidth="1"/>
    <col min="16017" max="16018" width="14.125" style="769" bestFit="1" customWidth="1"/>
    <col min="16019" max="16019" width="23.25" style="769" bestFit="1" customWidth="1"/>
    <col min="16020" max="16021" width="14.375" style="769" bestFit="1" customWidth="1"/>
    <col min="16022" max="16022" width="23.125" style="769" bestFit="1" customWidth="1"/>
    <col min="16023" max="16023" width="18.875" style="769" bestFit="1" customWidth="1"/>
    <col min="16024" max="16024" width="14.375" style="769" bestFit="1" customWidth="1"/>
    <col min="16025" max="16025" width="16.5" style="769" bestFit="1" customWidth="1"/>
    <col min="16026" max="16026" width="25.25" style="769" bestFit="1" customWidth="1"/>
    <col min="16027" max="16028" width="18.625" style="769" bestFit="1" customWidth="1"/>
    <col min="16029" max="16029" width="23" style="769" bestFit="1" customWidth="1"/>
    <col min="16030" max="16031" width="26.75" style="769" bestFit="1" customWidth="1"/>
    <col min="16032" max="16032" width="25.25" style="769" bestFit="1" customWidth="1"/>
    <col min="16033" max="16033" width="29.625" style="769" bestFit="1" customWidth="1"/>
    <col min="16034" max="16034" width="25.25" style="769" bestFit="1" customWidth="1"/>
    <col min="16035" max="16035" width="29.625" style="769" bestFit="1" customWidth="1"/>
    <col min="16036" max="16039" width="20.875" style="769" bestFit="1" customWidth="1"/>
    <col min="16040" max="16040" width="13.875" style="769" bestFit="1" customWidth="1"/>
    <col min="16041" max="16041" width="16.5" style="769" bestFit="1" customWidth="1"/>
    <col min="16042" max="16042" width="7.75" style="769" bestFit="1" customWidth="1"/>
    <col min="16043" max="16043" width="20.75" style="769" bestFit="1" customWidth="1"/>
    <col min="16044" max="16046" width="16.375" style="769" bestFit="1" customWidth="1"/>
    <col min="16047" max="16050" width="31" style="769" bestFit="1" customWidth="1"/>
    <col min="16051" max="16052" width="18.625" style="769" bestFit="1" customWidth="1"/>
    <col min="16053" max="16053" width="16.375" style="769" bestFit="1" customWidth="1"/>
    <col min="16054" max="16055" width="18.625" style="769" bestFit="1" customWidth="1"/>
    <col min="16056" max="16056" width="16.375" style="769" bestFit="1" customWidth="1"/>
    <col min="16057" max="16058" width="18.625" style="769" bestFit="1" customWidth="1"/>
    <col min="16059" max="16059" width="20.75" style="769" bestFit="1" customWidth="1"/>
    <col min="16060" max="16061" width="23" style="769" bestFit="1" customWidth="1"/>
    <col min="16062" max="16062" width="25.25" style="769" bestFit="1" customWidth="1"/>
    <col min="16063" max="16063" width="23" style="769" bestFit="1" customWidth="1"/>
    <col min="16064" max="16064" width="20.75" style="769" bestFit="1" customWidth="1"/>
    <col min="16065" max="16066" width="23" style="769" bestFit="1" customWidth="1"/>
    <col min="16067" max="16067" width="25.25" style="769" bestFit="1" customWidth="1"/>
    <col min="16068" max="16068" width="23" style="769" bestFit="1" customWidth="1"/>
    <col min="16069" max="16069" width="18.625" style="769" bestFit="1" customWidth="1"/>
    <col min="16070" max="16072" width="20.75" style="769" bestFit="1" customWidth="1"/>
    <col min="16073" max="16073" width="19.75" style="769" bestFit="1" customWidth="1"/>
    <col min="16074" max="16075" width="22" style="769" bestFit="1" customWidth="1"/>
    <col min="16076" max="16076" width="14.125" style="769" bestFit="1" customWidth="1"/>
    <col min="16077" max="16078" width="20.75" style="769" bestFit="1" customWidth="1"/>
    <col min="16079" max="16080" width="18.625" style="769" bestFit="1" customWidth="1"/>
    <col min="16081" max="16083" width="20.75" style="769" bestFit="1" customWidth="1"/>
    <col min="16084" max="16085" width="23" style="769" bestFit="1" customWidth="1"/>
    <col min="16086" max="16086" width="20.75" style="769" bestFit="1" customWidth="1"/>
    <col min="16087" max="16088" width="23" style="769" bestFit="1" customWidth="1"/>
    <col min="16089" max="16089" width="25.25" style="769" bestFit="1" customWidth="1"/>
    <col min="16090" max="16091" width="23" style="769" bestFit="1" customWidth="1"/>
    <col min="16092" max="16094" width="25.25" style="769" bestFit="1" customWidth="1"/>
    <col min="16095" max="16096" width="27.5" style="769" bestFit="1" customWidth="1"/>
    <col min="16097" max="16097" width="25.25" style="769" bestFit="1" customWidth="1"/>
    <col min="16098" max="16099" width="27.5" style="769" bestFit="1" customWidth="1"/>
    <col min="16100" max="16100" width="29.625" style="769" bestFit="1" customWidth="1"/>
    <col min="16101" max="16101" width="27.5" style="769" bestFit="1" customWidth="1"/>
    <col min="16102" max="16102" width="24.5" style="769" bestFit="1" customWidth="1"/>
    <col min="16103" max="16103" width="29" style="769" bestFit="1" customWidth="1"/>
    <col min="16104" max="16105" width="20.75" style="769" bestFit="1" customWidth="1"/>
    <col min="16106" max="16106" width="27.5" style="769" bestFit="1" customWidth="1"/>
    <col min="16107" max="16108" width="23" style="769" bestFit="1" customWidth="1"/>
    <col min="16109" max="16109" width="29.625" style="769" bestFit="1" customWidth="1"/>
    <col min="16110" max="16110" width="9.125" style="769" bestFit="1" customWidth="1"/>
    <col min="16111" max="16113" width="18.125" style="769" bestFit="1" customWidth="1"/>
    <col min="16114" max="16114" width="20.375" style="769" bestFit="1" customWidth="1"/>
    <col min="16115" max="16115" width="25.25" style="769" bestFit="1" customWidth="1"/>
    <col min="16116" max="16116" width="27.5" style="769" bestFit="1" customWidth="1"/>
    <col min="16117" max="16118" width="9.125" style="769" bestFit="1" customWidth="1"/>
    <col min="16119" max="16119" width="11.25" style="769" bestFit="1" customWidth="1"/>
    <col min="16120" max="16120" width="15" style="769" bestFit="1" customWidth="1"/>
    <col min="16121" max="16121" width="16.375" style="769" bestFit="1" customWidth="1"/>
    <col min="16122" max="16124" width="23.25" style="769" bestFit="1" customWidth="1"/>
    <col min="16125" max="16126" width="20.75" style="769" bestFit="1" customWidth="1"/>
    <col min="16127" max="16127" width="6.625" style="769" bestFit="1" customWidth="1"/>
    <col min="16128" max="16128" width="9" style="769"/>
    <col min="16129" max="16129" width="16.375" style="769" bestFit="1" customWidth="1"/>
    <col min="16130" max="16130" width="14.125" style="769" bestFit="1" customWidth="1"/>
    <col min="16131" max="16133" width="9.75" style="769" bestFit="1" customWidth="1"/>
    <col min="16134" max="16134" width="14.125" style="769" bestFit="1" customWidth="1"/>
    <col min="16135" max="16135" width="15.25" style="769" customWidth="1"/>
    <col min="16136" max="16136" width="14.125" style="769" bestFit="1" customWidth="1"/>
    <col min="16137" max="16137" width="15.25" style="769" bestFit="1" customWidth="1"/>
    <col min="16138" max="16140" width="13.625" style="769" bestFit="1" customWidth="1"/>
    <col min="16141" max="16141" width="12" style="769" bestFit="1" customWidth="1"/>
    <col min="16142" max="16142" width="22.125" style="769" bestFit="1" customWidth="1"/>
    <col min="16143" max="16144" width="30.125" style="769" bestFit="1" customWidth="1"/>
    <col min="16145" max="16146" width="21" style="769" bestFit="1" customWidth="1"/>
    <col min="16147" max="16147" width="18.75" style="769" bestFit="1" customWidth="1"/>
    <col min="16148" max="16148" width="21" style="769" bestFit="1" customWidth="1"/>
    <col min="16149" max="16150" width="9.75" style="769" bestFit="1" customWidth="1"/>
    <col min="16151" max="16151" width="18.875" style="769" bestFit="1" customWidth="1"/>
    <col min="16152" max="16152" width="9.75" style="769" bestFit="1" customWidth="1"/>
    <col min="16153" max="16153" width="18.875" style="769" bestFit="1" customWidth="1"/>
    <col min="16154" max="16155" width="9.75" style="769" bestFit="1" customWidth="1"/>
    <col min="16156" max="16157" width="12.125" style="769" bestFit="1" customWidth="1"/>
    <col min="16158" max="16158" width="7.125" style="769" bestFit="1" customWidth="1"/>
    <col min="16159" max="16159" width="9.75" style="769" bestFit="1" customWidth="1"/>
    <col min="16160" max="16160" width="15.5" style="769" bestFit="1" customWidth="1"/>
    <col min="16161" max="16161" width="19.375" style="769" bestFit="1" customWidth="1"/>
    <col min="16162" max="16162" width="5.75" style="769" bestFit="1" customWidth="1"/>
    <col min="16163" max="16163" width="9.75" style="769" bestFit="1" customWidth="1"/>
    <col min="16164" max="16164" width="11.875" style="769" bestFit="1" customWidth="1"/>
    <col min="16165" max="16165" width="9.125" style="769" bestFit="1" customWidth="1"/>
    <col min="16166" max="16166" width="10.5" style="769" bestFit="1" customWidth="1"/>
    <col min="16167" max="16167" width="16.375" style="769" bestFit="1" customWidth="1"/>
    <col min="16168" max="16168" width="12.125" style="769" bestFit="1" customWidth="1"/>
    <col min="16169" max="16169" width="10.375" style="769" bestFit="1" customWidth="1"/>
    <col min="16170" max="16170" width="11.875" style="769" bestFit="1" customWidth="1"/>
    <col min="16171" max="16179" width="16.375" style="769" bestFit="1" customWidth="1"/>
    <col min="16180" max="16180" width="10.625" style="769" bestFit="1" customWidth="1"/>
    <col min="16181" max="16181" width="11.875" style="769" bestFit="1" customWidth="1"/>
    <col min="16182" max="16182" width="16.375" style="769" bestFit="1" customWidth="1"/>
    <col min="16183" max="16183" width="20.75" style="769" bestFit="1" customWidth="1"/>
    <col min="16184" max="16184" width="16.375" style="769" bestFit="1" customWidth="1"/>
    <col min="16185" max="16185" width="20.75" style="769" bestFit="1" customWidth="1"/>
    <col min="16186" max="16186" width="16.375" style="769" bestFit="1" customWidth="1"/>
    <col min="16187" max="16187" width="20.75" style="769" bestFit="1" customWidth="1"/>
    <col min="16188" max="16188" width="16.375" style="769" bestFit="1" customWidth="1"/>
    <col min="16189" max="16189" width="20.75" style="769" bestFit="1" customWidth="1"/>
    <col min="16190" max="16190" width="16.375" style="769" bestFit="1" customWidth="1"/>
    <col min="16191" max="16191" width="20.75" style="769" bestFit="1" customWidth="1"/>
    <col min="16192" max="16192" width="14.125" style="769" bestFit="1" customWidth="1"/>
    <col min="16193" max="16193" width="18.625" style="769" bestFit="1" customWidth="1"/>
    <col min="16194" max="16194" width="16.375" style="769" bestFit="1" customWidth="1"/>
    <col min="16195" max="16195" width="20.75" style="769" bestFit="1" customWidth="1"/>
    <col min="16196" max="16196" width="16.375" style="769" bestFit="1" customWidth="1"/>
    <col min="16197" max="16197" width="20.75" style="769" bestFit="1" customWidth="1"/>
    <col min="16198" max="16203" width="23" style="769" bestFit="1" customWidth="1"/>
    <col min="16204" max="16205" width="18.625" style="769" bestFit="1" customWidth="1"/>
    <col min="16206" max="16206" width="10.5" style="769" bestFit="1" customWidth="1"/>
    <col min="16207" max="16207" width="11.875" style="769" bestFit="1" customWidth="1"/>
    <col min="16208" max="16208" width="10.5" style="769" bestFit="1" customWidth="1"/>
    <col min="16209" max="16210" width="11.875" style="769" bestFit="1" customWidth="1"/>
    <col min="16211" max="16211" width="16.375" style="769" bestFit="1" customWidth="1"/>
    <col min="16212" max="16212" width="17.875" style="769" bestFit="1" customWidth="1"/>
    <col min="16213" max="16213" width="22.25" style="769" bestFit="1" customWidth="1"/>
    <col min="16214" max="16214" width="7.75" style="769" bestFit="1" customWidth="1"/>
    <col min="16215" max="16217" width="11.875" style="769" bestFit="1" customWidth="1"/>
    <col min="16218" max="16218" width="16.375" style="769" bestFit="1" customWidth="1"/>
    <col min="16219" max="16221" width="11.875" style="769" bestFit="1" customWidth="1"/>
    <col min="16222" max="16222" width="14.125" style="769" bestFit="1" customWidth="1"/>
    <col min="16223" max="16223" width="11.875" style="769" bestFit="1" customWidth="1"/>
    <col min="16224" max="16224" width="16.375" style="769" bestFit="1" customWidth="1"/>
    <col min="16225" max="16225" width="18.625" style="769" bestFit="1" customWidth="1"/>
    <col min="16226" max="16226" width="10.5" style="769" bestFit="1" customWidth="1"/>
    <col min="16227" max="16227" width="14.25" style="769" bestFit="1" customWidth="1"/>
    <col min="16228" max="16229" width="13.375" style="769" bestFit="1" customWidth="1"/>
    <col min="16230" max="16230" width="16.375" style="769" bestFit="1" customWidth="1"/>
    <col min="16231" max="16231" width="16.5" style="769" bestFit="1" customWidth="1"/>
    <col min="16232" max="16233" width="20.125" style="769" bestFit="1" customWidth="1"/>
    <col min="16234" max="16235" width="23" style="769" bestFit="1" customWidth="1"/>
    <col min="16236" max="16236" width="18.625" style="769" bestFit="1" customWidth="1"/>
    <col min="16237" max="16237" width="9.25" style="769" bestFit="1" customWidth="1"/>
    <col min="16238" max="16238" width="7.25" style="769" bestFit="1" customWidth="1"/>
    <col min="16239" max="16239" width="10.375" style="769" bestFit="1" customWidth="1"/>
    <col min="16240" max="16241" width="11.875" style="769" bestFit="1" customWidth="1"/>
    <col min="16242" max="16242" width="14.375" style="769" bestFit="1" customWidth="1"/>
    <col min="16243" max="16243" width="11.875" style="769" bestFit="1" customWidth="1"/>
    <col min="16244" max="16245" width="16.375" style="769" bestFit="1" customWidth="1"/>
    <col min="16246" max="16246" width="11.875" style="769" bestFit="1" customWidth="1"/>
    <col min="16247" max="16248" width="16.375" style="769" bestFit="1" customWidth="1"/>
    <col min="16249" max="16249" width="17.875" style="769" bestFit="1" customWidth="1"/>
    <col min="16250" max="16250" width="16.375" style="769" bestFit="1" customWidth="1"/>
    <col min="16251" max="16251" width="17.875" style="769" bestFit="1" customWidth="1"/>
    <col min="16252" max="16252" width="5.75" style="769" bestFit="1" customWidth="1"/>
    <col min="16253" max="16254" width="9.75" style="769" bestFit="1" customWidth="1"/>
    <col min="16255" max="16255" width="7.75" style="769" bestFit="1" customWidth="1"/>
    <col min="16256" max="16256" width="9.75" style="769" bestFit="1" customWidth="1"/>
    <col min="16257" max="16257" width="59.375" style="769" bestFit="1" customWidth="1"/>
    <col min="16258" max="16258" width="45.5" style="769" bestFit="1" customWidth="1"/>
    <col min="16259" max="16259" width="27.625" style="769" bestFit="1" customWidth="1"/>
    <col min="16260" max="16260" width="11.875" style="769" bestFit="1" customWidth="1"/>
    <col min="16261" max="16264" width="14.125" style="769" bestFit="1" customWidth="1"/>
    <col min="16265" max="16265" width="15.625" style="769" bestFit="1" customWidth="1"/>
    <col min="16266" max="16266" width="14.125" style="769" bestFit="1" customWidth="1"/>
    <col min="16267" max="16268" width="19.625" style="769" bestFit="1" customWidth="1"/>
    <col min="16269" max="16269" width="21.875" style="769" bestFit="1" customWidth="1"/>
    <col min="16270" max="16270" width="19.375" style="769" bestFit="1" customWidth="1"/>
    <col min="16271" max="16271" width="16.375" style="769" bestFit="1" customWidth="1"/>
    <col min="16272" max="16272" width="23" style="769" bestFit="1" customWidth="1"/>
    <col min="16273" max="16274" width="14.125" style="769" bestFit="1" customWidth="1"/>
    <col min="16275" max="16275" width="23.25" style="769" bestFit="1" customWidth="1"/>
    <col min="16276" max="16277" width="14.375" style="769" bestFit="1" customWidth="1"/>
    <col min="16278" max="16278" width="23.125" style="769" bestFit="1" customWidth="1"/>
    <col min="16279" max="16279" width="18.875" style="769" bestFit="1" customWidth="1"/>
    <col min="16280" max="16280" width="14.375" style="769" bestFit="1" customWidth="1"/>
    <col min="16281" max="16281" width="16.5" style="769" bestFit="1" customWidth="1"/>
    <col min="16282" max="16282" width="25.25" style="769" bestFit="1" customWidth="1"/>
    <col min="16283" max="16284" width="18.625" style="769" bestFit="1" customWidth="1"/>
    <col min="16285" max="16285" width="23" style="769" bestFit="1" customWidth="1"/>
    <col min="16286" max="16287" width="26.75" style="769" bestFit="1" customWidth="1"/>
    <col min="16288" max="16288" width="25.25" style="769" bestFit="1" customWidth="1"/>
    <col min="16289" max="16289" width="29.625" style="769" bestFit="1" customWidth="1"/>
    <col min="16290" max="16290" width="25.25" style="769" bestFit="1" customWidth="1"/>
    <col min="16291" max="16291" width="29.625" style="769" bestFit="1" customWidth="1"/>
    <col min="16292" max="16295" width="20.875" style="769" bestFit="1" customWidth="1"/>
    <col min="16296" max="16296" width="13.875" style="769" bestFit="1" customWidth="1"/>
    <col min="16297" max="16297" width="16.5" style="769" bestFit="1" customWidth="1"/>
    <col min="16298" max="16298" width="7.75" style="769" bestFit="1" customWidth="1"/>
    <col min="16299" max="16299" width="20.75" style="769" bestFit="1" customWidth="1"/>
    <col min="16300" max="16302" width="16.375" style="769" bestFit="1" customWidth="1"/>
    <col min="16303" max="16306" width="31" style="769" bestFit="1" customWidth="1"/>
    <col min="16307" max="16308" width="18.625" style="769" bestFit="1" customWidth="1"/>
    <col min="16309" max="16309" width="16.375" style="769" bestFit="1" customWidth="1"/>
    <col min="16310" max="16311" width="18.625" style="769" bestFit="1" customWidth="1"/>
    <col min="16312" max="16312" width="16.375" style="769" bestFit="1" customWidth="1"/>
    <col min="16313" max="16314" width="18.625" style="769" bestFit="1" customWidth="1"/>
    <col min="16315" max="16315" width="20.75" style="769" bestFit="1" customWidth="1"/>
    <col min="16316" max="16317" width="23" style="769" bestFit="1" customWidth="1"/>
    <col min="16318" max="16318" width="25.25" style="769" bestFit="1" customWidth="1"/>
    <col min="16319" max="16319" width="23" style="769" bestFit="1" customWidth="1"/>
    <col min="16320" max="16320" width="20.75" style="769" bestFit="1" customWidth="1"/>
    <col min="16321" max="16322" width="23" style="769" bestFit="1" customWidth="1"/>
    <col min="16323" max="16323" width="25.25" style="769" bestFit="1" customWidth="1"/>
    <col min="16324" max="16324" width="23" style="769" bestFit="1" customWidth="1"/>
    <col min="16325" max="16325" width="18.625" style="769" bestFit="1" customWidth="1"/>
    <col min="16326" max="16328" width="20.75" style="769" bestFit="1" customWidth="1"/>
    <col min="16329" max="16329" width="19.75" style="769" bestFit="1" customWidth="1"/>
    <col min="16330" max="16331" width="22" style="769" bestFit="1" customWidth="1"/>
    <col min="16332" max="16332" width="14.125" style="769" bestFit="1" customWidth="1"/>
    <col min="16333" max="16334" width="20.75" style="769" bestFit="1" customWidth="1"/>
    <col min="16335" max="16336" width="18.625" style="769" bestFit="1" customWidth="1"/>
    <col min="16337" max="16339" width="20.75" style="769" bestFit="1" customWidth="1"/>
    <col min="16340" max="16341" width="23" style="769" bestFit="1" customWidth="1"/>
    <col min="16342" max="16342" width="20.75" style="769" bestFit="1" customWidth="1"/>
    <col min="16343" max="16344" width="23" style="769" bestFit="1" customWidth="1"/>
    <col min="16345" max="16345" width="25.25" style="769" bestFit="1" customWidth="1"/>
    <col min="16346" max="16347" width="23" style="769" bestFit="1" customWidth="1"/>
    <col min="16348" max="16350" width="25.25" style="769" bestFit="1" customWidth="1"/>
    <col min="16351" max="16352" width="27.5" style="769" bestFit="1" customWidth="1"/>
    <col min="16353" max="16353" width="25.25" style="769" bestFit="1" customWidth="1"/>
    <col min="16354" max="16355" width="27.5" style="769" bestFit="1" customWidth="1"/>
    <col min="16356" max="16356" width="29.625" style="769" bestFit="1" customWidth="1"/>
    <col min="16357" max="16357" width="27.5" style="769" bestFit="1" customWidth="1"/>
    <col min="16358" max="16358" width="24.5" style="769" bestFit="1" customWidth="1"/>
    <col min="16359" max="16359" width="29" style="769" bestFit="1" customWidth="1"/>
    <col min="16360" max="16361" width="20.75" style="769" bestFit="1" customWidth="1"/>
    <col min="16362" max="16362" width="27.5" style="769" bestFit="1" customWidth="1"/>
    <col min="16363" max="16364" width="23" style="769" bestFit="1" customWidth="1"/>
    <col min="16365" max="16365" width="29.625" style="769" bestFit="1" customWidth="1"/>
    <col min="16366" max="16366" width="9.125" style="769" bestFit="1" customWidth="1"/>
    <col min="16367" max="16369" width="18.125" style="769" bestFit="1" customWidth="1"/>
    <col min="16370" max="16370" width="20.375" style="769" bestFit="1" customWidth="1"/>
    <col min="16371" max="16371" width="25.25" style="769" bestFit="1" customWidth="1"/>
    <col min="16372" max="16372" width="27.5" style="769" bestFit="1" customWidth="1"/>
    <col min="16373" max="16374" width="9.125" style="769" bestFit="1" customWidth="1"/>
    <col min="16375" max="16375" width="11.25" style="769" bestFit="1" customWidth="1"/>
    <col min="16376" max="16376" width="15" style="769" bestFit="1" customWidth="1"/>
    <col min="16377" max="16377" width="16.375" style="769" bestFit="1" customWidth="1"/>
    <col min="16378" max="16380" width="23.25" style="769" bestFit="1" customWidth="1"/>
    <col min="16381" max="16382" width="20.75" style="769" bestFit="1" customWidth="1"/>
    <col min="16383" max="16383" width="6.625" style="769" bestFit="1" customWidth="1"/>
    <col min="16384" max="16384" width="9" style="769"/>
  </cols>
  <sheetData>
    <row r="1" spans="1:254" s="988" customFormat="1">
      <c r="A1" s="987" t="s">
        <v>3794</v>
      </c>
      <c r="B1" s="987" t="s">
        <v>3795</v>
      </c>
      <c r="C1" s="987" t="s">
        <v>3796</v>
      </c>
      <c r="D1" s="987" t="s">
        <v>3797</v>
      </c>
      <c r="E1" s="987" t="s">
        <v>3798</v>
      </c>
      <c r="F1" s="987" t="s">
        <v>3799</v>
      </c>
      <c r="G1" s="987" t="s">
        <v>3800</v>
      </c>
      <c r="H1" s="987" t="s">
        <v>3801</v>
      </c>
      <c r="I1" s="987" t="s">
        <v>3802</v>
      </c>
      <c r="J1" s="987" t="s">
        <v>3803</v>
      </c>
      <c r="K1" s="987" t="s">
        <v>3804</v>
      </c>
      <c r="L1" s="987" t="s">
        <v>3805</v>
      </c>
      <c r="M1" s="987" t="s">
        <v>3806</v>
      </c>
      <c r="N1" s="987" t="s">
        <v>3807</v>
      </c>
      <c r="O1" s="987" t="s">
        <v>3808</v>
      </c>
      <c r="P1" s="987" t="s">
        <v>3809</v>
      </c>
      <c r="Q1" s="987" t="s">
        <v>3810</v>
      </c>
      <c r="R1" s="987" t="s">
        <v>3811</v>
      </c>
      <c r="S1" s="987" t="s">
        <v>3812</v>
      </c>
      <c r="T1" s="987" t="s">
        <v>3813</v>
      </c>
      <c r="U1" s="987" t="s">
        <v>3814</v>
      </c>
      <c r="V1" s="987" t="s">
        <v>3815</v>
      </c>
      <c r="W1" s="987" t="s">
        <v>3816</v>
      </c>
      <c r="X1" s="987" t="s">
        <v>3817</v>
      </c>
      <c r="Y1" s="987" t="s">
        <v>3818</v>
      </c>
      <c r="Z1" s="987" t="s">
        <v>3819</v>
      </c>
      <c r="AA1" s="987" t="s">
        <v>3820</v>
      </c>
      <c r="AB1" s="987" t="s">
        <v>3821</v>
      </c>
      <c r="AC1" s="987" t="s">
        <v>3822</v>
      </c>
      <c r="AD1" s="987" t="s">
        <v>3823</v>
      </c>
      <c r="AE1" s="987" t="s">
        <v>3824</v>
      </c>
      <c r="AF1" s="987" t="s">
        <v>3825</v>
      </c>
      <c r="AG1" s="987" t="s">
        <v>3826</v>
      </c>
      <c r="AH1" s="987" t="s">
        <v>3827</v>
      </c>
      <c r="AI1" s="987" t="s">
        <v>2828</v>
      </c>
      <c r="AJ1" s="987" t="s">
        <v>2829</v>
      </c>
      <c r="AK1" s="987" t="s">
        <v>2830</v>
      </c>
      <c r="AL1" s="987" t="s">
        <v>3828</v>
      </c>
      <c r="AM1" s="987" t="s">
        <v>3829</v>
      </c>
      <c r="AN1" s="987" t="s">
        <v>3830</v>
      </c>
      <c r="AO1" s="987" t="s">
        <v>3831</v>
      </c>
      <c r="AP1" s="987" t="s">
        <v>3832</v>
      </c>
      <c r="AQ1" s="987" t="s">
        <v>3833</v>
      </c>
      <c r="AR1" s="987" t="s">
        <v>3834</v>
      </c>
      <c r="AS1" s="987" t="s">
        <v>3835</v>
      </c>
      <c r="AT1" s="987" t="s">
        <v>3836</v>
      </c>
      <c r="AU1" s="987" t="s">
        <v>3837</v>
      </c>
      <c r="AV1" s="987" t="s">
        <v>3838</v>
      </c>
      <c r="AW1" s="987" t="s">
        <v>3839</v>
      </c>
      <c r="AX1" s="987" t="s">
        <v>3840</v>
      </c>
      <c r="AY1" s="987" t="s">
        <v>3841</v>
      </c>
      <c r="AZ1" s="987" t="s">
        <v>3842</v>
      </c>
      <c r="BA1" s="987" t="s">
        <v>3843</v>
      </c>
      <c r="BB1" s="987" t="s">
        <v>3844</v>
      </c>
      <c r="BC1" s="987" t="s">
        <v>3845</v>
      </c>
      <c r="BD1" s="987" t="s">
        <v>3846</v>
      </c>
      <c r="BE1" s="987" t="s">
        <v>3847</v>
      </c>
      <c r="BF1" s="987" t="s">
        <v>3848</v>
      </c>
      <c r="BG1" s="987" t="s">
        <v>3849</v>
      </c>
      <c r="BH1" s="987" t="s">
        <v>3850</v>
      </c>
      <c r="BI1" s="987" t="s">
        <v>3851</v>
      </c>
      <c r="BJ1" s="987" t="s">
        <v>3852</v>
      </c>
      <c r="BK1" s="987" t="s">
        <v>3853</v>
      </c>
      <c r="BL1" s="987" t="s">
        <v>3854</v>
      </c>
      <c r="BM1" s="987" t="s">
        <v>3855</v>
      </c>
      <c r="BN1" s="987" t="s">
        <v>3856</v>
      </c>
      <c r="BO1" s="987" t="s">
        <v>3857</v>
      </c>
      <c r="BP1" s="987" t="s">
        <v>3858</v>
      </c>
      <c r="BQ1" s="987" t="s">
        <v>3859</v>
      </c>
      <c r="BR1" s="987" t="s">
        <v>3860</v>
      </c>
      <c r="BS1" s="987" t="s">
        <v>3861</v>
      </c>
      <c r="BT1" s="987" t="s">
        <v>3862</v>
      </c>
      <c r="BU1" s="987" t="s">
        <v>3863</v>
      </c>
      <c r="BV1" s="987" t="s">
        <v>3864</v>
      </c>
      <c r="BW1" s="987" t="s">
        <v>3865</v>
      </c>
      <c r="BX1" s="987" t="s">
        <v>3866</v>
      </c>
      <c r="BY1" s="987" t="s">
        <v>3867</v>
      </c>
      <c r="BZ1" s="987" t="s">
        <v>3868</v>
      </c>
      <c r="CA1" s="987" t="s">
        <v>3869</v>
      </c>
      <c r="CB1" s="987" t="s">
        <v>3870</v>
      </c>
      <c r="CC1" s="987" t="s">
        <v>3871</v>
      </c>
      <c r="CD1" s="987" t="s">
        <v>3872</v>
      </c>
      <c r="CE1" s="987" t="s">
        <v>3873</v>
      </c>
      <c r="CF1" s="987" t="s">
        <v>3874</v>
      </c>
      <c r="CG1" s="987" t="s">
        <v>3875</v>
      </c>
      <c r="CH1" s="987" t="s">
        <v>3876</v>
      </c>
      <c r="CI1" s="987" t="s">
        <v>3877</v>
      </c>
      <c r="CJ1" s="987" t="s">
        <v>3878</v>
      </c>
      <c r="CK1" s="987" t="s">
        <v>3879</v>
      </c>
      <c r="CL1" s="987" t="s">
        <v>3880</v>
      </c>
      <c r="CM1" s="987" t="s">
        <v>3881</v>
      </c>
      <c r="CN1" s="987" t="s">
        <v>3882</v>
      </c>
      <c r="CO1" s="987" t="s">
        <v>3883</v>
      </c>
      <c r="CP1" s="987" t="s">
        <v>3884</v>
      </c>
      <c r="CQ1" s="987" t="s">
        <v>3885</v>
      </c>
      <c r="CR1" s="987" t="s">
        <v>3886</v>
      </c>
      <c r="CS1" s="987" t="s">
        <v>3887</v>
      </c>
      <c r="CT1" s="987" t="s">
        <v>3888</v>
      </c>
      <c r="CU1" s="987" t="s">
        <v>3889</v>
      </c>
      <c r="CV1" s="987" t="s">
        <v>3890</v>
      </c>
      <c r="CW1" s="987" t="s">
        <v>3891</v>
      </c>
      <c r="CX1" s="987" t="s">
        <v>3892</v>
      </c>
      <c r="CY1" s="987" t="s">
        <v>3893</v>
      </c>
      <c r="CZ1" s="987" t="s">
        <v>3894</v>
      </c>
      <c r="DA1" s="987" t="s">
        <v>3895</v>
      </c>
      <c r="DB1" s="987" t="s">
        <v>3896</v>
      </c>
      <c r="DC1" s="987" t="s">
        <v>3897</v>
      </c>
      <c r="DD1" s="987" t="s">
        <v>3898</v>
      </c>
      <c r="DE1" s="987" t="s">
        <v>3899</v>
      </c>
      <c r="DF1" s="987" t="s">
        <v>3900</v>
      </c>
      <c r="DG1" s="987" t="s">
        <v>3401</v>
      </c>
      <c r="DH1" s="987" t="s">
        <v>3901</v>
      </c>
      <c r="DI1" s="987" t="s">
        <v>3902</v>
      </c>
      <c r="DJ1" s="987" t="s">
        <v>3903</v>
      </c>
      <c r="DK1" s="987" t="s">
        <v>3904</v>
      </c>
      <c r="DL1" s="987" t="s">
        <v>3905</v>
      </c>
      <c r="DM1" s="987" t="s">
        <v>3906</v>
      </c>
      <c r="DN1" s="987" t="s">
        <v>3907</v>
      </c>
      <c r="DO1" s="987" t="s">
        <v>3908</v>
      </c>
      <c r="DP1" s="987" t="s">
        <v>3909</v>
      </c>
      <c r="DQ1" s="987" t="s">
        <v>3910</v>
      </c>
      <c r="DR1" s="987" t="s">
        <v>3911</v>
      </c>
      <c r="DS1" s="987" t="s">
        <v>3912</v>
      </c>
      <c r="DT1" s="987" t="s">
        <v>3913</v>
      </c>
      <c r="DU1" s="987" t="s">
        <v>3914</v>
      </c>
      <c r="DV1" s="987" t="s">
        <v>3915</v>
      </c>
      <c r="DW1" s="987" t="s">
        <v>3916</v>
      </c>
      <c r="DX1" s="987" t="s">
        <v>3917</v>
      </c>
      <c r="DY1" s="987" t="s">
        <v>3918</v>
      </c>
      <c r="DZ1" s="987" t="s">
        <v>3919</v>
      </c>
      <c r="EA1" s="987" t="s">
        <v>3920</v>
      </c>
      <c r="EB1" s="987" t="s">
        <v>3921</v>
      </c>
      <c r="EC1" s="987" t="s">
        <v>3922</v>
      </c>
      <c r="ED1" s="987" t="s">
        <v>3923</v>
      </c>
      <c r="EE1" s="987" t="s">
        <v>3924</v>
      </c>
      <c r="EF1" s="987" t="s">
        <v>3925</v>
      </c>
      <c r="EG1" s="987" t="s">
        <v>3926</v>
      </c>
      <c r="EH1" s="987" t="s">
        <v>3927</v>
      </c>
      <c r="EI1" s="987" t="s">
        <v>3928</v>
      </c>
      <c r="EJ1" s="987" t="s">
        <v>3929</v>
      </c>
      <c r="EK1" s="987" t="s">
        <v>3930</v>
      </c>
      <c r="EL1" s="987" t="s">
        <v>3931</v>
      </c>
      <c r="EM1" s="987" t="s">
        <v>3932</v>
      </c>
      <c r="EN1" s="987" t="s">
        <v>3933</v>
      </c>
      <c r="EO1" s="987" t="s">
        <v>3934</v>
      </c>
      <c r="EP1" s="987" t="s">
        <v>3935</v>
      </c>
      <c r="EQ1" s="987" t="s">
        <v>3936</v>
      </c>
      <c r="ER1" s="987" t="s">
        <v>3937</v>
      </c>
      <c r="ES1" s="987" t="s">
        <v>3938</v>
      </c>
      <c r="ET1" s="987" t="s">
        <v>3939</v>
      </c>
      <c r="EU1" s="987" t="s">
        <v>3940</v>
      </c>
      <c r="EV1" s="987" t="s">
        <v>3941</v>
      </c>
      <c r="EW1" s="987" t="s">
        <v>3942</v>
      </c>
      <c r="EX1" s="987" t="s">
        <v>3943</v>
      </c>
      <c r="EY1" s="987" t="s">
        <v>3944</v>
      </c>
      <c r="EZ1" s="987" t="s">
        <v>3945</v>
      </c>
      <c r="FA1" s="987" t="s">
        <v>3946</v>
      </c>
      <c r="FB1" s="987" t="s">
        <v>3947</v>
      </c>
      <c r="FC1" s="987" t="s">
        <v>3948</v>
      </c>
      <c r="FD1" s="987" t="s">
        <v>3949</v>
      </c>
      <c r="FE1" s="987" t="s">
        <v>3950</v>
      </c>
      <c r="FF1" s="987" t="s">
        <v>3951</v>
      </c>
      <c r="FG1" s="987" t="s">
        <v>3952</v>
      </c>
      <c r="FH1" s="987" t="s">
        <v>3953</v>
      </c>
      <c r="FI1" s="987" t="s">
        <v>3954</v>
      </c>
      <c r="FJ1" s="987" t="s">
        <v>3955</v>
      </c>
      <c r="FK1" s="987" t="s">
        <v>3956</v>
      </c>
      <c r="FL1" s="987" t="s">
        <v>3957</v>
      </c>
      <c r="FM1" s="987" t="s">
        <v>3958</v>
      </c>
      <c r="FN1" s="987" t="s">
        <v>3959</v>
      </c>
      <c r="FO1" s="987" t="s">
        <v>3960</v>
      </c>
      <c r="FP1" s="987" t="s">
        <v>3961</v>
      </c>
      <c r="FQ1" s="987" t="s">
        <v>3962</v>
      </c>
      <c r="FR1" s="987" t="s">
        <v>3963</v>
      </c>
      <c r="FS1" s="987" t="s">
        <v>3964</v>
      </c>
      <c r="FT1" s="987" t="s">
        <v>3965</v>
      </c>
      <c r="FU1" s="987" t="s">
        <v>3966</v>
      </c>
      <c r="FV1" s="987" t="s">
        <v>3967</v>
      </c>
      <c r="FW1" s="987" t="s">
        <v>4192</v>
      </c>
      <c r="FX1" s="987" t="s">
        <v>4193</v>
      </c>
      <c r="FY1" s="987" t="s">
        <v>4194</v>
      </c>
      <c r="FZ1" s="987" t="s">
        <v>4195</v>
      </c>
      <c r="GA1" s="987" t="s">
        <v>4191</v>
      </c>
      <c r="GB1" s="987" t="s">
        <v>4201</v>
      </c>
      <c r="GC1" s="987" t="s">
        <v>4202</v>
      </c>
      <c r="GD1" s="987" t="s">
        <v>4203</v>
      </c>
      <c r="GE1" s="987" t="s">
        <v>4204</v>
      </c>
      <c r="GF1" s="987" t="s">
        <v>4205</v>
      </c>
      <c r="GG1" s="987" t="s">
        <v>4206</v>
      </c>
      <c r="GH1" s="987" t="s">
        <v>3968</v>
      </c>
      <c r="GI1" s="987" t="s">
        <v>3969</v>
      </c>
      <c r="GJ1" s="987" t="s">
        <v>3970</v>
      </c>
      <c r="GK1" s="987" t="s">
        <v>3971</v>
      </c>
      <c r="GL1" s="987" t="s">
        <v>3972</v>
      </c>
      <c r="GM1" s="987" t="s">
        <v>3973</v>
      </c>
      <c r="GN1" s="987" t="s">
        <v>3974</v>
      </c>
      <c r="GO1" s="987" t="s">
        <v>3975</v>
      </c>
      <c r="GP1" s="987" t="s">
        <v>3976</v>
      </c>
      <c r="GQ1" s="987" t="s">
        <v>3977</v>
      </c>
      <c r="GR1" s="987" t="s">
        <v>3978</v>
      </c>
      <c r="GS1" s="987" t="s">
        <v>3979</v>
      </c>
      <c r="GT1" s="987" t="s">
        <v>3980</v>
      </c>
      <c r="GU1" s="987" t="s">
        <v>3981</v>
      </c>
      <c r="GV1" s="987" t="s">
        <v>3982</v>
      </c>
      <c r="GW1" s="987" t="s">
        <v>3983</v>
      </c>
      <c r="GX1" s="987" t="s">
        <v>3984</v>
      </c>
      <c r="GY1" s="987" t="s">
        <v>3985</v>
      </c>
      <c r="GZ1" s="987" t="s">
        <v>3986</v>
      </c>
      <c r="HA1" s="987" t="s">
        <v>3987</v>
      </c>
      <c r="HB1" s="987" t="s">
        <v>3988</v>
      </c>
      <c r="HC1" s="987" t="s">
        <v>3989</v>
      </c>
      <c r="HD1" s="987" t="s">
        <v>3990</v>
      </c>
      <c r="HE1" s="987" t="s">
        <v>3991</v>
      </c>
      <c r="HF1" s="987" t="s">
        <v>3992</v>
      </c>
      <c r="HG1" s="987" t="s">
        <v>3993</v>
      </c>
      <c r="HH1" s="987" t="s">
        <v>3994</v>
      </c>
      <c r="HI1" s="987" t="s">
        <v>3995</v>
      </c>
      <c r="HJ1" s="987" t="s">
        <v>3996</v>
      </c>
      <c r="HK1" s="987" t="s">
        <v>3997</v>
      </c>
      <c r="HL1" s="987" t="s">
        <v>3998</v>
      </c>
      <c r="HM1" s="987" t="s">
        <v>3999</v>
      </c>
      <c r="HN1" s="987" t="s">
        <v>4000</v>
      </c>
      <c r="HO1" s="987" t="s">
        <v>4001</v>
      </c>
      <c r="HP1" s="987" t="s">
        <v>4002</v>
      </c>
      <c r="HQ1" s="987" t="s">
        <v>4003</v>
      </c>
      <c r="HR1" s="987" t="s">
        <v>4004</v>
      </c>
      <c r="HS1" s="987" t="s">
        <v>4005</v>
      </c>
      <c r="HT1" s="987" t="s">
        <v>4006</v>
      </c>
      <c r="HU1" s="987" t="s">
        <v>4007</v>
      </c>
      <c r="HV1" s="987" t="s">
        <v>4008</v>
      </c>
      <c r="HW1" s="987" t="s">
        <v>4009</v>
      </c>
      <c r="HX1" s="987" t="s">
        <v>4010</v>
      </c>
      <c r="HY1" s="987" t="s">
        <v>4011</v>
      </c>
      <c r="HZ1" s="987" t="s">
        <v>4012</v>
      </c>
      <c r="IA1" s="987" t="s">
        <v>4013</v>
      </c>
      <c r="IB1" s="987" t="s">
        <v>4014</v>
      </c>
      <c r="IC1" s="987" t="s">
        <v>4015</v>
      </c>
      <c r="ID1" s="987" t="s">
        <v>4016</v>
      </c>
      <c r="IE1" s="987" t="s">
        <v>4017</v>
      </c>
      <c r="IF1" s="987" t="s">
        <v>4018</v>
      </c>
      <c r="IG1" s="987" t="s">
        <v>4019</v>
      </c>
      <c r="IH1" s="987" t="s">
        <v>4020</v>
      </c>
      <c r="II1" s="987" t="s">
        <v>4021</v>
      </c>
      <c r="IJ1" s="987" t="s">
        <v>4022</v>
      </c>
      <c r="IK1" s="987" t="s">
        <v>4023</v>
      </c>
      <c r="IL1" s="987" t="s">
        <v>4024</v>
      </c>
      <c r="IM1" s="987" t="s">
        <v>4025</v>
      </c>
      <c r="IN1" s="987" t="s">
        <v>4026</v>
      </c>
      <c r="IO1" s="987" t="s">
        <v>4027</v>
      </c>
      <c r="IP1" s="987" t="s">
        <v>4028</v>
      </c>
      <c r="IQ1" s="987" t="s">
        <v>4029</v>
      </c>
      <c r="IR1" s="987" t="s">
        <v>4030</v>
      </c>
      <c r="IS1" s="987" t="s">
        <v>4031</v>
      </c>
      <c r="IT1" s="987" t="s">
        <v>4032</v>
      </c>
    </row>
    <row r="2" spans="1:254" s="879" customFormat="1">
      <c r="A2" s="861" t="s">
        <v>4033</v>
      </c>
      <c r="B2" s="861"/>
      <c r="C2" s="861"/>
      <c r="D2" s="862" t="s">
        <v>4034</v>
      </c>
      <c r="E2" s="863" t="str">
        <f>IF('第一面 (計変)'!J29&lt;&gt;"","更","確")</f>
        <v>確</v>
      </c>
      <c r="F2" s="863" t="str">
        <f>IF(LEFT(第三面!F4,1)="山","梨",LEFT(第三面!F4,1))</f>
        <v/>
      </c>
      <c r="G2" s="863" t="str">
        <f>DBCS(IF(G15&lt;&gt;"",LEFT(G15,4)&amp;"－"&amp;H2,IF(G14&lt;&gt;"",LEFT(G14,4)&amp;"－"&amp;H2,DBCS("Ｋ"&amp;RIGHT(TEXT(G10,"y"),1)&amp;TEXT(G10,"mm")&amp;TEXT(G10,"dd")&amp;H10))))</f>
        <v>Ｋ００１００</v>
      </c>
      <c r="H2" s="864">
        <f>IF(H15&lt;&gt;0,H15,IF(AND('第一面 (計変)'!AJ29="確",'第一面 (計変)'!AM29=""),1,IF(AND('第一面 (計変)'!AJ29="更",'第一面 (計変)'!AM29=""),2,IF('第一面 (計変)'!AM29&lt;&gt;"",VALUE(RIGHT('第一面 (計変)'!AM29,1))+1,0))))</f>
        <v>0</v>
      </c>
      <c r="I2" s="864">
        <f>'第二面-3'!A52</f>
        <v>0</v>
      </c>
      <c r="J2" s="863" t="str">
        <f>建築主１!A2</f>
        <v>190001001</v>
      </c>
      <c r="K2" s="864" t="str">
        <f>IF('第二面（主）'!H5&lt;&gt;"",建築主２!A2,"")</f>
        <v/>
      </c>
      <c r="L2" s="864" t="str">
        <f>IF('第二面（主）'!H12&lt;&gt;"",建築主３!A2,"")</f>
        <v/>
      </c>
      <c r="M2" s="864" t="str">
        <f>IF(第二面!K17="","",SUBSTITUTE(第二面!K17,"-",""))</f>
        <v/>
      </c>
      <c r="N2" s="864" t="str">
        <f>IF(第二面!K27="","",SUBSTITUTE(第二面!K27,"-",""))</f>
        <v/>
      </c>
      <c r="O2" s="863" t="str">
        <f>IF(O10&lt;&gt;"",O10,IF(O11&lt;&gt;"",O11,IF(O12&lt;&gt;"",O12,"")))</f>
        <v/>
      </c>
      <c r="P2" s="863" t="str">
        <f>IF(P10&lt;&gt;"",P10,IF(P11&lt;&gt;"",P11,IF(P12&lt;&gt;"",P12,"")))</f>
        <v/>
      </c>
      <c r="Q2" s="863" t="str">
        <f>IFERROR(IF(LEFT(第三面!F4,3)="東京都","東京都",IF(FIND("県",第三面!F4,1)&gt;0,LEFT(第三面!F4,FIND("県",第三面!F4,1)),"")),"")</f>
        <v/>
      </c>
      <c r="R2" s="863" t="str">
        <f>IFERROR(MID(第三面!F4,LEN(TRIM(Q2))+1,IFERROR(FIND("区",第三面!F4,1),IFERROR(FIND("市",第三面!F4,1),IFERROR(FIND("町",第三面!F4,1),IFERROR(FIND("村",第三面!F4,1),""))))-LEN(TRIM(Q2))),"")</f>
        <v/>
      </c>
      <c r="S2" s="864">
        <f>IFERROR(MID(第三面!F4,FIND("区",第三面!F4,1)+1,99),IFERROR(MID(第三面!F4,FIND("市",第三面!F4,1)+1,99),IFERROR(MID(第三面!F4,FIND("町",第三面!F4,1)+1,99),IFERROR(MID(第三面!F4,FIND("村",第三面!F4,1)+1,99),))))</f>
        <v>0</v>
      </c>
      <c r="T2" s="863" t="str">
        <f>IF(第三面!F5="","",IFERROR(MID(第三面!F5,FIND("区",第三面!F5,1)+1,99),IFERROR(MID(第三面!F5,FIND("市",第三面!F5,1)+1,99),IFERROR(MID(第三面!F5,FIND("町",第三面!F5,1)+1,99),IFERROR(MID(第三面!F5,FIND("村",第三面!F5,1)+1,99),)))))</f>
        <v/>
      </c>
      <c r="U2" s="864">
        <f>SUM(第三面!J23,第三面!J24)</f>
        <v>0</v>
      </c>
      <c r="V2" s="864">
        <f>第三面!J32</f>
        <v>0</v>
      </c>
      <c r="W2" s="864">
        <f>第三面!P32</f>
        <v>0</v>
      </c>
      <c r="X2" s="865">
        <f>第三面!J37</f>
        <v>0</v>
      </c>
      <c r="Y2" s="865">
        <f>第三面!P37</f>
        <v>0</v>
      </c>
      <c r="Z2" s="866">
        <f>第三面!N28</f>
        <v>0</v>
      </c>
      <c r="AA2" s="863" t="str">
        <f>IF(第三面!C30="■","新築　","")&amp;IF(第三面!F30="■","増築　","")&amp;IF(第三面!I30="■","改築　","")&amp;IF(第三面!L30="■","移転　","")&amp;IF(第三面!O30="■","用途変更　","")&amp;IF(第三面!S30="■","大規模の修繕　","")&amp;IF(第三面!X30="■","大規模の模様替　","")</f>
        <v/>
      </c>
      <c r="AB2" s="864">
        <f>'第三面-2'!J10</f>
        <v>0</v>
      </c>
      <c r="AC2" s="867" t="str">
        <f>IF('第三面-2'!J11="","",'第三面-2'!J11)</f>
        <v/>
      </c>
      <c r="AD2" s="867" t="str">
        <f>'第三面-2'!J12&amp;"造"</f>
        <v>鉄骨造</v>
      </c>
      <c r="AE2" s="863" t="str">
        <f>IF('第三面-2'!T12="","",'第三面-2'!T12)&amp;IF('第三面-2'!T12="","","造")</f>
        <v/>
      </c>
      <c r="AF2" s="868"/>
      <c r="AG2" s="864" t="str">
        <f>IF(第六面!G23="","",第六面!G23)</f>
        <v/>
      </c>
      <c r="AH2" s="861"/>
      <c r="AI2" s="863" t="str">
        <f>IF(第三面!K9="■","TRUE","FALSE")</f>
        <v>FALSE</v>
      </c>
      <c r="AJ2" s="864" t="str">
        <f>IF(第三面!P9="■","TRUE","FALSE")</f>
        <v>FALSE</v>
      </c>
      <c r="AK2" s="864" t="str">
        <f>IF(第三面!V9="■","TRUE","FALSE")</f>
        <v>FALSE</v>
      </c>
      <c r="AL2" s="861"/>
      <c r="AM2" s="861" t="s">
        <v>4033</v>
      </c>
      <c r="AN2" s="869"/>
      <c r="AO2" s="870">
        <f>G10</f>
        <v>0</v>
      </c>
      <c r="AP2" s="861"/>
      <c r="AQ2" s="861"/>
      <c r="AR2" s="861"/>
      <c r="AS2" s="871"/>
      <c r="AT2" s="861"/>
      <c r="AU2" s="861"/>
      <c r="AV2" s="871"/>
      <c r="AW2" s="861"/>
      <c r="AX2" s="861"/>
      <c r="AY2" s="871"/>
      <c r="AZ2" s="861"/>
      <c r="BA2" s="861"/>
      <c r="BB2" s="861"/>
      <c r="BC2" s="861"/>
      <c r="BD2" s="861"/>
      <c r="BE2" s="861"/>
      <c r="BF2" s="871"/>
      <c r="BG2" s="861" t="s">
        <v>4033</v>
      </c>
      <c r="BH2" s="871"/>
      <c r="BI2" s="861" t="s">
        <v>4033</v>
      </c>
      <c r="BJ2" s="871"/>
      <c r="BK2" s="861" t="s">
        <v>4033</v>
      </c>
      <c r="BL2" s="871"/>
      <c r="BM2" s="861" t="s">
        <v>4033</v>
      </c>
      <c r="BN2" s="871"/>
      <c r="BO2" s="861" t="s">
        <v>4033</v>
      </c>
      <c r="BP2" s="871"/>
      <c r="BQ2" s="861" t="s">
        <v>4033</v>
      </c>
      <c r="BR2" s="871"/>
      <c r="BS2" s="871"/>
      <c r="BT2" s="871"/>
      <c r="BU2" s="871"/>
      <c r="BV2" s="871"/>
      <c r="BW2" s="871"/>
      <c r="BX2" s="871"/>
      <c r="BY2" s="861" t="s">
        <v>4033</v>
      </c>
      <c r="BZ2" s="871"/>
      <c r="CA2" s="861" t="s">
        <v>4033</v>
      </c>
      <c r="CB2" s="871"/>
      <c r="CC2" s="861" t="s">
        <v>4033</v>
      </c>
      <c r="CD2" s="871"/>
      <c r="CE2" s="861" t="s">
        <v>4033</v>
      </c>
      <c r="CF2" s="871"/>
      <c r="CG2" s="861" t="s">
        <v>4033</v>
      </c>
      <c r="CH2" s="861"/>
      <c r="CI2" s="861"/>
      <c r="CJ2" s="861"/>
      <c r="CK2" s="861"/>
      <c r="CL2" s="861"/>
      <c r="CM2" s="861"/>
      <c r="CN2" s="861" t="s">
        <v>4033</v>
      </c>
      <c r="CO2" s="863" t="str">
        <f>IFERROR(VLOOKUP(VALUE(X2),CN20:CO36,2,TRUE),"")</f>
        <v/>
      </c>
      <c r="CP2" s="863">
        <f>CP31</f>
        <v>0</v>
      </c>
      <c r="CQ2" s="872">
        <v>0</v>
      </c>
      <c r="CR2" s="872">
        <v>0</v>
      </c>
      <c r="CS2" s="872">
        <v>0</v>
      </c>
      <c r="CT2" s="871"/>
      <c r="CU2" s="861"/>
      <c r="CV2" s="863">
        <f>IF(IFERROR(SEARCH("代表",連絡先!H20),0)&gt;0,LEFT(連絡先!H20,SEARCH("代表",連絡先!H20)-1),連絡先!H20)</f>
        <v>0</v>
      </c>
      <c r="CW2" s="863" t="str">
        <f>IFERROR(IF(SEARCH("代表",連絡先!H20)&gt;0,MID(連絡先!H20,SEARCH("代表",連絡先!H20),99),""),"")</f>
        <v/>
      </c>
      <c r="CX2" s="861"/>
      <c r="CY2" s="861"/>
      <c r="CZ2" s="863">
        <f>IF(IFERROR(SEARCH("代表",連絡先!H22),0)&gt;0,LEFT(連絡先!H22,SEARCH("代表",連絡先!H22)-1),連絡先!H22)</f>
        <v>0</v>
      </c>
      <c r="DA2" s="863" t="str">
        <f>IFERROR(IF(SEARCH("代表",連絡先!H22)&gt;0,MID(連絡先!H22,SEARCH("代表",連絡先!H22),99),""),"")</f>
        <v/>
      </c>
      <c r="DB2" s="861"/>
      <c r="DC2" s="863" t="str">
        <f>IF(連絡先!S24="","",連絡先!S24)</f>
        <v/>
      </c>
      <c r="DD2" s="863" t="str">
        <f>IF(連絡先!H23="","",連絡先!H23)</f>
        <v/>
      </c>
      <c r="DE2" s="863">
        <f>第四面!I36</f>
        <v>0</v>
      </c>
      <c r="DF2" s="867">
        <f>第四面!I37</f>
        <v>0</v>
      </c>
      <c r="DG2" s="863" t="str">
        <f>IFERROR(VLOOKUP(第三面!J18,第三面!A101:J120,10,FALSE),"")</f>
        <v/>
      </c>
      <c r="DH2" s="870">
        <f>'第三面-2'!AF20</f>
        <v>0</v>
      </c>
      <c r="DI2" s="873">
        <f>'第三面-2'!AF22</f>
        <v>0</v>
      </c>
      <c r="DJ2" s="863">
        <f>'第二面-3'!K37</f>
        <v>0</v>
      </c>
      <c r="DK2" s="864" t="str">
        <f>IF('第二面-3'!K41&lt;&gt;"",'第二面-3'!K41,"")</f>
        <v/>
      </c>
      <c r="DL2" s="874" t="str">
        <f>IF('第二面-3'!K42&lt;&gt;"",'第二面-3'!K42,"")</f>
        <v/>
      </c>
      <c r="DM2" s="863" t="str">
        <f>IF(OR(第四面!C13="■",第四面!C14="■"),"5:耐火",IF(第四面!C16="■","6:準耐火イ",IF(OR(第四面!C17="■",第四面!C18="■"),"7:準耐火ロ","")))</f>
        <v/>
      </c>
      <c r="DN2" s="861" t="s">
        <v>4033</v>
      </c>
      <c r="DO2" s="867">
        <f>IF(IFERROR(SEARCH(DO20,第二面!K5),0)&gt;0,LEFT(第二面!K5,SEARCH(DO20,第二面!K5)-1),第二面!K5)</f>
        <v>0</v>
      </c>
      <c r="DP2" s="863" t="str">
        <f>IFERROR(IF(SEARCH(DO20,第二面!K5)&gt;0,MID(第二面!K5,SEARCH(DO20,第二面!K5),99),""),"")</f>
        <v/>
      </c>
      <c r="DQ2" s="863" t="str">
        <f>IF(第二面!K6="","",第二面!K6)</f>
        <v/>
      </c>
      <c r="DR2" s="867" t="str">
        <f>IF(第二面!K7="","",第二面!K7)</f>
        <v/>
      </c>
      <c r="DS2" s="863" t="str">
        <f>IF(第二面!K8="","",第二面!K8)</f>
        <v/>
      </c>
      <c r="DT2" s="861" t="s">
        <v>4033</v>
      </c>
      <c r="DU2" s="861"/>
      <c r="DV2" s="861" t="s">
        <v>4033</v>
      </c>
      <c r="DW2" s="861"/>
      <c r="DX2" s="861"/>
      <c r="DY2" s="864" t="str">
        <f t="array" ref="DY2">IF('第二面-3'!B44="■",VLOOKUP('第二面-3'!G44,DY21:DZ45,2,FALSE),IF('第二面-3'!B45="■",VLOOKUP('第二面-3'!G45:AB45,DY21:DZ45,2,FALSE),""))</f>
        <v/>
      </c>
      <c r="DZ2" s="875"/>
      <c r="EA2" s="871"/>
      <c r="EB2" s="871"/>
      <c r="EC2" s="861" t="s">
        <v>4033</v>
      </c>
      <c r="ED2" s="863" t="str">
        <f>IF('第一面 (計変)'!J29&lt;&gt;"","",建築物データ!G2)</f>
        <v>Ｋ００１００</v>
      </c>
      <c r="EE2" s="863" t="str">
        <f>IF(G15&lt;&gt;"",LEFT(G15,4),IF(G14&lt;&gt;"",LEFT(G14,4),""))</f>
        <v/>
      </c>
      <c r="EF2" s="863" t="str">
        <f>IF(電申申込書!P18&lt;&gt;"","有","")</f>
        <v/>
      </c>
      <c r="EG2" s="861"/>
      <c r="EH2" s="861"/>
      <c r="EI2" s="861" t="s">
        <v>4033</v>
      </c>
      <c r="EJ2" s="861"/>
      <c r="EK2" s="861"/>
      <c r="EL2" s="863" t="str">
        <f>IF(電申申込書!P18&lt;&gt;"",電申申込書!P18,"")</f>
        <v/>
      </c>
      <c r="EM2" s="863" t="str">
        <f>IF(電申申込書!L18&lt;&gt;"",電申申込書!L18,"")</f>
        <v/>
      </c>
      <c r="EN2" s="863" t="str">
        <f>IF(電申申込書!E18&lt;&gt;"",電申申込書!E18,"")</f>
        <v/>
      </c>
      <c r="EO2" s="863" t="str">
        <f>IF('第二面-3'!K9="未定","００００００００００",SUBSTITUTE('第二面-3'!K9,"-",""))</f>
        <v/>
      </c>
      <c r="EP2" s="861"/>
      <c r="EQ2" s="861" t="s">
        <v>4033</v>
      </c>
      <c r="ER2" s="861" t="s">
        <v>4033</v>
      </c>
      <c r="ES2" s="861" t="s">
        <v>4033</v>
      </c>
      <c r="ET2" s="871"/>
      <c r="EU2" s="871"/>
      <c r="EV2" s="861" t="s">
        <v>4033</v>
      </c>
      <c r="EW2" s="861" t="s">
        <v>4033</v>
      </c>
      <c r="EX2" s="867" t="str">
        <f>IF(電申申込書!V18&lt;&gt;"",電申申込書!V18,"")</f>
        <v/>
      </c>
      <c r="EY2" s="871"/>
      <c r="EZ2" s="871"/>
      <c r="FA2" s="871"/>
      <c r="FB2" s="867" t="str">
        <f>IF(郵送先!H8&lt;&gt;"",郵送先!H8,"")</f>
        <v/>
      </c>
      <c r="FC2" s="863" t="str">
        <f>IF(郵送先!H9&lt;&gt;"",郵送先!H9,"")</f>
        <v/>
      </c>
      <c r="FD2" s="863"/>
      <c r="FE2" s="867" t="str">
        <f>IF(郵送先!S11&lt;&gt;"",郵送先!S11,"")</f>
        <v/>
      </c>
      <c r="FF2" s="867" t="str">
        <f>IF(郵送先!H10&lt;&gt;"",郵送先!H10,"")</f>
        <v/>
      </c>
      <c r="FG2" s="863" t="str">
        <f>IF(郵送先!H11&lt;&gt;"",郵送先!H11,"")</f>
        <v/>
      </c>
      <c r="FH2" s="863" t="str">
        <f>IF(電申申込書!P19&lt;&gt;"",電申申込書!P19,"")</f>
        <v/>
      </c>
      <c r="FI2" s="863" t="str">
        <f>IF(電申申込書!P20&lt;&gt;"",電申申込書!P20,"")</f>
        <v/>
      </c>
      <c r="FJ2" s="863" t="str">
        <f>IF(電申申込書!P21&lt;&gt;"",電申申込書!P21,"")</f>
        <v/>
      </c>
      <c r="FK2" s="863" t="str">
        <f>IF(電申申込書!P22&lt;&gt;"",電申申込書!P22,"")</f>
        <v/>
      </c>
      <c r="FL2" s="861" t="s">
        <v>4033</v>
      </c>
      <c r="FM2" s="861" t="s">
        <v>4033</v>
      </c>
      <c r="FN2" s="864" t="str">
        <f>IF(連絡先!J7&lt;&gt;"",連絡先!J7,"")</f>
        <v/>
      </c>
      <c r="FO2" s="871"/>
      <c r="FP2" s="871"/>
      <c r="FQ2" s="871"/>
      <c r="FR2" s="871"/>
      <c r="FS2" s="863" t="str">
        <f>LEFT(電申申込書!C19,2)&amp;IF(RIGHT(電申申込書!C19,5)="（ゲスト）","ゲスト","")</f>
        <v/>
      </c>
      <c r="FT2" s="867" t="str">
        <f>LEFT(電申申込書!C20,2)&amp;IF(RIGHT(電申申込書!C20,5)="（ゲスト）","ゲスト","")</f>
        <v/>
      </c>
      <c r="FU2" s="863" t="str">
        <f>LEFT(電申申込書!C21,2)&amp;IF(RIGHT(電申申込書!C21,5)="（ゲスト）","ゲスト","")</f>
        <v/>
      </c>
      <c r="FV2" s="863" t="str">
        <f>LEFT(電申申込書!C22,2)&amp;IF(RIGHT(電申申込書!C22,5)="（ゲスト）","ゲスト","")</f>
        <v/>
      </c>
      <c r="FW2" s="867" t="str">
        <f>IF('第三面-2'!L6&lt;&gt;"",'第三面-2'!L6,"")</f>
        <v/>
      </c>
      <c r="FX2" s="863" t="str">
        <f>IF('第三面-2'!L7&lt;&gt;"",'第三面-2'!L7,"")</f>
        <v/>
      </c>
      <c r="FY2" s="861" t="s">
        <v>4033</v>
      </c>
      <c r="FZ2" s="871"/>
      <c r="GA2" s="863" t="str">
        <f>LEFT(初期画面!AD2,1)&amp;LEFT(初期画面!AE2,1)&amp;LEFT(初期画面!AF2,1)</f>
        <v>電電電</v>
      </c>
      <c r="GB2" s="861" t="s">
        <v>4033</v>
      </c>
      <c r="GC2" s="867" t="str">
        <f>IF('第二面（主）'!K5&lt;&gt;"",IF(IFERROR(SEARCH(GC20,'第二面（主）'!K5),0)&gt;0,LEFT('第二面（主）'!K5,SEARCH(GC20,'第二面（主）'!K5)-1),'第二面（主）'!K5),"")</f>
        <v/>
      </c>
      <c r="GD2" s="863" t="str">
        <f>IF('第二面（主）'!K5&lt;&gt;"",IFERROR(IF(SEARCH(GC20,'第二面（主）'!K5)&gt;0,MID('第二面（主）'!K5,SEARCH(GC20,'第二面（主）'!K5),99),""),""),"")</f>
        <v/>
      </c>
      <c r="GE2" s="863" t="str">
        <f>IF('第二面（主）'!K6="","",'第二面（主）'!K6)</f>
        <v/>
      </c>
      <c r="GF2" s="867" t="str">
        <f>IF('第二面（主）'!K7="","",'第二面（主）'!K7)</f>
        <v/>
      </c>
      <c r="GG2" s="863" t="str">
        <f>IF('第二面（主）'!K8="","",'第二面（主）'!K8)</f>
        <v/>
      </c>
      <c r="GH2" s="861" t="s">
        <v>4033</v>
      </c>
      <c r="GI2" s="871"/>
      <c r="GJ2" s="861" t="s">
        <v>4033</v>
      </c>
      <c r="GK2" s="871"/>
      <c r="GL2" s="861" t="s">
        <v>4033</v>
      </c>
      <c r="GM2" s="861" t="s">
        <v>4033</v>
      </c>
      <c r="GN2" s="871"/>
      <c r="GO2" s="861" t="s">
        <v>4033</v>
      </c>
      <c r="GP2" s="871"/>
      <c r="GQ2" s="861" t="s">
        <v>4033</v>
      </c>
      <c r="GR2" s="871"/>
      <c r="GS2" s="861" t="s">
        <v>4033</v>
      </c>
      <c r="GT2" s="871"/>
      <c r="GU2" s="871"/>
      <c r="GV2" s="861"/>
      <c r="GW2" s="861"/>
      <c r="GX2" s="871"/>
      <c r="GY2" s="861" t="s">
        <v>4033</v>
      </c>
      <c r="GZ2" s="861" t="s">
        <v>4033</v>
      </c>
      <c r="HA2" s="871"/>
      <c r="HB2" s="861" t="s">
        <v>4033</v>
      </c>
      <c r="HC2" s="861" t="s">
        <v>4033</v>
      </c>
      <c r="HD2" s="871"/>
      <c r="HE2" s="861" t="s">
        <v>4033</v>
      </c>
      <c r="HF2" s="861" t="s">
        <v>4033</v>
      </c>
      <c r="HG2" s="871"/>
      <c r="HH2" s="861" t="s">
        <v>4033</v>
      </c>
      <c r="HI2" s="861" t="s">
        <v>4033</v>
      </c>
      <c r="HJ2" s="871"/>
      <c r="HK2" s="861" t="s">
        <v>4033</v>
      </c>
      <c r="HL2" s="871"/>
      <c r="HM2" s="861" t="s">
        <v>4033</v>
      </c>
      <c r="HN2" s="861" t="s">
        <v>4033</v>
      </c>
      <c r="HO2" s="871"/>
      <c r="HP2" s="861" t="s">
        <v>4033</v>
      </c>
      <c r="HQ2" s="861" t="s">
        <v>4033</v>
      </c>
      <c r="HR2" s="871"/>
      <c r="HS2" s="861" t="s">
        <v>4033</v>
      </c>
      <c r="HT2" s="861" t="s">
        <v>4033</v>
      </c>
      <c r="HU2" s="871"/>
      <c r="HV2" s="871"/>
      <c r="HW2" s="861" t="s">
        <v>4033</v>
      </c>
      <c r="HX2" s="861" t="s">
        <v>4033</v>
      </c>
      <c r="HY2" s="861" t="s">
        <v>4033</v>
      </c>
      <c r="HZ2" s="861" t="s">
        <v>4033</v>
      </c>
      <c r="IA2" s="861">
        <v>0</v>
      </c>
      <c r="IB2" s="861">
        <v>0</v>
      </c>
      <c r="IC2" s="861">
        <v>0</v>
      </c>
      <c r="ID2" s="861" t="s">
        <v>4033</v>
      </c>
      <c r="IE2" s="863" t="str">
        <f>IF('第二面-3'!B48="■",'第二面-3'!G48,IF('第二面-3'!B49="■",'第二面-3'!G49,IF('第二面-3'!G50="第１号イに該当","仕様基準",IF('第二面-3'!G50="第１号ロに該当","誘導仕様基準",IF('第二面-3'!G50="第２号に該当","設計住宅性能評価",IF('第二面-3'!G50="第３号に該当","長期仕様構造等確認",""))))))</f>
        <v/>
      </c>
      <c r="IF2" s="871"/>
      <c r="IG2" s="871"/>
      <c r="IH2" s="861" t="s">
        <v>4033</v>
      </c>
      <c r="II2" s="876"/>
      <c r="IJ2" s="876" t="s">
        <v>4035</v>
      </c>
      <c r="IK2" s="876"/>
      <c r="IL2" s="876"/>
      <c r="IM2" s="876"/>
      <c r="IN2" s="876"/>
      <c r="IO2" s="876"/>
      <c r="IP2" s="877" t="str">
        <f>IF(連絡先!J10&lt;&gt;"",連絡先!J10,"")</f>
        <v/>
      </c>
      <c r="IQ2" s="878" t="str">
        <f>IF(連絡先!J14&lt;&gt;"",連絡先!J14,"")</f>
        <v/>
      </c>
      <c r="IR2" s="877" t="str">
        <f>IF(連絡先!J18&lt;&gt;"",連絡先!J18,"")</f>
        <v/>
      </c>
      <c r="IS2" s="876"/>
      <c r="IT2" s="876"/>
    </row>
    <row r="3" spans="1:254" ht="15.75" thickBot="1">
      <c r="J3" s="884"/>
    </row>
    <row r="4" spans="1:254" ht="14.25" thickBot="1">
      <c r="CN4" s="880">
        <v>1</v>
      </c>
      <c r="CO4" s="881">
        <v>50000</v>
      </c>
      <c r="CP4" s="882">
        <f>IF('第三面-2'!R15="■",10000,0)</f>
        <v>0</v>
      </c>
      <c r="DY4" s="883" t="s">
        <v>4036</v>
      </c>
      <c r="DZ4" s="883" t="s">
        <v>4037</v>
      </c>
      <c r="EA4" s="883" t="s">
        <v>4038</v>
      </c>
      <c r="GD4" s="769" t="str">
        <f>IFERROR(IF(SEARCH(DO20,第二面!K5)&gt;0,MID(第二面!K5,SEARCH(DO20,第二面!K5),99),""),"")</f>
        <v/>
      </c>
    </row>
    <row r="5" spans="1:254" ht="14.25" thickBot="1">
      <c r="CN5" s="880">
        <v>1</v>
      </c>
      <c r="CO5" s="881">
        <v>50000</v>
      </c>
      <c r="CP5" s="882">
        <f>IF('第三面-2'!K15="■",10000,0)</f>
        <v>0</v>
      </c>
      <c r="DM5" s="883" t="s">
        <v>4039</v>
      </c>
      <c r="DY5" s="883" t="s">
        <v>4036</v>
      </c>
      <c r="DZ5" s="883" t="s">
        <v>4037</v>
      </c>
      <c r="EA5" s="883" t="s">
        <v>4038</v>
      </c>
    </row>
    <row r="6" spans="1:254" ht="14.25" thickBot="1">
      <c r="CN6" s="979">
        <v>1</v>
      </c>
      <c r="CO6" s="980">
        <v>50000</v>
      </c>
      <c r="CP6" s="882">
        <f>IF('第三面-2'!D1="■",10000,0)</f>
        <v>0</v>
      </c>
      <c r="DM6" s="883" t="s">
        <v>4039</v>
      </c>
      <c r="DY6" s="883" t="s">
        <v>4036</v>
      </c>
      <c r="DZ6" s="883" t="s">
        <v>4037</v>
      </c>
      <c r="EA6" s="883" t="s">
        <v>4038</v>
      </c>
    </row>
    <row r="8" spans="1:254" ht="15">
      <c r="J8" s="884"/>
    </row>
    <row r="9" spans="1:254" ht="14.25" thickBot="1">
      <c r="G9" s="885" t="s">
        <v>4040</v>
      </c>
      <c r="H9" s="885" t="s">
        <v>4041</v>
      </c>
    </row>
    <row r="10" spans="1:254" ht="14.25" thickBot="1">
      <c r="F10" s="886" t="str">
        <f ca="1">IFERROR(VLOOKUP(G10,G50:H55,2,FALSE),"")</f>
        <v/>
      </c>
      <c r="G10" s="887"/>
      <c r="H10" s="888"/>
      <c r="O10" s="889" t="str">
        <f>IF(IF(OR(第二面!K32='第二面-2'!M4,第二面!K32='第二面-2'!M7),第二面!K37,"")="","",SUBSTITUTE(IF(OR(第二面!K32='第二面-2'!M4,第二面!K32='第二面-2'!M7),第二面!K37,""),"-",""))</f>
        <v/>
      </c>
      <c r="P10" s="890" t="str">
        <f>IF(IF(OR(第二面!K32='第二面-2'!M10,第二面!K32='第二面-2'!M12,第二面!K32='第二面-2'!M14,第二面!K32='第二面-2'!M17,第二面!K32='第二面-2'!M19,第二面!K32='第二面-2'!M21),第二面!K37,"")="","",SUBSTITUTE(IF(OR(第二面!K32='第二面-2'!M10,第二面!K32='第二面-2'!M12,第二面!K32='第二面-2'!M14,第二面!K32='第二面-2'!M17,第二面!K32='第二面-2'!M19,第二面!K32='第二面-2'!M21),第二面!K37,""),"-",""))</f>
        <v/>
      </c>
    </row>
    <row r="11" spans="1:254">
      <c r="G11" s="2145" t="s">
        <v>4042</v>
      </c>
      <c r="H11" s="2145"/>
      <c r="O11" s="889" t="str">
        <f>IF(IF(OR(第二面!K41='第二面-2'!M4,第二面!K41='第二面-2'!M7),第二面!K46,"")="","",SUBSTITUTE(IF(OR(第二面!K41='第二面-2'!M4,第二面!K41='第二面-2'!M7),第二面!K46,""),"-",""))</f>
        <v/>
      </c>
      <c r="P11" s="889" t="str">
        <f>IF(IF(OR(第二面!K41='第二面-2'!M10,第二面!K41='第二面-2'!M12,第二面!K41='第二面-2'!M14,第二面!K41='第二面-2'!M17,第二面!K41='第二面-2'!M19,第二面!K41='第二面-2'!M21),第二面!K46,"")="","",SUBSTITUTE(IF(OR(第二面!K41='第二面-2'!M10,第二面!K41='第二面-2'!M12,第二面!K41='第二面-2'!M14,第二面!K41='第二面-2'!M17,第二面!K41='第二面-2'!M19,第二面!K41='第二面-2'!M21),第二面!K46,""),"-",""))</f>
        <v/>
      </c>
    </row>
    <row r="12" spans="1:254" ht="14.25" thickBot="1">
      <c r="O12" s="889" t="str">
        <f>IF(IF(OR(第二面!K50='第二面-2'!M4,第二面!K50='第二面-2'!M7),第二面!K55,"")="","",SUBSTITUTE(IF(OR(第二面!K50='第二面-2'!M4,第二面!K50='第二面-2'!M7),第二面!K55,""),"-",""))</f>
        <v/>
      </c>
      <c r="P12" s="889" t="str">
        <f>IF(IF(OR(第二面!K50='第二面-2'!M10,第二面!K50='第二面-2'!M12,第二面!K50='第二面-2'!M14,第二面!K50='第二面-2'!M17,第二面!K50='第二面-2'!M19,第二面!K50='第二面-2'!M21),第二面!K55,"")="","",SUBSTITUTE(IF(OR(第二面!K50='第二面-2'!M10,第二面!K50='第二面-2'!M12,第二面!K50='第二面-2'!M14,第二面!K50='第二面-2'!M17,第二面!K50='第二面-2'!M19,第二面!K50='第二面-2'!M21),第二面!K55,""),"-",""))</f>
        <v/>
      </c>
    </row>
    <row r="13" spans="1:254" ht="14.25" thickBot="1">
      <c r="G13" s="982" t="s">
        <v>4181</v>
      </c>
      <c r="H13" s="982" t="s">
        <v>4180</v>
      </c>
    </row>
    <row r="14" spans="1:254" ht="14.25" thickBot="1">
      <c r="G14" s="981" t="str">
        <f>MID('第一面 (計変)'!J29,10,4)</f>
        <v/>
      </c>
      <c r="H14" s="983"/>
    </row>
    <row r="15" spans="1:254" ht="14.25" thickBot="1">
      <c r="G15" s="985"/>
      <c r="H15" s="888">
        <v>0</v>
      </c>
      <c r="DO15" s="990" t="s">
        <v>8</v>
      </c>
      <c r="GC15" s="990" t="s">
        <v>8</v>
      </c>
    </row>
    <row r="16" spans="1:254">
      <c r="G16" s="984"/>
      <c r="H16" s="984"/>
      <c r="I16" s="984"/>
      <c r="J16" s="984"/>
      <c r="K16" s="984"/>
      <c r="DO16" s="993" t="s">
        <v>4118</v>
      </c>
      <c r="GC16" s="993" t="s">
        <v>4118</v>
      </c>
    </row>
    <row r="17" spans="92:185">
      <c r="DO17" s="991"/>
      <c r="GC17" s="991"/>
    </row>
    <row r="18" spans="92:185">
      <c r="DO18" s="992" t="s">
        <v>4120</v>
      </c>
      <c r="GC18" s="992" t="s">
        <v>4120</v>
      </c>
    </row>
    <row r="19" spans="92:185" ht="14.25" thickBot="1">
      <c r="CO19" s="711" t="s">
        <v>4043</v>
      </c>
      <c r="CP19" s="711" t="s">
        <v>4043</v>
      </c>
      <c r="DO19" s="991"/>
      <c r="EA19" s="892" t="s">
        <v>4033</v>
      </c>
      <c r="GC19" s="991"/>
    </row>
    <row r="20" spans="92:185" ht="14.25" thickBot="1">
      <c r="CN20" s="880">
        <v>1</v>
      </c>
      <c r="CO20" s="881">
        <v>80000</v>
      </c>
      <c r="CP20" s="882">
        <f>IF('第三面-2'!D15="■",10000,0)</f>
        <v>0</v>
      </c>
      <c r="DM20" s="883" t="s">
        <v>4039</v>
      </c>
      <c r="DO20" s="907" t="s">
        <v>4121</v>
      </c>
      <c r="DY20" s="883" t="s">
        <v>4036</v>
      </c>
      <c r="DZ20" s="883" t="s">
        <v>4037</v>
      </c>
      <c r="EA20" s="883" t="s">
        <v>4038</v>
      </c>
      <c r="GC20" s="907" t="s">
        <v>4121</v>
      </c>
    </row>
    <row r="21" spans="92:185" ht="14.25" thickBot="1">
      <c r="CN21" s="893">
        <v>100</v>
      </c>
      <c r="CO21" s="894">
        <v>105000</v>
      </c>
      <c r="CP21" s="882">
        <f>IF('第三面-2'!K15="■",10000,0)</f>
        <v>0</v>
      </c>
      <c r="DM21" s="769" t="s">
        <v>4044</v>
      </c>
      <c r="DY21" s="380" t="s">
        <v>2812</v>
      </c>
      <c r="DZ21" s="380" t="s">
        <v>4045</v>
      </c>
      <c r="EA21" s="380" t="s">
        <v>4046</v>
      </c>
    </row>
    <row r="22" spans="92:185" ht="14.25" thickBot="1">
      <c r="CN22" s="893">
        <v>200</v>
      </c>
      <c r="CO22" s="894">
        <v>140000</v>
      </c>
      <c r="CP22" s="882">
        <f>IF('第三面-2'!R15="■",10000,0)</f>
        <v>0</v>
      </c>
      <c r="DM22" s="769" t="s">
        <v>4047</v>
      </c>
      <c r="DY22" s="380" t="s">
        <v>3611</v>
      </c>
      <c r="DZ22" s="380" t="s">
        <v>4048</v>
      </c>
      <c r="EA22" s="380" t="s">
        <v>4049</v>
      </c>
    </row>
    <row r="23" spans="92:185">
      <c r="CN23" s="893">
        <v>300</v>
      </c>
      <c r="CO23" s="894">
        <v>175000</v>
      </c>
      <c r="DM23" s="769" t="s">
        <v>4050</v>
      </c>
      <c r="DY23" s="380" t="s">
        <v>2751</v>
      </c>
      <c r="DZ23" s="380" t="s">
        <v>4051</v>
      </c>
      <c r="EA23" s="380" t="s">
        <v>4052</v>
      </c>
    </row>
    <row r="24" spans="92:185">
      <c r="CN24" s="893">
        <v>500</v>
      </c>
      <c r="CO24" s="894">
        <v>220000</v>
      </c>
      <c r="DM24" s="769" t="s">
        <v>4053</v>
      </c>
      <c r="DN24" s="769" t="str">
        <f>IF(OR(第四面!C13="■",第四面!C14="■"),"5:耐火","")</f>
        <v/>
      </c>
      <c r="DY24" s="380" t="s">
        <v>2752</v>
      </c>
      <c r="DZ24" s="380" t="s">
        <v>4054</v>
      </c>
      <c r="EA24" s="380" t="s">
        <v>4055</v>
      </c>
    </row>
    <row r="25" spans="92:185">
      <c r="CN25" s="893">
        <v>1000</v>
      </c>
      <c r="CO25" s="894">
        <v>310000</v>
      </c>
      <c r="DM25" s="769" t="s">
        <v>4056</v>
      </c>
      <c r="DN25" s="769" t="str">
        <f>IF(第四面!C16="■","6:準耐火イ","")</f>
        <v/>
      </c>
      <c r="DY25" s="380" t="s">
        <v>2753</v>
      </c>
      <c r="DZ25" s="380" t="s">
        <v>4057</v>
      </c>
      <c r="EA25" s="380" t="s">
        <v>4058</v>
      </c>
    </row>
    <row r="26" spans="92:185">
      <c r="CN26" s="893">
        <v>2000</v>
      </c>
      <c r="CO26" s="894">
        <v>400000</v>
      </c>
      <c r="DM26" s="769" t="s">
        <v>4059</v>
      </c>
      <c r="DN26" s="769" t="str">
        <f>IF(OR(第四面!C17="■",第四面!C18="■"),"7:準耐火ロ","")</f>
        <v/>
      </c>
      <c r="DY26" s="380" t="s">
        <v>2754</v>
      </c>
      <c r="DZ26" s="380" t="s">
        <v>4060</v>
      </c>
      <c r="EA26" s="380" t="s">
        <v>4061</v>
      </c>
    </row>
    <row r="27" spans="92:185">
      <c r="CN27" s="893">
        <v>3000</v>
      </c>
      <c r="CO27" s="894">
        <v>470000</v>
      </c>
      <c r="DM27" s="769" t="s">
        <v>4062</v>
      </c>
      <c r="DY27" s="380" t="s">
        <v>2755</v>
      </c>
      <c r="DZ27" s="380" t="s">
        <v>4063</v>
      </c>
      <c r="EA27" s="380" t="s">
        <v>4064</v>
      </c>
    </row>
    <row r="28" spans="92:185">
      <c r="CN28" s="893">
        <v>4000</v>
      </c>
      <c r="CO28" s="894">
        <v>570000</v>
      </c>
      <c r="DY28" s="380" t="s">
        <v>2756</v>
      </c>
      <c r="DZ28" s="380" t="s">
        <v>4065</v>
      </c>
      <c r="EA28" s="380" t="s">
        <v>4066</v>
      </c>
    </row>
    <row r="29" spans="92:185">
      <c r="CN29" s="893">
        <v>5000</v>
      </c>
      <c r="CO29" s="894">
        <v>650000</v>
      </c>
      <c r="DY29" s="380" t="s">
        <v>2757</v>
      </c>
      <c r="DZ29" s="380" t="s">
        <v>4067</v>
      </c>
      <c r="EA29" s="380" t="s">
        <v>4068</v>
      </c>
    </row>
    <row r="30" spans="92:185" ht="14.25" thickBot="1">
      <c r="CN30" s="893">
        <v>6000</v>
      </c>
      <c r="CO30" s="894">
        <v>720000</v>
      </c>
      <c r="DY30" s="380" t="s">
        <v>2758</v>
      </c>
      <c r="DZ30" s="380" t="s">
        <v>4069</v>
      </c>
      <c r="EA30" s="380" t="s">
        <v>4070</v>
      </c>
    </row>
    <row r="31" spans="92:185" ht="14.25" thickBot="1">
      <c r="CN31" s="893">
        <v>8000</v>
      </c>
      <c r="CO31" s="894">
        <v>800000</v>
      </c>
      <c r="CP31" s="882">
        <f>SUM(CP20:CP22)</f>
        <v>0</v>
      </c>
      <c r="DY31" s="380" t="s">
        <v>2759</v>
      </c>
      <c r="DZ31" s="380" t="s">
        <v>4071</v>
      </c>
      <c r="EA31" s="380" t="s">
        <v>4072</v>
      </c>
    </row>
    <row r="32" spans="92:185">
      <c r="CN32" s="893">
        <v>10000</v>
      </c>
      <c r="CO32" s="894">
        <v>1080000</v>
      </c>
      <c r="DY32" s="380" t="s">
        <v>2760</v>
      </c>
      <c r="DZ32" s="380" t="s">
        <v>4073</v>
      </c>
      <c r="EA32" s="380" t="s">
        <v>4074</v>
      </c>
    </row>
    <row r="33" spans="92:131">
      <c r="CN33" s="893">
        <v>20000</v>
      </c>
      <c r="CO33" s="894">
        <v>1350000</v>
      </c>
      <c r="DY33" s="380" t="s">
        <v>2761</v>
      </c>
      <c r="DZ33" s="380" t="s">
        <v>4075</v>
      </c>
      <c r="EA33" s="380" t="s">
        <v>4076</v>
      </c>
    </row>
    <row r="34" spans="92:131">
      <c r="CN34" s="893">
        <v>30000</v>
      </c>
      <c r="CO34" s="894">
        <v>1710000</v>
      </c>
      <c r="DY34" s="380" t="s">
        <v>2762</v>
      </c>
      <c r="DZ34" s="380" t="s">
        <v>4077</v>
      </c>
      <c r="EA34" s="380" t="s">
        <v>4078</v>
      </c>
    </row>
    <row r="35" spans="92:131">
      <c r="CN35" s="893">
        <v>40000</v>
      </c>
      <c r="CO35" s="894">
        <v>1950000</v>
      </c>
      <c r="DY35" s="380" t="s">
        <v>2763</v>
      </c>
      <c r="DZ35" s="380" t="s">
        <v>4079</v>
      </c>
      <c r="EA35" s="380" t="s">
        <v>4080</v>
      </c>
    </row>
    <row r="36" spans="92:131" ht="14.25" thickBot="1">
      <c r="CN36" s="895">
        <v>50000</v>
      </c>
      <c r="CO36" s="896">
        <v>2200000</v>
      </c>
      <c r="DY36" s="380" t="s">
        <v>2764</v>
      </c>
      <c r="DZ36" s="380" t="s">
        <v>4081</v>
      </c>
      <c r="EA36" s="380" t="s">
        <v>4082</v>
      </c>
    </row>
    <row r="37" spans="92:131" ht="14.25" thickBot="1">
      <c r="CN37" s="906" t="s">
        <v>4177</v>
      </c>
      <c r="DY37" s="380" t="s">
        <v>2765</v>
      </c>
      <c r="DZ37" s="380" t="s">
        <v>4083</v>
      </c>
      <c r="EA37" s="380" t="s">
        <v>4084</v>
      </c>
    </row>
    <row r="38" spans="92:131">
      <c r="CN38" s="975">
        <v>1</v>
      </c>
      <c r="CO38" s="976">
        <v>60000</v>
      </c>
      <c r="DY38" s="380" t="s">
        <v>2769</v>
      </c>
      <c r="DZ38" s="380" t="s">
        <v>4085</v>
      </c>
      <c r="EA38" s="380" t="s">
        <v>4086</v>
      </c>
    </row>
    <row r="39" spans="92:131" ht="14.25" thickBot="1">
      <c r="CN39" s="977">
        <v>100</v>
      </c>
      <c r="CO39" s="978">
        <v>80000</v>
      </c>
      <c r="DY39" s="380" t="s">
        <v>2774</v>
      </c>
      <c r="DZ39" s="380" t="s">
        <v>4087</v>
      </c>
      <c r="EA39" s="380" t="s">
        <v>4088</v>
      </c>
    </row>
    <row r="40" spans="92:131">
      <c r="DY40" s="380" t="s">
        <v>2766</v>
      </c>
      <c r="DZ40" s="380" t="s">
        <v>4089</v>
      </c>
      <c r="EA40" s="897" t="s">
        <v>4090</v>
      </c>
    </row>
    <row r="41" spans="92:131">
      <c r="DY41" s="380" t="s">
        <v>2768</v>
      </c>
      <c r="DZ41" s="380" t="s">
        <v>4091</v>
      </c>
      <c r="EA41" s="897" t="s">
        <v>4092</v>
      </c>
    </row>
    <row r="42" spans="92:131">
      <c r="DY42" s="380" t="s">
        <v>2770</v>
      </c>
      <c r="DZ42" s="380" t="s">
        <v>4093</v>
      </c>
      <c r="EA42" s="897" t="s">
        <v>4094</v>
      </c>
    </row>
    <row r="43" spans="92:131">
      <c r="DY43" s="380" t="s">
        <v>2772</v>
      </c>
      <c r="DZ43" s="380" t="s">
        <v>4095</v>
      </c>
      <c r="EA43" s="897" t="s">
        <v>4096</v>
      </c>
    </row>
    <row r="44" spans="92:131">
      <c r="DY44" s="380" t="s">
        <v>2773</v>
      </c>
      <c r="DZ44" s="380" t="s">
        <v>4097</v>
      </c>
      <c r="EA44" s="897" t="s">
        <v>4098</v>
      </c>
    </row>
    <row r="45" spans="92:131">
      <c r="DY45" s="380" t="s">
        <v>2813</v>
      </c>
      <c r="DZ45" s="380" t="s">
        <v>4099</v>
      </c>
      <c r="EA45" s="897" t="s">
        <v>4100</v>
      </c>
    </row>
    <row r="46" spans="92:131">
      <c r="DY46" s="380"/>
    </row>
    <row r="47" spans="92:131">
      <c r="DY47" s="380"/>
    </row>
    <row r="48" spans="92:131">
      <c r="DY48" s="380"/>
    </row>
    <row r="50" spans="7:8">
      <c r="G50" s="898">
        <f ca="1">TODAY()</f>
        <v>46272</v>
      </c>
      <c r="H50" s="769" t="s">
        <v>4101</v>
      </c>
    </row>
    <row r="51" spans="7:8">
      <c r="G51" s="898">
        <f ca="1">TODAY()-1</f>
        <v>46271</v>
      </c>
      <c r="H51" s="769" t="s">
        <v>4102</v>
      </c>
    </row>
    <row r="52" spans="7:8">
      <c r="G52" s="898">
        <f ca="1">TODAY()-2</f>
        <v>46270</v>
      </c>
      <c r="H52" s="769" t="s">
        <v>4103</v>
      </c>
    </row>
    <row r="53" spans="7:8">
      <c r="G53" s="898">
        <f ca="1">TODAY()-3</f>
        <v>46269</v>
      </c>
      <c r="H53" s="769" t="s">
        <v>4104</v>
      </c>
    </row>
    <row r="54" spans="7:8">
      <c r="G54" s="898">
        <f ca="1">TODAY()-4</f>
        <v>46268</v>
      </c>
      <c r="H54" s="769" t="s">
        <v>4105</v>
      </c>
    </row>
    <row r="55" spans="7:8">
      <c r="G55" s="898">
        <f ca="1">TODAY()-5</f>
        <v>46267</v>
      </c>
      <c r="H55" s="769" t="s">
        <v>4106</v>
      </c>
    </row>
  </sheetData>
  <mergeCells count="1">
    <mergeCell ref="G11:H11"/>
  </mergeCells>
  <phoneticPr fontId="1"/>
  <dataValidations count="3">
    <dataValidation type="list" allowBlank="1" showInputMessage="1" showErrorMessage="1" sqref="H10 JD10 SZ10 ACV10 AMR10 AWN10 BGJ10 BQF10 CAB10 CJX10 CTT10 DDP10 DNL10 DXH10 EHD10 EQZ10 FAV10 FKR10 FUN10 GEJ10 GOF10 GYB10 HHX10 HRT10 IBP10 ILL10 IVH10 JFD10 JOZ10 JYV10 KIR10 KSN10 LCJ10 LMF10 LWB10 MFX10 MPT10 MZP10 NJL10 NTH10 ODD10 OMZ10 OWV10 PGR10 PQN10 QAJ10 QKF10 QUB10 RDX10 RNT10 RXP10 SHL10 SRH10 TBD10 TKZ10 TUV10 UER10 UON10 UYJ10 VIF10 VSB10 WBX10 WLT10 WVP10 H65546 JD65546 SZ65546 ACV65546 AMR65546 AWN65546 BGJ65546 BQF65546 CAB65546 CJX65546 CTT65546 DDP65546 DNL65546 DXH65546 EHD65546 EQZ65546 FAV65546 FKR65546 FUN65546 GEJ65546 GOF65546 GYB65546 HHX65546 HRT65546 IBP65546 ILL65546 IVH65546 JFD65546 JOZ65546 JYV65546 KIR65546 KSN65546 LCJ65546 LMF65546 LWB65546 MFX65546 MPT65546 MZP65546 NJL65546 NTH65546 ODD65546 OMZ65546 OWV65546 PGR65546 PQN65546 QAJ65546 QKF65546 QUB65546 RDX65546 RNT65546 RXP65546 SHL65546 SRH65546 TBD65546 TKZ65546 TUV65546 UER65546 UON65546 UYJ65546 VIF65546 VSB65546 WBX65546 WLT65546 WVP65546 H131082 JD131082 SZ131082 ACV131082 AMR131082 AWN131082 BGJ131082 BQF131082 CAB131082 CJX131082 CTT131082 DDP131082 DNL131082 DXH131082 EHD131082 EQZ131082 FAV131082 FKR131082 FUN131082 GEJ131082 GOF131082 GYB131082 HHX131082 HRT131082 IBP131082 ILL131082 IVH131082 JFD131082 JOZ131082 JYV131082 KIR131082 KSN131082 LCJ131082 LMF131082 LWB131082 MFX131082 MPT131082 MZP131082 NJL131082 NTH131082 ODD131082 OMZ131082 OWV131082 PGR131082 PQN131082 QAJ131082 QKF131082 QUB131082 RDX131082 RNT131082 RXP131082 SHL131082 SRH131082 TBD131082 TKZ131082 TUV131082 UER131082 UON131082 UYJ131082 VIF131082 VSB131082 WBX131082 WLT131082 WVP131082 H196618 JD196618 SZ196618 ACV196618 AMR196618 AWN196618 BGJ196618 BQF196618 CAB196618 CJX196618 CTT196618 DDP196618 DNL196618 DXH196618 EHD196618 EQZ196618 FAV196618 FKR196618 FUN196618 GEJ196618 GOF196618 GYB196618 HHX196618 HRT196618 IBP196618 ILL196618 IVH196618 JFD196618 JOZ196618 JYV196618 KIR196618 KSN196618 LCJ196618 LMF196618 LWB196618 MFX196618 MPT196618 MZP196618 NJL196618 NTH196618 ODD196618 OMZ196618 OWV196618 PGR196618 PQN196618 QAJ196618 QKF196618 QUB196618 RDX196618 RNT196618 RXP196618 SHL196618 SRH196618 TBD196618 TKZ196618 TUV196618 UER196618 UON196618 UYJ196618 VIF196618 VSB196618 WBX196618 WLT196618 WVP196618 H262154 JD262154 SZ262154 ACV262154 AMR262154 AWN262154 BGJ262154 BQF262154 CAB262154 CJX262154 CTT262154 DDP262154 DNL262154 DXH262154 EHD262154 EQZ262154 FAV262154 FKR262154 FUN262154 GEJ262154 GOF262154 GYB262154 HHX262154 HRT262154 IBP262154 ILL262154 IVH262154 JFD262154 JOZ262154 JYV262154 KIR262154 KSN262154 LCJ262154 LMF262154 LWB262154 MFX262154 MPT262154 MZP262154 NJL262154 NTH262154 ODD262154 OMZ262154 OWV262154 PGR262154 PQN262154 QAJ262154 QKF262154 QUB262154 RDX262154 RNT262154 RXP262154 SHL262154 SRH262154 TBD262154 TKZ262154 TUV262154 UER262154 UON262154 UYJ262154 VIF262154 VSB262154 WBX262154 WLT262154 WVP262154 H327690 JD327690 SZ327690 ACV327690 AMR327690 AWN327690 BGJ327690 BQF327690 CAB327690 CJX327690 CTT327690 DDP327690 DNL327690 DXH327690 EHD327690 EQZ327690 FAV327690 FKR327690 FUN327690 GEJ327690 GOF327690 GYB327690 HHX327690 HRT327690 IBP327690 ILL327690 IVH327690 JFD327690 JOZ327690 JYV327690 KIR327690 KSN327690 LCJ327690 LMF327690 LWB327690 MFX327690 MPT327690 MZP327690 NJL327690 NTH327690 ODD327690 OMZ327690 OWV327690 PGR327690 PQN327690 QAJ327690 QKF327690 QUB327690 RDX327690 RNT327690 RXP327690 SHL327690 SRH327690 TBD327690 TKZ327690 TUV327690 UER327690 UON327690 UYJ327690 VIF327690 VSB327690 WBX327690 WLT327690 WVP327690 H393226 JD393226 SZ393226 ACV393226 AMR393226 AWN393226 BGJ393226 BQF393226 CAB393226 CJX393226 CTT393226 DDP393226 DNL393226 DXH393226 EHD393226 EQZ393226 FAV393226 FKR393226 FUN393226 GEJ393226 GOF393226 GYB393226 HHX393226 HRT393226 IBP393226 ILL393226 IVH393226 JFD393226 JOZ393226 JYV393226 KIR393226 KSN393226 LCJ393226 LMF393226 LWB393226 MFX393226 MPT393226 MZP393226 NJL393226 NTH393226 ODD393226 OMZ393226 OWV393226 PGR393226 PQN393226 QAJ393226 QKF393226 QUB393226 RDX393226 RNT393226 RXP393226 SHL393226 SRH393226 TBD393226 TKZ393226 TUV393226 UER393226 UON393226 UYJ393226 VIF393226 VSB393226 WBX393226 WLT393226 WVP393226 H458762 JD458762 SZ458762 ACV458762 AMR458762 AWN458762 BGJ458762 BQF458762 CAB458762 CJX458762 CTT458762 DDP458762 DNL458762 DXH458762 EHD458762 EQZ458762 FAV458762 FKR458762 FUN458762 GEJ458762 GOF458762 GYB458762 HHX458762 HRT458762 IBP458762 ILL458762 IVH458762 JFD458762 JOZ458762 JYV458762 KIR458762 KSN458762 LCJ458762 LMF458762 LWB458762 MFX458762 MPT458762 MZP458762 NJL458762 NTH458762 ODD458762 OMZ458762 OWV458762 PGR458762 PQN458762 QAJ458762 QKF458762 QUB458762 RDX458762 RNT458762 RXP458762 SHL458762 SRH458762 TBD458762 TKZ458762 TUV458762 UER458762 UON458762 UYJ458762 VIF458762 VSB458762 WBX458762 WLT458762 WVP458762 H524298 JD524298 SZ524298 ACV524298 AMR524298 AWN524298 BGJ524298 BQF524298 CAB524298 CJX524298 CTT524298 DDP524298 DNL524298 DXH524298 EHD524298 EQZ524298 FAV524298 FKR524298 FUN524298 GEJ524298 GOF524298 GYB524298 HHX524298 HRT524298 IBP524298 ILL524298 IVH524298 JFD524298 JOZ524298 JYV524298 KIR524298 KSN524298 LCJ524298 LMF524298 LWB524298 MFX524298 MPT524298 MZP524298 NJL524298 NTH524298 ODD524298 OMZ524298 OWV524298 PGR524298 PQN524298 QAJ524298 QKF524298 QUB524298 RDX524298 RNT524298 RXP524298 SHL524298 SRH524298 TBD524298 TKZ524298 TUV524298 UER524298 UON524298 UYJ524298 VIF524298 VSB524298 WBX524298 WLT524298 WVP524298 H589834 JD589834 SZ589834 ACV589834 AMR589834 AWN589834 BGJ589834 BQF589834 CAB589834 CJX589834 CTT589834 DDP589834 DNL589834 DXH589834 EHD589834 EQZ589834 FAV589834 FKR589834 FUN589834 GEJ589834 GOF589834 GYB589834 HHX589834 HRT589834 IBP589834 ILL589834 IVH589834 JFD589834 JOZ589834 JYV589834 KIR589834 KSN589834 LCJ589834 LMF589834 LWB589834 MFX589834 MPT589834 MZP589834 NJL589834 NTH589834 ODD589834 OMZ589834 OWV589834 PGR589834 PQN589834 QAJ589834 QKF589834 QUB589834 RDX589834 RNT589834 RXP589834 SHL589834 SRH589834 TBD589834 TKZ589834 TUV589834 UER589834 UON589834 UYJ589834 VIF589834 VSB589834 WBX589834 WLT589834 WVP589834 H655370 JD655370 SZ655370 ACV655370 AMR655370 AWN655370 BGJ655370 BQF655370 CAB655370 CJX655370 CTT655370 DDP655370 DNL655370 DXH655370 EHD655370 EQZ655370 FAV655370 FKR655370 FUN655370 GEJ655370 GOF655370 GYB655370 HHX655370 HRT655370 IBP655370 ILL655370 IVH655370 JFD655370 JOZ655370 JYV655370 KIR655370 KSN655370 LCJ655370 LMF655370 LWB655370 MFX655370 MPT655370 MZP655370 NJL655370 NTH655370 ODD655370 OMZ655370 OWV655370 PGR655370 PQN655370 QAJ655370 QKF655370 QUB655370 RDX655370 RNT655370 RXP655370 SHL655370 SRH655370 TBD655370 TKZ655370 TUV655370 UER655370 UON655370 UYJ655370 VIF655370 VSB655370 WBX655370 WLT655370 WVP655370 H720906 JD720906 SZ720906 ACV720906 AMR720906 AWN720906 BGJ720906 BQF720906 CAB720906 CJX720906 CTT720906 DDP720906 DNL720906 DXH720906 EHD720906 EQZ720906 FAV720906 FKR720906 FUN720906 GEJ720906 GOF720906 GYB720906 HHX720906 HRT720906 IBP720906 ILL720906 IVH720906 JFD720906 JOZ720906 JYV720906 KIR720906 KSN720906 LCJ720906 LMF720906 LWB720906 MFX720906 MPT720906 MZP720906 NJL720906 NTH720906 ODD720906 OMZ720906 OWV720906 PGR720906 PQN720906 QAJ720906 QKF720906 QUB720906 RDX720906 RNT720906 RXP720906 SHL720906 SRH720906 TBD720906 TKZ720906 TUV720906 UER720906 UON720906 UYJ720906 VIF720906 VSB720906 WBX720906 WLT720906 WVP720906 H786442 JD786442 SZ786442 ACV786442 AMR786442 AWN786442 BGJ786442 BQF786442 CAB786442 CJX786442 CTT786442 DDP786442 DNL786442 DXH786442 EHD786442 EQZ786442 FAV786442 FKR786442 FUN786442 GEJ786442 GOF786442 GYB786442 HHX786442 HRT786442 IBP786442 ILL786442 IVH786442 JFD786442 JOZ786442 JYV786442 KIR786442 KSN786442 LCJ786442 LMF786442 LWB786442 MFX786442 MPT786442 MZP786442 NJL786442 NTH786442 ODD786442 OMZ786442 OWV786442 PGR786442 PQN786442 QAJ786442 QKF786442 QUB786442 RDX786442 RNT786442 RXP786442 SHL786442 SRH786442 TBD786442 TKZ786442 TUV786442 UER786442 UON786442 UYJ786442 VIF786442 VSB786442 WBX786442 WLT786442 WVP786442 H851978 JD851978 SZ851978 ACV851978 AMR851978 AWN851978 BGJ851978 BQF851978 CAB851978 CJX851978 CTT851978 DDP851978 DNL851978 DXH851978 EHD851978 EQZ851978 FAV851978 FKR851978 FUN851978 GEJ851978 GOF851978 GYB851978 HHX851978 HRT851978 IBP851978 ILL851978 IVH851978 JFD851978 JOZ851978 JYV851978 KIR851978 KSN851978 LCJ851978 LMF851978 LWB851978 MFX851978 MPT851978 MZP851978 NJL851978 NTH851978 ODD851978 OMZ851978 OWV851978 PGR851978 PQN851978 QAJ851978 QKF851978 QUB851978 RDX851978 RNT851978 RXP851978 SHL851978 SRH851978 TBD851978 TKZ851978 TUV851978 UER851978 UON851978 UYJ851978 VIF851978 VSB851978 WBX851978 WLT851978 WVP851978 H917514 JD917514 SZ917514 ACV917514 AMR917514 AWN917514 BGJ917514 BQF917514 CAB917514 CJX917514 CTT917514 DDP917514 DNL917514 DXH917514 EHD917514 EQZ917514 FAV917514 FKR917514 FUN917514 GEJ917514 GOF917514 GYB917514 HHX917514 HRT917514 IBP917514 ILL917514 IVH917514 JFD917514 JOZ917514 JYV917514 KIR917514 KSN917514 LCJ917514 LMF917514 LWB917514 MFX917514 MPT917514 MZP917514 NJL917514 NTH917514 ODD917514 OMZ917514 OWV917514 PGR917514 PQN917514 QAJ917514 QKF917514 QUB917514 RDX917514 RNT917514 RXP917514 SHL917514 SRH917514 TBD917514 TKZ917514 TUV917514 UER917514 UON917514 UYJ917514 VIF917514 VSB917514 WBX917514 WLT917514 WVP917514 H983050 JD983050 SZ983050 ACV983050 AMR983050 AWN983050 BGJ983050 BQF983050 CAB983050 CJX983050 CTT983050 DDP983050 DNL983050 DXH983050 EHD983050 EQZ983050 FAV983050 FKR983050 FUN983050 GEJ983050 GOF983050 GYB983050 HHX983050 HRT983050 IBP983050 ILL983050 IVH983050 JFD983050 JOZ983050 JYV983050 KIR983050 KSN983050 LCJ983050 LMF983050 LWB983050 MFX983050 MPT983050 MZP983050 NJL983050 NTH983050 ODD983050 OMZ983050 OWV983050 PGR983050 PQN983050 QAJ983050 QKF983050 QUB983050 RDX983050 RNT983050 RXP983050 SHL983050 SRH983050 TBD983050 TKZ983050 TUV983050 UER983050 UON983050 UYJ983050 VIF983050 VSB983050 WBX983050 WLT983050 WVP983050" xr:uid="{D92C06C0-68C8-47DC-A635-8F106A5FD581}">
      <formula1>"1,2,3,4,5,6,7,8,9,A,B,C,D,E,F,G"</formula1>
    </dataValidation>
    <dataValidation type="list" allowBlank="1" showInputMessage="1" showErrorMessage="1"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xr:uid="{4B2C4EED-76B8-48C3-8CF4-8E165EBF3912}">
      <formula1>$G$50:$G$55</formula1>
    </dataValidation>
    <dataValidation type="list" allowBlank="1" showInputMessage="1" showErrorMessage="1" sqref="H15" xr:uid="{1EF4CA27-1998-4B98-A33E-F126506A4482}">
      <formula1>"0,1,2,3,4,5,6,7,8,9"</formula1>
    </dataValidation>
  </dataValidations>
  <pageMargins left="0.7" right="0.7" top="0.75" bottom="0.75" header="0.3" footer="0.3"/>
  <pageSetup paperSize="9" orientation="portrait" r:id="rId1"/>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4D573-7996-4EA0-9322-B78F4F76D346}">
  <dimension ref="A1:I6"/>
  <sheetViews>
    <sheetView workbookViewId="0">
      <selection activeCell="J1" sqref="J1"/>
    </sheetView>
  </sheetViews>
  <sheetFormatPr defaultRowHeight="13.5"/>
  <cols>
    <col min="1" max="7" width="9" style="909"/>
    <col min="8" max="8" width="14.875" style="909" bestFit="1" customWidth="1"/>
    <col min="9" max="263" width="9" style="909"/>
    <col min="264" max="264" width="14.875" style="909" bestFit="1" customWidth="1"/>
    <col min="265" max="519" width="9" style="909"/>
    <col min="520" max="520" width="14.875" style="909" bestFit="1" customWidth="1"/>
    <col min="521" max="775" width="9" style="909"/>
    <col min="776" max="776" width="14.875" style="909" bestFit="1" customWidth="1"/>
    <col min="777" max="1031" width="9" style="909"/>
    <col min="1032" max="1032" width="14.875" style="909" bestFit="1" customWidth="1"/>
    <col min="1033" max="1287" width="9" style="909"/>
    <col min="1288" max="1288" width="14.875" style="909" bestFit="1" customWidth="1"/>
    <col min="1289" max="1543" width="9" style="909"/>
    <col min="1544" max="1544" width="14.875" style="909" bestFit="1" customWidth="1"/>
    <col min="1545" max="1799" width="9" style="909"/>
    <col min="1800" max="1800" width="14.875" style="909" bestFit="1" customWidth="1"/>
    <col min="1801" max="2055" width="9" style="909"/>
    <col min="2056" max="2056" width="14.875" style="909" bestFit="1" customWidth="1"/>
    <col min="2057" max="2311" width="9" style="909"/>
    <col min="2312" max="2312" width="14.875" style="909" bestFit="1" customWidth="1"/>
    <col min="2313" max="2567" width="9" style="909"/>
    <col min="2568" max="2568" width="14.875" style="909" bestFit="1" customWidth="1"/>
    <col min="2569" max="2823" width="9" style="909"/>
    <col min="2824" max="2824" width="14.875" style="909" bestFit="1" customWidth="1"/>
    <col min="2825" max="3079" width="9" style="909"/>
    <col min="3080" max="3080" width="14.875" style="909" bestFit="1" customWidth="1"/>
    <col min="3081" max="3335" width="9" style="909"/>
    <col min="3336" max="3336" width="14.875" style="909" bestFit="1" customWidth="1"/>
    <col min="3337" max="3591" width="9" style="909"/>
    <col min="3592" max="3592" width="14.875" style="909" bestFit="1" customWidth="1"/>
    <col min="3593" max="3847" width="9" style="909"/>
    <col min="3848" max="3848" width="14.875" style="909" bestFit="1" customWidth="1"/>
    <col min="3849" max="4103" width="9" style="909"/>
    <col min="4104" max="4104" width="14.875" style="909" bestFit="1" customWidth="1"/>
    <col min="4105" max="4359" width="9" style="909"/>
    <col min="4360" max="4360" width="14.875" style="909" bestFit="1" customWidth="1"/>
    <col min="4361" max="4615" width="9" style="909"/>
    <col min="4616" max="4616" width="14.875" style="909" bestFit="1" customWidth="1"/>
    <col min="4617" max="4871" width="9" style="909"/>
    <col min="4872" max="4872" width="14.875" style="909" bestFit="1" customWidth="1"/>
    <col min="4873" max="5127" width="9" style="909"/>
    <col min="5128" max="5128" width="14.875" style="909" bestFit="1" customWidth="1"/>
    <col min="5129" max="5383" width="9" style="909"/>
    <col min="5384" max="5384" width="14.875" style="909" bestFit="1" customWidth="1"/>
    <col min="5385" max="5639" width="9" style="909"/>
    <col min="5640" max="5640" width="14.875" style="909" bestFit="1" customWidth="1"/>
    <col min="5641" max="5895" width="9" style="909"/>
    <col min="5896" max="5896" width="14.875" style="909" bestFit="1" customWidth="1"/>
    <col min="5897" max="6151" width="9" style="909"/>
    <col min="6152" max="6152" width="14.875" style="909" bestFit="1" customWidth="1"/>
    <col min="6153" max="6407" width="9" style="909"/>
    <col min="6408" max="6408" width="14.875" style="909" bestFit="1" customWidth="1"/>
    <col min="6409" max="6663" width="9" style="909"/>
    <col min="6664" max="6664" width="14.875" style="909" bestFit="1" customWidth="1"/>
    <col min="6665" max="6919" width="9" style="909"/>
    <col min="6920" max="6920" width="14.875" style="909" bestFit="1" customWidth="1"/>
    <col min="6921" max="7175" width="9" style="909"/>
    <col min="7176" max="7176" width="14.875" style="909" bestFit="1" customWidth="1"/>
    <col min="7177" max="7431" width="9" style="909"/>
    <col min="7432" max="7432" width="14.875" style="909" bestFit="1" customWidth="1"/>
    <col min="7433" max="7687" width="9" style="909"/>
    <col min="7688" max="7688" width="14.875" style="909" bestFit="1" customWidth="1"/>
    <col min="7689" max="7943" width="9" style="909"/>
    <col min="7944" max="7944" width="14.875" style="909" bestFit="1" customWidth="1"/>
    <col min="7945" max="8199" width="9" style="909"/>
    <col min="8200" max="8200" width="14.875" style="909" bestFit="1" customWidth="1"/>
    <col min="8201" max="8455" width="9" style="909"/>
    <col min="8456" max="8456" width="14.875" style="909" bestFit="1" customWidth="1"/>
    <col min="8457" max="8711" width="9" style="909"/>
    <col min="8712" max="8712" width="14.875" style="909" bestFit="1" customWidth="1"/>
    <col min="8713" max="8967" width="9" style="909"/>
    <col min="8968" max="8968" width="14.875" style="909" bestFit="1" customWidth="1"/>
    <col min="8969" max="9223" width="9" style="909"/>
    <col min="9224" max="9224" width="14.875" style="909" bestFit="1" customWidth="1"/>
    <col min="9225" max="9479" width="9" style="909"/>
    <col min="9480" max="9480" width="14.875" style="909" bestFit="1" customWidth="1"/>
    <col min="9481" max="9735" width="9" style="909"/>
    <col min="9736" max="9736" width="14.875" style="909" bestFit="1" customWidth="1"/>
    <col min="9737" max="9991" width="9" style="909"/>
    <col min="9992" max="9992" width="14.875" style="909" bestFit="1" customWidth="1"/>
    <col min="9993" max="10247" width="9" style="909"/>
    <col min="10248" max="10248" width="14.875" style="909" bestFit="1" customWidth="1"/>
    <col min="10249" max="10503" width="9" style="909"/>
    <col min="10504" max="10504" width="14.875" style="909" bestFit="1" customWidth="1"/>
    <col min="10505" max="10759" width="9" style="909"/>
    <col min="10760" max="10760" width="14.875" style="909" bestFit="1" customWidth="1"/>
    <col min="10761" max="11015" width="9" style="909"/>
    <col min="11016" max="11016" width="14.875" style="909" bestFit="1" customWidth="1"/>
    <col min="11017" max="11271" width="9" style="909"/>
    <col min="11272" max="11272" width="14.875" style="909" bestFit="1" customWidth="1"/>
    <col min="11273" max="11527" width="9" style="909"/>
    <col min="11528" max="11528" width="14.875" style="909" bestFit="1" customWidth="1"/>
    <col min="11529" max="11783" width="9" style="909"/>
    <col min="11784" max="11784" width="14.875" style="909" bestFit="1" customWidth="1"/>
    <col min="11785" max="12039" width="9" style="909"/>
    <col min="12040" max="12040" width="14.875" style="909" bestFit="1" customWidth="1"/>
    <col min="12041" max="12295" width="9" style="909"/>
    <col min="12296" max="12296" width="14.875" style="909" bestFit="1" customWidth="1"/>
    <col min="12297" max="12551" width="9" style="909"/>
    <col min="12552" max="12552" width="14.875" style="909" bestFit="1" customWidth="1"/>
    <col min="12553" max="12807" width="9" style="909"/>
    <col min="12808" max="12808" width="14.875" style="909" bestFit="1" customWidth="1"/>
    <col min="12809" max="13063" width="9" style="909"/>
    <col min="13064" max="13064" width="14.875" style="909" bestFit="1" customWidth="1"/>
    <col min="13065" max="13319" width="9" style="909"/>
    <col min="13320" max="13320" width="14.875" style="909" bestFit="1" customWidth="1"/>
    <col min="13321" max="13575" width="9" style="909"/>
    <col min="13576" max="13576" width="14.875" style="909" bestFit="1" customWidth="1"/>
    <col min="13577" max="13831" width="9" style="909"/>
    <col min="13832" max="13832" width="14.875" style="909" bestFit="1" customWidth="1"/>
    <col min="13833" max="14087" width="9" style="909"/>
    <col min="14088" max="14088" width="14.875" style="909" bestFit="1" customWidth="1"/>
    <col min="14089" max="14343" width="9" style="909"/>
    <col min="14344" max="14344" width="14.875" style="909" bestFit="1" customWidth="1"/>
    <col min="14345" max="14599" width="9" style="909"/>
    <col min="14600" max="14600" width="14.875" style="909" bestFit="1" customWidth="1"/>
    <col min="14601" max="14855" width="9" style="909"/>
    <col min="14856" max="14856" width="14.875" style="909" bestFit="1" customWidth="1"/>
    <col min="14857" max="15111" width="9" style="909"/>
    <col min="15112" max="15112" width="14.875" style="909" bestFit="1" customWidth="1"/>
    <col min="15113" max="15367" width="9" style="909"/>
    <col min="15368" max="15368" width="14.875" style="909" bestFit="1" customWidth="1"/>
    <col min="15369" max="15623" width="9" style="909"/>
    <col min="15624" max="15624" width="14.875" style="909" bestFit="1" customWidth="1"/>
    <col min="15625" max="15879" width="9" style="909"/>
    <col min="15880" max="15880" width="14.875" style="909" bestFit="1" customWidth="1"/>
    <col min="15881" max="16135" width="9" style="909"/>
    <col min="16136" max="16136" width="14.875" style="909" bestFit="1" customWidth="1"/>
    <col min="16137" max="16384" width="9" style="909"/>
  </cols>
  <sheetData>
    <row r="1" spans="1:9">
      <c r="A1" s="908" t="s">
        <v>4123</v>
      </c>
      <c r="B1" s="908" t="s">
        <v>4124</v>
      </c>
      <c r="C1" s="908" t="s">
        <v>4125</v>
      </c>
      <c r="D1" s="908" t="s">
        <v>4126</v>
      </c>
      <c r="E1" s="908" t="s">
        <v>4127</v>
      </c>
      <c r="F1" s="908" t="s">
        <v>4128</v>
      </c>
      <c r="G1" s="908" t="s">
        <v>4129</v>
      </c>
      <c r="H1" s="908" t="s">
        <v>4130</v>
      </c>
      <c r="I1" s="908" t="s">
        <v>4131</v>
      </c>
    </row>
    <row r="2" spans="1:9">
      <c r="A2" s="877" t="str">
        <f>IF(電申申込書!P18&lt;&gt;"",電申申込書!P18,"")</f>
        <v/>
      </c>
      <c r="B2" s="877"/>
      <c r="C2" s="877" t="str">
        <f>IF(電申申込書!L18&lt;&gt;"",電申申込書!L18,"")</f>
        <v/>
      </c>
      <c r="D2" s="877" t="str">
        <f>IF(電申申込書!V18&lt;&gt;"",電申申込書!V18,"")</f>
        <v/>
      </c>
      <c r="E2" s="877" t="str">
        <f>IF(電申申込書!E18&lt;&gt;"",電申申込書!E18,"")</f>
        <v/>
      </c>
      <c r="F2" s="877" t="str">
        <f>IF(電申申込書!P18&lt;&gt;"","jpn","")</f>
        <v/>
      </c>
      <c r="G2" s="877" t="str">
        <f>IF(電申申込書!P18&lt;&gt;"","Y","")</f>
        <v/>
      </c>
      <c r="H2" s="877" t="str">
        <f>IF(電申申込書!P18&lt;&gt;"","基本設定","")</f>
        <v/>
      </c>
      <c r="I2" s="877" t="str">
        <f>IF(電申申込書!P18&lt;&gt;"","Y","")</f>
        <v/>
      </c>
    </row>
    <row r="3" spans="1:9">
      <c r="A3" s="877" t="str">
        <f>IF(電申申込書!P19&lt;&gt;"",電申申込書!P19,"")</f>
        <v/>
      </c>
      <c r="B3" s="877"/>
      <c r="C3" s="877" t="str">
        <f>IF(電申申込書!L19&lt;&gt;"",電申申込書!L19,"")</f>
        <v/>
      </c>
      <c r="D3" s="877" t="str">
        <f>IF(電申申込書!V19&lt;&gt;"",電申申込書!V19,"")</f>
        <v/>
      </c>
      <c r="E3" s="877" t="str">
        <f>IF(電申申込書!E19&lt;&gt;"",電申申込書!E19,"")</f>
        <v/>
      </c>
      <c r="F3" s="877" t="str">
        <f>IF(電申申込書!P19&lt;&gt;"","jpn","")</f>
        <v/>
      </c>
      <c r="G3" s="877" t="str">
        <f>IF(電申申込書!P19&lt;&gt;"","Y","")</f>
        <v/>
      </c>
      <c r="H3" s="877" t="str">
        <f>IF(電申申込書!P19&lt;&gt;"","基本設定","")</f>
        <v/>
      </c>
      <c r="I3" s="877" t="str">
        <f>IF(電申申込書!P19&lt;&gt;"","Y","")</f>
        <v/>
      </c>
    </row>
    <row r="4" spans="1:9">
      <c r="A4" s="877" t="str">
        <f>IF(電申申込書!P20&lt;&gt;"",電申申込書!P20,"")</f>
        <v/>
      </c>
      <c r="B4" s="877"/>
      <c r="C4" s="877" t="str">
        <f>IF(電申申込書!L20&lt;&gt;"",電申申込書!L20,"")</f>
        <v/>
      </c>
      <c r="D4" s="877" t="str">
        <f>IF(電申申込書!V20&lt;&gt;"",電申申込書!V20,"")</f>
        <v/>
      </c>
      <c r="E4" s="877" t="str">
        <f>IF(電申申込書!E20&lt;&gt;"",電申申込書!E20,"")</f>
        <v/>
      </c>
      <c r="F4" s="877" t="str">
        <f>IF(電申申込書!P20&lt;&gt;"","jpn","")</f>
        <v/>
      </c>
      <c r="G4" s="877" t="str">
        <f>IF(電申申込書!P20&lt;&gt;"","Y","")</f>
        <v/>
      </c>
      <c r="H4" s="877" t="str">
        <f>IF(電申申込書!P20&lt;&gt;"","基本設定","")</f>
        <v/>
      </c>
      <c r="I4" s="877" t="str">
        <f>IF(電申申込書!P20&lt;&gt;"","Y","")</f>
        <v/>
      </c>
    </row>
    <row r="5" spans="1:9">
      <c r="A5" s="877" t="str">
        <f>IF(電申申込書!P21&lt;&gt;"",電申申込書!P21,"")</f>
        <v/>
      </c>
      <c r="B5" s="877"/>
      <c r="C5" s="877" t="str">
        <f>IF(電申申込書!L21&lt;&gt;"",電申申込書!L21,"")</f>
        <v/>
      </c>
      <c r="D5" s="877" t="str">
        <f>IF(電申申込書!V21&lt;&gt;"",電申申込書!V21,"")</f>
        <v/>
      </c>
      <c r="E5" s="877" t="str">
        <f>IF(電申申込書!E21&lt;&gt;"",電申申込書!E21,"")</f>
        <v/>
      </c>
      <c r="F5" s="877" t="str">
        <f>IF(電申申込書!P21&lt;&gt;"","jpn","")</f>
        <v/>
      </c>
      <c r="G5" s="877" t="str">
        <f>IF(電申申込書!P21&lt;&gt;"","Y","")</f>
        <v/>
      </c>
      <c r="H5" s="877" t="str">
        <f>IF(電申申込書!P21&lt;&gt;"","基本設定","")</f>
        <v/>
      </c>
      <c r="I5" s="877" t="str">
        <f>IF(電申申込書!P21&lt;&gt;"","Y","")</f>
        <v/>
      </c>
    </row>
    <row r="6" spans="1:9">
      <c r="A6" s="877" t="str">
        <f>IF(電申申込書!P22&lt;&gt;"",電申申込書!P22,"")</f>
        <v/>
      </c>
      <c r="B6" s="877"/>
      <c r="C6" s="877" t="str">
        <f>IF(電申申込書!L22&lt;&gt;"",電申申込書!L22,"")</f>
        <v/>
      </c>
      <c r="D6" s="877" t="str">
        <f>IF(電申申込書!V22&lt;&gt;"",電申申込書!V22,"")</f>
        <v/>
      </c>
      <c r="E6" s="877" t="str">
        <f>IF(電申申込書!E22&lt;&gt;"",電申申込書!E22,"")</f>
        <v/>
      </c>
      <c r="F6" s="877" t="str">
        <f>IF(電申申込書!P22&lt;&gt;"","jpn","")</f>
        <v/>
      </c>
      <c r="G6" s="877" t="str">
        <f>IF(電申申込書!P22&lt;&gt;"","Y","")</f>
        <v/>
      </c>
      <c r="H6" s="877" t="str">
        <f>IF(電申申込書!P22&lt;&gt;"","基本設定","")</f>
        <v/>
      </c>
      <c r="I6" s="877" t="str">
        <f>IF(電申申込書!P22&lt;&gt;"","Y","")</f>
        <v/>
      </c>
    </row>
  </sheetData>
  <phoneticPr fontId="1"/>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0CA6-69B1-41B6-9AE5-9AC6AE1FFCD0}">
  <dimension ref="A1:C73"/>
  <sheetViews>
    <sheetView workbookViewId="0">
      <selection activeCell="D6" sqref="D6"/>
    </sheetView>
  </sheetViews>
  <sheetFormatPr defaultRowHeight="13.5"/>
  <sheetData>
    <row r="1" spans="1:3">
      <c r="A1" s="6" t="s">
        <v>2361</v>
      </c>
      <c r="B1" s="6" t="s">
        <v>2311</v>
      </c>
      <c r="C1" s="6" t="s">
        <v>2434</v>
      </c>
    </row>
    <row r="2" spans="1:3">
      <c r="A2" t="s">
        <v>2360</v>
      </c>
      <c r="B2" t="s">
        <v>2362</v>
      </c>
      <c r="C2" t="s">
        <v>2360</v>
      </c>
    </row>
    <row r="3" spans="1:3">
      <c r="A3" t="s">
        <v>2282</v>
      </c>
      <c r="B3" t="s">
        <v>2363</v>
      </c>
      <c r="C3" t="s">
        <v>2282</v>
      </c>
    </row>
    <row r="4" spans="1:3">
      <c r="A4">
        <v>10</v>
      </c>
      <c r="B4" t="s">
        <v>2364</v>
      </c>
      <c r="C4" t="s">
        <v>2320</v>
      </c>
    </row>
    <row r="5" spans="1:3">
      <c r="A5">
        <v>11</v>
      </c>
      <c r="B5" t="s">
        <v>2365</v>
      </c>
      <c r="C5" t="s">
        <v>2321</v>
      </c>
    </row>
    <row r="6" spans="1:3">
      <c r="A6">
        <v>12</v>
      </c>
      <c r="B6" t="s">
        <v>2366</v>
      </c>
      <c r="C6" t="s">
        <v>2322</v>
      </c>
    </row>
    <row r="7" spans="1:3">
      <c r="A7">
        <v>13</v>
      </c>
      <c r="B7" t="s">
        <v>2367</v>
      </c>
      <c r="C7" t="s">
        <v>2323</v>
      </c>
    </row>
    <row r="8" spans="1:3">
      <c r="A8">
        <v>14</v>
      </c>
      <c r="B8" t="s">
        <v>2368</v>
      </c>
    </row>
    <row r="9" spans="1:3">
      <c r="A9">
        <v>15</v>
      </c>
      <c r="B9" t="s">
        <v>2369</v>
      </c>
    </row>
    <row r="10" spans="1:3">
      <c r="A10">
        <v>16</v>
      </c>
      <c r="B10" t="s">
        <v>2370</v>
      </c>
    </row>
    <row r="11" spans="1:3">
      <c r="A11">
        <v>17</v>
      </c>
      <c r="B11" t="s">
        <v>2371</v>
      </c>
    </row>
    <row r="12" spans="1:3">
      <c r="A12">
        <v>18</v>
      </c>
      <c r="B12" t="s">
        <v>2372</v>
      </c>
    </row>
    <row r="13" spans="1:3">
      <c r="A13">
        <v>19</v>
      </c>
      <c r="B13" t="s">
        <v>2373</v>
      </c>
    </row>
    <row r="14" spans="1:3">
      <c r="A14">
        <v>20</v>
      </c>
      <c r="B14" t="s">
        <v>2374</v>
      </c>
    </row>
    <row r="15" spans="1:3">
      <c r="A15">
        <v>21</v>
      </c>
      <c r="B15" t="s">
        <v>2375</v>
      </c>
    </row>
    <row r="16" spans="1:3">
      <c r="A16">
        <v>22</v>
      </c>
      <c r="B16" t="s">
        <v>2376</v>
      </c>
    </row>
    <row r="17" spans="1:2">
      <c r="A17">
        <v>23</v>
      </c>
      <c r="B17" t="s">
        <v>2377</v>
      </c>
    </row>
    <row r="18" spans="1:2">
      <c r="A18">
        <v>24</v>
      </c>
      <c r="B18" t="s">
        <v>2378</v>
      </c>
    </row>
    <row r="19" spans="1:2">
      <c r="A19">
        <v>30</v>
      </c>
      <c r="B19" t="s">
        <v>2379</v>
      </c>
    </row>
    <row r="20" spans="1:2">
      <c r="A20">
        <v>31</v>
      </c>
      <c r="B20" t="s">
        <v>2380</v>
      </c>
    </row>
    <row r="21" spans="1:2">
      <c r="A21">
        <v>32</v>
      </c>
      <c r="B21" t="s">
        <v>2381</v>
      </c>
    </row>
    <row r="22" spans="1:2">
      <c r="A22">
        <v>33</v>
      </c>
      <c r="B22" t="s">
        <v>2382</v>
      </c>
    </row>
    <row r="23" spans="1:2">
      <c r="A23">
        <v>34</v>
      </c>
      <c r="B23" t="s">
        <v>2383</v>
      </c>
    </row>
    <row r="24" spans="1:2">
      <c r="A24">
        <v>35</v>
      </c>
      <c r="B24" t="s">
        <v>2384</v>
      </c>
    </row>
    <row r="25" spans="1:2">
      <c r="A25">
        <v>36</v>
      </c>
      <c r="B25" t="s">
        <v>2385</v>
      </c>
    </row>
    <row r="26" spans="1:2">
      <c r="A26">
        <v>37</v>
      </c>
      <c r="B26" t="s">
        <v>2386</v>
      </c>
    </row>
    <row r="27" spans="1:2">
      <c r="A27">
        <v>38</v>
      </c>
      <c r="B27" t="s">
        <v>2387</v>
      </c>
    </row>
    <row r="28" spans="1:2">
      <c r="A28">
        <v>39</v>
      </c>
      <c r="B28" t="s">
        <v>2388</v>
      </c>
    </row>
    <row r="29" spans="1:2">
      <c r="A29">
        <v>40</v>
      </c>
      <c r="B29" t="s">
        <v>2389</v>
      </c>
    </row>
    <row r="30" spans="1:2">
      <c r="A30">
        <v>41</v>
      </c>
      <c r="B30" t="s">
        <v>2390</v>
      </c>
    </row>
    <row r="31" spans="1:2">
      <c r="A31">
        <v>42</v>
      </c>
      <c r="B31" t="s">
        <v>2391</v>
      </c>
    </row>
    <row r="32" spans="1:2">
      <c r="A32">
        <v>43</v>
      </c>
      <c r="B32" t="s">
        <v>2392</v>
      </c>
    </row>
    <row r="33" spans="1:2">
      <c r="A33">
        <v>44</v>
      </c>
      <c r="B33" t="s">
        <v>2393</v>
      </c>
    </row>
    <row r="34" spans="1:2">
      <c r="B34" t="s">
        <v>2394</v>
      </c>
    </row>
    <row r="35" spans="1:2">
      <c r="B35" t="s">
        <v>2395</v>
      </c>
    </row>
    <row r="36" spans="1:2">
      <c r="B36" t="s">
        <v>2396</v>
      </c>
    </row>
    <row r="37" spans="1:2">
      <c r="B37" t="s">
        <v>2397</v>
      </c>
    </row>
    <row r="38" spans="1:2">
      <c r="B38" t="s">
        <v>2398</v>
      </c>
    </row>
    <row r="39" spans="1:2">
      <c r="B39" t="s">
        <v>2399</v>
      </c>
    </row>
    <row r="40" spans="1:2">
      <c r="B40" t="s">
        <v>2400</v>
      </c>
    </row>
    <row r="41" spans="1:2">
      <c r="B41" t="s">
        <v>2401</v>
      </c>
    </row>
    <row r="42" spans="1:2">
      <c r="B42" t="s">
        <v>2402</v>
      </c>
    </row>
    <row r="43" spans="1:2">
      <c r="B43" t="s">
        <v>2403</v>
      </c>
    </row>
    <row r="44" spans="1:2">
      <c r="B44" t="s">
        <v>2404</v>
      </c>
    </row>
    <row r="45" spans="1:2">
      <c r="B45" t="s">
        <v>2405</v>
      </c>
    </row>
    <row r="46" spans="1:2">
      <c r="B46" t="s">
        <v>2406</v>
      </c>
    </row>
    <row r="47" spans="1:2">
      <c r="B47" t="s">
        <v>2407</v>
      </c>
    </row>
    <row r="48" spans="1:2">
      <c r="B48" t="s">
        <v>2408</v>
      </c>
    </row>
    <row r="49" spans="2:2">
      <c r="B49" t="s">
        <v>2409</v>
      </c>
    </row>
    <row r="50" spans="2:2">
      <c r="B50" t="s">
        <v>2410</v>
      </c>
    </row>
    <row r="51" spans="2:2">
      <c r="B51" t="s">
        <v>2411</v>
      </c>
    </row>
    <row r="52" spans="2:2">
      <c r="B52" t="s">
        <v>2412</v>
      </c>
    </row>
    <row r="53" spans="2:2">
      <c r="B53" t="s">
        <v>2413</v>
      </c>
    </row>
    <row r="54" spans="2:2">
      <c r="B54" t="s">
        <v>2414</v>
      </c>
    </row>
    <row r="55" spans="2:2">
      <c r="B55" t="s">
        <v>2415</v>
      </c>
    </row>
    <row r="56" spans="2:2">
      <c r="B56" t="s">
        <v>2416</v>
      </c>
    </row>
    <row r="57" spans="2:2">
      <c r="B57" t="s">
        <v>2417</v>
      </c>
    </row>
    <row r="58" spans="2:2">
      <c r="B58" t="s">
        <v>2418</v>
      </c>
    </row>
    <row r="59" spans="2:2">
      <c r="B59" t="s">
        <v>2419</v>
      </c>
    </row>
    <row r="60" spans="2:2">
      <c r="B60" t="s">
        <v>2420</v>
      </c>
    </row>
    <row r="61" spans="2:2">
      <c r="B61" t="s">
        <v>2421</v>
      </c>
    </row>
    <row r="62" spans="2:2">
      <c r="B62" t="s">
        <v>2422</v>
      </c>
    </row>
    <row r="63" spans="2:2">
      <c r="B63" t="s">
        <v>2423</v>
      </c>
    </row>
    <row r="64" spans="2:2">
      <c r="B64" t="s">
        <v>2424</v>
      </c>
    </row>
    <row r="65" spans="2:2">
      <c r="B65" t="s">
        <v>2425</v>
      </c>
    </row>
    <row r="66" spans="2:2">
      <c r="B66" t="s">
        <v>2426</v>
      </c>
    </row>
    <row r="67" spans="2:2">
      <c r="B67" t="s">
        <v>2427</v>
      </c>
    </row>
    <row r="68" spans="2:2">
      <c r="B68" t="s">
        <v>2428</v>
      </c>
    </row>
    <row r="69" spans="2:2">
      <c r="B69" t="s">
        <v>2429</v>
      </c>
    </row>
    <row r="70" spans="2:2">
      <c r="B70" t="s">
        <v>2430</v>
      </c>
    </row>
    <row r="71" spans="2:2">
      <c r="B71" t="s">
        <v>2431</v>
      </c>
    </row>
    <row r="72" spans="2:2">
      <c r="B72" t="s">
        <v>2432</v>
      </c>
    </row>
    <row r="73" spans="2:2">
      <c r="B73" t="s">
        <v>2433</v>
      </c>
    </row>
  </sheetData>
  <phoneticPr fontId="1"/>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95A8-EABF-47FE-9967-444522DB5543}">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1560" t="s">
        <v>2482</v>
      </c>
      <c r="B1" s="1560"/>
      <c r="C1" s="1560"/>
      <c r="D1" s="1560"/>
      <c r="E1" s="1560"/>
      <c r="F1" s="1560"/>
      <c r="G1" s="1560"/>
      <c r="H1" s="1560"/>
      <c r="I1" s="1560"/>
      <c r="J1" s="1560"/>
      <c r="K1" s="1560"/>
      <c r="L1" s="1560"/>
      <c r="M1" s="1560"/>
      <c r="N1" s="1560"/>
      <c r="O1" s="1560"/>
      <c r="P1" s="1560"/>
      <c r="Q1" s="1560"/>
      <c r="R1" s="1560"/>
      <c r="S1" s="1560"/>
      <c r="T1" s="1560"/>
      <c r="U1" s="1560"/>
      <c r="V1" s="1560"/>
      <c r="W1" s="1560"/>
      <c r="X1" s="1560"/>
      <c r="Y1" s="1560"/>
      <c r="Z1" s="1560"/>
      <c r="AA1" s="1560"/>
      <c r="AB1" s="1560"/>
      <c r="AC1" s="1560"/>
      <c r="AD1" s="1560"/>
      <c r="AE1" s="1560"/>
      <c r="AF1" s="1560"/>
      <c r="AG1" s="1560"/>
      <c r="AH1" s="1560"/>
      <c r="AI1" s="1560"/>
      <c r="AJ1" s="1560"/>
      <c r="AK1" s="1560"/>
      <c r="AL1" s="1560"/>
      <c r="AM1" s="241"/>
    </row>
    <row r="2" spans="1:39" ht="15" customHeight="1">
      <c r="A2" s="1560"/>
      <c r="B2" s="1560"/>
      <c r="C2" s="1560"/>
      <c r="D2" s="1560"/>
      <c r="E2" s="1560"/>
      <c r="F2" s="1560"/>
      <c r="G2" s="1560"/>
      <c r="H2" s="1560"/>
      <c r="I2" s="1560"/>
      <c r="J2" s="1560"/>
      <c r="K2" s="1560"/>
      <c r="L2" s="1560"/>
      <c r="M2" s="1560"/>
      <c r="N2" s="1560"/>
      <c r="O2" s="1560"/>
      <c r="P2" s="1560"/>
      <c r="Q2" s="1560"/>
      <c r="R2" s="1560"/>
      <c r="S2" s="1560"/>
      <c r="T2" s="1560"/>
      <c r="U2" s="1560"/>
      <c r="V2" s="1560"/>
      <c r="W2" s="1560"/>
      <c r="X2" s="1560"/>
      <c r="Y2" s="1560"/>
      <c r="Z2" s="1560"/>
      <c r="AA2" s="1560"/>
      <c r="AB2" s="1560"/>
      <c r="AC2" s="1560"/>
      <c r="AD2" s="1560"/>
      <c r="AE2" s="1560"/>
      <c r="AF2" s="1560"/>
      <c r="AG2" s="1560"/>
      <c r="AH2" s="1560"/>
      <c r="AI2" s="1560"/>
      <c r="AJ2" s="1560"/>
      <c r="AK2" s="1560"/>
      <c r="AL2" s="1560"/>
      <c r="AM2" s="241"/>
    </row>
    <row r="3" spans="1:39" ht="15" customHeight="1">
      <c r="A3" s="1560"/>
      <c r="B3" s="1560"/>
      <c r="C3" s="1560"/>
      <c r="D3" s="1560"/>
      <c r="E3" s="1560"/>
      <c r="F3" s="1560"/>
      <c r="G3" s="1560"/>
      <c r="H3" s="1560"/>
      <c r="I3" s="1560"/>
      <c r="J3" s="1560"/>
      <c r="K3" s="1560"/>
      <c r="L3" s="1560"/>
      <c r="M3" s="1560"/>
      <c r="N3" s="1560"/>
      <c r="O3" s="1560"/>
      <c r="P3" s="1560"/>
      <c r="Q3" s="1560"/>
      <c r="R3" s="1560"/>
      <c r="S3" s="1560"/>
      <c r="T3" s="1560"/>
      <c r="U3" s="1560"/>
      <c r="V3" s="1560"/>
      <c r="W3" s="1560"/>
      <c r="X3" s="1560"/>
      <c r="Y3" s="1560"/>
      <c r="Z3" s="1560"/>
      <c r="AA3" s="1560"/>
      <c r="AB3" s="1560"/>
      <c r="AC3" s="1560"/>
      <c r="AD3" s="1560"/>
      <c r="AE3" s="1560"/>
      <c r="AF3" s="1560"/>
      <c r="AG3" s="1560"/>
      <c r="AH3" s="1560"/>
      <c r="AI3" s="1560"/>
      <c r="AJ3" s="1560"/>
      <c r="AK3" s="1560"/>
      <c r="AL3" s="1560"/>
      <c r="AM3" s="241"/>
    </row>
    <row r="4" spans="1:39" ht="15" customHeight="1">
      <c r="A4" s="1560"/>
      <c r="B4" s="1560"/>
      <c r="C4" s="1560"/>
      <c r="D4" s="1560"/>
      <c r="E4" s="1560"/>
      <c r="F4" s="1560"/>
      <c r="G4" s="1560"/>
      <c r="H4" s="1560"/>
      <c r="I4" s="1560"/>
      <c r="J4" s="1560"/>
      <c r="K4" s="1560"/>
      <c r="L4" s="1560"/>
      <c r="M4" s="1560"/>
      <c r="N4" s="1560"/>
      <c r="O4" s="1560"/>
      <c r="P4" s="1560"/>
      <c r="Q4" s="1560"/>
      <c r="R4" s="1560"/>
      <c r="S4" s="1560"/>
      <c r="T4" s="1560"/>
      <c r="U4" s="1560"/>
      <c r="V4" s="1560"/>
      <c r="W4" s="1560"/>
      <c r="X4" s="1560"/>
      <c r="Y4" s="1560"/>
      <c r="Z4" s="1560"/>
      <c r="AA4" s="1560"/>
      <c r="AB4" s="1560"/>
      <c r="AC4" s="1560"/>
      <c r="AD4" s="1560"/>
      <c r="AE4" s="1560"/>
      <c r="AF4" s="1560"/>
      <c r="AG4" s="1560"/>
      <c r="AH4" s="1560"/>
      <c r="AI4" s="1560"/>
      <c r="AJ4" s="1560"/>
      <c r="AK4" s="1560"/>
      <c r="AL4" s="1560"/>
      <c r="AM4" s="241"/>
    </row>
    <row r="5" spans="1:39" ht="15" customHeight="1">
      <c r="A5" s="1560"/>
      <c r="B5" s="1560"/>
      <c r="C5" s="1560"/>
      <c r="D5" s="1560"/>
      <c r="E5" s="1560"/>
      <c r="F5" s="1560"/>
      <c r="G5" s="1560"/>
      <c r="H5" s="1560"/>
      <c r="I5" s="1560"/>
      <c r="J5" s="1560"/>
      <c r="K5" s="1560"/>
      <c r="L5" s="1560"/>
      <c r="M5" s="1560"/>
      <c r="N5" s="1560"/>
      <c r="O5" s="1560"/>
      <c r="P5" s="1560"/>
      <c r="Q5" s="1560"/>
      <c r="R5" s="1560"/>
      <c r="S5" s="1560"/>
      <c r="T5" s="1560"/>
      <c r="U5" s="1560"/>
      <c r="V5" s="1560"/>
      <c r="W5" s="1560"/>
      <c r="X5" s="1560"/>
      <c r="Y5" s="1560"/>
      <c r="Z5" s="1560"/>
      <c r="AA5" s="1560"/>
      <c r="AB5" s="1560"/>
      <c r="AC5" s="1560"/>
      <c r="AD5" s="1560"/>
      <c r="AE5" s="1560"/>
      <c r="AF5" s="1560"/>
      <c r="AG5" s="1560"/>
      <c r="AH5" s="1560"/>
      <c r="AI5" s="1560"/>
      <c r="AJ5" s="1560"/>
      <c r="AK5" s="1560"/>
      <c r="AL5" s="1560"/>
      <c r="AM5" s="241"/>
    </row>
    <row r="6" spans="1:39" ht="15" customHeight="1">
      <c r="A6" s="1560"/>
      <c r="B6" s="1560"/>
      <c r="C6" s="1560"/>
      <c r="D6" s="1560"/>
      <c r="E6" s="1560"/>
      <c r="F6" s="1560"/>
      <c r="G6" s="1560"/>
      <c r="H6" s="1560"/>
      <c r="I6" s="1560"/>
      <c r="J6" s="1560"/>
      <c r="K6" s="1560"/>
      <c r="L6" s="1560"/>
      <c r="M6" s="1560"/>
      <c r="N6" s="1560"/>
      <c r="O6" s="1560"/>
      <c r="P6" s="1560"/>
      <c r="Q6" s="1560"/>
      <c r="R6" s="1560"/>
      <c r="S6" s="1560"/>
      <c r="T6" s="1560"/>
      <c r="U6" s="1560"/>
      <c r="V6" s="1560"/>
      <c r="W6" s="1560"/>
      <c r="X6" s="1560"/>
      <c r="Y6" s="1560"/>
      <c r="Z6" s="1560"/>
      <c r="AA6" s="1560"/>
      <c r="AB6" s="1560"/>
      <c r="AC6" s="1560"/>
      <c r="AD6" s="1560"/>
      <c r="AE6" s="1560"/>
      <c r="AF6" s="1560"/>
      <c r="AG6" s="1560"/>
      <c r="AH6" s="1560"/>
      <c r="AI6" s="1560"/>
      <c r="AJ6" s="1560"/>
      <c r="AK6" s="1560"/>
      <c r="AL6" s="1560"/>
      <c r="AM6" s="241"/>
    </row>
    <row r="7" spans="1:39" ht="15" customHeight="1">
      <c r="A7" s="1560"/>
      <c r="B7" s="1560"/>
      <c r="C7" s="1560"/>
      <c r="D7" s="1560"/>
      <c r="E7" s="1560"/>
      <c r="F7" s="1560"/>
      <c r="G7" s="1560"/>
      <c r="H7" s="1560"/>
      <c r="I7" s="1560"/>
      <c r="J7" s="1560"/>
      <c r="K7" s="1560"/>
      <c r="L7" s="1560"/>
      <c r="M7" s="1560"/>
      <c r="N7" s="1560"/>
      <c r="O7" s="1560"/>
      <c r="P7" s="1560"/>
      <c r="Q7" s="1560"/>
      <c r="R7" s="1560"/>
      <c r="S7" s="1560"/>
      <c r="T7" s="1560"/>
      <c r="U7" s="1560"/>
      <c r="V7" s="1560"/>
      <c r="W7" s="1560"/>
      <c r="X7" s="1560"/>
      <c r="Y7" s="1560"/>
      <c r="Z7" s="1560"/>
      <c r="AA7" s="1560"/>
      <c r="AB7" s="1560"/>
      <c r="AC7" s="1560"/>
      <c r="AD7" s="1560"/>
      <c r="AE7" s="1560"/>
      <c r="AF7" s="1560"/>
      <c r="AG7" s="1560"/>
      <c r="AH7" s="1560"/>
      <c r="AI7" s="1560"/>
      <c r="AJ7" s="1560"/>
      <c r="AK7" s="1560"/>
      <c r="AL7" s="1560"/>
      <c r="AM7" s="241"/>
    </row>
    <row r="8" spans="1:39" ht="15" customHeight="1">
      <c r="A8" s="1560"/>
      <c r="B8" s="1560"/>
      <c r="C8" s="1560"/>
      <c r="D8" s="1560"/>
      <c r="E8" s="1560"/>
      <c r="F8" s="1560"/>
      <c r="G8" s="1560"/>
      <c r="H8" s="1560"/>
      <c r="I8" s="1560"/>
      <c r="J8" s="1560"/>
      <c r="K8" s="1560"/>
      <c r="L8" s="1560"/>
      <c r="M8" s="1560"/>
      <c r="N8" s="1560"/>
      <c r="O8" s="1560"/>
      <c r="P8" s="1560"/>
      <c r="Q8" s="1560"/>
      <c r="R8" s="1560"/>
      <c r="S8" s="1560"/>
      <c r="T8" s="1560"/>
      <c r="U8" s="1560"/>
      <c r="V8" s="1560"/>
      <c r="W8" s="1560"/>
      <c r="X8" s="1560"/>
      <c r="Y8" s="1560"/>
      <c r="Z8" s="1560"/>
      <c r="AA8" s="1560"/>
      <c r="AB8" s="1560"/>
      <c r="AC8" s="1560"/>
      <c r="AD8" s="1560"/>
      <c r="AE8" s="1560"/>
      <c r="AF8" s="1560"/>
      <c r="AG8" s="1560"/>
      <c r="AH8" s="1560"/>
      <c r="AI8" s="1560"/>
      <c r="AJ8" s="1560"/>
      <c r="AK8" s="1560"/>
      <c r="AL8" s="1560"/>
      <c r="AM8" s="241"/>
    </row>
    <row r="9" spans="1:39" ht="15" customHeight="1">
      <c r="A9" s="1560"/>
      <c r="B9" s="1560"/>
      <c r="C9" s="1560"/>
      <c r="D9" s="1560"/>
      <c r="E9" s="1560"/>
      <c r="F9" s="1560"/>
      <c r="G9" s="1560"/>
      <c r="H9" s="1560"/>
      <c r="I9" s="1560"/>
      <c r="J9" s="1560"/>
      <c r="K9" s="1560"/>
      <c r="L9" s="1560"/>
      <c r="M9" s="1560"/>
      <c r="N9" s="1560"/>
      <c r="O9" s="1560"/>
      <c r="P9" s="1560"/>
      <c r="Q9" s="1560"/>
      <c r="R9" s="1560"/>
      <c r="S9" s="1560"/>
      <c r="T9" s="1560"/>
      <c r="U9" s="1560"/>
      <c r="V9" s="1560"/>
      <c r="W9" s="1560"/>
      <c r="X9" s="1560"/>
      <c r="Y9" s="1560"/>
      <c r="Z9" s="1560"/>
      <c r="AA9" s="1560"/>
      <c r="AB9" s="1560"/>
      <c r="AC9" s="1560"/>
      <c r="AD9" s="1560"/>
      <c r="AE9" s="1560"/>
      <c r="AF9" s="1560"/>
      <c r="AG9" s="1560"/>
      <c r="AH9" s="1560"/>
      <c r="AI9" s="1560"/>
      <c r="AJ9" s="1560"/>
      <c r="AK9" s="1560"/>
      <c r="AL9" s="1560"/>
      <c r="AM9" s="241"/>
    </row>
    <row r="10" spans="1:39" ht="15" customHeight="1">
      <c r="A10" s="1560"/>
      <c r="B10" s="1560"/>
      <c r="C10" s="1560"/>
      <c r="D10" s="1560"/>
      <c r="E10" s="1560"/>
      <c r="F10" s="1560"/>
      <c r="G10" s="1560"/>
      <c r="H10" s="1560"/>
      <c r="I10" s="1560"/>
      <c r="J10" s="1560"/>
      <c r="K10" s="1560"/>
      <c r="L10" s="1560"/>
      <c r="M10" s="1560"/>
      <c r="N10" s="1560"/>
      <c r="O10" s="1560"/>
      <c r="P10" s="1560"/>
      <c r="Q10" s="1560"/>
      <c r="R10" s="1560"/>
      <c r="S10" s="1560"/>
      <c r="T10" s="1560"/>
      <c r="U10" s="1560"/>
      <c r="V10" s="1560"/>
      <c r="W10" s="1560"/>
      <c r="X10" s="1560"/>
      <c r="Y10" s="1560"/>
      <c r="Z10" s="1560"/>
      <c r="AA10" s="1560"/>
      <c r="AB10" s="1560"/>
      <c r="AC10" s="1560"/>
      <c r="AD10" s="1560"/>
      <c r="AE10" s="1560"/>
      <c r="AF10" s="1560"/>
      <c r="AG10" s="1560"/>
      <c r="AH10" s="1560"/>
      <c r="AI10" s="1560"/>
      <c r="AJ10" s="1560"/>
      <c r="AK10" s="1560"/>
      <c r="AL10" s="1560"/>
      <c r="AM10" s="241"/>
    </row>
    <row r="11" spans="1:39" ht="15" customHeight="1">
      <c r="A11" s="1560"/>
      <c r="B11" s="1560"/>
      <c r="C11" s="1560"/>
      <c r="D11" s="1560"/>
      <c r="E11" s="1560"/>
      <c r="F11" s="1560"/>
      <c r="G11" s="1560"/>
      <c r="H11" s="1560"/>
      <c r="I11" s="1560"/>
      <c r="J11" s="1560"/>
      <c r="K11" s="1560"/>
      <c r="L11" s="1560"/>
      <c r="M11" s="1560"/>
      <c r="N11" s="1560"/>
      <c r="O11" s="1560"/>
      <c r="P11" s="1560"/>
      <c r="Q11" s="1560"/>
      <c r="R11" s="1560"/>
      <c r="S11" s="1560"/>
      <c r="T11" s="1560"/>
      <c r="U11" s="1560"/>
      <c r="V11" s="1560"/>
      <c r="W11" s="1560"/>
      <c r="X11" s="1560"/>
      <c r="Y11" s="1560"/>
      <c r="Z11" s="1560"/>
      <c r="AA11" s="1560"/>
      <c r="AB11" s="1560"/>
      <c r="AC11" s="1560"/>
      <c r="AD11" s="1560"/>
      <c r="AE11" s="1560"/>
      <c r="AF11" s="1560"/>
      <c r="AG11" s="1560"/>
      <c r="AH11" s="1560"/>
      <c r="AI11" s="1560"/>
      <c r="AJ11" s="1560"/>
      <c r="AK11" s="1560"/>
      <c r="AL11" s="1560"/>
      <c r="AM11" s="241"/>
    </row>
    <row r="12" spans="1:39" ht="15" customHeight="1">
      <c r="A12" s="1560"/>
      <c r="B12" s="1560"/>
      <c r="C12" s="1560"/>
      <c r="D12" s="1560"/>
      <c r="E12" s="1560"/>
      <c r="F12" s="1560"/>
      <c r="G12" s="1560"/>
      <c r="H12" s="1560"/>
      <c r="I12" s="1560"/>
      <c r="J12" s="1560"/>
      <c r="K12" s="1560"/>
      <c r="L12" s="1560"/>
      <c r="M12" s="1560"/>
      <c r="N12" s="1560"/>
      <c r="O12" s="1560"/>
      <c r="P12" s="1560"/>
      <c r="Q12" s="1560"/>
      <c r="R12" s="1560"/>
      <c r="S12" s="1560"/>
      <c r="T12" s="1560"/>
      <c r="U12" s="1560"/>
      <c r="V12" s="1560"/>
      <c r="W12" s="1560"/>
      <c r="X12" s="1560"/>
      <c r="Y12" s="1560"/>
      <c r="Z12" s="1560"/>
      <c r="AA12" s="1560"/>
      <c r="AB12" s="1560"/>
      <c r="AC12" s="1560"/>
      <c r="AD12" s="1560"/>
      <c r="AE12" s="1560"/>
      <c r="AF12" s="1560"/>
      <c r="AG12" s="1560"/>
      <c r="AH12" s="1560"/>
      <c r="AI12" s="1560"/>
      <c r="AJ12" s="1560"/>
      <c r="AK12" s="1560"/>
      <c r="AL12" s="1560"/>
      <c r="AM12" s="241"/>
    </row>
    <row r="13" spans="1:39" ht="15" customHeight="1">
      <c r="A13" s="1560"/>
      <c r="B13" s="1560"/>
      <c r="C13" s="1560"/>
      <c r="D13" s="1560"/>
      <c r="E13" s="1560"/>
      <c r="F13" s="1560"/>
      <c r="G13" s="1560"/>
      <c r="H13" s="1560"/>
      <c r="I13" s="1560"/>
      <c r="J13" s="1560"/>
      <c r="K13" s="1560"/>
      <c r="L13" s="1560"/>
      <c r="M13" s="1560"/>
      <c r="N13" s="1560"/>
      <c r="O13" s="1560"/>
      <c r="P13" s="1560"/>
      <c r="Q13" s="1560"/>
      <c r="R13" s="1560"/>
      <c r="S13" s="1560"/>
      <c r="T13" s="1560"/>
      <c r="U13" s="1560"/>
      <c r="V13" s="1560"/>
      <c r="W13" s="1560"/>
      <c r="X13" s="1560"/>
      <c r="Y13" s="1560"/>
      <c r="Z13" s="1560"/>
      <c r="AA13" s="1560"/>
      <c r="AB13" s="1560"/>
      <c r="AC13" s="1560"/>
      <c r="AD13" s="1560"/>
      <c r="AE13" s="1560"/>
      <c r="AF13" s="1560"/>
      <c r="AG13" s="1560"/>
      <c r="AH13" s="1560"/>
      <c r="AI13" s="1560"/>
      <c r="AJ13" s="1560"/>
      <c r="AK13" s="1560"/>
      <c r="AL13" s="1560"/>
      <c r="AM13" s="241"/>
    </row>
    <row r="14" spans="1:39" ht="15" customHeight="1">
      <c r="A14" s="1560"/>
      <c r="B14" s="1560"/>
      <c r="C14" s="1560"/>
      <c r="D14" s="1560"/>
      <c r="E14" s="1560"/>
      <c r="F14" s="1560"/>
      <c r="G14" s="1560"/>
      <c r="H14" s="1560"/>
      <c r="I14" s="1560"/>
      <c r="J14" s="1560"/>
      <c r="K14" s="1560"/>
      <c r="L14" s="1560"/>
      <c r="M14" s="1560"/>
      <c r="N14" s="1560"/>
      <c r="O14" s="1560"/>
      <c r="P14" s="1560"/>
      <c r="Q14" s="1560"/>
      <c r="R14" s="1560"/>
      <c r="S14" s="1560"/>
      <c r="T14" s="1560"/>
      <c r="U14" s="1560"/>
      <c r="V14" s="1560"/>
      <c r="W14" s="1560"/>
      <c r="X14" s="1560"/>
      <c r="Y14" s="1560"/>
      <c r="Z14" s="1560"/>
      <c r="AA14" s="1560"/>
      <c r="AB14" s="1560"/>
      <c r="AC14" s="1560"/>
      <c r="AD14" s="1560"/>
      <c r="AE14" s="1560"/>
      <c r="AF14" s="1560"/>
      <c r="AG14" s="1560"/>
      <c r="AH14" s="1560"/>
      <c r="AI14" s="1560"/>
      <c r="AJ14" s="1560"/>
      <c r="AK14" s="1560"/>
      <c r="AL14" s="1560"/>
      <c r="AM14" s="241"/>
    </row>
    <row r="15" spans="1:39" ht="15" customHeight="1">
      <c r="A15" s="1560"/>
      <c r="B15" s="1560"/>
      <c r="C15" s="1560"/>
      <c r="D15" s="1560"/>
      <c r="E15" s="1560"/>
      <c r="F15" s="1560"/>
      <c r="G15" s="1560"/>
      <c r="H15" s="1560"/>
      <c r="I15" s="1560"/>
      <c r="J15" s="1560"/>
      <c r="K15" s="1560"/>
      <c r="L15" s="1560"/>
      <c r="M15" s="1560"/>
      <c r="N15" s="1560"/>
      <c r="O15" s="1560"/>
      <c r="P15" s="1560"/>
      <c r="Q15" s="1560"/>
      <c r="R15" s="1560"/>
      <c r="S15" s="1560"/>
      <c r="T15" s="1560"/>
      <c r="U15" s="1560"/>
      <c r="V15" s="1560"/>
      <c r="W15" s="1560"/>
      <c r="X15" s="1560"/>
      <c r="Y15" s="1560"/>
      <c r="Z15" s="1560"/>
      <c r="AA15" s="1560"/>
      <c r="AB15" s="1560"/>
      <c r="AC15" s="1560"/>
      <c r="AD15" s="1560"/>
      <c r="AE15" s="1560"/>
      <c r="AF15" s="1560"/>
      <c r="AG15" s="1560"/>
      <c r="AH15" s="1560"/>
      <c r="AI15" s="1560"/>
      <c r="AJ15" s="1560"/>
      <c r="AK15" s="1560"/>
      <c r="AL15" s="1560"/>
      <c r="AM15" s="241"/>
    </row>
    <row r="16" spans="1:39" ht="15" customHeight="1">
      <c r="A16" s="1560"/>
      <c r="B16" s="1560"/>
      <c r="C16" s="1560"/>
      <c r="D16" s="1560"/>
      <c r="E16" s="1560"/>
      <c r="F16" s="1560"/>
      <c r="G16" s="1560"/>
      <c r="H16" s="1560"/>
      <c r="I16" s="1560"/>
      <c r="J16" s="1560"/>
      <c r="K16" s="1560"/>
      <c r="L16" s="1560"/>
      <c r="M16" s="1560"/>
      <c r="N16" s="1560"/>
      <c r="O16" s="1560"/>
      <c r="P16" s="1560"/>
      <c r="Q16" s="1560"/>
      <c r="R16" s="1560"/>
      <c r="S16" s="1560"/>
      <c r="T16" s="1560"/>
      <c r="U16" s="1560"/>
      <c r="V16" s="1560"/>
      <c r="W16" s="1560"/>
      <c r="X16" s="1560"/>
      <c r="Y16" s="1560"/>
      <c r="Z16" s="1560"/>
      <c r="AA16" s="1560"/>
      <c r="AB16" s="1560"/>
      <c r="AC16" s="1560"/>
      <c r="AD16" s="1560"/>
      <c r="AE16" s="1560"/>
      <c r="AF16" s="1560"/>
      <c r="AG16" s="1560"/>
      <c r="AH16" s="1560"/>
      <c r="AI16" s="1560"/>
      <c r="AJ16" s="1560"/>
      <c r="AK16" s="1560"/>
      <c r="AL16" s="1560"/>
      <c r="AM16" s="241"/>
    </row>
    <row r="17" spans="1:39" ht="15" customHeight="1">
      <c r="A17" s="1560"/>
      <c r="B17" s="1560"/>
      <c r="C17" s="1560"/>
      <c r="D17" s="1560"/>
      <c r="E17" s="1560"/>
      <c r="F17" s="1560"/>
      <c r="G17" s="1560"/>
      <c r="H17" s="1560"/>
      <c r="I17" s="1560"/>
      <c r="J17" s="1560"/>
      <c r="K17" s="1560"/>
      <c r="L17" s="1560"/>
      <c r="M17" s="1560"/>
      <c r="N17" s="1560"/>
      <c r="O17" s="1560"/>
      <c r="P17" s="1560"/>
      <c r="Q17" s="1560"/>
      <c r="R17" s="1560"/>
      <c r="S17" s="1560"/>
      <c r="T17" s="1560"/>
      <c r="U17" s="1560"/>
      <c r="V17" s="1560"/>
      <c r="W17" s="1560"/>
      <c r="X17" s="1560"/>
      <c r="Y17" s="1560"/>
      <c r="Z17" s="1560"/>
      <c r="AA17" s="1560"/>
      <c r="AB17" s="1560"/>
      <c r="AC17" s="1560"/>
      <c r="AD17" s="1560"/>
      <c r="AE17" s="1560"/>
      <c r="AF17" s="1560"/>
      <c r="AG17" s="1560"/>
      <c r="AH17" s="1560"/>
      <c r="AI17" s="1560"/>
      <c r="AJ17" s="1560"/>
      <c r="AK17" s="1560"/>
      <c r="AL17" s="1560"/>
      <c r="AM17" s="241"/>
    </row>
    <row r="18" spans="1:39" ht="15" customHeight="1">
      <c r="A18" s="1560"/>
      <c r="B18" s="1560"/>
      <c r="C18" s="1560"/>
      <c r="D18" s="1560"/>
      <c r="E18" s="1560"/>
      <c r="F18" s="1560"/>
      <c r="G18" s="1560"/>
      <c r="H18" s="1560"/>
      <c r="I18" s="1560"/>
      <c r="J18" s="1560"/>
      <c r="K18" s="1560"/>
      <c r="L18" s="1560"/>
      <c r="M18" s="1560"/>
      <c r="N18" s="1560"/>
      <c r="O18" s="1560"/>
      <c r="P18" s="1560"/>
      <c r="Q18" s="1560"/>
      <c r="R18" s="1560"/>
      <c r="S18" s="1560"/>
      <c r="T18" s="1560"/>
      <c r="U18" s="1560"/>
      <c r="V18" s="1560"/>
      <c r="W18" s="1560"/>
      <c r="X18" s="1560"/>
      <c r="Y18" s="1560"/>
      <c r="Z18" s="1560"/>
      <c r="AA18" s="1560"/>
      <c r="AB18" s="1560"/>
      <c r="AC18" s="1560"/>
      <c r="AD18" s="1560"/>
      <c r="AE18" s="1560"/>
      <c r="AF18" s="1560"/>
      <c r="AG18" s="1560"/>
      <c r="AH18" s="1560"/>
      <c r="AI18" s="1560"/>
      <c r="AJ18" s="1560"/>
      <c r="AK18" s="1560"/>
      <c r="AL18" s="1560"/>
      <c r="AM18" s="241"/>
    </row>
    <row r="19" spans="1:39" ht="9.6" customHeight="1">
      <c r="A19" s="1560"/>
      <c r="B19" s="1560"/>
      <c r="C19" s="1560"/>
      <c r="D19" s="1560"/>
      <c r="E19" s="1560"/>
      <c r="F19" s="1560"/>
      <c r="G19" s="1560"/>
      <c r="H19" s="1560"/>
      <c r="I19" s="1560"/>
      <c r="J19" s="1560"/>
      <c r="K19" s="1560"/>
      <c r="L19" s="1560"/>
      <c r="M19" s="1560"/>
      <c r="N19" s="1560"/>
      <c r="O19" s="1560"/>
      <c r="P19" s="1560"/>
      <c r="Q19" s="1560"/>
      <c r="R19" s="1560"/>
      <c r="S19" s="1560"/>
      <c r="T19" s="1560"/>
      <c r="U19" s="1560"/>
      <c r="V19" s="1560"/>
      <c r="W19" s="1560"/>
      <c r="X19" s="1560"/>
      <c r="Y19" s="1560"/>
      <c r="Z19" s="1560"/>
      <c r="AA19" s="1560"/>
      <c r="AB19" s="1560"/>
      <c r="AC19" s="1560"/>
      <c r="AD19" s="1560"/>
      <c r="AE19" s="1560"/>
      <c r="AF19" s="1560"/>
      <c r="AG19" s="1560"/>
      <c r="AH19" s="1560"/>
      <c r="AI19" s="1560"/>
      <c r="AJ19" s="1560"/>
      <c r="AK19" s="1560"/>
      <c r="AL19" s="1560"/>
      <c r="AM19" s="241"/>
    </row>
    <row r="20" spans="1:39" ht="4.5" customHeight="1">
      <c r="A20" s="4" t="s">
        <v>2108</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1554" t="s">
        <v>2276</v>
      </c>
      <c r="C21" s="1425"/>
      <c r="D21" s="1425"/>
      <c r="E21" s="1425"/>
      <c r="F21" s="1425"/>
      <c r="G21" s="1425"/>
      <c r="H21" s="1425"/>
      <c r="I21" s="1425"/>
      <c r="J21" s="1425"/>
      <c r="K21" s="1425"/>
      <c r="L21" s="1425"/>
      <c r="M21" s="1425"/>
      <c r="N21" s="1425"/>
      <c r="O21" s="1425"/>
      <c r="P21" s="1425"/>
      <c r="Q21" s="1425"/>
      <c r="R21" s="1425"/>
      <c r="S21" s="1425"/>
      <c r="T21" s="1425"/>
      <c r="U21" s="1425"/>
      <c r="V21" s="1425"/>
      <c r="W21" s="1425"/>
      <c r="X21" s="1425"/>
      <c r="Y21" s="1425"/>
      <c r="Z21" s="1425"/>
      <c r="AA21" s="1425"/>
      <c r="AB21" s="1425"/>
      <c r="AC21" s="1425"/>
      <c r="AD21" s="1425"/>
      <c r="AE21" s="1426"/>
      <c r="AF21" s="1448" t="s">
        <v>2170</v>
      </c>
      <c r="AG21" s="1443"/>
      <c r="AH21" s="1443"/>
      <c r="AI21" s="1443"/>
      <c r="AJ21" s="1443"/>
      <c r="AK21" s="1443"/>
      <c r="AL21" s="177"/>
      <c r="AM21" s="4"/>
    </row>
    <row r="22" spans="1:39" ht="27" customHeight="1">
      <c r="A22" s="4"/>
      <c r="B22" s="1564" t="s">
        <v>2278</v>
      </c>
      <c r="C22" s="1564"/>
      <c r="D22" s="1564"/>
      <c r="E22" s="1564"/>
      <c r="F22" s="1564"/>
      <c r="G22" s="1564"/>
      <c r="H22" s="1564"/>
      <c r="I22" s="1564"/>
      <c r="J22" s="1564" t="s">
        <v>2280</v>
      </c>
      <c r="K22" s="1564"/>
      <c r="L22" s="1564"/>
      <c r="M22" s="1564"/>
      <c r="N22" s="1564"/>
      <c r="O22" s="1564"/>
      <c r="P22" s="1564"/>
      <c r="Q22" s="1564"/>
      <c r="R22" s="1564"/>
      <c r="S22" s="1564"/>
      <c r="T22" s="1564"/>
      <c r="U22" s="1564"/>
      <c r="V22" s="1564"/>
      <c r="W22" s="1564"/>
      <c r="X22" s="1564"/>
      <c r="Y22" s="1564"/>
      <c r="Z22" s="1564"/>
      <c r="AA22" s="1564"/>
      <c r="AB22" s="1564"/>
      <c r="AC22" s="1564"/>
      <c r="AD22" s="1564"/>
      <c r="AE22" s="1564"/>
      <c r="AF22" s="1554" t="s">
        <v>2281</v>
      </c>
      <c r="AG22" s="1425"/>
      <c r="AH22" s="1425"/>
      <c r="AI22" s="1425"/>
      <c r="AJ22" s="1425"/>
      <c r="AK22" s="1425"/>
      <c r="AL22" s="202"/>
      <c r="AM22" s="4"/>
    </row>
    <row r="23" spans="1:39" ht="27" customHeight="1">
      <c r="A23" s="4"/>
      <c r="B23" s="1564" t="s">
        <v>2279</v>
      </c>
      <c r="C23" s="1564"/>
      <c r="D23" s="1564"/>
      <c r="E23" s="1564"/>
      <c r="F23" s="1564"/>
      <c r="G23" s="1564"/>
      <c r="H23" s="1564"/>
      <c r="I23" s="1564"/>
      <c r="J23" s="1565" t="s">
        <v>2293</v>
      </c>
      <c r="K23" s="1566"/>
      <c r="L23" s="1566"/>
      <c r="M23" s="1566"/>
      <c r="N23" s="1566"/>
      <c r="O23" s="1566"/>
      <c r="P23" s="1566"/>
      <c r="Q23" s="1566"/>
      <c r="R23" s="1566"/>
      <c r="S23" s="1566"/>
      <c r="T23" s="1566"/>
      <c r="U23" s="1566"/>
      <c r="V23" s="1566"/>
      <c r="W23" s="1566"/>
      <c r="X23" s="1566"/>
      <c r="Y23" s="1566"/>
      <c r="Z23" s="1566"/>
      <c r="AA23" s="1566"/>
      <c r="AB23" s="1566"/>
      <c r="AC23" s="1566"/>
      <c r="AD23" s="1566"/>
      <c r="AE23" s="1567"/>
      <c r="AF23" s="1554" t="s">
        <v>2282</v>
      </c>
      <c r="AG23" s="1425"/>
      <c r="AH23" s="1425"/>
      <c r="AI23" s="1425"/>
      <c r="AJ23" s="1425"/>
      <c r="AK23" s="1425"/>
      <c r="AL23" s="202"/>
      <c r="AM23" s="4"/>
    </row>
    <row r="24" spans="1:39" ht="24" customHeight="1">
      <c r="A24" s="1568" t="s">
        <v>2468</v>
      </c>
      <c r="B24" s="1568"/>
      <c r="C24" s="1568"/>
      <c r="D24" s="1568"/>
      <c r="E24" s="1568"/>
      <c r="F24" s="1568"/>
      <c r="G24" s="1568"/>
      <c r="H24" s="1568"/>
      <c r="I24" s="1568"/>
      <c r="J24" s="1568"/>
      <c r="K24" s="1568"/>
      <c r="L24" s="1568"/>
      <c r="M24" s="1568"/>
      <c r="N24" s="1568"/>
      <c r="O24" s="1568"/>
      <c r="P24" s="1568"/>
      <c r="Q24" s="1568"/>
      <c r="R24" s="1568"/>
      <c r="S24" s="1568"/>
      <c r="T24" s="1568"/>
      <c r="U24" s="1568"/>
      <c r="V24" s="1568"/>
      <c r="W24" s="1568"/>
      <c r="X24" s="1568"/>
      <c r="Y24" s="1568"/>
      <c r="Z24" s="1568"/>
      <c r="AA24" s="1568"/>
      <c r="AB24" s="1568"/>
      <c r="AC24" s="1568"/>
      <c r="AD24" s="1568"/>
      <c r="AE24" s="1568"/>
      <c r="AF24" s="1568"/>
      <c r="AG24" s="1568"/>
      <c r="AH24" s="1568"/>
      <c r="AI24" s="1568"/>
      <c r="AJ24" s="1568"/>
      <c r="AK24" s="1568"/>
      <c r="AL24" s="1568"/>
      <c r="AM24" s="4"/>
    </row>
    <row r="25" spans="1:39" ht="26.1" customHeight="1">
      <c r="A25" s="1568"/>
      <c r="B25" s="1568"/>
      <c r="C25" s="1568"/>
      <c r="D25" s="1568"/>
      <c r="E25" s="1568"/>
      <c r="F25" s="1568"/>
      <c r="G25" s="1568"/>
      <c r="H25" s="1568"/>
      <c r="I25" s="1568"/>
      <c r="J25" s="1568"/>
      <c r="K25" s="1568"/>
      <c r="L25" s="1568"/>
      <c r="M25" s="1568"/>
      <c r="N25" s="1568"/>
      <c r="O25" s="1568"/>
      <c r="P25" s="1568"/>
      <c r="Q25" s="1568"/>
      <c r="R25" s="1568"/>
      <c r="S25" s="1568"/>
      <c r="T25" s="1568"/>
      <c r="U25" s="1568"/>
      <c r="V25" s="1568"/>
      <c r="W25" s="1568"/>
      <c r="X25" s="1568"/>
      <c r="Y25" s="1568"/>
      <c r="Z25" s="1568"/>
      <c r="AA25" s="1568"/>
      <c r="AB25" s="1568"/>
      <c r="AC25" s="1568"/>
      <c r="AD25" s="1568"/>
      <c r="AE25" s="1568"/>
      <c r="AF25" s="1568"/>
      <c r="AG25" s="1568"/>
      <c r="AH25" s="1568"/>
      <c r="AI25" s="1568"/>
      <c r="AJ25" s="1568"/>
      <c r="AK25" s="1568"/>
      <c r="AL25" s="1568"/>
      <c r="AM25" s="4"/>
    </row>
    <row r="26" spans="1:39" ht="27" customHeight="1">
      <c r="A26" s="4"/>
      <c r="B26" s="1569" t="s">
        <v>2276</v>
      </c>
      <c r="C26" s="1570"/>
      <c r="D26" s="1570"/>
      <c r="E26" s="1570"/>
      <c r="F26" s="1570"/>
      <c r="G26" s="1570"/>
      <c r="H26" s="1570"/>
      <c r="I26" s="1570"/>
      <c r="J26" s="1570"/>
      <c r="K26" s="1570"/>
      <c r="L26" s="1570"/>
      <c r="M26" s="1570"/>
      <c r="N26" s="1570"/>
      <c r="O26" s="1570"/>
      <c r="P26" s="1570"/>
      <c r="Q26" s="1570"/>
      <c r="R26" s="1570"/>
      <c r="S26" s="1570"/>
      <c r="T26" s="1570"/>
      <c r="U26" s="1570"/>
      <c r="V26" s="1570"/>
      <c r="W26" s="1570"/>
      <c r="X26" s="1570"/>
      <c r="Y26" s="1570"/>
      <c r="Z26" s="1570"/>
      <c r="AA26" s="1570"/>
      <c r="AB26" s="1570"/>
      <c r="AC26" s="1570"/>
      <c r="AD26" s="1570"/>
      <c r="AE26" s="1571"/>
      <c r="AF26" s="1448" t="s">
        <v>2170</v>
      </c>
      <c r="AG26" s="1443"/>
      <c r="AH26" s="1443"/>
      <c r="AI26" s="1443"/>
      <c r="AJ26" s="1443"/>
      <c r="AK26" s="1443"/>
      <c r="AL26" s="177"/>
      <c r="AM26" s="4"/>
    </row>
    <row r="27" spans="1:39" ht="42" customHeight="1">
      <c r="A27" s="4"/>
      <c r="B27" s="1572"/>
      <c r="C27" s="1573"/>
      <c r="D27" s="1573"/>
      <c r="E27" s="1573"/>
      <c r="F27" s="1573"/>
      <c r="G27" s="1573"/>
      <c r="H27" s="1573"/>
      <c r="I27" s="1573"/>
      <c r="J27" s="1573"/>
      <c r="K27" s="1573"/>
      <c r="L27" s="1573"/>
      <c r="M27" s="1573"/>
      <c r="N27" s="1573"/>
      <c r="O27" s="1573"/>
      <c r="P27" s="1573"/>
      <c r="Q27" s="1573"/>
      <c r="R27" s="1573"/>
      <c r="S27" s="1573"/>
      <c r="T27" s="1573"/>
      <c r="U27" s="1573"/>
      <c r="V27" s="1573"/>
      <c r="W27" s="1573"/>
      <c r="X27" s="1573"/>
      <c r="Y27" s="1573"/>
      <c r="Z27" s="1573"/>
      <c r="AA27" s="1573"/>
      <c r="AB27" s="1573"/>
      <c r="AC27" s="1573"/>
      <c r="AD27" s="1573"/>
      <c r="AE27" s="1574"/>
      <c r="AF27" s="1554" t="s">
        <v>2303</v>
      </c>
      <c r="AG27" s="1425"/>
      <c r="AH27" s="1426"/>
      <c r="AI27" s="1554" t="s">
        <v>2283</v>
      </c>
      <c r="AJ27" s="1425"/>
      <c r="AK27" s="1425"/>
      <c r="AL27" s="177"/>
      <c r="AM27" s="4"/>
    </row>
    <row r="28" spans="1:39" ht="30" customHeight="1">
      <c r="A28" s="4"/>
      <c r="B28" s="1472" t="s">
        <v>76</v>
      </c>
      <c r="C28" s="1472"/>
      <c r="D28" s="1472"/>
      <c r="E28" s="1472"/>
      <c r="F28" s="1472"/>
      <c r="G28" s="1472"/>
      <c r="H28" s="1472"/>
      <c r="I28" s="1472"/>
      <c r="J28" s="1468" t="s">
        <v>2284</v>
      </c>
      <c r="K28" s="1469"/>
      <c r="L28" s="1469"/>
      <c r="M28" s="1469"/>
      <c r="N28" s="1469"/>
      <c r="O28" s="1469"/>
      <c r="P28" s="1469"/>
      <c r="Q28" s="1469"/>
      <c r="R28" s="1469"/>
      <c r="S28" s="1469"/>
      <c r="T28" s="1469"/>
      <c r="U28" s="1469"/>
      <c r="V28" s="1469"/>
      <c r="W28" s="1469"/>
      <c r="X28" s="1469"/>
      <c r="Y28" s="1469"/>
      <c r="Z28" s="1469"/>
      <c r="AA28" s="1469"/>
      <c r="AB28" s="1469"/>
      <c r="AC28" s="1469"/>
      <c r="AD28" s="1469"/>
      <c r="AE28" s="1526"/>
      <c r="AF28" s="1554">
        <v>10</v>
      </c>
      <c r="AG28" s="1425"/>
      <c r="AH28" s="1426"/>
      <c r="AI28" s="1554">
        <v>30</v>
      </c>
      <c r="AJ28" s="1425"/>
      <c r="AK28" s="1425"/>
      <c r="AL28" s="202"/>
      <c r="AM28" s="4"/>
    </row>
    <row r="29" spans="1:39" ht="30" customHeight="1">
      <c r="A29" s="4"/>
      <c r="B29" s="1565" t="s">
        <v>2285</v>
      </c>
      <c r="C29" s="1566"/>
      <c r="D29" s="1566"/>
      <c r="E29" s="1566"/>
      <c r="F29" s="1566"/>
      <c r="G29" s="1566"/>
      <c r="H29" s="1566"/>
      <c r="I29" s="1566"/>
      <c r="J29" s="1566"/>
      <c r="K29" s="1566"/>
      <c r="L29" s="1566"/>
      <c r="M29" s="1566"/>
      <c r="N29" s="1566"/>
      <c r="O29" s="1566"/>
      <c r="P29" s="1566"/>
      <c r="Q29" s="1566"/>
      <c r="R29" s="1566"/>
      <c r="S29" s="1566"/>
      <c r="T29" s="1566"/>
      <c r="U29" s="1566"/>
      <c r="V29" s="1566"/>
      <c r="W29" s="1566"/>
      <c r="X29" s="1566"/>
      <c r="Y29" s="1566"/>
      <c r="Z29" s="1566"/>
      <c r="AA29" s="1566"/>
      <c r="AB29" s="1566"/>
      <c r="AC29" s="1566"/>
      <c r="AD29" s="1566"/>
      <c r="AE29" s="1567"/>
      <c r="AF29" s="1554">
        <v>11</v>
      </c>
      <c r="AG29" s="1425"/>
      <c r="AH29" s="1426"/>
      <c r="AI29" s="1554">
        <v>31</v>
      </c>
      <c r="AJ29" s="1425"/>
      <c r="AK29" s="1425"/>
      <c r="AL29" s="202"/>
      <c r="AM29" s="4"/>
    </row>
    <row r="30" spans="1:39" ht="129.6" customHeight="1">
      <c r="A30" s="4"/>
      <c r="B30" s="1472" t="s">
        <v>77</v>
      </c>
      <c r="C30" s="1472"/>
      <c r="D30" s="1472"/>
      <c r="E30" s="1472"/>
      <c r="F30" s="1472"/>
      <c r="G30" s="1472"/>
      <c r="H30" s="1472"/>
      <c r="I30" s="1472"/>
      <c r="J30" s="1564" t="s">
        <v>2304</v>
      </c>
      <c r="K30" s="1564"/>
      <c r="L30" s="1564"/>
      <c r="M30" s="1564"/>
      <c r="N30" s="1564"/>
      <c r="O30" s="1564"/>
      <c r="P30" s="1564"/>
      <c r="Q30" s="1564"/>
      <c r="R30" s="1564"/>
      <c r="S30" s="1564"/>
      <c r="T30" s="1564"/>
      <c r="U30" s="1564"/>
      <c r="V30" s="1564"/>
      <c r="W30" s="1564"/>
      <c r="X30" s="1564"/>
      <c r="Y30" s="1564"/>
      <c r="Z30" s="1564"/>
      <c r="AA30" s="1564"/>
      <c r="AB30" s="1564"/>
      <c r="AC30" s="1564"/>
      <c r="AD30" s="1564"/>
      <c r="AE30" s="1564"/>
      <c r="AF30" s="1554">
        <v>12</v>
      </c>
      <c r="AG30" s="1425"/>
      <c r="AH30" s="1426"/>
      <c r="AI30" s="1554">
        <v>32</v>
      </c>
      <c r="AJ30" s="1425"/>
      <c r="AK30" s="1425"/>
      <c r="AL30" s="202"/>
      <c r="AM30" s="4"/>
    </row>
    <row r="31" spans="1:39" ht="30" customHeight="1">
      <c r="A31" s="4"/>
      <c r="B31" s="1565" t="s">
        <v>78</v>
      </c>
      <c r="C31" s="1566"/>
      <c r="D31" s="1566"/>
      <c r="E31" s="1566"/>
      <c r="F31" s="1566"/>
      <c r="G31" s="1566"/>
      <c r="H31" s="1566"/>
      <c r="I31" s="1566"/>
      <c r="J31" s="1566"/>
      <c r="K31" s="1566"/>
      <c r="L31" s="1566"/>
      <c r="M31" s="1566"/>
      <c r="N31" s="1566"/>
      <c r="O31" s="1566"/>
      <c r="P31" s="1566"/>
      <c r="Q31" s="1566"/>
      <c r="R31" s="1566"/>
      <c r="S31" s="1566"/>
      <c r="T31" s="1566"/>
      <c r="U31" s="1566"/>
      <c r="V31" s="1566"/>
      <c r="W31" s="1566"/>
      <c r="X31" s="1566"/>
      <c r="Y31" s="1566"/>
      <c r="Z31" s="1566"/>
      <c r="AA31" s="1566"/>
      <c r="AB31" s="1566"/>
      <c r="AC31" s="1566"/>
      <c r="AD31" s="1566"/>
      <c r="AE31" s="1567"/>
      <c r="AF31" s="1554">
        <v>13</v>
      </c>
      <c r="AG31" s="1425"/>
      <c r="AH31" s="1426"/>
      <c r="AI31" s="1554">
        <v>33</v>
      </c>
      <c r="AJ31" s="1425"/>
      <c r="AK31" s="1425"/>
      <c r="AL31" s="202"/>
      <c r="AM31" s="4"/>
    </row>
    <row r="32" spans="1:39" ht="39.950000000000003" customHeight="1">
      <c r="A32" s="4"/>
      <c r="B32" s="1472" t="s">
        <v>79</v>
      </c>
      <c r="C32" s="1472"/>
      <c r="D32" s="1472"/>
      <c r="E32" s="1472"/>
      <c r="F32" s="1472"/>
      <c r="G32" s="1472"/>
      <c r="H32" s="1472"/>
      <c r="I32" s="1472"/>
      <c r="J32" s="1564" t="s">
        <v>2286</v>
      </c>
      <c r="K32" s="1472"/>
      <c r="L32" s="1472"/>
      <c r="M32" s="1472"/>
      <c r="N32" s="1472"/>
      <c r="O32" s="1472"/>
      <c r="P32" s="1472"/>
      <c r="Q32" s="1472"/>
      <c r="R32" s="1472"/>
      <c r="S32" s="1472"/>
      <c r="T32" s="1472"/>
      <c r="U32" s="1472"/>
      <c r="V32" s="1472"/>
      <c r="W32" s="1472"/>
      <c r="X32" s="1472"/>
      <c r="Y32" s="1472"/>
      <c r="Z32" s="1472"/>
      <c r="AA32" s="1472"/>
      <c r="AB32" s="1472"/>
      <c r="AC32" s="1472"/>
      <c r="AD32" s="1472"/>
      <c r="AE32" s="1472"/>
      <c r="AF32" s="1554">
        <v>14</v>
      </c>
      <c r="AG32" s="1425"/>
      <c r="AH32" s="1426"/>
      <c r="AI32" s="1554">
        <v>34</v>
      </c>
      <c r="AJ32" s="1425"/>
      <c r="AK32" s="1425"/>
      <c r="AL32" s="202"/>
      <c r="AM32" s="4"/>
    </row>
    <row r="33" spans="1:39" ht="39.950000000000003" customHeight="1">
      <c r="A33" s="4"/>
      <c r="B33" s="1472" t="s">
        <v>80</v>
      </c>
      <c r="C33" s="1472"/>
      <c r="D33" s="1472"/>
      <c r="E33" s="1472"/>
      <c r="F33" s="1472"/>
      <c r="G33" s="1472"/>
      <c r="H33" s="1472"/>
      <c r="I33" s="1472"/>
      <c r="J33" s="1564" t="s">
        <v>2287</v>
      </c>
      <c r="K33" s="1564"/>
      <c r="L33" s="1564"/>
      <c r="M33" s="1564"/>
      <c r="N33" s="1564"/>
      <c r="O33" s="1564"/>
      <c r="P33" s="1564"/>
      <c r="Q33" s="1564"/>
      <c r="R33" s="1564"/>
      <c r="S33" s="1564"/>
      <c r="T33" s="1564"/>
      <c r="U33" s="1564"/>
      <c r="V33" s="1564"/>
      <c r="W33" s="1564"/>
      <c r="X33" s="1564"/>
      <c r="Y33" s="1564"/>
      <c r="Z33" s="1564"/>
      <c r="AA33" s="1564"/>
      <c r="AB33" s="1564"/>
      <c r="AC33" s="1564"/>
      <c r="AD33" s="1564"/>
      <c r="AE33" s="1564"/>
      <c r="AF33" s="1554">
        <v>15</v>
      </c>
      <c r="AG33" s="1425"/>
      <c r="AH33" s="1426"/>
      <c r="AI33" s="1554">
        <v>35</v>
      </c>
      <c r="AJ33" s="1425"/>
      <c r="AK33" s="1425"/>
      <c r="AL33" s="202"/>
      <c r="AM33" s="4"/>
    </row>
    <row r="34" spans="1:39" ht="30" customHeight="1">
      <c r="A34" s="4"/>
      <c r="B34" s="1468" t="s">
        <v>81</v>
      </c>
      <c r="C34" s="1469"/>
      <c r="D34" s="1469"/>
      <c r="E34" s="1469"/>
      <c r="F34" s="1469"/>
      <c r="G34" s="1469"/>
      <c r="H34" s="1469"/>
      <c r="I34" s="1469"/>
      <c r="J34" s="1469"/>
      <c r="K34" s="1469"/>
      <c r="L34" s="1469"/>
      <c r="M34" s="1469"/>
      <c r="N34" s="1469"/>
      <c r="O34" s="1469"/>
      <c r="P34" s="1469"/>
      <c r="Q34" s="1469"/>
      <c r="R34" s="1469"/>
      <c r="S34" s="1469"/>
      <c r="T34" s="1469"/>
      <c r="U34" s="1469"/>
      <c r="V34" s="1469"/>
      <c r="W34" s="1469"/>
      <c r="X34" s="1469"/>
      <c r="Y34" s="1469"/>
      <c r="Z34" s="1469"/>
      <c r="AA34" s="1469"/>
      <c r="AB34" s="1469"/>
      <c r="AC34" s="1469"/>
      <c r="AD34" s="1469"/>
      <c r="AE34" s="1526"/>
      <c r="AF34" s="1554">
        <v>16</v>
      </c>
      <c r="AG34" s="1425"/>
      <c r="AH34" s="1426"/>
      <c r="AI34" s="1554">
        <v>36</v>
      </c>
      <c r="AJ34" s="1425"/>
      <c r="AK34" s="1425"/>
      <c r="AL34" s="202"/>
      <c r="AM34" s="4"/>
    </row>
    <row r="35" spans="1:39" ht="30" customHeight="1">
      <c r="A35" s="4"/>
      <c r="B35" s="1468" t="s">
        <v>82</v>
      </c>
      <c r="C35" s="1469"/>
      <c r="D35" s="1469"/>
      <c r="E35" s="1469"/>
      <c r="F35" s="1469"/>
      <c r="G35" s="1469"/>
      <c r="H35" s="1469"/>
      <c r="I35" s="1469"/>
      <c r="J35" s="1469"/>
      <c r="K35" s="1469"/>
      <c r="L35" s="1469"/>
      <c r="M35" s="1469"/>
      <c r="N35" s="1469"/>
      <c r="O35" s="1469"/>
      <c r="P35" s="1469"/>
      <c r="Q35" s="1469"/>
      <c r="R35" s="1469"/>
      <c r="S35" s="1469"/>
      <c r="T35" s="1469"/>
      <c r="U35" s="1469"/>
      <c r="V35" s="1469"/>
      <c r="W35" s="1469"/>
      <c r="X35" s="1469"/>
      <c r="Y35" s="1469"/>
      <c r="Z35" s="1469"/>
      <c r="AA35" s="1469"/>
      <c r="AB35" s="1469"/>
      <c r="AC35" s="1469"/>
      <c r="AD35" s="1469"/>
      <c r="AE35" s="1526"/>
      <c r="AF35" s="1554">
        <v>17</v>
      </c>
      <c r="AG35" s="1425"/>
      <c r="AH35" s="1426"/>
      <c r="AI35" s="1554">
        <v>37</v>
      </c>
      <c r="AJ35" s="1425"/>
      <c r="AK35" s="1425"/>
      <c r="AL35" s="202"/>
      <c r="AM35" s="4"/>
    </row>
    <row r="36" spans="1:39" ht="30" customHeight="1">
      <c r="A36" s="4"/>
      <c r="B36" s="1472" t="s">
        <v>83</v>
      </c>
      <c r="C36" s="1472"/>
      <c r="D36" s="1472"/>
      <c r="E36" s="1472"/>
      <c r="F36" s="1472"/>
      <c r="G36" s="1472"/>
      <c r="H36" s="1472"/>
      <c r="I36" s="1472"/>
      <c r="J36" s="1564" t="s">
        <v>2288</v>
      </c>
      <c r="K36" s="1564"/>
      <c r="L36" s="1564"/>
      <c r="M36" s="1564"/>
      <c r="N36" s="1564"/>
      <c r="O36" s="1564"/>
      <c r="P36" s="1564"/>
      <c r="Q36" s="1564"/>
      <c r="R36" s="1564"/>
      <c r="S36" s="1564"/>
      <c r="T36" s="1564"/>
      <c r="U36" s="1564"/>
      <c r="V36" s="1564"/>
      <c r="W36" s="1564"/>
      <c r="X36" s="1564"/>
      <c r="Y36" s="1564"/>
      <c r="Z36" s="1564"/>
      <c r="AA36" s="1564"/>
      <c r="AB36" s="1564"/>
      <c r="AC36" s="1564"/>
      <c r="AD36" s="1564"/>
      <c r="AE36" s="1564"/>
      <c r="AF36" s="1554">
        <v>18</v>
      </c>
      <c r="AG36" s="1425"/>
      <c r="AH36" s="1426"/>
      <c r="AI36" s="1554">
        <v>38</v>
      </c>
      <c r="AJ36" s="1425"/>
      <c r="AK36" s="1425"/>
      <c r="AL36" s="202"/>
      <c r="AM36" s="4"/>
    </row>
    <row r="37" spans="1:39" ht="39.950000000000003" customHeight="1">
      <c r="A37" s="4"/>
      <c r="B37" s="1564" t="s">
        <v>84</v>
      </c>
      <c r="C37" s="1564"/>
      <c r="D37" s="1564"/>
      <c r="E37" s="1564"/>
      <c r="F37" s="1564"/>
      <c r="G37" s="1564"/>
      <c r="H37" s="1564"/>
      <c r="I37" s="1564"/>
      <c r="J37" s="1472" t="s">
        <v>2289</v>
      </c>
      <c r="K37" s="1472"/>
      <c r="L37" s="1472"/>
      <c r="M37" s="1472"/>
      <c r="N37" s="1472"/>
      <c r="O37" s="1472"/>
      <c r="P37" s="1472"/>
      <c r="Q37" s="1472"/>
      <c r="R37" s="1472"/>
      <c r="S37" s="1472"/>
      <c r="T37" s="1472"/>
      <c r="U37" s="1472"/>
      <c r="V37" s="1472"/>
      <c r="W37" s="1472"/>
      <c r="X37" s="1472"/>
      <c r="Y37" s="1472"/>
      <c r="Z37" s="1472"/>
      <c r="AA37" s="1472"/>
      <c r="AB37" s="1472"/>
      <c r="AC37" s="1472"/>
      <c r="AD37" s="1472"/>
      <c r="AE37" s="1472"/>
      <c r="AF37" s="1554">
        <v>19</v>
      </c>
      <c r="AG37" s="1425"/>
      <c r="AH37" s="1426"/>
      <c r="AI37" s="1554">
        <v>39</v>
      </c>
      <c r="AJ37" s="1425"/>
      <c r="AK37" s="1425"/>
      <c r="AL37" s="202"/>
      <c r="AM37" s="4"/>
    </row>
    <row r="38" spans="1:39" ht="39.950000000000003" customHeight="1">
      <c r="A38" s="4"/>
      <c r="B38" s="1468" t="s">
        <v>85</v>
      </c>
      <c r="C38" s="1469"/>
      <c r="D38" s="1469"/>
      <c r="E38" s="1469"/>
      <c r="F38" s="1469"/>
      <c r="G38" s="1469"/>
      <c r="H38" s="1469"/>
      <c r="I38" s="1526"/>
      <c r="J38" s="1564" t="s">
        <v>2290</v>
      </c>
      <c r="K38" s="1564"/>
      <c r="L38" s="1564"/>
      <c r="M38" s="1564"/>
      <c r="N38" s="1564"/>
      <c r="O38" s="1564"/>
      <c r="P38" s="1564"/>
      <c r="Q38" s="1564"/>
      <c r="R38" s="1564"/>
      <c r="S38" s="1564"/>
      <c r="T38" s="1564"/>
      <c r="U38" s="1564"/>
      <c r="V38" s="1564"/>
      <c r="W38" s="1564"/>
      <c r="X38" s="1564"/>
      <c r="Y38" s="1564"/>
      <c r="Z38" s="1564"/>
      <c r="AA38" s="1564"/>
      <c r="AB38" s="1564"/>
      <c r="AC38" s="1564"/>
      <c r="AD38" s="1564"/>
      <c r="AE38" s="1564"/>
      <c r="AF38" s="1554">
        <v>20</v>
      </c>
      <c r="AG38" s="1425"/>
      <c r="AH38" s="1426"/>
      <c r="AI38" s="1554">
        <v>40</v>
      </c>
      <c r="AJ38" s="1425"/>
      <c r="AK38" s="1425"/>
      <c r="AL38" s="202"/>
      <c r="AM38" s="4"/>
    </row>
    <row r="39" spans="1:39" ht="30" customHeight="1">
      <c r="A39" s="4"/>
      <c r="B39" s="1472" t="s">
        <v>86</v>
      </c>
      <c r="C39" s="1472"/>
      <c r="D39" s="1472"/>
      <c r="E39" s="1472"/>
      <c r="F39" s="1472"/>
      <c r="G39" s="1472"/>
      <c r="H39" s="1472"/>
      <c r="I39" s="1472"/>
      <c r="J39" s="1472" t="s">
        <v>2291</v>
      </c>
      <c r="K39" s="1472"/>
      <c r="L39" s="1472"/>
      <c r="M39" s="1472"/>
      <c r="N39" s="1472"/>
      <c r="O39" s="1472"/>
      <c r="P39" s="1472"/>
      <c r="Q39" s="1472"/>
      <c r="R39" s="1472"/>
      <c r="S39" s="1472"/>
      <c r="T39" s="1472"/>
      <c r="U39" s="1472"/>
      <c r="V39" s="1472"/>
      <c r="W39" s="1472"/>
      <c r="X39" s="1472"/>
      <c r="Y39" s="1472"/>
      <c r="Z39" s="1472"/>
      <c r="AA39" s="1472"/>
      <c r="AB39" s="1472"/>
      <c r="AC39" s="1472"/>
      <c r="AD39" s="1472"/>
      <c r="AE39" s="1472"/>
      <c r="AF39" s="1554">
        <v>21</v>
      </c>
      <c r="AG39" s="1425"/>
      <c r="AH39" s="1426"/>
      <c r="AI39" s="1554">
        <v>41</v>
      </c>
      <c r="AJ39" s="1425"/>
      <c r="AK39" s="1425"/>
      <c r="AL39" s="202"/>
      <c r="AM39" s="4"/>
    </row>
    <row r="40" spans="1:39" ht="69.599999999999994" customHeight="1">
      <c r="A40" s="4"/>
      <c r="B40" s="1472" t="s">
        <v>87</v>
      </c>
      <c r="C40" s="1472"/>
      <c r="D40" s="1472"/>
      <c r="E40" s="1472"/>
      <c r="F40" s="1472"/>
      <c r="G40" s="1472"/>
      <c r="H40" s="1472"/>
      <c r="I40" s="1472"/>
      <c r="J40" s="1564" t="s">
        <v>2292</v>
      </c>
      <c r="K40" s="1564"/>
      <c r="L40" s="1564"/>
      <c r="M40" s="1564"/>
      <c r="N40" s="1564"/>
      <c r="O40" s="1564"/>
      <c r="P40" s="1564"/>
      <c r="Q40" s="1564"/>
      <c r="R40" s="1564"/>
      <c r="S40" s="1564"/>
      <c r="T40" s="1564"/>
      <c r="U40" s="1564"/>
      <c r="V40" s="1564"/>
      <c r="W40" s="1564"/>
      <c r="X40" s="1564"/>
      <c r="Y40" s="1564"/>
      <c r="Z40" s="1564"/>
      <c r="AA40" s="1564"/>
      <c r="AB40" s="1564"/>
      <c r="AC40" s="1564"/>
      <c r="AD40" s="1564"/>
      <c r="AE40" s="1564"/>
      <c r="AF40" s="1554">
        <v>22</v>
      </c>
      <c r="AG40" s="1425"/>
      <c r="AH40" s="1426"/>
      <c r="AI40" s="1554">
        <v>42</v>
      </c>
      <c r="AJ40" s="1425"/>
      <c r="AK40" s="1425"/>
      <c r="AL40" s="202"/>
      <c r="AM40" s="4"/>
    </row>
    <row r="41" spans="1:39" ht="30" customHeight="1">
      <c r="A41" s="4"/>
      <c r="B41" s="1468" t="s">
        <v>2277</v>
      </c>
      <c r="C41" s="1469"/>
      <c r="D41" s="1469"/>
      <c r="E41" s="1469"/>
      <c r="F41" s="1469"/>
      <c r="G41" s="1469"/>
      <c r="H41" s="1469"/>
      <c r="I41" s="1469"/>
      <c r="J41" s="1469"/>
      <c r="K41" s="1469"/>
      <c r="L41" s="1469"/>
      <c r="M41" s="1469"/>
      <c r="N41" s="1469"/>
      <c r="O41" s="1469"/>
      <c r="P41" s="1469"/>
      <c r="Q41" s="1469"/>
      <c r="R41" s="1469"/>
      <c r="S41" s="1469"/>
      <c r="T41" s="1469"/>
      <c r="U41" s="1469"/>
      <c r="V41" s="1469"/>
      <c r="W41" s="1469"/>
      <c r="X41" s="1469"/>
      <c r="Y41" s="1469"/>
      <c r="Z41" s="1469"/>
      <c r="AA41" s="1469"/>
      <c r="AB41" s="1469"/>
      <c r="AC41" s="1469"/>
      <c r="AD41" s="1469"/>
      <c r="AE41" s="1526"/>
      <c r="AF41" s="1554">
        <v>23</v>
      </c>
      <c r="AG41" s="1425"/>
      <c r="AH41" s="1426"/>
      <c r="AI41" s="1554">
        <v>43</v>
      </c>
      <c r="AJ41" s="1425"/>
      <c r="AK41" s="1425"/>
      <c r="AL41" s="202"/>
      <c r="AM41" s="4"/>
    </row>
    <row r="42" spans="1:39" ht="30" customHeight="1">
      <c r="A42" s="4"/>
      <c r="B42" s="1468" t="s">
        <v>2256</v>
      </c>
      <c r="C42" s="1469"/>
      <c r="D42" s="1469"/>
      <c r="E42" s="1469"/>
      <c r="F42" s="1469"/>
      <c r="G42" s="1469"/>
      <c r="H42" s="1469"/>
      <c r="I42" s="1469"/>
      <c r="J42" s="1469"/>
      <c r="K42" s="1469"/>
      <c r="L42" s="1469"/>
      <c r="M42" s="1469"/>
      <c r="N42" s="1469"/>
      <c r="O42" s="1469"/>
      <c r="P42" s="1469"/>
      <c r="Q42" s="1469"/>
      <c r="R42" s="1469"/>
      <c r="S42" s="1469"/>
      <c r="T42" s="1469"/>
      <c r="U42" s="1469"/>
      <c r="V42" s="1469"/>
      <c r="W42" s="1469"/>
      <c r="X42" s="1469"/>
      <c r="Y42" s="1469"/>
      <c r="Z42" s="1469"/>
      <c r="AA42" s="1469"/>
      <c r="AB42" s="1469"/>
      <c r="AC42" s="1469"/>
      <c r="AD42" s="1469"/>
      <c r="AE42" s="1526"/>
      <c r="AF42" s="1554">
        <v>24</v>
      </c>
      <c r="AG42" s="1425"/>
      <c r="AH42" s="1426"/>
      <c r="AI42" s="1554">
        <v>44</v>
      </c>
      <c r="AJ42" s="1425"/>
      <c r="AK42" s="1425"/>
      <c r="AL42" s="202"/>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1560" t="s">
        <v>2306</v>
      </c>
      <c r="B44" s="1560"/>
      <c r="C44" s="1560"/>
      <c r="D44" s="1560"/>
      <c r="E44" s="1560"/>
      <c r="F44" s="1560"/>
      <c r="G44" s="1560"/>
      <c r="H44" s="1560"/>
      <c r="I44" s="1560"/>
      <c r="J44" s="1560"/>
      <c r="K44" s="1560"/>
      <c r="L44" s="1560"/>
      <c r="M44" s="1560"/>
      <c r="N44" s="1560"/>
      <c r="O44" s="1560"/>
      <c r="P44" s="1560"/>
      <c r="Q44" s="1560"/>
      <c r="R44" s="1560"/>
      <c r="S44" s="1560"/>
      <c r="T44" s="1560"/>
      <c r="U44" s="1560"/>
      <c r="V44" s="1560"/>
      <c r="W44" s="1560"/>
      <c r="X44" s="1560"/>
      <c r="Y44" s="1560"/>
      <c r="Z44" s="1560"/>
      <c r="AA44" s="1560"/>
      <c r="AB44" s="1560"/>
      <c r="AC44" s="1560"/>
      <c r="AD44" s="1560"/>
      <c r="AE44" s="1560"/>
      <c r="AF44" s="1560"/>
      <c r="AG44" s="1560"/>
      <c r="AH44" s="1560"/>
      <c r="AI44" s="1560"/>
      <c r="AJ44" s="1560"/>
      <c r="AK44" s="1560"/>
      <c r="AL44" s="1560"/>
      <c r="AM44" s="241"/>
    </row>
    <row r="45" spans="1:39" ht="15" customHeight="1">
      <c r="A45" s="1560"/>
      <c r="B45" s="1560"/>
      <c r="C45" s="1560"/>
      <c r="D45" s="1560"/>
      <c r="E45" s="1560"/>
      <c r="F45" s="1560"/>
      <c r="G45" s="1560"/>
      <c r="H45" s="1560"/>
      <c r="I45" s="1560"/>
      <c r="J45" s="1560"/>
      <c r="K45" s="1560"/>
      <c r="L45" s="1560"/>
      <c r="M45" s="1560"/>
      <c r="N45" s="1560"/>
      <c r="O45" s="1560"/>
      <c r="P45" s="1560"/>
      <c r="Q45" s="1560"/>
      <c r="R45" s="1560"/>
      <c r="S45" s="1560"/>
      <c r="T45" s="1560"/>
      <c r="U45" s="1560"/>
      <c r="V45" s="1560"/>
      <c r="W45" s="1560"/>
      <c r="X45" s="1560"/>
      <c r="Y45" s="1560"/>
      <c r="Z45" s="1560"/>
      <c r="AA45" s="1560"/>
      <c r="AB45" s="1560"/>
      <c r="AC45" s="1560"/>
      <c r="AD45" s="1560"/>
      <c r="AE45" s="1560"/>
      <c r="AF45" s="1560"/>
      <c r="AG45" s="1560"/>
      <c r="AH45" s="1560"/>
      <c r="AI45" s="1560"/>
      <c r="AJ45" s="1560"/>
      <c r="AK45" s="1560"/>
      <c r="AL45" s="1560"/>
      <c r="AM45" s="241"/>
    </row>
    <row r="46" spans="1:39" ht="15" customHeight="1">
      <c r="A46" s="1560"/>
      <c r="B46" s="1560"/>
      <c r="C46" s="1560"/>
      <c r="D46" s="1560"/>
      <c r="E46" s="1560"/>
      <c r="F46" s="1560"/>
      <c r="G46" s="1560"/>
      <c r="H46" s="1560"/>
      <c r="I46" s="1560"/>
      <c r="J46" s="1560"/>
      <c r="K46" s="1560"/>
      <c r="L46" s="1560"/>
      <c r="M46" s="1560"/>
      <c r="N46" s="1560"/>
      <c r="O46" s="1560"/>
      <c r="P46" s="1560"/>
      <c r="Q46" s="1560"/>
      <c r="R46" s="1560"/>
      <c r="S46" s="1560"/>
      <c r="T46" s="1560"/>
      <c r="U46" s="1560"/>
      <c r="V46" s="1560"/>
      <c r="W46" s="1560"/>
      <c r="X46" s="1560"/>
      <c r="Y46" s="1560"/>
      <c r="Z46" s="1560"/>
      <c r="AA46" s="1560"/>
      <c r="AB46" s="1560"/>
      <c r="AC46" s="1560"/>
      <c r="AD46" s="1560"/>
      <c r="AE46" s="1560"/>
      <c r="AF46" s="1560"/>
      <c r="AG46" s="1560"/>
      <c r="AH46" s="1560"/>
      <c r="AI46" s="1560"/>
      <c r="AJ46" s="1560"/>
      <c r="AK46" s="1560"/>
      <c r="AL46" s="1560"/>
      <c r="AM46" s="241"/>
    </row>
    <row r="47" spans="1:39" ht="15" customHeight="1">
      <c r="A47" s="1560"/>
      <c r="B47" s="1560"/>
      <c r="C47" s="1560"/>
      <c r="D47" s="1560"/>
      <c r="E47" s="1560"/>
      <c r="F47" s="1560"/>
      <c r="G47" s="1560"/>
      <c r="H47" s="1560"/>
      <c r="I47" s="1560"/>
      <c r="J47" s="1560"/>
      <c r="K47" s="1560"/>
      <c r="L47" s="1560"/>
      <c r="M47" s="1560"/>
      <c r="N47" s="1560"/>
      <c r="O47" s="1560"/>
      <c r="P47" s="1560"/>
      <c r="Q47" s="1560"/>
      <c r="R47" s="1560"/>
      <c r="S47" s="1560"/>
      <c r="T47" s="1560"/>
      <c r="U47" s="1560"/>
      <c r="V47" s="1560"/>
      <c r="W47" s="1560"/>
      <c r="X47" s="1560"/>
      <c r="Y47" s="1560"/>
      <c r="Z47" s="1560"/>
      <c r="AA47" s="1560"/>
      <c r="AB47" s="1560"/>
      <c r="AC47" s="1560"/>
      <c r="AD47" s="1560"/>
      <c r="AE47" s="1560"/>
      <c r="AF47" s="1560"/>
      <c r="AG47" s="1560"/>
      <c r="AH47" s="1560"/>
      <c r="AI47" s="1560"/>
      <c r="AJ47" s="1560"/>
      <c r="AK47" s="1560"/>
      <c r="AL47" s="1560"/>
      <c r="AM47" s="241"/>
    </row>
    <row r="48" spans="1:39" ht="15" customHeight="1">
      <c r="A48" s="1560"/>
      <c r="B48" s="1560"/>
      <c r="C48" s="1560"/>
      <c r="D48" s="1560"/>
      <c r="E48" s="1560"/>
      <c r="F48" s="1560"/>
      <c r="G48" s="1560"/>
      <c r="H48" s="1560"/>
      <c r="I48" s="1560"/>
      <c r="J48" s="1560"/>
      <c r="K48" s="1560"/>
      <c r="L48" s="1560"/>
      <c r="M48" s="1560"/>
      <c r="N48" s="1560"/>
      <c r="O48" s="1560"/>
      <c r="P48" s="1560"/>
      <c r="Q48" s="1560"/>
      <c r="R48" s="1560"/>
      <c r="S48" s="1560"/>
      <c r="T48" s="1560"/>
      <c r="U48" s="1560"/>
      <c r="V48" s="1560"/>
      <c r="W48" s="1560"/>
      <c r="X48" s="1560"/>
      <c r="Y48" s="1560"/>
      <c r="Z48" s="1560"/>
      <c r="AA48" s="1560"/>
      <c r="AB48" s="1560"/>
      <c r="AC48" s="1560"/>
      <c r="AD48" s="1560"/>
      <c r="AE48" s="1560"/>
      <c r="AF48" s="1560"/>
      <c r="AG48" s="1560"/>
      <c r="AH48" s="1560"/>
      <c r="AI48" s="1560"/>
      <c r="AJ48" s="1560"/>
      <c r="AK48" s="1560"/>
      <c r="AL48" s="1560"/>
      <c r="AM48" s="241"/>
    </row>
    <row r="49" spans="1:39" ht="9.6" customHeight="1">
      <c r="A49" s="1560"/>
      <c r="B49" s="1560"/>
      <c r="C49" s="1560"/>
      <c r="D49" s="1560"/>
      <c r="E49" s="1560"/>
      <c r="F49" s="1560"/>
      <c r="G49" s="1560"/>
      <c r="H49" s="1560"/>
      <c r="I49" s="1560"/>
      <c r="J49" s="1560"/>
      <c r="K49" s="1560"/>
      <c r="L49" s="1560"/>
      <c r="M49" s="1560"/>
      <c r="N49" s="1560"/>
      <c r="O49" s="1560"/>
      <c r="P49" s="1560"/>
      <c r="Q49" s="1560"/>
      <c r="R49" s="1560"/>
      <c r="S49" s="1560"/>
      <c r="T49" s="1560"/>
      <c r="U49" s="1560"/>
      <c r="V49" s="1560"/>
      <c r="W49" s="1560"/>
      <c r="X49" s="1560"/>
      <c r="Y49" s="1560"/>
      <c r="Z49" s="1560"/>
      <c r="AA49" s="1560"/>
      <c r="AB49" s="1560"/>
      <c r="AC49" s="1560"/>
      <c r="AD49" s="1560"/>
      <c r="AE49" s="1560"/>
      <c r="AF49" s="1560"/>
      <c r="AG49" s="1560"/>
      <c r="AH49" s="1560"/>
      <c r="AI49" s="1560"/>
      <c r="AJ49" s="1560"/>
      <c r="AK49" s="1560"/>
      <c r="AL49" s="1560"/>
      <c r="AM49" s="241"/>
    </row>
    <row r="50" spans="1:39" ht="15" customHeight="1">
      <c r="A50" s="174"/>
      <c r="B50" s="1575" t="s">
        <v>2302</v>
      </c>
      <c r="C50" s="1576"/>
      <c r="D50" s="1576"/>
      <c r="E50" s="1576"/>
      <c r="F50" s="1576"/>
      <c r="G50" s="1576"/>
      <c r="H50" s="1576"/>
      <c r="I50" s="1576"/>
      <c r="J50" s="1576"/>
      <c r="K50" s="1576"/>
      <c r="L50" s="1576"/>
      <c r="M50" s="1576"/>
      <c r="N50" s="1576"/>
      <c r="O50" s="1576"/>
      <c r="P50" s="1576"/>
      <c r="Q50" s="1576"/>
      <c r="R50" s="1576"/>
      <c r="S50" s="1576"/>
      <c r="T50" s="1576"/>
      <c r="U50" s="1576"/>
      <c r="V50" s="1576"/>
      <c r="W50" s="1576"/>
      <c r="X50" s="1576"/>
      <c r="Y50" s="1576"/>
      <c r="Z50" s="1576"/>
      <c r="AA50" s="1576"/>
      <c r="AB50" s="1576"/>
      <c r="AC50" s="1576"/>
      <c r="AD50" s="1576"/>
      <c r="AE50" s="1576"/>
      <c r="AF50" s="1576"/>
      <c r="AG50" s="1577"/>
      <c r="AH50" s="1575" t="s">
        <v>2170</v>
      </c>
      <c r="AI50" s="1576"/>
      <c r="AJ50" s="1576"/>
      <c r="AK50" s="1577"/>
      <c r="AL50" s="174"/>
      <c r="AM50" s="241"/>
    </row>
    <row r="51" spans="1:39" ht="15" customHeight="1">
      <c r="A51" s="174"/>
      <c r="B51" s="1583" t="s">
        <v>2111</v>
      </c>
      <c r="C51" s="1583"/>
      <c r="D51" s="1583"/>
      <c r="E51" s="1583"/>
      <c r="F51" s="1583"/>
      <c r="G51" s="1583"/>
      <c r="H51" s="1583"/>
      <c r="I51" s="1583"/>
      <c r="J51" s="1583"/>
      <c r="K51" s="1583"/>
      <c r="L51" s="1583"/>
      <c r="M51" s="1583"/>
      <c r="N51" s="1583"/>
      <c r="O51" s="1583"/>
      <c r="P51" s="1583"/>
      <c r="Q51" s="1583"/>
      <c r="R51" s="1583"/>
      <c r="S51" s="1583"/>
      <c r="T51" s="1583"/>
      <c r="U51" s="1583"/>
      <c r="V51" s="1583"/>
      <c r="W51" s="1583"/>
      <c r="X51" s="1583"/>
      <c r="Y51" s="1583"/>
      <c r="Z51" s="1583"/>
      <c r="AA51" s="1583"/>
      <c r="AB51" s="1583"/>
      <c r="AC51" s="1583"/>
      <c r="AD51" s="1583"/>
      <c r="AE51" s="1583"/>
      <c r="AF51" s="1583"/>
      <c r="AG51" s="1583"/>
      <c r="AH51" s="1580" t="s">
        <v>2171</v>
      </c>
      <c r="AI51" s="1581"/>
      <c r="AJ51" s="1581"/>
      <c r="AK51" s="1582"/>
      <c r="AL51" s="174"/>
      <c r="AM51" s="241"/>
    </row>
    <row r="52" spans="1:39" ht="15" customHeight="1">
      <c r="A52" s="174"/>
      <c r="B52" s="1578" t="s">
        <v>2115</v>
      </c>
      <c r="C52" s="1579"/>
      <c r="D52" s="1579"/>
      <c r="E52" s="1579"/>
      <c r="F52" s="1579"/>
      <c r="G52" s="1579"/>
      <c r="H52" s="1579"/>
      <c r="I52" s="1579"/>
      <c r="J52" s="1579"/>
      <c r="K52" s="1579"/>
      <c r="L52" s="1579"/>
      <c r="M52" s="1579"/>
      <c r="N52" s="1579"/>
      <c r="O52" s="1579"/>
      <c r="P52" s="1579"/>
      <c r="Q52" s="1579"/>
      <c r="R52" s="1579"/>
      <c r="S52" s="1579"/>
      <c r="T52" s="1579"/>
      <c r="U52" s="1579"/>
      <c r="V52" s="1579"/>
      <c r="W52" s="1579"/>
      <c r="X52" s="1579"/>
      <c r="Y52" s="1579"/>
      <c r="Z52" s="1579"/>
      <c r="AA52" s="1579"/>
      <c r="AB52" s="1579"/>
      <c r="AC52" s="1579"/>
      <c r="AD52" s="1579"/>
      <c r="AE52" s="1579"/>
      <c r="AF52" s="1579"/>
      <c r="AG52" s="1579"/>
      <c r="AH52" s="1580" t="s">
        <v>2172</v>
      </c>
      <c r="AI52" s="1581"/>
      <c r="AJ52" s="1581"/>
      <c r="AK52" s="1582"/>
      <c r="AL52" s="174"/>
      <c r="AM52" s="241"/>
    </row>
    <row r="53" spans="1:39" ht="15" customHeight="1">
      <c r="A53" s="174"/>
      <c r="B53" s="1578" t="s">
        <v>2305</v>
      </c>
      <c r="C53" s="1579"/>
      <c r="D53" s="1579"/>
      <c r="E53" s="1579"/>
      <c r="F53" s="1579"/>
      <c r="G53" s="1579"/>
      <c r="H53" s="1579"/>
      <c r="I53" s="1579"/>
      <c r="J53" s="1579"/>
      <c r="K53" s="1579"/>
      <c r="L53" s="1579"/>
      <c r="M53" s="1579"/>
      <c r="N53" s="1579"/>
      <c r="O53" s="1579"/>
      <c r="P53" s="1579"/>
      <c r="Q53" s="1579"/>
      <c r="R53" s="1579"/>
      <c r="S53" s="1579"/>
      <c r="T53" s="1579"/>
      <c r="U53" s="1579"/>
      <c r="V53" s="1579"/>
      <c r="W53" s="1579"/>
      <c r="X53" s="1579"/>
      <c r="Y53" s="1579"/>
      <c r="Z53" s="1579"/>
      <c r="AA53" s="1579"/>
      <c r="AB53" s="1579"/>
      <c r="AC53" s="1579"/>
      <c r="AD53" s="1579"/>
      <c r="AE53" s="1579"/>
      <c r="AF53" s="1579"/>
      <c r="AG53" s="1579"/>
      <c r="AH53" s="1580" t="s">
        <v>2173</v>
      </c>
      <c r="AI53" s="1581"/>
      <c r="AJ53" s="1581"/>
      <c r="AK53" s="1582"/>
      <c r="AL53" s="174"/>
      <c r="AM53" s="241"/>
    </row>
    <row r="54" spans="1:39" ht="15" customHeight="1">
      <c r="A54" s="174"/>
      <c r="B54" s="1578" t="s">
        <v>2113</v>
      </c>
      <c r="C54" s="1579"/>
      <c r="D54" s="1579"/>
      <c r="E54" s="1579"/>
      <c r="F54" s="1579"/>
      <c r="G54" s="1579"/>
      <c r="H54" s="1579"/>
      <c r="I54" s="1579"/>
      <c r="J54" s="1579"/>
      <c r="K54" s="1579"/>
      <c r="L54" s="1579"/>
      <c r="M54" s="1579"/>
      <c r="N54" s="1579"/>
      <c r="O54" s="1579"/>
      <c r="P54" s="1579"/>
      <c r="Q54" s="1579"/>
      <c r="R54" s="1579"/>
      <c r="S54" s="1579"/>
      <c r="T54" s="1579"/>
      <c r="U54" s="1579"/>
      <c r="V54" s="1579"/>
      <c r="W54" s="1579"/>
      <c r="X54" s="1579"/>
      <c r="Y54" s="1579"/>
      <c r="Z54" s="1579"/>
      <c r="AA54" s="1579"/>
      <c r="AB54" s="1579"/>
      <c r="AC54" s="1579"/>
      <c r="AD54" s="1579"/>
      <c r="AE54" s="1579"/>
      <c r="AF54" s="1579"/>
      <c r="AG54" s="1579"/>
      <c r="AH54" s="1580" t="s">
        <v>2174</v>
      </c>
      <c r="AI54" s="1581"/>
      <c r="AJ54" s="1581"/>
      <c r="AK54" s="1582"/>
      <c r="AL54" s="174"/>
      <c r="AM54" s="241"/>
    </row>
    <row r="55" spans="1:39" ht="15" customHeight="1">
      <c r="A55" s="174"/>
      <c r="B55" s="1578" t="s">
        <v>2114</v>
      </c>
      <c r="C55" s="1579"/>
      <c r="D55" s="1579"/>
      <c r="E55" s="1579"/>
      <c r="F55" s="1579"/>
      <c r="G55" s="1579"/>
      <c r="H55" s="1579"/>
      <c r="I55" s="1579"/>
      <c r="J55" s="1579"/>
      <c r="K55" s="1579"/>
      <c r="L55" s="1579"/>
      <c r="M55" s="1579"/>
      <c r="N55" s="1579"/>
      <c r="O55" s="1579"/>
      <c r="P55" s="1579"/>
      <c r="Q55" s="1579"/>
      <c r="R55" s="1579"/>
      <c r="S55" s="1579"/>
      <c r="T55" s="1579"/>
      <c r="U55" s="1579"/>
      <c r="V55" s="1579"/>
      <c r="W55" s="1579"/>
      <c r="X55" s="1579"/>
      <c r="Y55" s="1579"/>
      <c r="Z55" s="1579"/>
      <c r="AA55" s="1579"/>
      <c r="AB55" s="1579"/>
      <c r="AC55" s="1579"/>
      <c r="AD55" s="1579"/>
      <c r="AE55" s="1579"/>
      <c r="AF55" s="1579"/>
      <c r="AG55" s="1579"/>
      <c r="AH55" s="1580" t="s">
        <v>2175</v>
      </c>
      <c r="AI55" s="1581"/>
      <c r="AJ55" s="1581"/>
      <c r="AK55" s="1582"/>
      <c r="AL55" s="174"/>
      <c r="AM55" s="241"/>
    </row>
    <row r="56" spans="1:39" ht="4.5" customHeight="1">
      <c r="A56" s="174"/>
      <c r="B56" s="24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57"/>
      <c r="AI56" s="257"/>
      <c r="AJ56" s="257"/>
      <c r="AK56" s="257"/>
      <c r="AL56" s="174"/>
      <c r="AM56" s="241"/>
    </row>
    <row r="57" spans="1:39" ht="15" customHeight="1">
      <c r="A57" s="1560" t="s">
        <v>2307</v>
      </c>
      <c r="B57" s="1560"/>
      <c r="C57" s="1560"/>
      <c r="D57" s="1560"/>
      <c r="E57" s="1560"/>
      <c r="F57" s="1560"/>
      <c r="G57" s="1560"/>
      <c r="H57" s="1560"/>
      <c r="I57" s="1560"/>
      <c r="J57" s="1560"/>
      <c r="K57" s="1560"/>
      <c r="L57" s="1560"/>
      <c r="M57" s="1560"/>
      <c r="N57" s="1560"/>
      <c r="O57" s="1560"/>
      <c r="P57" s="1560"/>
      <c r="Q57" s="1560"/>
      <c r="R57" s="1560"/>
      <c r="S57" s="1560"/>
      <c r="T57" s="1560"/>
      <c r="U57" s="1560"/>
      <c r="V57" s="1560"/>
      <c r="W57" s="1560"/>
      <c r="X57" s="1560"/>
      <c r="Y57" s="1560"/>
      <c r="Z57" s="1560"/>
      <c r="AA57" s="1560"/>
      <c r="AB57" s="1560"/>
      <c r="AC57" s="1560"/>
      <c r="AD57" s="1560"/>
      <c r="AE57" s="1560"/>
      <c r="AF57" s="1560"/>
      <c r="AG57" s="1560"/>
      <c r="AH57" s="1560"/>
      <c r="AI57" s="1560"/>
      <c r="AJ57" s="1560"/>
      <c r="AK57" s="1560"/>
      <c r="AL57" s="1560"/>
      <c r="AM57" s="241"/>
    </row>
    <row r="58" spans="1:39" ht="15" customHeight="1">
      <c r="A58" s="1560"/>
      <c r="B58" s="1560"/>
      <c r="C58" s="1560"/>
      <c r="D58" s="1560"/>
      <c r="E58" s="1560"/>
      <c r="F58" s="1560"/>
      <c r="G58" s="1560"/>
      <c r="H58" s="1560"/>
      <c r="I58" s="1560"/>
      <c r="J58" s="1560"/>
      <c r="K58" s="1560"/>
      <c r="L58" s="1560"/>
      <c r="M58" s="1560"/>
      <c r="N58" s="1560"/>
      <c r="O58" s="1560"/>
      <c r="P58" s="1560"/>
      <c r="Q58" s="1560"/>
      <c r="R58" s="1560"/>
      <c r="S58" s="1560"/>
      <c r="T58" s="1560"/>
      <c r="U58" s="1560"/>
      <c r="V58" s="1560"/>
      <c r="W58" s="1560"/>
      <c r="X58" s="1560"/>
      <c r="Y58" s="1560"/>
      <c r="Z58" s="1560"/>
      <c r="AA58" s="1560"/>
      <c r="AB58" s="1560"/>
      <c r="AC58" s="1560"/>
      <c r="AD58" s="1560"/>
      <c r="AE58" s="1560"/>
      <c r="AF58" s="1560"/>
      <c r="AG58" s="1560"/>
      <c r="AH58" s="1560"/>
      <c r="AI58" s="1560"/>
      <c r="AJ58" s="1560"/>
      <c r="AK58" s="1560"/>
      <c r="AL58" s="1560"/>
      <c r="AM58" s="241"/>
    </row>
    <row r="59" spans="1:39" ht="15" customHeight="1">
      <c r="A59" s="1560"/>
      <c r="B59" s="1560"/>
      <c r="C59" s="1560"/>
      <c r="D59" s="1560"/>
      <c r="E59" s="1560"/>
      <c r="F59" s="1560"/>
      <c r="G59" s="1560"/>
      <c r="H59" s="1560"/>
      <c r="I59" s="1560"/>
      <c r="J59" s="1560"/>
      <c r="K59" s="1560"/>
      <c r="L59" s="1560"/>
      <c r="M59" s="1560"/>
      <c r="N59" s="1560"/>
      <c r="O59" s="1560"/>
      <c r="P59" s="1560"/>
      <c r="Q59" s="1560"/>
      <c r="R59" s="1560"/>
      <c r="S59" s="1560"/>
      <c r="T59" s="1560"/>
      <c r="U59" s="1560"/>
      <c r="V59" s="1560"/>
      <c r="W59" s="1560"/>
      <c r="X59" s="1560"/>
      <c r="Y59" s="1560"/>
      <c r="Z59" s="1560"/>
      <c r="AA59" s="1560"/>
      <c r="AB59" s="1560"/>
      <c r="AC59" s="1560"/>
      <c r="AD59" s="1560"/>
      <c r="AE59" s="1560"/>
      <c r="AF59" s="1560"/>
      <c r="AG59" s="1560"/>
      <c r="AH59" s="1560"/>
      <c r="AI59" s="1560"/>
      <c r="AJ59" s="1560"/>
      <c r="AK59" s="1560"/>
      <c r="AL59" s="1560"/>
      <c r="AM59" s="241"/>
    </row>
    <row r="60" spans="1:39" ht="15" customHeight="1">
      <c r="A60" s="1560"/>
      <c r="B60" s="1560"/>
      <c r="C60" s="1560"/>
      <c r="D60" s="1560"/>
      <c r="E60" s="1560"/>
      <c r="F60" s="1560"/>
      <c r="G60" s="1560"/>
      <c r="H60" s="1560"/>
      <c r="I60" s="1560"/>
      <c r="J60" s="1560"/>
      <c r="K60" s="1560"/>
      <c r="L60" s="1560"/>
      <c r="M60" s="1560"/>
      <c r="N60" s="1560"/>
      <c r="O60" s="1560"/>
      <c r="P60" s="1560"/>
      <c r="Q60" s="1560"/>
      <c r="R60" s="1560"/>
      <c r="S60" s="1560"/>
      <c r="T60" s="1560"/>
      <c r="U60" s="1560"/>
      <c r="V60" s="1560"/>
      <c r="W60" s="1560"/>
      <c r="X60" s="1560"/>
      <c r="Y60" s="1560"/>
      <c r="Z60" s="1560"/>
      <c r="AA60" s="1560"/>
      <c r="AB60" s="1560"/>
      <c r="AC60" s="1560"/>
      <c r="AD60" s="1560"/>
      <c r="AE60" s="1560"/>
      <c r="AF60" s="1560"/>
      <c r="AG60" s="1560"/>
      <c r="AH60" s="1560"/>
      <c r="AI60" s="1560"/>
      <c r="AJ60" s="1560"/>
      <c r="AK60" s="1560"/>
      <c r="AL60" s="1560"/>
      <c r="AM60" s="241"/>
    </row>
    <row r="61" spans="1:39" ht="15" customHeight="1">
      <c r="A61" s="1560"/>
      <c r="B61" s="1560"/>
      <c r="C61" s="1560"/>
      <c r="D61" s="1560"/>
      <c r="E61" s="1560"/>
      <c r="F61" s="1560"/>
      <c r="G61" s="1560"/>
      <c r="H61" s="1560"/>
      <c r="I61" s="1560"/>
      <c r="J61" s="1560"/>
      <c r="K61" s="1560"/>
      <c r="L61" s="1560"/>
      <c r="M61" s="1560"/>
      <c r="N61" s="1560"/>
      <c r="O61" s="1560"/>
      <c r="P61" s="1560"/>
      <c r="Q61" s="1560"/>
      <c r="R61" s="1560"/>
      <c r="S61" s="1560"/>
      <c r="T61" s="1560"/>
      <c r="U61" s="1560"/>
      <c r="V61" s="1560"/>
      <c r="W61" s="1560"/>
      <c r="X61" s="1560"/>
      <c r="Y61" s="1560"/>
      <c r="Z61" s="1560"/>
      <c r="AA61" s="1560"/>
      <c r="AB61" s="1560"/>
      <c r="AC61" s="1560"/>
      <c r="AD61" s="1560"/>
      <c r="AE61" s="1560"/>
      <c r="AF61" s="1560"/>
      <c r="AG61" s="1560"/>
      <c r="AH61" s="1560"/>
      <c r="AI61" s="1560"/>
      <c r="AJ61" s="1560"/>
      <c r="AK61" s="1560"/>
      <c r="AL61" s="1560"/>
      <c r="AM61" s="241"/>
    </row>
    <row r="62" spans="1:39" ht="3.95" customHeight="1">
      <c r="A62" s="1560"/>
      <c r="B62" s="1560"/>
      <c r="C62" s="1560"/>
      <c r="D62" s="1560"/>
      <c r="E62" s="1560"/>
      <c r="F62" s="1560"/>
      <c r="G62" s="1560"/>
      <c r="H62" s="1560"/>
      <c r="I62" s="1560"/>
      <c r="J62" s="1560"/>
      <c r="K62" s="1560"/>
      <c r="L62" s="1560"/>
      <c r="M62" s="1560"/>
      <c r="N62" s="1560"/>
      <c r="O62" s="1560"/>
      <c r="P62" s="1560"/>
      <c r="Q62" s="1560"/>
      <c r="R62" s="1560"/>
      <c r="S62" s="1560"/>
      <c r="T62" s="1560"/>
      <c r="U62" s="1560"/>
      <c r="V62" s="1560"/>
      <c r="W62" s="1560"/>
      <c r="X62" s="1560"/>
      <c r="Y62" s="1560"/>
      <c r="Z62" s="1560"/>
      <c r="AA62" s="1560"/>
      <c r="AB62" s="1560"/>
      <c r="AC62" s="1560"/>
      <c r="AD62" s="1560"/>
      <c r="AE62" s="1560"/>
      <c r="AF62" s="1560"/>
      <c r="AG62" s="1560"/>
      <c r="AH62" s="1560"/>
      <c r="AI62" s="1560"/>
      <c r="AJ62" s="1560"/>
      <c r="AK62" s="1560"/>
      <c r="AL62" s="1560"/>
      <c r="AM62" s="241"/>
    </row>
    <row r="63" spans="1:39" ht="15" customHeight="1">
      <c r="A63" s="174"/>
      <c r="B63" s="1575" t="s">
        <v>2302</v>
      </c>
      <c r="C63" s="1576"/>
      <c r="D63" s="1576"/>
      <c r="E63" s="1576"/>
      <c r="F63" s="1576"/>
      <c r="G63" s="1576"/>
      <c r="H63" s="1576"/>
      <c r="I63" s="1576"/>
      <c r="J63" s="1576"/>
      <c r="K63" s="1576"/>
      <c r="L63" s="1576"/>
      <c r="M63" s="1576"/>
      <c r="N63" s="1576"/>
      <c r="O63" s="1576"/>
      <c r="P63" s="1576"/>
      <c r="Q63" s="1576"/>
      <c r="R63" s="1576"/>
      <c r="S63" s="1576"/>
      <c r="T63" s="1576"/>
      <c r="U63" s="1576"/>
      <c r="V63" s="1576"/>
      <c r="W63" s="1576"/>
      <c r="X63" s="1576"/>
      <c r="Y63" s="1576"/>
      <c r="Z63" s="1576"/>
      <c r="AA63" s="1576"/>
      <c r="AB63" s="1576"/>
      <c r="AC63" s="1576"/>
      <c r="AD63" s="1576"/>
      <c r="AE63" s="1576"/>
      <c r="AF63" s="1576"/>
      <c r="AG63" s="1577"/>
      <c r="AH63" s="1575" t="s">
        <v>2170</v>
      </c>
      <c r="AI63" s="1576"/>
      <c r="AJ63" s="1576"/>
      <c r="AK63" s="1577"/>
      <c r="AL63" s="258"/>
      <c r="AM63" s="241"/>
    </row>
    <row r="64" spans="1:39" ht="15" hidden="1" customHeight="1">
      <c r="A64" s="174"/>
      <c r="B64" s="1578" t="s">
        <v>2111</v>
      </c>
      <c r="C64" s="1579"/>
      <c r="D64" s="1579"/>
      <c r="E64" s="1579"/>
      <c r="F64" s="1579"/>
      <c r="G64" s="1579"/>
      <c r="H64" s="1579"/>
      <c r="I64" s="1579"/>
      <c r="J64" s="1579"/>
      <c r="K64" s="1579"/>
      <c r="L64" s="1579"/>
      <c r="M64" s="1579"/>
      <c r="N64" s="1579"/>
      <c r="O64" s="1579"/>
      <c r="P64" s="1579"/>
      <c r="Q64" s="1579"/>
      <c r="R64" s="1579"/>
      <c r="S64" s="1579"/>
      <c r="T64" s="1579"/>
      <c r="U64" s="1579"/>
      <c r="V64" s="1579"/>
      <c r="W64" s="1579"/>
      <c r="X64" s="1579"/>
      <c r="Y64" s="1579"/>
      <c r="Z64" s="1579"/>
      <c r="AA64" s="1579"/>
      <c r="AB64" s="1579"/>
      <c r="AC64" s="1579"/>
      <c r="AD64" s="1579"/>
      <c r="AE64" s="1584"/>
      <c r="AF64" s="259" t="s">
        <v>2171</v>
      </c>
      <c r="AG64" s="260"/>
      <c r="AH64" s="261" t="s">
        <v>2171</v>
      </c>
      <c r="AI64" s="261"/>
      <c r="AJ64" s="261"/>
      <c r="AK64" s="261"/>
      <c r="AL64" s="262"/>
      <c r="AM64" s="241"/>
    </row>
    <row r="65" spans="1:39" ht="15" hidden="1" customHeight="1">
      <c r="A65" s="174"/>
      <c r="B65" s="1578" t="s">
        <v>2115</v>
      </c>
      <c r="C65" s="1579"/>
      <c r="D65" s="1579"/>
      <c r="E65" s="1579"/>
      <c r="F65" s="1579"/>
      <c r="G65" s="1579"/>
      <c r="H65" s="1579"/>
      <c r="I65" s="1579"/>
      <c r="J65" s="1579"/>
      <c r="K65" s="1579"/>
      <c r="L65" s="1579"/>
      <c r="M65" s="1579"/>
      <c r="N65" s="1579"/>
      <c r="O65" s="1579"/>
      <c r="P65" s="1579"/>
      <c r="Q65" s="1579"/>
      <c r="R65" s="1579"/>
      <c r="S65" s="1579"/>
      <c r="T65" s="1579"/>
      <c r="U65" s="1579"/>
      <c r="V65" s="1579"/>
      <c r="W65" s="1579"/>
      <c r="X65" s="1579"/>
      <c r="Y65" s="1579"/>
      <c r="Z65" s="1579"/>
      <c r="AA65" s="1579"/>
      <c r="AB65" s="1579"/>
      <c r="AC65" s="1579"/>
      <c r="AD65" s="1579"/>
      <c r="AE65" s="1584"/>
      <c r="AF65" s="259" t="s">
        <v>2172</v>
      </c>
      <c r="AG65" s="260"/>
      <c r="AH65" s="261" t="s">
        <v>2172</v>
      </c>
      <c r="AI65" s="261"/>
      <c r="AJ65" s="261"/>
      <c r="AK65" s="261"/>
      <c r="AL65" s="262"/>
      <c r="AM65" s="241"/>
    </row>
    <row r="66" spans="1:39" ht="15" hidden="1" customHeight="1">
      <c r="A66" s="174"/>
      <c r="B66" s="1578" t="s">
        <v>2112</v>
      </c>
      <c r="C66" s="1579"/>
      <c r="D66" s="1579"/>
      <c r="E66" s="1579"/>
      <c r="F66" s="1579"/>
      <c r="G66" s="1579"/>
      <c r="H66" s="1579"/>
      <c r="I66" s="1579"/>
      <c r="J66" s="1579"/>
      <c r="K66" s="1579"/>
      <c r="L66" s="1579"/>
      <c r="M66" s="1579"/>
      <c r="N66" s="1579"/>
      <c r="O66" s="1579"/>
      <c r="P66" s="1579"/>
      <c r="Q66" s="1579"/>
      <c r="R66" s="1579"/>
      <c r="S66" s="1579"/>
      <c r="T66" s="1579"/>
      <c r="U66" s="1579"/>
      <c r="V66" s="1579"/>
      <c r="W66" s="1579"/>
      <c r="X66" s="1579"/>
      <c r="Y66" s="1579"/>
      <c r="Z66" s="1579"/>
      <c r="AA66" s="1579"/>
      <c r="AB66" s="1579"/>
      <c r="AC66" s="1579"/>
      <c r="AD66" s="1579"/>
      <c r="AE66" s="1584"/>
      <c r="AF66" s="259" t="s">
        <v>2173</v>
      </c>
      <c r="AG66" s="260"/>
      <c r="AH66" s="261" t="s">
        <v>2173</v>
      </c>
      <c r="AI66" s="261"/>
      <c r="AJ66" s="261"/>
      <c r="AK66" s="261"/>
      <c r="AL66" s="262"/>
      <c r="AM66" s="241"/>
    </row>
    <row r="67" spans="1:39" ht="15" hidden="1" customHeight="1">
      <c r="A67" s="174"/>
      <c r="B67" s="1578" t="s">
        <v>2113</v>
      </c>
      <c r="C67" s="1579"/>
      <c r="D67" s="1579"/>
      <c r="E67" s="1579"/>
      <c r="F67" s="1579"/>
      <c r="G67" s="1579"/>
      <c r="H67" s="1579"/>
      <c r="I67" s="1579"/>
      <c r="J67" s="1579"/>
      <c r="K67" s="1579"/>
      <c r="L67" s="1579"/>
      <c r="M67" s="1579"/>
      <c r="N67" s="1579"/>
      <c r="O67" s="1579"/>
      <c r="P67" s="1579"/>
      <c r="Q67" s="1579"/>
      <c r="R67" s="1579"/>
      <c r="S67" s="1579"/>
      <c r="T67" s="1579"/>
      <c r="U67" s="1579"/>
      <c r="V67" s="1579"/>
      <c r="W67" s="1579"/>
      <c r="X67" s="1579"/>
      <c r="Y67" s="1579"/>
      <c r="Z67" s="1579"/>
      <c r="AA67" s="1579"/>
      <c r="AB67" s="1579"/>
      <c r="AC67" s="1579"/>
      <c r="AD67" s="1579"/>
      <c r="AE67" s="1584"/>
      <c r="AF67" s="259" t="s">
        <v>2174</v>
      </c>
      <c r="AG67" s="260"/>
      <c r="AH67" s="261" t="s">
        <v>2174</v>
      </c>
      <c r="AI67" s="261"/>
      <c r="AJ67" s="261"/>
      <c r="AK67" s="261"/>
      <c r="AL67" s="262"/>
      <c r="AM67" s="241"/>
    </row>
    <row r="68" spans="1:39" ht="15" hidden="1" customHeight="1">
      <c r="A68" s="174"/>
      <c r="B68" s="1578" t="s">
        <v>2114</v>
      </c>
      <c r="C68" s="1579"/>
      <c r="D68" s="1579"/>
      <c r="E68" s="1579"/>
      <c r="F68" s="1579"/>
      <c r="G68" s="1579"/>
      <c r="H68" s="1579"/>
      <c r="I68" s="1579"/>
      <c r="J68" s="1579"/>
      <c r="K68" s="1579"/>
      <c r="L68" s="1579"/>
      <c r="M68" s="1579"/>
      <c r="N68" s="1579"/>
      <c r="O68" s="1579"/>
      <c r="P68" s="1579"/>
      <c r="Q68" s="1579"/>
      <c r="R68" s="1579"/>
      <c r="S68" s="1579"/>
      <c r="T68" s="1579"/>
      <c r="U68" s="1579"/>
      <c r="V68" s="1579"/>
      <c r="W68" s="1579"/>
      <c r="X68" s="1579"/>
      <c r="Y68" s="1579"/>
      <c r="Z68" s="1579"/>
      <c r="AA68" s="1579"/>
      <c r="AB68" s="1579"/>
      <c r="AC68" s="1579"/>
      <c r="AD68" s="1579"/>
      <c r="AE68" s="1584"/>
      <c r="AF68" s="259" t="s">
        <v>2175</v>
      </c>
      <c r="AG68" s="260"/>
      <c r="AH68" s="261" t="s">
        <v>2175</v>
      </c>
      <c r="AI68" s="261"/>
      <c r="AJ68" s="261"/>
      <c r="AK68" s="261"/>
      <c r="AL68" s="262"/>
      <c r="AM68" s="241"/>
    </row>
    <row r="69" spans="1:39" ht="15" hidden="1" customHeight="1">
      <c r="A69" s="174"/>
      <c r="B69" s="1578" t="s">
        <v>2116</v>
      </c>
      <c r="C69" s="1579"/>
      <c r="D69" s="1579"/>
      <c r="E69" s="1579"/>
      <c r="F69" s="1579"/>
      <c r="G69" s="1579"/>
      <c r="H69" s="1579"/>
      <c r="I69" s="1579"/>
      <c r="J69" s="1579"/>
      <c r="K69" s="1579"/>
      <c r="L69" s="1579"/>
      <c r="M69" s="1579"/>
      <c r="N69" s="1579"/>
      <c r="O69" s="1579"/>
      <c r="P69" s="1579"/>
      <c r="Q69" s="1579"/>
      <c r="R69" s="1579"/>
      <c r="S69" s="1579"/>
      <c r="T69" s="1579"/>
      <c r="U69" s="1579"/>
      <c r="V69" s="1579"/>
      <c r="W69" s="1579"/>
      <c r="X69" s="1579"/>
      <c r="Y69" s="1579"/>
      <c r="Z69" s="1579"/>
      <c r="AA69" s="1579"/>
      <c r="AB69" s="1579"/>
      <c r="AC69" s="1579"/>
      <c r="AD69" s="1579"/>
      <c r="AE69" s="1584"/>
      <c r="AF69" s="259" t="s">
        <v>2176</v>
      </c>
      <c r="AG69" s="260"/>
      <c r="AH69" s="261" t="s">
        <v>2176</v>
      </c>
      <c r="AI69" s="261"/>
      <c r="AJ69" s="261"/>
      <c r="AK69" s="261"/>
      <c r="AL69" s="262"/>
      <c r="AM69" s="241"/>
    </row>
    <row r="70" spans="1:39" ht="15" customHeight="1">
      <c r="A70" s="174"/>
      <c r="B70" s="1583" t="s">
        <v>2117</v>
      </c>
      <c r="C70" s="1583"/>
      <c r="D70" s="1583"/>
      <c r="E70" s="1583"/>
      <c r="F70" s="1583"/>
      <c r="G70" s="1583"/>
      <c r="H70" s="1583"/>
      <c r="I70" s="1583"/>
      <c r="J70" s="1583"/>
      <c r="K70" s="1583"/>
      <c r="L70" s="1583"/>
      <c r="M70" s="1583"/>
      <c r="N70" s="1583"/>
      <c r="O70" s="1583"/>
      <c r="P70" s="1583"/>
      <c r="Q70" s="1583"/>
      <c r="R70" s="1583"/>
      <c r="S70" s="1583"/>
      <c r="T70" s="1583"/>
      <c r="U70" s="1583"/>
      <c r="V70" s="1583"/>
      <c r="W70" s="1583"/>
      <c r="X70" s="1583"/>
      <c r="Y70" s="1583"/>
      <c r="Z70" s="1583"/>
      <c r="AA70" s="1583"/>
      <c r="AB70" s="1583"/>
      <c r="AC70" s="1583"/>
      <c r="AD70" s="1583"/>
      <c r="AE70" s="1583"/>
      <c r="AF70" s="1583"/>
      <c r="AG70" s="1583"/>
      <c r="AH70" s="1580" t="s">
        <v>2177</v>
      </c>
      <c r="AI70" s="1581"/>
      <c r="AJ70" s="1581"/>
      <c r="AK70" s="1582"/>
      <c r="AL70" s="262"/>
      <c r="AM70" s="241"/>
    </row>
    <row r="71" spans="1:39" ht="15" customHeight="1">
      <c r="A71" s="174"/>
      <c r="B71" s="1578" t="s">
        <v>2118</v>
      </c>
      <c r="C71" s="1579"/>
      <c r="D71" s="1579"/>
      <c r="E71" s="1579"/>
      <c r="F71" s="1579"/>
      <c r="G71" s="1579"/>
      <c r="H71" s="1579"/>
      <c r="I71" s="1579"/>
      <c r="J71" s="1579"/>
      <c r="K71" s="1579"/>
      <c r="L71" s="1579"/>
      <c r="M71" s="1579"/>
      <c r="N71" s="1579"/>
      <c r="O71" s="1579"/>
      <c r="P71" s="1579"/>
      <c r="Q71" s="1579"/>
      <c r="R71" s="1579"/>
      <c r="S71" s="1579"/>
      <c r="T71" s="1579"/>
      <c r="U71" s="1579"/>
      <c r="V71" s="1579"/>
      <c r="W71" s="1579"/>
      <c r="X71" s="1579"/>
      <c r="Y71" s="1579"/>
      <c r="Z71" s="1579"/>
      <c r="AA71" s="1579"/>
      <c r="AB71" s="1579"/>
      <c r="AC71" s="1579"/>
      <c r="AD71" s="1579"/>
      <c r="AE71" s="1579"/>
      <c r="AF71" s="1579"/>
      <c r="AG71" s="1579"/>
      <c r="AH71" s="1580" t="s">
        <v>2178</v>
      </c>
      <c r="AI71" s="1581"/>
      <c r="AJ71" s="1581"/>
      <c r="AK71" s="1582"/>
      <c r="AL71" s="262"/>
      <c r="AM71" s="241"/>
    </row>
    <row r="72" spans="1:39" ht="15" customHeight="1">
      <c r="A72" s="174"/>
      <c r="B72" s="1578" t="s">
        <v>2119</v>
      </c>
      <c r="C72" s="1579"/>
      <c r="D72" s="1579"/>
      <c r="E72" s="1579"/>
      <c r="F72" s="1579"/>
      <c r="G72" s="1579"/>
      <c r="H72" s="1579"/>
      <c r="I72" s="1579"/>
      <c r="J72" s="1579"/>
      <c r="K72" s="1579"/>
      <c r="L72" s="1579"/>
      <c r="M72" s="1579"/>
      <c r="N72" s="1579"/>
      <c r="O72" s="1579"/>
      <c r="P72" s="1579"/>
      <c r="Q72" s="1579"/>
      <c r="R72" s="1579"/>
      <c r="S72" s="1579"/>
      <c r="T72" s="1579"/>
      <c r="U72" s="1579"/>
      <c r="V72" s="1579"/>
      <c r="W72" s="1579"/>
      <c r="X72" s="1579"/>
      <c r="Y72" s="1579"/>
      <c r="Z72" s="1579"/>
      <c r="AA72" s="1579"/>
      <c r="AB72" s="1579"/>
      <c r="AC72" s="1579"/>
      <c r="AD72" s="1579"/>
      <c r="AE72" s="1579"/>
      <c r="AF72" s="1579"/>
      <c r="AG72" s="1579"/>
      <c r="AH72" s="1580" t="s">
        <v>2179</v>
      </c>
      <c r="AI72" s="1581"/>
      <c r="AJ72" s="1581"/>
      <c r="AK72" s="1582"/>
      <c r="AL72" s="262"/>
      <c r="AM72" s="241"/>
    </row>
    <row r="73" spans="1:39" ht="15" customHeight="1">
      <c r="A73" s="174"/>
      <c r="B73" s="1578" t="s">
        <v>2120</v>
      </c>
      <c r="C73" s="1579"/>
      <c r="D73" s="1579"/>
      <c r="E73" s="1579"/>
      <c r="F73" s="1579"/>
      <c r="G73" s="1579"/>
      <c r="H73" s="1579"/>
      <c r="I73" s="1579"/>
      <c r="J73" s="1579"/>
      <c r="K73" s="1579"/>
      <c r="L73" s="1579"/>
      <c r="M73" s="1579"/>
      <c r="N73" s="1579"/>
      <c r="O73" s="1579"/>
      <c r="P73" s="1579"/>
      <c r="Q73" s="1579"/>
      <c r="R73" s="1579"/>
      <c r="S73" s="1579"/>
      <c r="T73" s="1579"/>
      <c r="U73" s="1579"/>
      <c r="V73" s="1579"/>
      <c r="W73" s="1579"/>
      <c r="X73" s="1579"/>
      <c r="Y73" s="1579"/>
      <c r="Z73" s="1579"/>
      <c r="AA73" s="1579"/>
      <c r="AB73" s="1579"/>
      <c r="AC73" s="1579"/>
      <c r="AD73" s="1579"/>
      <c r="AE73" s="1579"/>
      <c r="AF73" s="1579"/>
      <c r="AG73" s="1579"/>
      <c r="AH73" s="1580" t="s">
        <v>2180</v>
      </c>
      <c r="AI73" s="1581"/>
      <c r="AJ73" s="1581"/>
      <c r="AK73" s="1582"/>
      <c r="AL73" s="262"/>
      <c r="AM73" s="241"/>
    </row>
    <row r="74" spans="1:39" ht="15" customHeight="1">
      <c r="A74" s="174"/>
      <c r="B74" s="1578" t="s">
        <v>2121</v>
      </c>
      <c r="C74" s="1579"/>
      <c r="D74" s="1579"/>
      <c r="E74" s="1579"/>
      <c r="F74" s="1579"/>
      <c r="G74" s="1579"/>
      <c r="H74" s="1579"/>
      <c r="I74" s="1579"/>
      <c r="J74" s="1579"/>
      <c r="K74" s="1579"/>
      <c r="L74" s="1579"/>
      <c r="M74" s="1579"/>
      <c r="N74" s="1579"/>
      <c r="O74" s="1579"/>
      <c r="P74" s="1579"/>
      <c r="Q74" s="1579"/>
      <c r="R74" s="1579"/>
      <c r="S74" s="1579"/>
      <c r="T74" s="1579"/>
      <c r="U74" s="1579"/>
      <c r="V74" s="1579"/>
      <c r="W74" s="1579"/>
      <c r="X74" s="1579"/>
      <c r="Y74" s="1579"/>
      <c r="Z74" s="1579"/>
      <c r="AA74" s="1579"/>
      <c r="AB74" s="1579"/>
      <c r="AC74" s="1579"/>
      <c r="AD74" s="1579"/>
      <c r="AE74" s="1579"/>
      <c r="AF74" s="1579"/>
      <c r="AG74" s="1579"/>
      <c r="AH74" s="1580" t="s">
        <v>2181</v>
      </c>
      <c r="AI74" s="1581"/>
      <c r="AJ74" s="1581"/>
      <c r="AK74" s="1582"/>
      <c r="AL74" s="262"/>
      <c r="AM74" s="241"/>
    </row>
    <row r="75" spans="1:39" ht="15" customHeight="1">
      <c r="A75" s="174"/>
      <c r="B75" s="1578" t="s">
        <v>2122</v>
      </c>
      <c r="C75" s="1579"/>
      <c r="D75" s="1579"/>
      <c r="E75" s="1579"/>
      <c r="F75" s="1579"/>
      <c r="G75" s="1579"/>
      <c r="H75" s="1579"/>
      <c r="I75" s="1579"/>
      <c r="J75" s="1579"/>
      <c r="K75" s="1579"/>
      <c r="L75" s="1579"/>
      <c r="M75" s="1579"/>
      <c r="N75" s="1579"/>
      <c r="O75" s="1579"/>
      <c r="P75" s="1579"/>
      <c r="Q75" s="1579"/>
      <c r="R75" s="1579"/>
      <c r="S75" s="1579"/>
      <c r="T75" s="1579"/>
      <c r="U75" s="1579"/>
      <c r="V75" s="1579"/>
      <c r="W75" s="1579"/>
      <c r="X75" s="1579"/>
      <c r="Y75" s="1579"/>
      <c r="Z75" s="1579"/>
      <c r="AA75" s="1579"/>
      <c r="AB75" s="1579"/>
      <c r="AC75" s="1579"/>
      <c r="AD75" s="1579"/>
      <c r="AE75" s="1579"/>
      <c r="AF75" s="1579"/>
      <c r="AG75" s="1579"/>
      <c r="AH75" s="1580" t="s">
        <v>2182</v>
      </c>
      <c r="AI75" s="1581"/>
      <c r="AJ75" s="1581"/>
      <c r="AK75" s="1582"/>
      <c r="AL75" s="262"/>
      <c r="AM75" s="241"/>
    </row>
    <row r="76" spans="1:39" ht="15" customHeight="1">
      <c r="A76" s="174"/>
      <c r="B76" s="1578" t="s">
        <v>2123</v>
      </c>
      <c r="C76" s="1579"/>
      <c r="D76" s="1579"/>
      <c r="E76" s="1579"/>
      <c r="F76" s="1579"/>
      <c r="G76" s="1579"/>
      <c r="H76" s="1579"/>
      <c r="I76" s="1579"/>
      <c r="J76" s="1579"/>
      <c r="K76" s="1579"/>
      <c r="L76" s="1579"/>
      <c r="M76" s="1579"/>
      <c r="N76" s="1579"/>
      <c r="O76" s="1579"/>
      <c r="P76" s="1579"/>
      <c r="Q76" s="1579"/>
      <c r="R76" s="1579"/>
      <c r="S76" s="1579"/>
      <c r="T76" s="1579"/>
      <c r="U76" s="1579"/>
      <c r="V76" s="1579"/>
      <c r="W76" s="1579"/>
      <c r="X76" s="1579"/>
      <c r="Y76" s="1579"/>
      <c r="Z76" s="1579"/>
      <c r="AA76" s="1579"/>
      <c r="AB76" s="1579"/>
      <c r="AC76" s="1579"/>
      <c r="AD76" s="1579"/>
      <c r="AE76" s="1579"/>
      <c r="AF76" s="1579"/>
      <c r="AG76" s="1579"/>
      <c r="AH76" s="1580" t="s">
        <v>2183</v>
      </c>
      <c r="AI76" s="1581"/>
      <c r="AJ76" s="1581"/>
      <c r="AK76" s="1582"/>
      <c r="AL76" s="262"/>
      <c r="AM76" s="241"/>
    </row>
    <row r="77" spans="1:39" ht="15" customHeight="1">
      <c r="A77" s="174"/>
      <c r="B77" s="1578" t="s">
        <v>2124</v>
      </c>
      <c r="C77" s="1579"/>
      <c r="D77" s="1579"/>
      <c r="E77" s="1579"/>
      <c r="F77" s="1579"/>
      <c r="G77" s="1579"/>
      <c r="H77" s="1579"/>
      <c r="I77" s="1579"/>
      <c r="J77" s="1579"/>
      <c r="K77" s="1579"/>
      <c r="L77" s="1579"/>
      <c r="M77" s="1579"/>
      <c r="N77" s="1579"/>
      <c r="O77" s="1579"/>
      <c r="P77" s="1579"/>
      <c r="Q77" s="1579"/>
      <c r="R77" s="1579"/>
      <c r="S77" s="1579"/>
      <c r="T77" s="1579"/>
      <c r="U77" s="1579"/>
      <c r="V77" s="1579"/>
      <c r="W77" s="1579"/>
      <c r="X77" s="1579"/>
      <c r="Y77" s="1579"/>
      <c r="Z77" s="1579"/>
      <c r="AA77" s="1579"/>
      <c r="AB77" s="1579"/>
      <c r="AC77" s="1579"/>
      <c r="AD77" s="1579"/>
      <c r="AE77" s="1579"/>
      <c r="AF77" s="1579"/>
      <c r="AG77" s="1579"/>
      <c r="AH77" s="1580" t="s">
        <v>2184</v>
      </c>
      <c r="AI77" s="1581"/>
      <c r="AJ77" s="1581"/>
      <c r="AK77" s="1582"/>
      <c r="AL77" s="262"/>
      <c r="AM77" s="241"/>
    </row>
    <row r="78" spans="1:39" ht="15" customHeight="1">
      <c r="A78" s="174"/>
      <c r="B78" s="1578" t="s">
        <v>2125</v>
      </c>
      <c r="C78" s="1579"/>
      <c r="D78" s="1579"/>
      <c r="E78" s="1579"/>
      <c r="F78" s="1579"/>
      <c r="G78" s="1579"/>
      <c r="H78" s="1579"/>
      <c r="I78" s="1579"/>
      <c r="J78" s="1579"/>
      <c r="K78" s="1579"/>
      <c r="L78" s="1579"/>
      <c r="M78" s="1579"/>
      <c r="N78" s="1579"/>
      <c r="O78" s="1579"/>
      <c r="P78" s="1579"/>
      <c r="Q78" s="1579"/>
      <c r="R78" s="1579"/>
      <c r="S78" s="1579"/>
      <c r="T78" s="1579"/>
      <c r="U78" s="1579"/>
      <c r="V78" s="1579"/>
      <c r="W78" s="1579"/>
      <c r="X78" s="1579"/>
      <c r="Y78" s="1579"/>
      <c r="Z78" s="1579"/>
      <c r="AA78" s="1579"/>
      <c r="AB78" s="1579"/>
      <c r="AC78" s="1579"/>
      <c r="AD78" s="1579"/>
      <c r="AE78" s="1579"/>
      <c r="AF78" s="1579"/>
      <c r="AG78" s="1579"/>
      <c r="AH78" s="1580" t="s">
        <v>2299</v>
      </c>
      <c r="AI78" s="1581"/>
      <c r="AJ78" s="1581"/>
      <c r="AK78" s="1582"/>
      <c r="AL78" s="262"/>
      <c r="AM78" s="241"/>
    </row>
    <row r="79" spans="1:39" ht="15" customHeight="1">
      <c r="A79" s="174"/>
      <c r="B79" s="1578" t="s">
        <v>2126</v>
      </c>
      <c r="C79" s="1579"/>
      <c r="D79" s="1579"/>
      <c r="E79" s="1579"/>
      <c r="F79" s="1579"/>
      <c r="G79" s="1579"/>
      <c r="H79" s="1579"/>
      <c r="I79" s="1579"/>
      <c r="J79" s="1579"/>
      <c r="K79" s="1579"/>
      <c r="L79" s="1579"/>
      <c r="M79" s="1579"/>
      <c r="N79" s="1579"/>
      <c r="O79" s="1579"/>
      <c r="P79" s="1579"/>
      <c r="Q79" s="1579"/>
      <c r="R79" s="1579"/>
      <c r="S79" s="1579"/>
      <c r="T79" s="1579"/>
      <c r="U79" s="1579"/>
      <c r="V79" s="1579"/>
      <c r="W79" s="1579"/>
      <c r="X79" s="1579"/>
      <c r="Y79" s="1579"/>
      <c r="Z79" s="1579"/>
      <c r="AA79" s="1579"/>
      <c r="AB79" s="1579"/>
      <c r="AC79" s="1579"/>
      <c r="AD79" s="1579"/>
      <c r="AE79" s="1579"/>
      <c r="AF79" s="1579"/>
      <c r="AG79" s="1579"/>
      <c r="AH79" s="1580" t="s">
        <v>2185</v>
      </c>
      <c r="AI79" s="1581"/>
      <c r="AJ79" s="1581"/>
      <c r="AK79" s="1582"/>
      <c r="AL79" s="262"/>
      <c r="AM79" s="241"/>
    </row>
    <row r="80" spans="1:39" ht="15" customHeight="1">
      <c r="A80" s="174"/>
      <c r="B80" s="1578" t="s">
        <v>2127</v>
      </c>
      <c r="C80" s="1579"/>
      <c r="D80" s="1579"/>
      <c r="E80" s="1579"/>
      <c r="F80" s="1579"/>
      <c r="G80" s="1579"/>
      <c r="H80" s="1579"/>
      <c r="I80" s="1579"/>
      <c r="J80" s="1579"/>
      <c r="K80" s="1579"/>
      <c r="L80" s="1579"/>
      <c r="M80" s="1579"/>
      <c r="N80" s="1579"/>
      <c r="O80" s="1579"/>
      <c r="P80" s="1579"/>
      <c r="Q80" s="1579"/>
      <c r="R80" s="1579"/>
      <c r="S80" s="1579"/>
      <c r="T80" s="1579"/>
      <c r="U80" s="1579"/>
      <c r="V80" s="1579"/>
      <c r="W80" s="1579"/>
      <c r="X80" s="1579"/>
      <c r="Y80" s="1579"/>
      <c r="Z80" s="1579"/>
      <c r="AA80" s="1579"/>
      <c r="AB80" s="1579"/>
      <c r="AC80" s="1579"/>
      <c r="AD80" s="1579"/>
      <c r="AE80" s="1579"/>
      <c r="AF80" s="1579"/>
      <c r="AG80" s="1579"/>
      <c r="AH80" s="1580" t="s">
        <v>2187</v>
      </c>
      <c r="AI80" s="1581"/>
      <c r="AJ80" s="1581"/>
      <c r="AK80" s="1582"/>
      <c r="AL80" s="262"/>
      <c r="AM80" s="241"/>
    </row>
    <row r="81" spans="1:39" ht="15" customHeight="1">
      <c r="A81" s="174"/>
      <c r="B81" s="1578" t="s">
        <v>2186</v>
      </c>
      <c r="C81" s="1579"/>
      <c r="D81" s="1579"/>
      <c r="E81" s="1579"/>
      <c r="F81" s="1579"/>
      <c r="G81" s="1579"/>
      <c r="H81" s="1579"/>
      <c r="I81" s="1579"/>
      <c r="J81" s="1579"/>
      <c r="K81" s="1579"/>
      <c r="L81" s="1579"/>
      <c r="M81" s="1579"/>
      <c r="N81" s="1579"/>
      <c r="O81" s="1579"/>
      <c r="P81" s="1579"/>
      <c r="Q81" s="1579"/>
      <c r="R81" s="1579"/>
      <c r="S81" s="1579"/>
      <c r="T81" s="1579"/>
      <c r="U81" s="1579"/>
      <c r="V81" s="1579"/>
      <c r="W81" s="1579"/>
      <c r="X81" s="1579"/>
      <c r="Y81" s="1579"/>
      <c r="Z81" s="1579"/>
      <c r="AA81" s="1579"/>
      <c r="AB81" s="1579"/>
      <c r="AC81" s="1579"/>
      <c r="AD81" s="1579"/>
      <c r="AE81" s="1579"/>
      <c r="AF81" s="1579"/>
      <c r="AG81" s="1579"/>
      <c r="AH81" s="1580" t="s">
        <v>2188</v>
      </c>
      <c r="AI81" s="1581"/>
      <c r="AJ81" s="1581"/>
      <c r="AK81" s="1582"/>
      <c r="AL81" s="262"/>
      <c r="AM81" s="241"/>
    </row>
    <row r="82" spans="1:39" ht="15" customHeight="1">
      <c r="A82" s="174"/>
      <c r="B82" s="1578" t="s">
        <v>2128</v>
      </c>
      <c r="C82" s="1579"/>
      <c r="D82" s="1579"/>
      <c r="E82" s="1579"/>
      <c r="F82" s="1579"/>
      <c r="G82" s="1579"/>
      <c r="H82" s="1579"/>
      <c r="I82" s="1579"/>
      <c r="J82" s="1579"/>
      <c r="K82" s="1579"/>
      <c r="L82" s="1579"/>
      <c r="M82" s="1579"/>
      <c r="N82" s="1579"/>
      <c r="O82" s="1579"/>
      <c r="P82" s="1579"/>
      <c r="Q82" s="1579"/>
      <c r="R82" s="1579"/>
      <c r="S82" s="1579"/>
      <c r="T82" s="1579"/>
      <c r="U82" s="1579"/>
      <c r="V82" s="1579"/>
      <c r="W82" s="1579"/>
      <c r="X82" s="1579"/>
      <c r="Y82" s="1579"/>
      <c r="Z82" s="1579"/>
      <c r="AA82" s="1579"/>
      <c r="AB82" s="1579"/>
      <c r="AC82" s="1579"/>
      <c r="AD82" s="1579"/>
      <c r="AE82" s="1579"/>
      <c r="AF82" s="1579"/>
      <c r="AG82" s="1579"/>
      <c r="AH82" s="1580" t="s">
        <v>2189</v>
      </c>
      <c r="AI82" s="1581"/>
      <c r="AJ82" s="1581"/>
      <c r="AK82" s="1582"/>
      <c r="AL82" s="262"/>
      <c r="AM82" s="241"/>
    </row>
    <row r="83" spans="1:39" ht="15" customHeight="1">
      <c r="A83" s="174"/>
      <c r="B83" s="1578" t="s">
        <v>2129</v>
      </c>
      <c r="C83" s="1579"/>
      <c r="D83" s="1579"/>
      <c r="E83" s="1579"/>
      <c r="F83" s="1579"/>
      <c r="G83" s="1579"/>
      <c r="H83" s="1579"/>
      <c r="I83" s="1579"/>
      <c r="J83" s="1579"/>
      <c r="K83" s="1579"/>
      <c r="L83" s="1579"/>
      <c r="M83" s="1579"/>
      <c r="N83" s="1579"/>
      <c r="O83" s="1579"/>
      <c r="P83" s="1579"/>
      <c r="Q83" s="1579"/>
      <c r="R83" s="1579"/>
      <c r="S83" s="1579"/>
      <c r="T83" s="1579"/>
      <c r="U83" s="1579"/>
      <c r="V83" s="1579"/>
      <c r="W83" s="1579"/>
      <c r="X83" s="1579"/>
      <c r="Y83" s="1579"/>
      <c r="Z83" s="1579"/>
      <c r="AA83" s="1579"/>
      <c r="AB83" s="1579"/>
      <c r="AC83" s="1579"/>
      <c r="AD83" s="1579"/>
      <c r="AE83" s="1579"/>
      <c r="AF83" s="1579"/>
      <c r="AG83" s="1579"/>
      <c r="AH83" s="1580" t="s">
        <v>2190</v>
      </c>
      <c r="AI83" s="1581"/>
      <c r="AJ83" s="1581"/>
      <c r="AK83" s="1582"/>
      <c r="AL83" s="262"/>
      <c r="AM83" s="241"/>
    </row>
    <row r="84" spans="1:39" ht="15" customHeight="1">
      <c r="A84" s="174"/>
      <c r="B84" s="1578" t="s">
        <v>2130</v>
      </c>
      <c r="C84" s="1579"/>
      <c r="D84" s="1579"/>
      <c r="E84" s="1579"/>
      <c r="F84" s="1579"/>
      <c r="G84" s="1579"/>
      <c r="H84" s="1579"/>
      <c r="I84" s="1579"/>
      <c r="J84" s="1579"/>
      <c r="K84" s="1579"/>
      <c r="L84" s="1579"/>
      <c r="M84" s="1579"/>
      <c r="N84" s="1579"/>
      <c r="O84" s="1579"/>
      <c r="P84" s="1579"/>
      <c r="Q84" s="1579"/>
      <c r="R84" s="1579"/>
      <c r="S84" s="1579"/>
      <c r="T84" s="1579"/>
      <c r="U84" s="1579"/>
      <c r="V84" s="1579"/>
      <c r="W84" s="1579"/>
      <c r="X84" s="1579"/>
      <c r="Y84" s="1579"/>
      <c r="Z84" s="1579"/>
      <c r="AA84" s="1579"/>
      <c r="AB84" s="1579"/>
      <c r="AC84" s="1579"/>
      <c r="AD84" s="1579"/>
      <c r="AE84" s="1579"/>
      <c r="AF84" s="1579"/>
      <c r="AG84" s="1579"/>
      <c r="AH84" s="1580" t="s">
        <v>2191</v>
      </c>
      <c r="AI84" s="1581"/>
      <c r="AJ84" s="1581"/>
      <c r="AK84" s="1582"/>
      <c r="AL84" s="262"/>
      <c r="AM84" s="241"/>
    </row>
    <row r="85" spans="1:39" ht="15" customHeight="1">
      <c r="A85" s="174"/>
      <c r="B85" s="1578" t="s">
        <v>2295</v>
      </c>
      <c r="C85" s="1579"/>
      <c r="D85" s="1579"/>
      <c r="E85" s="1579"/>
      <c r="F85" s="1579"/>
      <c r="G85" s="1579"/>
      <c r="H85" s="1579"/>
      <c r="I85" s="1579"/>
      <c r="J85" s="1579"/>
      <c r="K85" s="1579"/>
      <c r="L85" s="1579"/>
      <c r="M85" s="1579"/>
      <c r="N85" s="1579"/>
      <c r="O85" s="1579"/>
      <c r="P85" s="1579"/>
      <c r="Q85" s="1579"/>
      <c r="R85" s="1579"/>
      <c r="S85" s="1579"/>
      <c r="T85" s="1579"/>
      <c r="U85" s="1579"/>
      <c r="V85" s="1579"/>
      <c r="W85" s="1579"/>
      <c r="X85" s="1579"/>
      <c r="Y85" s="1579"/>
      <c r="Z85" s="1579"/>
      <c r="AA85" s="1579"/>
      <c r="AB85" s="1579"/>
      <c r="AC85" s="1579"/>
      <c r="AD85" s="1579"/>
      <c r="AE85" s="1579"/>
      <c r="AF85" s="1579"/>
      <c r="AG85" s="1579"/>
      <c r="AH85" s="1580" t="s">
        <v>2192</v>
      </c>
      <c r="AI85" s="1581"/>
      <c r="AJ85" s="1581"/>
      <c r="AK85" s="1582"/>
      <c r="AL85" s="262"/>
      <c r="AM85" s="241"/>
    </row>
    <row r="86" spans="1:39" ht="15" customHeight="1">
      <c r="A86" s="174"/>
      <c r="B86" s="1578" t="s">
        <v>2296</v>
      </c>
      <c r="C86" s="1579"/>
      <c r="D86" s="1579"/>
      <c r="E86" s="1579"/>
      <c r="F86" s="1579"/>
      <c r="G86" s="1579"/>
      <c r="H86" s="1579"/>
      <c r="I86" s="1579"/>
      <c r="J86" s="1579"/>
      <c r="K86" s="1579"/>
      <c r="L86" s="1579"/>
      <c r="M86" s="1579"/>
      <c r="N86" s="1579"/>
      <c r="O86" s="1579"/>
      <c r="P86" s="1579"/>
      <c r="Q86" s="1579"/>
      <c r="R86" s="1579"/>
      <c r="S86" s="1579"/>
      <c r="T86" s="1579"/>
      <c r="U86" s="1579"/>
      <c r="V86" s="1579"/>
      <c r="W86" s="1579"/>
      <c r="X86" s="1579"/>
      <c r="Y86" s="1579"/>
      <c r="Z86" s="1579"/>
      <c r="AA86" s="1579"/>
      <c r="AB86" s="1579"/>
      <c r="AC86" s="1579"/>
      <c r="AD86" s="1579"/>
      <c r="AE86" s="1579"/>
      <c r="AF86" s="1579"/>
      <c r="AG86" s="1579"/>
      <c r="AH86" s="1580" t="s">
        <v>2196</v>
      </c>
      <c r="AI86" s="1581"/>
      <c r="AJ86" s="1581"/>
      <c r="AK86" s="1582"/>
      <c r="AL86" s="262"/>
      <c r="AM86" s="241"/>
    </row>
    <row r="87" spans="1:39" ht="27.6" customHeight="1">
      <c r="A87" s="174"/>
      <c r="B87" s="1578" t="s">
        <v>2297</v>
      </c>
      <c r="C87" s="1579"/>
      <c r="D87" s="1579"/>
      <c r="E87" s="1579"/>
      <c r="F87" s="1579"/>
      <c r="G87" s="1579"/>
      <c r="H87" s="1579"/>
      <c r="I87" s="1579"/>
      <c r="J87" s="1579"/>
      <c r="K87" s="1579"/>
      <c r="L87" s="1579"/>
      <c r="M87" s="1579"/>
      <c r="N87" s="1579"/>
      <c r="O87" s="1579"/>
      <c r="P87" s="1579"/>
      <c r="Q87" s="1579"/>
      <c r="R87" s="1579"/>
      <c r="S87" s="1579"/>
      <c r="T87" s="1579"/>
      <c r="U87" s="1579"/>
      <c r="V87" s="1579"/>
      <c r="W87" s="1579"/>
      <c r="X87" s="1579"/>
      <c r="Y87" s="1579"/>
      <c r="Z87" s="1579"/>
      <c r="AA87" s="1579"/>
      <c r="AB87" s="1579"/>
      <c r="AC87" s="1579"/>
      <c r="AD87" s="1579"/>
      <c r="AE87" s="1579"/>
      <c r="AF87" s="1579"/>
      <c r="AG87" s="1579"/>
      <c r="AH87" s="1585" t="s">
        <v>2195</v>
      </c>
      <c r="AI87" s="1586"/>
      <c r="AJ87" s="1586"/>
      <c r="AK87" s="1587"/>
      <c r="AL87" s="263"/>
      <c r="AM87" s="241"/>
    </row>
    <row r="88" spans="1:39" ht="15" customHeight="1">
      <c r="A88" s="174"/>
      <c r="B88" s="1578" t="s">
        <v>2298</v>
      </c>
      <c r="C88" s="1579"/>
      <c r="D88" s="1579"/>
      <c r="E88" s="1579"/>
      <c r="F88" s="1579"/>
      <c r="G88" s="1579"/>
      <c r="H88" s="1579"/>
      <c r="I88" s="1579"/>
      <c r="J88" s="1579"/>
      <c r="K88" s="1579"/>
      <c r="L88" s="1579"/>
      <c r="M88" s="1579"/>
      <c r="N88" s="1579"/>
      <c r="O88" s="1579"/>
      <c r="P88" s="1579"/>
      <c r="Q88" s="1579"/>
      <c r="R88" s="1579"/>
      <c r="S88" s="1579"/>
      <c r="T88" s="1579"/>
      <c r="U88" s="1579"/>
      <c r="V88" s="1579"/>
      <c r="W88" s="1579"/>
      <c r="X88" s="1579"/>
      <c r="Y88" s="1579"/>
      <c r="Z88" s="1579"/>
      <c r="AA88" s="1579"/>
      <c r="AB88" s="1579"/>
      <c r="AC88" s="1579"/>
      <c r="AD88" s="1579"/>
      <c r="AE88" s="1579"/>
      <c r="AF88" s="1579"/>
      <c r="AG88" s="1579"/>
      <c r="AH88" s="1585" t="s">
        <v>2194</v>
      </c>
      <c r="AI88" s="1586"/>
      <c r="AJ88" s="1586"/>
      <c r="AK88" s="1587"/>
      <c r="AL88" s="263"/>
      <c r="AM88" s="241"/>
    </row>
    <row r="89" spans="1:39" ht="15" customHeight="1">
      <c r="A89" s="174"/>
      <c r="B89" s="1578" t="s">
        <v>2131</v>
      </c>
      <c r="C89" s="1579"/>
      <c r="D89" s="1579"/>
      <c r="E89" s="1579"/>
      <c r="F89" s="1579"/>
      <c r="G89" s="1579"/>
      <c r="H89" s="1579"/>
      <c r="I89" s="1579"/>
      <c r="J89" s="1579"/>
      <c r="K89" s="1579"/>
      <c r="L89" s="1579"/>
      <c r="M89" s="1579"/>
      <c r="N89" s="1579"/>
      <c r="O89" s="1579"/>
      <c r="P89" s="1579"/>
      <c r="Q89" s="1579"/>
      <c r="R89" s="1579"/>
      <c r="S89" s="1579"/>
      <c r="T89" s="1579"/>
      <c r="U89" s="1579"/>
      <c r="V89" s="1579"/>
      <c r="W89" s="1579"/>
      <c r="X89" s="1579"/>
      <c r="Y89" s="1579"/>
      <c r="Z89" s="1579"/>
      <c r="AA89" s="1579"/>
      <c r="AB89" s="1579"/>
      <c r="AC89" s="1579"/>
      <c r="AD89" s="1579"/>
      <c r="AE89" s="1579"/>
      <c r="AF89" s="1579"/>
      <c r="AG89" s="1579"/>
      <c r="AH89" s="1580" t="s">
        <v>2197</v>
      </c>
      <c r="AI89" s="1581"/>
      <c r="AJ89" s="1581"/>
      <c r="AK89" s="1582"/>
      <c r="AL89" s="262"/>
      <c r="AM89" s="241"/>
    </row>
    <row r="90" spans="1:39" ht="15" customHeight="1">
      <c r="A90" s="174"/>
      <c r="B90" s="1578" t="s">
        <v>2132</v>
      </c>
      <c r="C90" s="1579"/>
      <c r="D90" s="1579"/>
      <c r="E90" s="1579"/>
      <c r="F90" s="1579"/>
      <c r="G90" s="1579"/>
      <c r="H90" s="1579"/>
      <c r="I90" s="1579"/>
      <c r="J90" s="1579"/>
      <c r="K90" s="1579"/>
      <c r="L90" s="1579"/>
      <c r="M90" s="1579"/>
      <c r="N90" s="1579"/>
      <c r="O90" s="1579"/>
      <c r="P90" s="1579"/>
      <c r="Q90" s="1579"/>
      <c r="R90" s="1579"/>
      <c r="S90" s="1579"/>
      <c r="T90" s="1579"/>
      <c r="U90" s="1579"/>
      <c r="V90" s="1579"/>
      <c r="W90" s="1579"/>
      <c r="X90" s="1579"/>
      <c r="Y90" s="1579"/>
      <c r="Z90" s="1579"/>
      <c r="AA90" s="1579"/>
      <c r="AB90" s="1579"/>
      <c r="AC90" s="1579"/>
      <c r="AD90" s="1579"/>
      <c r="AE90" s="1579"/>
      <c r="AF90" s="1579"/>
      <c r="AG90" s="1579"/>
      <c r="AH90" s="1580" t="s">
        <v>2198</v>
      </c>
      <c r="AI90" s="1581"/>
      <c r="AJ90" s="1581"/>
      <c r="AK90" s="1582"/>
      <c r="AL90" s="262"/>
      <c r="AM90" s="241"/>
    </row>
    <row r="91" spans="1:39" ht="15" customHeight="1">
      <c r="A91" s="174"/>
      <c r="B91" s="1578" t="s">
        <v>2199</v>
      </c>
      <c r="C91" s="1579"/>
      <c r="D91" s="1579"/>
      <c r="E91" s="1579"/>
      <c r="F91" s="1579"/>
      <c r="G91" s="1579"/>
      <c r="H91" s="1579"/>
      <c r="I91" s="1579"/>
      <c r="J91" s="1579"/>
      <c r="K91" s="1579"/>
      <c r="L91" s="1579"/>
      <c r="M91" s="1579"/>
      <c r="N91" s="1579"/>
      <c r="O91" s="1579"/>
      <c r="P91" s="1579"/>
      <c r="Q91" s="1579"/>
      <c r="R91" s="1579"/>
      <c r="S91" s="1579"/>
      <c r="T91" s="1579"/>
      <c r="U91" s="1579"/>
      <c r="V91" s="1579"/>
      <c r="W91" s="1579"/>
      <c r="X91" s="1579"/>
      <c r="Y91" s="1579"/>
      <c r="Z91" s="1579"/>
      <c r="AA91" s="1579"/>
      <c r="AB91" s="1579"/>
      <c r="AC91" s="1579"/>
      <c r="AD91" s="1579"/>
      <c r="AE91" s="1579"/>
      <c r="AF91" s="1579"/>
      <c r="AG91" s="1579"/>
      <c r="AH91" s="1580" t="s">
        <v>2200</v>
      </c>
      <c r="AI91" s="1581"/>
      <c r="AJ91" s="1581"/>
      <c r="AK91" s="1582"/>
      <c r="AL91" s="262"/>
      <c r="AM91" s="241"/>
    </row>
    <row r="92" spans="1:39" ht="15" customHeight="1">
      <c r="A92" s="174"/>
      <c r="B92" s="1578" t="s">
        <v>2133</v>
      </c>
      <c r="C92" s="1579"/>
      <c r="D92" s="1579"/>
      <c r="E92" s="1579"/>
      <c r="F92" s="1579"/>
      <c r="G92" s="1579"/>
      <c r="H92" s="1579"/>
      <c r="I92" s="1579"/>
      <c r="J92" s="1579"/>
      <c r="K92" s="1579"/>
      <c r="L92" s="1579"/>
      <c r="M92" s="1579"/>
      <c r="N92" s="1579"/>
      <c r="O92" s="1579"/>
      <c r="P92" s="1579"/>
      <c r="Q92" s="1579"/>
      <c r="R92" s="1579"/>
      <c r="S92" s="1579"/>
      <c r="T92" s="1579"/>
      <c r="U92" s="1579"/>
      <c r="V92" s="1579"/>
      <c r="W92" s="1579"/>
      <c r="X92" s="1579"/>
      <c r="Y92" s="1579"/>
      <c r="Z92" s="1579"/>
      <c r="AA92" s="1579"/>
      <c r="AB92" s="1579"/>
      <c r="AC92" s="1579"/>
      <c r="AD92" s="1579"/>
      <c r="AE92" s="1579"/>
      <c r="AF92" s="1579"/>
      <c r="AG92" s="1584"/>
      <c r="AH92" s="1580" t="s">
        <v>2201</v>
      </c>
      <c r="AI92" s="1581"/>
      <c r="AJ92" s="1581"/>
      <c r="AK92" s="1582"/>
      <c r="AL92" s="262"/>
      <c r="AM92" s="241"/>
    </row>
    <row r="93" spans="1:39" ht="15" customHeight="1">
      <c r="A93" s="174"/>
      <c r="B93" s="1578" t="s">
        <v>2134</v>
      </c>
      <c r="C93" s="1579"/>
      <c r="D93" s="1579"/>
      <c r="E93" s="1579"/>
      <c r="F93" s="1579"/>
      <c r="G93" s="1579"/>
      <c r="H93" s="1579"/>
      <c r="I93" s="1579"/>
      <c r="J93" s="1579"/>
      <c r="K93" s="1579"/>
      <c r="L93" s="1579"/>
      <c r="M93" s="1579"/>
      <c r="N93" s="1579"/>
      <c r="O93" s="1579"/>
      <c r="P93" s="1579"/>
      <c r="Q93" s="1579"/>
      <c r="R93" s="1579"/>
      <c r="S93" s="1579"/>
      <c r="T93" s="1579"/>
      <c r="U93" s="1579"/>
      <c r="V93" s="1579"/>
      <c r="W93" s="1579"/>
      <c r="X93" s="1579"/>
      <c r="Y93" s="1579"/>
      <c r="Z93" s="1579"/>
      <c r="AA93" s="1579"/>
      <c r="AB93" s="1579"/>
      <c r="AC93" s="1579"/>
      <c r="AD93" s="1579"/>
      <c r="AE93" s="1579"/>
      <c r="AF93" s="1579"/>
      <c r="AG93" s="1584"/>
      <c r="AH93" s="1580" t="s">
        <v>2202</v>
      </c>
      <c r="AI93" s="1581"/>
      <c r="AJ93" s="1581"/>
      <c r="AK93" s="1582"/>
      <c r="AL93" s="262"/>
      <c r="AM93" s="241"/>
    </row>
    <row r="94" spans="1:39" ht="15" customHeight="1">
      <c r="A94" s="174"/>
      <c r="B94" s="1578" t="s">
        <v>2135</v>
      </c>
      <c r="C94" s="1579"/>
      <c r="D94" s="1579"/>
      <c r="E94" s="1579"/>
      <c r="F94" s="1579"/>
      <c r="G94" s="1579"/>
      <c r="H94" s="1579"/>
      <c r="I94" s="1579"/>
      <c r="J94" s="1579"/>
      <c r="K94" s="1579"/>
      <c r="L94" s="1579"/>
      <c r="M94" s="1579"/>
      <c r="N94" s="1579"/>
      <c r="O94" s="1579"/>
      <c r="P94" s="1579"/>
      <c r="Q94" s="1579"/>
      <c r="R94" s="1579"/>
      <c r="S94" s="1579"/>
      <c r="T94" s="1579"/>
      <c r="U94" s="1579"/>
      <c r="V94" s="1579"/>
      <c r="W94" s="1579"/>
      <c r="X94" s="1579"/>
      <c r="Y94" s="1579"/>
      <c r="Z94" s="1579"/>
      <c r="AA94" s="1579"/>
      <c r="AB94" s="1579"/>
      <c r="AC94" s="1579"/>
      <c r="AD94" s="1579"/>
      <c r="AE94" s="1579"/>
      <c r="AF94" s="1579"/>
      <c r="AG94" s="1584"/>
      <c r="AH94" s="1580" t="s">
        <v>2203</v>
      </c>
      <c r="AI94" s="1581"/>
      <c r="AJ94" s="1581"/>
      <c r="AK94" s="1582"/>
      <c r="AL94" s="262"/>
      <c r="AM94" s="241"/>
    </row>
    <row r="95" spans="1:39" ht="15" customHeight="1">
      <c r="A95" s="174"/>
      <c r="B95" s="1578" t="s">
        <v>2193</v>
      </c>
      <c r="C95" s="1579"/>
      <c r="D95" s="1579"/>
      <c r="E95" s="1579"/>
      <c r="F95" s="1579"/>
      <c r="G95" s="1579"/>
      <c r="H95" s="1579"/>
      <c r="I95" s="1579"/>
      <c r="J95" s="1579"/>
      <c r="K95" s="1579"/>
      <c r="L95" s="1579"/>
      <c r="M95" s="1579"/>
      <c r="N95" s="1579"/>
      <c r="O95" s="1579"/>
      <c r="P95" s="1579"/>
      <c r="Q95" s="1579"/>
      <c r="R95" s="1579"/>
      <c r="S95" s="1579"/>
      <c r="T95" s="1579"/>
      <c r="U95" s="1579"/>
      <c r="V95" s="1579"/>
      <c r="W95" s="1579"/>
      <c r="X95" s="1579"/>
      <c r="Y95" s="1579"/>
      <c r="Z95" s="1579"/>
      <c r="AA95" s="1579"/>
      <c r="AB95" s="1579"/>
      <c r="AC95" s="1579"/>
      <c r="AD95" s="1579"/>
      <c r="AE95" s="1579"/>
      <c r="AF95" s="1579"/>
      <c r="AG95" s="1584"/>
      <c r="AH95" s="1585" t="s">
        <v>2204</v>
      </c>
      <c r="AI95" s="1586"/>
      <c r="AJ95" s="1586"/>
      <c r="AK95" s="1587"/>
      <c r="AL95" s="263"/>
      <c r="AM95" s="241"/>
    </row>
    <row r="96" spans="1:39" ht="15" customHeight="1">
      <c r="A96" s="174"/>
      <c r="B96" s="1578" t="s">
        <v>2136</v>
      </c>
      <c r="C96" s="1579"/>
      <c r="D96" s="1579"/>
      <c r="E96" s="1579"/>
      <c r="F96" s="1579"/>
      <c r="G96" s="1579"/>
      <c r="H96" s="1579"/>
      <c r="I96" s="1579"/>
      <c r="J96" s="1579"/>
      <c r="K96" s="1579"/>
      <c r="L96" s="1579"/>
      <c r="M96" s="1579"/>
      <c r="N96" s="1579"/>
      <c r="O96" s="1579"/>
      <c r="P96" s="1579"/>
      <c r="Q96" s="1579"/>
      <c r="R96" s="1579"/>
      <c r="S96" s="1579"/>
      <c r="T96" s="1579"/>
      <c r="U96" s="1579"/>
      <c r="V96" s="1579"/>
      <c r="W96" s="1579"/>
      <c r="X96" s="1579"/>
      <c r="Y96" s="1579"/>
      <c r="Z96" s="1579"/>
      <c r="AA96" s="1579"/>
      <c r="AB96" s="1579"/>
      <c r="AC96" s="1579"/>
      <c r="AD96" s="1579"/>
      <c r="AE96" s="1579"/>
      <c r="AF96" s="1579"/>
      <c r="AG96" s="1584"/>
      <c r="AH96" s="1585" t="s">
        <v>2205</v>
      </c>
      <c r="AI96" s="1586"/>
      <c r="AJ96" s="1586"/>
      <c r="AK96" s="1587"/>
      <c r="AL96" s="263"/>
      <c r="AM96" s="241"/>
    </row>
    <row r="97" spans="1:39" ht="15" customHeight="1">
      <c r="A97" s="174"/>
      <c r="B97" s="1578" t="s">
        <v>2137</v>
      </c>
      <c r="C97" s="1579"/>
      <c r="D97" s="1579"/>
      <c r="E97" s="1579"/>
      <c r="F97" s="1579"/>
      <c r="G97" s="1579"/>
      <c r="H97" s="1579"/>
      <c r="I97" s="1579"/>
      <c r="J97" s="1579"/>
      <c r="K97" s="1579"/>
      <c r="L97" s="1579"/>
      <c r="M97" s="1579"/>
      <c r="N97" s="1579"/>
      <c r="O97" s="1579"/>
      <c r="P97" s="1579"/>
      <c r="Q97" s="1579"/>
      <c r="R97" s="1579"/>
      <c r="S97" s="1579"/>
      <c r="T97" s="1579"/>
      <c r="U97" s="1579"/>
      <c r="V97" s="1579"/>
      <c r="W97" s="1579"/>
      <c r="X97" s="1579"/>
      <c r="Y97" s="1579"/>
      <c r="Z97" s="1579"/>
      <c r="AA97" s="1579"/>
      <c r="AB97" s="1579"/>
      <c r="AC97" s="1579"/>
      <c r="AD97" s="1579"/>
      <c r="AE97" s="1579"/>
      <c r="AF97" s="1579"/>
      <c r="AG97" s="1584"/>
      <c r="AH97" s="1585" t="s">
        <v>2206</v>
      </c>
      <c r="AI97" s="1586"/>
      <c r="AJ97" s="1586"/>
      <c r="AK97" s="1587"/>
      <c r="AL97" s="263"/>
      <c r="AM97" s="241"/>
    </row>
    <row r="98" spans="1:39" ht="15" customHeight="1">
      <c r="A98" s="174"/>
      <c r="B98" s="1578" t="s">
        <v>2208</v>
      </c>
      <c r="C98" s="1579"/>
      <c r="D98" s="1579"/>
      <c r="E98" s="1579"/>
      <c r="F98" s="1579"/>
      <c r="G98" s="1579"/>
      <c r="H98" s="1579"/>
      <c r="I98" s="1579"/>
      <c r="J98" s="1579"/>
      <c r="K98" s="1579"/>
      <c r="L98" s="1579"/>
      <c r="M98" s="1579"/>
      <c r="N98" s="1579"/>
      <c r="O98" s="1579"/>
      <c r="P98" s="1579"/>
      <c r="Q98" s="1579"/>
      <c r="R98" s="1579"/>
      <c r="S98" s="1579"/>
      <c r="T98" s="1579"/>
      <c r="U98" s="1579"/>
      <c r="V98" s="1579"/>
      <c r="W98" s="1579"/>
      <c r="X98" s="1579"/>
      <c r="Y98" s="1579"/>
      <c r="Z98" s="1579"/>
      <c r="AA98" s="1579"/>
      <c r="AB98" s="1579"/>
      <c r="AC98" s="1579"/>
      <c r="AD98" s="1579"/>
      <c r="AE98" s="1579"/>
      <c r="AF98" s="1579"/>
      <c r="AG98" s="1584"/>
      <c r="AH98" s="1585" t="s">
        <v>2207</v>
      </c>
      <c r="AI98" s="1586"/>
      <c r="AJ98" s="1586"/>
      <c r="AK98" s="1587"/>
      <c r="AL98" s="263"/>
      <c r="AM98" s="241"/>
    </row>
    <row r="99" spans="1:39" ht="15" customHeight="1">
      <c r="A99" s="174"/>
      <c r="B99" s="1578" t="s">
        <v>2138</v>
      </c>
      <c r="C99" s="1579"/>
      <c r="D99" s="1579"/>
      <c r="E99" s="1579"/>
      <c r="F99" s="1579"/>
      <c r="G99" s="1579"/>
      <c r="H99" s="1579"/>
      <c r="I99" s="1579"/>
      <c r="J99" s="1579"/>
      <c r="K99" s="1579"/>
      <c r="L99" s="1579"/>
      <c r="M99" s="1579"/>
      <c r="N99" s="1579"/>
      <c r="O99" s="1579"/>
      <c r="P99" s="1579"/>
      <c r="Q99" s="1579"/>
      <c r="R99" s="1579"/>
      <c r="S99" s="1579"/>
      <c r="T99" s="1579"/>
      <c r="U99" s="1579"/>
      <c r="V99" s="1579"/>
      <c r="W99" s="1579"/>
      <c r="X99" s="1579"/>
      <c r="Y99" s="1579"/>
      <c r="Z99" s="1579"/>
      <c r="AA99" s="1579"/>
      <c r="AB99" s="1579"/>
      <c r="AC99" s="1579"/>
      <c r="AD99" s="1579"/>
      <c r="AE99" s="1579"/>
      <c r="AF99" s="1579"/>
      <c r="AG99" s="1584"/>
      <c r="AH99" s="1585" t="s">
        <v>2209</v>
      </c>
      <c r="AI99" s="1586"/>
      <c r="AJ99" s="1586"/>
      <c r="AK99" s="1587"/>
      <c r="AL99" s="263"/>
      <c r="AM99" s="241"/>
    </row>
    <row r="100" spans="1:39" ht="15" customHeight="1">
      <c r="A100" s="174"/>
      <c r="B100" s="1578" t="s">
        <v>2139</v>
      </c>
      <c r="C100" s="1579"/>
      <c r="D100" s="1579"/>
      <c r="E100" s="1579"/>
      <c r="F100" s="1579"/>
      <c r="G100" s="1579"/>
      <c r="H100" s="1579"/>
      <c r="I100" s="1579"/>
      <c r="J100" s="1579"/>
      <c r="K100" s="1579"/>
      <c r="L100" s="1579"/>
      <c r="M100" s="1579"/>
      <c r="N100" s="1579"/>
      <c r="O100" s="1579"/>
      <c r="P100" s="1579"/>
      <c r="Q100" s="1579"/>
      <c r="R100" s="1579"/>
      <c r="S100" s="1579"/>
      <c r="T100" s="1579"/>
      <c r="U100" s="1579"/>
      <c r="V100" s="1579"/>
      <c r="W100" s="1579"/>
      <c r="X100" s="1579"/>
      <c r="Y100" s="1579"/>
      <c r="Z100" s="1579"/>
      <c r="AA100" s="1579"/>
      <c r="AB100" s="1579"/>
      <c r="AC100" s="1579"/>
      <c r="AD100" s="1579"/>
      <c r="AE100" s="1579"/>
      <c r="AF100" s="1579"/>
      <c r="AG100" s="1584"/>
      <c r="AH100" s="1585" t="s">
        <v>2210</v>
      </c>
      <c r="AI100" s="1586"/>
      <c r="AJ100" s="1586"/>
      <c r="AK100" s="1587"/>
      <c r="AL100" s="263"/>
      <c r="AM100" s="241"/>
    </row>
    <row r="101" spans="1:39" ht="15" customHeight="1">
      <c r="A101" s="174"/>
      <c r="B101" s="1578" t="s">
        <v>2140</v>
      </c>
      <c r="C101" s="1579"/>
      <c r="D101" s="1579"/>
      <c r="E101" s="1579"/>
      <c r="F101" s="1579"/>
      <c r="G101" s="1579"/>
      <c r="H101" s="1579"/>
      <c r="I101" s="1579"/>
      <c r="J101" s="1579"/>
      <c r="K101" s="1579"/>
      <c r="L101" s="1579"/>
      <c r="M101" s="1579"/>
      <c r="N101" s="1579"/>
      <c r="O101" s="1579"/>
      <c r="P101" s="1579"/>
      <c r="Q101" s="1579"/>
      <c r="R101" s="1579"/>
      <c r="S101" s="1579"/>
      <c r="T101" s="1579"/>
      <c r="U101" s="1579"/>
      <c r="V101" s="1579"/>
      <c r="W101" s="1579"/>
      <c r="X101" s="1579"/>
      <c r="Y101" s="1579"/>
      <c r="Z101" s="1579"/>
      <c r="AA101" s="1579"/>
      <c r="AB101" s="1579"/>
      <c r="AC101" s="1579"/>
      <c r="AD101" s="1579"/>
      <c r="AE101" s="1579"/>
      <c r="AF101" s="1579"/>
      <c r="AG101" s="1584"/>
      <c r="AH101" s="1585" t="s">
        <v>2211</v>
      </c>
      <c r="AI101" s="1586"/>
      <c r="AJ101" s="1586"/>
      <c r="AK101" s="1587"/>
      <c r="AL101" s="263"/>
      <c r="AM101" s="241"/>
    </row>
    <row r="102" spans="1:39" ht="15" customHeight="1">
      <c r="A102" s="174"/>
      <c r="B102" s="1578" t="s">
        <v>2141</v>
      </c>
      <c r="C102" s="1579"/>
      <c r="D102" s="1579"/>
      <c r="E102" s="1579"/>
      <c r="F102" s="1579"/>
      <c r="G102" s="1579"/>
      <c r="H102" s="1579"/>
      <c r="I102" s="1579"/>
      <c r="J102" s="1579"/>
      <c r="K102" s="1579"/>
      <c r="L102" s="1579"/>
      <c r="M102" s="1579"/>
      <c r="N102" s="1579"/>
      <c r="O102" s="1579"/>
      <c r="P102" s="1579"/>
      <c r="Q102" s="1579"/>
      <c r="R102" s="1579"/>
      <c r="S102" s="1579"/>
      <c r="T102" s="1579"/>
      <c r="U102" s="1579"/>
      <c r="V102" s="1579"/>
      <c r="W102" s="1579"/>
      <c r="X102" s="1579"/>
      <c r="Y102" s="1579"/>
      <c r="Z102" s="1579"/>
      <c r="AA102" s="1579"/>
      <c r="AB102" s="1579"/>
      <c r="AC102" s="1579"/>
      <c r="AD102" s="1579"/>
      <c r="AE102" s="1579"/>
      <c r="AF102" s="1579"/>
      <c r="AG102" s="1584"/>
      <c r="AH102" s="1585" t="s">
        <v>2212</v>
      </c>
      <c r="AI102" s="1586"/>
      <c r="AJ102" s="1586"/>
      <c r="AK102" s="1587"/>
      <c r="AL102" s="263"/>
      <c r="AM102" s="241"/>
    </row>
    <row r="103" spans="1:39" ht="15" customHeight="1">
      <c r="A103" s="174"/>
      <c r="B103" s="1578" t="s">
        <v>2142</v>
      </c>
      <c r="C103" s="1579"/>
      <c r="D103" s="1579"/>
      <c r="E103" s="1579"/>
      <c r="F103" s="1579"/>
      <c r="G103" s="1579"/>
      <c r="H103" s="1579"/>
      <c r="I103" s="1579"/>
      <c r="J103" s="1579"/>
      <c r="K103" s="1579"/>
      <c r="L103" s="1579"/>
      <c r="M103" s="1579"/>
      <c r="N103" s="1579"/>
      <c r="O103" s="1579"/>
      <c r="P103" s="1579"/>
      <c r="Q103" s="1579"/>
      <c r="R103" s="1579"/>
      <c r="S103" s="1579"/>
      <c r="T103" s="1579"/>
      <c r="U103" s="1579"/>
      <c r="V103" s="1579"/>
      <c r="W103" s="1579"/>
      <c r="X103" s="1579"/>
      <c r="Y103" s="1579"/>
      <c r="Z103" s="1579"/>
      <c r="AA103" s="1579"/>
      <c r="AB103" s="1579"/>
      <c r="AC103" s="1579"/>
      <c r="AD103" s="1579"/>
      <c r="AE103" s="1579"/>
      <c r="AF103" s="1579"/>
      <c r="AG103" s="1584"/>
      <c r="AH103" s="1585" t="s">
        <v>2213</v>
      </c>
      <c r="AI103" s="1586"/>
      <c r="AJ103" s="1586"/>
      <c r="AK103" s="1587"/>
      <c r="AL103" s="263"/>
      <c r="AM103" s="241"/>
    </row>
    <row r="104" spans="1:39" ht="15" customHeight="1">
      <c r="A104" s="174"/>
      <c r="B104" s="1578" t="s">
        <v>2143</v>
      </c>
      <c r="C104" s="1579"/>
      <c r="D104" s="1579"/>
      <c r="E104" s="1579"/>
      <c r="F104" s="1579"/>
      <c r="G104" s="1579"/>
      <c r="H104" s="1579"/>
      <c r="I104" s="1579"/>
      <c r="J104" s="1579"/>
      <c r="K104" s="1579"/>
      <c r="L104" s="1579"/>
      <c r="M104" s="1579"/>
      <c r="N104" s="1579"/>
      <c r="O104" s="1579"/>
      <c r="P104" s="1579"/>
      <c r="Q104" s="1579"/>
      <c r="R104" s="1579"/>
      <c r="S104" s="1579"/>
      <c r="T104" s="1579"/>
      <c r="U104" s="1579"/>
      <c r="V104" s="1579"/>
      <c r="W104" s="1579"/>
      <c r="X104" s="1579"/>
      <c r="Y104" s="1579"/>
      <c r="Z104" s="1579"/>
      <c r="AA104" s="1579"/>
      <c r="AB104" s="1579"/>
      <c r="AC104" s="1579"/>
      <c r="AD104" s="1579"/>
      <c r="AE104" s="1579"/>
      <c r="AF104" s="1579"/>
      <c r="AG104" s="1584"/>
      <c r="AH104" s="1585" t="s">
        <v>2214</v>
      </c>
      <c r="AI104" s="1586"/>
      <c r="AJ104" s="1586"/>
      <c r="AK104" s="1587"/>
      <c r="AL104" s="263"/>
      <c r="AM104" s="241"/>
    </row>
    <row r="105" spans="1:39" ht="30" customHeight="1">
      <c r="A105" s="174"/>
      <c r="B105" s="1578" t="s">
        <v>2144</v>
      </c>
      <c r="C105" s="1579"/>
      <c r="D105" s="1579"/>
      <c r="E105" s="1579"/>
      <c r="F105" s="1579"/>
      <c r="G105" s="1579"/>
      <c r="H105" s="1579"/>
      <c r="I105" s="1579"/>
      <c r="J105" s="1579"/>
      <c r="K105" s="1579"/>
      <c r="L105" s="1579"/>
      <c r="M105" s="1579"/>
      <c r="N105" s="1579"/>
      <c r="O105" s="1579"/>
      <c r="P105" s="1579"/>
      <c r="Q105" s="1579"/>
      <c r="R105" s="1579"/>
      <c r="S105" s="1579"/>
      <c r="T105" s="1579"/>
      <c r="U105" s="1579"/>
      <c r="V105" s="1579"/>
      <c r="W105" s="1579"/>
      <c r="X105" s="1579"/>
      <c r="Y105" s="1579"/>
      <c r="Z105" s="1579"/>
      <c r="AA105" s="1579"/>
      <c r="AB105" s="1579"/>
      <c r="AC105" s="1579"/>
      <c r="AD105" s="1579"/>
      <c r="AE105" s="1579"/>
      <c r="AF105" s="1579"/>
      <c r="AG105" s="1584"/>
      <c r="AH105" s="1585" t="s">
        <v>2215</v>
      </c>
      <c r="AI105" s="1586"/>
      <c r="AJ105" s="1586"/>
      <c r="AK105" s="1587"/>
      <c r="AL105" s="263"/>
      <c r="AM105" s="241"/>
    </row>
    <row r="106" spans="1:39" ht="15" customHeight="1">
      <c r="A106" s="174"/>
      <c r="B106" s="1578" t="s">
        <v>2145</v>
      </c>
      <c r="C106" s="1579"/>
      <c r="D106" s="1579"/>
      <c r="E106" s="1579"/>
      <c r="F106" s="1579"/>
      <c r="G106" s="1579"/>
      <c r="H106" s="1579"/>
      <c r="I106" s="1579"/>
      <c r="J106" s="1579"/>
      <c r="K106" s="1579"/>
      <c r="L106" s="1579"/>
      <c r="M106" s="1579"/>
      <c r="N106" s="1579"/>
      <c r="O106" s="1579"/>
      <c r="P106" s="1579"/>
      <c r="Q106" s="1579"/>
      <c r="R106" s="1579"/>
      <c r="S106" s="1579"/>
      <c r="T106" s="1579"/>
      <c r="U106" s="1579"/>
      <c r="V106" s="1579"/>
      <c r="W106" s="1579"/>
      <c r="X106" s="1579"/>
      <c r="Y106" s="1579"/>
      <c r="Z106" s="1579"/>
      <c r="AA106" s="1579"/>
      <c r="AB106" s="1579"/>
      <c r="AC106" s="1579"/>
      <c r="AD106" s="1579"/>
      <c r="AE106" s="1579"/>
      <c r="AF106" s="1579"/>
      <c r="AG106" s="1584"/>
      <c r="AH106" s="1585" t="s">
        <v>2216</v>
      </c>
      <c r="AI106" s="1586"/>
      <c r="AJ106" s="1586"/>
      <c r="AK106" s="1587"/>
      <c r="AL106" s="263"/>
      <c r="AM106" s="241"/>
    </row>
    <row r="107" spans="1:39" ht="15" customHeight="1">
      <c r="A107" s="174"/>
      <c r="B107" s="1578" t="s">
        <v>2146</v>
      </c>
      <c r="C107" s="1579"/>
      <c r="D107" s="1579"/>
      <c r="E107" s="1579"/>
      <c r="F107" s="1579"/>
      <c r="G107" s="1579"/>
      <c r="H107" s="1579"/>
      <c r="I107" s="1579"/>
      <c r="J107" s="1579"/>
      <c r="K107" s="1579"/>
      <c r="L107" s="1579"/>
      <c r="M107" s="1579"/>
      <c r="N107" s="1579"/>
      <c r="O107" s="1579"/>
      <c r="P107" s="1579"/>
      <c r="Q107" s="1579"/>
      <c r="R107" s="1579"/>
      <c r="S107" s="1579"/>
      <c r="T107" s="1579"/>
      <c r="U107" s="1579"/>
      <c r="V107" s="1579"/>
      <c r="W107" s="1579"/>
      <c r="X107" s="1579"/>
      <c r="Y107" s="1579"/>
      <c r="Z107" s="1579"/>
      <c r="AA107" s="1579"/>
      <c r="AB107" s="1579"/>
      <c r="AC107" s="1579"/>
      <c r="AD107" s="1579"/>
      <c r="AE107" s="1579"/>
      <c r="AF107" s="1579"/>
      <c r="AG107" s="1584"/>
      <c r="AH107" s="1585" t="s">
        <v>2217</v>
      </c>
      <c r="AI107" s="1586"/>
      <c r="AJ107" s="1586"/>
      <c r="AK107" s="1587"/>
      <c r="AL107" s="263"/>
      <c r="AM107" s="241"/>
    </row>
    <row r="108" spans="1:39" ht="15" customHeight="1">
      <c r="A108" s="174"/>
      <c r="B108" s="1578" t="s">
        <v>2147</v>
      </c>
      <c r="C108" s="1579"/>
      <c r="D108" s="1579"/>
      <c r="E108" s="1579"/>
      <c r="F108" s="1579"/>
      <c r="G108" s="1579"/>
      <c r="H108" s="1579"/>
      <c r="I108" s="1579"/>
      <c r="J108" s="1579"/>
      <c r="K108" s="1579"/>
      <c r="L108" s="1579"/>
      <c r="M108" s="1579"/>
      <c r="N108" s="1579"/>
      <c r="O108" s="1579"/>
      <c r="P108" s="1579"/>
      <c r="Q108" s="1579"/>
      <c r="R108" s="1579"/>
      <c r="S108" s="1579"/>
      <c r="T108" s="1579"/>
      <c r="U108" s="1579"/>
      <c r="V108" s="1579"/>
      <c r="W108" s="1579"/>
      <c r="X108" s="1579"/>
      <c r="Y108" s="1579"/>
      <c r="Z108" s="1579"/>
      <c r="AA108" s="1579"/>
      <c r="AB108" s="1579"/>
      <c r="AC108" s="1579"/>
      <c r="AD108" s="1579"/>
      <c r="AE108" s="1579"/>
      <c r="AF108" s="1579"/>
      <c r="AG108" s="1584"/>
      <c r="AH108" s="1585" t="s">
        <v>2218</v>
      </c>
      <c r="AI108" s="1586"/>
      <c r="AJ108" s="1586"/>
      <c r="AK108" s="1587"/>
      <c r="AL108" s="263"/>
      <c r="AM108" s="241"/>
    </row>
    <row r="109" spans="1:39" ht="15" customHeight="1">
      <c r="A109" s="174"/>
      <c r="B109" s="1578" t="s">
        <v>2148</v>
      </c>
      <c r="C109" s="1579"/>
      <c r="D109" s="1579"/>
      <c r="E109" s="1579"/>
      <c r="F109" s="1579"/>
      <c r="G109" s="1579"/>
      <c r="H109" s="1579"/>
      <c r="I109" s="1579"/>
      <c r="J109" s="1579"/>
      <c r="K109" s="1579"/>
      <c r="L109" s="1579"/>
      <c r="M109" s="1579"/>
      <c r="N109" s="1579"/>
      <c r="O109" s="1579"/>
      <c r="P109" s="1579"/>
      <c r="Q109" s="1579"/>
      <c r="R109" s="1579"/>
      <c r="S109" s="1579"/>
      <c r="T109" s="1579"/>
      <c r="U109" s="1579"/>
      <c r="V109" s="1579"/>
      <c r="W109" s="1579"/>
      <c r="X109" s="1579"/>
      <c r="Y109" s="1579"/>
      <c r="Z109" s="1579"/>
      <c r="AA109" s="1579"/>
      <c r="AB109" s="1579"/>
      <c r="AC109" s="1579"/>
      <c r="AD109" s="1579"/>
      <c r="AE109" s="1579"/>
      <c r="AF109" s="1579"/>
      <c r="AG109" s="1584"/>
      <c r="AH109" s="1585" t="s">
        <v>2219</v>
      </c>
      <c r="AI109" s="1586"/>
      <c r="AJ109" s="1586"/>
      <c r="AK109" s="1587"/>
      <c r="AL109" s="263"/>
      <c r="AM109" s="241"/>
    </row>
    <row r="110" spans="1:39" ht="15" customHeight="1">
      <c r="A110" s="174"/>
      <c r="B110" s="1578" t="s">
        <v>2149</v>
      </c>
      <c r="C110" s="1579"/>
      <c r="D110" s="1579"/>
      <c r="E110" s="1579"/>
      <c r="F110" s="1579"/>
      <c r="G110" s="1579"/>
      <c r="H110" s="1579"/>
      <c r="I110" s="1579"/>
      <c r="J110" s="1579"/>
      <c r="K110" s="1579"/>
      <c r="L110" s="1579"/>
      <c r="M110" s="1579"/>
      <c r="N110" s="1579"/>
      <c r="O110" s="1579"/>
      <c r="P110" s="1579"/>
      <c r="Q110" s="1579"/>
      <c r="R110" s="1579"/>
      <c r="S110" s="1579"/>
      <c r="T110" s="1579"/>
      <c r="U110" s="1579"/>
      <c r="V110" s="1579"/>
      <c r="W110" s="1579"/>
      <c r="X110" s="1579"/>
      <c r="Y110" s="1579"/>
      <c r="Z110" s="1579"/>
      <c r="AA110" s="1579"/>
      <c r="AB110" s="1579"/>
      <c r="AC110" s="1579"/>
      <c r="AD110" s="1579"/>
      <c r="AE110" s="1579"/>
      <c r="AF110" s="1579"/>
      <c r="AG110" s="1584"/>
      <c r="AH110" s="1585" t="s">
        <v>2220</v>
      </c>
      <c r="AI110" s="1586"/>
      <c r="AJ110" s="1586"/>
      <c r="AK110" s="1587"/>
      <c r="AL110" s="263"/>
      <c r="AM110" s="241"/>
    </row>
    <row r="111" spans="1:39" ht="45" customHeight="1">
      <c r="A111" s="174"/>
      <c r="B111" s="1578" t="s">
        <v>2327</v>
      </c>
      <c r="C111" s="1579"/>
      <c r="D111" s="1579"/>
      <c r="E111" s="1579"/>
      <c r="F111" s="1579"/>
      <c r="G111" s="1579"/>
      <c r="H111" s="1579"/>
      <c r="I111" s="1579"/>
      <c r="J111" s="1579"/>
      <c r="K111" s="1579"/>
      <c r="L111" s="1579"/>
      <c r="M111" s="1579"/>
      <c r="N111" s="1579"/>
      <c r="O111" s="1579"/>
      <c r="P111" s="1579"/>
      <c r="Q111" s="1579"/>
      <c r="R111" s="1579"/>
      <c r="S111" s="1579"/>
      <c r="T111" s="1579"/>
      <c r="U111" s="1579"/>
      <c r="V111" s="1579"/>
      <c r="W111" s="1579"/>
      <c r="X111" s="1579"/>
      <c r="Y111" s="1579"/>
      <c r="Z111" s="1579"/>
      <c r="AA111" s="1579"/>
      <c r="AB111" s="1579"/>
      <c r="AC111" s="1579"/>
      <c r="AD111" s="1579"/>
      <c r="AE111" s="1579"/>
      <c r="AF111" s="1579"/>
      <c r="AG111" s="1584"/>
      <c r="AH111" s="1585" t="s">
        <v>2221</v>
      </c>
      <c r="AI111" s="1586"/>
      <c r="AJ111" s="1586"/>
      <c r="AK111" s="1587"/>
      <c r="AL111" s="263"/>
      <c r="AM111" s="241"/>
    </row>
    <row r="112" spans="1:39" ht="30" customHeight="1">
      <c r="A112" s="174"/>
      <c r="B112" s="1578" t="s">
        <v>2328</v>
      </c>
      <c r="C112" s="1579"/>
      <c r="D112" s="1579"/>
      <c r="E112" s="1579"/>
      <c r="F112" s="1579"/>
      <c r="G112" s="1579"/>
      <c r="H112" s="1579"/>
      <c r="I112" s="1579"/>
      <c r="J112" s="1579"/>
      <c r="K112" s="1579"/>
      <c r="L112" s="1579"/>
      <c r="M112" s="1579"/>
      <c r="N112" s="1579"/>
      <c r="O112" s="1579"/>
      <c r="P112" s="1579"/>
      <c r="Q112" s="1579"/>
      <c r="R112" s="1579"/>
      <c r="S112" s="1579"/>
      <c r="T112" s="1579"/>
      <c r="U112" s="1579"/>
      <c r="V112" s="1579"/>
      <c r="W112" s="1579"/>
      <c r="X112" s="1579"/>
      <c r="Y112" s="1579"/>
      <c r="Z112" s="1579"/>
      <c r="AA112" s="1579"/>
      <c r="AB112" s="1579"/>
      <c r="AC112" s="1579"/>
      <c r="AD112" s="1579"/>
      <c r="AE112" s="1579"/>
      <c r="AF112" s="1579"/>
      <c r="AG112" s="1584"/>
      <c r="AH112" s="1585" t="s">
        <v>2222</v>
      </c>
      <c r="AI112" s="1586"/>
      <c r="AJ112" s="1586"/>
      <c r="AK112" s="1587"/>
      <c r="AL112" s="263"/>
      <c r="AM112" s="241"/>
    </row>
    <row r="113" spans="1:39" ht="15" customHeight="1">
      <c r="A113" s="174"/>
      <c r="B113" s="1578" t="s">
        <v>2150</v>
      </c>
      <c r="C113" s="1579"/>
      <c r="D113" s="1579"/>
      <c r="E113" s="1579"/>
      <c r="F113" s="1579"/>
      <c r="G113" s="1579"/>
      <c r="H113" s="1579"/>
      <c r="I113" s="1579"/>
      <c r="J113" s="1579"/>
      <c r="K113" s="1579"/>
      <c r="L113" s="1579"/>
      <c r="M113" s="1579"/>
      <c r="N113" s="1579"/>
      <c r="O113" s="1579"/>
      <c r="P113" s="1579"/>
      <c r="Q113" s="1579"/>
      <c r="R113" s="1579"/>
      <c r="S113" s="1579"/>
      <c r="T113" s="1579"/>
      <c r="U113" s="1579"/>
      <c r="V113" s="1579"/>
      <c r="W113" s="1579"/>
      <c r="X113" s="1579"/>
      <c r="Y113" s="1579"/>
      <c r="Z113" s="1579"/>
      <c r="AA113" s="1579"/>
      <c r="AB113" s="1579"/>
      <c r="AC113" s="1579"/>
      <c r="AD113" s="1579"/>
      <c r="AE113" s="1579"/>
      <c r="AF113" s="1579"/>
      <c r="AG113" s="1584"/>
      <c r="AH113" s="1585" t="s">
        <v>2223</v>
      </c>
      <c r="AI113" s="1586"/>
      <c r="AJ113" s="1586"/>
      <c r="AK113" s="1587"/>
      <c r="AL113" s="263"/>
      <c r="AM113" s="241"/>
    </row>
    <row r="114" spans="1:39" ht="120" customHeight="1">
      <c r="A114" s="174"/>
      <c r="B114" s="1578" t="s">
        <v>2326</v>
      </c>
      <c r="C114" s="1579"/>
      <c r="D114" s="1579"/>
      <c r="E114" s="1579"/>
      <c r="F114" s="1579"/>
      <c r="G114" s="1579"/>
      <c r="H114" s="1579"/>
      <c r="I114" s="1579"/>
      <c r="J114" s="1579"/>
      <c r="K114" s="1579"/>
      <c r="L114" s="1579"/>
      <c r="M114" s="1579"/>
      <c r="N114" s="1579"/>
      <c r="O114" s="1579"/>
      <c r="P114" s="1579"/>
      <c r="Q114" s="1579"/>
      <c r="R114" s="1579"/>
      <c r="S114" s="1579"/>
      <c r="T114" s="1579"/>
      <c r="U114" s="1579"/>
      <c r="V114" s="1579"/>
      <c r="W114" s="1579"/>
      <c r="X114" s="1579"/>
      <c r="Y114" s="1579"/>
      <c r="Z114" s="1579"/>
      <c r="AA114" s="1579"/>
      <c r="AB114" s="1579"/>
      <c r="AC114" s="1579"/>
      <c r="AD114" s="1579"/>
      <c r="AE114" s="1579"/>
      <c r="AF114" s="1579"/>
      <c r="AG114" s="1584"/>
      <c r="AH114" s="1585" t="s">
        <v>2224</v>
      </c>
      <c r="AI114" s="1586"/>
      <c r="AJ114" s="1586"/>
      <c r="AK114" s="1587"/>
      <c r="AL114" s="263"/>
      <c r="AM114" s="241"/>
    </row>
    <row r="115" spans="1:39" ht="30" customHeight="1">
      <c r="A115" s="174"/>
      <c r="B115" s="1578" t="s">
        <v>2151</v>
      </c>
      <c r="C115" s="1579"/>
      <c r="D115" s="1579"/>
      <c r="E115" s="1579"/>
      <c r="F115" s="1579"/>
      <c r="G115" s="1579"/>
      <c r="H115" s="1579"/>
      <c r="I115" s="1579"/>
      <c r="J115" s="1579"/>
      <c r="K115" s="1579"/>
      <c r="L115" s="1579"/>
      <c r="M115" s="1579"/>
      <c r="N115" s="1579"/>
      <c r="O115" s="1579"/>
      <c r="P115" s="1579"/>
      <c r="Q115" s="1579"/>
      <c r="R115" s="1579"/>
      <c r="S115" s="1579"/>
      <c r="T115" s="1579"/>
      <c r="U115" s="1579"/>
      <c r="V115" s="1579"/>
      <c r="W115" s="1579"/>
      <c r="X115" s="1579"/>
      <c r="Y115" s="1579"/>
      <c r="Z115" s="1579"/>
      <c r="AA115" s="1579"/>
      <c r="AB115" s="1579"/>
      <c r="AC115" s="1579"/>
      <c r="AD115" s="1579"/>
      <c r="AE115" s="1579"/>
      <c r="AF115" s="1579"/>
      <c r="AG115" s="1584"/>
      <c r="AH115" s="1585" t="s">
        <v>2225</v>
      </c>
      <c r="AI115" s="1586"/>
      <c r="AJ115" s="1586"/>
      <c r="AK115" s="1587"/>
      <c r="AL115" s="263"/>
      <c r="AM115" s="241"/>
    </row>
    <row r="116" spans="1:39" ht="15" customHeight="1">
      <c r="A116" s="174"/>
      <c r="B116" s="1578" t="s">
        <v>2152</v>
      </c>
      <c r="C116" s="1579"/>
      <c r="D116" s="1579"/>
      <c r="E116" s="1579"/>
      <c r="F116" s="1579"/>
      <c r="G116" s="1579"/>
      <c r="H116" s="1579"/>
      <c r="I116" s="1579"/>
      <c r="J116" s="1579"/>
      <c r="K116" s="1579"/>
      <c r="L116" s="1579"/>
      <c r="M116" s="1579"/>
      <c r="N116" s="1579"/>
      <c r="O116" s="1579"/>
      <c r="P116" s="1579"/>
      <c r="Q116" s="1579"/>
      <c r="R116" s="1579"/>
      <c r="S116" s="1579"/>
      <c r="T116" s="1579"/>
      <c r="U116" s="1579"/>
      <c r="V116" s="1579"/>
      <c r="W116" s="1579"/>
      <c r="X116" s="1579"/>
      <c r="Y116" s="1579"/>
      <c r="Z116" s="1579"/>
      <c r="AA116" s="1579"/>
      <c r="AB116" s="1579"/>
      <c r="AC116" s="1579"/>
      <c r="AD116" s="1579"/>
      <c r="AE116" s="1579"/>
      <c r="AF116" s="1579"/>
      <c r="AG116" s="1584"/>
      <c r="AH116" s="1585" t="s">
        <v>2226</v>
      </c>
      <c r="AI116" s="1586"/>
      <c r="AJ116" s="1586"/>
      <c r="AK116" s="1587"/>
      <c r="AL116" s="263"/>
      <c r="AM116" s="241"/>
    </row>
    <row r="117" spans="1:39" ht="15" customHeight="1">
      <c r="A117" s="174"/>
      <c r="B117" s="1578" t="s">
        <v>2153</v>
      </c>
      <c r="C117" s="1579"/>
      <c r="D117" s="1579"/>
      <c r="E117" s="1579"/>
      <c r="F117" s="1579"/>
      <c r="G117" s="1579"/>
      <c r="H117" s="1579"/>
      <c r="I117" s="1579"/>
      <c r="J117" s="1579"/>
      <c r="K117" s="1579"/>
      <c r="L117" s="1579"/>
      <c r="M117" s="1579"/>
      <c r="N117" s="1579"/>
      <c r="O117" s="1579"/>
      <c r="P117" s="1579"/>
      <c r="Q117" s="1579"/>
      <c r="R117" s="1579"/>
      <c r="S117" s="1579"/>
      <c r="T117" s="1579"/>
      <c r="U117" s="1579"/>
      <c r="V117" s="1579"/>
      <c r="W117" s="1579"/>
      <c r="X117" s="1579"/>
      <c r="Y117" s="1579"/>
      <c r="Z117" s="1579"/>
      <c r="AA117" s="1579"/>
      <c r="AB117" s="1579"/>
      <c r="AC117" s="1579"/>
      <c r="AD117" s="1579"/>
      <c r="AE117" s="1579"/>
      <c r="AF117" s="1579"/>
      <c r="AG117" s="1584"/>
      <c r="AH117" s="1585" t="s">
        <v>2227</v>
      </c>
      <c r="AI117" s="1586"/>
      <c r="AJ117" s="1586"/>
      <c r="AK117" s="1587"/>
      <c r="AL117" s="263"/>
      <c r="AM117" s="241"/>
    </row>
    <row r="118" spans="1:39" ht="15" customHeight="1">
      <c r="A118" s="174"/>
      <c r="B118" s="1578" t="s">
        <v>2154</v>
      </c>
      <c r="C118" s="1579"/>
      <c r="D118" s="1579"/>
      <c r="E118" s="1579"/>
      <c r="F118" s="1579"/>
      <c r="G118" s="1579"/>
      <c r="H118" s="1579"/>
      <c r="I118" s="1579"/>
      <c r="J118" s="1579"/>
      <c r="K118" s="1579"/>
      <c r="L118" s="1579"/>
      <c r="M118" s="1579"/>
      <c r="N118" s="1579"/>
      <c r="O118" s="1579"/>
      <c r="P118" s="1579"/>
      <c r="Q118" s="1579"/>
      <c r="R118" s="1579"/>
      <c r="S118" s="1579"/>
      <c r="T118" s="1579"/>
      <c r="U118" s="1579"/>
      <c r="V118" s="1579"/>
      <c r="W118" s="1579"/>
      <c r="X118" s="1579"/>
      <c r="Y118" s="1579"/>
      <c r="Z118" s="1579"/>
      <c r="AA118" s="1579"/>
      <c r="AB118" s="1579"/>
      <c r="AC118" s="1579"/>
      <c r="AD118" s="1579"/>
      <c r="AE118" s="1579"/>
      <c r="AF118" s="1579"/>
      <c r="AG118" s="1584"/>
      <c r="AH118" s="1585" t="s">
        <v>2228</v>
      </c>
      <c r="AI118" s="1586"/>
      <c r="AJ118" s="1586"/>
      <c r="AK118" s="1587"/>
      <c r="AL118" s="263"/>
      <c r="AM118" s="241"/>
    </row>
    <row r="119" spans="1:39" ht="15" customHeight="1">
      <c r="A119" s="174"/>
      <c r="B119" s="1578" t="s">
        <v>2155</v>
      </c>
      <c r="C119" s="1579"/>
      <c r="D119" s="1579"/>
      <c r="E119" s="1579"/>
      <c r="F119" s="1579"/>
      <c r="G119" s="1579"/>
      <c r="H119" s="1579"/>
      <c r="I119" s="1579"/>
      <c r="J119" s="1579"/>
      <c r="K119" s="1579"/>
      <c r="L119" s="1579"/>
      <c r="M119" s="1579"/>
      <c r="N119" s="1579"/>
      <c r="O119" s="1579"/>
      <c r="P119" s="1579"/>
      <c r="Q119" s="1579"/>
      <c r="R119" s="1579"/>
      <c r="S119" s="1579"/>
      <c r="T119" s="1579"/>
      <c r="U119" s="1579"/>
      <c r="V119" s="1579"/>
      <c r="W119" s="1579"/>
      <c r="X119" s="1579"/>
      <c r="Y119" s="1579"/>
      <c r="Z119" s="1579"/>
      <c r="AA119" s="1579"/>
      <c r="AB119" s="1579"/>
      <c r="AC119" s="1579"/>
      <c r="AD119" s="1579"/>
      <c r="AE119" s="1579"/>
      <c r="AF119" s="1579"/>
      <c r="AG119" s="1584"/>
      <c r="AH119" s="1585" t="s">
        <v>2229</v>
      </c>
      <c r="AI119" s="1586"/>
      <c r="AJ119" s="1586"/>
      <c r="AK119" s="1587"/>
      <c r="AL119" s="263"/>
      <c r="AM119" s="241"/>
    </row>
    <row r="120" spans="1:39" ht="15" customHeight="1">
      <c r="A120" s="174"/>
      <c r="B120" s="1578" t="s">
        <v>2156</v>
      </c>
      <c r="C120" s="1579"/>
      <c r="D120" s="1579"/>
      <c r="E120" s="1579"/>
      <c r="F120" s="1579"/>
      <c r="G120" s="1579"/>
      <c r="H120" s="1579"/>
      <c r="I120" s="1579"/>
      <c r="J120" s="1579"/>
      <c r="K120" s="1579"/>
      <c r="L120" s="1579"/>
      <c r="M120" s="1579"/>
      <c r="N120" s="1579"/>
      <c r="O120" s="1579"/>
      <c r="P120" s="1579"/>
      <c r="Q120" s="1579"/>
      <c r="R120" s="1579"/>
      <c r="S120" s="1579"/>
      <c r="T120" s="1579"/>
      <c r="U120" s="1579"/>
      <c r="V120" s="1579"/>
      <c r="W120" s="1579"/>
      <c r="X120" s="1579"/>
      <c r="Y120" s="1579"/>
      <c r="Z120" s="1579"/>
      <c r="AA120" s="1579"/>
      <c r="AB120" s="1579"/>
      <c r="AC120" s="1579"/>
      <c r="AD120" s="1579"/>
      <c r="AE120" s="1579"/>
      <c r="AF120" s="1579"/>
      <c r="AG120" s="1584"/>
      <c r="AH120" s="1585" t="s">
        <v>2230</v>
      </c>
      <c r="AI120" s="1586"/>
      <c r="AJ120" s="1586"/>
      <c r="AK120" s="1587"/>
      <c r="AL120" s="263"/>
      <c r="AM120" s="241"/>
    </row>
    <row r="121" spans="1:39" ht="15" customHeight="1">
      <c r="A121" s="174"/>
      <c r="B121" s="1578" t="s">
        <v>2157</v>
      </c>
      <c r="C121" s="1579"/>
      <c r="D121" s="1579"/>
      <c r="E121" s="1579"/>
      <c r="F121" s="1579"/>
      <c r="G121" s="1579"/>
      <c r="H121" s="1579"/>
      <c r="I121" s="1579"/>
      <c r="J121" s="1579"/>
      <c r="K121" s="1579"/>
      <c r="L121" s="1579"/>
      <c r="M121" s="1579"/>
      <c r="N121" s="1579"/>
      <c r="O121" s="1579"/>
      <c r="P121" s="1579"/>
      <c r="Q121" s="1579"/>
      <c r="R121" s="1579"/>
      <c r="S121" s="1579"/>
      <c r="T121" s="1579"/>
      <c r="U121" s="1579"/>
      <c r="V121" s="1579"/>
      <c r="W121" s="1579"/>
      <c r="X121" s="1579"/>
      <c r="Y121" s="1579"/>
      <c r="Z121" s="1579"/>
      <c r="AA121" s="1579"/>
      <c r="AB121" s="1579"/>
      <c r="AC121" s="1579"/>
      <c r="AD121" s="1579"/>
      <c r="AE121" s="1579"/>
      <c r="AF121" s="1579"/>
      <c r="AG121" s="1584"/>
      <c r="AH121" s="1585" t="s">
        <v>2231</v>
      </c>
      <c r="AI121" s="1586"/>
      <c r="AJ121" s="1586"/>
      <c r="AK121" s="1587"/>
      <c r="AL121" s="263"/>
      <c r="AM121" s="241"/>
    </row>
    <row r="122" spans="1:39" ht="15" customHeight="1">
      <c r="A122" s="174"/>
      <c r="B122" s="1578" t="s">
        <v>2158</v>
      </c>
      <c r="C122" s="1579"/>
      <c r="D122" s="1579"/>
      <c r="E122" s="1579"/>
      <c r="F122" s="1579"/>
      <c r="G122" s="1579"/>
      <c r="H122" s="1579"/>
      <c r="I122" s="1579"/>
      <c r="J122" s="1579"/>
      <c r="K122" s="1579"/>
      <c r="L122" s="1579"/>
      <c r="M122" s="1579"/>
      <c r="N122" s="1579"/>
      <c r="O122" s="1579"/>
      <c r="P122" s="1579"/>
      <c r="Q122" s="1579"/>
      <c r="R122" s="1579"/>
      <c r="S122" s="1579"/>
      <c r="T122" s="1579"/>
      <c r="U122" s="1579"/>
      <c r="V122" s="1579"/>
      <c r="W122" s="1579"/>
      <c r="X122" s="1579"/>
      <c r="Y122" s="1579"/>
      <c r="Z122" s="1579"/>
      <c r="AA122" s="1579"/>
      <c r="AB122" s="1579"/>
      <c r="AC122" s="1579"/>
      <c r="AD122" s="1579"/>
      <c r="AE122" s="1579"/>
      <c r="AF122" s="1579"/>
      <c r="AG122" s="1584"/>
      <c r="AH122" s="1585" t="s">
        <v>2232</v>
      </c>
      <c r="AI122" s="1586"/>
      <c r="AJ122" s="1586"/>
      <c r="AK122" s="1587"/>
      <c r="AL122" s="263"/>
      <c r="AM122" s="241"/>
    </row>
    <row r="123" spans="1:39" ht="15" customHeight="1">
      <c r="A123" s="174"/>
      <c r="B123" s="1578" t="s">
        <v>2159</v>
      </c>
      <c r="C123" s="1579"/>
      <c r="D123" s="1579"/>
      <c r="E123" s="1579"/>
      <c r="F123" s="1579"/>
      <c r="G123" s="1579"/>
      <c r="H123" s="1579"/>
      <c r="I123" s="1579"/>
      <c r="J123" s="1579"/>
      <c r="K123" s="1579"/>
      <c r="L123" s="1579"/>
      <c r="M123" s="1579"/>
      <c r="N123" s="1579"/>
      <c r="O123" s="1579"/>
      <c r="P123" s="1579"/>
      <c r="Q123" s="1579"/>
      <c r="R123" s="1579"/>
      <c r="S123" s="1579"/>
      <c r="T123" s="1579"/>
      <c r="U123" s="1579"/>
      <c r="V123" s="1579"/>
      <c r="W123" s="1579"/>
      <c r="X123" s="1579"/>
      <c r="Y123" s="1579"/>
      <c r="Z123" s="1579"/>
      <c r="AA123" s="1579"/>
      <c r="AB123" s="1579"/>
      <c r="AC123" s="1579"/>
      <c r="AD123" s="1579"/>
      <c r="AE123" s="1579"/>
      <c r="AF123" s="1579"/>
      <c r="AG123" s="1584"/>
      <c r="AH123" s="1585" t="s">
        <v>2233</v>
      </c>
      <c r="AI123" s="1586"/>
      <c r="AJ123" s="1586"/>
      <c r="AK123" s="1587"/>
      <c r="AL123" s="263"/>
      <c r="AM123" s="241"/>
    </row>
    <row r="124" spans="1:39" ht="15" customHeight="1">
      <c r="A124" s="174"/>
      <c r="B124" s="1578" t="s">
        <v>2160</v>
      </c>
      <c r="C124" s="1579"/>
      <c r="D124" s="1579"/>
      <c r="E124" s="1579"/>
      <c r="F124" s="1579"/>
      <c r="G124" s="1579"/>
      <c r="H124" s="1579"/>
      <c r="I124" s="1579"/>
      <c r="J124" s="1579"/>
      <c r="K124" s="1579"/>
      <c r="L124" s="1579"/>
      <c r="M124" s="1579"/>
      <c r="N124" s="1579"/>
      <c r="O124" s="1579"/>
      <c r="P124" s="1579"/>
      <c r="Q124" s="1579"/>
      <c r="R124" s="1579"/>
      <c r="S124" s="1579"/>
      <c r="T124" s="1579"/>
      <c r="U124" s="1579"/>
      <c r="V124" s="1579"/>
      <c r="W124" s="1579"/>
      <c r="X124" s="1579"/>
      <c r="Y124" s="1579"/>
      <c r="Z124" s="1579"/>
      <c r="AA124" s="1579"/>
      <c r="AB124" s="1579"/>
      <c r="AC124" s="1579"/>
      <c r="AD124" s="1579"/>
      <c r="AE124" s="1579"/>
      <c r="AF124" s="1579"/>
      <c r="AG124" s="1584"/>
      <c r="AH124" s="1585" t="s">
        <v>2234</v>
      </c>
      <c r="AI124" s="1586"/>
      <c r="AJ124" s="1586"/>
      <c r="AK124" s="1587"/>
      <c r="AL124" s="263"/>
      <c r="AM124" s="241"/>
    </row>
    <row r="125" spans="1:39" ht="15" customHeight="1">
      <c r="A125" s="174"/>
      <c r="B125" s="1578" t="s">
        <v>2161</v>
      </c>
      <c r="C125" s="1579"/>
      <c r="D125" s="1579"/>
      <c r="E125" s="1579"/>
      <c r="F125" s="1579"/>
      <c r="G125" s="1579"/>
      <c r="H125" s="1579"/>
      <c r="I125" s="1579"/>
      <c r="J125" s="1579"/>
      <c r="K125" s="1579"/>
      <c r="L125" s="1579"/>
      <c r="M125" s="1579"/>
      <c r="N125" s="1579"/>
      <c r="O125" s="1579"/>
      <c r="P125" s="1579"/>
      <c r="Q125" s="1579"/>
      <c r="R125" s="1579"/>
      <c r="S125" s="1579"/>
      <c r="T125" s="1579"/>
      <c r="U125" s="1579"/>
      <c r="V125" s="1579"/>
      <c r="W125" s="1579"/>
      <c r="X125" s="1579"/>
      <c r="Y125" s="1579"/>
      <c r="Z125" s="1579"/>
      <c r="AA125" s="1579"/>
      <c r="AB125" s="1579"/>
      <c r="AC125" s="1579"/>
      <c r="AD125" s="1579"/>
      <c r="AE125" s="1579"/>
      <c r="AF125" s="1579"/>
      <c r="AG125" s="1584"/>
      <c r="AH125" s="1585" t="s">
        <v>2235</v>
      </c>
      <c r="AI125" s="1586"/>
      <c r="AJ125" s="1586"/>
      <c r="AK125" s="1587"/>
      <c r="AL125" s="263"/>
      <c r="AM125" s="241"/>
    </row>
    <row r="126" spans="1:39" ht="15" customHeight="1">
      <c r="A126" s="174"/>
      <c r="B126" s="1578" t="s">
        <v>2162</v>
      </c>
      <c r="C126" s="1579"/>
      <c r="D126" s="1579"/>
      <c r="E126" s="1579"/>
      <c r="F126" s="1579"/>
      <c r="G126" s="1579"/>
      <c r="H126" s="1579"/>
      <c r="I126" s="1579"/>
      <c r="J126" s="1579"/>
      <c r="K126" s="1579"/>
      <c r="L126" s="1579"/>
      <c r="M126" s="1579"/>
      <c r="N126" s="1579"/>
      <c r="O126" s="1579"/>
      <c r="P126" s="1579"/>
      <c r="Q126" s="1579"/>
      <c r="R126" s="1579"/>
      <c r="S126" s="1579"/>
      <c r="T126" s="1579"/>
      <c r="U126" s="1579"/>
      <c r="V126" s="1579"/>
      <c r="W126" s="1579"/>
      <c r="X126" s="1579"/>
      <c r="Y126" s="1579"/>
      <c r="Z126" s="1579"/>
      <c r="AA126" s="1579"/>
      <c r="AB126" s="1579"/>
      <c r="AC126" s="1579"/>
      <c r="AD126" s="1579"/>
      <c r="AE126" s="1579"/>
      <c r="AF126" s="1579"/>
      <c r="AG126" s="1584"/>
      <c r="AH126" s="1585" t="s">
        <v>2236</v>
      </c>
      <c r="AI126" s="1586"/>
      <c r="AJ126" s="1586"/>
      <c r="AK126" s="1587"/>
      <c r="AL126" s="263"/>
      <c r="AM126" s="241"/>
    </row>
    <row r="127" spans="1:39" ht="15" customHeight="1">
      <c r="A127" s="174"/>
      <c r="B127" s="1578" t="s">
        <v>2163</v>
      </c>
      <c r="C127" s="1579"/>
      <c r="D127" s="1579"/>
      <c r="E127" s="1579"/>
      <c r="F127" s="1579"/>
      <c r="G127" s="1579"/>
      <c r="H127" s="1579"/>
      <c r="I127" s="1579"/>
      <c r="J127" s="1579"/>
      <c r="K127" s="1579"/>
      <c r="L127" s="1579"/>
      <c r="M127" s="1579"/>
      <c r="N127" s="1579"/>
      <c r="O127" s="1579"/>
      <c r="P127" s="1579"/>
      <c r="Q127" s="1579"/>
      <c r="R127" s="1579"/>
      <c r="S127" s="1579"/>
      <c r="T127" s="1579"/>
      <c r="U127" s="1579"/>
      <c r="V127" s="1579"/>
      <c r="W127" s="1579"/>
      <c r="X127" s="1579"/>
      <c r="Y127" s="1579"/>
      <c r="Z127" s="1579"/>
      <c r="AA127" s="1579"/>
      <c r="AB127" s="1579"/>
      <c r="AC127" s="1579"/>
      <c r="AD127" s="1579"/>
      <c r="AE127" s="1579"/>
      <c r="AF127" s="1579"/>
      <c r="AG127" s="1584"/>
      <c r="AH127" s="1585" t="s">
        <v>2237</v>
      </c>
      <c r="AI127" s="1586"/>
      <c r="AJ127" s="1586"/>
      <c r="AK127" s="1587"/>
      <c r="AL127" s="263"/>
      <c r="AM127" s="241"/>
    </row>
    <row r="128" spans="1:39" ht="15" customHeight="1">
      <c r="A128" s="174"/>
      <c r="B128" s="1578" t="s">
        <v>2164</v>
      </c>
      <c r="C128" s="1579"/>
      <c r="D128" s="1579"/>
      <c r="E128" s="1579"/>
      <c r="F128" s="1579"/>
      <c r="G128" s="1579"/>
      <c r="H128" s="1579"/>
      <c r="I128" s="1579"/>
      <c r="J128" s="1579"/>
      <c r="K128" s="1579"/>
      <c r="L128" s="1579"/>
      <c r="M128" s="1579"/>
      <c r="N128" s="1579"/>
      <c r="O128" s="1579"/>
      <c r="P128" s="1579"/>
      <c r="Q128" s="1579"/>
      <c r="R128" s="1579"/>
      <c r="S128" s="1579"/>
      <c r="T128" s="1579"/>
      <c r="U128" s="1579"/>
      <c r="V128" s="1579"/>
      <c r="W128" s="1579"/>
      <c r="X128" s="1579"/>
      <c r="Y128" s="1579"/>
      <c r="Z128" s="1579"/>
      <c r="AA128" s="1579"/>
      <c r="AB128" s="1579"/>
      <c r="AC128" s="1579"/>
      <c r="AD128" s="1579"/>
      <c r="AE128" s="1579"/>
      <c r="AF128" s="1579"/>
      <c r="AG128" s="1584"/>
      <c r="AH128" s="1585" t="s">
        <v>2238</v>
      </c>
      <c r="AI128" s="1586"/>
      <c r="AJ128" s="1586"/>
      <c r="AK128" s="1587"/>
      <c r="AL128" s="263"/>
      <c r="AM128" s="241"/>
    </row>
    <row r="129" spans="1:39" ht="15" customHeight="1">
      <c r="A129" s="174"/>
      <c r="B129" s="1578" t="s">
        <v>2165</v>
      </c>
      <c r="C129" s="1579"/>
      <c r="D129" s="1579"/>
      <c r="E129" s="1579"/>
      <c r="F129" s="1579"/>
      <c r="G129" s="1579"/>
      <c r="H129" s="1579"/>
      <c r="I129" s="1579"/>
      <c r="J129" s="1579"/>
      <c r="K129" s="1579"/>
      <c r="L129" s="1579"/>
      <c r="M129" s="1579"/>
      <c r="N129" s="1579"/>
      <c r="O129" s="1579"/>
      <c r="P129" s="1579"/>
      <c r="Q129" s="1579"/>
      <c r="R129" s="1579"/>
      <c r="S129" s="1579"/>
      <c r="T129" s="1579"/>
      <c r="U129" s="1579"/>
      <c r="V129" s="1579"/>
      <c r="W129" s="1579"/>
      <c r="X129" s="1579"/>
      <c r="Y129" s="1579"/>
      <c r="Z129" s="1579"/>
      <c r="AA129" s="1579"/>
      <c r="AB129" s="1579"/>
      <c r="AC129" s="1579"/>
      <c r="AD129" s="1579"/>
      <c r="AE129" s="1579"/>
      <c r="AF129" s="1579"/>
      <c r="AG129" s="1584"/>
      <c r="AH129" s="1585" t="s">
        <v>2239</v>
      </c>
      <c r="AI129" s="1586"/>
      <c r="AJ129" s="1586"/>
      <c r="AK129" s="1587"/>
      <c r="AL129" s="263"/>
      <c r="AM129" s="241"/>
    </row>
    <row r="130" spans="1:39" ht="45" customHeight="1">
      <c r="A130" s="174"/>
      <c r="B130" s="1578" t="s">
        <v>2166</v>
      </c>
      <c r="C130" s="1579"/>
      <c r="D130" s="1579"/>
      <c r="E130" s="1579"/>
      <c r="F130" s="1579"/>
      <c r="G130" s="1579"/>
      <c r="H130" s="1579"/>
      <c r="I130" s="1579"/>
      <c r="J130" s="1579"/>
      <c r="K130" s="1579"/>
      <c r="L130" s="1579"/>
      <c r="M130" s="1579"/>
      <c r="N130" s="1579"/>
      <c r="O130" s="1579"/>
      <c r="P130" s="1579"/>
      <c r="Q130" s="1579"/>
      <c r="R130" s="1579"/>
      <c r="S130" s="1579"/>
      <c r="T130" s="1579"/>
      <c r="U130" s="1579"/>
      <c r="V130" s="1579"/>
      <c r="W130" s="1579"/>
      <c r="X130" s="1579"/>
      <c r="Y130" s="1579"/>
      <c r="Z130" s="1579"/>
      <c r="AA130" s="1579"/>
      <c r="AB130" s="1579"/>
      <c r="AC130" s="1579"/>
      <c r="AD130" s="1579"/>
      <c r="AE130" s="1579"/>
      <c r="AF130" s="1579"/>
      <c r="AG130" s="1584"/>
      <c r="AH130" s="1585" t="s">
        <v>2240</v>
      </c>
      <c r="AI130" s="1586"/>
      <c r="AJ130" s="1586"/>
      <c r="AK130" s="1587"/>
      <c r="AL130" s="263"/>
      <c r="AM130" s="241"/>
    </row>
    <row r="131" spans="1:39" ht="15" customHeight="1">
      <c r="A131" s="174"/>
      <c r="B131" s="1578" t="s">
        <v>2167</v>
      </c>
      <c r="C131" s="1579"/>
      <c r="D131" s="1579"/>
      <c r="E131" s="1579"/>
      <c r="F131" s="1579"/>
      <c r="G131" s="1579"/>
      <c r="H131" s="1579"/>
      <c r="I131" s="1579"/>
      <c r="J131" s="1579"/>
      <c r="K131" s="1579"/>
      <c r="L131" s="1579"/>
      <c r="M131" s="1579"/>
      <c r="N131" s="1579"/>
      <c r="O131" s="1579"/>
      <c r="P131" s="1579"/>
      <c r="Q131" s="1579"/>
      <c r="R131" s="1579"/>
      <c r="S131" s="1579"/>
      <c r="T131" s="1579"/>
      <c r="U131" s="1579"/>
      <c r="V131" s="1579"/>
      <c r="W131" s="1579"/>
      <c r="X131" s="1579"/>
      <c r="Y131" s="1579"/>
      <c r="Z131" s="1579"/>
      <c r="AA131" s="1579"/>
      <c r="AB131" s="1579"/>
      <c r="AC131" s="1579"/>
      <c r="AD131" s="1579"/>
      <c r="AE131" s="1579"/>
      <c r="AF131" s="1579"/>
      <c r="AG131" s="1584"/>
      <c r="AH131" s="1585" t="s">
        <v>2241</v>
      </c>
      <c r="AI131" s="1586"/>
      <c r="AJ131" s="1586"/>
      <c r="AK131" s="1587"/>
      <c r="AL131" s="263"/>
      <c r="AM131" s="241"/>
    </row>
    <row r="132" spans="1:39" ht="15" customHeight="1">
      <c r="A132" s="174"/>
      <c r="B132" s="1578" t="s">
        <v>2168</v>
      </c>
      <c r="C132" s="1579"/>
      <c r="D132" s="1579"/>
      <c r="E132" s="1579"/>
      <c r="F132" s="1579"/>
      <c r="G132" s="1579"/>
      <c r="H132" s="1579"/>
      <c r="I132" s="1579"/>
      <c r="J132" s="1579"/>
      <c r="K132" s="1579"/>
      <c r="L132" s="1579"/>
      <c r="M132" s="1579"/>
      <c r="N132" s="1579"/>
      <c r="O132" s="1579"/>
      <c r="P132" s="1579"/>
      <c r="Q132" s="1579"/>
      <c r="R132" s="1579"/>
      <c r="S132" s="1579"/>
      <c r="T132" s="1579"/>
      <c r="U132" s="1579"/>
      <c r="V132" s="1579"/>
      <c r="W132" s="1579"/>
      <c r="X132" s="1579"/>
      <c r="Y132" s="1579"/>
      <c r="Z132" s="1579"/>
      <c r="AA132" s="1579"/>
      <c r="AB132" s="1579"/>
      <c r="AC132" s="1579"/>
      <c r="AD132" s="1579"/>
      <c r="AE132" s="1579"/>
      <c r="AF132" s="1579"/>
      <c r="AG132" s="1584"/>
      <c r="AH132" s="1585" t="s">
        <v>2242</v>
      </c>
      <c r="AI132" s="1586"/>
      <c r="AJ132" s="1586"/>
      <c r="AK132" s="1587"/>
      <c r="AL132" s="263"/>
      <c r="AM132" s="241"/>
    </row>
    <row r="133" spans="1:39" ht="15" customHeight="1">
      <c r="A133" s="174"/>
      <c r="B133" s="1578" t="s">
        <v>2329</v>
      </c>
      <c r="C133" s="1579"/>
      <c r="D133" s="1579"/>
      <c r="E133" s="1579"/>
      <c r="F133" s="1579"/>
      <c r="G133" s="1579"/>
      <c r="H133" s="1579"/>
      <c r="I133" s="1579"/>
      <c r="J133" s="1579"/>
      <c r="K133" s="1579"/>
      <c r="L133" s="1579"/>
      <c r="M133" s="1579"/>
      <c r="N133" s="1579"/>
      <c r="O133" s="1579"/>
      <c r="P133" s="1579"/>
      <c r="Q133" s="1579"/>
      <c r="R133" s="1579"/>
      <c r="S133" s="1579"/>
      <c r="T133" s="1579"/>
      <c r="U133" s="1579"/>
      <c r="V133" s="1579"/>
      <c r="W133" s="1579"/>
      <c r="X133" s="1579"/>
      <c r="Y133" s="1579"/>
      <c r="Z133" s="1579"/>
      <c r="AA133" s="1579"/>
      <c r="AB133" s="1579"/>
      <c r="AC133" s="1579"/>
      <c r="AD133" s="1579"/>
      <c r="AE133" s="1579"/>
      <c r="AF133" s="1579"/>
      <c r="AG133" s="1584"/>
      <c r="AH133" s="1585" t="s">
        <v>2243</v>
      </c>
      <c r="AI133" s="1586"/>
      <c r="AJ133" s="1586"/>
      <c r="AK133" s="1587"/>
      <c r="AL133" s="263"/>
      <c r="AM133" s="241"/>
    </row>
    <row r="134" spans="1:39" ht="15" customHeight="1">
      <c r="A134" s="174"/>
      <c r="B134" s="1578" t="s">
        <v>2330</v>
      </c>
      <c r="C134" s="1579"/>
      <c r="D134" s="1579"/>
      <c r="E134" s="1579"/>
      <c r="F134" s="1579"/>
      <c r="G134" s="1579"/>
      <c r="H134" s="1579"/>
      <c r="I134" s="1579"/>
      <c r="J134" s="1579"/>
      <c r="K134" s="1579"/>
      <c r="L134" s="1579"/>
      <c r="M134" s="1579"/>
      <c r="N134" s="1579"/>
      <c r="O134" s="1579"/>
      <c r="P134" s="1579"/>
      <c r="Q134" s="1579"/>
      <c r="R134" s="1579"/>
      <c r="S134" s="1579"/>
      <c r="T134" s="1579"/>
      <c r="U134" s="1579"/>
      <c r="V134" s="1579"/>
      <c r="W134" s="1579"/>
      <c r="X134" s="1579"/>
      <c r="Y134" s="1579"/>
      <c r="Z134" s="1579"/>
      <c r="AA134" s="1579"/>
      <c r="AB134" s="1579"/>
      <c r="AC134" s="1579"/>
      <c r="AD134" s="1579"/>
      <c r="AE134" s="1579"/>
      <c r="AF134" s="1579"/>
      <c r="AG134" s="1584"/>
      <c r="AH134" s="1585" t="s">
        <v>2244</v>
      </c>
      <c r="AI134" s="1586"/>
      <c r="AJ134" s="1586"/>
      <c r="AK134" s="1587"/>
      <c r="AL134" s="263"/>
      <c r="AM134" s="241"/>
    </row>
    <row r="135" spans="1:39" ht="84.95" customHeight="1">
      <c r="A135" s="174"/>
      <c r="B135" s="1578" t="s">
        <v>2331</v>
      </c>
      <c r="C135" s="1579"/>
      <c r="D135" s="1579"/>
      <c r="E135" s="1579"/>
      <c r="F135" s="1579"/>
      <c r="G135" s="1579"/>
      <c r="H135" s="1579"/>
      <c r="I135" s="1579"/>
      <c r="J135" s="1579"/>
      <c r="K135" s="1579"/>
      <c r="L135" s="1579"/>
      <c r="M135" s="1579"/>
      <c r="N135" s="1579"/>
      <c r="O135" s="1579"/>
      <c r="P135" s="1579"/>
      <c r="Q135" s="1579"/>
      <c r="R135" s="1579"/>
      <c r="S135" s="1579"/>
      <c r="T135" s="1579"/>
      <c r="U135" s="1579"/>
      <c r="V135" s="1579"/>
      <c r="W135" s="1579"/>
      <c r="X135" s="1579"/>
      <c r="Y135" s="1579"/>
      <c r="Z135" s="1579"/>
      <c r="AA135" s="1579"/>
      <c r="AB135" s="1579"/>
      <c r="AC135" s="1579"/>
      <c r="AD135" s="1579"/>
      <c r="AE135" s="1579"/>
      <c r="AF135" s="1579"/>
      <c r="AG135" s="1584"/>
      <c r="AH135" s="1585" t="s">
        <v>2245</v>
      </c>
      <c r="AI135" s="1586"/>
      <c r="AJ135" s="1586"/>
      <c r="AK135" s="1587"/>
      <c r="AL135" s="263"/>
      <c r="AM135" s="241"/>
    </row>
    <row r="136" spans="1:39" ht="15" customHeight="1">
      <c r="A136" s="174"/>
      <c r="B136" s="1578" t="s">
        <v>2169</v>
      </c>
      <c r="C136" s="1579"/>
      <c r="D136" s="1579"/>
      <c r="E136" s="1579"/>
      <c r="F136" s="1579"/>
      <c r="G136" s="1579"/>
      <c r="H136" s="1579"/>
      <c r="I136" s="1579"/>
      <c r="J136" s="1579"/>
      <c r="K136" s="1579"/>
      <c r="L136" s="1579"/>
      <c r="M136" s="1579"/>
      <c r="N136" s="1579"/>
      <c r="O136" s="1579"/>
      <c r="P136" s="1579"/>
      <c r="Q136" s="1579"/>
      <c r="R136" s="1579"/>
      <c r="S136" s="1579"/>
      <c r="T136" s="1579"/>
      <c r="U136" s="1579"/>
      <c r="V136" s="1579"/>
      <c r="W136" s="1579"/>
      <c r="X136" s="1579"/>
      <c r="Y136" s="1579"/>
      <c r="Z136" s="1579"/>
      <c r="AA136" s="1579"/>
      <c r="AB136" s="1579"/>
      <c r="AC136" s="1579"/>
      <c r="AD136" s="1579"/>
      <c r="AE136" s="1579"/>
      <c r="AF136" s="1579"/>
      <c r="AG136" s="1584"/>
      <c r="AH136" s="1585" t="s">
        <v>2246</v>
      </c>
      <c r="AI136" s="1586"/>
      <c r="AJ136" s="1586"/>
      <c r="AK136" s="1587"/>
      <c r="AL136" s="263"/>
      <c r="AM136" s="241"/>
    </row>
    <row r="137" spans="1:39" ht="3.95" customHeight="1">
      <c r="A137" s="174"/>
      <c r="B137" s="174"/>
      <c r="C137" s="174"/>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4"/>
      <c r="AL137" s="174"/>
      <c r="AM137" s="241"/>
    </row>
    <row r="138" spans="1:39" ht="15" customHeight="1">
      <c r="A138" s="1560" t="s">
        <v>2469</v>
      </c>
      <c r="B138" s="1560"/>
      <c r="C138" s="1560"/>
      <c r="D138" s="1560"/>
      <c r="E138" s="1560"/>
      <c r="F138" s="1560"/>
      <c r="G138" s="1560"/>
      <c r="H138" s="1560"/>
      <c r="I138" s="1560"/>
      <c r="J138" s="1560"/>
      <c r="K138" s="1560"/>
      <c r="L138" s="1560"/>
      <c r="M138" s="1560"/>
      <c r="N138" s="1560"/>
      <c r="O138" s="1560"/>
      <c r="P138" s="1560"/>
      <c r="Q138" s="1560"/>
      <c r="R138" s="1560"/>
      <c r="S138" s="1560"/>
      <c r="T138" s="1560"/>
      <c r="U138" s="1560"/>
      <c r="V138" s="1560"/>
      <c r="W138" s="1560"/>
      <c r="X138" s="1560"/>
      <c r="Y138" s="1560"/>
      <c r="Z138" s="1560"/>
      <c r="AA138" s="1560"/>
      <c r="AB138" s="1560"/>
      <c r="AC138" s="1560"/>
      <c r="AD138" s="1560"/>
      <c r="AE138" s="1560"/>
      <c r="AF138" s="1560"/>
      <c r="AG138" s="1560"/>
      <c r="AH138" s="1560"/>
      <c r="AI138" s="1560"/>
      <c r="AJ138" s="1560"/>
      <c r="AK138" s="1560"/>
      <c r="AL138" s="1560"/>
      <c r="AM138" s="241"/>
    </row>
    <row r="139" spans="1:39" ht="12.6" customHeight="1">
      <c r="A139" s="1560"/>
      <c r="B139" s="1560"/>
      <c r="C139" s="1560"/>
      <c r="D139" s="1560"/>
      <c r="E139" s="1560"/>
      <c r="F139" s="1560"/>
      <c r="G139" s="1560"/>
      <c r="H139" s="1560"/>
      <c r="I139" s="1560"/>
      <c r="J139" s="1560"/>
      <c r="K139" s="1560"/>
      <c r="L139" s="1560"/>
      <c r="M139" s="1560"/>
      <c r="N139" s="1560"/>
      <c r="O139" s="1560"/>
      <c r="P139" s="1560"/>
      <c r="Q139" s="1560"/>
      <c r="R139" s="1560"/>
      <c r="S139" s="1560"/>
      <c r="T139" s="1560"/>
      <c r="U139" s="1560"/>
      <c r="V139" s="1560"/>
      <c r="W139" s="1560"/>
      <c r="X139" s="1560"/>
      <c r="Y139" s="1560"/>
      <c r="Z139" s="1560"/>
      <c r="AA139" s="1560"/>
      <c r="AB139" s="1560"/>
      <c r="AC139" s="1560"/>
      <c r="AD139" s="1560"/>
      <c r="AE139" s="1560"/>
      <c r="AF139" s="1560"/>
      <c r="AG139" s="1560"/>
      <c r="AH139" s="1560"/>
      <c r="AI139" s="1560"/>
      <c r="AJ139" s="1560"/>
      <c r="AK139" s="1560"/>
      <c r="AL139" s="1560"/>
      <c r="AM139" s="241"/>
    </row>
    <row r="140" spans="1:39" ht="15" customHeight="1">
      <c r="A140" s="174"/>
      <c r="B140" s="1588" t="s">
        <v>2314</v>
      </c>
      <c r="C140" s="1588"/>
      <c r="D140" s="1588"/>
      <c r="E140" s="1588"/>
      <c r="F140" s="1588"/>
      <c r="G140" s="1588"/>
      <c r="H140" s="1588"/>
      <c r="I140" s="1588"/>
      <c r="J140" s="1588"/>
      <c r="K140" s="1588"/>
      <c r="L140" s="1588"/>
      <c r="M140" s="1588"/>
      <c r="N140" s="1588"/>
      <c r="O140" s="1588"/>
      <c r="P140" s="1588"/>
      <c r="Q140" s="1588"/>
      <c r="R140" s="1588"/>
      <c r="S140" s="1588"/>
      <c r="T140" s="1588"/>
      <c r="U140" s="1588"/>
      <c r="V140" s="1588"/>
      <c r="W140" s="1588"/>
      <c r="X140" s="1588"/>
      <c r="Y140" s="1588"/>
      <c r="Z140" s="1588"/>
      <c r="AA140" s="1588"/>
      <c r="AB140" s="1588"/>
      <c r="AC140" s="1588"/>
      <c r="AD140" s="1588"/>
      <c r="AE140" s="1588"/>
      <c r="AF140" s="1588"/>
      <c r="AG140" s="1588"/>
      <c r="AH140" s="1588" t="s">
        <v>2170</v>
      </c>
      <c r="AI140" s="1588"/>
      <c r="AJ140" s="1588"/>
      <c r="AK140" s="1588"/>
      <c r="AL140" s="174"/>
      <c r="AM140" s="241"/>
    </row>
    <row r="141" spans="1:39" ht="15" customHeight="1">
      <c r="A141" s="174"/>
      <c r="B141" s="1583" t="s">
        <v>2315</v>
      </c>
      <c r="C141" s="1583"/>
      <c r="D141" s="1583"/>
      <c r="E141" s="1583"/>
      <c r="F141" s="1583"/>
      <c r="G141" s="1583"/>
      <c r="H141" s="1583"/>
      <c r="I141" s="1583"/>
      <c r="J141" s="1583"/>
      <c r="K141" s="1583"/>
      <c r="L141" s="1583"/>
      <c r="M141" s="1583"/>
      <c r="N141" s="1583"/>
      <c r="O141" s="1583"/>
      <c r="P141" s="1583"/>
      <c r="Q141" s="1583"/>
      <c r="R141" s="1583"/>
      <c r="S141" s="1583"/>
      <c r="T141" s="1583"/>
      <c r="U141" s="1583"/>
      <c r="V141" s="1583"/>
      <c r="W141" s="1583"/>
      <c r="X141" s="1583"/>
      <c r="Y141" s="1583"/>
      <c r="Z141" s="1583"/>
      <c r="AA141" s="1583"/>
      <c r="AB141" s="1583"/>
      <c r="AC141" s="1583"/>
      <c r="AD141" s="1583"/>
      <c r="AE141" s="1583"/>
      <c r="AF141" s="1583"/>
      <c r="AG141" s="1583"/>
      <c r="AH141" s="1580" t="s">
        <v>2281</v>
      </c>
      <c r="AI141" s="1581"/>
      <c r="AJ141" s="1581"/>
      <c r="AK141" s="1582"/>
      <c r="AL141" s="174"/>
      <c r="AM141" s="241"/>
    </row>
    <row r="142" spans="1:39" ht="15" customHeight="1">
      <c r="A142" s="174"/>
      <c r="B142" s="1583" t="s">
        <v>2316</v>
      </c>
      <c r="C142" s="1583"/>
      <c r="D142" s="1583"/>
      <c r="E142" s="1583"/>
      <c r="F142" s="1583"/>
      <c r="G142" s="1583"/>
      <c r="H142" s="1583"/>
      <c r="I142" s="1583"/>
      <c r="J142" s="1583"/>
      <c r="K142" s="1583"/>
      <c r="L142" s="1583"/>
      <c r="M142" s="1583"/>
      <c r="N142" s="1583"/>
      <c r="O142" s="1583"/>
      <c r="P142" s="1583"/>
      <c r="Q142" s="1583"/>
      <c r="R142" s="1583"/>
      <c r="S142" s="1583"/>
      <c r="T142" s="1583"/>
      <c r="U142" s="1583"/>
      <c r="V142" s="1583"/>
      <c r="W142" s="1583"/>
      <c r="X142" s="1583"/>
      <c r="Y142" s="1583"/>
      <c r="Z142" s="1583"/>
      <c r="AA142" s="1583"/>
      <c r="AB142" s="1583"/>
      <c r="AC142" s="1583"/>
      <c r="AD142" s="1583"/>
      <c r="AE142" s="1583"/>
      <c r="AF142" s="1583"/>
      <c r="AG142" s="1583"/>
      <c r="AH142" s="1580" t="s">
        <v>2319</v>
      </c>
      <c r="AI142" s="1581"/>
      <c r="AJ142" s="1581"/>
      <c r="AK142" s="1582"/>
      <c r="AL142" s="174"/>
      <c r="AM142" s="241"/>
    </row>
    <row r="143" spans="1:39" ht="15" customHeight="1">
      <c r="A143" s="174"/>
      <c r="B143" s="1583" t="s">
        <v>2317</v>
      </c>
      <c r="C143" s="1583"/>
      <c r="D143" s="1583"/>
      <c r="E143" s="1583"/>
      <c r="F143" s="1583"/>
      <c r="G143" s="1583"/>
      <c r="H143" s="1583"/>
      <c r="I143" s="1583"/>
      <c r="J143" s="1583"/>
      <c r="K143" s="1583"/>
      <c r="L143" s="1583"/>
      <c r="M143" s="1583"/>
      <c r="N143" s="1583"/>
      <c r="O143" s="1583"/>
      <c r="P143" s="1583"/>
      <c r="Q143" s="1583"/>
      <c r="R143" s="1583"/>
      <c r="S143" s="1583"/>
      <c r="T143" s="1583"/>
      <c r="U143" s="1583"/>
      <c r="V143" s="1583"/>
      <c r="W143" s="1583"/>
      <c r="X143" s="1583"/>
      <c r="Y143" s="1583"/>
      <c r="Z143" s="1583"/>
      <c r="AA143" s="1583"/>
      <c r="AB143" s="1583"/>
      <c r="AC143" s="1583"/>
      <c r="AD143" s="1583"/>
      <c r="AE143" s="1583"/>
      <c r="AF143" s="1583"/>
      <c r="AG143" s="1583"/>
      <c r="AH143" s="1580" t="s">
        <v>2320</v>
      </c>
      <c r="AI143" s="1581"/>
      <c r="AJ143" s="1581"/>
      <c r="AK143" s="1582"/>
      <c r="AL143" s="174"/>
      <c r="AM143" s="241"/>
    </row>
    <row r="144" spans="1:39" ht="15" customHeight="1">
      <c r="A144" s="174"/>
      <c r="B144" s="1583" t="s">
        <v>2318</v>
      </c>
      <c r="C144" s="1583"/>
      <c r="D144" s="1583"/>
      <c r="E144" s="1583"/>
      <c r="F144" s="1583"/>
      <c r="G144" s="1583"/>
      <c r="H144" s="1583"/>
      <c r="I144" s="1583"/>
      <c r="J144" s="1583"/>
      <c r="K144" s="1583"/>
      <c r="L144" s="1583"/>
      <c r="M144" s="1583"/>
      <c r="N144" s="1583"/>
      <c r="O144" s="1583"/>
      <c r="P144" s="1583"/>
      <c r="Q144" s="1583"/>
      <c r="R144" s="1583"/>
      <c r="S144" s="1583"/>
      <c r="T144" s="1583"/>
      <c r="U144" s="1583"/>
      <c r="V144" s="1583"/>
      <c r="W144" s="1583"/>
      <c r="X144" s="1583"/>
      <c r="Y144" s="1583"/>
      <c r="Z144" s="1583"/>
      <c r="AA144" s="1583"/>
      <c r="AB144" s="1583"/>
      <c r="AC144" s="1583"/>
      <c r="AD144" s="1583"/>
      <c r="AE144" s="1583"/>
      <c r="AF144" s="1583"/>
      <c r="AG144" s="1583"/>
      <c r="AH144" s="1580" t="s">
        <v>2321</v>
      </c>
      <c r="AI144" s="1581"/>
      <c r="AJ144" s="1581"/>
      <c r="AK144" s="1582"/>
      <c r="AL144" s="174"/>
      <c r="AM144" s="241"/>
    </row>
    <row r="145" spans="1:44" ht="15" customHeight="1">
      <c r="A145" s="174"/>
      <c r="B145" s="1583" t="s">
        <v>2333</v>
      </c>
      <c r="C145" s="1583"/>
      <c r="D145" s="1583"/>
      <c r="E145" s="1583"/>
      <c r="F145" s="1583"/>
      <c r="G145" s="1583"/>
      <c r="H145" s="1583"/>
      <c r="I145" s="1583"/>
      <c r="J145" s="1583"/>
      <c r="K145" s="1583"/>
      <c r="L145" s="1583"/>
      <c r="M145" s="1583"/>
      <c r="N145" s="1583"/>
      <c r="O145" s="1583"/>
      <c r="P145" s="1583"/>
      <c r="Q145" s="1583"/>
      <c r="R145" s="1583"/>
      <c r="S145" s="1583"/>
      <c r="T145" s="1583"/>
      <c r="U145" s="1583"/>
      <c r="V145" s="1583"/>
      <c r="W145" s="1583"/>
      <c r="X145" s="1583"/>
      <c r="Y145" s="1583"/>
      <c r="Z145" s="1583"/>
      <c r="AA145" s="1583"/>
      <c r="AB145" s="1583"/>
      <c r="AC145" s="1583"/>
      <c r="AD145" s="1583"/>
      <c r="AE145" s="1583"/>
      <c r="AF145" s="1583"/>
      <c r="AG145" s="1583"/>
      <c r="AH145" s="1580" t="s">
        <v>2322</v>
      </c>
      <c r="AI145" s="1581"/>
      <c r="AJ145" s="1581"/>
      <c r="AK145" s="1582"/>
      <c r="AL145" s="174"/>
      <c r="AM145" s="241"/>
    </row>
    <row r="146" spans="1:44" ht="15" customHeight="1">
      <c r="A146" s="174"/>
      <c r="B146" s="1583" t="s">
        <v>2169</v>
      </c>
      <c r="C146" s="1583"/>
      <c r="D146" s="1583"/>
      <c r="E146" s="1583"/>
      <c r="F146" s="1583"/>
      <c r="G146" s="1583"/>
      <c r="H146" s="1583"/>
      <c r="I146" s="1583"/>
      <c r="J146" s="1583"/>
      <c r="K146" s="1583"/>
      <c r="L146" s="1583"/>
      <c r="M146" s="1583"/>
      <c r="N146" s="1583"/>
      <c r="O146" s="1583"/>
      <c r="P146" s="1583"/>
      <c r="Q146" s="1583"/>
      <c r="R146" s="1583"/>
      <c r="S146" s="1583"/>
      <c r="T146" s="1583"/>
      <c r="U146" s="1583"/>
      <c r="V146" s="1583"/>
      <c r="W146" s="1583"/>
      <c r="X146" s="1583"/>
      <c r="Y146" s="1583"/>
      <c r="Z146" s="1583"/>
      <c r="AA146" s="1583"/>
      <c r="AB146" s="1583"/>
      <c r="AC146" s="1583"/>
      <c r="AD146" s="1583"/>
      <c r="AE146" s="1583"/>
      <c r="AF146" s="1583"/>
      <c r="AG146" s="1583"/>
      <c r="AH146" s="1580" t="s">
        <v>2323</v>
      </c>
      <c r="AI146" s="1581"/>
      <c r="AJ146" s="1581"/>
      <c r="AK146" s="1582"/>
      <c r="AL146" s="174"/>
      <c r="AM146" s="241"/>
    </row>
    <row r="147" spans="1:44" ht="3.95" customHeight="1">
      <c r="A147" s="174"/>
      <c r="B147" s="174"/>
      <c r="C147" s="174"/>
      <c r="D147" s="174"/>
      <c r="E147" s="174"/>
      <c r="F147" s="174"/>
      <c r="G147" s="174"/>
      <c r="H147" s="174"/>
      <c r="I147" s="174"/>
      <c r="J147" s="174"/>
      <c r="K147" s="174"/>
      <c r="L147" s="174"/>
      <c r="M147" s="174"/>
      <c r="N147" s="174"/>
      <c r="O147" s="174"/>
      <c r="P147" s="174"/>
      <c r="Q147" s="174"/>
      <c r="R147" s="174"/>
      <c r="S147" s="174"/>
      <c r="T147" s="174"/>
      <c r="U147" s="174"/>
      <c r="V147" s="174"/>
      <c r="W147" s="174"/>
      <c r="X147" s="174"/>
      <c r="Y147" s="174"/>
      <c r="Z147" s="174"/>
      <c r="AA147" s="174"/>
      <c r="AB147" s="174"/>
      <c r="AC147" s="174"/>
      <c r="AD147" s="174"/>
      <c r="AE147" s="174"/>
      <c r="AF147" s="174"/>
      <c r="AG147" s="174"/>
      <c r="AH147" s="174"/>
      <c r="AI147" s="174"/>
      <c r="AJ147" s="174"/>
      <c r="AK147" s="174"/>
      <c r="AL147" s="174"/>
      <c r="AM147" s="4"/>
      <c r="AN147" s="4"/>
      <c r="AO147" s="4"/>
      <c r="AP147" s="4"/>
      <c r="AQ147" s="4"/>
      <c r="AR147" s="4"/>
    </row>
    <row r="148" spans="1:44" ht="15" customHeight="1">
      <c r="A148" s="1560" t="s">
        <v>2470</v>
      </c>
      <c r="B148" s="1560"/>
      <c r="C148" s="1560"/>
      <c r="D148" s="1560"/>
      <c r="E148" s="1560"/>
      <c r="F148" s="1560"/>
      <c r="G148" s="1560"/>
      <c r="H148" s="1560"/>
      <c r="I148" s="1560"/>
      <c r="J148" s="1560"/>
      <c r="K148" s="1560"/>
      <c r="L148" s="1560"/>
      <c r="M148" s="1560"/>
      <c r="N148" s="1560"/>
      <c r="O148" s="1560"/>
      <c r="P148" s="1560"/>
      <c r="Q148" s="1560"/>
      <c r="R148" s="1560"/>
      <c r="S148" s="1560"/>
      <c r="T148" s="1560"/>
      <c r="U148" s="1560"/>
      <c r="V148" s="1560"/>
      <c r="W148" s="1560"/>
      <c r="X148" s="1560"/>
      <c r="Y148" s="1560"/>
      <c r="Z148" s="1560"/>
      <c r="AA148" s="1560"/>
      <c r="AB148" s="1560"/>
      <c r="AC148" s="1560"/>
      <c r="AD148" s="1560"/>
      <c r="AE148" s="1560"/>
      <c r="AF148" s="1560"/>
      <c r="AG148" s="1560"/>
      <c r="AH148" s="1560"/>
      <c r="AI148" s="1560"/>
      <c r="AJ148" s="1560"/>
      <c r="AK148" s="1560"/>
      <c r="AL148" s="1560"/>
      <c r="AM148" s="4"/>
      <c r="AN148" s="4"/>
      <c r="AO148" s="4"/>
      <c r="AP148" s="4"/>
      <c r="AQ148" s="4"/>
      <c r="AR148" s="4"/>
    </row>
    <row r="149" spans="1:44" ht="15" customHeight="1">
      <c r="A149" s="1560"/>
      <c r="B149" s="1560"/>
      <c r="C149" s="1560"/>
      <c r="D149" s="1560"/>
      <c r="E149" s="1560"/>
      <c r="F149" s="1560"/>
      <c r="G149" s="1560"/>
      <c r="H149" s="1560"/>
      <c r="I149" s="1560"/>
      <c r="J149" s="1560"/>
      <c r="K149" s="1560"/>
      <c r="L149" s="1560"/>
      <c r="M149" s="1560"/>
      <c r="N149" s="1560"/>
      <c r="O149" s="1560"/>
      <c r="P149" s="1560"/>
      <c r="Q149" s="1560"/>
      <c r="R149" s="1560"/>
      <c r="S149" s="1560"/>
      <c r="T149" s="1560"/>
      <c r="U149" s="1560"/>
      <c r="V149" s="1560"/>
      <c r="W149" s="1560"/>
      <c r="X149" s="1560"/>
      <c r="Y149" s="1560"/>
      <c r="Z149" s="1560"/>
      <c r="AA149" s="1560"/>
      <c r="AB149" s="1560"/>
      <c r="AC149" s="1560"/>
      <c r="AD149" s="1560"/>
      <c r="AE149" s="1560"/>
      <c r="AF149" s="1560"/>
      <c r="AG149" s="1560"/>
      <c r="AH149" s="1560"/>
      <c r="AI149" s="1560"/>
      <c r="AJ149" s="1560"/>
      <c r="AK149" s="1560"/>
      <c r="AL149" s="1560"/>
      <c r="AM149" s="4"/>
      <c r="AN149" s="4"/>
      <c r="AO149" s="4"/>
      <c r="AP149" s="4"/>
      <c r="AQ149" s="4"/>
      <c r="AR149" s="4"/>
    </row>
    <row r="150" spans="1:44" ht="15" customHeight="1">
      <c r="A150" s="1560"/>
      <c r="B150" s="1560"/>
      <c r="C150" s="1560"/>
      <c r="D150" s="1560"/>
      <c r="E150" s="1560"/>
      <c r="F150" s="1560"/>
      <c r="G150" s="1560"/>
      <c r="H150" s="1560"/>
      <c r="I150" s="1560"/>
      <c r="J150" s="1560"/>
      <c r="K150" s="1560"/>
      <c r="L150" s="1560"/>
      <c r="M150" s="1560"/>
      <c r="N150" s="1560"/>
      <c r="O150" s="1560"/>
      <c r="P150" s="1560"/>
      <c r="Q150" s="1560"/>
      <c r="R150" s="1560"/>
      <c r="S150" s="1560"/>
      <c r="T150" s="1560"/>
      <c r="U150" s="1560"/>
      <c r="V150" s="1560"/>
      <c r="W150" s="1560"/>
      <c r="X150" s="1560"/>
      <c r="Y150" s="1560"/>
      <c r="Z150" s="1560"/>
      <c r="AA150" s="1560"/>
      <c r="AB150" s="1560"/>
      <c r="AC150" s="1560"/>
      <c r="AD150" s="1560"/>
      <c r="AE150" s="1560"/>
      <c r="AF150" s="1560"/>
      <c r="AG150" s="1560"/>
      <c r="AH150" s="1560"/>
      <c r="AI150" s="1560"/>
      <c r="AJ150" s="1560"/>
      <c r="AK150" s="1560"/>
      <c r="AL150" s="1560"/>
      <c r="AM150" s="4"/>
      <c r="AN150" s="4"/>
      <c r="AO150" s="4"/>
      <c r="AP150" s="4"/>
      <c r="AQ150" s="4"/>
      <c r="AR150" s="4"/>
    </row>
    <row r="151" spans="1:44" ht="15" customHeight="1">
      <c r="A151" s="1560"/>
      <c r="B151" s="1560"/>
      <c r="C151" s="1560"/>
      <c r="D151" s="1560"/>
      <c r="E151" s="1560"/>
      <c r="F151" s="1560"/>
      <c r="G151" s="1560"/>
      <c r="H151" s="1560"/>
      <c r="I151" s="1560"/>
      <c r="J151" s="1560"/>
      <c r="K151" s="1560"/>
      <c r="L151" s="1560"/>
      <c r="M151" s="1560"/>
      <c r="N151" s="1560"/>
      <c r="O151" s="1560"/>
      <c r="P151" s="1560"/>
      <c r="Q151" s="1560"/>
      <c r="R151" s="1560"/>
      <c r="S151" s="1560"/>
      <c r="T151" s="1560"/>
      <c r="U151" s="1560"/>
      <c r="V151" s="1560"/>
      <c r="W151" s="1560"/>
      <c r="X151" s="1560"/>
      <c r="Y151" s="1560"/>
      <c r="Z151" s="1560"/>
      <c r="AA151" s="1560"/>
      <c r="AB151" s="1560"/>
      <c r="AC151" s="1560"/>
      <c r="AD151" s="1560"/>
      <c r="AE151" s="1560"/>
      <c r="AF151" s="1560"/>
      <c r="AG151" s="1560"/>
      <c r="AH151" s="1560"/>
      <c r="AI151" s="1560"/>
      <c r="AJ151" s="1560"/>
      <c r="AK151" s="1560"/>
      <c r="AL151" s="1560"/>
      <c r="AM151" s="4"/>
      <c r="AN151" s="4"/>
      <c r="AO151" s="4"/>
      <c r="AP151" s="4"/>
      <c r="AQ151" s="4"/>
      <c r="AR151" s="4"/>
    </row>
    <row r="152" spans="1:44" ht="7.5" customHeight="1">
      <c r="A152" s="1560"/>
      <c r="B152" s="1560"/>
      <c r="C152" s="1560"/>
      <c r="D152" s="1560"/>
      <c r="E152" s="1560"/>
      <c r="F152" s="1560"/>
      <c r="G152" s="1560"/>
      <c r="H152" s="1560"/>
      <c r="I152" s="1560"/>
      <c r="J152" s="1560"/>
      <c r="K152" s="1560"/>
      <c r="L152" s="1560"/>
      <c r="M152" s="1560"/>
      <c r="N152" s="1560"/>
      <c r="O152" s="1560"/>
      <c r="P152" s="1560"/>
      <c r="Q152" s="1560"/>
      <c r="R152" s="1560"/>
      <c r="S152" s="1560"/>
      <c r="T152" s="1560"/>
      <c r="U152" s="1560"/>
      <c r="V152" s="1560"/>
      <c r="W152" s="1560"/>
      <c r="X152" s="1560"/>
      <c r="Y152" s="1560"/>
      <c r="Z152" s="1560"/>
      <c r="AA152" s="1560"/>
      <c r="AB152" s="1560"/>
      <c r="AC152" s="1560"/>
      <c r="AD152" s="1560"/>
      <c r="AE152" s="1560"/>
      <c r="AF152" s="1560"/>
      <c r="AG152" s="1560"/>
      <c r="AH152" s="1560"/>
      <c r="AI152" s="1560"/>
      <c r="AJ152" s="1560"/>
      <c r="AK152" s="1560"/>
      <c r="AL152" s="1560"/>
      <c r="AM152" s="4"/>
      <c r="AN152" s="4"/>
      <c r="AO152" s="4"/>
      <c r="AP152" s="4"/>
      <c r="AQ152" s="4"/>
      <c r="AR152" s="4"/>
    </row>
    <row r="153" spans="1:44" ht="15" customHeight="1">
      <c r="A153" s="1560" t="s">
        <v>2471</v>
      </c>
      <c r="B153" s="1560"/>
      <c r="C153" s="1560"/>
      <c r="D153" s="1560"/>
      <c r="E153" s="1560"/>
      <c r="F153" s="1560"/>
      <c r="G153" s="1560"/>
      <c r="H153" s="1560"/>
      <c r="I153" s="1560"/>
      <c r="J153" s="1560"/>
      <c r="K153" s="1560"/>
      <c r="L153" s="1560"/>
      <c r="M153" s="1560"/>
      <c r="N153" s="1560"/>
      <c r="O153" s="1560"/>
      <c r="P153" s="1560"/>
      <c r="Q153" s="1560"/>
      <c r="R153" s="1560"/>
      <c r="S153" s="1560"/>
      <c r="T153" s="1560"/>
      <c r="U153" s="1560"/>
      <c r="V153" s="1560"/>
      <c r="W153" s="1560"/>
      <c r="X153" s="1560"/>
      <c r="Y153" s="1560"/>
      <c r="Z153" s="1560"/>
      <c r="AA153" s="1560"/>
      <c r="AB153" s="1560"/>
      <c r="AC153" s="1560"/>
      <c r="AD153" s="1560"/>
      <c r="AE153" s="1560"/>
      <c r="AF153" s="1560"/>
      <c r="AG153" s="1560"/>
      <c r="AH153" s="1560"/>
      <c r="AI153" s="1560"/>
      <c r="AJ153" s="1560"/>
      <c r="AK153" s="1560"/>
      <c r="AL153" s="1560"/>
      <c r="AM153" s="241"/>
    </row>
    <row r="154" spans="1:44" ht="15" customHeight="1">
      <c r="A154" s="1560"/>
      <c r="B154" s="1560"/>
      <c r="C154" s="1560"/>
      <c r="D154" s="1560"/>
      <c r="E154" s="1560"/>
      <c r="F154" s="1560"/>
      <c r="G154" s="1560"/>
      <c r="H154" s="1560"/>
      <c r="I154" s="1560"/>
      <c r="J154" s="1560"/>
      <c r="K154" s="1560"/>
      <c r="L154" s="1560"/>
      <c r="M154" s="1560"/>
      <c r="N154" s="1560"/>
      <c r="O154" s="1560"/>
      <c r="P154" s="1560"/>
      <c r="Q154" s="1560"/>
      <c r="R154" s="1560"/>
      <c r="S154" s="1560"/>
      <c r="T154" s="1560"/>
      <c r="U154" s="1560"/>
      <c r="V154" s="1560"/>
      <c r="W154" s="1560"/>
      <c r="X154" s="1560"/>
      <c r="Y154" s="1560"/>
      <c r="Z154" s="1560"/>
      <c r="AA154" s="1560"/>
      <c r="AB154" s="1560"/>
      <c r="AC154" s="1560"/>
      <c r="AD154" s="1560"/>
      <c r="AE154" s="1560"/>
      <c r="AF154" s="1560"/>
      <c r="AG154" s="1560"/>
      <c r="AH154" s="1560"/>
      <c r="AI154" s="1560"/>
      <c r="AJ154" s="1560"/>
      <c r="AK154" s="1560"/>
      <c r="AL154" s="1560"/>
      <c r="AM154" s="241"/>
    </row>
    <row r="155" spans="1:44" ht="15" customHeight="1">
      <c r="A155" s="1560"/>
      <c r="B155" s="1560"/>
      <c r="C155" s="1560"/>
      <c r="D155" s="1560"/>
      <c r="E155" s="1560"/>
      <c r="F155" s="1560"/>
      <c r="G155" s="1560"/>
      <c r="H155" s="1560"/>
      <c r="I155" s="1560"/>
      <c r="J155" s="1560"/>
      <c r="K155" s="1560"/>
      <c r="L155" s="1560"/>
      <c r="M155" s="1560"/>
      <c r="N155" s="1560"/>
      <c r="O155" s="1560"/>
      <c r="P155" s="1560"/>
      <c r="Q155" s="1560"/>
      <c r="R155" s="1560"/>
      <c r="S155" s="1560"/>
      <c r="T155" s="1560"/>
      <c r="U155" s="1560"/>
      <c r="V155" s="1560"/>
      <c r="W155" s="1560"/>
      <c r="X155" s="1560"/>
      <c r="Y155" s="1560"/>
      <c r="Z155" s="1560"/>
      <c r="AA155" s="1560"/>
      <c r="AB155" s="1560"/>
      <c r="AC155" s="1560"/>
      <c r="AD155" s="1560"/>
      <c r="AE155" s="1560"/>
      <c r="AF155" s="1560"/>
      <c r="AG155" s="1560"/>
      <c r="AH155" s="1560"/>
      <c r="AI155" s="1560"/>
      <c r="AJ155" s="1560"/>
      <c r="AK155" s="1560"/>
      <c r="AL155" s="1560"/>
      <c r="AM155" s="241"/>
    </row>
    <row r="156" spans="1:44" ht="15" customHeight="1">
      <c r="A156" s="1560"/>
      <c r="B156" s="1560"/>
      <c r="C156" s="1560"/>
      <c r="D156" s="1560"/>
      <c r="E156" s="1560"/>
      <c r="F156" s="1560"/>
      <c r="G156" s="1560"/>
      <c r="H156" s="1560"/>
      <c r="I156" s="1560"/>
      <c r="J156" s="1560"/>
      <c r="K156" s="1560"/>
      <c r="L156" s="1560"/>
      <c r="M156" s="1560"/>
      <c r="N156" s="1560"/>
      <c r="O156" s="1560"/>
      <c r="P156" s="1560"/>
      <c r="Q156" s="1560"/>
      <c r="R156" s="1560"/>
      <c r="S156" s="1560"/>
      <c r="T156" s="1560"/>
      <c r="U156" s="1560"/>
      <c r="V156" s="1560"/>
      <c r="W156" s="1560"/>
      <c r="X156" s="1560"/>
      <c r="Y156" s="1560"/>
      <c r="Z156" s="1560"/>
      <c r="AA156" s="1560"/>
      <c r="AB156" s="1560"/>
      <c r="AC156" s="1560"/>
      <c r="AD156" s="1560"/>
      <c r="AE156" s="1560"/>
      <c r="AF156" s="1560"/>
      <c r="AG156" s="1560"/>
      <c r="AH156" s="1560"/>
      <c r="AI156" s="1560"/>
      <c r="AJ156" s="1560"/>
      <c r="AK156" s="1560"/>
      <c r="AL156" s="1560"/>
      <c r="AM156" s="241"/>
    </row>
    <row r="157" spans="1:44" ht="15" customHeight="1">
      <c r="A157" s="1560"/>
      <c r="B157" s="1560"/>
      <c r="C157" s="1560"/>
      <c r="D157" s="1560"/>
      <c r="E157" s="1560"/>
      <c r="F157" s="1560"/>
      <c r="G157" s="1560"/>
      <c r="H157" s="1560"/>
      <c r="I157" s="1560"/>
      <c r="J157" s="1560"/>
      <c r="K157" s="1560"/>
      <c r="L157" s="1560"/>
      <c r="M157" s="1560"/>
      <c r="N157" s="1560"/>
      <c r="O157" s="1560"/>
      <c r="P157" s="1560"/>
      <c r="Q157" s="1560"/>
      <c r="R157" s="1560"/>
      <c r="S157" s="1560"/>
      <c r="T157" s="1560"/>
      <c r="U157" s="1560"/>
      <c r="V157" s="1560"/>
      <c r="W157" s="1560"/>
      <c r="X157" s="1560"/>
      <c r="Y157" s="1560"/>
      <c r="Z157" s="1560"/>
      <c r="AA157" s="1560"/>
      <c r="AB157" s="1560"/>
      <c r="AC157" s="1560"/>
      <c r="AD157" s="1560"/>
      <c r="AE157" s="1560"/>
      <c r="AF157" s="1560"/>
      <c r="AG157" s="1560"/>
      <c r="AH157" s="1560"/>
      <c r="AI157" s="1560"/>
      <c r="AJ157" s="1560"/>
      <c r="AK157" s="1560"/>
      <c r="AL157" s="1560"/>
      <c r="AM157" s="241"/>
    </row>
    <row r="158" spans="1:44" ht="15" customHeight="1">
      <c r="A158" s="1560"/>
      <c r="B158" s="1560"/>
      <c r="C158" s="1560"/>
      <c r="D158" s="1560"/>
      <c r="E158" s="1560"/>
      <c r="F158" s="1560"/>
      <c r="G158" s="1560"/>
      <c r="H158" s="1560"/>
      <c r="I158" s="1560"/>
      <c r="J158" s="1560"/>
      <c r="K158" s="1560"/>
      <c r="L158" s="1560"/>
      <c r="M158" s="1560"/>
      <c r="N158" s="1560"/>
      <c r="O158" s="1560"/>
      <c r="P158" s="1560"/>
      <c r="Q158" s="1560"/>
      <c r="R158" s="1560"/>
      <c r="S158" s="1560"/>
      <c r="T158" s="1560"/>
      <c r="U158" s="1560"/>
      <c r="V158" s="1560"/>
      <c r="W158" s="1560"/>
      <c r="X158" s="1560"/>
      <c r="Y158" s="1560"/>
      <c r="Z158" s="1560"/>
      <c r="AA158" s="1560"/>
      <c r="AB158" s="1560"/>
      <c r="AC158" s="1560"/>
      <c r="AD158" s="1560"/>
      <c r="AE158" s="1560"/>
      <c r="AF158" s="1560"/>
      <c r="AG158" s="1560"/>
      <c r="AH158" s="1560"/>
      <c r="AI158" s="1560"/>
      <c r="AJ158" s="1560"/>
      <c r="AK158" s="1560"/>
      <c r="AL158" s="1560"/>
      <c r="AM158" s="241"/>
    </row>
    <row r="159" spans="1:44" ht="15" customHeight="1">
      <c r="A159" s="1560"/>
      <c r="B159" s="1560"/>
      <c r="C159" s="1560"/>
      <c r="D159" s="1560"/>
      <c r="E159" s="1560"/>
      <c r="F159" s="1560"/>
      <c r="G159" s="1560"/>
      <c r="H159" s="1560"/>
      <c r="I159" s="1560"/>
      <c r="J159" s="1560"/>
      <c r="K159" s="1560"/>
      <c r="L159" s="1560"/>
      <c r="M159" s="1560"/>
      <c r="N159" s="1560"/>
      <c r="O159" s="1560"/>
      <c r="P159" s="1560"/>
      <c r="Q159" s="1560"/>
      <c r="R159" s="1560"/>
      <c r="S159" s="1560"/>
      <c r="T159" s="1560"/>
      <c r="U159" s="1560"/>
      <c r="V159" s="1560"/>
      <c r="W159" s="1560"/>
      <c r="X159" s="1560"/>
      <c r="Y159" s="1560"/>
      <c r="Z159" s="1560"/>
      <c r="AA159" s="1560"/>
      <c r="AB159" s="1560"/>
      <c r="AC159" s="1560"/>
      <c r="AD159" s="1560"/>
      <c r="AE159" s="1560"/>
      <c r="AF159" s="1560"/>
      <c r="AG159" s="1560"/>
      <c r="AH159" s="1560"/>
      <c r="AI159" s="1560"/>
      <c r="AJ159" s="1560"/>
      <c r="AK159" s="1560"/>
      <c r="AL159" s="1560"/>
      <c r="AM159" s="241"/>
    </row>
    <row r="160" spans="1:44" ht="15" customHeight="1">
      <c r="A160" s="1560"/>
      <c r="B160" s="1560"/>
      <c r="C160" s="1560"/>
      <c r="D160" s="1560"/>
      <c r="E160" s="1560"/>
      <c r="F160" s="1560"/>
      <c r="G160" s="1560"/>
      <c r="H160" s="1560"/>
      <c r="I160" s="1560"/>
      <c r="J160" s="1560"/>
      <c r="K160" s="1560"/>
      <c r="L160" s="1560"/>
      <c r="M160" s="1560"/>
      <c r="N160" s="1560"/>
      <c r="O160" s="1560"/>
      <c r="P160" s="1560"/>
      <c r="Q160" s="1560"/>
      <c r="R160" s="1560"/>
      <c r="S160" s="1560"/>
      <c r="T160" s="1560"/>
      <c r="U160" s="1560"/>
      <c r="V160" s="1560"/>
      <c r="W160" s="1560"/>
      <c r="X160" s="1560"/>
      <c r="Y160" s="1560"/>
      <c r="Z160" s="1560"/>
      <c r="AA160" s="1560"/>
      <c r="AB160" s="1560"/>
      <c r="AC160" s="1560"/>
      <c r="AD160" s="1560"/>
      <c r="AE160" s="1560"/>
      <c r="AF160" s="1560"/>
      <c r="AG160" s="1560"/>
      <c r="AH160" s="1560"/>
      <c r="AI160" s="1560"/>
      <c r="AJ160" s="1560"/>
      <c r="AK160" s="1560"/>
      <c r="AL160" s="1560"/>
      <c r="AM160" s="241"/>
    </row>
    <row r="161" spans="1:39" ht="15" customHeight="1">
      <c r="A161" s="1560"/>
      <c r="B161" s="1560"/>
      <c r="C161" s="1560"/>
      <c r="D161" s="1560"/>
      <c r="E161" s="1560"/>
      <c r="F161" s="1560"/>
      <c r="G161" s="1560"/>
      <c r="H161" s="1560"/>
      <c r="I161" s="1560"/>
      <c r="J161" s="1560"/>
      <c r="K161" s="1560"/>
      <c r="L161" s="1560"/>
      <c r="M161" s="1560"/>
      <c r="N161" s="1560"/>
      <c r="O161" s="1560"/>
      <c r="P161" s="1560"/>
      <c r="Q161" s="1560"/>
      <c r="R161" s="1560"/>
      <c r="S161" s="1560"/>
      <c r="T161" s="1560"/>
      <c r="U161" s="1560"/>
      <c r="V161" s="1560"/>
      <c r="W161" s="1560"/>
      <c r="X161" s="1560"/>
      <c r="Y161" s="1560"/>
      <c r="Z161" s="1560"/>
      <c r="AA161" s="1560"/>
      <c r="AB161" s="1560"/>
      <c r="AC161" s="1560"/>
      <c r="AD161" s="1560"/>
      <c r="AE161" s="1560"/>
      <c r="AF161" s="1560"/>
      <c r="AG161" s="1560"/>
      <c r="AH161" s="1560"/>
      <c r="AI161" s="1560"/>
      <c r="AJ161" s="1560"/>
      <c r="AK161" s="1560"/>
      <c r="AL161" s="1560"/>
      <c r="AM161" s="241"/>
    </row>
    <row r="162" spans="1:39" ht="15" customHeight="1">
      <c r="A162" s="1560"/>
      <c r="B162" s="1560"/>
      <c r="C162" s="1560"/>
      <c r="D162" s="1560"/>
      <c r="E162" s="1560"/>
      <c r="F162" s="1560"/>
      <c r="G162" s="1560"/>
      <c r="H162" s="1560"/>
      <c r="I162" s="1560"/>
      <c r="J162" s="1560"/>
      <c r="K162" s="1560"/>
      <c r="L162" s="1560"/>
      <c r="M162" s="1560"/>
      <c r="N162" s="1560"/>
      <c r="O162" s="1560"/>
      <c r="P162" s="1560"/>
      <c r="Q162" s="1560"/>
      <c r="R162" s="1560"/>
      <c r="S162" s="1560"/>
      <c r="T162" s="1560"/>
      <c r="U162" s="1560"/>
      <c r="V162" s="1560"/>
      <c r="W162" s="1560"/>
      <c r="X162" s="1560"/>
      <c r="Y162" s="1560"/>
      <c r="Z162" s="1560"/>
      <c r="AA162" s="1560"/>
      <c r="AB162" s="1560"/>
      <c r="AC162" s="1560"/>
      <c r="AD162" s="1560"/>
      <c r="AE162" s="1560"/>
      <c r="AF162" s="1560"/>
      <c r="AG162" s="1560"/>
      <c r="AH162" s="1560"/>
      <c r="AI162" s="1560"/>
      <c r="AJ162" s="1560"/>
      <c r="AK162" s="1560"/>
      <c r="AL162" s="1560"/>
      <c r="AM162" s="241"/>
    </row>
    <row r="163" spans="1:39" ht="15" customHeight="1">
      <c r="A163" s="1560"/>
      <c r="B163" s="1560"/>
      <c r="C163" s="1560"/>
      <c r="D163" s="1560"/>
      <c r="E163" s="1560"/>
      <c r="F163" s="1560"/>
      <c r="G163" s="1560"/>
      <c r="H163" s="1560"/>
      <c r="I163" s="1560"/>
      <c r="J163" s="1560"/>
      <c r="K163" s="1560"/>
      <c r="L163" s="1560"/>
      <c r="M163" s="1560"/>
      <c r="N163" s="1560"/>
      <c r="O163" s="1560"/>
      <c r="P163" s="1560"/>
      <c r="Q163" s="1560"/>
      <c r="R163" s="1560"/>
      <c r="S163" s="1560"/>
      <c r="T163" s="1560"/>
      <c r="U163" s="1560"/>
      <c r="V163" s="1560"/>
      <c r="W163" s="1560"/>
      <c r="X163" s="1560"/>
      <c r="Y163" s="1560"/>
      <c r="Z163" s="1560"/>
      <c r="AA163" s="1560"/>
      <c r="AB163" s="1560"/>
      <c r="AC163" s="1560"/>
      <c r="AD163" s="1560"/>
      <c r="AE163" s="1560"/>
      <c r="AF163" s="1560"/>
      <c r="AG163" s="1560"/>
      <c r="AH163" s="1560"/>
      <c r="AI163" s="1560"/>
      <c r="AJ163" s="1560"/>
      <c r="AK163" s="1560"/>
      <c r="AL163" s="1560"/>
      <c r="AM163" s="241"/>
    </row>
    <row r="164" spans="1:39" ht="15" customHeight="1">
      <c r="A164" s="1560"/>
      <c r="B164" s="1560"/>
      <c r="C164" s="1560"/>
      <c r="D164" s="1560"/>
      <c r="E164" s="1560"/>
      <c r="F164" s="1560"/>
      <c r="G164" s="1560"/>
      <c r="H164" s="1560"/>
      <c r="I164" s="1560"/>
      <c r="J164" s="1560"/>
      <c r="K164" s="1560"/>
      <c r="L164" s="1560"/>
      <c r="M164" s="1560"/>
      <c r="N164" s="1560"/>
      <c r="O164" s="1560"/>
      <c r="P164" s="1560"/>
      <c r="Q164" s="1560"/>
      <c r="R164" s="1560"/>
      <c r="S164" s="1560"/>
      <c r="T164" s="1560"/>
      <c r="U164" s="1560"/>
      <c r="V164" s="1560"/>
      <c r="W164" s="1560"/>
      <c r="X164" s="1560"/>
      <c r="Y164" s="1560"/>
      <c r="Z164" s="1560"/>
      <c r="AA164" s="1560"/>
      <c r="AB164" s="1560"/>
      <c r="AC164" s="1560"/>
      <c r="AD164" s="1560"/>
      <c r="AE164" s="1560"/>
      <c r="AF164" s="1560"/>
      <c r="AG164" s="1560"/>
      <c r="AH164" s="1560"/>
      <c r="AI164" s="1560"/>
      <c r="AJ164" s="1560"/>
      <c r="AK164" s="1560"/>
      <c r="AL164" s="1560"/>
      <c r="AM164" s="241"/>
    </row>
    <row r="165" spans="1:39" ht="15" customHeight="1">
      <c r="A165" s="1560"/>
      <c r="B165" s="1560"/>
      <c r="C165" s="1560"/>
      <c r="D165" s="1560"/>
      <c r="E165" s="1560"/>
      <c r="F165" s="1560"/>
      <c r="G165" s="1560"/>
      <c r="H165" s="1560"/>
      <c r="I165" s="1560"/>
      <c r="J165" s="1560"/>
      <c r="K165" s="1560"/>
      <c r="L165" s="1560"/>
      <c r="M165" s="1560"/>
      <c r="N165" s="1560"/>
      <c r="O165" s="1560"/>
      <c r="P165" s="1560"/>
      <c r="Q165" s="1560"/>
      <c r="R165" s="1560"/>
      <c r="S165" s="1560"/>
      <c r="T165" s="1560"/>
      <c r="U165" s="1560"/>
      <c r="V165" s="1560"/>
      <c r="W165" s="1560"/>
      <c r="X165" s="1560"/>
      <c r="Y165" s="1560"/>
      <c r="Z165" s="1560"/>
      <c r="AA165" s="1560"/>
      <c r="AB165" s="1560"/>
      <c r="AC165" s="1560"/>
      <c r="AD165" s="1560"/>
      <c r="AE165" s="1560"/>
      <c r="AF165" s="1560"/>
      <c r="AG165" s="1560"/>
      <c r="AH165" s="1560"/>
      <c r="AI165" s="1560"/>
      <c r="AJ165" s="1560"/>
      <c r="AK165" s="1560"/>
      <c r="AL165" s="1560"/>
      <c r="AM165" s="241"/>
    </row>
    <row r="166" spans="1:39" ht="15" customHeight="1">
      <c r="A166" s="1560"/>
      <c r="B166" s="1560"/>
      <c r="C166" s="1560"/>
      <c r="D166" s="1560"/>
      <c r="E166" s="1560"/>
      <c r="F166" s="1560"/>
      <c r="G166" s="1560"/>
      <c r="H166" s="1560"/>
      <c r="I166" s="1560"/>
      <c r="J166" s="1560"/>
      <c r="K166" s="1560"/>
      <c r="L166" s="1560"/>
      <c r="M166" s="1560"/>
      <c r="N166" s="1560"/>
      <c r="O166" s="1560"/>
      <c r="P166" s="1560"/>
      <c r="Q166" s="1560"/>
      <c r="R166" s="1560"/>
      <c r="S166" s="1560"/>
      <c r="T166" s="1560"/>
      <c r="U166" s="1560"/>
      <c r="V166" s="1560"/>
      <c r="W166" s="1560"/>
      <c r="X166" s="1560"/>
      <c r="Y166" s="1560"/>
      <c r="Z166" s="1560"/>
      <c r="AA166" s="1560"/>
      <c r="AB166" s="1560"/>
      <c r="AC166" s="1560"/>
      <c r="AD166" s="1560"/>
      <c r="AE166" s="1560"/>
      <c r="AF166" s="1560"/>
      <c r="AG166" s="1560"/>
      <c r="AH166" s="1560"/>
      <c r="AI166" s="1560"/>
      <c r="AJ166" s="1560"/>
      <c r="AK166" s="1560"/>
      <c r="AL166" s="1560"/>
      <c r="AM166" s="241"/>
    </row>
    <row r="167" spans="1:39" ht="2.4500000000000002" customHeight="1">
      <c r="A167" s="1560"/>
      <c r="B167" s="1560"/>
      <c r="C167" s="1560"/>
      <c r="D167" s="1560"/>
      <c r="E167" s="1560"/>
      <c r="F167" s="1560"/>
      <c r="G167" s="1560"/>
      <c r="H167" s="1560"/>
      <c r="I167" s="1560"/>
      <c r="J167" s="1560"/>
      <c r="K167" s="1560"/>
      <c r="L167" s="1560"/>
      <c r="M167" s="1560"/>
      <c r="N167" s="1560"/>
      <c r="O167" s="1560"/>
      <c r="P167" s="1560"/>
      <c r="Q167" s="1560"/>
      <c r="R167" s="1560"/>
      <c r="S167" s="1560"/>
      <c r="T167" s="1560"/>
      <c r="U167" s="1560"/>
      <c r="V167" s="1560"/>
      <c r="W167" s="1560"/>
      <c r="X167" s="1560"/>
      <c r="Y167" s="1560"/>
      <c r="Z167" s="1560"/>
      <c r="AA167" s="1560"/>
      <c r="AB167" s="1560"/>
      <c r="AC167" s="1560"/>
      <c r="AD167" s="1560"/>
      <c r="AE167" s="1560"/>
      <c r="AF167" s="1560"/>
      <c r="AG167" s="1560"/>
      <c r="AH167" s="1560"/>
      <c r="AI167" s="1560"/>
      <c r="AJ167" s="1560"/>
      <c r="AK167" s="1560"/>
      <c r="AL167" s="1560"/>
      <c r="AM167" s="241"/>
    </row>
    <row r="168" spans="1:39" ht="15" customHeight="1">
      <c r="A168" s="1560" t="s">
        <v>2472</v>
      </c>
      <c r="B168" s="1560"/>
      <c r="C168" s="1560"/>
      <c r="D168" s="1560"/>
      <c r="E168" s="1560"/>
      <c r="F168" s="1560"/>
      <c r="G168" s="1560"/>
      <c r="H168" s="1560"/>
      <c r="I168" s="1560"/>
      <c r="J168" s="1560"/>
      <c r="K168" s="1560"/>
      <c r="L168" s="1560"/>
      <c r="M168" s="1560"/>
      <c r="N168" s="1560"/>
      <c r="O168" s="1560"/>
      <c r="P168" s="1560"/>
      <c r="Q168" s="1560"/>
      <c r="R168" s="1560"/>
      <c r="S168" s="1560"/>
      <c r="T168" s="1560"/>
      <c r="U168" s="1560"/>
      <c r="V168" s="1560"/>
      <c r="W168" s="1560"/>
      <c r="X168" s="1560"/>
      <c r="Y168" s="1560"/>
      <c r="Z168" s="1560"/>
      <c r="AA168" s="1560"/>
      <c r="AB168" s="1560"/>
      <c r="AC168" s="1560"/>
      <c r="AD168" s="1560"/>
      <c r="AE168" s="1560"/>
      <c r="AF168" s="1560"/>
      <c r="AG168" s="1560"/>
      <c r="AH168" s="1560"/>
      <c r="AI168" s="1560"/>
      <c r="AJ168" s="1560"/>
      <c r="AK168" s="1560"/>
      <c r="AL168" s="1560"/>
      <c r="AM168" s="241"/>
    </row>
    <row r="169" spans="1:39" ht="15" customHeight="1">
      <c r="A169" s="1560"/>
      <c r="B169" s="1560"/>
      <c r="C169" s="1560"/>
      <c r="D169" s="1560"/>
      <c r="E169" s="1560"/>
      <c r="F169" s="1560"/>
      <c r="G169" s="1560"/>
      <c r="H169" s="1560"/>
      <c r="I169" s="1560"/>
      <c r="J169" s="1560"/>
      <c r="K169" s="1560"/>
      <c r="L169" s="1560"/>
      <c r="M169" s="1560"/>
      <c r="N169" s="1560"/>
      <c r="O169" s="1560"/>
      <c r="P169" s="1560"/>
      <c r="Q169" s="1560"/>
      <c r="R169" s="1560"/>
      <c r="S169" s="1560"/>
      <c r="T169" s="1560"/>
      <c r="U169" s="1560"/>
      <c r="V169" s="1560"/>
      <c r="W169" s="1560"/>
      <c r="X169" s="1560"/>
      <c r="Y169" s="1560"/>
      <c r="Z169" s="1560"/>
      <c r="AA169" s="1560"/>
      <c r="AB169" s="1560"/>
      <c r="AC169" s="1560"/>
      <c r="AD169" s="1560"/>
      <c r="AE169" s="1560"/>
      <c r="AF169" s="1560"/>
      <c r="AG169" s="1560"/>
      <c r="AH169" s="1560"/>
      <c r="AI169" s="1560"/>
      <c r="AJ169" s="1560"/>
      <c r="AK169" s="1560"/>
      <c r="AL169" s="1560"/>
      <c r="AM169" s="241"/>
    </row>
    <row r="170" spans="1:39" ht="15" customHeight="1">
      <c r="A170" s="1560"/>
      <c r="B170" s="1560"/>
      <c r="C170" s="1560"/>
      <c r="D170" s="1560"/>
      <c r="E170" s="1560"/>
      <c r="F170" s="1560"/>
      <c r="G170" s="1560"/>
      <c r="H170" s="1560"/>
      <c r="I170" s="1560"/>
      <c r="J170" s="1560"/>
      <c r="K170" s="1560"/>
      <c r="L170" s="1560"/>
      <c r="M170" s="1560"/>
      <c r="N170" s="1560"/>
      <c r="O170" s="1560"/>
      <c r="P170" s="1560"/>
      <c r="Q170" s="1560"/>
      <c r="R170" s="1560"/>
      <c r="S170" s="1560"/>
      <c r="T170" s="1560"/>
      <c r="U170" s="1560"/>
      <c r="V170" s="1560"/>
      <c r="W170" s="1560"/>
      <c r="X170" s="1560"/>
      <c r="Y170" s="1560"/>
      <c r="Z170" s="1560"/>
      <c r="AA170" s="1560"/>
      <c r="AB170" s="1560"/>
      <c r="AC170" s="1560"/>
      <c r="AD170" s="1560"/>
      <c r="AE170" s="1560"/>
      <c r="AF170" s="1560"/>
      <c r="AG170" s="1560"/>
      <c r="AH170" s="1560"/>
      <c r="AI170" s="1560"/>
      <c r="AJ170" s="1560"/>
      <c r="AK170" s="1560"/>
      <c r="AL170" s="1560"/>
      <c r="AM170" s="241"/>
    </row>
    <row r="171" spans="1:39" ht="15" customHeight="1">
      <c r="A171" s="1560"/>
      <c r="B171" s="1560"/>
      <c r="C171" s="1560"/>
      <c r="D171" s="1560"/>
      <c r="E171" s="1560"/>
      <c r="F171" s="1560"/>
      <c r="G171" s="1560"/>
      <c r="H171" s="1560"/>
      <c r="I171" s="1560"/>
      <c r="J171" s="1560"/>
      <c r="K171" s="1560"/>
      <c r="L171" s="1560"/>
      <c r="M171" s="1560"/>
      <c r="N171" s="1560"/>
      <c r="O171" s="1560"/>
      <c r="P171" s="1560"/>
      <c r="Q171" s="1560"/>
      <c r="R171" s="1560"/>
      <c r="S171" s="1560"/>
      <c r="T171" s="1560"/>
      <c r="U171" s="1560"/>
      <c r="V171" s="1560"/>
      <c r="W171" s="1560"/>
      <c r="X171" s="1560"/>
      <c r="Y171" s="1560"/>
      <c r="Z171" s="1560"/>
      <c r="AA171" s="1560"/>
      <c r="AB171" s="1560"/>
      <c r="AC171" s="1560"/>
      <c r="AD171" s="1560"/>
      <c r="AE171" s="1560"/>
      <c r="AF171" s="1560"/>
      <c r="AG171" s="1560"/>
      <c r="AH171" s="1560"/>
      <c r="AI171" s="1560"/>
      <c r="AJ171" s="1560"/>
      <c r="AK171" s="1560"/>
      <c r="AL171" s="1560"/>
      <c r="AM171" s="241"/>
    </row>
    <row r="172" spans="1:39" ht="15" customHeight="1">
      <c r="A172" s="1560"/>
      <c r="B172" s="1560"/>
      <c r="C172" s="1560"/>
      <c r="D172" s="1560"/>
      <c r="E172" s="1560"/>
      <c r="F172" s="1560"/>
      <c r="G172" s="1560"/>
      <c r="H172" s="1560"/>
      <c r="I172" s="1560"/>
      <c r="J172" s="1560"/>
      <c r="K172" s="1560"/>
      <c r="L172" s="1560"/>
      <c r="M172" s="1560"/>
      <c r="N172" s="1560"/>
      <c r="O172" s="1560"/>
      <c r="P172" s="1560"/>
      <c r="Q172" s="1560"/>
      <c r="R172" s="1560"/>
      <c r="S172" s="1560"/>
      <c r="T172" s="1560"/>
      <c r="U172" s="1560"/>
      <c r="V172" s="1560"/>
      <c r="W172" s="1560"/>
      <c r="X172" s="1560"/>
      <c r="Y172" s="1560"/>
      <c r="Z172" s="1560"/>
      <c r="AA172" s="1560"/>
      <c r="AB172" s="1560"/>
      <c r="AC172" s="1560"/>
      <c r="AD172" s="1560"/>
      <c r="AE172" s="1560"/>
      <c r="AF172" s="1560"/>
      <c r="AG172" s="1560"/>
      <c r="AH172" s="1560"/>
      <c r="AI172" s="1560"/>
      <c r="AJ172" s="1560"/>
      <c r="AK172" s="1560"/>
      <c r="AL172" s="1560"/>
      <c r="AM172" s="241"/>
    </row>
    <row r="173" spans="1:39" ht="15" customHeight="1">
      <c r="A173" s="1560"/>
      <c r="B173" s="1560"/>
      <c r="C173" s="1560"/>
      <c r="D173" s="1560"/>
      <c r="E173" s="1560"/>
      <c r="F173" s="1560"/>
      <c r="G173" s="1560"/>
      <c r="H173" s="1560"/>
      <c r="I173" s="1560"/>
      <c r="J173" s="1560"/>
      <c r="K173" s="1560"/>
      <c r="L173" s="1560"/>
      <c r="M173" s="1560"/>
      <c r="N173" s="1560"/>
      <c r="O173" s="1560"/>
      <c r="P173" s="1560"/>
      <c r="Q173" s="1560"/>
      <c r="R173" s="1560"/>
      <c r="S173" s="1560"/>
      <c r="T173" s="1560"/>
      <c r="U173" s="1560"/>
      <c r="V173" s="1560"/>
      <c r="W173" s="1560"/>
      <c r="X173" s="1560"/>
      <c r="Y173" s="1560"/>
      <c r="Z173" s="1560"/>
      <c r="AA173" s="1560"/>
      <c r="AB173" s="1560"/>
      <c r="AC173" s="1560"/>
      <c r="AD173" s="1560"/>
      <c r="AE173" s="1560"/>
      <c r="AF173" s="1560"/>
      <c r="AG173" s="1560"/>
      <c r="AH173" s="1560"/>
      <c r="AI173" s="1560"/>
      <c r="AJ173" s="1560"/>
      <c r="AK173" s="1560"/>
      <c r="AL173" s="1560"/>
      <c r="AM173" s="241"/>
    </row>
    <row r="174" spans="1:39" ht="15" customHeight="1">
      <c r="A174" s="1560"/>
      <c r="B174" s="1560"/>
      <c r="C174" s="1560"/>
      <c r="D174" s="1560"/>
      <c r="E174" s="1560"/>
      <c r="F174" s="1560"/>
      <c r="G174" s="1560"/>
      <c r="H174" s="1560"/>
      <c r="I174" s="1560"/>
      <c r="J174" s="1560"/>
      <c r="K174" s="1560"/>
      <c r="L174" s="1560"/>
      <c r="M174" s="1560"/>
      <c r="N174" s="1560"/>
      <c r="O174" s="1560"/>
      <c r="P174" s="1560"/>
      <c r="Q174" s="1560"/>
      <c r="R174" s="1560"/>
      <c r="S174" s="1560"/>
      <c r="T174" s="1560"/>
      <c r="U174" s="1560"/>
      <c r="V174" s="1560"/>
      <c r="W174" s="1560"/>
      <c r="X174" s="1560"/>
      <c r="Y174" s="1560"/>
      <c r="Z174" s="1560"/>
      <c r="AA174" s="1560"/>
      <c r="AB174" s="1560"/>
      <c r="AC174" s="1560"/>
      <c r="AD174" s="1560"/>
      <c r="AE174" s="1560"/>
      <c r="AF174" s="1560"/>
      <c r="AG174" s="1560"/>
      <c r="AH174" s="1560"/>
      <c r="AI174" s="1560"/>
      <c r="AJ174" s="1560"/>
      <c r="AK174" s="1560"/>
      <c r="AL174" s="1560"/>
      <c r="AM174" s="241"/>
    </row>
    <row r="175" spans="1:39" ht="15" customHeight="1">
      <c r="A175" s="1560"/>
      <c r="B175" s="1560"/>
      <c r="C175" s="1560"/>
      <c r="D175" s="1560"/>
      <c r="E175" s="1560"/>
      <c r="F175" s="1560"/>
      <c r="G175" s="1560"/>
      <c r="H175" s="1560"/>
      <c r="I175" s="1560"/>
      <c r="J175" s="1560"/>
      <c r="K175" s="1560"/>
      <c r="L175" s="1560"/>
      <c r="M175" s="1560"/>
      <c r="N175" s="1560"/>
      <c r="O175" s="1560"/>
      <c r="P175" s="1560"/>
      <c r="Q175" s="1560"/>
      <c r="R175" s="1560"/>
      <c r="S175" s="1560"/>
      <c r="T175" s="1560"/>
      <c r="U175" s="1560"/>
      <c r="V175" s="1560"/>
      <c r="W175" s="1560"/>
      <c r="X175" s="1560"/>
      <c r="Y175" s="1560"/>
      <c r="Z175" s="1560"/>
      <c r="AA175" s="1560"/>
      <c r="AB175" s="1560"/>
      <c r="AC175" s="1560"/>
      <c r="AD175" s="1560"/>
      <c r="AE175" s="1560"/>
      <c r="AF175" s="1560"/>
      <c r="AG175" s="1560"/>
      <c r="AH175" s="1560"/>
      <c r="AI175" s="1560"/>
      <c r="AJ175" s="1560"/>
      <c r="AK175" s="1560"/>
      <c r="AL175" s="1560"/>
      <c r="AM175" s="241"/>
    </row>
    <row r="176" spans="1:39" ht="15" customHeight="1">
      <c r="A176" s="1560"/>
      <c r="B176" s="1560"/>
      <c r="C176" s="1560"/>
      <c r="D176" s="1560"/>
      <c r="E176" s="1560"/>
      <c r="F176" s="1560"/>
      <c r="G176" s="1560"/>
      <c r="H176" s="1560"/>
      <c r="I176" s="1560"/>
      <c r="J176" s="1560"/>
      <c r="K176" s="1560"/>
      <c r="L176" s="1560"/>
      <c r="M176" s="1560"/>
      <c r="N176" s="1560"/>
      <c r="O176" s="1560"/>
      <c r="P176" s="1560"/>
      <c r="Q176" s="1560"/>
      <c r="R176" s="1560"/>
      <c r="S176" s="1560"/>
      <c r="T176" s="1560"/>
      <c r="U176" s="1560"/>
      <c r="V176" s="1560"/>
      <c r="W176" s="1560"/>
      <c r="X176" s="1560"/>
      <c r="Y176" s="1560"/>
      <c r="Z176" s="1560"/>
      <c r="AA176" s="1560"/>
      <c r="AB176" s="1560"/>
      <c r="AC176" s="1560"/>
      <c r="AD176" s="1560"/>
      <c r="AE176" s="1560"/>
      <c r="AF176" s="1560"/>
      <c r="AG176" s="1560"/>
      <c r="AH176" s="1560"/>
      <c r="AI176" s="1560"/>
      <c r="AJ176" s="1560"/>
      <c r="AK176" s="1560"/>
      <c r="AL176" s="1560"/>
      <c r="AM176" s="241"/>
    </row>
    <row r="177" spans="1:39" ht="15" customHeight="1">
      <c r="A177" s="1560"/>
      <c r="B177" s="1560"/>
      <c r="C177" s="1560"/>
      <c r="D177" s="1560"/>
      <c r="E177" s="1560"/>
      <c r="F177" s="1560"/>
      <c r="G177" s="1560"/>
      <c r="H177" s="1560"/>
      <c r="I177" s="1560"/>
      <c r="J177" s="1560"/>
      <c r="K177" s="1560"/>
      <c r="L177" s="1560"/>
      <c r="M177" s="1560"/>
      <c r="N177" s="1560"/>
      <c r="O177" s="1560"/>
      <c r="P177" s="1560"/>
      <c r="Q177" s="1560"/>
      <c r="R177" s="1560"/>
      <c r="S177" s="1560"/>
      <c r="T177" s="1560"/>
      <c r="U177" s="1560"/>
      <c r="V177" s="1560"/>
      <c r="W177" s="1560"/>
      <c r="X177" s="1560"/>
      <c r="Y177" s="1560"/>
      <c r="Z177" s="1560"/>
      <c r="AA177" s="1560"/>
      <c r="AB177" s="1560"/>
      <c r="AC177" s="1560"/>
      <c r="AD177" s="1560"/>
      <c r="AE177" s="1560"/>
      <c r="AF177" s="1560"/>
      <c r="AG177" s="1560"/>
      <c r="AH177" s="1560"/>
      <c r="AI177" s="1560"/>
      <c r="AJ177" s="1560"/>
      <c r="AK177" s="1560"/>
      <c r="AL177" s="1560"/>
      <c r="AM177" s="241"/>
    </row>
    <row r="178" spans="1:39" ht="15" customHeight="1">
      <c r="A178" s="1560"/>
      <c r="B178" s="1560"/>
      <c r="C178" s="1560"/>
      <c r="D178" s="1560"/>
      <c r="E178" s="1560"/>
      <c r="F178" s="1560"/>
      <c r="G178" s="1560"/>
      <c r="H178" s="1560"/>
      <c r="I178" s="1560"/>
      <c r="J178" s="1560"/>
      <c r="K178" s="1560"/>
      <c r="L178" s="1560"/>
      <c r="M178" s="1560"/>
      <c r="N178" s="1560"/>
      <c r="O178" s="1560"/>
      <c r="P178" s="1560"/>
      <c r="Q178" s="1560"/>
      <c r="R178" s="1560"/>
      <c r="S178" s="1560"/>
      <c r="T178" s="1560"/>
      <c r="U178" s="1560"/>
      <c r="V178" s="1560"/>
      <c r="W178" s="1560"/>
      <c r="X178" s="1560"/>
      <c r="Y178" s="1560"/>
      <c r="Z178" s="1560"/>
      <c r="AA178" s="1560"/>
      <c r="AB178" s="1560"/>
      <c r="AC178" s="1560"/>
      <c r="AD178" s="1560"/>
      <c r="AE178" s="1560"/>
      <c r="AF178" s="1560"/>
      <c r="AG178" s="1560"/>
      <c r="AH178" s="1560"/>
      <c r="AI178" s="1560"/>
      <c r="AJ178" s="1560"/>
      <c r="AK178" s="1560"/>
      <c r="AL178" s="1560"/>
      <c r="AM178" s="241"/>
    </row>
    <row r="179" spans="1:39" ht="15" customHeight="1">
      <c r="A179" s="1560"/>
      <c r="B179" s="1560"/>
      <c r="C179" s="1560"/>
      <c r="D179" s="1560"/>
      <c r="E179" s="1560"/>
      <c r="F179" s="1560"/>
      <c r="G179" s="1560"/>
      <c r="H179" s="1560"/>
      <c r="I179" s="1560"/>
      <c r="J179" s="1560"/>
      <c r="K179" s="1560"/>
      <c r="L179" s="1560"/>
      <c r="M179" s="1560"/>
      <c r="N179" s="1560"/>
      <c r="O179" s="1560"/>
      <c r="P179" s="1560"/>
      <c r="Q179" s="1560"/>
      <c r="R179" s="1560"/>
      <c r="S179" s="1560"/>
      <c r="T179" s="1560"/>
      <c r="U179" s="1560"/>
      <c r="V179" s="1560"/>
      <c r="W179" s="1560"/>
      <c r="X179" s="1560"/>
      <c r="Y179" s="1560"/>
      <c r="Z179" s="1560"/>
      <c r="AA179" s="1560"/>
      <c r="AB179" s="1560"/>
      <c r="AC179" s="1560"/>
      <c r="AD179" s="1560"/>
      <c r="AE179" s="1560"/>
      <c r="AF179" s="1560"/>
      <c r="AG179" s="1560"/>
      <c r="AH179" s="1560"/>
      <c r="AI179" s="1560"/>
      <c r="AJ179" s="1560"/>
      <c r="AK179" s="1560"/>
      <c r="AL179" s="1560"/>
      <c r="AM179" s="241"/>
    </row>
    <row r="180" spans="1:39" ht="15" customHeight="1">
      <c r="A180" s="1560"/>
      <c r="B180" s="1560"/>
      <c r="C180" s="1560"/>
      <c r="D180" s="1560"/>
      <c r="E180" s="1560"/>
      <c r="F180" s="1560"/>
      <c r="G180" s="1560"/>
      <c r="H180" s="1560"/>
      <c r="I180" s="1560"/>
      <c r="J180" s="1560"/>
      <c r="K180" s="1560"/>
      <c r="L180" s="1560"/>
      <c r="M180" s="1560"/>
      <c r="N180" s="1560"/>
      <c r="O180" s="1560"/>
      <c r="P180" s="1560"/>
      <c r="Q180" s="1560"/>
      <c r="R180" s="1560"/>
      <c r="S180" s="1560"/>
      <c r="T180" s="1560"/>
      <c r="U180" s="1560"/>
      <c r="V180" s="1560"/>
      <c r="W180" s="1560"/>
      <c r="X180" s="1560"/>
      <c r="Y180" s="1560"/>
      <c r="Z180" s="1560"/>
      <c r="AA180" s="1560"/>
      <c r="AB180" s="1560"/>
      <c r="AC180" s="1560"/>
      <c r="AD180" s="1560"/>
      <c r="AE180" s="1560"/>
      <c r="AF180" s="1560"/>
      <c r="AG180" s="1560"/>
      <c r="AH180" s="1560"/>
      <c r="AI180" s="1560"/>
      <c r="AJ180" s="1560"/>
      <c r="AK180" s="1560"/>
      <c r="AL180" s="1560"/>
      <c r="AM180" s="241"/>
    </row>
    <row r="181" spans="1:39" ht="15" customHeight="1">
      <c r="A181" s="1560"/>
      <c r="B181" s="1560"/>
      <c r="C181" s="1560"/>
      <c r="D181" s="1560"/>
      <c r="E181" s="1560"/>
      <c r="F181" s="1560"/>
      <c r="G181" s="1560"/>
      <c r="H181" s="1560"/>
      <c r="I181" s="1560"/>
      <c r="J181" s="1560"/>
      <c r="K181" s="1560"/>
      <c r="L181" s="1560"/>
      <c r="M181" s="1560"/>
      <c r="N181" s="1560"/>
      <c r="O181" s="1560"/>
      <c r="P181" s="1560"/>
      <c r="Q181" s="1560"/>
      <c r="R181" s="1560"/>
      <c r="S181" s="1560"/>
      <c r="T181" s="1560"/>
      <c r="U181" s="1560"/>
      <c r="V181" s="1560"/>
      <c r="W181" s="1560"/>
      <c r="X181" s="1560"/>
      <c r="Y181" s="1560"/>
      <c r="Z181" s="1560"/>
      <c r="AA181" s="1560"/>
      <c r="AB181" s="1560"/>
      <c r="AC181" s="1560"/>
      <c r="AD181" s="1560"/>
      <c r="AE181" s="1560"/>
      <c r="AF181" s="1560"/>
      <c r="AG181" s="1560"/>
      <c r="AH181" s="1560"/>
      <c r="AI181" s="1560"/>
      <c r="AJ181" s="1560"/>
      <c r="AK181" s="1560"/>
      <c r="AL181" s="1560"/>
      <c r="AM181" s="241"/>
    </row>
    <row r="182" spans="1:39" ht="6" customHeight="1">
      <c r="A182" s="1560"/>
      <c r="B182" s="1560"/>
      <c r="C182" s="1560"/>
      <c r="D182" s="1560"/>
      <c r="E182" s="1560"/>
      <c r="F182" s="1560"/>
      <c r="G182" s="1560"/>
      <c r="H182" s="1560"/>
      <c r="I182" s="1560"/>
      <c r="J182" s="1560"/>
      <c r="K182" s="1560"/>
      <c r="L182" s="1560"/>
      <c r="M182" s="1560"/>
      <c r="N182" s="1560"/>
      <c r="O182" s="1560"/>
      <c r="P182" s="1560"/>
      <c r="Q182" s="1560"/>
      <c r="R182" s="1560"/>
      <c r="S182" s="1560"/>
      <c r="T182" s="1560"/>
      <c r="U182" s="1560"/>
      <c r="V182" s="1560"/>
      <c r="W182" s="1560"/>
      <c r="X182" s="1560"/>
      <c r="Y182" s="1560"/>
      <c r="Z182" s="1560"/>
      <c r="AA182" s="1560"/>
      <c r="AB182" s="1560"/>
      <c r="AC182" s="1560"/>
      <c r="AD182" s="1560"/>
      <c r="AE182" s="1560"/>
      <c r="AF182" s="1560"/>
      <c r="AG182" s="1560"/>
      <c r="AH182" s="1560"/>
      <c r="AI182" s="1560"/>
      <c r="AJ182" s="1560"/>
      <c r="AK182" s="1560"/>
      <c r="AL182" s="1560"/>
      <c r="AM182" s="241"/>
    </row>
    <row r="183" spans="1:39" ht="15" customHeight="1">
      <c r="A183" s="1560" t="s">
        <v>2473</v>
      </c>
      <c r="B183" s="1560"/>
      <c r="C183" s="1560"/>
      <c r="D183" s="1560"/>
      <c r="E183" s="1560"/>
      <c r="F183" s="1560"/>
      <c r="G183" s="1560"/>
      <c r="H183" s="1560"/>
      <c r="I183" s="1560"/>
      <c r="J183" s="1560"/>
      <c r="K183" s="1560"/>
      <c r="L183" s="1560"/>
      <c r="M183" s="1560"/>
      <c r="N183" s="1560"/>
      <c r="O183" s="1560"/>
      <c r="P183" s="1560"/>
      <c r="Q183" s="1560"/>
      <c r="R183" s="1560"/>
      <c r="S183" s="1560"/>
      <c r="T183" s="1560"/>
      <c r="U183" s="1560"/>
      <c r="V183" s="1560"/>
      <c r="W183" s="1560"/>
      <c r="X183" s="1560"/>
      <c r="Y183" s="1560"/>
      <c r="Z183" s="1560"/>
      <c r="AA183" s="1560"/>
      <c r="AB183" s="1560"/>
      <c r="AC183" s="1560"/>
      <c r="AD183" s="1560"/>
      <c r="AE183" s="1560"/>
      <c r="AF183" s="1560"/>
      <c r="AG183" s="1560"/>
      <c r="AH183" s="1560"/>
      <c r="AI183" s="1560"/>
      <c r="AJ183" s="1560"/>
      <c r="AK183" s="1560"/>
      <c r="AL183" s="1560"/>
      <c r="AM183" s="241"/>
    </row>
    <row r="184" spans="1:39" ht="15" customHeight="1">
      <c r="A184" s="1560"/>
      <c r="B184" s="1560"/>
      <c r="C184" s="1560"/>
      <c r="D184" s="1560"/>
      <c r="E184" s="1560"/>
      <c r="F184" s="1560"/>
      <c r="G184" s="1560"/>
      <c r="H184" s="1560"/>
      <c r="I184" s="1560"/>
      <c r="J184" s="1560"/>
      <c r="K184" s="1560"/>
      <c r="L184" s="1560"/>
      <c r="M184" s="1560"/>
      <c r="N184" s="1560"/>
      <c r="O184" s="1560"/>
      <c r="P184" s="1560"/>
      <c r="Q184" s="1560"/>
      <c r="R184" s="1560"/>
      <c r="S184" s="1560"/>
      <c r="T184" s="1560"/>
      <c r="U184" s="1560"/>
      <c r="V184" s="1560"/>
      <c r="W184" s="1560"/>
      <c r="X184" s="1560"/>
      <c r="Y184" s="1560"/>
      <c r="Z184" s="1560"/>
      <c r="AA184" s="1560"/>
      <c r="AB184" s="1560"/>
      <c r="AC184" s="1560"/>
      <c r="AD184" s="1560"/>
      <c r="AE184" s="1560"/>
      <c r="AF184" s="1560"/>
      <c r="AG184" s="1560"/>
      <c r="AH184" s="1560"/>
      <c r="AI184" s="1560"/>
      <c r="AJ184" s="1560"/>
      <c r="AK184" s="1560"/>
      <c r="AL184" s="1560"/>
      <c r="AM184" s="241"/>
    </row>
    <row r="185" spans="1:39" ht="15" customHeight="1">
      <c r="A185" s="1560"/>
      <c r="B185" s="1560"/>
      <c r="C185" s="1560"/>
      <c r="D185" s="1560"/>
      <c r="E185" s="1560"/>
      <c r="F185" s="1560"/>
      <c r="G185" s="1560"/>
      <c r="H185" s="1560"/>
      <c r="I185" s="1560"/>
      <c r="J185" s="1560"/>
      <c r="K185" s="1560"/>
      <c r="L185" s="1560"/>
      <c r="M185" s="1560"/>
      <c r="N185" s="1560"/>
      <c r="O185" s="1560"/>
      <c r="P185" s="1560"/>
      <c r="Q185" s="1560"/>
      <c r="R185" s="1560"/>
      <c r="S185" s="1560"/>
      <c r="T185" s="1560"/>
      <c r="U185" s="1560"/>
      <c r="V185" s="1560"/>
      <c r="W185" s="1560"/>
      <c r="X185" s="1560"/>
      <c r="Y185" s="1560"/>
      <c r="Z185" s="1560"/>
      <c r="AA185" s="1560"/>
      <c r="AB185" s="1560"/>
      <c r="AC185" s="1560"/>
      <c r="AD185" s="1560"/>
      <c r="AE185" s="1560"/>
      <c r="AF185" s="1560"/>
      <c r="AG185" s="1560"/>
      <c r="AH185" s="1560"/>
      <c r="AI185" s="1560"/>
      <c r="AJ185" s="1560"/>
      <c r="AK185" s="1560"/>
      <c r="AL185" s="1560"/>
      <c r="AM185" s="241"/>
    </row>
    <row r="186" spans="1:39" ht="15" customHeight="1">
      <c r="A186" s="1560"/>
      <c r="B186" s="1560"/>
      <c r="C186" s="1560"/>
      <c r="D186" s="1560"/>
      <c r="E186" s="1560"/>
      <c r="F186" s="1560"/>
      <c r="G186" s="1560"/>
      <c r="H186" s="1560"/>
      <c r="I186" s="1560"/>
      <c r="J186" s="1560"/>
      <c r="K186" s="1560"/>
      <c r="L186" s="1560"/>
      <c r="M186" s="1560"/>
      <c r="N186" s="1560"/>
      <c r="O186" s="1560"/>
      <c r="P186" s="1560"/>
      <c r="Q186" s="1560"/>
      <c r="R186" s="1560"/>
      <c r="S186" s="1560"/>
      <c r="T186" s="1560"/>
      <c r="U186" s="1560"/>
      <c r="V186" s="1560"/>
      <c r="W186" s="1560"/>
      <c r="X186" s="1560"/>
      <c r="Y186" s="1560"/>
      <c r="Z186" s="1560"/>
      <c r="AA186" s="1560"/>
      <c r="AB186" s="1560"/>
      <c r="AC186" s="1560"/>
      <c r="AD186" s="1560"/>
      <c r="AE186" s="1560"/>
      <c r="AF186" s="1560"/>
      <c r="AG186" s="1560"/>
      <c r="AH186" s="1560"/>
      <c r="AI186" s="1560"/>
      <c r="AJ186" s="1560"/>
      <c r="AK186" s="1560"/>
      <c r="AL186" s="1560"/>
      <c r="AM186" s="241"/>
    </row>
    <row r="187" spans="1:39" ht="18" customHeight="1">
      <c r="A187" s="1560"/>
      <c r="B187" s="1560"/>
      <c r="C187" s="1560"/>
      <c r="D187" s="1560"/>
      <c r="E187" s="1560"/>
      <c r="F187" s="1560"/>
      <c r="G187" s="1560"/>
      <c r="H187" s="1560"/>
      <c r="I187" s="1560"/>
      <c r="J187" s="1560"/>
      <c r="K187" s="1560"/>
      <c r="L187" s="1560"/>
      <c r="M187" s="1560"/>
      <c r="N187" s="1560"/>
      <c r="O187" s="1560"/>
      <c r="P187" s="1560"/>
      <c r="Q187" s="1560"/>
      <c r="R187" s="1560"/>
      <c r="S187" s="1560"/>
      <c r="T187" s="1560"/>
      <c r="U187" s="1560"/>
      <c r="V187" s="1560"/>
      <c r="W187" s="1560"/>
      <c r="X187" s="1560"/>
      <c r="Y187" s="1560"/>
      <c r="Z187" s="1560"/>
      <c r="AA187" s="1560"/>
      <c r="AB187" s="1560"/>
      <c r="AC187" s="1560"/>
      <c r="AD187" s="1560"/>
      <c r="AE187" s="1560"/>
      <c r="AF187" s="1560"/>
      <c r="AG187" s="1560"/>
      <c r="AH187" s="1560"/>
      <c r="AI187" s="1560"/>
      <c r="AJ187" s="1560"/>
      <c r="AK187" s="1560"/>
      <c r="AL187" s="1560"/>
      <c r="AM187" s="241"/>
    </row>
    <row r="188" spans="1:39" ht="15" customHeight="1">
      <c r="A188" s="1560"/>
      <c r="B188" s="1560"/>
      <c r="C188" s="1560"/>
      <c r="D188" s="1560"/>
      <c r="E188" s="1560"/>
      <c r="F188" s="1560"/>
      <c r="G188" s="1560"/>
      <c r="H188" s="1560"/>
      <c r="I188" s="1560"/>
      <c r="J188" s="1560"/>
      <c r="K188" s="1560"/>
      <c r="L188" s="1560"/>
      <c r="M188" s="1560"/>
      <c r="N188" s="1560"/>
      <c r="O188" s="1560"/>
      <c r="P188" s="1560"/>
      <c r="Q188" s="1560"/>
      <c r="R188" s="1560"/>
      <c r="S188" s="1560"/>
      <c r="T188" s="1560"/>
      <c r="U188" s="1560"/>
      <c r="V188" s="1560"/>
      <c r="W188" s="1560"/>
      <c r="X188" s="1560"/>
      <c r="Y188" s="1560"/>
      <c r="Z188" s="1560"/>
      <c r="AA188" s="1560"/>
      <c r="AB188" s="1560"/>
      <c r="AC188" s="1560"/>
      <c r="AD188" s="1560"/>
      <c r="AE188" s="1560"/>
      <c r="AF188" s="1560"/>
      <c r="AG188" s="1560"/>
      <c r="AH188" s="1560"/>
      <c r="AI188" s="1560"/>
      <c r="AJ188" s="1560"/>
      <c r="AK188" s="1560"/>
      <c r="AL188" s="1560"/>
      <c r="AM188" s="241"/>
    </row>
    <row r="189" spans="1:39" ht="15" customHeight="1">
      <c r="A189" s="1560"/>
      <c r="B189" s="1560"/>
      <c r="C189" s="1560"/>
      <c r="D189" s="1560"/>
      <c r="E189" s="1560"/>
      <c r="F189" s="1560"/>
      <c r="G189" s="1560"/>
      <c r="H189" s="1560"/>
      <c r="I189" s="1560"/>
      <c r="J189" s="1560"/>
      <c r="K189" s="1560"/>
      <c r="L189" s="1560"/>
      <c r="M189" s="1560"/>
      <c r="N189" s="1560"/>
      <c r="O189" s="1560"/>
      <c r="P189" s="1560"/>
      <c r="Q189" s="1560"/>
      <c r="R189" s="1560"/>
      <c r="S189" s="1560"/>
      <c r="T189" s="1560"/>
      <c r="U189" s="1560"/>
      <c r="V189" s="1560"/>
      <c r="W189" s="1560"/>
      <c r="X189" s="1560"/>
      <c r="Y189" s="1560"/>
      <c r="Z189" s="1560"/>
      <c r="AA189" s="1560"/>
      <c r="AB189" s="1560"/>
      <c r="AC189" s="1560"/>
      <c r="AD189" s="1560"/>
      <c r="AE189" s="1560"/>
      <c r="AF189" s="1560"/>
      <c r="AG189" s="1560"/>
      <c r="AH189" s="1560"/>
      <c r="AI189" s="1560"/>
      <c r="AJ189" s="1560"/>
      <c r="AK189" s="1560"/>
      <c r="AL189" s="1560"/>
      <c r="AM189" s="241"/>
    </row>
    <row r="190" spans="1:39" ht="15" customHeight="1">
      <c r="A190" s="1560"/>
      <c r="B190" s="1560"/>
      <c r="C190" s="1560"/>
      <c r="D190" s="1560"/>
      <c r="E190" s="1560"/>
      <c r="F190" s="1560"/>
      <c r="G190" s="1560"/>
      <c r="H190" s="1560"/>
      <c r="I190" s="1560"/>
      <c r="J190" s="1560"/>
      <c r="K190" s="1560"/>
      <c r="L190" s="1560"/>
      <c r="M190" s="1560"/>
      <c r="N190" s="1560"/>
      <c r="O190" s="1560"/>
      <c r="P190" s="1560"/>
      <c r="Q190" s="1560"/>
      <c r="R190" s="1560"/>
      <c r="S190" s="1560"/>
      <c r="T190" s="1560"/>
      <c r="U190" s="1560"/>
      <c r="V190" s="1560"/>
      <c r="W190" s="1560"/>
      <c r="X190" s="1560"/>
      <c r="Y190" s="1560"/>
      <c r="Z190" s="1560"/>
      <c r="AA190" s="1560"/>
      <c r="AB190" s="1560"/>
      <c r="AC190" s="1560"/>
      <c r="AD190" s="1560"/>
      <c r="AE190" s="1560"/>
      <c r="AF190" s="1560"/>
      <c r="AG190" s="1560"/>
      <c r="AH190" s="1560"/>
      <c r="AI190" s="1560"/>
      <c r="AJ190" s="1560"/>
      <c r="AK190" s="1560"/>
      <c r="AL190" s="1560"/>
      <c r="AM190" s="241"/>
    </row>
    <row r="191" spans="1:39" ht="15" customHeight="1">
      <c r="A191" s="1560"/>
      <c r="B191" s="1560"/>
      <c r="C191" s="1560"/>
      <c r="D191" s="1560"/>
      <c r="E191" s="1560"/>
      <c r="F191" s="1560"/>
      <c r="G191" s="1560"/>
      <c r="H191" s="1560"/>
      <c r="I191" s="1560"/>
      <c r="J191" s="1560"/>
      <c r="K191" s="1560"/>
      <c r="L191" s="1560"/>
      <c r="M191" s="1560"/>
      <c r="N191" s="1560"/>
      <c r="O191" s="1560"/>
      <c r="P191" s="1560"/>
      <c r="Q191" s="1560"/>
      <c r="R191" s="1560"/>
      <c r="S191" s="1560"/>
      <c r="T191" s="1560"/>
      <c r="U191" s="1560"/>
      <c r="V191" s="1560"/>
      <c r="W191" s="1560"/>
      <c r="X191" s="1560"/>
      <c r="Y191" s="1560"/>
      <c r="Z191" s="1560"/>
      <c r="AA191" s="1560"/>
      <c r="AB191" s="1560"/>
      <c r="AC191" s="1560"/>
      <c r="AD191" s="1560"/>
      <c r="AE191" s="1560"/>
      <c r="AF191" s="1560"/>
      <c r="AG191" s="1560"/>
      <c r="AH191" s="1560"/>
      <c r="AI191" s="1560"/>
      <c r="AJ191" s="1560"/>
      <c r="AK191" s="1560"/>
      <c r="AL191" s="1560"/>
      <c r="AM191" s="241"/>
    </row>
    <row r="192" spans="1:39" ht="15" customHeight="1">
      <c r="A192" s="1560"/>
      <c r="B192" s="1560"/>
      <c r="C192" s="1560"/>
      <c r="D192" s="1560"/>
      <c r="E192" s="1560"/>
      <c r="F192" s="1560"/>
      <c r="G192" s="1560"/>
      <c r="H192" s="1560"/>
      <c r="I192" s="1560"/>
      <c r="J192" s="1560"/>
      <c r="K192" s="1560"/>
      <c r="L192" s="1560"/>
      <c r="M192" s="1560"/>
      <c r="N192" s="1560"/>
      <c r="O192" s="1560"/>
      <c r="P192" s="1560"/>
      <c r="Q192" s="1560"/>
      <c r="R192" s="1560"/>
      <c r="S192" s="1560"/>
      <c r="T192" s="1560"/>
      <c r="U192" s="1560"/>
      <c r="V192" s="1560"/>
      <c r="W192" s="1560"/>
      <c r="X192" s="1560"/>
      <c r="Y192" s="1560"/>
      <c r="Z192" s="1560"/>
      <c r="AA192" s="1560"/>
      <c r="AB192" s="1560"/>
      <c r="AC192" s="1560"/>
      <c r="AD192" s="1560"/>
      <c r="AE192" s="1560"/>
      <c r="AF192" s="1560"/>
      <c r="AG192" s="1560"/>
      <c r="AH192" s="1560"/>
      <c r="AI192" s="1560"/>
      <c r="AJ192" s="1560"/>
      <c r="AK192" s="1560"/>
      <c r="AL192" s="1560"/>
      <c r="AM192" s="241"/>
    </row>
    <row r="193" spans="1:39" ht="15" customHeight="1">
      <c r="A193" s="1560"/>
      <c r="B193" s="1560"/>
      <c r="C193" s="1560"/>
      <c r="D193" s="1560"/>
      <c r="E193" s="1560"/>
      <c r="F193" s="1560"/>
      <c r="G193" s="1560"/>
      <c r="H193" s="1560"/>
      <c r="I193" s="1560"/>
      <c r="J193" s="1560"/>
      <c r="K193" s="1560"/>
      <c r="L193" s="1560"/>
      <c r="M193" s="1560"/>
      <c r="N193" s="1560"/>
      <c r="O193" s="1560"/>
      <c r="P193" s="1560"/>
      <c r="Q193" s="1560"/>
      <c r="R193" s="1560"/>
      <c r="S193" s="1560"/>
      <c r="T193" s="1560"/>
      <c r="U193" s="1560"/>
      <c r="V193" s="1560"/>
      <c r="W193" s="1560"/>
      <c r="X193" s="1560"/>
      <c r="Y193" s="1560"/>
      <c r="Z193" s="1560"/>
      <c r="AA193" s="1560"/>
      <c r="AB193" s="1560"/>
      <c r="AC193" s="1560"/>
      <c r="AD193" s="1560"/>
      <c r="AE193" s="1560"/>
      <c r="AF193" s="1560"/>
      <c r="AG193" s="1560"/>
      <c r="AH193" s="1560"/>
      <c r="AI193" s="1560"/>
      <c r="AJ193" s="1560"/>
      <c r="AK193" s="1560"/>
      <c r="AL193" s="1560"/>
      <c r="AM193" s="241"/>
    </row>
    <row r="194" spans="1:39" ht="15" customHeight="1">
      <c r="A194" s="1560"/>
      <c r="B194" s="1560"/>
      <c r="C194" s="1560"/>
      <c r="D194" s="1560"/>
      <c r="E194" s="1560"/>
      <c r="F194" s="1560"/>
      <c r="G194" s="1560"/>
      <c r="H194" s="1560"/>
      <c r="I194" s="1560"/>
      <c r="J194" s="1560"/>
      <c r="K194" s="1560"/>
      <c r="L194" s="1560"/>
      <c r="M194" s="1560"/>
      <c r="N194" s="1560"/>
      <c r="O194" s="1560"/>
      <c r="P194" s="1560"/>
      <c r="Q194" s="1560"/>
      <c r="R194" s="1560"/>
      <c r="S194" s="1560"/>
      <c r="T194" s="1560"/>
      <c r="U194" s="1560"/>
      <c r="V194" s="1560"/>
      <c r="W194" s="1560"/>
      <c r="X194" s="1560"/>
      <c r="Y194" s="1560"/>
      <c r="Z194" s="1560"/>
      <c r="AA194" s="1560"/>
      <c r="AB194" s="1560"/>
      <c r="AC194" s="1560"/>
      <c r="AD194" s="1560"/>
      <c r="AE194" s="1560"/>
      <c r="AF194" s="1560"/>
      <c r="AG194" s="1560"/>
      <c r="AH194" s="1560"/>
      <c r="AI194" s="1560"/>
      <c r="AJ194" s="1560"/>
      <c r="AK194" s="1560"/>
      <c r="AL194" s="1560"/>
      <c r="AM194" s="241"/>
    </row>
    <row r="195" spans="1:39" ht="15" customHeight="1">
      <c r="A195" s="1560"/>
      <c r="B195" s="1560"/>
      <c r="C195" s="1560"/>
      <c r="D195" s="1560"/>
      <c r="E195" s="1560"/>
      <c r="F195" s="1560"/>
      <c r="G195" s="1560"/>
      <c r="H195" s="1560"/>
      <c r="I195" s="1560"/>
      <c r="J195" s="1560"/>
      <c r="K195" s="1560"/>
      <c r="L195" s="1560"/>
      <c r="M195" s="1560"/>
      <c r="N195" s="1560"/>
      <c r="O195" s="1560"/>
      <c r="P195" s="1560"/>
      <c r="Q195" s="1560"/>
      <c r="R195" s="1560"/>
      <c r="S195" s="1560"/>
      <c r="T195" s="1560"/>
      <c r="U195" s="1560"/>
      <c r="V195" s="1560"/>
      <c r="W195" s="1560"/>
      <c r="X195" s="1560"/>
      <c r="Y195" s="1560"/>
      <c r="Z195" s="1560"/>
      <c r="AA195" s="1560"/>
      <c r="AB195" s="1560"/>
      <c r="AC195" s="1560"/>
      <c r="AD195" s="1560"/>
      <c r="AE195" s="1560"/>
      <c r="AF195" s="1560"/>
      <c r="AG195" s="1560"/>
      <c r="AH195" s="1560"/>
      <c r="AI195" s="1560"/>
      <c r="AJ195" s="1560"/>
      <c r="AK195" s="1560"/>
      <c r="AL195" s="1560"/>
      <c r="AM195" s="241"/>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94:AG94"/>
    <mergeCell ref="AH94:AK94"/>
    <mergeCell ref="B95:AG95"/>
    <mergeCell ref="AH95:AK95"/>
    <mergeCell ref="B96:AG96"/>
    <mergeCell ref="AH96:AK96"/>
    <mergeCell ref="B91:AG91"/>
    <mergeCell ref="AH91:AK91"/>
    <mergeCell ref="B92:AG92"/>
    <mergeCell ref="AH92:AK92"/>
    <mergeCell ref="B93:AG93"/>
    <mergeCell ref="AH93:AK93"/>
    <mergeCell ref="B88:AG88"/>
    <mergeCell ref="AH88:AK88"/>
    <mergeCell ref="B89:AG89"/>
    <mergeCell ref="AH89:AK89"/>
    <mergeCell ref="B90:AG90"/>
    <mergeCell ref="AH90:AK90"/>
    <mergeCell ref="B85:AG85"/>
    <mergeCell ref="AH85:AK85"/>
    <mergeCell ref="B86:AG86"/>
    <mergeCell ref="AH86:AK86"/>
    <mergeCell ref="B87:AG87"/>
    <mergeCell ref="AH87:AK87"/>
    <mergeCell ref="B82:AG82"/>
    <mergeCell ref="AH82:AK82"/>
    <mergeCell ref="B83:AG83"/>
    <mergeCell ref="AH83:AK83"/>
    <mergeCell ref="B84:AG84"/>
    <mergeCell ref="AH84:AK84"/>
    <mergeCell ref="B79:AG79"/>
    <mergeCell ref="AH79:AK79"/>
    <mergeCell ref="B80:AG80"/>
    <mergeCell ref="AH80:AK80"/>
    <mergeCell ref="B81:AG81"/>
    <mergeCell ref="AH81:AK81"/>
    <mergeCell ref="B76:AG76"/>
    <mergeCell ref="AH76:AK76"/>
    <mergeCell ref="B77:AG77"/>
    <mergeCell ref="AH77:AK77"/>
    <mergeCell ref="B78:AG78"/>
    <mergeCell ref="AH78:AK78"/>
    <mergeCell ref="B73:AG73"/>
    <mergeCell ref="AH73:AK73"/>
    <mergeCell ref="B74:AG74"/>
    <mergeCell ref="AH74:AK74"/>
    <mergeCell ref="B75:AG75"/>
    <mergeCell ref="AH75:AK75"/>
    <mergeCell ref="B70:AG70"/>
    <mergeCell ref="AH70:AK70"/>
    <mergeCell ref="B71:AG71"/>
    <mergeCell ref="AH71:AK71"/>
    <mergeCell ref="B72:AG72"/>
    <mergeCell ref="AH72:AK72"/>
    <mergeCell ref="B64:AE64"/>
    <mergeCell ref="B65:AE65"/>
    <mergeCell ref="B66:AE66"/>
    <mergeCell ref="B67:AE67"/>
    <mergeCell ref="B68:AE68"/>
    <mergeCell ref="B69:AE69"/>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s>
  <phoneticPr fontId="1"/>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EEE1-5406-4F6B-8F51-3AC2A4B15CBF}">
  <sheetPr>
    <tabColor rgb="FF00B0F0"/>
  </sheetPr>
  <dimension ref="A1:GR522"/>
  <sheetViews>
    <sheetView view="pageBreakPreview" zoomScale="118" zoomScaleNormal="96" zoomScaleSheetLayoutView="118"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267" t="s">
        <v>2476</v>
      </c>
      <c r="B1" s="267"/>
      <c r="C1" s="4"/>
      <c r="D1" s="2146" t="s">
        <v>2475</v>
      </c>
      <c r="E1" s="2146"/>
      <c r="F1" s="2146"/>
      <c r="G1" s="2146"/>
      <c r="H1" s="2146"/>
      <c r="I1" s="2146"/>
      <c r="J1" s="2146"/>
      <c r="K1" s="2146"/>
      <c r="L1" s="2146"/>
      <c r="M1" s="2146"/>
      <c r="N1" s="2146"/>
      <c r="O1" s="2146"/>
      <c r="P1" s="2146"/>
      <c r="Q1" s="2146"/>
      <c r="R1" s="2146"/>
      <c r="S1" s="2146"/>
      <c r="T1" s="2146"/>
      <c r="U1" s="2146"/>
      <c r="V1" s="2146"/>
      <c r="W1" s="2146"/>
      <c r="X1" s="2146"/>
      <c r="Y1" s="2146"/>
      <c r="Z1" s="2146"/>
      <c r="AA1" s="2146"/>
      <c r="AB1" s="2146"/>
      <c r="AC1" s="2146"/>
      <c r="AD1" s="2146"/>
      <c r="AE1" s="2146"/>
      <c r="AF1" s="2146"/>
      <c r="AG1" s="2146"/>
      <c r="AH1" s="2146"/>
      <c r="AI1" s="2146"/>
      <c r="AJ1" s="4"/>
      <c r="AK1" s="4"/>
      <c r="AL1" s="231"/>
      <c r="AM1" s="4"/>
      <c r="BA1" s="267" t="s">
        <v>2477</v>
      </c>
      <c r="BB1" s="267"/>
      <c r="BC1" s="4"/>
      <c r="BD1" s="2146" t="s">
        <v>2475</v>
      </c>
      <c r="BE1" s="2146"/>
      <c r="BF1" s="2146"/>
      <c r="BG1" s="2146"/>
      <c r="BH1" s="2146"/>
      <c r="BI1" s="2146"/>
      <c r="BJ1" s="2146"/>
      <c r="BK1" s="2146"/>
      <c r="BL1" s="2146"/>
      <c r="BM1" s="2146"/>
      <c r="BN1" s="2146"/>
      <c r="BO1" s="2146"/>
      <c r="BP1" s="2146"/>
      <c r="BQ1" s="2146"/>
      <c r="BR1" s="2146"/>
      <c r="BS1" s="2146"/>
      <c r="BT1" s="2146"/>
      <c r="BU1" s="2146"/>
      <c r="BV1" s="2146"/>
      <c r="BW1" s="2146"/>
      <c r="BX1" s="2146"/>
      <c r="BY1" s="2146"/>
      <c r="BZ1" s="2146"/>
      <c r="CA1" s="2146"/>
      <c r="CB1" s="2146"/>
      <c r="CC1" s="2146"/>
      <c r="CD1" s="2146"/>
      <c r="CE1" s="2146"/>
      <c r="CF1" s="2146"/>
      <c r="CG1" s="2146"/>
      <c r="CH1" s="2146"/>
      <c r="CI1" s="2146"/>
      <c r="CJ1" s="4"/>
      <c r="CK1" s="231"/>
      <c r="CL1" s="231"/>
      <c r="CM1" s="4"/>
      <c r="DA1" s="267" t="s">
        <v>2478</v>
      </c>
      <c r="DB1" s="267"/>
      <c r="DC1" s="4"/>
      <c r="DD1" s="2146" t="s">
        <v>2475</v>
      </c>
      <c r="DE1" s="2146"/>
      <c r="DF1" s="2146"/>
      <c r="DG1" s="2146"/>
      <c r="DH1" s="2146"/>
      <c r="DI1" s="2146"/>
      <c r="DJ1" s="2146"/>
      <c r="DK1" s="2146"/>
      <c r="DL1" s="2146"/>
      <c r="DM1" s="2146"/>
      <c r="DN1" s="2146"/>
      <c r="DO1" s="2146"/>
      <c r="DP1" s="2146"/>
      <c r="DQ1" s="2146"/>
      <c r="DR1" s="2146"/>
      <c r="DS1" s="2146"/>
      <c r="DT1" s="2146"/>
      <c r="DU1" s="2146"/>
      <c r="DV1" s="2146"/>
      <c r="DW1" s="2146"/>
      <c r="DX1" s="2146"/>
      <c r="DY1" s="2146"/>
      <c r="DZ1" s="2146"/>
      <c r="EA1" s="2146"/>
      <c r="EB1" s="2146"/>
      <c r="EC1" s="2146"/>
      <c r="ED1" s="2146"/>
      <c r="EE1" s="2146"/>
      <c r="EF1" s="2146"/>
      <c r="EG1" s="2146"/>
      <c r="EH1" s="2146"/>
      <c r="EI1" s="2146"/>
      <c r="EJ1" s="4"/>
      <c r="EK1" s="231"/>
      <c r="EL1" s="231"/>
      <c r="EM1" s="4"/>
      <c r="FA1" s="267" t="s">
        <v>2479</v>
      </c>
      <c r="FB1" s="267"/>
      <c r="FC1" s="4"/>
      <c r="FD1" s="2146" t="s">
        <v>2475</v>
      </c>
      <c r="FE1" s="2146"/>
      <c r="FF1" s="2146"/>
      <c r="FG1" s="2146"/>
      <c r="FH1" s="2146"/>
      <c r="FI1" s="2146"/>
      <c r="FJ1" s="2146"/>
      <c r="FK1" s="2146"/>
      <c r="FL1" s="2146"/>
      <c r="FM1" s="2146"/>
      <c r="FN1" s="2146"/>
      <c r="FO1" s="2146"/>
      <c r="FP1" s="2146"/>
      <c r="FQ1" s="2146"/>
      <c r="FR1" s="2146"/>
      <c r="FS1" s="2146"/>
      <c r="FT1" s="2146"/>
      <c r="FU1" s="2146"/>
      <c r="FV1" s="2146"/>
      <c r="FW1" s="2146"/>
      <c r="FX1" s="2146"/>
      <c r="FY1" s="2146"/>
      <c r="FZ1" s="2146"/>
      <c r="GA1" s="2146"/>
      <c r="GB1" s="2146"/>
      <c r="GC1" s="2146"/>
      <c r="GD1" s="2146"/>
      <c r="GE1" s="2146"/>
      <c r="GF1" s="2146"/>
      <c r="GG1" s="2146"/>
      <c r="GH1" s="2146"/>
      <c r="GI1" s="2146"/>
      <c r="GJ1" s="4"/>
      <c r="GK1" s="231"/>
      <c r="GL1" s="231"/>
      <c r="GM1" s="4"/>
    </row>
    <row r="2" spans="1:200" ht="3.95" customHeight="1">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231"/>
      <c r="AL2" s="231"/>
      <c r="AM2" s="4"/>
      <c r="BA2" s="188"/>
      <c r="BB2" s="188"/>
      <c r="BC2" s="188"/>
      <c r="BD2" s="188"/>
      <c r="BE2" s="188"/>
      <c r="BF2" s="188"/>
      <c r="BG2" s="188"/>
      <c r="BH2" s="188"/>
      <c r="BI2" s="188"/>
      <c r="BJ2" s="188"/>
      <c r="BK2" s="188"/>
      <c r="BL2" s="188"/>
      <c r="BM2" s="188"/>
      <c r="BN2" s="188"/>
      <c r="BO2" s="188"/>
      <c r="BP2" s="188"/>
      <c r="BQ2" s="188"/>
      <c r="BR2" s="188"/>
      <c r="BS2" s="188"/>
      <c r="BT2" s="188"/>
      <c r="BU2" s="188"/>
      <c r="BV2" s="188"/>
      <c r="BW2" s="188"/>
      <c r="BX2" s="188"/>
      <c r="BY2" s="188"/>
      <c r="BZ2" s="188"/>
      <c r="CA2" s="188"/>
      <c r="CB2" s="188"/>
      <c r="CC2" s="188"/>
      <c r="CD2" s="188"/>
      <c r="CE2" s="188"/>
      <c r="CF2" s="188"/>
      <c r="CG2" s="188"/>
      <c r="CH2" s="188"/>
      <c r="CI2" s="188"/>
      <c r="CJ2" s="188"/>
      <c r="CK2" s="231"/>
      <c r="CL2" s="231"/>
      <c r="CM2" s="4"/>
      <c r="DA2" s="188"/>
      <c r="DB2" s="188"/>
      <c r="DC2" s="188"/>
      <c r="DD2" s="188"/>
      <c r="DE2" s="188"/>
      <c r="DF2" s="188"/>
      <c r="DG2" s="188"/>
      <c r="DH2" s="188"/>
      <c r="DI2" s="188"/>
      <c r="DJ2" s="188"/>
      <c r="DK2" s="188"/>
      <c r="DL2" s="188"/>
      <c r="DM2" s="188"/>
      <c r="DN2" s="188"/>
      <c r="DO2" s="188"/>
      <c r="DP2" s="188"/>
      <c r="DQ2" s="188"/>
      <c r="DR2" s="188"/>
      <c r="DS2" s="188"/>
      <c r="DT2" s="188"/>
      <c r="DU2" s="188"/>
      <c r="DV2" s="188"/>
      <c r="DW2" s="188"/>
      <c r="DX2" s="188"/>
      <c r="DY2" s="188"/>
      <c r="DZ2" s="188"/>
      <c r="EA2" s="188"/>
      <c r="EB2" s="188"/>
      <c r="EC2" s="188"/>
      <c r="ED2" s="188"/>
      <c r="EE2" s="188"/>
      <c r="EF2" s="188"/>
      <c r="EG2" s="188"/>
      <c r="EH2" s="188"/>
      <c r="EI2" s="188"/>
      <c r="EJ2" s="188"/>
      <c r="EK2" s="231"/>
      <c r="EL2" s="231"/>
      <c r="EM2" s="4"/>
      <c r="FA2" s="188"/>
      <c r="FB2" s="188"/>
      <c r="FC2" s="188"/>
      <c r="FD2" s="188"/>
      <c r="FE2" s="188"/>
      <c r="FF2" s="188"/>
      <c r="FG2" s="188"/>
      <c r="FH2" s="188"/>
      <c r="FI2" s="188"/>
      <c r="FJ2" s="188"/>
      <c r="FK2" s="188"/>
      <c r="FL2" s="188"/>
      <c r="FM2" s="188"/>
      <c r="FN2" s="188"/>
      <c r="FO2" s="188"/>
      <c r="FP2" s="188"/>
      <c r="FQ2" s="188"/>
      <c r="FR2" s="188"/>
      <c r="FS2" s="188"/>
      <c r="FT2" s="188"/>
      <c r="FU2" s="188"/>
      <c r="FV2" s="188"/>
      <c r="FW2" s="188"/>
      <c r="FX2" s="188"/>
      <c r="FY2" s="188"/>
      <c r="FZ2" s="188"/>
      <c r="GA2" s="188"/>
      <c r="GB2" s="188"/>
      <c r="GC2" s="188"/>
      <c r="GD2" s="188"/>
      <c r="GE2" s="188"/>
      <c r="GF2" s="188"/>
      <c r="GG2" s="188"/>
      <c r="GH2" s="188"/>
      <c r="GI2" s="188"/>
      <c r="GJ2" s="188"/>
      <c r="GK2" s="231"/>
      <c r="GL2" s="231"/>
      <c r="GM2" s="4"/>
    </row>
    <row r="3" spans="1:200" ht="3.95" customHeight="1">
      <c r="A3" s="187"/>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1"/>
      <c r="AM3" s="4"/>
      <c r="BA3" s="187"/>
      <c r="BB3" s="200"/>
      <c r="BC3" s="200"/>
      <c r="BD3" s="200"/>
      <c r="BE3" s="200"/>
      <c r="BF3" s="200"/>
      <c r="BG3" s="200"/>
      <c r="BH3" s="200"/>
      <c r="BI3" s="200"/>
      <c r="BJ3" s="200"/>
      <c r="BK3" s="200"/>
      <c r="BL3" s="200"/>
      <c r="BM3" s="200"/>
      <c r="BN3" s="200"/>
      <c r="BO3" s="200"/>
      <c r="BP3" s="200"/>
      <c r="BQ3" s="200"/>
      <c r="BR3" s="200"/>
      <c r="BS3" s="200"/>
      <c r="BT3" s="200"/>
      <c r="BU3" s="200"/>
      <c r="BV3" s="200"/>
      <c r="BW3" s="200"/>
      <c r="BX3" s="200"/>
      <c r="BY3" s="200"/>
      <c r="BZ3" s="200"/>
      <c r="CA3" s="200"/>
      <c r="CB3" s="200"/>
      <c r="CC3" s="200"/>
      <c r="CD3" s="200"/>
      <c r="CE3" s="200"/>
      <c r="CF3" s="200"/>
      <c r="CG3" s="200"/>
      <c r="CH3" s="200"/>
      <c r="CI3" s="200"/>
      <c r="CJ3" s="200"/>
      <c r="CK3" s="200"/>
      <c r="CL3" s="201"/>
      <c r="CM3" s="4"/>
      <c r="DA3" s="187"/>
      <c r="DB3" s="200"/>
      <c r="DC3" s="200"/>
      <c r="DD3" s="200"/>
      <c r="DE3" s="200"/>
      <c r="DF3" s="200"/>
      <c r="DG3" s="200"/>
      <c r="DH3" s="200"/>
      <c r="DI3" s="200"/>
      <c r="DJ3" s="200"/>
      <c r="DK3" s="200"/>
      <c r="DL3" s="200"/>
      <c r="DM3" s="200"/>
      <c r="DN3" s="200"/>
      <c r="DO3" s="200"/>
      <c r="DP3" s="200"/>
      <c r="DQ3" s="200"/>
      <c r="DR3" s="200"/>
      <c r="DS3" s="200"/>
      <c r="DT3" s="200"/>
      <c r="DU3" s="200"/>
      <c r="DV3" s="200"/>
      <c r="DW3" s="200"/>
      <c r="DX3" s="200"/>
      <c r="DY3" s="200"/>
      <c r="DZ3" s="200"/>
      <c r="EA3" s="200"/>
      <c r="EB3" s="200"/>
      <c r="EC3" s="200"/>
      <c r="ED3" s="200"/>
      <c r="EE3" s="200"/>
      <c r="EF3" s="200"/>
      <c r="EG3" s="200"/>
      <c r="EH3" s="200"/>
      <c r="EI3" s="200"/>
      <c r="EJ3" s="200"/>
      <c r="EK3" s="200"/>
      <c r="EL3" s="201"/>
      <c r="EM3" s="4"/>
      <c r="FA3" s="187"/>
      <c r="FB3" s="200"/>
      <c r="FC3" s="200"/>
      <c r="FD3" s="200"/>
      <c r="FE3" s="200"/>
      <c r="FF3" s="200"/>
      <c r="FG3" s="200"/>
      <c r="FH3" s="200"/>
      <c r="FI3" s="200"/>
      <c r="FJ3" s="200"/>
      <c r="FK3" s="200"/>
      <c r="FL3" s="200"/>
      <c r="FM3" s="200"/>
      <c r="FN3" s="200"/>
      <c r="FO3" s="200"/>
      <c r="FP3" s="200"/>
      <c r="FQ3" s="200"/>
      <c r="FR3" s="200"/>
      <c r="FS3" s="200"/>
      <c r="FT3" s="200"/>
      <c r="FU3" s="200"/>
      <c r="FV3" s="200"/>
      <c r="FW3" s="200"/>
      <c r="FX3" s="200"/>
      <c r="FY3" s="200"/>
      <c r="FZ3" s="200"/>
      <c r="GA3" s="200"/>
      <c r="GB3" s="200"/>
      <c r="GC3" s="200"/>
      <c r="GD3" s="200"/>
      <c r="GE3" s="200"/>
      <c r="GF3" s="200"/>
      <c r="GG3" s="200"/>
      <c r="GH3" s="200"/>
      <c r="GI3" s="200"/>
      <c r="GJ3" s="200"/>
      <c r="GK3" s="200"/>
      <c r="GL3" s="201"/>
      <c r="GM3" s="4"/>
    </row>
    <row r="4" spans="1:200" ht="17.45" customHeight="1">
      <c r="A4" s="177" t="s">
        <v>41</v>
      </c>
      <c r="B4" s="4"/>
      <c r="C4" s="4"/>
      <c r="D4" s="4"/>
      <c r="E4" s="4"/>
      <c r="F4" s="4"/>
      <c r="G4" s="4"/>
      <c r="H4" s="4"/>
      <c r="I4" s="248"/>
      <c r="J4" s="182"/>
      <c r="K4" s="229" t="s">
        <v>42</v>
      </c>
      <c r="L4" s="229"/>
      <c r="M4" s="229"/>
      <c r="N4" s="229"/>
      <c r="O4" s="183"/>
      <c r="P4" s="229" t="s">
        <v>43</v>
      </c>
      <c r="Q4" s="229"/>
      <c r="R4" s="229"/>
      <c r="S4" s="229"/>
      <c r="T4" s="183"/>
      <c r="U4" s="229" t="s">
        <v>44</v>
      </c>
      <c r="V4" s="229"/>
      <c r="W4" s="229"/>
      <c r="X4" s="229"/>
      <c r="Y4" s="183"/>
      <c r="Z4" s="229" t="s">
        <v>45</v>
      </c>
      <c r="AA4" s="229"/>
      <c r="AB4" s="229"/>
      <c r="AC4" s="229"/>
      <c r="AD4" s="175"/>
      <c r="AE4" s="4"/>
      <c r="AF4" s="4"/>
      <c r="AL4" s="248"/>
      <c r="AM4" s="4" t="str">
        <f>IF(COUNTIF(AN4:AQ4,TRUE)&gt;1,"複数選択",IF(COUNTIF(AN4:AQ4,TRUE)=0,"未入力",""))</f>
        <v>未入力</v>
      </c>
      <c r="AN4" s="6" t="b">
        <v>0</v>
      </c>
      <c r="AO4" s="6" t="b">
        <v>0</v>
      </c>
      <c r="AP4" s="6" t="b">
        <v>0</v>
      </c>
      <c r="AQ4" s="6" t="b">
        <v>0</v>
      </c>
      <c r="AS4" s="225">
        <f>COUNTIF(AN4:AQ4, TRUE)</f>
        <v>0</v>
      </c>
      <c r="AT4" s="224" t="str">
        <f>IF(AS4&gt;=2, "選択は1つまでです。",IF(COUNTIF(AN4:AQ4,TRUE)=0,"未入力です。",""))</f>
        <v>未入力です。</v>
      </c>
      <c r="AU4" s="224"/>
      <c r="AV4" s="224"/>
      <c r="AW4" s="224"/>
      <c r="AX4" s="224"/>
      <c r="AY4" s="224"/>
      <c r="BA4" s="177" t="s">
        <v>41</v>
      </c>
      <c r="BB4" s="4"/>
      <c r="BC4" s="4"/>
      <c r="BD4" s="4"/>
      <c r="BE4" s="4"/>
      <c r="BF4" s="4"/>
      <c r="BG4" s="4"/>
      <c r="BH4" s="4"/>
      <c r="BI4" s="248"/>
      <c r="BJ4" s="182"/>
      <c r="BK4" s="229" t="s">
        <v>42</v>
      </c>
      <c r="BL4" s="229"/>
      <c r="BM4" s="229"/>
      <c r="BN4" s="229"/>
      <c r="BO4" s="183"/>
      <c r="BP4" s="229" t="s">
        <v>43</v>
      </c>
      <c r="BQ4" s="229"/>
      <c r="BR4" s="229"/>
      <c r="BS4" s="229"/>
      <c r="BT4" s="183"/>
      <c r="BU4" s="229" t="s">
        <v>44</v>
      </c>
      <c r="BV4" s="229"/>
      <c r="BW4" s="229"/>
      <c r="BX4" s="229"/>
      <c r="BY4" s="183"/>
      <c r="BZ4" s="229" t="s">
        <v>45</v>
      </c>
      <c r="CA4" s="229"/>
      <c r="CB4" s="229"/>
      <c r="CC4" s="229"/>
      <c r="CD4" s="175"/>
      <c r="CE4" s="4"/>
      <c r="CF4" s="4"/>
      <c r="CL4" s="248"/>
      <c r="CM4" s="4" t="str">
        <f>IF(COUNTIF(CN4:CQ4,TRUE)&gt;1,"複数選択",IF(COUNTIF(CN4:CQ4,TRUE)=0,"未入力",""))</f>
        <v>未入力</v>
      </c>
      <c r="CN4" s="6" t="b">
        <v>0</v>
      </c>
      <c r="CO4" s="6" t="b">
        <v>0</v>
      </c>
      <c r="CP4" s="6" t="b">
        <v>0</v>
      </c>
      <c r="CQ4" s="6" t="b">
        <v>0</v>
      </c>
      <c r="CS4" s="225">
        <f>COUNTIF(CN4:CQ4, TRUE)</f>
        <v>0</v>
      </c>
      <c r="CT4" s="224" t="str">
        <f>IF(CS4&gt;=2, "選択は1つまでです。",IF(COUNTIF(CN4:CQ4,TRUE)=0,"未入力です。",""))</f>
        <v>未入力です。</v>
      </c>
      <c r="CU4" s="224"/>
      <c r="CV4" s="224"/>
      <c r="CW4" s="224"/>
      <c r="CX4" s="224"/>
      <c r="CY4" s="224"/>
      <c r="DA4" s="177" t="s">
        <v>41</v>
      </c>
      <c r="DB4" s="4"/>
      <c r="DC4" s="4"/>
      <c r="DD4" s="4"/>
      <c r="DE4" s="4"/>
      <c r="DF4" s="4"/>
      <c r="DG4" s="4"/>
      <c r="DH4" s="4"/>
      <c r="DI4" s="248"/>
      <c r="DJ4" s="182"/>
      <c r="DK4" s="229" t="s">
        <v>42</v>
      </c>
      <c r="DL4" s="229"/>
      <c r="DM4" s="229"/>
      <c r="DN4" s="229"/>
      <c r="DO4" s="183"/>
      <c r="DP4" s="229" t="s">
        <v>43</v>
      </c>
      <c r="DQ4" s="229"/>
      <c r="DR4" s="229"/>
      <c r="DS4" s="229"/>
      <c r="DT4" s="183"/>
      <c r="DU4" s="229" t="s">
        <v>44</v>
      </c>
      <c r="DV4" s="229"/>
      <c r="DW4" s="229"/>
      <c r="DX4" s="229"/>
      <c r="DY4" s="183"/>
      <c r="DZ4" s="229" t="s">
        <v>45</v>
      </c>
      <c r="EA4" s="229"/>
      <c r="EB4" s="229"/>
      <c r="EC4" s="229"/>
      <c r="ED4" s="175"/>
      <c r="EE4" s="4"/>
      <c r="EF4" s="4"/>
      <c r="EL4" s="248"/>
      <c r="EM4" s="4" t="str">
        <f>IF(COUNTIF(EN4:EQ4,TRUE)&gt;1,"複数選択",IF(COUNTIF(EN4:EQ4,TRUE)=0,"未入力",""))</f>
        <v>未入力</v>
      </c>
      <c r="EN4" s="6" t="b">
        <v>0</v>
      </c>
      <c r="EO4" s="6" t="b">
        <v>0</v>
      </c>
      <c r="EP4" s="6" t="b">
        <v>0</v>
      </c>
      <c r="EQ4" s="6" t="b">
        <v>0</v>
      </c>
      <c r="ES4" s="225">
        <f>COUNTIF(EN4:EQ4, TRUE)</f>
        <v>0</v>
      </c>
      <c r="ET4" s="224" t="str">
        <f>IF(ES4&gt;=2, "選択は1つまでです。",IF(COUNTIF(EN4:EQ4,TRUE)=0,"未入力です。",""))</f>
        <v>未入力です。</v>
      </c>
      <c r="FA4" s="177" t="s">
        <v>41</v>
      </c>
      <c r="FB4" s="4"/>
      <c r="FC4" s="4"/>
      <c r="FD4" s="4"/>
      <c r="FE4" s="4"/>
      <c r="FF4" s="4"/>
      <c r="FG4" s="4"/>
      <c r="FH4" s="4"/>
      <c r="FI4" s="248"/>
      <c r="FJ4" s="182"/>
      <c r="FK4" s="229" t="s">
        <v>42</v>
      </c>
      <c r="FL4" s="229"/>
      <c r="FM4" s="229"/>
      <c r="FN4" s="229"/>
      <c r="FO4" s="183"/>
      <c r="FP4" s="229" t="s">
        <v>43</v>
      </c>
      <c r="FQ4" s="229"/>
      <c r="FR4" s="229"/>
      <c r="FS4" s="229"/>
      <c r="FT4" s="183"/>
      <c r="FU4" s="229" t="s">
        <v>44</v>
      </c>
      <c r="FV4" s="229"/>
      <c r="FW4" s="229"/>
      <c r="FX4" s="229"/>
      <c r="FY4" s="183"/>
      <c r="FZ4" s="229" t="s">
        <v>45</v>
      </c>
      <c r="GA4" s="229"/>
      <c r="GB4" s="229"/>
      <c r="GC4" s="229"/>
      <c r="GD4" s="175"/>
      <c r="GE4" s="4"/>
      <c r="GF4" s="4"/>
      <c r="GL4" s="248"/>
      <c r="GM4" s="4" t="str">
        <f>IF(COUNTIF(GN4:GQ4,TRUE)&gt;1,"複数選択",IF(COUNTIF(GN4:GQ4,TRUE)=0,"未入力",""))</f>
        <v>未入力</v>
      </c>
      <c r="GN4" s="6" t="b">
        <v>0</v>
      </c>
      <c r="GO4" s="6" t="b">
        <v>0</v>
      </c>
      <c r="GP4" s="6" t="b">
        <v>0</v>
      </c>
      <c r="GQ4" s="6" t="b">
        <v>0</v>
      </c>
    </row>
    <row r="5" spans="1:200" ht="3.95" customHeight="1">
      <c r="A5" s="17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178"/>
      <c r="AM5" s="4"/>
      <c r="AS5" s="225"/>
      <c r="BA5" s="177"/>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178"/>
      <c r="CM5" s="4"/>
      <c r="CS5" s="225"/>
      <c r="DA5" s="177"/>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178"/>
      <c r="EM5" s="4"/>
      <c r="ES5" s="225"/>
      <c r="FA5" s="177"/>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178"/>
      <c r="GM5" s="4"/>
    </row>
    <row r="6" spans="1:200" ht="3.6" customHeight="1">
      <c r="A6" s="177"/>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178"/>
      <c r="AM6" s="4"/>
      <c r="AS6" s="225"/>
      <c r="BA6" s="177"/>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178"/>
      <c r="CM6" s="4"/>
      <c r="CS6" s="225"/>
      <c r="DA6" s="177"/>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178"/>
      <c r="EM6" s="4"/>
      <c r="ES6" s="225"/>
      <c r="FA6" s="177"/>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178"/>
      <c r="GM6" s="4"/>
    </row>
    <row r="7" spans="1:200" ht="23.1" customHeight="1">
      <c r="A7" s="1524" t="s">
        <v>2264</v>
      </c>
      <c r="B7" s="1525"/>
      <c r="C7" s="1525"/>
      <c r="D7" s="1525"/>
      <c r="E7" s="1525"/>
      <c r="F7" s="1525"/>
      <c r="G7" s="1525"/>
      <c r="H7" s="1525"/>
      <c r="I7" s="1529"/>
      <c r="J7" s="1468"/>
      <c r="K7" s="1469"/>
      <c r="L7" s="1469"/>
      <c r="M7" s="1469"/>
      <c r="N7" s="1469"/>
      <c r="O7" s="1469"/>
      <c r="P7" s="1469"/>
      <c r="Q7" s="1469"/>
      <c r="R7" s="1526"/>
      <c r="S7" s="4" t="s">
        <v>2324</v>
      </c>
      <c r="T7" s="4"/>
      <c r="U7" s="4"/>
      <c r="V7" s="4"/>
      <c r="W7" s="4"/>
      <c r="X7" s="4"/>
      <c r="Y7" s="4"/>
      <c r="Z7" s="4"/>
      <c r="AA7" s="4"/>
      <c r="AB7" s="4"/>
      <c r="AC7" s="4"/>
      <c r="AD7" s="4"/>
      <c r="AE7" s="4"/>
      <c r="AF7" s="4"/>
      <c r="AG7" s="4"/>
      <c r="AH7" s="4"/>
      <c r="AI7" s="4"/>
      <c r="AJ7" s="4"/>
      <c r="AK7" s="4"/>
      <c r="AL7" s="178"/>
      <c r="AM7" s="6" t="str">
        <f>IF(COUNTA(J7)=0,"未入力","")</f>
        <v>未入力</v>
      </c>
      <c r="AN7" s="8"/>
      <c r="AO7" s="8"/>
      <c r="AP7" s="8"/>
      <c r="AQ7" s="8"/>
      <c r="AR7" s="8"/>
      <c r="AS7" s="225"/>
      <c r="AT7" s="6" t="str">
        <f>IF(COUNTA(J7)=0,"未入力です。","")</f>
        <v>未入力です。</v>
      </c>
      <c r="BA7" s="1524" t="s">
        <v>2264</v>
      </c>
      <c r="BB7" s="1525"/>
      <c r="BC7" s="1525"/>
      <c r="BD7" s="1525"/>
      <c r="BE7" s="1525"/>
      <c r="BF7" s="1525"/>
      <c r="BG7" s="1525"/>
      <c r="BH7" s="1525"/>
      <c r="BI7" s="1529"/>
      <c r="BJ7" s="1468"/>
      <c r="BK7" s="1469"/>
      <c r="BL7" s="1469"/>
      <c r="BM7" s="1469"/>
      <c r="BN7" s="1469"/>
      <c r="BO7" s="1469"/>
      <c r="BP7" s="1469"/>
      <c r="BQ7" s="1469"/>
      <c r="BR7" s="1526"/>
      <c r="BS7" s="4" t="s">
        <v>2324</v>
      </c>
      <c r="BT7" s="4"/>
      <c r="BU7" s="4"/>
      <c r="BV7" s="4"/>
      <c r="BW7" s="4"/>
      <c r="BX7" s="4"/>
      <c r="BY7" s="4"/>
      <c r="BZ7" s="4"/>
      <c r="CA7" s="4"/>
      <c r="CB7" s="4"/>
      <c r="CC7" s="4"/>
      <c r="CD7" s="4"/>
      <c r="CE7" s="4"/>
      <c r="CF7" s="4"/>
      <c r="CG7" s="4"/>
      <c r="CH7" s="4"/>
      <c r="CI7" s="4"/>
      <c r="CJ7" s="4"/>
      <c r="CK7" s="4"/>
      <c r="CL7" s="178"/>
      <c r="CM7" s="6" t="str">
        <f>IF(COUNTA(BJ7)=0,"未入力","")</f>
        <v>未入力</v>
      </c>
      <c r="CN7" s="8"/>
      <c r="CO7" s="8"/>
      <c r="CP7" s="8"/>
      <c r="CQ7" s="8"/>
      <c r="CR7" s="8"/>
      <c r="CS7" s="225"/>
      <c r="CT7" s="6" t="str">
        <f>IF(COUNTA(BJ7)=0,"未入力です。","")</f>
        <v>未入力です。</v>
      </c>
      <c r="DA7" s="1524" t="s">
        <v>2264</v>
      </c>
      <c r="DB7" s="1525"/>
      <c r="DC7" s="1525"/>
      <c r="DD7" s="1525"/>
      <c r="DE7" s="1525"/>
      <c r="DF7" s="1525"/>
      <c r="DG7" s="1525"/>
      <c r="DH7" s="1525"/>
      <c r="DI7" s="1529"/>
      <c r="DJ7" s="1468"/>
      <c r="DK7" s="1469"/>
      <c r="DL7" s="1469"/>
      <c r="DM7" s="1469"/>
      <c r="DN7" s="1469"/>
      <c r="DO7" s="1469"/>
      <c r="DP7" s="1469"/>
      <c r="DQ7" s="1469"/>
      <c r="DR7" s="1526"/>
      <c r="DS7" s="4" t="s">
        <v>2324</v>
      </c>
      <c r="DT7" s="4"/>
      <c r="DU7" s="4"/>
      <c r="DV7" s="4"/>
      <c r="DW7" s="4"/>
      <c r="DX7" s="4"/>
      <c r="DY7" s="4"/>
      <c r="DZ7" s="4"/>
      <c r="EA7" s="4"/>
      <c r="EB7" s="4"/>
      <c r="EC7" s="4"/>
      <c r="ED7" s="4"/>
      <c r="EE7" s="4"/>
      <c r="EF7" s="4"/>
      <c r="EG7" s="4"/>
      <c r="EH7" s="4"/>
      <c r="EI7" s="4"/>
      <c r="EJ7" s="4"/>
      <c r="EK7" s="4"/>
      <c r="EL7" s="178"/>
      <c r="EM7" s="6" t="str">
        <f>IF(COUNTA(DJ7)=0,"未入力","")</f>
        <v>未入力</v>
      </c>
      <c r="EN7" s="8"/>
      <c r="EO7" s="8"/>
      <c r="EP7" s="8"/>
      <c r="EQ7" s="8"/>
      <c r="ER7" s="8"/>
      <c r="ES7" s="225"/>
      <c r="ET7" s="6" t="str">
        <f>IF(COUNTA(DJ7)=0,"未入力です。","")</f>
        <v>未入力です。</v>
      </c>
      <c r="FA7" s="1524" t="s">
        <v>2264</v>
      </c>
      <c r="FB7" s="1525"/>
      <c r="FC7" s="1525"/>
      <c r="FD7" s="1525"/>
      <c r="FE7" s="1525"/>
      <c r="FF7" s="1525"/>
      <c r="FG7" s="1525"/>
      <c r="FH7" s="1525"/>
      <c r="FI7" s="1529"/>
      <c r="FJ7" s="1468"/>
      <c r="FK7" s="1469"/>
      <c r="FL7" s="1469"/>
      <c r="FM7" s="1469"/>
      <c r="FN7" s="1469"/>
      <c r="FO7" s="1469"/>
      <c r="FP7" s="1469"/>
      <c r="FQ7" s="1469"/>
      <c r="FR7" s="1526"/>
      <c r="FS7" s="4" t="s">
        <v>2324</v>
      </c>
      <c r="FT7" s="4"/>
      <c r="FU7" s="4"/>
      <c r="FV7" s="4"/>
      <c r="FW7" s="4"/>
      <c r="FX7" s="4"/>
      <c r="FY7" s="4"/>
      <c r="FZ7" s="4"/>
      <c r="GA7" s="4"/>
      <c r="GB7" s="4"/>
      <c r="GC7" s="4"/>
      <c r="GD7" s="4"/>
      <c r="GE7" s="4"/>
      <c r="GF7" s="4"/>
      <c r="GG7" s="4"/>
      <c r="GH7" s="4"/>
      <c r="GI7" s="4"/>
      <c r="GJ7" s="4"/>
      <c r="GK7" s="4"/>
      <c r="GL7" s="178"/>
      <c r="GM7" s="6" t="str">
        <f>IF(COUNTA(FJ7)=0,"未入力","")</f>
        <v>未入力</v>
      </c>
      <c r="GN7" s="8"/>
      <c r="GO7" s="8"/>
      <c r="GP7" s="8"/>
      <c r="GQ7" s="8"/>
      <c r="GR7" s="8"/>
    </row>
    <row r="8" spans="1:200" ht="5.0999999999999996" customHeight="1">
      <c r="A8" s="177"/>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78"/>
      <c r="AM8" s="4"/>
      <c r="AS8" s="225"/>
      <c r="BA8" s="177"/>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178"/>
      <c r="CM8" s="4"/>
      <c r="CS8" s="225"/>
      <c r="DA8" s="177"/>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178"/>
      <c r="EM8" s="4"/>
      <c r="ES8" s="225"/>
      <c r="FA8" s="177"/>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178"/>
      <c r="GM8" s="4"/>
    </row>
    <row r="9" spans="1:200" ht="18" customHeight="1">
      <c r="A9" s="1524" t="s">
        <v>2294</v>
      </c>
      <c r="B9" s="1525"/>
      <c r="C9" s="1525"/>
      <c r="D9" s="1525"/>
      <c r="E9" s="1525"/>
      <c r="F9" s="1525"/>
      <c r="G9" s="1525"/>
      <c r="H9" s="1525"/>
      <c r="I9" s="1525"/>
      <c r="J9" s="1525"/>
      <c r="K9" s="1525"/>
      <c r="L9" s="4"/>
      <c r="M9" s="4"/>
      <c r="N9" s="4"/>
      <c r="O9" s="4"/>
      <c r="P9" s="4"/>
      <c r="Q9" s="4"/>
      <c r="R9" s="4"/>
      <c r="S9" s="4"/>
      <c r="T9" s="4"/>
      <c r="U9" s="4"/>
      <c r="V9" s="4"/>
      <c r="W9" s="4"/>
      <c r="X9" s="4"/>
      <c r="Y9" s="4"/>
      <c r="Z9" s="4"/>
      <c r="AA9" s="4"/>
      <c r="AB9" s="4"/>
      <c r="AC9" s="4"/>
      <c r="AD9" s="4"/>
      <c r="AE9" s="4"/>
      <c r="AF9" s="4"/>
      <c r="AG9" s="4"/>
      <c r="AH9" s="4"/>
      <c r="AI9" s="4"/>
      <c r="AJ9" s="4"/>
      <c r="AK9" s="4"/>
      <c r="AL9" s="178"/>
      <c r="AM9" s="4"/>
      <c r="AS9" s="225"/>
      <c r="BA9" s="1524" t="s">
        <v>2294</v>
      </c>
      <c r="BB9" s="1525"/>
      <c r="BC9" s="1525"/>
      <c r="BD9" s="1525"/>
      <c r="BE9" s="1525"/>
      <c r="BF9" s="1525"/>
      <c r="BG9" s="1525"/>
      <c r="BH9" s="1525"/>
      <c r="BI9" s="1525"/>
      <c r="BJ9" s="1525"/>
      <c r="BK9" s="1525"/>
      <c r="BL9" s="4"/>
      <c r="BM9" s="4"/>
      <c r="BN9" s="4"/>
      <c r="BO9" s="4"/>
      <c r="BP9" s="4"/>
      <c r="BQ9" s="4"/>
      <c r="BR9" s="4"/>
      <c r="BS9" s="4"/>
      <c r="BT9" s="4"/>
      <c r="BU9" s="4"/>
      <c r="BV9" s="4"/>
      <c r="BW9" s="4"/>
      <c r="BX9" s="4"/>
      <c r="BY9" s="4"/>
      <c r="BZ9" s="4"/>
      <c r="CA9" s="4"/>
      <c r="CB9" s="4"/>
      <c r="CC9" s="4"/>
      <c r="CD9" s="4"/>
      <c r="CE9" s="4"/>
      <c r="CF9" s="4"/>
      <c r="CG9" s="4"/>
      <c r="CH9" s="4"/>
      <c r="CI9" s="4"/>
      <c r="CJ9" s="4"/>
      <c r="CK9" s="4"/>
      <c r="CL9" s="178"/>
      <c r="CM9" s="4"/>
      <c r="CS9" s="225"/>
      <c r="DA9" s="1524" t="s">
        <v>2294</v>
      </c>
      <c r="DB9" s="1525"/>
      <c r="DC9" s="1525"/>
      <c r="DD9" s="1525"/>
      <c r="DE9" s="1525"/>
      <c r="DF9" s="1525"/>
      <c r="DG9" s="1525"/>
      <c r="DH9" s="1525"/>
      <c r="DI9" s="1525"/>
      <c r="DJ9" s="1525"/>
      <c r="DK9" s="1525"/>
      <c r="DL9" s="4"/>
      <c r="DM9" s="4"/>
      <c r="DN9" s="4"/>
      <c r="DO9" s="4"/>
      <c r="DP9" s="4"/>
      <c r="DQ9" s="4"/>
      <c r="DR9" s="4"/>
      <c r="DS9" s="4"/>
      <c r="DT9" s="4"/>
      <c r="DU9" s="4"/>
      <c r="DV9" s="4"/>
      <c r="DW9" s="4"/>
      <c r="DX9" s="4"/>
      <c r="DY9" s="4"/>
      <c r="DZ9" s="4"/>
      <c r="EA9" s="4"/>
      <c r="EB9" s="4"/>
      <c r="EC9" s="4"/>
      <c r="ED9" s="4"/>
      <c r="EE9" s="4"/>
      <c r="EF9" s="4"/>
      <c r="EG9" s="4"/>
      <c r="EH9" s="4"/>
      <c r="EI9" s="4"/>
      <c r="EJ9" s="4"/>
      <c r="EK9" s="4"/>
      <c r="EL9" s="178"/>
      <c r="EM9" s="4"/>
      <c r="ES9" s="225"/>
      <c r="FA9" s="1524" t="s">
        <v>2294</v>
      </c>
      <c r="FB9" s="1525"/>
      <c r="FC9" s="1525"/>
      <c r="FD9" s="1525"/>
      <c r="FE9" s="1525"/>
      <c r="FF9" s="1525"/>
      <c r="FG9" s="1525"/>
      <c r="FH9" s="1525"/>
      <c r="FI9" s="1525"/>
      <c r="FJ9" s="1525"/>
      <c r="FK9" s="1525"/>
      <c r="FL9" s="4"/>
      <c r="FM9" s="4"/>
      <c r="FN9" s="4"/>
      <c r="FO9" s="4"/>
      <c r="FP9" s="4"/>
      <c r="FQ9" s="4"/>
      <c r="FR9" s="4"/>
      <c r="FS9" s="4"/>
      <c r="FT9" s="4"/>
      <c r="FU9" s="4"/>
      <c r="FV9" s="4"/>
      <c r="FW9" s="4"/>
      <c r="FX9" s="4"/>
      <c r="FY9" s="4"/>
      <c r="FZ9" s="4"/>
      <c r="GA9" s="4"/>
      <c r="GB9" s="4"/>
      <c r="GC9" s="4"/>
      <c r="GD9" s="4"/>
      <c r="GE9" s="4"/>
      <c r="GF9" s="4"/>
      <c r="GG9" s="4"/>
      <c r="GH9" s="4"/>
      <c r="GI9" s="4"/>
      <c r="GJ9" s="4"/>
      <c r="GK9" s="4"/>
      <c r="GL9" s="178"/>
      <c r="GM9" s="4"/>
    </row>
    <row r="10" spans="1:200" ht="23.1" customHeight="1">
      <c r="A10" s="177"/>
      <c r="B10" s="1565" t="s">
        <v>2262</v>
      </c>
      <c r="C10" s="1566"/>
      <c r="D10" s="1566"/>
      <c r="E10" s="1566"/>
      <c r="F10" s="1566"/>
      <c r="G10" s="1566"/>
      <c r="H10" s="1566"/>
      <c r="I10" s="1566"/>
      <c r="J10" s="1554"/>
      <c r="K10" s="1425"/>
      <c r="L10" s="1425"/>
      <c r="M10" s="1425"/>
      <c r="N10" s="1425"/>
      <c r="O10" s="1425"/>
      <c r="P10" s="1425"/>
      <c r="Q10" s="1425"/>
      <c r="R10" s="1506"/>
      <c r="S10" s="1424"/>
      <c r="T10" s="1425"/>
      <c r="U10" s="1425"/>
      <c r="V10" s="1425"/>
      <c r="W10" s="1425"/>
      <c r="X10" s="1425"/>
      <c r="Y10" s="1425"/>
      <c r="Z10" s="1425"/>
      <c r="AA10" s="1506"/>
      <c r="AB10" s="1424"/>
      <c r="AC10" s="1425"/>
      <c r="AD10" s="1425"/>
      <c r="AE10" s="1425"/>
      <c r="AF10" s="1425"/>
      <c r="AG10" s="1425"/>
      <c r="AH10" s="1425"/>
      <c r="AI10" s="1425"/>
      <c r="AJ10" s="1426"/>
      <c r="AK10" s="203"/>
      <c r="AL10" s="198"/>
      <c r="AM10" s="4" t="str">
        <f>IF(COUNTA(J10,S10,AB10)=0,"未入力","")</f>
        <v>未入力</v>
      </c>
      <c r="AN10" s="6" t="str">
        <f>IF(T10&lt;&gt;"","1"&amp;TEXT(T10,"00"),
IF(T11&lt;&gt;"","2"&amp;TEXT(T11,"00"),
IF(T12&lt;&gt;"","3"&amp;TEXT(T12,"00"),"")))</f>
        <v/>
      </c>
      <c r="AS10" s="225"/>
      <c r="AT10" s="224" t="str">
        <f>IF(COUNTA(J10,S10,AB10)=0,"未入力です。","")</f>
        <v>未入力です。</v>
      </c>
      <c r="AU10" s="224"/>
      <c r="AV10" s="224"/>
      <c r="AW10" s="224"/>
      <c r="AX10" s="224"/>
      <c r="AY10" s="224"/>
      <c r="BA10" s="177"/>
      <c r="BB10" s="1565" t="s">
        <v>2262</v>
      </c>
      <c r="BC10" s="1566"/>
      <c r="BD10" s="1566"/>
      <c r="BE10" s="1566"/>
      <c r="BF10" s="1566"/>
      <c r="BG10" s="1566"/>
      <c r="BH10" s="1566"/>
      <c r="BI10" s="1566"/>
      <c r="BJ10" s="1554"/>
      <c r="BK10" s="1425"/>
      <c r="BL10" s="1425"/>
      <c r="BM10" s="1425"/>
      <c r="BN10" s="1425"/>
      <c r="BO10" s="1425"/>
      <c r="BP10" s="1425"/>
      <c r="BQ10" s="1425"/>
      <c r="BR10" s="1506"/>
      <c r="BS10" s="1424"/>
      <c r="BT10" s="1425"/>
      <c r="BU10" s="1425"/>
      <c r="BV10" s="1425"/>
      <c r="BW10" s="1425"/>
      <c r="BX10" s="1425"/>
      <c r="BY10" s="1425"/>
      <c r="BZ10" s="1425"/>
      <c r="CA10" s="1506"/>
      <c r="CB10" s="1424"/>
      <c r="CC10" s="1425"/>
      <c r="CD10" s="1425"/>
      <c r="CE10" s="1425"/>
      <c r="CF10" s="1425"/>
      <c r="CG10" s="1425"/>
      <c r="CH10" s="1425"/>
      <c r="CI10" s="1425"/>
      <c r="CJ10" s="1426"/>
      <c r="CK10" s="203"/>
      <c r="CL10" s="198"/>
      <c r="CM10" s="4" t="str">
        <f>IF(COUNTA(BJ10,BS10,CB10)=0,"未入力","")</f>
        <v>未入力</v>
      </c>
      <c r="CN10" s="6" t="str">
        <f>IF(BT10&lt;&gt;"","1"&amp;TEXT(BT10,"00"),
IF(BT11&lt;&gt;"","2"&amp;TEXT(BT11,"00"),
IF(BT12&lt;&gt;"","3"&amp;TEXT(BT12,"00"),"")))</f>
        <v/>
      </c>
      <c r="CS10" s="225"/>
      <c r="CT10" s="224" t="str">
        <f>IF(COUNTA(BJ10,BS10,CB10)=0,"未入力です。","")</f>
        <v>未入力です。</v>
      </c>
      <c r="CU10" s="224"/>
      <c r="CV10" s="224"/>
      <c r="CW10" s="224"/>
      <c r="CX10" s="224"/>
      <c r="CY10" s="224"/>
      <c r="DA10" s="177"/>
      <c r="DB10" s="1565" t="s">
        <v>2262</v>
      </c>
      <c r="DC10" s="1566"/>
      <c r="DD10" s="1566"/>
      <c r="DE10" s="1566"/>
      <c r="DF10" s="1566"/>
      <c r="DG10" s="1566"/>
      <c r="DH10" s="1566"/>
      <c r="DI10" s="1566"/>
      <c r="DJ10" s="1554"/>
      <c r="DK10" s="1425"/>
      <c r="DL10" s="1425"/>
      <c r="DM10" s="1425"/>
      <c r="DN10" s="1425"/>
      <c r="DO10" s="1425"/>
      <c r="DP10" s="1425"/>
      <c r="DQ10" s="1425"/>
      <c r="DR10" s="1506"/>
      <c r="DS10" s="1424"/>
      <c r="DT10" s="1425"/>
      <c r="DU10" s="1425"/>
      <c r="DV10" s="1425"/>
      <c r="DW10" s="1425"/>
      <c r="DX10" s="1425"/>
      <c r="DY10" s="1425"/>
      <c r="DZ10" s="1425"/>
      <c r="EA10" s="1506"/>
      <c r="EB10" s="1424"/>
      <c r="EC10" s="1425"/>
      <c r="ED10" s="1425"/>
      <c r="EE10" s="1425"/>
      <c r="EF10" s="1425"/>
      <c r="EG10" s="1425"/>
      <c r="EH10" s="1425"/>
      <c r="EI10" s="1425"/>
      <c r="EJ10" s="1426"/>
      <c r="EK10" s="203"/>
      <c r="EL10" s="198"/>
      <c r="EM10" s="4" t="str">
        <f>IF(COUNTA(DJ10,DS10,EB10)=0,"未入力","")</f>
        <v>未入力</v>
      </c>
      <c r="EN10" s="6" t="str">
        <f>IF(DT10&lt;&gt;"","1"&amp;TEXT(DT10,"00"),
IF(DT11&lt;&gt;"","2"&amp;TEXT(DT11,"00"),
IF(DT12&lt;&gt;"","3"&amp;TEXT(DT12,"00"),"")))</f>
        <v/>
      </c>
      <c r="ES10" s="225"/>
      <c r="ET10" s="224" t="str">
        <f>IF(COUNTA(DJ10,DS10,EB10)=0,"未入力です。","")</f>
        <v>未入力です。</v>
      </c>
      <c r="FA10" s="177"/>
      <c r="FB10" s="1565" t="s">
        <v>2262</v>
      </c>
      <c r="FC10" s="1566"/>
      <c r="FD10" s="1566"/>
      <c r="FE10" s="1566"/>
      <c r="FF10" s="1566"/>
      <c r="FG10" s="1566"/>
      <c r="FH10" s="1566"/>
      <c r="FI10" s="1566"/>
      <c r="FJ10" s="1554"/>
      <c r="FK10" s="1425"/>
      <c r="FL10" s="1425"/>
      <c r="FM10" s="1425"/>
      <c r="FN10" s="1425"/>
      <c r="FO10" s="1425"/>
      <c r="FP10" s="1425"/>
      <c r="FQ10" s="1425"/>
      <c r="FR10" s="1506"/>
      <c r="FS10" s="1424"/>
      <c r="FT10" s="1425"/>
      <c r="FU10" s="1425"/>
      <c r="FV10" s="1425"/>
      <c r="FW10" s="1425"/>
      <c r="FX10" s="1425"/>
      <c r="FY10" s="1425"/>
      <c r="FZ10" s="1425"/>
      <c r="GA10" s="1506"/>
      <c r="GB10" s="1424"/>
      <c r="GC10" s="1425"/>
      <c r="GD10" s="1425"/>
      <c r="GE10" s="1425"/>
      <c r="GF10" s="1425"/>
      <c r="GG10" s="1425"/>
      <c r="GH10" s="1425"/>
      <c r="GI10" s="1425"/>
      <c r="GJ10" s="1426"/>
      <c r="GK10" s="203"/>
      <c r="GL10" s="198"/>
      <c r="GM10" s="4" t="str">
        <f>IF(COUNTA(FJ10,FS10,GB10)=0,"未入力","")</f>
        <v>未入力</v>
      </c>
      <c r="GN10" s="6" t="str">
        <f>IF(FT10&lt;&gt;"","1"&amp;TEXT(FT10,"00"),
IF(FT11&lt;&gt;"","2"&amp;TEXT(FT11,"00"),
IF(FT12&lt;&gt;"","3"&amp;TEXT(FT12,"00"),"")))</f>
        <v/>
      </c>
    </row>
    <row r="11" spans="1:200" ht="39" customHeight="1">
      <c r="A11" s="177"/>
      <c r="B11" s="1468" t="s">
        <v>2263</v>
      </c>
      <c r="C11" s="1469"/>
      <c r="D11" s="1469"/>
      <c r="E11" s="1469"/>
      <c r="F11" s="1469"/>
      <c r="G11" s="1469"/>
      <c r="H11" s="1469"/>
      <c r="I11" s="1469"/>
      <c r="J11" s="1554"/>
      <c r="K11" s="1425"/>
      <c r="L11" s="1425"/>
      <c r="M11" s="1425"/>
      <c r="N11" s="1425"/>
      <c r="O11" s="1425"/>
      <c r="P11" s="1425"/>
      <c r="Q11" s="1425"/>
      <c r="R11" s="1506"/>
      <c r="S11" s="1424"/>
      <c r="T11" s="1425"/>
      <c r="U11" s="1425"/>
      <c r="V11" s="1425"/>
      <c r="W11" s="1425"/>
      <c r="X11" s="1425"/>
      <c r="Y11" s="1425"/>
      <c r="Z11" s="1425"/>
      <c r="AA11" s="1506"/>
      <c r="AB11" s="1424"/>
      <c r="AC11" s="1425"/>
      <c r="AD11" s="1425"/>
      <c r="AE11" s="1425"/>
      <c r="AF11" s="1425"/>
      <c r="AG11" s="1425"/>
      <c r="AH11" s="1425"/>
      <c r="AI11" s="1425"/>
      <c r="AJ11" s="1426"/>
      <c r="AK11" s="203"/>
      <c r="AL11" s="198"/>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225"/>
      <c r="AT11" s="224" t="str">
        <f>IF(OR(AND(J$10&lt;&gt;"",COUNTA(J11)=0),
AND(S$10&lt;&gt;"",COUNTA(S11)=0),
AND(AB$10&lt;&gt;"",COUNTA(AB11)=0)),"未入力があります。",
IF(OR(AND(J$10="",COUNTA(J11)=1),AND(S$10="",COUNTA(S11)=1),
AND(AB$10="",COUNTA(AB11)=1)),"棟番号を入力してください。","")
)</f>
        <v/>
      </c>
      <c r="AU11" s="224"/>
      <c r="AV11" s="224"/>
      <c r="AW11" s="224"/>
      <c r="AX11" s="224"/>
      <c r="AY11" s="224"/>
      <c r="BA11" s="177"/>
      <c r="BB11" s="1468" t="s">
        <v>2263</v>
      </c>
      <c r="BC11" s="1469"/>
      <c r="BD11" s="1469"/>
      <c r="BE11" s="1469"/>
      <c r="BF11" s="1469"/>
      <c r="BG11" s="1469"/>
      <c r="BH11" s="1469"/>
      <c r="BI11" s="1469"/>
      <c r="BJ11" s="1554"/>
      <c r="BK11" s="1425"/>
      <c r="BL11" s="1425"/>
      <c r="BM11" s="1425"/>
      <c r="BN11" s="1425"/>
      <c r="BO11" s="1425"/>
      <c r="BP11" s="1425"/>
      <c r="BQ11" s="1425"/>
      <c r="BR11" s="1506"/>
      <c r="BS11" s="1424"/>
      <c r="BT11" s="1425"/>
      <c r="BU11" s="1425"/>
      <c r="BV11" s="1425"/>
      <c r="BW11" s="1425"/>
      <c r="BX11" s="1425"/>
      <c r="BY11" s="1425"/>
      <c r="BZ11" s="1425"/>
      <c r="CA11" s="1506"/>
      <c r="CB11" s="1424"/>
      <c r="CC11" s="1425"/>
      <c r="CD11" s="1425"/>
      <c r="CE11" s="1425"/>
      <c r="CF11" s="1425"/>
      <c r="CG11" s="1425"/>
      <c r="CH11" s="1425"/>
      <c r="CI11" s="1425"/>
      <c r="CJ11" s="1426"/>
      <c r="CK11" s="203"/>
      <c r="CL11" s="198"/>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225"/>
      <c r="CT11" s="224" t="str">
        <f>IF(OR(AND(BJ$10&lt;&gt;"",COUNTA(BJ11)=0),
AND(BS$10&lt;&gt;"",COUNTA(BS11)=0),
AND(CB$10&lt;&gt;"",COUNTA(CB11)=0)),"未入力があります。",
IF(OR(AND(BJ$10="",COUNTA(BJ11)=1),AND(BS$10="",COUNTA(BS11)=1),
AND(CB$10="",COUNTA(CB11)=1)),"棟番号を入力してください。","")
)</f>
        <v/>
      </c>
      <c r="CU11" s="224"/>
      <c r="CV11" s="224"/>
      <c r="CW11" s="224"/>
      <c r="CX11" s="224"/>
      <c r="CY11" s="224"/>
      <c r="DA11" s="177"/>
      <c r="DB11" s="1468" t="s">
        <v>2263</v>
      </c>
      <c r="DC11" s="1469"/>
      <c r="DD11" s="1469"/>
      <c r="DE11" s="1469"/>
      <c r="DF11" s="1469"/>
      <c r="DG11" s="1469"/>
      <c r="DH11" s="1469"/>
      <c r="DI11" s="1469"/>
      <c r="DJ11" s="1554"/>
      <c r="DK11" s="1425"/>
      <c r="DL11" s="1425"/>
      <c r="DM11" s="1425"/>
      <c r="DN11" s="1425"/>
      <c r="DO11" s="1425"/>
      <c r="DP11" s="1425"/>
      <c r="DQ11" s="1425"/>
      <c r="DR11" s="1506"/>
      <c r="DS11" s="1424"/>
      <c r="DT11" s="1425"/>
      <c r="DU11" s="1425"/>
      <c r="DV11" s="1425"/>
      <c r="DW11" s="1425"/>
      <c r="DX11" s="1425"/>
      <c r="DY11" s="1425"/>
      <c r="DZ11" s="1425"/>
      <c r="EA11" s="1506"/>
      <c r="EB11" s="1424"/>
      <c r="EC11" s="1425"/>
      <c r="ED11" s="1425"/>
      <c r="EE11" s="1425"/>
      <c r="EF11" s="1425"/>
      <c r="EG11" s="1425"/>
      <c r="EH11" s="1425"/>
      <c r="EI11" s="1425"/>
      <c r="EJ11" s="1426"/>
      <c r="EK11" s="203"/>
      <c r="EL11" s="198"/>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225"/>
      <c r="ET11" s="224" t="str">
        <f>IF(OR(AND(DJ$10&lt;&gt;"",COUNTA(DJ11)=0),
AND(DS$10&lt;&gt;"",COUNTA(DS11)=0),
AND(EB$10&lt;&gt;"",COUNTA(EB11)=0)),"未入力があります。",
IF(OR(AND(DJ$10="",COUNTA(DJ11)=1),AND(DS$10="",COUNTA(DS11)=1),
AND(EB$10="",COUNTA(EB11)=1)),"棟番号を入力してください。","")
)</f>
        <v/>
      </c>
      <c r="FA11" s="177"/>
      <c r="FB11" s="1468" t="s">
        <v>2263</v>
      </c>
      <c r="FC11" s="1469"/>
      <c r="FD11" s="1469"/>
      <c r="FE11" s="1469"/>
      <c r="FF11" s="1469"/>
      <c r="FG11" s="1469"/>
      <c r="FH11" s="1469"/>
      <c r="FI11" s="1469"/>
      <c r="FJ11" s="1554"/>
      <c r="FK11" s="1425"/>
      <c r="FL11" s="1425"/>
      <c r="FM11" s="1425"/>
      <c r="FN11" s="1425"/>
      <c r="FO11" s="1425"/>
      <c r="FP11" s="1425"/>
      <c r="FQ11" s="1425"/>
      <c r="FR11" s="1506"/>
      <c r="FS11" s="1424"/>
      <c r="FT11" s="1425"/>
      <c r="FU11" s="1425"/>
      <c r="FV11" s="1425"/>
      <c r="FW11" s="1425"/>
      <c r="FX11" s="1425"/>
      <c r="FY11" s="1425"/>
      <c r="FZ11" s="1425"/>
      <c r="GA11" s="1506"/>
      <c r="GB11" s="1424"/>
      <c r="GC11" s="1425"/>
      <c r="GD11" s="1425"/>
      <c r="GE11" s="1425"/>
      <c r="GF11" s="1425"/>
      <c r="GG11" s="1425"/>
      <c r="GH11" s="1425"/>
      <c r="GI11" s="1425"/>
      <c r="GJ11" s="1426"/>
      <c r="GK11" s="203"/>
      <c r="GL11" s="198"/>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77"/>
      <c r="B12" s="1482" t="s">
        <v>2445</v>
      </c>
      <c r="C12" s="1477"/>
      <c r="D12" s="1477"/>
      <c r="E12" s="1477"/>
      <c r="F12" s="1477"/>
      <c r="G12" s="1477"/>
      <c r="H12" s="1477"/>
      <c r="I12" s="1477"/>
      <c r="J12" s="1554"/>
      <c r="K12" s="1425"/>
      <c r="L12" s="1425"/>
      <c r="M12" s="1425"/>
      <c r="N12" s="1425"/>
      <c r="O12" s="1425"/>
      <c r="P12" s="1425"/>
      <c r="Q12" s="1425"/>
      <c r="R12" s="1506"/>
      <c r="S12" s="1424"/>
      <c r="T12" s="1425"/>
      <c r="U12" s="1425"/>
      <c r="V12" s="1425"/>
      <c r="W12" s="1425"/>
      <c r="X12" s="1425"/>
      <c r="Y12" s="1425"/>
      <c r="Z12" s="1425"/>
      <c r="AA12" s="1506"/>
      <c r="AB12" s="1424"/>
      <c r="AC12" s="1425"/>
      <c r="AD12" s="1425"/>
      <c r="AE12" s="1425"/>
      <c r="AF12" s="1425"/>
      <c r="AG12" s="1425"/>
      <c r="AH12" s="1425"/>
      <c r="AI12" s="1425"/>
      <c r="AJ12" s="1426"/>
      <c r="AK12" s="203"/>
      <c r="AL12" s="198"/>
      <c r="AM12" s="4"/>
      <c r="AS12" s="225"/>
      <c r="AT12" s="224" t="str">
        <f>IF(OR(AND(J$10&lt;&gt;"",COUNTA(J12)=0),
AND(S$10&lt;&gt;"",COUNTA(S12)=0),
AND(AB$10&lt;&gt;"",COUNTA(AB12)=0)),"未入力があります。",
IF(OR(AND(J$10="",COUNTA(J12)=1),AND(S$10="",COUNTA(S12)=1),
AND(AB$10="",COUNTA(AB12)=1)),"棟番号を入力してください。","")
)</f>
        <v/>
      </c>
      <c r="AU12" s="224"/>
      <c r="AV12" s="224"/>
      <c r="AW12" s="224"/>
      <c r="AX12" s="224"/>
      <c r="AY12" s="224"/>
      <c r="BA12" s="177"/>
      <c r="BB12" s="1482" t="s">
        <v>2445</v>
      </c>
      <c r="BC12" s="1477"/>
      <c r="BD12" s="1477"/>
      <c r="BE12" s="1477"/>
      <c r="BF12" s="1477"/>
      <c r="BG12" s="1477"/>
      <c r="BH12" s="1477"/>
      <c r="BI12" s="1477"/>
      <c r="BJ12" s="1554"/>
      <c r="BK12" s="1425"/>
      <c r="BL12" s="1425"/>
      <c r="BM12" s="1425"/>
      <c r="BN12" s="1425"/>
      <c r="BO12" s="1425"/>
      <c r="BP12" s="1425"/>
      <c r="BQ12" s="1425"/>
      <c r="BR12" s="1506"/>
      <c r="BS12" s="1424"/>
      <c r="BT12" s="1425"/>
      <c r="BU12" s="1425"/>
      <c r="BV12" s="1425"/>
      <c r="BW12" s="1425"/>
      <c r="BX12" s="1425"/>
      <c r="BY12" s="1425"/>
      <c r="BZ12" s="1425"/>
      <c r="CA12" s="1506"/>
      <c r="CB12" s="1424"/>
      <c r="CC12" s="1425"/>
      <c r="CD12" s="1425"/>
      <c r="CE12" s="1425"/>
      <c r="CF12" s="1425"/>
      <c r="CG12" s="1425"/>
      <c r="CH12" s="1425"/>
      <c r="CI12" s="1425"/>
      <c r="CJ12" s="1426"/>
      <c r="CK12" s="203"/>
      <c r="CL12" s="198"/>
      <c r="CM12" s="4"/>
      <c r="CS12" s="225"/>
      <c r="CT12" s="224" t="str">
        <f>IF(OR(AND(BJ$10&lt;&gt;"",COUNTA(BJ12)=0),
AND(BS$10&lt;&gt;"",COUNTA(BS12)=0),
AND(CB$10&lt;&gt;"",COUNTA(CB12)=0)),"未入力があります。",
IF(OR(AND(BJ$10="",COUNTA(BJ12)=1),AND(BS$10="",COUNTA(BS12)=1),
AND(CB$10="",COUNTA(CB12)=1)),"棟番号を入力してください。","")
)</f>
        <v/>
      </c>
      <c r="CU12" s="224"/>
      <c r="CV12" s="224"/>
      <c r="CW12" s="224"/>
      <c r="CX12" s="224"/>
      <c r="CY12" s="224"/>
      <c r="DA12" s="177"/>
      <c r="DB12" s="1482" t="s">
        <v>2445</v>
      </c>
      <c r="DC12" s="1477"/>
      <c r="DD12" s="1477"/>
      <c r="DE12" s="1477"/>
      <c r="DF12" s="1477"/>
      <c r="DG12" s="1477"/>
      <c r="DH12" s="1477"/>
      <c r="DI12" s="1477"/>
      <c r="DJ12" s="1554"/>
      <c r="DK12" s="1425"/>
      <c r="DL12" s="1425"/>
      <c r="DM12" s="1425"/>
      <c r="DN12" s="1425"/>
      <c r="DO12" s="1425"/>
      <c r="DP12" s="1425"/>
      <c r="DQ12" s="1425"/>
      <c r="DR12" s="1506"/>
      <c r="DS12" s="1424"/>
      <c r="DT12" s="1425"/>
      <c r="DU12" s="1425"/>
      <c r="DV12" s="1425"/>
      <c r="DW12" s="1425"/>
      <c r="DX12" s="1425"/>
      <c r="DY12" s="1425"/>
      <c r="DZ12" s="1425"/>
      <c r="EA12" s="1506"/>
      <c r="EB12" s="1424"/>
      <c r="EC12" s="1425"/>
      <c r="ED12" s="1425"/>
      <c r="EE12" s="1425"/>
      <c r="EF12" s="1425"/>
      <c r="EG12" s="1425"/>
      <c r="EH12" s="1425"/>
      <c r="EI12" s="1425"/>
      <c r="EJ12" s="1426"/>
      <c r="EK12" s="203"/>
      <c r="EL12" s="198"/>
      <c r="EM12" s="4"/>
      <c r="ES12" s="225"/>
      <c r="ET12" s="224" t="str">
        <f>IF(OR(AND(DJ$10&lt;&gt;"",COUNTA(DJ12)=0),
AND(DS$10&lt;&gt;"",COUNTA(DS12)=0),
AND(EB$10&lt;&gt;"",COUNTA(EB12)=0)),"未入力があります。",
IF(OR(AND(DJ$10="",COUNTA(DJ12)=1),AND(DS$10="",COUNTA(DS12)=1),
AND(EB$10="",COUNTA(EB12)=1)),"棟番号を入力してください。","")
)</f>
        <v/>
      </c>
      <c r="FA12" s="177"/>
      <c r="FB12" s="1482" t="s">
        <v>2445</v>
      </c>
      <c r="FC12" s="1477"/>
      <c r="FD12" s="1477"/>
      <c r="FE12" s="1477"/>
      <c r="FF12" s="1477"/>
      <c r="FG12" s="1477"/>
      <c r="FH12" s="1477"/>
      <c r="FI12" s="1477"/>
      <c r="FJ12" s="1554"/>
      <c r="FK12" s="1425"/>
      <c r="FL12" s="1425"/>
      <c r="FM12" s="1425"/>
      <c r="FN12" s="1425"/>
      <c r="FO12" s="1425"/>
      <c r="FP12" s="1425"/>
      <c r="FQ12" s="1425"/>
      <c r="FR12" s="1506"/>
      <c r="FS12" s="1424"/>
      <c r="FT12" s="1425"/>
      <c r="FU12" s="1425"/>
      <c r="FV12" s="1425"/>
      <c r="FW12" s="1425"/>
      <c r="FX12" s="1425"/>
      <c r="FY12" s="1425"/>
      <c r="FZ12" s="1425"/>
      <c r="GA12" s="1506"/>
      <c r="GB12" s="1424"/>
      <c r="GC12" s="1425"/>
      <c r="GD12" s="1425"/>
      <c r="GE12" s="1425"/>
      <c r="GF12" s="1425"/>
      <c r="GG12" s="1425"/>
      <c r="GH12" s="1425"/>
      <c r="GI12" s="1425"/>
      <c r="GJ12" s="1426"/>
      <c r="GK12" s="203"/>
      <c r="GL12" s="198"/>
      <c r="GM12" s="4"/>
    </row>
    <row r="13" spans="1:200" ht="17.100000000000001" customHeight="1">
      <c r="A13" s="177"/>
      <c r="B13" s="1479"/>
      <c r="C13" s="1480"/>
      <c r="D13" s="1480"/>
      <c r="E13" s="1480"/>
      <c r="F13" s="1480"/>
      <c r="G13" s="1480"/>
      <c r="H13" s="1480"/>
      <c r="I13" s="1480"/>
      <c r="J13" s="1554" t="s">
        <v>2444</v>
      </c>
      <c r="K13" s="1425"/>
      <c r="L13" s="1425"/>
      <c r="M13" s="1425"/>
      <c r="N13" s="1425"/>
      <c r="O13" s="1425"/>
      <c r="P13" s="1425"/>
      <c r="Q13" s="1425"/>
      <c r="R13" s="1506"/>
      <c r="S13" s="1424" t="s">
        <v>2444</v>
      </c>
      <c r="T13" s="1425"/>
      <c r="U13" s="1425"/>
      <c r="V13" s="1425"/>
      <c r="W13" s="1425"/>
      <c r="X13" s="1425"/>
      <c r="Y13" s="1425"/>
      <c r="Z13" s="1425"/>
      <c r="AA13" s="1506"/>
      <c r="AB13" s="1424" t="s">
        <v>2444</v>
      </c>
      <c r="AC13" s="1425"/>
      <c r="AD13" s="1425"/>
      <c r="AE13" s="1425"/>
      <c r="AF13" s="1425"/>
      <c r="AG13" s="1425"/>
      <c r="AH13" s="1425"/>
      <c r="AI13" s="1425"/>
      <c r="AJ13" s="1426"/>
      <c r="AK13" s="204"/>
      <c r="AL13" s="198"/>
      <c r="AM13" s="4"/>
      <c r="AN13" s="6" t="b">
        <v>0</v>
      </c>
      <c r="AO13" s="6" t="b">
        <v>0</v>
      </c>
      <c r="AP13" s="6" t="b">
        <v>0</v>
      </c>
      <c r="AS13" s="225"/>
      <c r="BA13" s="177"/>
      <c r="BB13" s="1479"/>
      <c r="BC13" s="1480"/>
      <c r="BD13" s="1480"/>
      <c r="BE13" s="1480"/>
      <c r="BF13" s="1480"/>
      <c r="BG13" s="1480"/>
      <c r="BH13" s="1480"/>
      <c r="BI13" s="1480"/>
      <c r="BJ13" s="1554" t="s">
        <v>2444</v>
      </c>
      <c r="BK13" s="1425"/>
      <c r="BL13" s="1425"/>
      <c r="BM13" s="1425"/>
      <c r="BN13" s="1425"/>
      <c r="BO13" s="1425"/>
      <c r="BP13" s="1425"/>
      <c r="BQ13" s="1425"/>
      <c r="BR13" s="1506"/>
      <c r="BS13" s="1424" t="s">
        <v>2444</v>
      </c>
      <c r="BT13" s="1425"/>
      <c r="BU13" s="1425"/>
      <c r="BV13" s="1425"/>
      <c r="BW13" s="1425"/>
      <c r="BX13" s="1425"/>
      <c r="BY13" s="1425"/>
      <c r="BZ13" s="1425"/>
      <c r="CA13" s="1506"/>
      <c r="CB13" s="1424" t="s">
        <v>2444</v>
      </c>
      <c r="CC13" s="1425"/>
      <c r="CD13" s="1425"/>
      <c r="CE13" s="1425"/>
      <c r="CF13" s="1425"/>
      <c r="CG13" s="1425"/>
      <c r="CH13" s="1425"/>
      <c r="CI13" s="1425"/>
      <c r="CJ13" s="1426"/>
      <c r="CK13" s="204"/>
      <c r="CL13" s="198"/>
      <c r="CM13" s="4"/>
      <c r="CN13" s="6" t="b">
        <v>0</v>
      </c>
      <c r="CO13" s="6" t="b">
        <v>0</v>
      </c>
      <c r="CP13" s="6" t="b">
        <v>0</v>
      </c>
      <c r="CS13" s="225"/>
      <c r="DA13" s="177"/>
      <c r="DB13" s="1479"/>
      <c r="DC13" s="1480"/>
      <c r="DD13" s="1480"/>
      <c r="DE13" s="1480"/>
      <c r="DF13" s="1480"/>
      <c r="DG13" s="1480"/>
      <c r="DH13" s="1480"/>
      <c r="DI13" s="1480"/>
      <c r="DJ13" s="1554" t="s">
        <v>2444</v>
      </c>
      <c r="DK13" s="1425"/>
      <c r="DL13" s="1425"/>
      <c r="DM13" s="1425"/>
      <c r="DN13" s="1425"/>
      <c r="DO13" s="1425"/>
      <c r="DP13" s="1425"/>
      <c r="DQ13" s="1425"/>
      <c r="DR13" s="1506"/>
      <c r="DS13" s="1424" t="s">
        <v>2444</v>
      </c>
      <c r="DT13" s="1425"/>
      <c r="DU13" s="1425"/>
      <c r="DV13" s="1425"/>
      <c r="DW13" s="1425"/>
      <c r="DX13" s="1425"/>
      <c r="DY13" s="1425"/>
      <c r="DZ13" s="1425"/>
      <c r="EA13" s="1506"/>
      <c r="EB13" s="1424" t="s">
        <v>2444</v>
      </c>
      <c r="EC13" s="1425"/>
      <c r="ED13" s="1425"/>
      <c r="EE13" s="1425"/>
      <c r="EF13" s="1425"/>
      <c r="EG13" s="1425"/>
      <c r="EH13" s="1425"/>
      <c r="EI13" s="1425"/>
      <c r="EJ13" s="1426"/>
      <c r="EK13" s="204"/>
      <c r="EL13" s="198"/>
      <c r="EM13" s="4"/>
      <c r="EN13" s="6" t="b">
        <v>0</v>
      </c>
      <c r="EO13" s="6" t="b">
        <v>0</v>
      </c>
      <c r="EP13" s="6" t="b">
        <v>0</v>
      </c>
      <c r="ES13" s="225"/>
      <c r="FA13" s="177"/>
      <c r="FB13" s="1479"/>
      <c r="FC13" s="1480"/>
      <c r="FD13" s="1480"/>
      <c r="FE13" s="1480"/>
      <c r="FF13" s="1480"/>
      <c r="FG13" s="1480"/>
      <c r="FH13" s="1480"/>
      <c r="FI13" s="1480"/>
      <c r="FJ13" s="1554" t="s">
        <v>2444</v>
      </c>
      <c r="FK13" s="1425"/>
      <c r="FL13" s="1425"/>
      <c r="FM13" s="1425"/>
      <c r="FN13" s="1425"/>
      <c r="FO13" s="1425"/>
      <c r="FP13" s="1425"/>
      <c r="FQ13" s="1425"/>
      <c r="FR13" s="1506"/>
      <c r="FS13" s="1424" t="s">
        <v>2444</v>
      </c>
      <c r="FT13" s="1425"/>
      <c r="FU13" s="1425"/>
      <c r="FV13" s="1425"/>
      <c r="FW13" s="1425"/>
      <c r="FX13" s="1425"/>
      <c r="FY13" s="1425"/>
      <c r="FZ13" s="1425"/>
      <c r="GA13" s="1506"/>
      <c r="GB13" s="1424" t="s">
        <v>2444</v>
      </c>
      <c r="GC13" s="1425"/>
      <c r="GD13" s="1425"/>
      <c r="GE13" s="1425"/>
      <c r="GF13" s="1425"/>
      <c r="GG13" s="1425"/>
      <c r="GH13" s="1425"/>
      <c r="GI13" s="1425"/>
      <c r="GJ13" s="1426"/>
      <c r="GK13" s="204"/>
      <c r="GL13" s="198"/>
      <c r="GM13" s="4"/>
      <c r="GN13" s="6" t="b">
        <v>0</v>
      </c>
      <c r="GO13" s="6" t="b">
        <v>0</v>
      </c>
      <c r="GP13" s="6" t="b">
        <v>0</v>
      </c>
    </row>
    <row r="14" spans="1:200" ht="20.100000000000001" customHeight="1">
      <c r="A14" s="177"/>
      <c r="B14" s="1553" t="s">
        <v>2446</v>
      </c>
      <c r="C14" s="1490"/>
      <c r="D14" s="1490"/>
      <c r="E14" s="1490"/>
      <c r="F14" s="1490"/>
      <c r="G14" s="1490"/>
      <c r="H14" s="1490"/>
      <c r="I14" s="1490"/>
      <c r="J14" s="2165"/>
      <c r="K14" s="2151"/>
      <c r="L14" s="2151"/>
      <c r="M14" s="2151"/>
      <c r="N14" s="2151"/>
      <c r="O14" s="2151"/>
      <c r="P14" s="2151"/>
      <c r="Q14" s="2151"/>
      <c r="R14" s="2166"/>
      <c r="S14" s="2169"/>
      <c r="T14" s="2151"/>
      <c r="U14" s="2151"/>
      <c r="V14" s="2151"/>
      <c r="W14" s="2151"/>
      <c r="X14" s="2151"/>
      <c r="Y14" s="2151"/>
      <c r="Z14" s="2151"/>
      <c r="AA14" s="2166"/>
      <c r="AB14" s="2169"/>
      <c r="AC14" s="2151"/>
      <c r="AD14" s="2151"/>
      <c r="AE14" s="2151"/>
      <c r="AF14" s="2151"/>
      <c r="AG14" s="2151"/>
      <c r="AH14" s="2151"/>
      <c r="AI14" s="2151"/>
      <c r="AJ14" s="2171"/>
      <c r="AK14" s="230"/>
      <c r="AL14" s="186"/>
      <c r="AM14" s="4"/>
      <c r="AS14" s="225"/>
      <c r="AT14" s="224" t="str">
        <f>IF(OR(AND(J$10&lt;&gt;"",COUNTA(J14)=0),
AND(S$10&lt;&gt;"",COUNTA(S14)=0),
AND(AB$10&lt;&gt;"",COUNTA(AB14)=0)),"未入力があります。",
IF(OR(AND(J$10="",COUNTA(J14)=1),AND(S$10="",COUNTA(S14)=1),
AND(AB$10="",COUNTA(AB14)=1)),"棟番号を入力してください。","")
)</f>
        <v/>
      </c>
      <c r="AU14" s="224"/>
      <c r="AV14" s="224"/>
      <c r="AW14" s="224"/>
      <c r="AX14" s="224"/>
      <c r="AY14" s="224"/>
      <c r="BA14" s="177"/>
      <c r="BB14" s="1553" t="s">
        <v>2446</v>
      </c>
      <c r="BC14" s="1490"/>
      <c r="BD14" s="1490"/>
      <c r="BE14" s="1490"/>
      <c r="BF14" s="1490"/>
      <c r="BG14" s="1490"/>
      <c r="BH14" s="1490"/>
      <c r="BI14" s="1490"/>
      <c r="BJ14" s="2165"/>
      <c r="BK14" s="2151"/>
      <c r="BL14" s="2151"/>
      <c r="BM14" s="2151"/>
      <c r="BN14" s="2151"/>
      <c r="BO14" s="2151"/>
      <c r="BP14" s="2151"/>
      <c r="BQ14" s="2151"/>
      <c r="BR14" s="2166"/>
      <c r="BS14" s="2169"/>
      <c r="BT14" s="2151"/>
      <c r="BU14" s="2151"/>
      <c r="BV14" s="2151"/>
      <c r="BW14" s="2151"/>
      <c r="BX14" s="2151"/>
      <c r="BY14" s="2151"/>
      <c r="BZ14" s="2151"/>
      <c r="CA14" s="2166"/>
      <c r="CB14" s="2169"/>
      <c r="CC14" s="2151"/>
      <c r="CD14" s="2151"/>
      <c r="CE14" s="2151"/>
      <c r="CF14" s="2151"/>
      <c r="CG14" s="2151"/>
      <c r="CH14" s="2151"/>
      <c r="CI14" s="2151"/>
      <c r="CJ14" s="2171"/>
      <c r="CK14" s="230"/>
      <c r="CL14" s="186"/>
      <c r="CM14" s="4"/>
      <c r="CS14" s="225"/>
      <c r="CT14" s="224" t="str">
        <f>IF(OR(AND(BJ$10&lt;&gt;"",COUNTA(BJ14)=0),
AND(BS$10&lt;&gt;"",COUNTA(BS14)=0),
AND(CB$10&lt;&gt;"",COUNTA(CB14)=0)),"未入力があります。",
IF(OR(AND(BJ$10="",COUNTA(BJ14)=1),AND(BS$10="",COUNTA(BS14)=1),
AND(CB$10="",COUNTA(CB14)=1)),"棟番号を入力してください。","")
)</f>
        <v/>
      </c>
      <c r="CU14" s="224"/>
      <c r="CV14" s="224"/>
      <c r="CW14" s="224"/>
      <c r="CX14" s="224"/>
      <c r="CY14" s="224"/>
      <c r="DA14" s="177"/>
      <c r="DB14" s="1553" t="s">
        <v>2446</v>
      </c>
      <c r="DC14" s="1490"/>
      <c r="DD14" s="1490"/>
      <c r="DE14" s="1490"/>
      <c r="DF14" s="1490"/>
      <c r="DG14" s="1490"/>
      <c r="DH14" s="1490"/>
      <c r="DI14" s="1490"/>
      <c r="DJ14" s="2165"/>
      <c r="DK14" s="2151"/>
      <c r="DL14" s="2151"/>
      <c r="DM14" s="2151"/>
      <c r="DN14" s="2151"/>
      <c r="DO14" s="2151"/>
      <c r="DP14" s="2151"/>
      <c r="DQ14" s="2151"/>
      <c r="DR14" s="2166"/>
      <c r="DS14" s="2169"/>
      <c r="DT14" s="2151"/>
      <c r="DU14" s="2151"/>
      <c r="DV14" s="2151"/>
      <c r="DW14" s="2151"/>
      <c r="DX14" s="2151"/>
      <c r="DY14" s="2151"/>
      <c r="DZ14" s="2151"/>
      <c r="EA14" s="2166"/>
      <c r="EB14" s="2169"/>
      <c r="EC14" s="2151"/>
      <c r="ED14" s="2151"/>
      <c r="EE14" s="2151"/>
      <c r="EF14" s="2151"/>
      <c r="EG14" s="2151"/>
      <c r="EH14" s="2151"/>
      <c r="EI14" s="2151"/>
      <c r="EJ14" s="2171"/>
      <c r="EK14" s="230"/>
      <c r="EL14" s="186"/>
      <c r="EM14" s="4"/>
      <c r="ES14" s="225"/>
      <c r="ET14" s="224" t="str">
        <f>IF(OR(AND(DJ$10&lt;&gt;"",COUNTA(DJ14)=0),
AND(DS$10&lt;&gt;"",COUNTA(DS14)=0),
AND(EB$10&lt;&gt;"",COUNTA(EB14)=0)),"未入力があります。",
IF(OR(AND(DJ$10="",COUNTA(DJ14)=1),AND(DS$10="",COUNTA(DS14)=1),
AND(EB$10="",COUNTA(EB14)=1)),"棟番号を入力してください。","")
)</f>
        <v/>
      </c>
      <c r="FA14" s="177"/>
      <c r="FB14" s="1553" t="s">
        <v>2446</v>
      </c>
      <c r="FC14" s="1490"/>
      <c r="FD14" s="1490"/>
      <c r="FE14" s="1490"/>
      <c r="FF14" s="1490"/>
      <c r="FG14" s="1490"/>
      <c r="FH14" s="1490"/>
      <c r="FI14" s="1490"/>
      <c r="FJ14" s="2165"/>
      <c r="FK14" s="2151"/>
      <c r="FL14" s="2151"/>
      <c r="FM14" s="2151"/>
      <c r="FN14" s="2151"/>
      <c r="FO14" s="2151"/>
      <c r="FP14" s="2151"/>
      <c r="FQ14" s="2151"/>
      <c r="FR14" s="2166"/>
      <c r="FS14" s="2169"/>
      <c r="FT14" s="2151"/>
      <c r="FU14" s="2151"/>
      <c r="FV14" s="2151"/>
      <c r="FW14" s="2151"/>
      <c r="FX14" s="2151"/>
      <c r="FY14" s="2151"/>
      <c r="FZ14" s="2151"/>
      <c r="GA14" s="2166"/>
      <c r="GB14" s="2169"/>
      <c r="GC14" s="2151"/>
      <c r="GD14" s="2151"/>
      <c r="GE14" s="2151"/>
      <c r="GF14" s="2151"/>
      <c r="GG14" s="2151"/>
      <c r="GH14" s="2151"/>
      <c r="GI14" s="2151"/>
      <c r="GJ14" s="2171"/>
      <c r="GK14" s="230"/>
      <c r="GL14" s="186"/>
      <c r="GM14" s="4"/>
    </row>
    <row r="15" spans="1:200" ht="15.95" customHeight="1">
      <c r="A15" s="177"/>
      <c r="B15" s="1491"/>
      <c r="C15" s="1492"/>
      <c r="D15" s="1492"/>
      <c r="E15" s="1492"/>
      <c r="F15" s="1492"/>
      <c r="G15" s="1492"/>
      <c r="H15" s="1492"/>
      <c r="I15" s="1492"/>
      <c r="J15" s="2167"/>
      <c r="K15" s="2163"/>
      <c r="L15" s="2163"/>
      <c r="M15" s="2163"/>
      <c r="N15" s="2163"/>
      <c r="O15" s="2163"/>
      <c r="P15" s="2163"/>
      <c r="Q15" s="2163"/>
      <c r="R15" s="2168"/>
      <c r="S15" s="2170"/>
      <c r="T15" s="2163"/>
      <c r="U15" s="2163"/>
      <c r="V15" s="2163"/>
      <c r="W15" s="2163"/>
      <c r="X15" s="2163"/>
      <c r="Y15" s="2163"/>
      <c r="Z15" s="2163"/>
      <c r="AA15" s="2168"/>
      <c r="AB15" s="2170"/>
      <c r="AC15" s="2163"/>
      <c r="AD15" s="2163"/>
      <c r="AE15" s="2163"/>
      <c r="AF15" s="2163"/>
      <c r="AG15" s="2163"/>
      <c r="AH15" s="2163"/>
      <c r="AI15" s="2163"/>
      <c r="AJ15" s="2172"/>
      <c r="AK15" s="237"/>
      <c r="AL15" s="199"/>
      <c r="AM15" s="4"/>
      <c r="AS15" s="225"/>
      <c r="BA15" s="177"/>
      <c r="BB15" s="1491"/>
      <c r="BC15" s="1492"/>
      <c r="BD15" s="1492"/>
      <c r="BE15" s="1492"/>
      <c r="BF15" s="1492"/>
      <c r="BG15" s="1492"/>
      <c r="BH15" s="1492"/>
      <c r="BI15" s="1492"/>
      <c r="BJ15" s="2167"/>
      <c r="BK15" s="2163"/>
      <c r="BL15" s="2163"/>
      <c r="BM15" s="2163"/>
      <c r="BN15" s="2163"/>
      <c r="BO15" s="2163"/>
      <c r="BP15" s="2163"/>
      <c r="BQ15" s="2163"/>
      <c r="BR15" s="2168"/>
      <c r="BS15" s="2170"/>
      <c r="BT15" s="2163"/>
      <c r="BU15" s="2163"/>
      <c r="BV15" s="2163"/>
      <c r="BW15" s="2163"/>
      <c r="BX15" s="2163"/>
      <c r="BY15" s="2163"/>
      <c r="BZ15" s="2163"/>
      <c r="CA15" s="2168"/>
      <c r="CB15" s="2170"/>
      <c r="CC15" s="2163"/>
      <c r="CD15" s="2163"/>
      <c r="CE15" s="2163"/>
      <c r="CF15" s="2163"/>
      <c r="CG15" s="2163"/>
      <c r="CH15" s="2163"/>
      <c r="CI15" s="2163"/>
      <c r="CJ15" s="2172"/>
      <c r="CK15" s="237"/>
      <c r="CL15" s="199"/>
      <c r="CM15" s="4"/>
      <c r="CS15" s="225"/>
      <c r="DA15" s="177"/>
      <c r="DB15" s="1491"/>
      <c r="DC15" s="1492"/>
      <c r="DD15" s="1492"/>
      <c r="DE15" s="1492"/>
      <c r="DF15" s="1492"/>
      <c r="DG15" s="1492"/>
      <c r="DH15" s="1492"/>
      <c r="DI15" s="1492"/>
      <c r="DJ15" s="2167"/>
      <c r="DK15" s="2163"/>
      <c r="DL15" s="2163"/>
      <c r="DM15" s="2163"/>
      <c r="DN15" s="2163"/>
      <c r="DO15" s="2163"/>
      <c r="DP15" s="2163"/>
      <c r="DQ15" s="2163"/>
      <c r="DR15" s="2168"/>
      <c r="DS15" s="2170"/>
      <c r="DT15" s="2163"/>
      <c r="DU15" s="2163"/>
      <c r="DV15" s="2163"/>
      <c r="DW15" s="2163"/>
      <c r="DX15" s="2163"/>
      <c r="DY15" s="2163"/>
      <c r="DZ15" s="2163"/>
      <c r="EA15" s="2168"/>
      <c r="EB15" s="2170"/>
      <c r="EC15" s="2163"/>
      <c r="ED15" s="2163"/>
      <c r="EE15" s="2163"/>
      <c r="EF15" s="2163"/>
      <c r="EG15" s="2163"/>
      <c r="EH15" s="2163"/>
      <c r="EI15" s="2163"/>
      <c r="EJ15" s="2172"/>
      <c r="EK15" s="237"/>
      <c r="EL15" s="199"/>
      <c r="EM15" s="4"/>
      <c r="ES15" s="225"/>
      <c r="FA15" s="177"/>
      <c r="FB15" s="1491"/>
      <c r="FC15" s="1492"/>
      <c r="FD15" s="1492"/>
      <c r="FE15" s="1492"/>
      <c r="FF15" s="1492"/>
      <c r="FG15" s="1492"/>
      <c r="FH15" s="1492"/>
      <c r="FI15" s="1492"/>
      <c r="FJ15" s="2167"/>
      <c r="FK15" s="2163"/>
      <c r="FL15" s="2163"/>
      <c r="FM15" s="2163"/>
      <c r="FN15" s="2163"/>
      <c r="FO15" s="2163"/>
      <c r="FP15" s="2163"/>
      <c r="FQ15" s="2163"/>
      <c r="FR15" s="2168"/>
      <c r="FS15" s="2170"/>
      <c r="FT15" s="2163"/>
      <c r="FU15" s="2163"/>
      <c r="FV15" s="2163"/>
      <c r="FW15" s="2163"/>
      <c r="FX15" s="2163"/>
      <c r="FY15" s="2163"/>
      <c r="FZ15" s="2163"/>
      <c r="GA15" s="2168"/>
      <c r="GB15" s="2170"/>
      <c r="GC15" s="2163"/>
      <c r="GD15" s="2163"/>
      <c r="GE15" s="2163"/>
      <c r="GF15" s="2163"/>
      <c r="GG15" s="2163"/>
      <c r="GH15" s="2163"/>
      <c r="GI15" s="2163"/>
      <c r="GJ15" s="2172"/>
      <c r="GK15" s="237"/>
      <c r="GL15" s="199"/>
      <c r="GM15" s="4"/>
    </row>
    <row r="16" spans="1:200" ht="23.1" customHeight="1">
      <c r="A16" s="177"/>
      <c r="B16" s="1504" t="s">
        <v>2447</v>
      </c>
      <c r="C16" s="1505"/>
      <c r="D16" s="1505"/>
      <c r="E16" s="1505"/>
      <c r="F16" s="1505"/>
      <c r="G16" s="1505"/>
      <c r="H16" s="1505"/>
      <c r="I16" s="1505"/>
      <c r="J16" s="182"/>
      <c r="K16" s="1451"/>
      <c r="L16" s="1451"/>
      <c r="M16" s="1451"/>
      <c r="N16" s="1451"/>
      <c r="O16" s="1451"/>
      <c r="P16" s="1443" t="s">
        <v>46</v>
      </c>
      <c r="Q16" s="1443"/>
      <c r="R16" s="190"/>
      <c r="S16" s="189"/>
      <c r="T16" s="1451"/>
      <c r="U16" s="1451"/>
      <c r="V16" s="1451"/>
      <c r="W16" s="1451"/>
      <c r="X16" s="1451"/>
      <c r="Y16" s="1443" t="s">
        <v>46</v>
      </c>
      <c r="Z16" s="1443"/>
      <c r="AA16" s="190"/>
      <c r="AB16" s="189"/>
      <c r="AC16" s="1451"/>
      <c r="AD16" s="1451"/>
      <c r="AE16" s="1451"/>
      <c r="AF16" s="1451"/>
      <c r="AG16" s="1451"/>
      <c r="AH16" s="1443" t="s">
        <v>46</v>
      </c>
      <c r="AI16" s="1443"/>
      <c r="AJ16" s="175"/>
      <c r="AK16" s="4"/>
      <c r="AL16" s="178"/>
      <c r="AM16" s="4" t="str">
        <f>IF(COUNTA(K16,T16,AC16)=0,"未入力","")</f>
        <v>未入力</v>
      </c>
      <c r="AN16" s="4"/>
      <c r="AS16" s="225"/>
      <c r="AT16" s="224" t="str">
        <f>IF(OR(AND(J$10&lt;&gt;"",COUNTA(K16)=0),
AND(S$10&lt;&gt;"",COUNTA(T16)=0),
AND(AB$10&lt;&gt;"",COUNTA(AC16)=0)),"未入力があります。",
IF(OR(AND(J$10="",COUNTA(K16)=1),AND(S$10="",COUNTA(T16)=1),
AND(AB$10="",COUNTA(AC16)=1)),"棟番号を入力してください。","")
)</f>
        <v/>
      </c>
      <c r="AU16" s="224"/>
      <c r="AV16" s="224"/>
      <c r="AW16" s="224"/>
      <c r="AX16" s="224"/>
      <c r="AY16" s="224"/>
      <c r="BA16" s="177"/>
      <c r="BB16" s="1504" t="s">
        <v>2447</v>
      </c>
      <c r="BC16" s="1505"/>
      <c r="BD16" s="1505"/>
      <c r="BE16" s="1505"/>
      <c r="BF16" s="1505"/>
      <c r="BG16" s="1505"/>
      <c r="BH16" s="1505"/>
      <c r="BI16" s="1505"/>
      <c r="BJ16" s="182"/>
      <c r="BK16" s="1451"/>
      <c r="BL16" s="1451"/>
      <c r="BM16" s="1451"/>
      <c r="BN16" s="1451"/>
      <c r="BO16" s="1451"/>
      <c r="BP16" s="1443" t="s">
        <v>46</v>
      </c>
      <c r="BQ16" s="1443"/>
      <c r="BR16" s="190"/>
      <c r="BS16" s="189"/>
      <c r="BT16" s="1451"/>
      <c r="BU16" s="1451"/>
      <c r="BV16" s="1451"/>
      <c r="BW16" s="1451"/>
      <c r="BX16" s="1451"/>
      <c r="BY16" s="1443" t="s">
        <v>46</v>
      </c>
      <c r="BZ16" s="1443"/>
      <c r="CA16" s="190"/>
      <c r="CB16" s="189"/>
      <c r="CC16" s="1451"/>
      <c r="CD16" s="1451"/>
      <c r="CE16" s="1451"/>
      <c r="CF16" s="1451"/>
      <c r="CG16" s="1451"/>
      <c r="CH16" s="1443" t="s">
        <v>46</v>
      </c>
      <c r="CI16" s="1443"/>
      <c r="CJ16" s="175"/>
      <c r="CK16" s="4"/>
      <c r="CL16" s="178"/>
      <c r="CM16" s="4" t="str">
        <f>IF(COUNTA(BK16,BT16,CC16)=0,"未入力","")</f>
        <v>未入力</v>
      </c>
      <c r="CN16" s="4"/>
      <c r="CS16" s="225"/>
      <c r="CT16" s="224" t="str">
        <f>IF(OR(AND(BJ$10&lt;&gt;"",COUNTA(BK16)=0),
AND(BS$10&lt;&gt;"",COUNTA(BT16)=0),
AND(CB$10&lt;&gt;"",COUNTA(CC16)=0)),"未入力があります。",
IF(OR(AND(BJ$10="",COUNTA(BK16)=1),AND(BS$10="",COUNTA(BT16)=1),
AND(CB$10="",COUNTA(CC16)=1)),"棟番号を入力してください。","")
)</f>
        <v/>
      </c>
      <c r="CU16" s="224"/>
      <c r="CV16" s="224"/>
      <c r="CW16" s="224"/>
      <c r="CX16" s="224"/>
      <c r="CY16" s="224"/>
      <c r="DA16" s="177"/>
      <c r="DB16" s="1504" t="s">
        <v>2447</v>
      </c>
      <c r="DC16" s="1505"/>
      <c r="DD16" s="1505"/>
      <c r="DE16" s="1505"/>
      <c r="DF16" s="1505"/>
      <c r="DG16" s="1505"/>
      <c r="DH16" s="1505"/>
      <c r="DI16" s="1505"/>
      <c r="DJ16" s="182"/>
      <c r="DK16" s="1451"/>
      <c r="DL16" s="1451"/>
      <c r="DM16" s="1451"/>
      <c r="DN16" s="1451"/>
      <c r="DO16" s="1451"/>
      <c r="DP16" s="1443" t="s">
        <v>46</v>
      </c>
      <c r="DQ16" s="1443"/>
      <c r="DR16" s="190"/>
      <c r="DS16" s="189"/>
      <c r="DT16" s="1451"/>
      <c r="DU16" s="1451"/>
      <c r="DV16" s="1451"/>
      <c r="DW16" s="1451"/>
      <c r="DX16" s="1451"/>
      <c r="DY16" s="1443" t="s">
        <v>46</v>
      </c>
      <c r="DZ16" s="1443"/>
      <c r="EA16" s="190"/>
      <c r="EB16" s="189"/>
      <c r="EC16" s="1451"/>
      <c r="ED16" s="1451"/>
      <c r="EE16" s="1451"/>
      <c r="EF16" s="1451"/>
      <c r="EG16" s="1451"/>
      <c r="EH16" s="1443" t="s">
        <v>46</v>
      </c>
      <c r="EI16" s="1443"/>
      <c r="EJ16" s="175"/>
      <c r="EK16" s="4"/>
      <c r="EL16" s="178"/>
      <c r="EM16" s="4" t="str">
        <f>IF(COUNTA(DK16,DT16,EC16)=0,"未入力","")</f>
        <v>未入力</v>
      </c>
      <c r="EN16" s="4"/>
      <c r="ES16" s="225"/>
      <c r="ET16" s="224" t="str">
        <f>IF(OR(AND(DJ$10&lt;&gt;"",COUNTA(DK16)=0),
AND(DS$10&lt;&gt;"",COUNTA(DT16)=0),
AND(EB$10&lt;&gt;"",COUNTA(EC16)=0)),"未入力があります。",
IF(OR(AND(DJ$10="",COUNTA(DK16)=1),AND(DS$10="",COUNTA(DT16)=1),
AND(EB$10="",COUNTA(EC16)=1)),"棟番号を入力してください。","")
)</f>
        <v/>
      </c>
      <c r="FA16" s="177"/>
      <c r="FB16" s="1504" t="s">
        <v>2447</v>
      </c>
      <c r="FC16" s="1505"/>
      <c r="FD16" s="1505"/>
      <c r="FE16" s="1505"/>
      <c r="FF16" s="1505"/>
      <c r="FG16" s="1505"/>
      <c r="FH16" s="1505"/>
      <c r="FI16" s="1505"/>
      <c r="FJ16" s="182"/>
      <c r="FK16" s="1451"/>
      <c r="FL16" s="1451"/>
      <c r="FM16" s="1451"/>
      <c r="FN16" s="1451"/>
      <c r="FO16" s="1451"/>
      <c r="FP16" s="1443" t="s">
        <v>46</v>
      </c>
      <c r="FQ16" s="1443"/>
      <c r="FR16" s="190"/>
      <c r="FS16" s="189"/>
      <c r="FT16" s="1451"/>
      <c r="FU16" s="1451"/>
      <c r="FV16" s="1451"/>
      <c r="FW16" s="1451"/>
      <c r="FX16" s="1451"/>
      <c r="FY16" s="1443" t="s">
        <v>46</v>
      </c>
      <c r="FZ16" s="1443"/>
      <c r="GA16" s="190"/>
      <c r="GB16" s="189"/>
      <c r="GC16" s="1451"/>
      <c r="GD16" s="1451"/>
      <c r="GE16" s="1451"/>
      <c r="GF16" s="1451"/>
      <c r="GG16" s="1451"/>
      <c r="GH16" s="1443" t="s">
        <v>46</v>
      </c>
      <c r="GI16" s="1443"/>
      <c r="GJ16" s="175"/>
      <c r="GK16" s="4"/>
      <c r="GL16" s="178"/>
      <c r="GM16" s="4" t="str">
        <f>IF(COUNTA(FK16,FT16,GC16)=0,"未入力","")</f>
        <v>未入力</v>
      </c>
      <c r="GN16" s="4"/>
    </row>
    <row r="17" spans="1:198" ht="12" customHeight="1">
      <c r="A17" s="177"/>
      <c r="B17" s="1482" t="s">
        <v>2448</v>
      </c>
      <c r="C17" s="1483"/>
      <c r="D17" s="1483"/>
      <c r="E17" s="1483"/>
      <c r="F17" s="1483"/>
      <c r="G17" s="1483"/>
      <c r="H17" s="1483"/>
      <c r="I17" s="1483"/>
      <c r="J17" s="181"/>
      <c r="K17" s="3"/>
      <c r="L17" s="3"/>
      <c r="M17" s="3"/>
      <c r="N17" s="3"/>
      <c r="O17" s="3"/>
      <c r="P17" s="3"/>
      <c r="Q17" s="3"/>
      <c r="R17" s="192"/>
      <c r="S17" s="191"/>
      <c r="T17" s="2162"/>
      <c r="U17" s="2162"/>
      <c r="V17" s="2162"/>
      <c r="W17" s="2162"/>
      <c r="X17" s="2162"/>
      <c r="Y17" s="3"/>
      <c r="Z17" s="3"/>
      <c r="AA17" s="192"/>
      <c r="AB17" s="191"/>
      <c r="AC17" s="3"/>
      <c r="AD17" s="3"/>
      <c r="AE17" s="3"/>
      <c r="AF17" s="3"/>
      <c r="AG17" s="3"/>
      <c r="AH17" s="3"/>
      <c r="AI17" s="3"/>
      <c r="AJ17" s="176"/>
      <c r="AK17" s="4"/>
      <c r="AL17" s="178"/>
      <c r="AM17" s="4"/>
      <c r="AN17" s="8"/>
      <c r="AO17" s="8"/>
      <c r="AP17" s="8"/>
      <c r="AS17" s="225">
        <f>COUNTIF(AN17:AN23, TRUE)</f>
        <v>0</v>
      </c>
      <c r="BA17" s="177"/>
      <c r="BB17" s="1482" t="s">
        <v>2448</v>
      </c>
      <c r="BC17" s="1483"/>
      <c r="BD17" s="1483"/>
      <c r="BE17" s="1483"/>
      <c r="BF17" s="1483"/>
      <c r="BG17" s="1483"/>
      <c r="BH17" s="1483"/>
      <c r="BI17" s="1483"/>
      <c r="BJ17" s="181"/>
      <c r="BK17" s="3"/>
      <c r="BL17" s="3"/>
      <c r="BM17" s="3"/>
      <c r="BN17" s="3"/>
      <c r="BO17" s="3"/>
      <c r="BP17" s="3"/>
      <c r="BQ17" s="3"/>
      <c r="BR17" s="192"/>
      <c r="BS17" s="191"/>
      <c r="BT17" s="2162"/>
      <c r="BU17" s="2162"/>
      <c r="BV17" s="2162"/>
      <c r="BW17" s="2162"/>
      <c r="BX17" s="2162"/>
      <c r="BY17" s="3"/>
      <c r="BZ17" s="3"/>
      <c r="CA17" s="192"/>
      <c r="CB17" s="191"/>
      <c r="CC17" s="3"/>
      <c r="CD17" s="3"/>
      <c r="CE17" s="3"/>
      <c r="CF17" s="3"/>
      <c r="CG17" s="3"/>
      <c r="CH17" s="3"/>
      <c r="CI17" s="3"/>
      <c r="CJ17" s="176"/>
      <c r="CK17" s="4"/>
      <c r="CL17" s="178"/>
      <c r="CM17" s="4"/>
      <c r="CN17" s="8"/>
      <c r="CO17" s="8"/>
      <c r="CP17" s="8"/>
      <c r="CS17" s="225">
        <f>COUNTIF(CN17:CN23, TRUE)</f>
        <v>0</v>
      </c>
      <c r="DA17" s="177"/>
      <c r="DB17" s="1482" t="s">
        <v>2448</v>
      </c>
      <c r="DC17" s="1483"/>
      <c r="DD17" s="1483"/>
      <c r="DE17" s="1483"/>
      <c r="DF17" s="1483"/>
      <c r="DG17" s="1483"/>
      <c r="DH17" s="1483"/>
      <c r="DI17" s="1483"/>
      <c r="DJ17" s="181"/>
      <c r="DK17" s="3"/>
      <c r="DL17" s="3"/>
      <c r="DM17" s="3"/>
      <c r="DN17" s="3"/>
      <c r="DO17" s="3"/>
      <c r="DP17" s="3"/>
      <c r="DQ17" s="3"/>
      <c r="DR17" s="192"/>
      <c r="DS17" s="191"/>
      <c r="DT17" s="2162"/>
      <c r="DU17" s="2162"/>
      <c r="DV17" s="2162"/>
      <c r="DW17" s="2162"/>
      <c r="DX17" s="2162"/>
      <c r="DY17" s="3"/>
      <c r="DZ17" s="3"/>
      <c r="EA17" s="192"/>
      <c r="EB17" s="191"/>
      <c r="EC17" s="3"/>
      <c r="ED17" s="3"/>
      <c r="EE17" s="3"/>
      <c r="EF17" s="3"/>
      <c r="EG17" s="3"/>
      <c r="EH17" s="3"/>
      <c r="EI17" s="3"/>
      <c r="EJ17" s="176"/>
      <c r="EK17" s="4"/>
      <c r="EL17" s="178"/>
      <c r="EM17" s="4"/>
      <c r="EN17" s="8"/>
      <c r="EO17" s="8"/>
      <c r="EP17" s="8"/>
      <c r="ES17" s="225">
        <f>COUNTIF(EN17:EN23, TRUE)</f>
        <v>0</v>
      </c>
      <c r="FA17" s="177"/>
      <c r="FB17" s="1482" t="s">
        <v>2448</v>
      </c>
      <c r="FC17" s="1483"/>
      <c r="FD17" s="1483"/>
      <c r="FE17" s="1483"/>
      <c r="FF17" s="1483"/>
      <c r="FG17" s="1483"/>
      <c r="FH17" s="1483"/>
      <c r="FI17" s="1483"/>
      <c r="FJ17" s="181"/>
      <c r="FK17" s="3"/>
      <c r="FL17" s="3"/>
      <c r="FM17" s="3"/>
      <c r="FN17" s="3"/>
      <c r="FO17" s="3"/>
      <c r="FP17" s="3"/>
      <c r="FQ17" s="3"/>
      <c r="FR17" s="192"/>
      <c r="FS17" s="191"/>
      <c r="FT17" s="2162"/>
      <c r="FU17" s="2162"/>
      <c r="FV17" s="2162"/>
      <c r="FW17" s="2162"/>
      <c r="FX17" s="2162"/>
      <c r="FY17" s="3"/>
      <c r="FZ17" s="3"/>
      <c r="GA17" s="192"/>
      <c r="GB17" s="191"/>
      <c r="GC17" s="3"/>
      <c r="GD17" s="3"/>
      <c r="GE17" s="3"/>
      <c r="GF17" s="3"/>
      <c r="GG17" s="3"/>
      <c r="GH17" s="3"/>
      <c r="GI17" s="3"/>
      <c r="GJ17" s="176"/>
      <c r="GK17" s="4"/>
      <c r="GL17" s="178"/>
      <c r="GM17" s="4"/>
      <c r="GN17" s="8"/>
      <c r="GO17" s="8"/>
      <c r="GP17" s="8"/>
    </row>
    <row r="18" spans="1:198" ht="18.95" customHeight="1">
      <c r="A18" s="177"/>
      <c r="B18" s="1485"/>
      <c r="C18" s="1486"/>
      <c r="D18" s="1486"/>
      <c r="E18" s="1486"/>
      <c r="F18" s="1486"/>
      <c r="G18" s="1486"/>
      <c r="H18" s="1486"/>
      <c r="I18" s="1486"/>
      <c r="J18" s="179"/>
      <c r="K18" s="1419"/>
      <c r="L18" s="1419"/>
      <c r="M18" s="1419"/>
      <c r="N18" s="1419"/>
      <c r="O18" s="1419"/>
      <c r="P18" s="2163" t="s">
        <v>47</v>
      </c>
      <c r="Q18" s="2163"/>
      <c r="R18" s="194"/>
      <c r="S18" s="193"/>
      <c r="T18" s="2164"/>
      <c r="U18" s="2164"/>
      <c r="V18" s="2164"/>
      <c r="W18" s="2164"/>
      <c r="X18" s="2164"/>
      <c r="Y18" s="2163" t="s">
        <v>2301</v>
      </c>
      <c r="Z18" s="2163"/>
      <c r="AA18" s="194"/>
      <c r="AB18" s="193"/>
      <c r="AC18" s="1419"/>
      <c r="AD18" s="1419"/>
      <c r="AE18" s="1419"/>
      <c r="AF18" s="1419"/>
      <c r="AG18" s="1419"/>
      <c r="AH18" s="2163" t="s">
        <v>2301</v>
      </c>
      <c r="AI18" s="2163"/>
      <c r="AJ18" s="180"/>
      <c r="AK18" s="4"/>
      <c r="AL18" s="178"/>
      <c r="AM18" s="203"/>
      <c r="AN18" s="8"/>
      <c r="AO18" s="8"/>
      <c r="AP18" s="8"/>
      <c r="AS18" s="225">
        <f>COUNTIF(AO17:AO23, TRUE)</f>
        <v>0</v>
      </c>
      <c r="AT18" s="224"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224"/>
      <c r="AV18" s="224"/>
      <c r="AW18" s="224"/>
      <c r="AX18" s="224"/>
      <c r="AY18" s="224"/>
      <c r="BA18" s="177"/>
      <c r="BB18" s="1485"/>
      <c r="BC18" s="1486"/>
      <c r="BD18" s="1486"/>
      <c r="BE18" s="1486"/>
      <c r="BF18" s="1486"/>
      <c r="BG18" s="1486"/>
      <c r="BH18" s="1486"/>
      <c r="BI18" s="1486"/>
      <c r="BJ18" s="179"/>
      <c r="BK18" s="1419"/>
      <c r="BL18" s="1419"/>
      <c r="BM18" s="1419"/>
      <c r="BN18" s="1419"/>
      <c r="BO18" s="1419"/>
      <c r="BP18" s="2163" t="s">
        <v>47</v>
      </c>
      <c r="BQ18" s="2163"/>
      <c r="BR18" s="194"/>
      <c r="BS18" s="193"/>
      <c r="BT18" s="2164"/>
      <c r="BU18" s="2164"/>
      <c r="BV18" s="2164"/>
      <c r="BW18" s="2164"/>
      <c r="BX18" s="2164"/>
      <c r="BY18" s="2163" t="s">
        <v>2301</v>
      </c>
      <c r="BZ18" s="2163"/>
      <c r="CA18" s="194"/>
      <c r="CB18" s="193"/>
      <c r="CC18" s="1419"/>
      <c r="CD18" s="1419"/>
      <c r="CE18" s="1419"/>
      <c r="CF18" s="1419"/>
      <c r="CG18" s="1419"/>
      <c r="CH18" s="2163" t="s">
        <v>2301</v>
      </c>
      <c r="CI18" s="2163"/>
      <c r="CJ18" s="180"/>
      <c r="CK18" s="4"/>
      <c r="CL18" s="178"/>
      <c r="CM18" s="203"/>
      <c r="CN18" s="8"/>
      <c r="CO18" s="8"/>
      <c r="CP18" s="8"/>
      <c r="CS18" s="225">
        <f>COUNTIF(CO17:CO23, TRUE)</f>
        <v>0</v>
      </c>
      <c r="CT18" s="224"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224"/>
      <c r="CV18" s="224"/>
      <c r="CW18" s="224"/>
      <c r="CX18" s="224"/>
      <c r="CY18" s="224"/>
      <c r="DA18" s="177"/>
      <c r="DB18" s="1485"/>
      <c r="DC18" s="1486"/>
      <c r="DD18" s="1486"/>
      <c r="DE18" s="1486"/>
      <c r="DF18" s="1486"/>
      <c r="DG18" s="1486"/>
      <c r="DH18" s="1486"/>
      <c r="DI18" s="1486"/>
      <c r="DJ18" s="179"/>
      <c r="DK18" s="1419"/>
      <c r="DL18" s="1419"/>
      <c r="DM18" s="1419"/>
      <c r="DN18" s="1419"/>
      <c r="DO18" s="1419"/>
      <c r="DP18" s="2163" t="s">
        <v>47</v>
      </c>
      <c r="DQ18" s="2163"/>
      <c r="DR18" s="194"/>
      <c r="DS18" s="193"/>
      <c r="DT18" s="2164"/>
      <c r="DU18" s="2164"/>
      <c r="DV18" s="2164"/>
      <c r="DW18" s="2164"/>
      <c r="DX18" s="2164"/>
      <c r="DY18" s="2163" t="s">
        <v>2301</v>
      </c>
      <c r="DZ18" s="2163"/>
      <c r="EA18" s="194"/>
      <c r="EB18" s="193"/>
      <c r="EC18" s="1419"/>
      <c r="ED18" s="1419"/>
      <c r="EE18" s="1419"/>
      <c r="EF18" s="1419"/>
      <c r="EG18" s="1419"/>
      <c r="EH18" s="2163" t="s">
        <v>2301</v>
      </c>
      <c r="EI18" s="2163"/>
      <c r="EJ18" s="180"/>
      <c r="EK18" s="4"/>
      <c r="EL18" s="178"/>
      <c r="EM18" s="203"/>
      <c r="EN18" s="8"/>
      <c r="EO18" s="8"/>
      <c r="EP18" s="8"/>
      <c r="ES18" s="225">
        <f>COUNTIF(EO17:EO23, TRUE)</f>
        <v>0</v>
      </c>
      <c r="ET18" s="224"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77"/>
      <c r="FB18" s="1485"/>
      <c r="FC18" s="1486"/>
      <c r="FD18" s="1486"/>
      <c r="FE18" s="1486"/>
      <c r="FF18" s="1486"/>
      <c r="FG18" s="1486"/>
      <c r="FH18" s="1486"/>
      <c r="FI18" s="1486"/>
      <c r="FJ18" s="179"/>
      <c r="FK18" s="1419"/>
      <c r="FL18" s="1419"/>
      <c r="FM18" s="1419"/>
      <c r="FN18" s="1419"/>
      <c r="FO18" s="1419"/>
      <c r="FP18" s="2163" t="s">
        <v>47</v>
      </c>
      <c r="FQ18" s="2163"/>
      <c r="FR18" s="194"/>
      <c r="FS18" s="193"/>
      <c r="FT18" s="2164"/>
      <c r="FU18" s="2164"/>
      <c r="FV18" s="2164"/>
      <c r="FW18" s="2164"/>
      <c r="FX18" s="2164"/>
      <c r="FY18" s="2163" t="s">
        <v>2301</v>
      </c>
      <c r="FZ18" s="2163"/>
      <c r="GA18" s="194"/>
      <c r="GB18" s="193"/>
      <c r="GC18" s="1419"/>
      <c r="GD18" s="1419"/>
      <c r="GE18" s="1419"/>
      <c r="GF18" s="1419"/>
      <c r="GG18" s="1419"/>
      <c r="GH18" s="2163" t="s">
        <v>2301</v>
      </c>
      <c r="GI18" s="2163"/>
      <c r="GJ18" s="180"/>
      <c r="GK18" s="4"/>
      <c r="GL18" s="178"/>
      <c r="GM18" s="203"/>
      <c r="GN18" s="8"/>
      <c r="GO18" s="8"/>
      <c r="GP18" s="8"/>
    </row>
    <row r="19" spans="1:198" ht="8.4499999999999993" hidden="1" customHeight="1">
      <c r="A19" s="177"/>
      <c r="B19" s="234"/>
      <c r="C19" s="234"/>
      <c r="D19" s="234"/>
      <c r="E19" s="234"/>
      <c r="F19" s="234"/>
      <c r="G19" s="234"/>
      <c r="H19" s="234"/>
      <c r="I19" s="233"/>
      <c r="J19" s="177"/>
      <c r="K19" s="184"/>
      <c r="L19" s="184"/>
      <c r="M19" s="184"/>
      <c r="N19" s="184"/>
      <c r="O19" s="231"/>
      <c r="P19" s="231"/>
      <c r="Q19" s="4"/>
      <c r="R19" s="196"/>
      <c r="S19" s="195"/>
      <c r="T19" s="184"/>
      <c r="U19" s="184"/>
      <c r="V19" s="184"/>
      <c r="W19" s="184"/>
      <c r="X19" s="231"/>
      <c r="Y19" s="231"/>
      <c r="Z19" s="4"/>
      <c r="AA19" s="196"/>
      <c r="AB19" s="195"/>
      <c r="AC19" s="184"/>
      <c r="AD19" s="184"/>
      <c r="AE19" s="184"/>
      <c r="AF19" s="184"/>
      <c r="AG19" s="231"/>
      <c r="AH19" s="231"/>
      <c r="AI19" s="4"/>
      <c r="AJ19" s="178"/>
      <c r="AK19" s="4"/>
      <c r="AL19" s="178"/>
      <c r="AM19" s="230"/>
      <c r="AN19" s="8" t="b">
        <v>0</v>
      </c>
      <c r="AO19" s="8" t="b">
        <v>0</v>
      </c>
      <c r="AP19" s="8" t="b">
        <v>0</v>
      </c>
      <c r="AS19" s="225">
        <f>COUNTIF(AP17:AP23, TRUE)</f>
        <v>0</v>
      </c>
      <c r="AT19" s="224" t="str">
        <f>IF(OR(AND(J$10&lt;&gt;"",COUNTA(K19)=0),
AND(S$10&lt;&gt;"",COUNTA(T19)=0),
AND(AB$10&lt;&gt;"",COUNTA(AC19)=0)),"未入力があります。",
IF(OR(AND(J$10="",COUNTA(K19)=1),AND(S$10="",COUNTA(T19)=1),
AND(AB$10="",COUNTA(AC19)=1)),"棟番号を入力してください。","")
)</f>
        <v/>
      </c>
      <c r="AU19" s="224"/>
      <c r="AV19" s="224"/>
      <c r="AW19" s="224"/>
      <c r="AX19" s="224"/>
      <c r="AY19" s="224"/>
      <c r="BA19" s="177"/>
      <c r="BB19" s="234"/>
      <c r="BC19" s="234"/>
      <c r="BD19" s="234"/>
      <c r="BE19" s="234"/>
      <c r="BF19" s="234"/>
      <c r="BG19" s="234"/>
      <c r="BH19" s="234"/>
      <c r="BI19" s="233"/>
      <c r="BJ19" s="177"/>
      <c r="BK19" s="184"/>
      <c r="BL19" s="184"/>
      <c r="BM19" s="184"/>
      <c r="BN19" s="184"/>
      <c r="BO19" s="231"/>
      <c r="BP19" s="231"/>
      <c r="BQ19" s="4"/>
      <c r="BR19" s="196"/>
      <c r="BS19" s="195"/>
      <c r="BT19" s="184"/>
      <c r="BU19" s="184"/>
      <c r="BV19" s="184"/>
      <c r="BW19" s="184"/>
      <c r="BX19" s="231"/>
      <c r="BY19" s="231"/>
      <c r="BZ19" s="4"/>
      <c r="CA19" s="196"/>
      <c r="CB19" s="195"/>
      <c r="CC19" s="184"/>
      <c r="CD19" s="184"/>
      <c r="CE19" s="184"/>
      <c r="CF19" s="184"/>
      <c r="CG19" s="231"/>
      <c r="CH19" s="231"/>
      <c r="CI19" s="4"/>
      <c r="CJ19" s="178"/>
      <c r="CK19" s="4"/>
      <c r="CL19" s="178"/>
      <c r="CM19" s="230"/>
      <c r="CN19" s="8" t="b">
        <v>0</v>
      </c>
      <c r="CO19" s="8" t="b">
        <v>0</v>
      </c>
      <c r="CP19" s="8" t="b">
        <v>0</v>
      </c>
      <c r="CS19" s="225">
        <f>COUNTIF(CP17:CP23, TRUE)</f>
        <v>0</v>
      </c>
      <c r="CT19" s="224" t="str">
        <f>IF(OR(AND(BJ$10&lt;&gt;"",COUNTA(BK19)=0),
AND(BS$10&lt;&gt;"",COUNTA(BT19)=0),
AND(CB$10&lt;&gt;"",COUNTA(CC19)=0)),"未入力があります。",
IF(OR(AND(BJ$10="",COUNTA(BK19)=1),AND(BS$10="",COUNTA(BT19)=1),
AND(CB$10="",COUNTA(CC19)=1)),"棟番号を入力してください。","")
)</f>
        <v/>
      </c>
      <c r="CU19" s="224"/>
      <c r="CV19" s="224"/>
      <c r="CW19" s="224"/>
      <c r="CX19" s="224"/>
      <c r="CY19" s="224"/>
      <c r="DA19" s="177"/>
      <c r="DB19" s="234"/>
      <c r="DC19" s="234"/>
      <c r="DD19" s="234"/>
      <c r="DE19" s="234"/>
      <c r="DF19" s="234"/>
      <c r="DG19" s="234"/>
      <c r="DH19" s="234"/>
      <c r="DI19" s="233"/>
      <c r="DJ19" s="177"/>
      <c r="DK19" s="184"/>
      <c r="DL19" s="184"/>
      <c r="DM19" s="184"/>
      <c r="DN19" s="184"/>
      <c r="DO19" s="231"/>
      <c r="DP19" s="231"/>
      <c r="DQ19" s="4"/>
      <c r="DR19" s="196"/>
      <c r="DS19" s="195"/>
      <c r="DT19" s="184"/>
      <c r="DU19" s="184"/>
      <c r="DV19" s="184"/>
      <c r="DW19" s="184"/>
      <c r="DX19" s="231"/>
      <c r="DY19" s="231"/>
      <c r="DZ19" s="4"/>
      <c r="EA19" s="196"/>
      <c r="EB19" s="195"/>
      <c r="EC19" s="184"/>
      <c r="ED19" s="184"/>
      <c r="EE19" s="184"/>
      <c r="EF19" s="184"/>
      <c r="EG19" s="231"/>
      <c r="EH19" s="231"/>
      <c r="EI19" s="4"/>
      <c r="EJ19" s="178"/>
      <c r="EK19" s="4"/>
      <c r="EL19" s="178"/>
      <c r="EM19" s="230"/>
      <c r="EN19" s="8" t="b">
        <v>0</v>
      </c>
      <c r="EO19" s="8" t="b">
        <v>0</v>
      </c>
      <c r="EP19" s="8" t="b">
        <v>0</v>
      </c>
      <c r="ES19" s="225">
        <f>COUNTIF(EP17:EP23, TRUE)</f>
        <v>0</v>
      </c>
      <c r="ET19" s="224" t="str">
        <f>IF(OR(AND(DJ$10&lt;&gt;"",COUNTA(DK19)=0),
AND(DS$10&lt;&gt;"",COUNTA(DT19)=0),
AND(EB$10&lt;&gt;"",COUNTA(EC19)=0)),"未入力があります。",
IF(OR(AND(DJ$10="",COUNTA(DK19)=1),AND(DS$10="",COUNTA(DT19)=1),
AND(EB$10="",COUNTA(EC19)=1)),"棟番号を入力してください。","")
)</f>
        <v/>
      </c>
      <c r="FA19" s="177"/>
      <c r="FB19" s="234"/>
      <c r="FC19" s="234"/>
      <c r="FD19" s="234"/>
      <c r="FE19" s="234"/>
      <c r="FF19" s="234"/>
      <c r="FG19" s="234"/>
      <c r="FH19" s="234"/>
      <c r="FI19" s="233"/>
      <c r="FJ19" s="177"/>
      <c r="FK19" s="184"/>
      <c r="FL19" s="184"/>
      <c r="FM19" s="184"/>
      <c r="FN19" s="184"/>
      <c r="FO19" s="231"/>
      <c r="FP19" s="231"/>
      <c r="FQ19" s="4"/>
      <c r="FR19" s="196"/>
      <c r="FS19" s="195"/>
      <c r="FT19" s="184"/>
      <c r="FU19" s="184"/>
      <c r="FV19" s="184"/>
      <c r="FW19" s="184"/>
      <c r="FX19" s="231"/>
      <c r="FY19" s="231"/>
      <c r="FZ19" s="4"/>
      <c r="GA19" s="196"/>
      <c r="GB19" s="195"/>
      <c r="GC19" s="184"/>
      <c r="GD19" s="184"/>
      <c r="GE19" s="184"/>
      <c r="GF19" s="184"/>
      <c r="GG19" s="231"/>
      <c r="GH19" s="231"/>
      <c r="GI19" s="4"/>
      <c r="GJ19" s="178"/>
      <c r="GK19" s="4"/>
      <c r="GL19" s="178"/>
      <c r="GM19" s="230"/>
      <c r="GN19" s="8" t="b">
        <v>0</v>
      </c>
      <c r="GO19" s="8" t="b">
        <v>0</v>
      </c>
      <c r="GP19" s="8" t="b">
        <v>0</v>
      </c>
    </row>
    <row r="20" spans="1:198" ht="23.1" customHeight="1">
      <c r="A20" s="177"/>
      <c r="B20" s="1482" t="s">
        <v>2449</v>
      </c>
      <c r="C20" s="1483"/>
      <c r="D20" s="1483"/>
      <c r="E20" s="1483"/>
      <c r="F20" s="1483"/>
      <c r="G20" s="1483"/>
      <c r="H20" s="1483"/>
      <c r="I20" s="1484"/>
      <c r="J20" s="249" t="s">
        <v>2308</v>
      </c>
      <c r="K20" s="2153" t="s">
        <v>2311</v>
      </c>
      <c r="L20" s="2154"/>
      <c r="M20" s="2155"/>
      <c r="N20" s="2156"/>
      <c r="O20" s="2156"/>
      <c r="P20" s="2156"/>
      <c r="Q20" s="2156"/>
      <c r="R20" s="2157"/>
      <c r="S20" s="176" t="s">
        <v>2308</v>
      </c>
      <c r="T20" s="2153" t="s">
        <v>2311</v>
      </c>
      <c r="U20" s="2154"/>
      <c r="V20" s="2155"/>
      <c r="W20" s="2158"/>
      <c r="X20" s="2156"/>
      <c r="Y20" s="2156"/>
      <c r="Z20" s="2156"/>
      <c r="AA20" s="2157"/>
      <c r="AB20" s="176" t="s">
        <v>2308</v>
      </c>
      <c r="AC20" s="2153" t="s">
        <v>2311</v>
      </c>
      <c r="AD20" s="2154"/>
      <c r="AE20" s="2155"/>
      <c r="AF20" s="2158"/>
      <c r="AG20" s="2156"/>
      <c r="AH20" s="2156"/>
      <c r="AI20" s="2156"/>
      <c r="AJ20" s="2159"/>
      <c r="AK20" s="4"/>
      <c r="AL20" s="178"/>
      <c r="AM20" s="230" t="str">
        <f>AT20&amp;AT21&amp;AT22&amp;AT23&amp;AT24&amp;AT25</f>
        <v/>
      </c>
      <c r="AN20" s="8"/>
      <c r="AO20" s="8"/>
      <c r="AP20" s="8"/>
      <c r="AS20" s="225"/>
      <c r="AT20" s="224" t="str">
        <f>IF(OR(AND(N20="",COUNTA(N21)=1),
AND(W20="",COUNTA(W21)=1),
AND(AF20="",COUNTA(AF21)=1)),"未入力です。",
IF(OR(AND(J$10="",COUNTA(N20)=1),AND(S$10="",COUNTA(W20)=1),
AND(AB$10="",COUNTA(AF20)=1)),"棟番号を入力してください。",""))</f>
        <v/>
      </c>
      <c r="AU20" s="224"/>
      <c r="AV20" s="224"/>
      <c r="AW20" s="224"/>
      <c r="AX20" s="224"/>
      <c r="AY20" s="224"/>
      <c r="BA20" s="177"/>
      <c r="BB20" s="1482" t="s">
        <v>2449</v>
      </c>
      <c r="BC20" s="1483"/>
      <c r="BD20" s="1483"/>
      <c r="BE20" s="1483"/>
      <c r="BF20" s="1483"/>
      <c r="BG20" s="1483"/>
      <c r="BH20" s="1483"/>
      <c r="BI20" s="1484"/>
      <c r="BJ20" s="249" t="s">
        <v>2308</v>
      </c>
      <c r="BK20" s="2153" t="s">
        <v>2311</v>
      </c>
      <c r="BL20" s="2154"/>
      <c r="BM20" s="2155"/>
      <c r="BN20" s="2156"/>
      <c r="BO20" s="2156"/>
      <c r="BP20" s="2156"/>
      <c r="BQ20" s="2156"/>
      <c r="BR20" s="2157"/>
      <c r="BS20" s="176" t="s">
        <v>2308</v>
      </c>
      <c r="BT20" s="2153" t="s">
        <v>2311</v>
      </c>
      <c r="BU20" s="2154"/>
      <c r="BV20" s="2155"/>
      <c r="BW20" s="2158"/>
      <c r="BX20" s="2156"/>
      <c r="BY20" s="2156"/>
      <c r="BZ20" s="2156"/>
      <c r="CA20" s="2157"/>
      <c r="CB20" s="176" t="s">
        <v>2308</v>
      </c>
      <c r="CC20" s="2153" t="s">
        <v>2311</v>
      </c>
      <c r="CD20" s="2154"/>
      <c r="CE20" s="2155"/>
      <c r="CF20" s="2158"/>
      <c r="CG20" s="2156"/>
      <c r="CH20" s="2156"/>
      <c r="CI20" s="2156"/>
      <c r="CJ20" s="2159"/>
      <c r="CK20" s="4"/>
      <c r="CL20" s="178"/>
      <c r="CM20" s="230" t="str">
        <f>CT20&amp;CT21&amp;CT22&amp;CT23&amp;CT24&amp;CT25</f>
        <v/>
      </c>
      <c r="CN20" s="8"/>
      <c r="CO20" s="8"/>
      <c r="CP20" s="8"/>
      <c r="CS20" s="225"/>
      <c r="CT20" s="224" t="str">
        <f>IF(OR(AND(BN20="",COUNTA(BN21)=1),
AND(BW20="",COUNTA(BW21)=1),
AND(CF20="",COUNTA(CF21)=1)),"未入力です。",
IF(OR(AND(BJ$10="",COUNTA(BN20)=1),AND(BS$10="",COUNTA(BW20)=1),
AND(CB$10="",COUNTA(CF20)=1)),"棟番号を入力してください。",""))</f>
        <v/>
      </c>
      <c r="CU20" s="224"/>
      <c r="CV20" s="224"/>
      <c r="CW20" s="224"/>
      <c r="CX20" s="224"/>
      <c r="CY20" s="224"/>
      <c r="DA20" s="177"/>
      <c r="DB20" s="1482" t="s">
        <v>2449</v>
      </c>
      <c r="DC20" s="1483"/>
      <c r="DD20" s="1483"/>
      <c r="DE20" s="1483"/>
      <c r="DF20" s="1483"/>
      <c r="DG20" s="1483"/>
      <c r="DH20" s="1483"/>
      <c r="DI20" s="1484"/>
      <c r="DJ20" s="249" t="s">
        <v>2308</v>
      </c>
      <c r="DK20" s="2153" t="s">
        <v>2311</v>
      </c>
      <c r="DL20" s="2154"/>
      <c r="DM20" s="2155"/>
      <c r="DN20" s="2156"/>
      <c r="DO20" s="2156"/>
      <c r="DP20" s="2156"/>
      <c r="DQ20" s="2156"/>
      <c r="DR20" s="2157"/>
      <c r="DS20" s="176" t="s">
        <v>2308</v>
      </c>
      <c r="DT20" s="2153" t="s">
        <v>2311</v>
      </c>
      <c r="DU20" s="2154"/>
      <c r="DV20" s="2155"/>
      <c r="DW20" s="2158"/>
      <c r="DX20" s="2156"/>
      <c r="DY20" s="2156"/>
      <c r="DZ20" s="2156"/>
      <c r="EA20" s="2157"/>
      <c r="EB20" s="176" t="s">
        <v>2308</v>
      </c>
      <c r="EC20" s="2153" t="s">
        <v>2311</v>
      </c>
      <c r="ED20" s="2154"/>
      <c r="EE20" s="2155"/>
      <c r="EF20" s="2158"/>
      <c r="EG20" s="2156"/>
      <c r="EH20" s="2156"/>
      <c r="EI20" s="2156"/>
      <c r="EJ20" s="2159"/>
      <c r="EK20" s="4"/>
      <c r="EL20" s="178"/>
      <c r="EM20" s="230" t="str">
        <f>ET20&amp;ET21&amp;ET22&amp;ET23&amp;ET24&amp;ET25</f>
        <v/>
      </c>
      <c r="EN20" s="8"/>
      <c r="EO20" s="8"/>
      <c r="EP20" s="8"/>
      <c r="ES20" s="225"/>
      <c r="ET20" s="224" t="str">
        <f>IF(OR(AND(DN20="",COUNTA(DN21)=1),
AND(DW20="",COUNTA(DW21)=1),
AND(EF20="",COUNTA(EF21)=1)),"未入力です。",
IF(OR(AND(DJ$10="",COUNTA(DN20)=1),AND(DS$10="",COUNTA(DW20)=1),
AND(EB$10="",COUNTA(EF20)=1)),"棟番号を入力してください。",""))</f>
        <v/>
      </c>
      <c r="FA20" s="177"/>
      <c r="FB20" s="1482" t="s">
        <v>2449</v>
      </c>
      <c r="FC20" s="1483"/>
      <c r="FD20" s="1483"/>
      <c r="FE20" s="1483"/>
      <c r="FF20" s="1483"/>
      <c r="FG20" s="1483"/>
      <c r="FH20" s="1483"/>
      <c r="FI20" s="1484"/>
      <c r="FJ20" s="249" t="s">
        <v>2308</v>
      </c>
      <c r="FK20" s="2153" t="s">
        <v>2311</v>
      </c>
      <c r="FL20" s="2154"/>
      <c r="FM20" s="2155"/>
      <c r="FN20" s="2156"/>
      <c r="FO20" s="2156"/>
      <c r="FP20" s="2156"/>
      <c r="FQ20" s="2156"/>
      <c r="FR20" s="2157"/>
      <c r="FS20" s="176" t="s">
        <v>2308</v>
      </c>
      <c r="FT20" s="2153" t="s">
        <v>2311</v>
      </c>
      <c r="FU20" s="2154"/>
      <c r="FV20" s="2155"/>
      <c r="FW20" s="2158"/>
      <c r="FX20" s="2156"/>
      <c r="FY20" s="2156"/>
      <c r="FZ20" s="2156"/>
      <c r="GA20" s="2157"/>
      <c r="GB20" s="176" t="s">
        <v>2308</v>
      </c>
      <c r="GC20" s="2153" t="s">
        <v>2311</v>
      </c>
      <c r="GD20" s="2154"/>
      <c r="GE20" s="2155"/>
      <c r="GF20" s="2158"/>
      <c r="GG20" s="2156"/>
      <c r="GH20" s="2156"/>
      <c r="GI20" s="2156"/>
      <c r="GJ20" s="2159"/>
      <c r="GK20" s="4"/>
      <c r="GL20" s="178"/>
      <c r="GM20" s="230" t="str">
        <f>GT20&amp;GT21&amp;GT22&amp;GT23&amp;GT24&amp;GT25</f>
        <v/>
      </c>
      <c r="GN20" s="8"/>
      <c r="GO20" s="8"/>
      <c r="GP20" s="8"/>
    </row>
    <row r="21" spans="1:198" ht="23.1" customHeight="1">
      <c r="A21" s="177"/>
      <c r="B21" s="2160"/>
      <c r="C21" s="1568"/>
      <c r="D21" s="1568"/>
      <c r="E21" s="1568"/>
      <c r="F21" s="1568"/>
      <c r="G21" s="1568"/>
      <c r="H21" s="1568"/>
      <c r="I21" s="2161"/>
      <c r="J21" s="250"/>
      <c r="K21" s="2153" t="s">
        <v>2312</v>
      </c>
      <c r="L21" s="2154"/>
      <c r="M21" s="2155"/>
      <c r="N21" s="1540"/>
      <c r="O21" s="1540"/>
      <c r="P21" s="1540"/>
      <c r="Q21" s="1540"/>
      <c r="R21" s="190" t="s">
        <v>47</v>
      </c>
      <c r="S21" s="180"/>
      <c r="T21" s="2153" t="s">
        <v>2312</v>
      </c>
      <c r="U21" s="2154"/>
      <c r="V21" s="2154"/>
      <c r="W21" s="1448"/>
      <c r="X21" s="1443"/>
      <c r="Y21" s="1443"/>
      <c r="Z21" s="1443"/>
      <c r="AA21" s="190" t="s">
        <v>47</v>
      </c>
      <c r="AB21" s="180"/>
      <c r="AC21" s="2153" t="s">
        <v>2312</v>
      </c>
      <c r="AD21" s="2154"/>
      <c r="AE21" s="2154"/>
      <c r="AF21" s="1448"/>
      <c r="AG21" s="1443"/>
      <c r="AH21" s="1443"/>
      <c r="AI21" s="1443"/>
      <c r="AJ21" s="175" t="s">
        <v>47</v>
      </c>
      <c r="AK21" s="4"/>
      <c r="AL21" s="178"/>
      <c r="AM21" s="230"/>
      <c r="AN21" s="8"/>
      <c r="AO21" s="8"/>
      <c r="AP21" s="8"/>
      <c r="AS21" s="225"/>
      <c r="AT21" s="224"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224"/>
      <c r="AV21" s="224"/>
      <c r="AW21" s="224"/>
      <c r="AX21" s="224"/>
      <c r="AY21" s="224"/>
      <c r="BA21" s="177"/>
      <c r="BB21" s="2160"/>
      <c r="BC21" s="1568"/>
      <c r="BD21" s="1568"/>
      <c r="BE21" s="1568"/>
      <c r="BF21" s="1568"/>
      <c r="BG21" s="1568"/>
      <c r="BH21" s="1568"/>
      <c r="BI21" s="2161"/>
      <c r="BJ21" s="250"/>
      <c r="BK21" s="2153" t="s">
        <v>2312</v>
      </c>
      <c r="BL21" s="2154"/>
      <c r="BM21" s="2155"/>
      <c r="BN21" s="1540"/>
      <c r="BO21" s="1540"/>
      <c r="BP21" s="1540"/>
      <c r="BQ21" s="1540"/>
      <c r="BR21" s="190" t="s">
        <v>47</v>
      </c>
      <c r="BS21" s="180"/>
      <c r="BT21" s="2153" t="s">
        <v>2312</v>
      </c>
      <c r="BU21" s="2154"/>
      <c r="BV21" s="2154"/>
      <c r="BW21" s="1448"/>
      <c r="BX21" s="1443"/>
      <c r="BY21" s="1443"/>
      <c r="BZ21" s="1443"/>
      <c r="CA21" s="190" t="s">
        <v>47</v>
      </c>
      <c r="CB21" s="180"/>
      <c r="CC21" s="2153" t="s">
        <v>2312</v>
      </c>
      <c r="CD21" s="2154"/>
      <c r="CE21" s="2154"/>
      <c r="CF21" s="1448"/>
      <c r="CG21" s="1443"/>
      <c r="CH21" s="1443"/>
      <c r="CI21" s="1443"/>
      <c r="CJ21" s="175" t="s">
        <v>47</v>
      </c>
      <c r="CK21" s="4"/>
      <c r="CL21" s="178"/>
      <c r="CM21" s="230"/>
      <c r="CN21" s="8"/>
      <c r="CO21" s="8"/>
      <c r="CP21" s="8"/>
      <c r="CS21" s="225"/>
      <c r="CT21" s="224"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224"/>
      <c r="CV21" s="224"/>
      <c r="CW21" s="224"/>
      <c r="CX21" s="224"/>
      <c r="CY21" s="224"/>
      <c r="DA21" s="177"/>
      <c r="DB21" s="2160"/>
      <c r="DC21" s="1568"/>
      <c r="DD21" s="1568"/>
      <c r="DE21" s="1568"/>
      <c r="DF21" s="1568"/>
      <c r="DG21" s="1568"/>
      <c r="DH21" s="1568"/>
      <c r="DI21" s="2161"/>
      <c r="DJ21" s="250"/>
      <c r="DK21" s="2153" t="s">
        <v>2312</v>
      </c>
      <c r="DL21" s="2154"/>
      <c r="DM21" s="2155"/>
      <c r="DN21" s="1540"/>
      <c r="DO21" s="1540"/>
      <c r="DP21" s="1540"/>
      <c r="DQ21" s="1540"/>
      <c r="DR21" s="190" t="s">
        <v>47</v>
      </c>
      <c r="DS21" s="180"/>
      <c r="DT21" s="2153" t="s">
        <v>2312</v>
      </c>
      <c r="DU21" s="2154"/>
      <c r="DV21" s="2154"/>
      <c r="DW21" s="1448"/>
      <c r="DX21" s="1443"/>
      <c r="DY21" s="1443"/>
      <c r="DZ21" s="1443"/>
      <c r="EA21" s="190" t="s">
        <v>47</v>
      </c>
      <c r="EB21" s="180"/>
      <c r="EC21" s="2153" t="s">
        <v>2312</v>
      </c>
      <c r="ED21" s="2154"/>
      <c r="EE21" s="2154"/>
      <c r="EF21" s="1448"/>
      <c r="EG21" s="1443"/>
      <c r="EH21" s="1443"/>
      <c r="EI21" s="1443"/>
      <c r="EJ21" s="175" t="s">
        <v>47</v>
      </c>
      <c r="EK21" s="4"/>
      <c r="EL21" s="178"/>
      <c r="EM21" s="230"/>
      <c r="EN21" s="8"/>
      <c r="EO21" s="8"/>
      <c r="EP21" s="8"/>
      <c r="ES21" s="225"/>
      <c r="ET21" s="224"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77"/>
      <c r="FB21" s="2160"/>
      <c r="FC21" s="1568"/>
      <c r="FD21" s="1568"/>
      <c r="FE21" s="1568"/>
      <c r="FF21" s="1568"/>
      <c r="FG21" s="1568"/>
      <c r="FH21" s="1568"/>
      <c r="FI21" s="2161"/>
      <c r="FJ21" s="250"/>
      <c r="FK21" s="2153" t="s">
        <v>2312</v>
      </c>
      <c r="FL21" s="2154"/>
      <c r="FM21" s="2155"/>
      <c r="FN21" s="1540"/>
      <c r="FO21" s="1540"/>
      <c r="FP21" s="1540"/>
      <c r="FQ21" s="1540"/>
      <c r="FR21" s="190" t="s">
        <v>47</v>
      </c>
      <c r="FS21" s="180"/>
      <c r="FT21" s="2153" t="s">
        <v>2312</v>
      </c>
      <c r="FU21" s="2154"/>
      <c r="FV21" s="2154"/>
      <c r="FW21" s="1448"/>
      <c r="FX21" s="1443"/>
      <c r="FY21" s="1443"/>
      <c r="FZ21" s="1443"/>
      <c r="GA21" s="190" t="s">
        <v>47</v>
      </c>
      <c r="GB21" s="180"/>
      <c r="GC21" s="2153" t="s">
        <v>2312</v>
      </c>
      <c r="GD21" s="2154"/>
      <c r="GE21" s="2154"/>
      <c r="GF21" s="1448"/>
      <c r="GG21" s="1443"/>
      <c r="GH21" s="1443"/>
      <c r="GI21" s="1443"/>
      <c r="GJ21" s="175" t="s">
        <v>47</v>
      </c>
      <c r="GK21" s="4"/>
      <c r="GL21" s="178"/>
      <c r="GM21" s="230"/>
      <c r="GN21" s="8"/>
      <c r="GO21" s="8"/>
      <c r="GP21" s="8"/>
    </row>
    <row r="22" spans="1:198" ht="23.1" customHeight="1">
      <c r="A22" s="177"/>
      <c r="B22" s="2160"/>
      <c r="C22" s="1568"/>
      <c r="D22" s="1568"/>
      <c r="E22" s="1568"/>
      <c r="F22" s="1568"/>
      <c r="G22" s="1568"/>
      <c r="H22" s="1568"/>
      <c r="I22" s="2161"/>
      <c r="J22" s="249" t="s">
        <v>2309</v>
      </c>
      <c r="K22" s="2153" t="s">
        <v>2311</v>
      </c>
      <c r="L22" s="2154"/>
      <c r="M22" s="2155"/>
      <c r="N22" s="2156"/>
      <c r="O22" s="2156"/>
      <c r="P22" s="2156"/>
      <c r="Q22" s="2156"/>
      <c r="R22" s="2157"/>
      <c r="S22" s="176" t="s">
        <v>2309</v>
      </c>
      <c r="T22" s="2153" t="s">
        <v>2311</v>
      </c>
      <c r="U22" s="2154"/>
      <c r="V22" s="2155"/>
      <c r="W22" s="2158"/>
      <c r="X22" s="2156"/>
      <c r="Y22" s="2156"/>
      <c r="Z22" s="2156"/>
      <c r="AA22" s="2157"/>
      <c r="AB22" s="176" t="s">
        <v>2309</v>
      </c>
      <c r="AC22" s="2153" t="s">
        <v>2311</v>
      </c>
      <c r="AD22" s="2154"/>
      <c r="AE22" s="2155"/>
      <c r="AF22" s="2158"/>
      <c r="AG22" s="2156"/>
      <c r="AH22" s="2156"/>
      <c r="AI22" s="2156"/>
      <c r="AJ22" s="2159"/>
      <c r="AK22" s="4"/>
      <c r="AL22" s="178"/>
      <c r="AM22" s="230"/>
      <c r="AN22" s="8"/>
      <c r="AO22" s="8"/>
      <c r="AP22" s="8"/>
      <c r="AS22" s="225"/>
      <c r="AT22" s="224" t="str">
        <f>IF(OR(AND(N22="",COUNTA(N23)=1),
AND(W22="",COUNTA(W23)=1),
AND(AF22="",COUNTA(AF23)=1)),"未入力です。",
IF(OR(AND(J$10="",COUNTA(N22)=1),AND(S$10="",COUNTA(W22)=1),
AND(AB$10="",COUNTA(AF22)=1)),"棟番号を入力してください。",""))</f>
        <v/>
      </c>
      <c r="AU22" s="224"/>
      <c r="AV22" s="224"/>
      <c r="AW22" s="224"/>
      <c r="AX22" s="224"/>
      <c r="AY22" s="224"/>
      <c r="BA22" s="177"/>
      <c r="BB22" s="2160"/>
      <c r="BC22" s="1568"/>
      <c r="BD22" s="1568"/>
      <c r="BE22" s="1568"/>
      <c r="BF22" s="1568"/>
      <c r="BG22" s="1568"/>
      <c r="BH22" s="1568"/>
      <c r="BI22" s="2161"/>
      <c r="BJ22" s="249" t="s">
        <v>2309</v>
      </c>
      <c r="BK22" s="2153" t="s">
        <v>2311</v>
      </c>
      <c r="BL22" s="2154"/>
      <c r="BM22" s="2155"/>
      <c r="BN22" s="2156"/>
      <c r="BO22" s="2156"/>
      <c r="BP22" s="2156"/>
      <c r="BQ22" s="2156"/>
      <c r="BR22" s="2157"/>
      <c r="BS22" s="176" t="s">
        <v>2309</v>
      </c>
      <c r="BT22" s="2153" t="s">
        <v>2311</v>
      </c>
      <c r="BU22" s="2154"/>
      <c r="BV22" s="2155"/>
      <c r="BW22" s="2158"/>
      <c r="BX22" s="2156"/>
      <c r="BY22" s="2156"/>
      <c r="BZ22" s="2156"/>
      <c r="CA22" s="2157"/>
      <c r="CB22" s="176" t="s">
        <v>2309</v>
      </c>
      <c r="CC22" s="2153" t="s">
        <v>2311</v>
      </c>
      <c r="CD22" s="2154"/>
      <c r="CE22" s="2155"/>
      <c r="CF22" s="2158"/>
      <c r="CG22" s="2156"/>
      <c r="CH22" s="2156"/>
      <c r="CI22" s="2156"/>
      <c r="CJ22" s="2159"/>
      <c r="CK22" s="4"/>
      <c r="CL22" s="178"/>
      <c r="CM22" s="230"/>
      <c r="CN22" s="8"/>
      <c r="CO22" s="8"/>
      <c r="CP22" s="8"/>
      <c r="CS22" s="225"/>
      <c r="CT22" s="224" t="str">
        <f>IF(OR(AND(BN22="",COUNTA(BN23)=1),
AND(BW22="",COUNTA(BW23)=1),
AND(CF22="",COUNTA(CF23)=1)),"未入力です。",
IF(OR(AND(BJ$10="",COUNTA(BN22)=1),AND(BS$10="",COUNTA(BW22)=1),
AND(CB$10="",COUNTA(CF22)=1)),"棟番号を入力してください。",""))</f>
        <v/>
      </c>
      <c r="CU22" s="224"/>
      <c r="CV22" s="224"/>
      <c r="CW22" s="224"/>
      <c r="CX22" s="224"/>
      <c r="CY22" s="224"/>
      <c r="DA22" s="177"/>
      <c r="DB22" s="2160"/>
      <c r="DC22" s="1568"/>
      <c r="DD22" s="1568"/>
      <c r="DE22" s="1568"/>
      <c r="DF22" s="1568"/>
      <c r="DG22" s="1568"/>
      <c r="DH22" s="1568"/>
      <c r="DI22" s="2161"/>
      <c r="DJ22" s="249" t="s">
        <v>2309</v>
      </c>
      <c r="DK22" s="2153" t="s">
        <v>2311</v>
      </c>
      <c r="DL22" s="2154"/>
      <c r="DM22" s="2155"/>
      <c r="DN22" s="2156"/>
      <c r="DO22" s="2156"/>
      <c r="DP22" s="2156"/>
      <c r="DQ22" s="2156"/>
      <c r="DR22" s="2157"/>
      <c r="DS22" s="176" t="s">
        <v>2309</v>
      </c>
      <c r="DT22" s="2153" t="s">
        <v>2311</v>
      </c>
      <c r="DU22" s="2154"/>
      <c r="DV22" s="2155"/>
      <c r="DW22" s="2158"/>
      <c r="DX22" s="2156"/>
      <c r="DY22" s="2156"/>
      <c r="DZ22" s="2156"/>
      <c r="EA22" s="2157"/>
      <c r="EB22" s="176" t="s">
        <v>2309</v>
      </c>
      <c r="EC22" s="2153" t="s">
        <v>2311</v>
      </c>
      <c r="ED22" s="2154"/>
      <c r="EE22" s="2155"/>
      <c r="EF22" s="2158"/>
      <c r="EG22" s="2156"/>
      <c r="EH22" s="2156"/>
      <c r="EI22" s="2156"/>
      <c r="EJ22" s="2159"/>
      <c r="EK22" s="4"/>
      <c r="EL22" s="178"/>
      <c r="EM22" s="230"/>
      <c r="EN22" s="8"/>
      <c r="EO22" s="8"/>
      <c r="EP22" s="8"/>
      <c r="ES22" s="225"/>
      <c r="ET22" s="224" t="str">
        <f>IF(OR(AND(DN22="",COUNTA(DN23)=1),
AND(DW22="",COUNTA(DW23)=1),
AND(EF22="",COUNTA(EF23)=1)),"未入力です。",
IF(OR(AND(DJ$10="",COUNTA(DN22)=1),AND(DS$10="",COUNTA(DW22)=1),
AND(EB$10="",COUNTA(EF22)=1)),"棟番号を入力してください。",""))</f>
        <v/>
      </c>
      <c r="FA22" s="177"/>
      <c r="FB22" s="2160"/>
      <c r="FC22" s="1568"/>
      <c r="FD22" s="1568"/>
      <c r="FE22" s="1568"/>
      <c r="FF22" s="1568"/>
      <c r="FG22" s="1568"/>
      <c r="FH22" s="1568"/>
      <c r="FI22" s="2161"/>
      <c r="FJ22" s="249" t="s">
        <v>2309</v>
      </c>
      <c r="FK22" s="2153" t="s">
        <v>2311</v>
      </c>
      <c r="FL22" s="2154"/>
      <c r="FM22" s="2155"/>
      <c r="FN22" s="2156"/>
      <c r="FO22" s="2156"/>
      <c r="FP22" s="2156"/>
      <c r="FQ22" s="2156"/>
      <c r="FR22" s="2157"/>
      <c r="FS22" s="176" t="s">
        <v>2309</v>
      </c>
      <c r="FT22" s="2153" t="s">
        <v>2311</v>
      </c>
      <c r="FU22" s="2154"/>
      <c r="FV22" s="2155"/>
      <c r="FW22" s="2158"/>
      <c r="FX22" s="2156"/>
      <c r="FY22" s="2156"/>
      <c r="FZ22" s="2156"/>
      <c r="GA22" s="2157"/>
      <c r="GB22" s="176" t="s">
        <v>2309</v>
      </c>
      <c r="GC22" s="2153" t="s">
        <v>2311</v>
      </c>
      <c r="GD22" s="2154"/>
      <c r="GE22" s="2155"/>
      <c r="GF22" s="2158"/>
      <c r="GG22" s="2156"/>
      <c r="GH22" s="2156"/>
      <c r="GI22" s="2156"/>
      <c r="GJ22" s="2159"/>
      <c r="GK22" s="4"/>
      <c r="GL22" s="178"/>
      <c r="GM22" s="230"/>
      <c r="GN22" s="8"/>
      <c r="GO22" s="8"/>
      <c r="GP22" s="8"/>
    </row>
    <row r="23" spans="1:198" ht="23.1" customHeight="1">
      <c r="A23" s="177"/>
      <c r="B23" s="2160"/>
      <c r="C23" s="1568"/>
      <c r="D23" s="1568"/>
      <c r="E23" s="1568"/>
      <c r="F23" s="1568"/>
      <c r="G23" s="1568"/>
      <c r="H23" s="1568"/>
      <c r="I23" s="2161"/>
      <c r="J23" s="250"/>
      <c r="K23" s="2153" t="s">
        <v>2312</v>
      </c>
      <c r="L23" s="2154"/>
      <c r="M23" s="2155"/>
      <c r="N23" s="1540"/>
      <c r="O23" s="1540"/>
      <c r="P23" s="1540"/>
      <c r="Q23" s="1540"/>
      <c r="R23" s="190" t="s">
        <v>47</v>
      </c>
      <c r="S23" s="180"/>
      <c r="T23" s="2153" t="s">
        <v>2312</v>
      </c>
      <c r="U23" s="2154"/>
      <c r="V23" s="2154"/>
      <c r="W23" s="1448"/>
      <c r="X23" s="1443"/>
      <c r="Y23" s="1443"/>
      <c r="Z23" s="1443"/>
      <c r="AA23" s="190" t="s">
        <v>47</v>
      </c>
      <c r="AB23" s="180"/>
      <c r="AC23" s="2153" t="s">
        <v>2312</v>
      </c>
      <c r="AD23" s="2154"/>
      <c r="AE23" s="2154"/>
      <c r="AF23" s="1448"/>
      <c r="AG23" s="1443"/>
      <c r="AH23" s="1443"/>
      <c r="AI23" s="1443"/>
      <c r="AJ23" s="175" t="s">
        <v>47</v>
      </c>
      <c r="AK23" s="4"/>
      <c r="AL23" s="178"/>
      <c r="AM23" s="230"/>
      <c r="AN23" s="8"/>
      <c r="AO23" s="8"/>
      <c r="AP23" s="8"/>
      <c r="AS23" s="225"/>
      <c r="AT23" s="224"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224"/>
      <c r="AV23" s="224"/>
      <c r="AW23" s="224"/>
      <c r="AX23" s="224"/>
      <c r="AY23" s="224"/>
      <c r="BA23" s="177"/>
      <c r="BB23" s="2160"/>
      <c r="BC23" s="1568"/>
      <c r="BD23" s="1568"/>
      <c r="BE23" s="1568"/>
      <c r="BF23" s="1568"/>
      <c r="BG23" s="1568"/>
      <c r="BH23" s="1568"/>
      <c r="BI23" s="2161"/>
      <c r="BJ23" s="250"/>
      <c r="BK23" s="2153" t="s">
        <v>2312</v>
      </c>
      <c r="BL23" s="2154"/>
      <c r="BM23" s="2155"/>
      <c r="BN23" s="1540"/>
      <c r="BO23" s="1540"/>
      <c r="BP23" s="1540"/>
      <c r="BQ23" s="1540"/>
      <c r="BR23" s="190" t="s">
        <v>47</v>
      </c>
      <c r="BS23" s="180"/>
      <c r="BT23" s="2153" t="s">
        <v>2312</v>
      </c>
      <c r="BU23" s="2154"/>
      <c r="BV23" s="2154"/>
      <c r="BW23" s="1448"/>
      <c r="BX23" s="1443"/>
      <c r="BY23" s="1443"/>
      <c r="BZ23" s="1443"/>
      <c r="CA23" s="190" t="s">
        <v>47</v>
      </c>
      <c r="CB23" s="180"/>
      <c r="CC23" s="2153" t="s">
        <v>2312</v>
      </c>
      <c r="CD23" s="2154"/>
      <c r="CE23" s="2154"/>
      <c r="CF23" s="1448"/>
      <c r="CG23" s="1443"/>
      <c r="CH23" s="1443"/>
      <c r="CI23" s="1443"/>
      <c r="CJ23" s="175" t="s">
        <v>47</v>
      </c>
      <c r="CK23" s="4"/>
      <c r="CL23" s="178"/>
      <c r="CM23" s="230"/>
      <c r="CN23" s="8"/>
      <c r="CO23" s="8"/>
      <c r="CP23" s="8"/>
      <c r="CS23" s="225"/>
      <c r="CT23" s="224"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224"/>
      <c r="CV23" s="224"/>
      <c r="CW23" s="224"/>
      <c r="CX23" s="224"/>
      <c r="CY23" s="224"/>
      <c r="DA23" s="177"/>
      <c r="DB23" s="2160"/>
      <c r="DC23" s="1568"/>
      <c r="DD23" s="1568"/>
      <c r="DE23" s="1568"/>
      <c r="DF23" s="1568"/>
      <c r="DG23" s="1568"/>
      <c r="DH23" s="1568"/>
      <c r="DI23" s="2161"/>
      <c r="DJ23" s="250"/>
      <c r="DK23" s="2153" t="s">
        <v>2312</v>
      </c>
      <c r="DL23" s="2154"/>
      <c r="DM23" s="2155"/>
      <c r="DN23" s="1540"/>
      <c r="DO23" s="1540"/>
      <c r="DP23" s="1540"/>
      <c r="DQ23" s="1540"/>
      <c r="DR23" s="190" t="s">
        <v>47</v>
      </c>
      <c r="DS23" s="180"/>
      <c r="DT23" s="2153" t="s">
        <v>2312</v>
      </c>
      <c r="DU23" s="2154"/>
      <c r="DV23" s="2154"/>
      <c r="DW23" s="1448"/>
      <c r="DX23" s="1443"/>
      <c r="DY23" s="1443"/>
      <c r="DZ23" s="1443"/>
      <c r="EA23" s="190" t="s">
        <v>47</v>
      </c>
      <c r="EB23" s="180"/>
      <c r="EC23" s="2153" t="s">
        <v>2312</v>
      </c>
      <c r="ED23" s="2154"/>
      <c r="EE23" s="2154"/>
      <c r="EF23" s="1448"/>
      <c r="EG23" s="1443"/>
      <c r="EH23" s="1443"/>
      <c r="EI23" s="1443"/>
      <c r="EJ23" s="175" t="s">
        <v>47</v>
      </c>
      <c r="EK23" s="4"/>
      <c r="EL23" s="178"/>
      <c r="EM23" s="230"/>
      <c r="EN23" s="8"/>
      <c r="EO23" s="8"/>
      <c r="EP23" s="8"/>
      <c r="ES23" s="225"/>
      <c r="ET23" s="224"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77"/>
      <c r="FB23" s="2160"/>
      <c r="FC23" s="1568"/>
      <c r="FD23" s="1568"/>
      <c r="FE23" s="1568"/>
      <c r="FF23" s="1568"/>
      <c r="FG23" s="1568"/>
      <c r="FH23" s="1568"/>
      <c r="FI23" s="2161"/>
      <c r="FJ23" s="250"/>
      <c r="FK23" s="2153" t="s">
        <v>2312</v>
      </c>
      <c r="FL23" s="2154"/>
      <c r="FM23" s="2155"/>
      <c r="FN23" s="1540"/>
      <c r="FO23" s="1540"/>
      <c r="FP23" s="1540"/>
      <c r="FQ23" s="1540"/>
      <c r="FR23" s="190" t="s">
        <v>47</v>
      </c>
      <c r="FS23" s="180"/>
      <c r="FT23" s="2153" t="s">
        <v>2312</v>
      </c>
      <c r="FU23" s="2154"/>
      <c r="FV23" s="2154"/>
      <c r="FW23" s="1448"/>
      <c r="FX23" s="1443"/>
      <c r="FY23" s="1443"/>
      <c r="FZ23" s="1443"/>
      <c r="GA23" s="190" t="s">
        <v>47</v>
      </c>
      <c r="GB23" s="180"/>
      <c r="GC23" s="2153" t="s">
        <v>2312</v>
      </c>
      <c r="GD23" s="2154"/>
      <c r="GE23" s="2154"/>
      <c r="GF23" s="1448"/>
      <c r="GG23" s="1443"/>
      <c r="GH23" s="1443"/>
      <c r="GI23" s="1443"/>
      <c r="GJ23" s="175" t="s">
        <v>47</v>
      </c>
      <c r="GK23" s="4"/>
      <c r="GL23" s="178"/>
      <c r="GM23" s="230"/>
      <c r="GN23" s="8"/>
      <c r="GO23" s="8"/>
      <c r="GP23" s="8"/>
    </row>
    <row r="24" spans="1:198" ht="23.1" customHeight="1">
      <c r="A24" s="177"/>
      <c r="B24" s="2160"/>
      <c r="C24" s="1568"/>
      <c r="D24" s="1568"/>
      <c r="E24" s="1568"/>
      <c r="F24" s="1568"/>
      <c r="G24" s="1568"/>
      <c r="H24" s="1568"/>
      <c r="I24" s="2161"/>
      <c r="J24" s="181" t="s">
        <v>2310</v>
      </c>
      <c r="K24" s="2153" t="s">
        <v>2311</v>
      </c>
      <c r="L24" s="2154"/>
      <c r="M24" s="2155"/>
      <c r="N24" s="2156"/>
      <c r="O24" s="2156"/>
      <c r="P24" s="2156"/>
      <c r="Q24" s="2156"/>
      <c r="R24" s="2157"/>
      <c r="S24" s="3" t="s">
        <v>2310</v>
      </c>
      <c r="T24" s="2153" t="s">
        <v>2311</v>
      </c>
      <c r="U24" s="2154"/>
      <c r="V24" s="2155"/>
      <c r="W24" s="2158"/>
      <c r="X24" s="2156"/>
      <c r="Y24" s="2156"/>
      <c r="Z24" s="2156"/>
      <c r="AA24" s="2157"/>
      <c r="AB24" s="3" t="s">
        <v>2310</v>
      </c>
      <c r="AC24" s="2153" t="s">
        <v>2311</v>
      </c>
      <c r="AD24" s="2154"/>
      <c r="AE24" s="2155"/>
      <c r="AF24" s="2158"/>
      <c r="AG24" s="2156"/>
      <c r="AH24" s="2156"/>
      <c r="AI24" s="2156"/>
      <c r="AJ24" s="2159"/>
      <c r="AK24" s="4"/>
      <c r="AL24" s="178"/>
      <c r="AM24" s="230"/>
      <c r="AN24" s="8"/>
      <c r="AO24" s="8"/>
      <c r="AP24" s="8"/>
      <c r="AS24" s="225"/>
      <c r="AT24" s="224" t="str">
        <f>IF(OR(AND(N24="",COUNTA(N25)=1),
AND(W24="",COUNTA(W25)=1),
AND(AF24="",COUNTA(AF25)=1)),"未入力です。",
IF(OR(AND(J$10="",COUNTA(N24)=1),AND(S$10="",COUNTA(W24)=1),
AND(AB$10="",COUNTA(AF24)=1)),"棟番号を入力してください。",""))</f>
        <v/>
      </c>
      <c r="AU24" s="224"/>
      <c r="AV24" s="224"/>
      <c r="AW24" s="224"/>
      <c r="AX24" s="224"/>
      <c r="AY24" s="224"/>
      <c r="BA24" s="177"/>
      <c r="BB24" s="2160"/>
      <c r="BC24" s="1568"/>
      <c r="BD24" s="1568"/>
      <c r="BE24" s="1568"/>
      <c r="BF24" s="1568"/>
      <c r="BG24" s="1568"/>
      <c r="BH24" s="1568"/>
      <c r="BI24" s="2161"/>
      <c r="BJ24" s="181" t="s">
        <v>2310</v>
      </c>
      <c r="BK24" s="2153" t="s">
        <v>2311</v>
      </c>
      <c r="BL24" s="2154"/>
      <c r="BM24" s="2155"/>
      <c r="BN24" s="2156"/>
      <c r="BO24" s="2156"/>
      <c r="BP24" s="2156"/>
      <c r="BQ24" s="2156"/>
      <c r="BR24" s="2157"/>
      <c r="BS24" s="3" t="s">
        <v>2310</v>
      </c>
      <c r="BT24" s="2153" t="s">
        <v>2311</v>
      </c>
      <c r="BU24" s="2154"/>
      <c r="BV24" s="2155"/>
      <c r="BW24" s="2158"/>
      <c r="BX24" s="2156"/>
      <c r="BY24" s="2156"/>
      <c r="BZ24" s="2156"/>
      <c r="CA24" s="2157"/>
      <c r="CB24" s="3" t="s">
        <v>2310</v>
      </c>
      <c r="CC24" s="2153" t="s">
        <v>2311</v>
      </c>
      <c r="CD24" s="2154"/>
      <c r="CE24" s="2155"/>
      <c r="CF24" s="2158"/>
      <c r="CG24" s="2156"/>
      <c r="CH24" s="2156"/>
      <c r="CI24" s="2156"/>
      <c r="CJ24" s="2159"/>
      <c r="CK24" s="4"/>
      <c r="CL24" s="178"/>
      <c r="CM24" s="230"/>
      <c r="CN24" s="8"/>
      <c r="CO24" s="8"/>
      <c r="CP24" s="8"/>
      <c r="CS24" s="225"/>
      <c r="CT24" s="224" t="str">
        <f>IF(OR(AND(BN24="",COUNTA(BN25)=1),
AND(BW24="",COUNTA(BW25)=1),
AND(CF24="",COUNTA(CF25)=1)),"未入力です。",
IF(OR(AND(BJ$10="",COUNTA(BN24)=1),AND(BS$10="",COUNTA(BW24)=1),
AND(CB$10="",COUNTA(CF24)=1)),"棟番号を入力してください。",""))</f>
        <v/>
      </c>
      <c r="CU24" s="224"/>
      <c r="CV24" s="224"/>
      <c r="CW24" s="224"/>
      <c r="CX24" s="224"/>
      <c r="CY24" s="224"/>
      <c r="DA24" s="177"/>
      <c r="DB24" s="2160"/>
      <c r="DC24" s="1568"/>
      <c r="DD24" s="1568"/>
      <c r="DE24" s="1568"/>
      <c r="DF24" s="1568"/>
      <c r="DG24" s="1568"/>
      <c r="DH24" s="1568"/>
      <c r="DI24" s="2161"/>
      <c r="DJ24" s="181" t="s">
        <v>2310</v>
      </c>
      <c r="DK24" s="2153" t="s">
        <v>2311</v>
      </c>
      <c r="DL24" s="2154"/>
      <c r="DM24" s="2155"/>
      <c r="DN24" s="2156"/>
      <c r="DO24" s="2156"/>
      <c r="DP24" s="2156"/>
      <c r="DQ24" s="2156"/>
      <c r="DR24" s="2157"/>
      <c r="DS24" s="3" t="s">
        <v>2310</v>
      </c>
      <c r="DT24" s="2153" t="s">
        <v>2311</v>
      </c>
      <c r="DU24" s="2154"/>
      <c r="DV24" s="2155"/>
      <c r="DW24" s="2158"/>
      <c r="DX24" s="2156"/>
      <c r="DY24" s="2156"/>
      <c r="DZ24" s="2156"/>
      <c r="EA24" s="2157"/>
      <c r="EB24" s="3" t="s">
        <v>2310</v>
      </c>
      <c r="EC24" s="2153" t="s">
        <v>2311</v>
      </c>
      <c r="ED24" s="2154"/>
      <c r="EE24" s="2155"/>
      <c r="EF24" s="2158"/>
      <c r="EG24" s="2156"/>
      <c r="EH24" s="2156"/>
      <c r="EI24" s="2156"/>
      <c r="EJ24" s="2159"/>
      <c r="EK24" s="4"/>
      <c r="EL24" s="178"/>
      <c r="EM24" s="230"/>
      <c r="EN24" s="8"/>
      <c r="EO24" s="8"/>
      <c r="EP24" s="8"/>
      <c r="ES24" s="225"/>
      <c r="ET24" s="224" t="str">
        <f>IF(OR(AND(DN24="",COUNTA(DN25)=1),
AND(DW24="",COUNTA(DW25)=1),
AND(EF24="",COUNTA(EF25)=1)),"未入力です。",
IF(OR(AND(DJ$10="",COUNTA(DN24)=1),AND(DS$10="",COUNTA(DW24)=1),
AND(EB$10="",COUNTA(EF24)=1)),"棟番号を入力してください。",""))</f>
        <v/>
      </c>
      <c r="FA24" s="177"/>
      <c r="FB24" s="2160"/>
      <c r="FC24" s="1568"/>
      <c r="FD24" s="1568"/>
      <c r="FE24" s="1568"/>
      <c r="FF24" s="1568"/>
      <c r="FG24" s="1568"/>
      <c r="FH24" s="1568"/>
      <c r="FI24" s="2161"/>
      <c r="FJ24" s="181" t="s">
        <v>2310</v>
      </c>
      <c r="FK24" s="2153" t="s">
        <v>2311</v>
      </c>
      <c r="FL24" s="2154"/>
      <c r="FM24" s="2155"/>
      <c r="FN24" s="2156"/>
      <c r="FO24" s="2156"/>
      <c r="FP24" s="2156"/>
      <c r="FQ24" s="2156"/>
      <c r="FR24" s="2157"/>
      <c r="FS24" s="3" t="s">
        <v>2310</v>
      </c>
      <c r="FT24" s="2153" t="s">
        <v>2311</v>
      </c>
      <c r="FU24" s="2154"/>
      <c r="FV24" s="2155"/>
      <c r="FW24" s="2158"/>
      <c r="FX24" s="2156"/>
      <c r="FY24" s="2156"/>
      <c r="FZ24" s="2156"/>
      <c r="GA24" s="2157"/>
      <c r="GB24" s="3" t="s">
        <v>2310</v>
      </c>
      <c r="GC24" s="2153" t="s">
        <v>2311</v>
      </c>
      <c r="GD24" s="2154"/>
      <c r="GE24" s="2155"/>
      <c r="GF24" s="2158"/>
      <c r="GG24" s="2156"/>
      <c r="GH24" s="2156"/>
      <c r="GI24" s="2156"/>
      <c r="GJ24" s="2159"/>
      <c r="GK24" s="4"/>
      <c r="GL24" s="178"/>
      <c r="GM24" s="230"/>
      <c r="GN24" s="8"/>
      <c r="GO24" s="8"/>
      <c r="GP24" s="8"/>
    </row>
    <row r="25" spans="1:198" ht="23.1" customHeight="1">
      <c r="A25" s="177"/>
      <c r="B25" s="1485"/>
      <c r="C25" s="1486"/>
      <c r="D25" s="1486"/>
      <c r="E25" s="1486"/>
      <c r="F25" s="1486"/>
      <c r="G25" s="1486"/>
      <c r="H25" s="1486"/>
      <c r="I25" s="1487"/>
      <c r="J25" s="179"/>
      <c r="K25" s="2153" t="s">
        <v>2312</v>
      </c>
      <c r="L25" s="2154"/>
      <c r="M25" s="2155"/>
      <c r="N25" s="1443"/>
      <c r="O25" s="1443"/>
      <c r="P25" s="1443"/>
      <c r="Q25" s="1443"/>
      <c r="R25" s="190" t="s">
        <v>47</v>
      </c>
      <c r="S25" s="7"/>
      <c r="T25" s="2153" t="s">
        <v>2312</v>
      </c>
      <c r="U25" s="2154"/>
      <c r="V25" s="2154"/>
      <c r="W25" s="1448"/>
      <c r="X25" s="1443"/>
      <c r="Y25" s="1443"/>
      <c r="Z25" s="1443"/>
      <c r="AA25" s="190" t="s">
        <v>47</v>
      </c>
      <c r="AB25" s="7"/>
      <c r="AC25" s="2153" t="s">
        <v>2312</v>
      </c>
      <c r="AD25" s="2154"/>
      <c r="AE25" s="2154"/>
      <c r="AF25" s="1448"/>
      <c r="AG25" s="1443"/>
      <c r="AH25" s="1443"/>
      <c r="AI25" s="1443"/>
      <c r="AJ25" s="175" t="s">
        <v>47</v>
      </c>
      <c r="AK25" s="4"/>
      <c r="AL25" s="178"/>
      <c r="AM25" s="4"/>
      <c r="AN25" s="8"/>
      <c r="AO25" s="8"/>
      <c r="AP25" s="8"/>
      <c r="AS25" s="225"/>
      <c r="AT25" s="224"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224"/>
      <c r="AV25" s="224"/>
      <c r="AW25" s="224"/>
      <c r="AX25" s="224"/>
      <c r="AY25" s="224"/>
      <c r="BA25" s="177"/>
      <c r="BB25" s="1485"/>
      <c r="BC25" s="1486"/>
      <c r="BD25" s="1486"/>
      <c r="BE25" s="1486"/>
      <c r="BF25" s="1486"/>
      <c r="BG25" s="1486"/>
      <c r="BH25" s="1486"/>
      <c r="BI25" s="1487"/>
      <c r="BJ25" s="179"/>
      <c r="BK25" s="2153" t="s">
        <v>2312</v>
      </c>
      <c r="BL25" s="2154"/>
      <c r="BM25" s="2155"/>
      <c r="BN25" s="1443"/>
      <c r="BO25" s="1443"/>
      <c r="BP25" s="1443"/>
      <c r="BQ25" s="1443"/>
      <c r="BR25" s="190" t="s">
        <v>47</v>
      </c>
      <c r="BS25" s="7"/>
      <c r="BT25" s="2153" t="s">
        <v>2312</v>
      </c>
      <c r="BU25" s="2154"/>
      <c r="BV25" s="2154"/>
      <c r="BW25" s="1448"/>
      <c r="BX25" s="1443"/>
      <c r="BY25" s="1443"/>
      <c r="BZ25" s="1443"/>
      <c r="CA25" s="190" t="s">
        <v>47</v>
      </c>
      <c r="CB25" s="7"/>
      <c r="CC25" s="2153" t="s">
        <v>2312</v>
      </c>
      <c r="CD25" s="2154"/>
      <c r="CE25" s="2154"/>
      <c r="CF25" s="1448"/>
      <c r="CG25" s="1443"/>
      <c r="CH25" s="1443"/>
      <c r="CI25" s="1443"/>
      <c r="CJ25" s="175" t="s">
        <v>47</v>
      </c>
      <c r="CK25" s="4"/>
      <c r="CL25" s="178"/>
      <c r="CM25" s="4"/>
      <c r="CN25" s="8"/>
      <c r="CO25" s="8"/>
      <c r="CP25" s="8"/>
      <c r="CS25" s="225"/>
      <c r="CT25" s="224"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224"/>
      <c r="CV25" s="224"/>
      <c r="CW25" s="224"/>
      <c r="CX25" s="224"/>
      <c r="CY25" s="224"/>
      <c r="DA25" s="177"/>
      <c r="DB25" s="1485"/>
      <c r="DC25" s="1486"/>
      <c r="DD25" s="1486"/>
      <c r="DE25" s="1486"/>
      <c r="DF25" s="1486"/>
      <c r="DG25" s="1486"/>
      <c r="DH25" s="1486"/>
      <c r="DI25" s="1487"/>
      <c r="DJ25" s="179"/>
      <c r="DK25" s="2153" t="s">
        <v>2312</v>
      </c>
      <c r="DL25" s="2154"/>
      <c r="DM25" s="2155"/>
      <c r="DN25" s="1443"/>
      <c r="DO25" s="1443"/>
      <c r="DP25" s="1443"/>
      <c r="DQ25" s="1443"/>
      <c r="DR25" s="190" t="s">
        <v>47</v>
      </c>
      <c r="DS25" s="7"/>
      <c r="DT25" s="2153" t="s">
        <v>2312</v>
      </c>
      <c r="DU25" s="2154"/>
      <c r="DV25" s="2154"/>
      <c r="DW25" s="1448"/>
      <c r="DX25" s="1443"/>
      <c r="DY25" s="1443"/>
      <c r="DZ25" s="1443"/>
      <c r="EA25" s="190" t="s">
        <v>47</v>
      </c>
      <c r="EB25" s="7"/>
      <c r="EC25" s="2153" t="s">
        <v>2312</v>
      </c>
      <c r="ED25" s="2154"/>
      <c r="EE25" s="2154"/>
      <c r="EF25" s="1448"/>
      <c r="EG25" s="1443"/>
      <c r="EH25" s="1443"/>
      <c r="EI25" s="1443"/>
      <c r="EJ25" s="175" t="s">
        <v>47</v>
      </c>
      <c r="EK25" s="4"/>
      <c r="EL25" s="178"/>
      <c r="EM25" s="4"/>
      <c r="EN25" s="8"/>
      <c r="EO25" s="8"/>
      <c r="EP25" s="8"/>
      <c r="ES25" s="225"/>
      <c r="ET25" s="224"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77"/>
      <c r="FB25" s="1485"/>
      <c r="FC25" s="1486"/>
      <c r="FD25" s="1486"/>
      <c r="FE25" s="1486"/>
      <c r="FF25" s="1486"/>
      <c r="FG25" s="1486"/>
      <c r="FH25" s="1486"/>
      <c r="FI25" s="1487"/>
      <c r="FJ25" s="179"/>
      <c r="FK25" s="2153" t="s">
        <v>2312</v>
      </c>
      <c r="FL25" s="2154"/>
      <c r="FM25" s="2155"/>
      <c r="FN25" s="1443"/>
      <c r="FO25" s="1443"/>
      <c r="FP25" s="1443"/>
      <c r="FQ25" s="1443"/>
      <c r="FR25" s="190" t="s">
        <v>47</v>
      </c>
      <c r="FS25" s="7"/>
      <c r="FT25" s="2153" t="s">
        <v>2312</v>
      </c>
      <c r="FU25" s="2154"/>
      <c r="FV25" s="2154"/>
      <c r="FW25" s="1448"/>
      <c r="FX25" s="1443"/>
      <c r="FY25" s="1443"/>
      <c r="FZ25" s="1443"/>
      <c r="GA25" s="190" t="s">
        <v>47</v>
      </c>
      <c r="GB25" s="7"/>
      <c r="GC25" s="2153" t="s">
        <v>2312</v>
      </c>
      <c r="GD25" s="2154"/>
      <c r="GE25" s="2154"/>
      <c r="GF25" s="1448"/>
      <c r="GG25" s="1443"/>
      <c r="GH25" s="1443"/>
      <c r="GI25" s="1443"/>
      <c r="GJ25" s="175" t="s">
        <v>47</v>
      </c>
      <c r="GK25" s="4"/>
      <c r="GL25" s="178"/>
      <c r="GM25" s="4"/>
      <c r="GN25" s="8"/>
      <c r="GO25" s="8"/>
      <c r="GP25" s="8"/>
    </row>
    <row r="26" spans="1:198" ht="23.1" customHeight="1">
      <c r="A26" s="177"/>
      <c r="B26" s="1489" t="s">
        <v>2450</v>
      </c>
      <c r="C26" s="1490"/>
      <c r="D26" s="1490"/>
      <c r="E26" s="1490"/>
      <c r="F26" s="1490"/>
      <c r="G26" s="1490"/>
      <c r="H26" s="1490"/>
      <c r="I26" s="1490"/>
      <c r="J26" s="182"/>
      <c r="K26" s="1451"/>
      <c r="L26" s="1451"/>
      <c r="M26" s="1451"/>
      <c r="N26" s="1451"/>
      <c r="O26" s="1451"/>
      <c r="P26" s="1443" t="s">
        <v>48</v>
      </c>
      <c r="Q26" s="1443"/>
      <c r="R26" s="190"/>
      <c r="S26" s="189"/>
      <c r="T26" s="1451"/>
      <c r="U26" s="1451"/>
      <c r="V26" s="1451"/>
      <c r="W26" s="1451"/>
      <c r="X26" s="1451"/>
      <c r="Y26" s="1443" t="s">
        <v>48</v>
      </c>
      <c r="Z26" s="1443"/>
      <c r="AA26" s="190"/>
      <c r="AB26" s="189"/>
      <c r="AC26" s="1451"/>
      <c r="AD26" s="1451"/>
      <c r="AE26" s="1451"/>
      <c r="AF26" s="1451"/>
      <c r="AG26" s="1451"/>
      <c r="AH26" s="1443" t="s">
        <v>48</v>
      </c>
      <c r="AI26" s="1443"/>
      <c r="AJ26" s="175"/>
      <c r="AK26" s="4"/>
      <c r="AL26" s="178"/>
      <c r="AM26" s="230"/>
      <c r="AN26" s="8"/>
      <c r="AO26" s="8"/>
      <c r="AP26" s="8"/>
      <c r="AS26" s="225">
        <f>COUNTIF(AN25:AN30, TRUE)</f>
        <v>0</v>
      </c>
      <c r="AT26" s="224" t="str">
        <f>IF(OR(AND(J$10&lt;&gt;"",COUNTA(K26)=0),
AND(S$10&lt;&gt;"",COUNTA(T26)=0),
AND(AB$10&lt;&gt;"",COUNTA(AC26)=0)),"未入力があります。",
IF(OR(AND(J$10="",COUNTA(K26)=1),AND(S$10="",COUNTA(T26)=1),
AND(AB$10="",COUNTA(AC26)=1)),"棟番号を入力してください。","")
)</f>
        <v/>
      </c>
      <c r="AU26" s="224"/>
      <c r="AV26" s="224"/>
      <c r="AW26" s="224"/>
      <c r="AX26" s="224"/>
      <c r="AY26" s="224"/>
      <c r="BA26" s="177"/>
      <c r="BB26" s="1489" t="s">
        <v>2450</v>
      </c>
      <c r="BC26" s="1490"/>
      <c r="BD26" s="1490"/>
      <c r="BE26" s="1490"/>
      <c r="BF26" s="1490"/>
      <c r="BG26" s="1490"/>
      <c r="BH26" s="1490"/>
      <c r="BI26" s="1490"/>
      <c r="BJ26" s="182"/>
      <c r="BK26" s="1451"/>
      <c r="BL26" s="1451"/>
      <c r="BM26" s="1451"/>
      <c r="BN26" s="1451"/>
      <c r="BO26" s="1451"/>
      <c r="BP26" s="1443" t="s">
        <v>48</v>
      </c>
      <c r="BQ26" s="1443"/>
      <c r="BR26" s="190"/>
      <c r="BS26" s="189"/>
      <c r="BT26" s="1451"/>
      <c r="BU26" s="1451"/>
      <c r="BV26" s="1451"/>
      <c r="BW26" s="1451"/>
      <c r="BX26" s="1451"/>
      <c r="BY26" s="1443" t="s">
        <v>48</v>
      </c>
      <c r="BZ26" s="1443"/>
      <c r="CA26" s="190"/>
      <c r="CB26" s="189"/>
      <c r="CC26" s="1451"/>
      <c r="CD26" s="1451"/>
      <c r="CE26" s="1451"/>
      <c r="CF26" s="1451"/>
      <c r="CG26" s="1451"/>
      <c r="CH26" s="1443" t="s">
        <v>48</v>
      </c>
      <c r="CI26" s="1443"/>
      <c r="CJ26" s="175"/>
      <c r="CK26" s="4"/>
      <c r="CL26" s="178"/>
      <c r="CM26" s="230"/>
      <c r="CN26" s="8"/>
      <c r="CO26" s="8"/>
      <c r="CP26" s="8"/>
      <c r="CS26" s="225">
        <f>COUNTIF(CN25:CN30, TRUE)</f>
        <v>0</v>
      </c>
      <c r="CT26" s="224" t="str">
        <f>IF(OR(AND(BJ$10&lt;&gt;"",COUNTA(BK26)=0),
AND(BS$10&lt;&gt;"",COUNTA(BT26)=0),
AND(CB$10&lt;&gt;"",COUNTA(CC26)=0)),"未入力があります。",
IF(OR(AND(BJ$10="",COUNTA(BK26)=1),AND(BS$10="",COUNTA(BT26)=1),
AND(CB$10="",COUNTA(CC26)=1)),"棟番号を入力してください。","")
)</f>
        <v/>
      </c>
      <c r="CU26" s="224"/>
      <c r="CV26" s="224"/>
      <c r="CW26" s="224"/>
      <c r="CX26" s="224"/>
      <c r="CY26" s="224"/>
      <c r="DA26" s="177"/>
      <c r="DB26" s="1489" t="s">
        <v>2450</v>
      </c>
      <c r="DC26" s="1490"/>
      <c r="DD26" s="1490"/>
      <c r="DE26" s="1490"/>
      <c r="DF26" s="1490"/>
      <c r="DG26" s="1490"/>
      <c r="DH26" s="1490"/>
      <c r="DI26" s="1490"/>
      <c r="DJ26" s="182"/>
      <c r="DK26" s="1451"/>
      <c r="DL26" s="1451"/>
      <c r="DM26" s="1451"/>
      <c r="DN26" s="1451"/>
      <c r="DO26" s="1451"/>
      <c r="DP26" s="1443" t="s">
        <v>48</v>
      </c>
      <c r="DQ26" s="1443"/>
      <c r="DR26" s="190"/>
      <c r="DS26" s="189"/>
      <c r="DT26" s="1451"/>
      <c r="DU26" s="1451"/>
      <c r="DV26" s="1451"/>
      <c r="DW26" s="1451"/>
      <c r="DX26" s="1451"/>
      <c r="DY26" s="1443" t="s">
        <v>48</v>
      </c>
      <c r="DZ26" s="1443"/>
      <c r="EA26" s="190"/>
      <c r="EB26" s="189"/>
      <c r="EC26" s="1451"/>
      <c r="ED26" s="1451"/>
      <c r="EE26" s="1451"/>
      <c r="EF26" s="1451"/>
      <c r="EG26" s="1451"/>
      <c r="EH26" s="1443" t="s">
        <v>48</v>
      </c>
      <c r="EI26" s="1443"/>
      <c r="EJ26" s="175"/>
      <c r="EK26" s="4"/>
      <c r="EL26" s="178"/>
      <c r="EM26" s="230"/>
      <c r="EN26" s="8"/>
      <c r="EO26" s="8"/>
      <c r="EP26" s="8"/>
      <c r="ES26" s="225">
        <f>COUNTIF(EN25:EN30, TRUE)</f>
        <v>0</v>
      </c>
      <c r="ET26" s="224" t="str">
        <f>IF(OR(AND(DJ$10&lt;&gt;"",COUNTA(DK26)=0),
AND(DS$10&lt;&gt;"",COUNTA(DT26)=0),
AND(EB$10&lt;&gt;"",COUNTA(EC26)=0)),"未入力があります。",
IF(OR(AND(DJ$10="",COUNTA(DK26)=1),AND(DS$10="",COUNTA(DT26)=1),
AND(EB$10="",COUNTA(EC26)=1)),"棟番号を入力してください。","")
)</f>
        <v/>
      </c>
      <c r="FA26" s="177"/>
      <c r="FB26" s="1489" t="s">
        <v>2450</v>
      </c>
      <c r="FC26" s="1490"/>
      <c r="FD26" s="1490"/>
      <c r="FE26" s="1490"/>
      <c r="FF26" s="1490"/>
      <c r="FG26" s="1490"/>
      <c r="FH26" s="1490"/>
      <c r="FI26" s="1490"/>
      <c r="FJ26" s="182"/>
      <c r="FK26" s="1451"/>
      <c r="FL26" s="1451"/>
      <c r="FM26" s="1451"/>
      <c r="FN26" s="1451"/>
      <c r="FO26" s="1451"/>
      <c r="FP26" s="1443" t="s">
        <v>48</v>
      </c>
      <c r="FQ26" s="1443"/>
      <c r="FR26" s="190"/>
      <c r="FS26" s="189"/>
      <c r="FT26" s="1451"/>
      <c r="FU26" s="1451"/>
      <c r="FV26" s="1451"/>
      <c r="FW26" s="1451"/>
      <c r="FX26" s="1451"/>
      <c r="FY26" s="1443" t="s">
        <v>48</v>
      </c>
      <c r="FZ26" s="1443"/>
      <c r="GA26" s="190"/>
      <c r="GB26" s="189"/>
      <c r="GC26" s="1451"/>
      <c r="GD26" s="1451"/>
      <c r="GE26" s="1451"/>
      <c r="GF26" s="1451"/>
      <c r="GG26" s="1451"/>
      <c r="GH26" s="1443" t="s">
        <v>48</v>
      </c>
      <c r="GI26" s="1443"/>
      <c r="GJ26" s="175"/>
      <c r="GK26" s="4"/>
      <c r="GL26" s="178"/>
      <c r="GM26" s="230"/>
      <c r="GN26" s="8"/>
      <c r="GO26" s="8"/>
      <c r="GP26" s="8"/>
    </row>
    <row r="27" spans="1:198" ht="8.4499999999999993" hidden="1" customHeight="1">
      <c r="A27" s="177"/>
      <c r="B27" s="1491"/>
      <c r="C27" s="1492"/>
      <c r="D27" s="1492"/>
      <c r="E27" s="1492"/>
      <c r="F27" s="1492"/>
      <c r="G27" s="1492"/>
      <c r="H27" s="1492"/>
      <c r="I27" s="1492"/>
      <c r="J27" s="177"/>
      <c r="K27" s="240"/>
      <c r="L27" s="240"/>
      <c r="M27" s="240"/>
      <c r="N27" s="240"/>
      <c r="O27" s="231"/>
      <c r="P27" s="231"/>
      <c r="Q27" s="4"/>
      <c r="R27" s="196"/>
      <c r="S27" s="195"/>
      <c r="T27" s="240"/>
      <c r="U27" s="240"/>
      <c r="V27" s="240"/>
      <c r="W27" s="240"/>
      <c r="X27" s="231"/>
      <c r="Y27" s="231"/>
      <c r="Z27" s="4"/>
      <c r="AA27" s="196"/>
      <c r="AB27" s="195"/>
      <c r="AC27" s="240"/>
      <c r="AD27" s="240"/>
      <c r="AE27" s="240"/>
      <c r="AF27" s="240"/>
      <c r="AG27" s="231"/>
      <c r="AH27" s="231"/>
      <c r="AI27" s="4"/>
      <c r="AJ27" s="178"/>
      <c r="AK27" s="4"/>
      <c r="AL27" s="178"/>
      <c r="AM27" s="230"/>
      <c r="AN27" s="8"/>
      <c r="AO27" s="8"/>
      <c r="AP27" s="8"/>
      <c r="AS27" s="225">
        <f>COUNTIF(AO25:AO30, TRUE)</f>
        <v>0</v>
      </c>
      <c r="AT27" s="224" t="str">
        <f>IFERROR(IF(AND($T$22&lt;&gt;"",AS27&gt;=2),"選択は1つまでです（2列目）。",IF(AND($T$22&lt;&gt;"",AS27=0),"未入力があります（2列目）。",IF(AND($T$22="",AS27&gt;0),"棟番号を入力してください（2列目）。",""))),"")</f>
        <v>未入力があります（2列目）。</v>
      </c>
      <c r="AU27" s="224"/>
      <c r="AV27" s="224"/>
      <c r="AW27" s="224"/>
      <c r="AX27" s="224"/>
      <c r="AY27" s="224"/>
      <c r="BA27" s="177"/>
      <c r="BB27" s="1491"/>
      <c r="BC27" s="1492"/>
      <c r="BD27" s="1492"/>
      <c r="BE27" s="1492"/>
      <c r="BF27" s="1492"/>
      <c r="BG27" s="1492"/>
      <c r="BH27" s="1492"/>
      <c r="BI27" s="1492"/>
      <c r="BJ27" s="177"/>
      <c r="BK27" s="240"/>
      <c r="BL27" s="240"/>
      <c r="BM27" s="240"/>
      <c r="BN27" s="240"/>
      <c r="BO27" s="231"/>
      <c r="BP27" s="231"/>
      <c r="BQ27" s="4"/>
      <c r="BR27" s="196"/>
      <c r="BS27" s="195"/>
      <c r="BT27" s="240"/>
      <c r="BU27" s="240"/>
      <c r="BV27" s="240"/>
      <c r="BW27" s="240"/>
      <c r="BX27" s="231"/>
      <c r="BY27" s="231"/>
      <c r="BZ27" s="4"/>
      <c r="CA27" s="196"/>
      <c r="CB27" s="195"/>
      <c r="CC27" s="240"/>
      <c r="CD27" s="240"/>
      <c r="CE27" s="240"/>
      <c r="CF27" s="240"/>
      <c r="CG27" s="231"/>
      <c r="CH27" s="231"/>
      <c r="CI27" s="4"/>
      <c r="CJ27" s="178"/>
      <c r="CK27" s="4"/>
      <c r="CL27" s="178"/>
      <c r="CM27" s="230"/>
      <c r="CN27" s="8"/>
      <c r="CO27" s="8"/>
      <c r="CP27" s="8"/>
      <c r="CS27" s="225">
        <f>COUNTIF(CO25:CO30, TRUE)</f>
        <v>0</v>
      </c>
      <c r="CT27" s="224" t="str">
        <f>IFERROR(IF(AND($T$22&lt;&gt;"",CS27&gt;=2),"選択は1つまでです（2列目）。",IF(AND($T$22&lt;&gt;"",CS27=0),"未入力があります（2列目）。",IF(AND($T$22="",CS27&gt;0),"棟番号を入力してください（2列目）。",""))),"")</f>
        <v>未入力があります（2列目）。</v>
      </c>
      <c r="CU27" s="224"/>
      <c r="CV27" s="224"/>
      <c r="CW27" s="224"/>
      <c r="CX27" s="224"/>
      <c r="CY27" s="224"/>
      <c r="DA27" s="177"/>
      <c r="DB27" s="1491"/>
      <c r="DC27" s="1492"/>
      <c r="DD27" s="1492"/>
      <c r="DE27" s="1492"/>
      <c r="DF27" s="1492"/>
      <c r="DG27" s="1492"/>
      <c r="DH27" s="1492"/>
      <c r="DI27" s="1492"/>
      <c r="DJ27" s="177"/>
      <c r="DK27" s="240"/>
      <c r="DL27" s="240"/>
      <c r="DM27" s="240"/>
      <c r="DN27" s="240"/>
      <c r="DO27" s="231"/>
      <c r="DP27" s="231"/>
      <c r="DQ27" s="4"/>
      <c r="DR27" s="196"/>
      <c r="DS27" s="195"/>
      <c r="DT27" s="240"/>
      <c r="DU27" s="240"/>
      <c r="DV27" s="240"/>
      <c r="DW27" s="240"/>
      <c r="DX27" s="231"/>
      <c r="DY27" s="231"/>
      <c r="DZ27" s="4"/>
      <c r="EA27" s="196"/>
      <c r="EB27" s="195"/>
      <c r="EC27" s="240"/>
      <c r="ED27" s="240"/>
      <c r="EE27" s="240"/>
      <c r="EF27" s="240"/>
      <c r="EG27" s="231"/>
      <c r="EH27" s="231"/>
      <c r="EI27" s="4"/>
      <c r="EJ27" s="178"/>
      <c r="EK27" s="4"/>
      <c r="EL27" s="178"/>
      <c r="EM27" s="230"/>
      <c r="EN27" s="8"/>
      <c r="EO27" s="8"/>
      <c r="EP27" s="8"/>
      <c r="ES27" s="225">
        <f>COUNTIF(EO25:EO30, TRUE)</f>
        <v>0</v>
      </c>
      <c r="ET27" s="224" t="str">
        <f>IFERROR(IF(AND($T$22&lt;&gt;"",ES27&gt;=2),"選択は1つまでです（2列目）。",IF(AND($T$22&lt;&gt;"",ES27=0),"未入力があります（2列目）。",IF(AND($T$22="",ES27&gt;0),"棟番号を入力してください（2列目）。",""))),"")</f>
        <v>未入力があります（2列目）。</v>
      </c>
      <c r="FA27" s="177"/>
      <c r="FB27" s="1491"/>
      <c r="FC27" s="1492"/>
      <c r="FD27" s="1492"/>
      <c r="FE27" s="1492"/>
      <c r="FF27" s="1492"/>
      <c r="FG27" s="1492"/>
      <c r="FH27" s="1492"/>
      <c r="FI27" s="1492"/>
      <c r="FJ27" s="177"/>
      <c r="FK27" s="240"/>
      <c r="FL27" s="240"/>
      <c r="FM27" s="240"/>
      <c r="FN27" s="240"/>
      <c r="FO27" s="231"/>
      <c r="FP27" s="231"/>
      <c r="FQ27" s="4"/>
      <c r="FR27" s="196"/>
      <c r="FS27" s="195"/>
      <c r="FT27" s="240"/>
      <c r="FU27" s="240"/>
      <c r="FV27" s="240"/>
      <c r="FW27" s="240"/>
      <c r="FX27" s="231"/>
      <c r="FY27" s="231"/>
      <c r="FZ27" s="4"/>
      <c r="GA27" s="196"/>
      <c r="GB27" s="195"/>
      <c r="GC27" s="240"/>
      <c r="GD27" s="240"/>
      <c r="GE27" s="240"/>
      <c r="GF27" s="240"/>
      <c r="GG27" s="231"/>
      <c r="GH27" s="231"/>
      <c r="GI27" s="4"/>
      <c r="GJ27" s="178"/>
      <c r="GK27" s="4"/>
      <c r="GL27" s="178"/>
      <c r="GM27" s="230"/>
      <c r="GN27" s="8"/>
      <c r="GO27" s="8"/>
      <c r="GP27" s="8"/>
    </row>
    <row r="28" spans="1:198" ht="17.45" customHeight="1">
      <c r="A28" s="177"/>
      <c r="B28" s="1493"/>
      <c r="C28" s="1494"/>
      <c r="D28" s="1494"/>
      <c r="E28" s="1494"/>
      <c r="F28" s="1494"/>
      <c r="G28" s="1494"/>
      <c r="H28" s="1494"/>
      <c r="I28" s="1494"/>
      <c r="J28" s="179"/>
      <c r="K28" s="236"/>
      <c r="M28" s="236"/>
      <c r="N28" s="251" t="s">
        <v>2265</v>
      </c>
      <c r="O28" s="188"/>
      <c r="P28" s="188"/>
      <c r="Q28" s="7"/>
      <c r="R28" s="194"/>
      <c r="S28" s="193"/>
      <c r="T28" s="236"/>
      <c r="V28" s="236"/>
      <c r="W28" s="251" t="s">
        <v>2265</v>
      </c>
      <c r="X28" s="188"/>
      <c r="Y28" s="188"/>
      <c r="Z28" s="7"/>
      <c r="AA28" s="194"/>
      <c r="AB28" s="193"/>
      <c r="AC28" s="236"/>
      <c r="AE28" s="236"/>
      <c r="AF28" s="251" t="s">
        <v>2265</v>
      </c>
      <c r="AG28" s="188"/>
      <c r="AH28" s="188"/>
      <c r="AI28" s="7"/>
      <c r="AJ28" s="180"/>
      <c r="AK28" s="4"/>
      <c r="AL28" s="178"/>
      <c r="AM28" s="230"/>
      <c r="AN28" s="8" t="b">
        <v>0</v>
      </c>
      <c r="AO28" s="8" t="b">
        <v>0</v>
      </c>
      <c r="AP28" s="8" t="b">
        <v>0</v>
      </c>
      <c r="AS28" s="225"/>
      <c r="BA28" s="177"/>
      <c r="BB28" s="1493"/>
      <c r="BC28" s="1494"/>
      <c r="BD28" s="1494"/>
      <c r="BE28" s="1494"/>
      <c r="BF28" s="1494"/>
      <c r="BG28" s="1494"/>
      <c r="BH28" s="1494"/>
      <c r="BI28" s="1494"/>
      <c r="BJ28" s="179"/>
      <c r="BK28" s="236"/>
      <c r="BM28" s="236"/>
      <c r="BN28" s="251" t="s">
        <v>2265</v>
      </c>
      <c r="BO28" s="188"/>
      <c r="BP28" s="188"/>
      <c r="BQ28" s="7"/>
      <c r="BR28" s="194"/>
      <c r="BS28" s="193"/>
      <c r="BT28" s="236"/>
      <c r="BV28" s="236"/>
      <c r="BW28" s="251" t="s">
        <v>2265</v>
      </c>
      <c r="BX28" s="188"/>
      <c r="BY28" s="188"/>
      <c r="BZ28" s="7"/>
      <c r="CA28" s="194"/>
      <c r="CB28" s="193"/>
      <c r="CC28" s="236"/>
      <c r="CE28" s="236"/>
      <c r="CF28" s="251" t="s">
        <v>2265</v>
      </c>
      <c r="CG28" s="188"/>
      <c r="CH28" s="188"/>
      <c r="CI28" s="7"/>
      <c r="CJ28" s="180"/>
      <c r="CK28" s="4"/>
      <c r="CL28" s="178"/>
      <c r="CM28" s="230"/>
      <c r="CN28" s="8" t="b">
        <v>0</v>
      </c>
      <c r="CO28" s="8" t="b">
        <v>0</v>
      </c>
      <c r="CP28" s="8" t="b">
        <v>0</v>
      </c>
      <c r="CS28" s="225"/>
      <c r="DA28" s="177"/>
      <c r="DB28" s="1493"/>
      <c r="DC28" s="1494"/>
      <c r="DD28" s="1494"/>
      <c r="DE28" s="1494"/>
      <c r="DF28" s="1494"/>
      <c r="DG28" s="1494"/>
      <c r="DH28" s="1494"/>
      <c r="DI28" s="1494"/>
      <c r="DJ28" s="179"/>
      <c r="DK28" s="236"/>
      <c r="DM28" s="236"/>
      <c r="DN28" s="251" t="s">
        <v>2265</v>
      </c>
      <c r="DO28" s="188"/>
      <c r="DP28" s="188"/>
      <c r="DQ28" s="7"/>
      <c r="DR28" s="194"/>
      <c r="DS28" s="193"/>
      <c r="DT28" s="236"/>
      <c r="DV28" s="236"/>
      <c r="DW28" s="251" t="s">
        <v>2265</v>
      </c>
      <c r="DX28" s="188"/>
      <c r="DY28" s="188"/>
      <c r="DZ28" s="7"/>
      <c r="EA28" s="194"/>
      <c r="EB28" s="193"/>
      <c r="EC28" s="236"/>
      <c r="EE28" s="236"/>
      <c r="EF28" s="251" t="s">
        <v>2265</v>
      </c>
      <c r="EG28" s="188"/>
      <c r="EH28" s="188"/>
      <c r="EI28" s="7"/>
      <c r="EJ28" s="180"/>
      <c r="EK28" s="4"/>
      <c r="EL28" s="178"/>
      <c r="EM28" s="230"/>
      <c r="EN28" s="8" t="b">
        <v>0</v>
      </c>
      <c r="EO28" s="8" t="b">
        <v>0</v>
      </c>
      <c r="EP28" s="8" t="b">
        <v>0</v>
      </c>
      <c r="ES28" s="225"/>
      <c r="FA28" s="177"/>
      <c r="FB28" s="1493"/>
      <c r="FC28" s="1494"/>
      <c r="FD28" s="1494"/>
      <c r="FE28" s="1494"/>
      <c r="FF28" s="1494"/>
      <c r="FG28" s="1494"/>
      <c r="FH28" s="1494"/>
      <c r="FI28" s="1494"/>
      <c r="FJ28" s="179"/>
      <c r="FK28" s="236"/>
      <c r="FM28" s="236"/>
      <c r="FN28" s="251" t="s">
        <v>2265</v>
      </c>
      <c r="FO28" s="188"/>
      <c r="FP28" s="188"/>
      <c r="FQ28" s="7"/>
      <c r="FR28" s="194"/>
      <c r="FS28" s="193"/>
      <c r="FT28" s="236"/>
      <c r="FV28" s="236"/>
      <c r="FW28" s="251" t="s">
        <v>2265</v>
      </c>
      <c r="FX28" s="188"/>
      <c r="FY28" s="188"/>
      <c r="FZ28" s="7"/>
      <c r="GA28" s="194"/>
      <c r="GB28" s="193"/>
      <c r="GC28" s="236"/>
      <c r="GE28" s="236"/>
      <c r="GF28" s="251" t="s">
        <v>2265</v>
      </c>
      <c r="GG28" s="188"/>
      <c r="GH28" s="188"/>
      <c r="GI28" s="7"/>
      <c r="GJ28" s="180"/>
      <c r="GK28" s="4"/>
      <c r="GL28" s="178"/>
      <c r="GM28" s="230"/>
      <c r="GN28" s="8" t="b">
        <v>0</v>
      </c>
      <c r="GO28" s="8" t="b">
        <v>0</v>
      </c>
      <c r="GP28" s="8" t="b">
        <v>0</v>
      </c>
    </row>
    <row r="29" spans="1:198" ht="11.45" customHeight="1">
      <c r="A29" s="177"/>
      <c r="B29" s="1482" t="s">
        <v>2451</v>
      </c>
      <c r="C29" s="1483"/>
      <c r="D29" s="1483"/>
      <c r="E29" s="1483"/>
      <c r="F29" s="1483"/>
      <c r="G29" s="1483"/>
      <c r="H29" s="1483"/>
      <c r="I29" s="1483"/>
      <c r="J29" s="181"/>
      <c r="K29" s="185"/>
      <c r="L29" s="185"/>
      <c r="M29" s="185"/>
      <c r="N29" s="185"/>
      <c r="O29" s="185"/>
      <c r="P29" s="185"/>
      <c r="Q29" s="3"/>
      <c r="R29" s="192"/>
      <c r="S29" s="191"/>
      <c r="T29" s="185"/>
      <c r="U29" s="185"/>
      <c r="V29" s="185"/>
      <c r="W29" s="185"/>
      <c r="X29" s="185"/>
      <c r="Y29" s="185"/>
      <c r="Z29" s="3"/>
      <c r="AA29" s="192"/>
      <c r="AB29" s="191"/>
      <c r="AC29" s="185"/>
      <c r="AD29" s="185"/>
      <c r="AE29" s="185"/>
      <c r="AF29" s="185"/>
      <c r="AG29" s="185"/>
      <c r="AH29" s="185"/>
      <c r="AI29" s="3"/>
      <c r="AJ29" s="176"/>
      <c r="AK29" s="4"/>
      <c r="AL29" s="178"/>
      <c r="AM29" s="230"/>
      <c r="AN29" s="8"/>
      <c r="AO29" s="8"/>
      <c r="AP29" s="8"/>
      <c r="AS29" s="225"/>
      <c r="BA29" s="177"/>
      <c r="BB29" s="1482" t="s">
        <v>2451</v>
      </c>
      <c r="BC29" s="1483"/>
      <c r="BD29" s="1483"/>
      <c r="BE29" s="1483"/>
      <c r="BF29" s="1483"/>
      <c r="BG29" s="1483"/>
      <c r="BH29" s="1483"/>
      <c r="BI29" s="1483"/>
      <c r="BJ29" s="181"/>
      <c r="BK29" s="185"/>
      <c r="BL29" s="185"/>
      <c r="BM29" s="185"/>
      <c r="BN29" s="185"/>
      <c r="BO29" s="185"/>
      <c r="BP29" s="185"/>
      <c r="BQ29" s="3"/>
      <c r="BR29" s="192"/>
      <c r="BS29" s="191"/>
      <c r="BT29" s="185"/>
      <c r="BU29" s="185"/>
      <c r="BV29" s="185"/>
      <c r="BW29" s="185"/>
      <c r="BX29" s="185"/>
      <c r="BY29" s="185"/>
      <c r="BZ29" s="3"/>
      <c r="CA29" s="192"/>
      <c r="CB29" s="191"/>
      <c r="CC29" s="185"/>
      <c r="CD29" s="185"/>
      <c r="CE29" s="185"/>
      <c r="CF29" s="185"/>
      <c r="CG29" s="185"/>
      <c r="CH29" s="185"/>
      <c r="CI29" s="3"/>
      <c r="CJ29" s="176"/>
      <c r="CK29" s="4"/>
      <c r="CL29" s="178"/>
      <c r="CM29" s="230"/>
      <c r="CN29" s="8"/>
      <c r="CO29" s="8"/>
      <c r="CP29" s="8"/>
      <c r="CS29" s="225"/>
      <c r="DA29" s="177"/>
      <c r="DB29" s="1482" t="s">
        <v>2451</v>
      </c>
      <c r="DC29" s="1483"/>
      <c r="DD29" s="1483"/>
      <c r="DE29" s="1483"/>
      <c r="DF29" s="1483"/>
      <c r="DG29" s="1483"/>
      <c r="DH29" s="1483"/>
      <c r="DI29" s="1483"/>
      <c r="DJ29" s="181"/>
      <c r="DK29" s="185"/>
      <c r="DL29" s="185"/>
      <c r="DM29" s="185"/>
      <c r="DN29" s="185"/>
      <c r="DO29" s="185"/>
      <c r="DP29" s="185"/>
      <c r="DQ29" s="3"/>
      <c r="DR29" s="192"/>
      <c r="DS29" s="191"/>
      <c r="DT29" s="185"/>
      <c r="DU29" s="185"/>
      <c r="DV29" s="185"/>
      <c r="DW29" s="185"/>
      <c r="DX29" s="185"/>
      <c r="DY29" s="185"/>
      <c r="DZ29" s="3"/>
      <c r="EA29" s="192"/>
      <c r="EB29" s="191"/>
      <c r="EC29" s="185"/>
      <c r="ED29" s="185"/>
      <c r="EE29" s="185"/>
      <c r="EF29" s="185"/>
      <c r="EG29" s="185"/>
      <c r="EH29" s="185"/>
      <c r="EI29" s="3"/>
      <c r="EJ29" s="176"/>
      <c r="EK29" s="4"/>
      <c r="EL29" s="178"/>
      <c r="EM29" s="230"/>
      <c r="EN29" s="8"/>
      <c r="EO29" s="8"/>
      <c r="EP29" s="8"/>
      <c r="ES29" s="225"/>
      <c r="FA29" s="177"/>
      <c r="FB29" s="1482" t="s">
        <v>2451</v>
      </c>
      <c r="FC29" s="1483"/>
      <c r="FD29" s="1483"/>
      <c r="FE29" s="1483"/>
      <c r="FF29" s="1483"/>
      <c r="FG29" s="1483"/>
      <c r="FH29" s="1483"/>
      <c r="FI29" s="1483"/>
      <c r="FJ29" s="181"/>
      <c r="FK29" s="185"/>
      <c r="FL29" s="185"/>
      <c r="FM29" s="185"/>
      <c r="FN29" s="185"/>
      <c r="FO29" s="185"/>
      <c r="FP29" s="185"/>
      <c r="FQ29" s="3"/>
      <c r="FR29" s="192"/>
      <c r="FS29" s="191"/>
      <c r="FT29" s="185"/>
      <c r="FU29" s="185"/>
      <c r="FV29" s="185"/>
      <c r="FW29" s="185"/>
      <c r="FX29" s="185"/>
      <c r="FY29" s="185"/>
      <c r="FZ29" s="3"/>
      <c r="GA29" s="192"/>
      <c r="GB29" s="191"/>
      <c r="GC29" s="185"/>
      <c r="GD29" s="185"/>
      <c r="GE29" s="185"/>
      <c r="GF29" s="185"/>
      <c r="GG29" s="185"/>
      <c r="GH29" s="185"/>
      <c r="GI29" s="3"/>
      <c r="GJ29" s="176"/>
      <c r="GK29" s="4"/>
      <c r="GL29" s="178"/>
      <c r="GM29" s="230"/>
      <c r="GN29" s="8"/>
      <c r="GO29" s="8"/>
      <c r="GP29" s="8"/>
    </row>
    <row r="30" spans="1:198" ht="18.95" customHeight="1">
      <c r="A30" s="177"/>
      <c r="B30" s="1485"/>
      <c r="C30" s="1486"/>
      <c r="D30" s="1486"/>
      <c r="E30" s="1486"/>
      <c r="F30" s="1486"/>
      <c r="G30" s="1486"/>
      <c r="H30" s="1486"/>
      <c r="I30" s="1486"/>
      <c r="J30" s="179"/>
      <c r="K30" s="1419"/>
      <c r="L30" s="1419"/>
      <c r="M30" s="1419"/>
      <c r="N30" s="1419"/>
      <c r="O30" s="1419"/>
      <c r="P30" s="1419" t="s">
        <v>2109</v>
      </c>
      <c r="Q30" s="1419"/>
      <c r="R30" s="194"/>
      <c r="S30" s="193"/>
      <c r="T30" s="1419"/>
      <c r="U30" s="1419"/>
      <c r="V30" s="1419"/>
      <c r="W30" s="1419"/>
      <c r="X30" s="1419"/>
      <c r="Y30" s="1419" t="s">
        <v>2109</v>
      </c>
      <c r="Z30" s="1419"/>
      <c r="AA30" s="194"/>
      <c r="AB30" s="193"/>
      <c r="AC30" s="1419"/>
      <c r="AD30" s="1419"/>
      <c r="AE30" s="1419"/>
      <c r="AF30" s="1419"/>
      <c r="AG30" s="1419"/>
      <c r="AH30" s="1419" t="s">
        <v>2109</v>
      </c>
      <c r="AI30" s="1419"/>
      <c r="AJ30" s="180"/>
      <c r="AK30" s="4"/>
      <c r="AL30" s="178"/>
      <c r="AM30" s="230"/>
      <c r="AN30" s="8"/>
      <c r="AO30" s="8"/>
      <c r="AP30" s="8"/>
      <c r="AS30" s="225"/>
      <c r="AT30" s="224" t="str">
        <f>IF(OR(AND(J$10&lt;&gt;"",COUNTA(K30)=0),
AND(S$10&lt;&gt;"",COUNTA(T30)=0),
AND(AB$10&lt;&gt;"",COUNTA(AC30)=0)),"未入力があります。",
IF(OR(AND(J$10="",COUNTA(K30)=1),AND(S$10="",COUNTA(T30)=1),
AND(AB$10="",COUNTA(AC30)=1)),"棟番号を入力してください。","")
)</f>
        <v/>
      </c>
      <c r="AU30" s="224"/>
      <c r="AV30" s="224"/>
      <c r="AW30" s="224"/>
      <c r="AX30" s="224"/>
      <c r="AY30" s="224"/>
      <c r="BA30" s="177"/>
      <c r="BB30" s="1485"/>
      <c r="BC30" s="1486"/>
      <c r="BD30" s="1486"/>
      <c r="BE30" s="1486"/>
      <c r="BF30" s="1486"/>
      <c r="BG30" s="1486"/>
      <c r="BH30" s="1486"/>
      <c r="BI30" s="1486"/>
      <c r="BJ30" s="179"/>
      <c r="BK30" s="1419"/>
      <c r="BL30" s="1419"/>
      <c r="BM30" s="1419"/>
      <c r="BN30" s="1419"/>
      <c r="BO30" s="1419"/>
      <c r="BP30" s="1419" t="s">
        <v>2109</v>
      </c>
      <c r="BQ30" s="1419"/>
      <c r="BR30" s="194"/>
      <c r="BS30" s="193"/>
      <c r="BT30" s="1419"/>
      <c r="BU30" s="1419"/>
      <c r="BV30" s="1419"/>
      <c r="BW30" s="1419"/>
      <c r="BX30" s="1419"/>
      <c r="BY30" s="1419" t="s">
        <v>2109</v>
      </c>
      <c r="BZ30" s="1419"/>
      <c r="CA30" s="194"/>
      <c r="CB30" s="193"/>
      <c r="CC30" s="1419"/>
      <c r="CD30" s="1419"/>
      <c r="CE30" s="1419"/>
      <c r="CF30" s="1419"/>
      <c r="CG30" s="1419"/>
      <c r="CH30" s="1419" t="s">
        <v>2109</v>
      </c>
      <c r="CI30" s="1419"/>
      <c r="CJ30" s="180"/>
      <c r="CK30" s="4"/>
      <c r="CL30" s="178"/>
      <c r="CM30" s="230"/>
      <c r="CN30" s="8"/>
      <c r="CO30" s="8"/>
      <c r="CP30" s="8"/>
      <c r="CS30" s="225"/>
      <c r="CT30" s="224" t="str">
        <f>IF(OR(AND(BJ$10&lt;&gt;"",COUNTA(BK30)=0),
AND(BS$10&lt;&gt;"",COUNTA(BT30)=0),
AND(CB$10&lt;&gt;"",COUNTA(CC30)=0)),"未入力があります。",
IF(OR(AND(BJ$10="",COUNTA(BK30)=1),AND(BS$10="",COUNTA(BT30)=1),
AND(CB$10="",COUNTA(CC30)=1)),"棟番号を入力してください。","")
)</f>
        <v/>
      </c>
      <c r="CU30" s="224"/>
      <c r="CV30" s="224"/>
      <c r="CW30" s="224"/>
      <c r="CX30" s="224"/>
      <c r="CY30" s="224"/>
      <c r="DA30" s="177"/>
      <c r="DB30" s="1485"/>
      <c r="DC30" s="1486"/>
      <c r="DD30" s="1486"/>
      <c r="DE30" s="1486"/>
      <c r="DF30" s="1486"/>
      <c r="DG30" s="1486"/>
      <c r="DH30" s="1486"/>
      <c r="DI30" s="1486"/>
      <c r="DJ30" s="179"/>
      <c r="DK30" s="1419"/>
      <c r="DL30" s="1419"/>
      <c r="DM30" s="1419"/>
      <c r="DN30" s="1419"/>
      <c r="DO30" s="1419"/>
      <c r="DP30" s="1419" t="s">
        <v>2109</v>
      </c>
      <c r="DQ30" s="1419"/>
      <c r="DR30" s="194"/>
      <c r="DS30" s="193"/>
      <c r="DT30" s="1419"/>
      <c r="DU30" s="1419"/>
      <c r="DV30" s="1419"/>
      <c r="DW30" s="1419"/>
      <c r="DX30" s="1419"/>
      <c r="DY30" s="1419" t="s">
        <v>2109</v>
      </c>
      <c r="DZ30" s="1419"/>
      <c r="EA30" s="194"/>
      <c r="EB30" s="193"/>
      <c r="EC30" s="1419"/>
      <c r="ED30" s="1419"/>
      <c r="EE30" s="1419"/>
      <c r="EF30" s="1419"/>
      <c r="EG30" s="1419"/>
      <c r="EH30" s="1419" t="s">
        <v>2109</v>
      </c>
      <c r="EI30" s="1419"/>
      <c r="EJ30" s="180"/>
      <c r="EK30" s="4"/>
      <c r="EL30" s="178"/>
      <c r="EM30" s="230"/>
      <c r="EN30" s="8"/>
      <c r="EO30" s="8"/>
      <c r="EP30" s="8"/>
      <c r="ES30" s="225"/>
      <c r="ET30" s="224" t="str">
        <f>IF(OR(AND(DJ$10&lt;&gt;"",COUNTA(DK30)=0),
AND(DS$10&lt;&gt;"",COUNTA(DT30)=0),
AND(EB$10&lt;&gt;"",COUNTA(EC30)=0)),"未入力があります。",
IF(OR(AND(DJ$10="",COUNTA(DK30)=1),AND(DS$10="",COUNTA(DT30)=1),
AND(EB$10="",COUNTA(EC30)=1)),"棟番号を入力してください。","")
)</f>
        <v/>
      </c>
      <c r="FA30" s="177"/>
      <c r="FB30" s="1485"/>
      <c r="FC30" s="1486"/>
      <c r="FD30" s="1486"/>
      <c r="FE30" s="1486"/>
      <c r="FF30" s="1486"/>
      <c r="FG30" s="1486"/>
      <c r="FH30" s="1486"/>
      <c r="FI30" s="1486"/>
      <c r="FJ30" s="179"/>
      <c r="FK30" s="1419"/>
      <c r="FL30" s="1419"/>
      <c r="FM30" s="1419"/>
      <c r="FN30" s="1419"/>
      <c r="FO30" s="1419"/>
      <c r="FP30" s="1419" t="s">
        <v>2109</v>
      </c>
      <c r="FQ30" s="1419"/>
      <c r="FR30" s="194"/>
      <c r="FS30" s="193"/>
      <c r="FT30" s="1419"/>
      <c r="FU30" s="1419"/>
      <c r="FV30" s="1419"/>
      <c r="FW30" s="1419"/>
      <c r="FX30" s="1419"/>
      <c r="FY30" s="1419" t="s">
        <v>2109</v>
      </c>
      <c r="FZ30" s="1419"/>
      <c r="GA30" s="194"/>
      <c r="GB30" s="193"/>
      <c r="GC30" s="1419"/>
      <c r="GD30" s="1419"/>
      <c r="GE30" s="1419"/>
      <c r="GF30" s="1419"/>
      <c r="GG30" s="1419"/>
      <c r="GH30" s="1419" t="s">
        <v>2109</v>
      </c>
      <c r="GI30" s="1419"/>
      <c r="GJ30" s="180"/>
      <c r="GK30" s="4"/>
      <c r="GL30" s="178"/>
      <c r="GM30" s="230"/>
      <c r="GN30" s="8"/>
      <c r="GO30" s="8"/>
      <c r="GP30" s="8"/>
    </row>
    <row r="31" spans="1:198" ht="12" customHeight="1">
      <c r="A31" s="177"/>
      <c r="B31" s="1482" t="s">
        <v>2452</v>
      </c>
      <c r="C31" s="1483"/>
      <c r="D31" s="1483"/>
      <c r="E31" s="1483"/>
      <c r="F31" s="1483"/>
      <c r="G31" s="1483"/>
      <c r="H31" s="1483"/>
      <c r="I31" s="1483"/>
      <c r="J31" s="181"/>
      <c r="K31" s="2152"/>
      <c r="L31" s="2152"/>
      <c r="M31" s="2152"/>
      <c r="N31" s="2152"/>
      <c r="O31" s="2152"/>
      <c r="P31" s="2152"/>
      <c r="Q31" s="3"/>
      <c r="R31" s="192"/>
      <c r="S31" s="191"/>
      <c r="T31" s="2152"/>
      <c r="U31" s="2152"/>
      <c r="V31" s="2152"/>
      <c r="W31" s="2152"/>
      <c r="X31" s="2152"/>
      <c r="Y31" s="2152"/>
      <c r="Z31" s="3"/>
      <c r="AA31" s="192"/>
      <c r="AB31" s="191"/>
      <c r="AC31" s="2152"/>
      <c r="AD31" s="2152"/>
      <c r="AE31" s="2152"/>
      <c r="AF31" s="2152"/>
      <c r="AG31" s="2152"/>
      <c r="AH31" s="2152"/>
      <c r="AI31" s="3"/>
      <c r="AJ31" s="176"/>
      <c r="AK31" s="4"/>
      <c r="AL31" s="178"/>
      <c r="AM31" s="4">
        <f>AT31</f>
        <v>0</v>
      </c>
      <c r="AS31" s="225"/>
      <c r="AT31" s="224"/>
      <c r="AU31" s="224"/>
      <c r="AV31" s="224"/>
      <c r="AW31" s="224"/>
      <c r="AX31" s="224"/>
      <c r="AY31" s="224"/>
      <c r="BA31" s="177"/>
      <c r="BB31" s="1482" t="s">
        <v>2452</v>
      </c>
      <c r="BC31" s="1483"/>
      <c r="BD31" s="1483"/>
      <c r="BE31" s="1483"/>
      <c r="BF31" s="1483"/>
      <c r="BG31" s="1483"/>
      <c r="BH31" s="1483"/>
      <c r="BI31" s="1483"/>
      <c r="BJ31" s="181"/>
      <c r="BK31" s="2152"/>
      <c r="BL31" s="2152"/>
      <c r="BM31" s="2152"/>
      <c r="BN31" s="2152"/>
      <c r="BO31" s="2152"/>
      <c r="BP31" s="2152"/>
      <c r="BQ31" s="3"/>
      <c r="BR31" s="192"/>
      <c r="BS31" s="191"/>
      <c r="BT31" s="2152"/>
      <c r="BU31" s="2152"/>
      <c r="BV31" s="2152"/>
      <c r="BW31" s="2152"/>
      <c r="BX31" s="2152"/>
      <c r="BY31" s="2152"/>
      <c r="BZ31" s="3"/>
      <c r="CA31" s="192"/>
      <c r="CB31" s="191"/>
      <c r="CC31" s="2152"/>
      <c r="CD31" s="2152"/>
      <c r="CE31" s="2152"/>
      <c r="CF31" s="2152"/>
      <c r="CG31" s="2152"/>
      <c r="CH31" s="2152"/>
      <c r="CI31" s="3"/>
      <c r="CJ31" s="176"/>
      <c r="CK31" s="4"/>
      <c r="CL31" s="178"/>
      <c r="CM31" s="4">
        <f>CT31</f>
        <v>0</v>
      </c>
      <c r="CS31" s="225"/>
      <c r="CT31" s="224"/>
      <c r="CU31" s="224"/>
      <c r="CV31" s="224"/>
      <c r="CW31" s="224"/>
      <c r="CX31" s="224"/>
      <c r="CY31" s="224"/>
      <c r="DA31" s="177"/>
      <c r="DB31" s="1482" t="s">
        <v>2452</v>
      </c>
      <c r="DC31" s="1483"/>
      <c r="DD31" s="1483"/>
      <c r="DE31" s="1483"/>
      <c r="DF31" s="1483"/>
      <c r="DG31" s="1483"/>
      <c r="DH31" s="1483"/>
      <c r="DI31" s="1483"/>
      <c r="DJ31" s="181"/>
      <c r="DK31" s="2152"/>
      <c r="DL31" s="2152"/>
      <c r="DM31" s="2152"/>
      <c r="DN31" s="2152"/>
      <c r="DO31" s="2152"/>
      <c r="DP31" s="2152"/>
      <c r="DQ31" s="3"/>
      <c r="DR31" s="192"/>
      <c r="DS31" s="191"/>
      <c r="DT31" s="2152"/>
      <c r="DU31" s="2152"/>
      <c r="DV31" s="2152"/>
      <c r="DW31" s="2152"/>
      <c r="DX31" s="2152"/>
      <c r="DY31" s="2152"/>
      <c r="DZ31" s="3"/>
      <c r="EA31" s="192"/>
      <c r="EB31" s="191"/>
      <c r="EC31" s="2152"/>
      <c r="ED31" s="2152"/>
      <c r="EE31" s="2152"/>
      <c r="EF31" s="2152"/>
      <c r="EG31" s="2152"/>
      <c r="EH31" s="2152"/>
      <c r="EI31" s="3"/>
      <c r="EJ31" s="176"/>
      <c r="EK31" s="4"/>
      <c r="EL31" s="178"/>
      <c r="EM31" s="4">
        <f>ET31</f>
        <v>0</v>
      </c>
      <c r="ES31" s="225"/>
      <c r="ET31" s="224"/>
      <c r="FA31" s="177"/>
      <c r="FB31" s="1482" t="s">
        <v>2452</v>
      </c>
      <c r="FC31" s="1483"/>
      <c r="FD31" s="1483"/>
      <c r="FE31" s="1483"/>
      <c r="FF31" s="1483"/>
      <c r="FG31" s="1483"/>
      <c r="FH31" s="1483"/>
      <c r="FI31" s="1483"/>
      <c r="FJ31" s="181"/>
      <c r="FK31" s="2152"/>
      <c r="FL31" s="2152"/>
      <c r="FM31" s="2152"/>
      <c r="FN31" s="2152"/>
      <c r="FO31" s="2152"/>
      <c r="FP31" s="2152"/>
      <c r="FQ31" s="3"/>
      <c r="FR31" s="192"/>
      <c r="FS31" s="191"/>
      <c r="FT31" s="2152"/>
      <c r="FU31" s="2152"/>
      <c r="FV31" s="2152"/>
      <c r="FW31" s="2152"/>
      <c r="FX31" s="2152"/>
      <c r="FY31" s="2152"/>
      <c r="FZ31" s="3"/>
      <c r="GA31" s="192"/>
      <c r="GB31" s="191"/>
      <c r="GC31" s="2152"/>
      <c r="GD31" s="2152"/>
      <c r="GE31" s="2152"/>
      <c r="GF31" s="2152"/>
      <c r="GG31" s="2152"/>
      <c r="GH31" s="2152"/>
      <c r="GI31" s="3"/>
      <c r="GJ31" s="176"/>
      <c r="GK31" s="4"/>
      <c r="GL31" s="178"/>
      <c r="GM31" s="4">
        <f>GT31</f>
        <v>0</v>
      </c>
    </row>
    <row r="32" spans="1:198" ht="18.95" customHeight="1">
      <c r="A32" s="177"/>
      <c r="B32" s="1485"/>
      <c r="C32" s="1486"/>
      <c r="D32" s="1486"/>
      <c r="E32" s="1486"/>
      <c r="F32" s="1486"/>
      <c r="G32" s="1486"/>
      <c r="H32" s="1486"/>
      <c r="I32" s="1486"/>
      <c r="J32" s="179"/>
      <c r="K32" s="7" t="s">
        <v>2110</v>
      </c>
      <c r="L32" s="7"/>
      <c r="M32" s="1419"/>
      <c r="N32" s="1419"/>
      <c r="O32" s="1419"/>
      <c r="P32" s="1419" t="s">
        <v>2109</v>
      </c>
      <c r="Q32" s="1419"/>
      <c r="R32" s="194"/>
      <c r="S32" s="193"/>
      <c r="T32" s="7" t="s">
        <v>2110</v>
      </c>
      <c r="U32" s="7"/>
      <c r="V32" s="1419"/>
      <c r="W32" s="1419"/>
      <c r="X32" s="1419"/>
      <c r="Y32" s="1419" t="s">
        <v>2109</v>
      </c>
      <c r="Z32" s="1419"/>
      <c r="AA32" s="194"/>
      <c r="AB32" s="193"/>
      <c r="AC32" s="7" t="s">
        <v>2110</v>
      </c>
      <c r="AD32" s="7"/>
      <c r="AE32" s="1419"/>
      <c r="AF32" s="1419"/>
      <c r="AG32" s="1419"/>
      <c r="AH32" s="1419" t="s">
        <v>2109</v>
      </c>
      <c r="AI32" s="1419"/>
      <c r="AJ32" s="180"/>
      <c r="AK32" s="4"/>
      <c r="AL32" s="178"/>
      <c r="AM32" s="4"/>
      <c r="AS32" s="225"/>
      <c r="AT32" s="224" t="str">
        <f>IF(OR(AND(J$10&lt;&gt;"",COUNTA(M32)=0),
AND(S$10&lt;&gt;"",COUNTA(V32)=0),
AND(AB$10&lt;&gt;"",COUNTA(AE32)=0)),"未入力があります。",
IF(OR(AND(J$10="",COUNTA(M32)=1),AND(S$10="",COUNTA(V32)=1),
AND(AB$10="",COUNTA(AE32)=1)),"棟番号を入力してください。","")
)</f>
        <v/>
      </c>
      <c r="AU32" s="224"/>
      <c r="AV32" s="224"/>
      <c r="AW32" s="224"/>
      <c r="AX32" s="224"/>
      <c r="AY32" s="224"/>
      <c r="BA32" s="177"/>
      <c r="BB32" s="1485"/>
      <c r="BC32" s="1486"/>
      <c r="BD32" s="1486"/>
      <c r="BE32" s="1486"/>
      <c r="BF32" s="1486"/>
      <c r="BG32" s="1486"/>
      <c r="BH32" s="1486"/>
      <c r="BI32" s="1486"/>
      <c r="BJ32" s="179"/>
      <c r="BK32" s="7" t="s">
        <v>2110</v>
      </c>
      <c r="BL32" s="7"/>
      <c r="BM32" s="1419"/>
      <c r="BN32" s="1419"/>
      <c r="BO32" s="1419"/>
      <c r="BP32" s="1419" t="s">
        <v>2109</v>
      </c>
      <c r="BQ32" s="1419"/>
      <c r="BR32" s="194"/>
      <c r="BS32" s="193"/>
      <c r="BT32" s="7" t="s">
        <v>2110</v>
      </c>
      <c r="BU32" s="7"/>
      <c r="BV32" s="1419"/>
      <c r="BW32" s="1419"/>
      <c r="BX32" s="1419"/>
      <c r="BY32" s="1419" t="s">
        <v>2109</v>
      </c>
      <c r="BZ32" s="1419"/>
      <c r="CA32" s="194"/>
      <c r="CB32" s="193"/>
      <c r="CC32" s="7" t="s">
        <v>2110</v>
      </c>
      <c r="CD32" s="7"/>
      <c r="CE32" s="1419"/>
      <c r="CF32" s="1419"/>
      <c r="CG32" s="1419"/>
      <c r="CH32" s="1419" t="s">
        <v>2109</v>
      </c>
      <c r="CI32" s="1419"/>
      <c r="CJ32" s="180"/>
      <c r="CK32" s="4"/>
      <c r="CL32" s="178"/>
      <c r="CM32" s="4"/>
      <c r="CS32" s="225"/>
      <c r="CT32" s="224" t="str">
        <f>IF(OR(AND(BJ$10&lt;&gt;"",COUNTA(BM32)=0),
AND(BS$10&lt;&gt;"",COUNTA(BV32)=0),
AND(CB$10&lt;&gt;"",COUNTA(CE32)=0)),"未入力があります。",
IF(OR(AND(BJ$10="",COUNTA(BM32)=1),AND(BS$10="",COUNTA(BV32)=1),
AND(CB$10="",COUNTA(CE32)=1)),"棟番号を入力してください。","")
)</f>
        <v/>
      </c>
      <c r="CU32" s="224"/>
      <c r="CV32" s="224"/>
      <c r="CW32" s="224"/>
      <c r="CX32" s="224"/>
      <c r="CY32" s="224"/>
      <c r="DA32" s="177"/>
      <c r="DB32" s="1485"/>
      <c r="DC32" s="1486"/>
      <c r="DD32" s="1486"/>
      <c r="DE32" s="1486"/>
      <c r="DF32" s="1486"/>
      <c r="DG32" s="1486"/>
      <c r="DH32" s="1486"/>
      <c r="DI32" s="1486"/>
      <c r="DJ32" s="179"/>
      <c r="DK32" s="7" t="s">
        <v>2110</v>
      </c>
      <c r="DL32" s="7"/>
      <c r="DM32" s="1419"/>
      <c r="DN32" s="1419"/>
      <c r="DO32" s="1419"/>
      <c r="DP32" s="1419" t="s">
        <v>2109</v>
      </c>
      <c r="DQ32" s="1419"/>
      <c r="DR32" s="194"/>
      <c r="DS32" s="193"/>
      <c r="DT32" s="7" t="s">
        <v>2110</v>
      </c>
      <c r="DU32" s="7"/>
      <c r="DV32" s="1419"/>
      <c r="DW32" s="1419"/>
      <c r="DX32" s="1419"/>
      <c r="DY32" s="1419" t="s">
        <v>2109</v>
      </c>
      <c r="DZ32" s="1419"/>
      <c r="EA32" s="194"/>
      <c r="EB32" s="193"/>
      <c r="EC32" s="7" t="s">
        <v>2110</v>
      </c>
      <c r="ED32" s="7"/>
      <c r="EE32" s="1419"/>
      <c r="EF32" s="1419"/>
      <c r="EG32" s="1419"/>
      <c r="EH32" s="1419" t="s">
        <v>2109</v>
      </c>
      <c r="EI32" s="1419"/>
      <c r="EJ32" s="180"/>
      <c r="EK32" s="4"/>
      <c r="EL32" s="178"/>
      <c r="EM32" s="4"/>
      <c r="ES32" s="225"/>
      <c r="ET32" s="224" t="str">
        <f>IF(OR(AND(DJ$10&lt;&gt;"",COUNTA(DM32)=0),
AND(DS$10&lt;&gt;"",COUNTA(DV32)=0),
AND(EB$10&lt;&gt;"",COUNTA(EE32)=0)),"未入力があります。",
IF(OR(AND(DJ$10="",COUNTA(DM32)=1),AND(DS$10="",COUNTA(DV32)=1),
AND(EB$10="",COUNTA(EE32)=1)),"棟番号を入力してください。","")
)</f>
        <v/>
      </c>
      <c r="FA32" s="177"/>
      <c r="FB32" s="1485"/>
      <c r="FC32" s="1486"/>
      <c r="FD32" s="1486"/>
      <c r="FE32" s="1486"/>
      <c r="FF32" s="1486"/>
      <c r="FG32" s="1486"/>
      <c r="FH32" s="1486"/>
      <c r="FI32" s="1486"/>
      <c r="FJ32" s="179"/>
      <c r="FK32" s="7" t="s">
        <v>2110</v>
      </c>
      <c r="FL32" s="7"/>
      <c r="FM32" s="1419"/>
      <c r="FN32" s="1419"/>
      <c r="FO32" s="1419"/>
      <c r="FP32" s="1419" t="s">
        <v>2109</v>
      </c>
      <c r="FQ32" s="1419"/>
      <c r="FR32" s="194"/>
      <c r="FS32" s="193"/>
      <c r="FT32" s="7" t="s">
        <v>2110</v>
      </c>
      <c r="FU32" s="7"/>
      <c r="FV32" s="1419"/>
      <c r="FW32" s="1419"/>
      <c r="FX32" s="1419"/>
      <c r="FY32" s="1419" t="s">
        <v>2109</v>
      </c>
      <c r="FZ32" s="1419"/>
      <c r="GA32" s="194"/>
      <c r="GB32" s="193"/>
      <c r="GC32" s="7" t="s">
        <v>2110</v>
      </c>
      <c r="GD32" s="7"/>
      <c r="GE32" s="1419"/>
      <c r="GF32" s="1419"/>
      <c r="GG32" s="1419"/>
      <c r="GH32" s="1419" t="s">
        <v>2109</v>
      </c>
      <c r="GI32" s="1419"/>
      <c r="GJ32" s="180"/>
      <c r="GK32" s="4"/>
      <c r="GL32" s="178"/>
      <c r="GM32" s="4"/>
    </row>
    <row r="33" spans="1:200" ht="3.95" customHeight="1">
      <c r="A33" s="177"/>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178"/>
      <c r="AM33" s="4"/>
      <c r="AS33" s="225"/>
      <c r="BA33" s="177"/>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178"/>
      <c r="CM33" s="4"/>
      <c r="CS33" s="225"/>
      <c r="DA33" s="177"/>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178"/>
      <c r="EM33" s="4"/>
      <c r="ES33" s="225"/>
      <c r="FA33" s="177"/>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178"/>
      <c r="GM33" s="4"/>
    </row>
    <row r="34" spans="1:200" ht="3.95" customHeight="1">
      <c r="A34" s="177"/>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178"/>
      <c r="AM34" s="4"/>
      <c r="AS34" s="225"/>
      <c r="BA34" s="177"/>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178"/>
      <c r="CM34" s="4"/>
      <c r="CS34" s="225"/>
      <c r="DA34" s="177"/>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178"/>
      <c r="EM34" s="4"/>
      <c r="ES34" s="225"/>
      <c r="FA34" s="177"/>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178"/>
      <c r="GM34" s="4"/>
    </row>
    <row r="35" spans="1:200" ht="2.4500000000000002" customHeight="1">
      <c r="A35" s="179"/>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180"/>
      <c r="AM35" s="4"/>
      <c r="AS35" s="225"/>
      <c r="BA35" s="179"/>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180"/>
      <c r="CM35" s="4"/>
      <c r="CS35" s="225"/>
      <c r="DA35" s="179"/>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180"/>
      <c r="EM35" s="4"/>
      <c r="ES35" s="225"/>
      <c r="FA35" s="179"/>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180"/>
      <c r="GM35" s="4"/>
    </row>
    <row r="36" spans="1:200" ht="3.9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S36" s="225"/>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S36" s="225"/>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S36" s="225"/>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row>
    <row r="37" spans="1:200" ht="15" customHeight="1">
      <c r="A37" s="2146" t="s">
        <v>50</v>
      </c>
      <c r="B37" s="2146"/>
      <c r="C37" s="2146"/>
      <c r="D37" s="2146"/>
      <c r="E37" s="2146"/>
      <c r="F37" s="2146"/>
      <c r="G37" s="2146"/>
      <c r="H37" s="2146"/>
      <c r="I37" s="2146"/>
      <c r="J37" s="2146"/>
      <c r="K37" s="2146"/>
      <c r="L37" s="2146"/>
      <c r="M37" s="2146"/>
      <c r="N37" s="2146"/>
      <c r="O37" s="2146"/>
      <c r="P37" s="2146"/>
      <c r="Q37" s="2146"/>
      <c r="R37" s="2146"/>
      <c r="S37" s="2146"/>
      <c r="T37" s="2146"/>
      <c r="U37" s="2146"/>
      <c r="V37" s="2146"/>
      <c r="W37" s="2146"/>
      <c r="X37" s="2146"/>
      <c r="Y37" s="2146"/>
      <c r="Z37" s="2146"/>
      <c r="AA37" s="2146"/>
      <c r="AB37" s="2146"/>
      <c r="AC37" s="2146"/>
      <c r="AD37" s="2146"/>
      <c r="AE37" s="2146"/>
      <c r="AF37" s="2146"/>
      <c r="AG37" s="2146"/>
      <c r="AH37" s="2146"/>
      <c r="AI37" s="2146"/>
      <c r="AJ37" s="2146"/>
      <c r="AK37" s="231"/>
      <c r="AL37" s="231"/>
      <c r="AM37" s="4"/>
      <c r="AS37" s="225"/>
      <c r="BA37" s="2146" t="s">
        <v>50</v>
      </c>
      <c r="BB37" s="2146"/>
      <c r="BC37" s="2146"/>
      <c r="BD37" s="2146"/>
      <c r="BE37" s="2146"/>
      <c r="BF37" s="2146"/>
      <c r="BG37" s="2146"/>
      <c r="BH37" s="2146"/>
      <c r="BI37" s="2146"/>
      <c r="BJ37" s="2146"/>
      <c r="BK37" s="2146"/>
      <c r="BL37" s="2146"/>
      <c r="BM37" s="2146"/>
      <c r="BN37" s="2146"/>
      <c r="BO37" s="2146"/>
      <c r="BP37" s="2146"/>
      <c r="BQ37" s="2146"/>
      <c r="BR37" s="2146"/>
      <c r="BS37" s="2146"/>
      <c r="BT37" s="2146"/>
      <c r="BU37" s="2146"/>
      <c r="BV37" s="2146"/>
      <c r="BW37" s="2146"/>
      <c r="BX37" s="2146"/>
      <c r="BY37" s="2146"/>
      <c r="BZ37" s="2146"/>
      <c r="CA37" s="2146"/>
      <c r="CB37" s="2146"/>
      <c r="CC37" s="2146"/>
      <c r="CD37" s="2146"/>
      <c r="CE37" s="2146"/>
      <c r="CF37" s="2146"/>
      <c r="CG37" s="2146"/>
      <c r="CH37" s="2146"/>
      <c r="CI37" s="2146"/>
      <c r="CJ37" s="2146"/>
      <c r="CK37" s="231"/>
      <c r="CL37" s="231"/>
      <c r="CM37" s="4"/>
      <c r="CS37" s="225"/>
      <c r="DA37" s="2146" t="s">
        <v>50</v>
      </c>
      <c r="DB37" s="2146"/>
      <c r="DC37" s="2146"/>
      <c r="DD37" s="2146"/>
      <c r="DE37" s="2146"/>
      <c r="DF37" s="2146"/>
      <c r="DG37" s="2146"/>
      <c r="DH37" s="2146"/>
      <c r="DI37" s="2146"/>
      <c r="DJ37" s="2146"/>
      <c r="DK37" s="2146"/>
      <c r="DL37" s="2146"/>
      <c r="DM37" s="2146"/>
      <c r="DN37" s="2146"/>
      <c r="DO37" s="2146"/>
      <c r="DP37" s="2146"/>
      <c r="DQ37" s="2146"/>
      <c r="DR37" s="2146"/>
      <c r="DS37" s="2146"/>
      <c r="DT37" s="2146"/>
      <c r="DU37" s="2146"/>
      <c r="DV37" s="2146"/>
      <c r="DW37" s="2146"/>
      <c r="DX37" s="2146"/>
      <c r="DY37" s="2146"/>
      <c r="DZ37" s="2146"/>
      <c r="EA37" s="2146"/>
      <c r="EB37" s="2146"/>
      <c r="EC37" s="2146"/>
      <c r="ED37" s="2146"/>
      <c r="EE37" s="2146"/>
      <c r="EF37" s="2146"/>
      <c r="EG37" s="2146"/>
      <c r="EH37" s="2146"/>
      <c r="EI37" s="2146"/>
      <c r="EJ37" s="2146"/>
      <c r="EK37" s="231"/>
      <c r="EL37" s="231"/>
      <c r="EM37" s="4"/>
      <c r="ES37" s="225"/>
      <c r="FA37" s="2146" t="s">
        <v>50</v>
      </c>
      <c r="FB37" s="2146"/>
      <c r="FC37" s="2146"/>
      <c r="FD37" s="2146"/>
      <c r="FE37" s="2146"/>
      <c r="FF37" s="2146"/>
      <c r="FG37" s="2146"/>
      <c r="FH37" s="2146"/>
      <c r="FI37" s="2146"/>
      <c r="FJ37" s="2146"/>
      <c r="FK37" s="2146"/>
      <c r="FL37" s="2146"/>
      <c r="FM37" s="2146"/>
      <c r="FN37" s="2146"/>
      <c r="FO37" s="2146"/>
      <c r="FP37" s="2146"/>
      <c r="FQ37" s="2146"/>
      <c r="FR37" s="2146"/>
      <c r="FS37" s="2146"/>
      <c r="FT37" s="2146"/>
      <c r="FU37" s="2146"/>
      <c r="FV37" s="2146"/>
      <c r="FW37" s="2146"/>
      <c r="FX37" s="2146"/>
      <c r="FY37" s="2146"/>
      <c r="FZ37" s="2146"/>
      <c r="GA37" s="2146"/>
      <c r="GB37" s="2146"/>
      <c r="GC37" s="2146"/>
      <c r="GD37" s="2146"/>
      <c r="GE37" s="2146"/>
      <c r="GF37" s="2146"/>
      <c r="GG37" s="2146"/>
      <c r="GH37" s="2146"/>
      <c r="GI37" s="2146"/>
      <c r="GJ37" s="2146"/>
      <c r="GK37" s="231"/>
      <c r="GL37" s="231"/>
      <c r="GM37" s="4"/>
    </row>
    <row r="38" spans="1:200" ht="2.2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t="str">
        <f>IF(AND($AL$13=TRUE,R38=""),"未入力",IF(AND($AL$13=FALSE,R38&lt;&gt;""),"入力不要",""))</f>
        <v/>
      </c>
      <c r="AS38" s="225"/>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t="str">
        <f>IF(AND($AL$13=TRUE,BR38=""),"未入力",IF(AND($AL$13=FALSE,BR38&lt;&gt;""),"入力不要",""))</f>
        <v/>
      </c>
      <c r="CS38" s="225"/>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t="str">
        <f>IF(AND($AL$13=TRUE,DR38=""),"未入力",IF(AND($AL$13=FALSE,DR38&lt;&gt;""),"入力不要",""))</f>
        <v/>
      </c>
      <c r="ES38" s="225"/>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t="str">
        <f>IF(AND($AL$13=TRUE,FR38=""),"未入力",IF(AND($AL$13=FALSE,FR38&lt;&gt;""),"入力不要",""))</f>
        <v/>
      </c>
    </row>
    <row r="39" spans="1:200" ht="2.25" customHeight="1">
      <c r="A39" s="18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176"/>
      <c r="AM39" s="4"/>
      <c r="AS39" s="225"/>
      <c r="BA39" s="181"/>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176"/>
      <c r="CM39" s="4"/>
      <c r="CS39" s="225"/>
      <c r="DA39" s="181"/>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176"/>
      <c r="EM39" s="4"/>
      <c r="ES39" s="225"/>
      <c r="FA39" s="181"/>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176"/>
      <c r="GM39" s="4"/>
    </row>
    <row r="40" spans="1:200" ht="14.45" customHeight="1">
      <c r="A40" s="177" t="s">
        <v>51</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178"/>
      <c r="AM40" s="4"/>
      <c r="AS40" s="225"/>
      <c r="BA40" s="177" t="s">
        <v>51</v>
      </c>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178"/>
      <c r="CM40" s="4"/>
      <c r="CS40" s="225"/>
      <c r="DA40" s="177" t="s">
        <v>51</v>
      </c>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178"/>
      <c r="EM40" s="4"/>
      <c r="ES40" s="225"/>
      <c r="FA40" s="177" t="s">
        <v>51</v>
      </c>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178"/>
      <c r="GM40" s="4"/>
    </row>
    <row r="41" spans="1:200" ht="18" customHeight="1">
      <c r="A41" s="177"/>
      <c r="B41" s="1468" t="s">
        <v>2262</v>
      </c>
      <c r="C41" s="1469"/>
      <c r="D41" s="1469"/>
      <c r="E41" s="1469"/>
      <c r="F41" s="1469"/>
      <c r="G41" s="1469"/>
      <c r="H41" s="1469"/>
      <c r="I41" s="1469"/>
      <c r="J41" s="1460"/>
      <c r="K41" s="1461"/>
      <c r="L41" s="1461"/>
      <c r="M41" s="1461"/>
      <c r="N41" s="1461"/>
      <c r="O41" s="1461"/>
      <c r="P41" s="1462"/>
      <c r="Q41" s="173"/>
      <c r="R41" s="173"/>
      <c r="S41" s="173"/>
      <c r="T41" s="173"/>
      <c r="U41" s="173"/>
      <c r="V41" s="173"/>
      <c r="W41" s="173"/>
      <c r="X41" s="173"/>
      <c r="Y41" s="173"/>
      <c r="Z41" s="173"/>
      <c r="AA41" s="173"/>
      <c r="AB41" s="173"/>
      <c r="AC41" s="173"/>
      <c r="AD41" s="173"/>
      <c r="AE41" s="173"/>
      <c r="AF41" s="173"/>
      <c r="AG41" s="173"/>
      <c r="AH41" s="173"/>
      <c r="AI41" s="173"/>
      <c r="AJ41" s="4"/>
      <c r="AK41" s="4"/>
      <c r="AL41" s="178"/>
      <c r="AM41" s="11"/>
      <c r="AN41" s="252"/>
      <c r="AO41" s="252"/>
      <c r="AP41" s="252"/>
      <c r="AQ41" s="252"/>
      <c r="AR41" s="252"/>
      <c r="AS41" s="225"/>
      <c r="BA41" s="177"/>
      <c r="BB41" s="1468" t="s">
        <v>2262</v>
      </c>
      <c r="BC41" s="1469"/>
      <c r="BD41" s="1469"/>
      <c r="BE41" s="1469"/>
      <c r="BF41" s="1469"/>
      <c r="BG41" s="1469"/>
      <c r="BH41" s="1469"/>
      <c r="BI41" s="1469"/>
      <c r="BJ41" s="1460"/>
      <c r="BK41" s="1461"/>
      <c r="BL41" s="1461"/>
      <c r="BM41" s="1461"/>
      <c r="BN41" s="1461"/>
      <c r="BO41" s="1461"/>
      <c r="BP41" s="1462"/>
      <c r="BQ41" s="173"/>
      <c r="BR41" s="173"/>
      <c r="BS41" s="173"/>
      <c r="BT41" s="173"/>
      <c r="BU41" s="173"/>
      <c r="BV41" s="173"/>
      <c r="BW41" s="173"/>
      <c r="BX41" s="173"/>
      <c r="BY41" s="173"/>
      <c r="BZ41" s="173"/>
      <c r="CA41" s="173"/>
      <c r="CB41" s="173"/>
      <c r="CC41" s="173"/>
      <c r="CD41" s="173"/>
      <c r="CE41" s="173"/>
      <c r="CF41" s="173"/>
      <c r="CG41" s="173"/>
      <c r="CH41" s="173"/>
      <c r="CI41" s="173"/>
      <c r="CJ41" s="4"/>
      <c r="CK41" s="4"/>
      <c r="CL41" s="178"/>
      <c r="CM41" s="11"/>
      <c r="CN41" s="252"/>
      <c r="CO41" s="252"/>
      <c r="CP41" s="252"/>
      <c r="CQ41" s="252"/>
      <c r="CR41" s="252"/>
      <c r="CS41" s="225"/>
      <c r="DA41" s="177"/>
      <c r="DB41" s="1468" t="s">
        <v>2262</v>
      </c>
      <c r="DC41" s="1469"/>
      <c r="DD41" s="1469"/>
      <c r="DE41" s="1469"/>
      <c r="DF41" s="1469"/>
      <c r="DG41" s="1469"/>
      <c r="DH41" s="1469"/>
      <c r="DI41" s="1469"/>
      <c r="DJ41" s="1460"/>
      <c r="DK41" s="1461"/>
      <c r="DL41" s="1461"/>
      <c r="DM41" s="1461"/>
      <c r="DN41" s="1461"/>
      <c r="DO41" s="1461"/>
      <c r="DP41" s="1462"/>
      <c r="DQ41" s="173"/>
      <c r="DR41" s="173"/>
      <c r="DS41" s="173"/>
      <c r="DT41" s="173"/>
      <c r="DU41" s="173"/>
      <c r="DV41" s="173"/>
      <c r="DW41" s="173"/>
      <c r="DX41" s="173"/>
      <c r="DY41" s="173"/>
      <c r="DZ41" s="173"/>
      <c r="EA41" s="173"/>
      <c r="EB41" s="173"/>
      <c r="EC41" s="173"/>
      <c r="ED41" s="173"/>
      <c r="EE41" s="173"/>
      <c r="EF41" s="173"/>
      <c r="EG41" s="173"/>
      <c r="EH41" s="173"/>
      <c r="EI41" s="173"/>
      <c r="EJ41" s="4"/>
      <c r="EK41" s="4"/>
      <c r="EL41" s="178"/>
      <c r="EM41" s="11"/>
      <c r="EN41" s="252"/>
      <c r="EO41" s="252"/>
      <c r="EP41" s="252"/>
      <c r="EQ41" s="252"/>
      <c r="ER41" s="252"/>
      <c r="ES41" s="225"/>
      <c r="FA41" s="177"/>
      <c r="FB41" s="1468" t="s">
        <v>2262</v>
      </c>
      <c r="FC41" s="1469"/>
      <c r="FD41" s="1469"/>
      <c r="FE41" s="1469"/>
      <c r="FF41" s="1469"/>
      <c r="FG41" s="1469"/>
      <c r="FH41" s="1469"/>
      <c r="FI41" s="1469"/>
      <c r="FJ41" s="1460"/>
      <c r="FK41" s="1461"/>
      <c r="FL41" s="1461"/>
      <c r="FM41" s="1461"/>
      <c r="FN41" s="1461"/>
      <c r="FO41" s="1461"/>
      <c r="FP41" s="1462"/>
      <c r="FQ41" s="173"/>
      <c r="FR41" s="173"/>
      <c r="FS41" s="173"/>
      <c r="FT41" s="173"/>
      <c r="FU41" s="173"/>
      <c r="FV41" s="173"/>
      <c r="FW41" s="173"/>
      <c r="FX41" s="173"/>
      <c r="FY41" s="173"/>
      <c r="FZ41" s="173"/>
      <c r="GA41" s="173"/>
      <c r="GB41" s="173"/>
      <c r="GC41" s="173"/>
      <c r="GD41" s="173"/>
      <c r="GE41" s="173"/>
      <c r="GF41" s="173"/>
      <c r="GG41" s="173"/>
      <c r="GH41" s="173"/>
      <c r="GI41" s="173"/>
      <c r="GJ41" s="4"/>
      <c r="GK41" s="4"/>
      <c r="GL41" s="178"/>
      <c r="GM41" s="11"/>
      <c r="GN41" s="252"/>
      <c r="GO41" s="252"/>
      <c r="GP41" s="252"/>
      <c r="GQ41" s="252"/>
      <c r="GR41" s="252"/>
    </row>
    <row r="42" spans="1:200" ht="30.95" customHeight="1">
      <c r="A42" s="177"/>
      <c r="B42" s="1482" t="s">
        <v>2267</v>
      </c>
      <c r="C42" s="1483"/>
      <c r="D42" s="1483"/>
      <c r="E42" s="1483"/>
      <c r="F42" s="1483"/>
      <c r="G42" s="1483"/>
      <c r="H42" s="1483"/>
      <c r="I42" s="1484"/>
      <c r="J42" s="181"/>
      <c r="K42" s="232" t="s">
        <v>52</v>
      </c>
      <c r="L42" s="232"/>
      <c r="M42" s="232"/>
      <c r="N42" s="232"/>
      <c r="O42" s="3"/>
      <c r="P42" s="230"/>
      <c r="Q42" s="253" t="s">
        <v>53</v>
      </c>
      <c r="R42" s="200"/>
      <c r="S42" s="200"/>
      <c r="T42" s="3"/>
      <c r="U42" s="200"/>
      <c r="V42" s="200"/>
      <c r="W42" s="3"/>
      <c r="X42" s="200"/>
      <c r="Y42" s="200"/>
      <c r="Z42" s="176"/>
      <c r="AB42" s="4"/>
      <c r="AC42" s="4"/>
      <c r="AD42" s="4"/>
      <c r="AE42" s="4"/>
      <c r="AF42" s="4"/>
      <c r="AG42" s="4"/>
      <c r="AH42" s="4"/>
      <c r="AI42" s="4"/>
      <c r="AJ42" s="4"/>
      <c r="AK42" s="4"/>
      <c r="AL42" s="178"/>
      <c r="AM42" s="226"/>
      <c r="AN42" s="252" t="b">
        <v>0</v>
      </c>
      <c r="AO42" s="252" t="b">
        <v>0</v>
      </c>
      <c r="AP42" s="252"/>
      <c r="AQ42" s="252"/>
      <c r="AR42" s="252"/>
      <c r="AS42" s="225">
        <f>COUNTIF(AN42:AO42, TRUE)</f>
        <v>0</v>
      </c>
      <c r="AT42" s="224" t="str">
        <f>IF(AND($J41&lt;&gt;"",COUNTIF(AN42:AP42,TRUE)=0),"未入力です。",
  IF(AND($J41&lt;&gt;"",COUNTIF(AN42:AP42,TRUE)&gt;1),"選択は1つまでです。",""))</f>
        <v/>
      </c>
      <c r="AU42" s="224"/>
      <c r="AV42" s="224"/>
      <c r="AW42" s="224"/>
      <c r="AX42" s="224"/>
      <c r="AY42" s="224"/>
      <c r="BA42" s="177"/>
      <c r="BB42" s="1482" t="s">
        <v>2267</v>
      </c>
      <c r="BC42" s="1483"/>
      <c r="BD42" s="1483"/>
      <c r="BE42" s="1483"/>
      <c r="BF42" s="1483"/>
      <c r="BG42" s="1483"/>
      <c r="BH42" s="1483"/>
      <c r="BI42" s="1484"/>
      <c r="BJ42" s="181"/>
      <c r="BK42" s="232" t="s">
        <v>52</v>
      </c>
      <c r="BL42" s="232"/>
      <c r="BM42" s="232"/>
      <c r="BN42" s="232"/>
      <c r="BO42" s="3"/>
      <c r="BP42" s="230"/>
      <c r="BQ42" s="253" t="s">
        <v>53</v>
      </c>
      <c r="BR42" s="200"/>
      <c r="BS42" s="200"/>
      <c r="BT42" s="3"/>
      <c r="BU42" s="200"/>
      <c r="BV42" s="200"/>
      <c r="BW42" s="3"/>
      <c r="BX42" s="200"/>
      <c r="BY42" s="200"/>
      <c r="BZ42" s="176"/>
      <c r="CB42" s="4"/>
      <c r="CC42" s="4"/>
      <c r="CD42" s="4"/>
      <c r="CE42" s="4"/>
      <c r="CF42" s="4"/>
      <c r="CG42" s="4"/>
      <c r="CH42" s="4"/>
      <c r="CI42" s="4"/>
      <c r="CJ42" s="4"/>
      <c r="CK42" s="4"/>
      <c r="CL42" s="178"/>
      <c r="CM42" s="226"/>
      <c r="CN42" s="252" t="b">
        <v>0</v>
      </c>
      <c r="CO42" s="252" t="b">
        <v>0</v>
      </c>
      <c r="CP42" s="252"/>
      <c r="CQ42" s="252"/>
      <c r="CR42" s="252"/>
      <c r="CS42" s="225">
        <f>COUNTIF(CN42:CO42, TRUE)</f>
        <v>0</v>
      </c>
      <c r="CT42" s="224" t="str">
        <f>IF(AND($J41&lt;&gt;"",COUNTIF(CN42:CP42,TRUE)=0),"未入力です。",
  IF(AND($J41&lt;&gt;"",COUNTIF(CN42:CP42,TRUE)&gt;1),"選択は1つまでです。",""))</f>
        <v/>
      </c>
      <c r="CU42" s="224"/>
      <c r="CV42" s="224"/>
      <c r="CW42" s="224"/>
      <c r="CX42" s="224"/>
      <c r="CY42" s="224"/>
      <c r="DA42" s="177"/>
      <c r="DB42" s="1482" t="s">
        <v>2267</v>
      </c>
      <c r="DC42" s="1483"/>
      <c r="DD42" s="1483"/>
      <c r="DE42" s="1483"/>
      <c r="DF42" s="1483"/>
      <c r="DG42" s="1483"/>
      <c r="DH42" s="1483"/>
      <c r="DI42" s="1484"/>
      <c r="DJ42" s="181"/>
      <c r="DK42" s="232" t="s">
        <v>52</v>
      </c>
      <c r="DL42" s="232"/>
      <c r="DM42" s="232"/>
      <c r="DN42" s="232"/>
      <c r="DO42" s="3"/>
      <c r="DP42" s="230"/>
      <c r="DQ42" s="253" t="s">
        <v>53</v>
      </c>
      <c r="DR42" s="200"/>
      <c r="DS42" s="200"/>
      <c r="DT42" s="3"/>
      <c r="DU42" s="200"/>
      <c r="DV42" s="200"/>
      <c r="DW42" s="3"/>
      <c r="DX42" s="200"/>
      <c r="DY42" s="200"/>
      <c r="DZ42" s="176"/>
      <c r="EB42" s="4"/>
      <c r="EC42" s="4"/>
      <c r="ED42" s="4"/>
      <c r="EE42" s="4"/>
      <c r="EF42" s="4"/>
      <c r="EG42" s="4"/>
      <c r="EH42" s="4"/>
      <c r="EI42" s="4"/>
      <c r="EJ42" s="4"/>
      <c r="EK42" s="4"/>
      <c r="EL42" s="178"/>
      <c r="EM42" s="226"/>
      <c r="EN42" s="252" t="b">
        <v>0</v>
      </c>
      <c r="EO42" s="252" t="b">
        <v>0</v>
      </c>
      <c r="EP42" s="252"/>
      <c r="EQ42" s="252"/>
      <c r="ER42" s="252"/>
      <c r="ES42" s="225">
        <f>COUNTIF(EN42:EO42, TRUE)</f>
        <v>0</v>
      </c>
      <c r="ET42" s="224" t="str">
        <f>IF(AND($J41&lt;&gt;"",COUNTIF(EN42:EP42,TRUE)=0),"未入力です。",
  IF(AND($J41&lt;&gt;"",COUNTIF(EN42:EP42,TRUE)&gt;1),"選択は1つまでです。",""))</f>
        <v/>
      </c>
      <c r="FA42" s="177"/>
      <c r="FB42" s="1482" t="s">
        <v>2267</v>
      </c>
      <c r="FC42" s="1483"/>
      <c r="FD42" s="1483"/>
      <c r="FE42" s="1483"/>
      <c r="FF42" s="1483"/>
      <c r="FG42" s="1483"/>
      <c r="FH42" s="1483"/>
      <c r="FI42" s="1484"/>
      <c r="FJ42" s="181"/>
      <c r="FK42" s="232" t="s">
        <v>52</v>
      </c>
      <c r="FL42" s="232"/>
      <c r="FM42" s="232"/>
      <c r="FN42" s="232"/>
      <c r="FO42" s="3"/>
      <c r="FP42" s="230"/>
      <c r="FQ42" s="253" t="s">
        <v>53</v>
      </c>
      <c r="FR42" s="200"/>
      <c r="FS42" s="200"/>
      <c r="FT42" s="3"/>
      <c r="FU42" s="200"/>
      <c r="FV42" s="200"/>
      <c r="FW42" s="3"/>
      <c r="FX42" s="200"/>
      <c r="FY42" s="200"/>
      <c r="FZ42" s="176"/>
      <c r="GB42" s="4"/>
      <c r="GC42" s="4"/>
      <c r="GD42" s="4"/>
      <c r="GE42" s="4"/>
      <c r="GF42" s="4"/>
      <c r="GG42" s="4"/>
      <c r="GH42" s="4"/>
      <c r="GI42" s="4"/>
      <c r="GJ42" s="4"/>
      <c r="GK42" s="4"/>
      <c r="GL42" s="178"/>
      <c r="GM42" s="226"/>
      <c r="GN42" s="252" t="b">
        <v>0</v>
      </c>
      <c r="GO42" s="252" t="b">
        <v>0</v>
      </c>
      <c r="GP42" s="252"/>
      <c r="GQ42" s="252"/>
      <c r="GR42" s="252"/>
    </row>
    <row r="43" spans="1:200" ht="17.100000000000001" customHeight="1">
      <c r="A43" s="177"/>
      <c r="B43" s="1489" t="s">
        <v>2268</v>
      </c>
      <c r="C43" s="1490"/>
      <c r="D43" s="1490"/>
      <c r="E43" s="1490"/>
      <c r="F43" s="1490"/>
      <c r="G43" s="1490"/>
      <c r="H43" s="1490"/>
      <c r="I43" s="2149"/>
      <c r="J43" s="181"/>
      <c r="K43" s="3" t="s">
        <v>54</v>
      </c>
      <c r="L43" s="3"/>
      <c r="M43" s="3"/>
      <c r="N43" s="3"/>
      <c r="O43" s="3"/>
      <c r="P43" s="3"/>
      <c r="Q43" s="3"/>
      <c r="R43" s="3"/>
      <c r="S43" s="1477" t="s">
        <v>55</v>
      </c>
      <c r="T43" s="1477"/>
      <c r="U43" s="1477"/>
      <c r="V43" s="1477"/>
      <c r="W43" s="1477"/>
      <c r="X43" s="3"/>
      <c r="Y43" s="3"/>
      <c r="Z43" s="1477" t="s">
        <v>56</v>
      </c>
      <c r="AA43" s="1477"/>
      <c r="AB43" s="1477"/>
      <c r="AC43" s="1477"/>
      <c r="AD43" s="1477"/>
      <c r="AE43" s="1477"/>
      <c r="AF43" s="1477"/>
      <c r="AG43" s="1477"/>
      <c r="AH43" s="1477"/>
      <c r="AI43" s="1478"/>
      <c r="AJ43" s="4"/>
      <c r="AK43" s="4"/>
      <c r="AL43" s="178"/>
      <c r="AM43" s="11" t="str">
        <f>IF(AND($I45&lt;&gt;"",COUNTIF(AN43:AP44,TRUE)=0),"未入力",
  IF(AND($I45&lt;&gt;"",COUNTIF(AN43:AP44,TRUE)&gt;1),"複数選択",""))</f>
        <v/>
      </c>
      <c r="AN43" s="254" t="b">
        <v>0</v>
      </c>
      <c r="AO43" s="254" t="b">
        <v>0</v>
      </c>
      <c r="AP43" s="254" t="b">
        <v>0</v>
      </c>
      <c r="AQ43" s="254"/>
      <c r="AR43" s="254"/>
      <c r="AS43" s="225">
        <f>COUNTIF(AN43:AP43, TRUE)</f>
        <v>0</v>
      </c>
      <c r="AT43" s="224" t="str">
        <f>IF(AND($J$41&lt;&gt;"",COUNTIF(AN43:AP44,TRUE)=0),"未入力です。",
  IF(AND($J$41&lt;&gt;"",COUNTIF(AN43:AP44,TRUE)&gt;1),"選択は1つまでです。",""))</f>
        <v/>
      </c>
      <c r="AU43" s="224"/>
      <c r="AV43" s="224"/>
      <c r="AW43" s="224"/>
      <c r="AX43" s="224"/>
      <c r="AY43" s="224"/>
      <c r="BA43" s="177"/>
      <c r="BB43" s="1489" t="s">
        <v>2268</v>
      </c>
      <c r="BC43" s="1490"/>
      <c r="BD43" s="1490"/>
      <c r="BE43" s="1490"/>
      <c r="BF43" s="1490"/>
      <c r="BG43" s="1490"/>
      <c r="BH43" s="1490"/>
      <c r="BI43" s="2149"/>
      <c r="BJ43" s="181"/>
      <c r="BK43" s="3" t="s">
        <v>54</v>
      </c>
      <c r="BL43" s="3"/>
      <c r="BM43" s="3"/>
      <c r="BN43" s="3"/>
      <c r="BO43" s="3"/>
      <c r="BP43" s="3"/>
      <c r="BQ43" s="3"/>
      <c r="BR43" s="3"/>
      <c r="BS43" s="1477" t="s">
        <v>55</v>
      </c>
      <c r="BT43" s="1477"/>
      <c r="BU43" s="1477"/>
      <c r="BV43" s="1477"/>
      <c r="BW43" s="1477"/>
      <c r="BX43" s="3"/>
      <c r="BY43" s="3"/>
      <c r="BZ43" s="1477" t="s">
        <v>56</v>
      </c>
      <c r="CA43" s="1477"/>
      <c r="CB43" s="1477"/>
      <c r="CC43" s="1477"/>
      <c r="CD43" s="1477"/>
      <c r="CE43" s="1477"/>
      <c r="CF43" s="1477"/>
      <c r="CG43" s="1477"/>
      <c r="CH43" s="1477"/>
      <c r="CI43" s="1478"/>
      <c r="CJ43" s="4"/>
      <c r="CK43" s="4"/>
      <c r="CL43" s="178"/>
      <c r="CM43" s="11" t="str">
        <f>IF(AND($I45&lt;&gt;"",COUNTIF(CN43:CP44,TRUE)=0),"未入力",
  IF(AND($I45&lt;&gt;"",COUNTIF(CN43:CP44,TRUE)&gt;1),"複数選択",""))</f>
        <v/>
      </c>
      <c r="CN43" s="254" t="b">
        <v>0</v>
      </c>
      <c r="CO43" s="254" t="b">
        <v>0</v>
      </c>
      <c r="CP43" s="254" t="b">
        <v>0</v>
      </c>
      <c r="CQ43" s="254"/>
      <c r="CR43" s="254"/>
      <c r="CS43" s="225">
        <f>COUNTIF(CN43:CP43, TRUE)</f>
        <v>0</v>
      </c>
      <c r="CT43" s="224" t="str">
        <f>IF(AND($J$41&lt;&gt;"",COUNTIF(CN43:CP44,TRUE)=0),"未入力です。",
  IF(AND($J$41&lt;&gt;"",COUNTIF(CN43:CP44,TRUE)&gt;1),"選択は1つまでです。",""))</f>
        <v/>
      </c>
      <c r="CU43" s="224"/>
      <c r="CV43" s="224"/>
      <c r="CW43" s="224"/>
      <c r="CX43" s="224"/>
      <c r="CY43" s="224"/>
      <c r="DA43" s="177"/>
      <c r="DB43" s="1489" t="s">
        <v>2268</v>
      </c>
      <c r="DC43" s="1490"/>
      <c r="DD43" s="1490"/>
      <c r="DE43" s="1490"/>
      <c r="DF43" s="1490"/>
      <c r="DG43" s="1490"/>
      <c r="DH43" s="1490"/>
      <c r="DI43" s="2149"/>
      <c r="DJ43" s="181"/>
      <c r="DK43" s="3" t="s">
        <v>54</v>
      </c>
      <c r="DL43" s="3"/>
      <c r="DM43" s="3"/>
      <c r="DN43" s="3"/>
      <c r="DO43" s="3"/>
      <c r="DP43" s="3"/>
      <c r="DQ43" s="3"/>
      <c r="DR43" s="3"/>
      <c r="DS43" s="1477" t="s">
        <v>55</v>
      </c>
      <c r="DT43" s="1477"/>
      <c r="DU43" s="1477"/>
      <c r="DV43" s="1477"/>
      <c r="DW43" s="1477"/>
      <c r="DX43" s="3"/>
      <c r="DY43" s="3"/>
      <c r="DZ43" s="1477" t="s">
        <v>56</v>
      </c>
      <c r="EA43" s="1477"/>
      <c r="EB43" s="1477"/>
      <c r="EC43" s="1477"/>
      <c r="ED43" s="1477"/>
      <c r="EE43" s="1477"/>
      <c r="EF43" s="1477"/>
      <c r="EG43" s="1477"/>
      <c r="EH43" s="1477"/>
      <c r="EI43" s="1478"/>
      <c r="EJ43" s="4"/>
      <c r="EK43" s="4"/>
      <c r="EL43" s="178"/>
      <c r="EM43" s="11" t="str">
        <f>IF(AND($I45&lt;&gt;"",COUNTIF(EN43:EP44,TRUE)=0),"未入力",
  IF(AND($I45&lt;&gt;"",COUNTIF(EN43:EP44,TRUE)&gt;1),"複数選択",""))</f>
        <v/>
      </c>
      <c r="EN43" s="252" t="b">
        <v>0</v>
      </c>
      <c r="EO43" s="252" t="b">
        <v>0</v>
      </c>
      <c r="EP43" s="254" t="b">
        <v>0</v>
      </c>
      <c r="EQ43" s="254"/>
      <c r="ER43" s="254"/>
      <c r="ES43" s="225">
        <f>COUNTIF(EN43:EP43, TRUE)</f>
        <v>0</v>
      </c>
      <c r="ET43" s="224" t="str">
        <f>IF(AND($J$41&lt;&gt;"",COUNTIF(EN43:EP44,TRUE)=0),"未入力です。",
  IF(AND($J$41&lt;&gt;"",COUNTIF(EN43:EP44,TRUE)&gt;1),"選択は1つまでです。",""))</f>
        <v/>
      </c>
      <c r="FA43" s="177"/>
      <c r="FB43" s="1489" t="s">
        <v>2268</v>
      </c>
      <c r="FC43" s="1490"/>
      <c r="FD43" s="1490"/>
      <c r="FE43" s="1490"/>
      <c r="FF43" s="1490"/>
      <c r="FG43" s="1490"/>
      <c r="FH43" s="1490"/>
      <c r="FI43" s="2149"/>
      <c r="FJ43" s="181"/>
      <c r="FK43" s="3" t="s">
        <v>54</v>
      </c>
      <c r="FL43" s="3"/>
      <c r="FM43" s="3"/>
      <c r="FN43" s="3"/>
      <c r="FO43" s="3"/>
      <c r="FP43" s="3"/>
      <c r="FQ43" s="3"/>
      <c r="FR43" s="3"/>
      <c r="FS43" s="1477" t="s">
        <v>55</v>
      </c>
      <c r="FT43" s="1477"/>
      <c r="FU43" s="1477"/>
      <c r="FV43" s="1477"/>
      <c r="FW43" s="1477"/>
      <c r="FX43" s="3"/>
      <c r="FY43" s="3"/>
      <c r="FZ43" s="1477" t="s">
        <v>56</v>
      </c>
      <c r="GA43" s="1477"/>
      <c r="GB43" s="1477"/>
      <c r="GC43" s="1477"/>
      <c r="GD43" s="1477"/>
      <c r="GE43" s="1477"/>
      <c r="GF43" s="1477"/>
      <c r="GG43" s="1477"/>
      <c r="GH43" s="1477"/>
      <c r="GI43" s="1478"/>
      <c r="GJ43" s="4"/>
      <c r="GK43" s="4"/>
      <c r="GL43" s="178"/>
      <c r="GM43" s="11" t="str">
        <f>IF(AND($I45&lt;&gt;"",COUNTIF(GN43:GP44,TRUE)=0),"未入力",
  IF(AND($I45&lt;&gt;"",COUNTIF(GN43:GP44,TRUE)&gt;1),"複数選択",""))</f>
        <v/>
      </c>
      <c r="GN43" s="252" t="b">
        <v>0</v>
      </c>
      <c r="GO43" s="252" t="b">
        <v>0</v>
      </c>
      <c r="GP43" s="254" t="b">
        <v>0</v>
      </c>
      <c r="GQ43" s="254"/>
      <c r="GR43" s="254"/>
    </row>
    <row r="44" spans="1:200" ht="17.100000000000001" customHeight="1">
      <c r="A44" s="177"/>
      <c r="B44" s="1493"/>
      <c r="C44" s="1494"/>
      <c r="D44" s="1494"/>
      <c r="E44" s="1494"/>
      <c r="F44" s="1494"/>
      <c r="G44" s="1494"/>
      <c r="H44" s="1494"/>
      <c r="I44" s="2150"/>
      <c r="J44" s="179"/>
      <c r="K44" s="1480" t="s">
        <v>57</v>
      </c>
      <c r="L44" s="1480"/>
      <c r="M44" s="1480"/>
      <c r="N44" s="1480"/>
      <c r="O44" s="1480"/>
      <c r="P44" s="1480"/>
      <c r="Q44" s="1480"/>
      <c r="R44" s="1480"/>
      <c r="S44" s="7"/>
      <c r="T44" s="7"/>
      <c r="U44" s="1480" t="s">
        <v>58</v>
      </c>
      <c r="V44" s="1480"/>
      <c r="W44" s="1480"/>
      <c r="X44" s="1480"/>
      <c r="Y44" s="7"/>
      <c r="Z44" s="7"/>
      <c r="AA44" s="7"/>
      <c r="AB44" s="7"/>
      <c r="AC44" s="7"/>
      <c r="AD44" s="7"/>
      <c r="AE44" s="7"/>
      <c r="AF44" s="7"/>
      <c r="AG44" s="7"/>
      <c r="AH44" s="7"/>
      <c r="AI44" s="180"/>
      <c r="AJ44" s="4"/>
      <c r="AK44" s="4"/>
      <c r="AL44" s="178"/>
      <c r="AM44" s="11"/>
      <c r="AN44" s="254" t="b">
        <v>0</v>
      </c>
      <c r="AO44" s="254" t="b">
        <v>0</v>
      </c>
      <c r="AP44" s="254"/>
      <c r="AQ44" s="254"/>
      <c r="AR44" s="254"/>
      <c r="AS44" s="225">
        <f>COUNTIF(AN44:AO44, TRUE)</f>
        <v>0</v>
      </c>
      <c r="BA44" s="177"/>
      <c r="BB44" s="1493"/>
      <c r="BC44" s="1494"/>
      <c r="BD44" s="1494"/>
      <c r="BE44" s="1494"/>
      <c r="BF44" s="1494"/>
      <c r="BG44" s="1494"/>
      <c r="BH44" s="1494"/>
      <c r="BI44" s="2150"/>
      <c r="BJ44" s="179"/>
      <c r="BK44" s="1480" t="s">
        <v>57</v>
      </c>
      <c r="BL44" s="1480"/>
      <c r="BM44" s="1480"/>
      <c r="BN44" s="1480"/>
      <c r="BO44" s="1480"/>
      <c r="BP44" s="1480"/>
      <c r="BQ44" s="1480"/>
      <c r="BR44" s="1480"/>
      <c r="BS44" s="7"/>
      <c r="BT44" s="7"/>
      <c r="BU44" s="1480" t="s">
        <v>58</v>
      </c>
      <c r="BV44" s="1480"/>
      <c r="BW44" s="1480"/>
      <c r="BX44" s="1480"/>
      <c r="BY44" s="7"/>
      <c r="BZ44" s="7"/>
      <c r="CA44" s="7"/>
      <c r="CB44" s="7"/>
      <c r="CC44" s="7"/>
      <c r="CD44" s="7"/>
      <c r="CE44" s="7"/>
      <c r="CF44" s="7"/>
      <c r="CG44" s="7"/>
      <c r="CH44" s="7"/>
      <c r="CI44" s="180"/>
      <c r="CJ44" s="4"/>
      <c r="CK44" s="4"/>
      <c r="CL44" s="178"/>
      <c r="CM44" s="11"/>
      <c r="CN44" s="254" t="b">
        <v>0</v>
      </c>
      <c r="CO44" s="254" t="b">
        <v>0</v>
      </c>
      <c r="CP44" s="254"/>
      <c r="CQ44" s="254"/>
      <c r="CR44" s="254"/>
      <c r="CS44" s="225">
        <f>COUNTIF(CN44:CO44, TRUE)</f>
        <v>0</v>
      </c>
      <c r="DA44" s="177"/>
      <c r="DB44" s="1493"/>
      <c r="DC44" s="1494"/>
      <c r="DD44" s="1494"/>
      <c r="DE44" s="1494"/>
      <c r="DF44" s="1494"/>
      <c r="DG44" s="1494"/>
      <c r="DH44" s="1494"/>
      <c r="DI44" s="2150"/>
      <c r="DJ44" s="179"/>
      <c r="DK44" s="1480" t="s">
        <v>57</v>
      </c>
      <c r="DL44" s="1480"/>
      <c r="DM44" s="1480"/>
      <c r="DN44" s="1480"/>
      <c r="DO44" s="1480"/>
      <c r="DP44" s="1480"/>
      <c r="DQ44" s="1480"/>
      <c r="DR44" s="1480"/>
      <c r="DS44" s="7"/>
      <c r="DT44" s="7"/>
      <c r="DU44" s="1480" t="s">
        <v>58</v>
      </c>
      <c r="DV44" s="1480"/>
      <c r="DW44" s="1480"/>
      <c r="DX44" s="1480"/>
      <c r="DY44" s="7"/>
      <c r="DZ44" s="7"/>
      <c r="EA44" s="7"/>
      <c r="EB44" s="7"/>
      <c r="EC44" s="7"/>
      <c r="ED44" s="7"/>
      <c r="EE44" s="7"/>
      <c r="EF44" s="7"/>
      <c r="EG44" s="7"/>
      <c r="EH44" s="7"/>
      <c r="EI44" s="180"/>
      <c r="EJ44" s="4"/>
      <c r="EK44" s="4"/>
      <c r="EL44" s="178"/>
      <c r="EM44" s="11"/>
      <c r="EN44" s="252" t="b">
        <v>0</v>
      </c>
      <c r="EO44" s="252" t="b">
        <v>0</v>
      </c>
      <c r="EP44" s="254"/>
      <c r="EQ44" s="254"/>
      <c r="ER44" s="254"/>
      <c r="ES44" s="225">
        <f>COUNTIF(EN44:EO44, TRUE)</f>
        <v>0</v>
      </c>
      <c r="FA44" s="177"/>
      <c r="FB44" s="1493"/>
      <c r="FC44" s="1494"/>
      <c r="FD44" s="1494"/>
      <c r="FE44" s="1494"/>
      <c r="FF44" s="1494"/>
      <c r="FG44" s="1494"/>
      <c r="FH44" s="1494"/>
      <c r="FI44" s="2150"/>
      <c r="FJ44" s="179"/>
      <c r="FK44" s="1480" t="s">
        <v>57</v>
      </c>
      <c r="FL44" s="1480"/>
      <c r="FM44" s="1480"/>
      <c r="FN44" s="1480"/>
      <c r="FO44" s="1480"/>
      <c r="FP44" s="1480"/>
      <c r="FQ44" s="1480"/>
      <c r="FR44" s="1480"/>
      <c r="FS44" s="7"/>
      <c r="FT44" s="7"/>
      <c r="FU44" s="1480" t="s">
        <v>58</v>
      </c>
      <c r="FV44" s="1480"/>
      <c r="FW44" s="1480"/>
      <c r="FX44" s="1480"/>
      <c r="FY44" s="7"/>
      <c r="FZ44" s="7"/>
      <c r="GA44" s="7"/>
      <c r="GB44" s="7"/>
      <c r="GC44" s="7"/>
      <c r="GD44" s="7"/>
      <c r="GE44" s="7"/>
      <c r="GF44" s="7"/>
      <c r="GG44" s="7"/>
      <c r="GH44" s="7"/>
      <c r="GI44" s="180"/>
      <c r="GJ44" s="4"/>
      <c r="GK44" s="4"/>
      <c r="GL44" s="178"/>
      <c r="GM44" s="11"/>
      <c r="GN44" s="252" t="b">
        <v>0</v>
      </c>
      <c r="GO44" s="252" t="b">
        <v>0</v>
      </c>
      <c r="GP44" s="254"/>
      <c r="GQ44" s="254"/>
      <c r="GR44" s="254"/>
    </row>
    <row r="45" spans="1:200" ht="17.100000000000001" customHeight="1">
      <c r="A45" s="177"/>
      <c r="B45" s="1504" t="s">
        <v>2269</v>
      </c>
      <c r="C45" s="1505"/>
      <c r="D45" s="1505"/>
      <c r="E45" s="1505"/>
      <c r="F45" s="1505"/>
      <c r="G45" s="1505"/>
      <c r="H45" s="1505"/>
      <c r="I45" s="2148"/>
      <c r="J45" s="182"/>
      <c r="K45" s="1469" t="s">
        <v>59</v>
      </c>
      <c r="L45" s="1469"/>
      <c r="M45" s="1469"/>
      <c r="N45" s="1469"/>
      <c r="O45" s="1469"/>
      <c r="P45" s="255"/>
      <c r="Q45" s="183"/>
      <c r="R45" s="1505" t="s">
        <v>60</v>
      </c>
      <c r="S45" s="1505"/>
      <c r="T45" s="1505"/>
      <c r="U45" s="1505"/>
      <c r="V45" s="1505"/>
      <c r="W45" s="1505"/>
      <c r="X45" s="183"/>
      <c r="Y45" s="1469" t="s">
        <v>61</v>
      </c>
      <c r="Z45" s="1469"/>
      <c r="AA45" s="1469"/>
      <c r="AB45" s="1469"/>
      <c r="AC45" s="1469"/>
      <c r="AD45" s="1526"/>
      <c r="AE45" s="4"/>
      <c r="AF45" s="4"/>
      <c r="AG45" s="4"/>
      <c r="AH45" s="4"/>
      <c r="AJ45" s="4"/>
      <c r="AK45" s="4"/>
      <c r="AL45" s="178"/>
      <c r="AM45" s="11" t="str">
        <f>IF(AND($I45&lt;&gt;"",COUNTIF(AN45:AP46,TRUE)=0),"未入力",
  IF(AND($I45&lt;&gt;"",COUNTIF(AN45:AP46,TRUE)&gt;1),"複数選択",""))</f>
        <v/>
      </c>
      <c r="AN45" s="254" t="b">
        <v>0</v>
      </c>
      <c r="AO45" s="254" t="b">
        <v>0</v>
      </c>
      <c r="AP45" s="254" t="b">
        <v>0</v>
      </c>
      <c r="AQ45" s="254"/>
      <c r="AR45" s="254"/>
      <c r="AS45" s="225">
        <f>COUNTIF(AN45:AP45, TRUE)</f>
        <v>0</v>
      </c>
      <c r="AT45" s="224" t="str">
        <f>IF(AND($J$41&lt;&gt;"",COUNTIF(AN45:AP45,TRUE)=0),"未入力です。",
  IF(AND($J$41&lt;&gt;"",COUNTIF(AN45:AP45,TRUE)&gt;1),"選択は1つまでです。",""))</f>
        <v/>
      </c>
      <c r="AU45" s="224"/>
      <c r="AV45" s="224"/>
      <c r="AW45" s="224"/>
      <c r="AX45" s="224"/>
      <c r="AY45" s="224"/>
      <c r="BA45" s="177"/>
      <c r="BB45" s="1504" t="s">
        <v>2269</v>
      </c>
      <c r="BC45" s="1505"/>
      <c r="BD45" s="1505"/>
      <c r="BE45" s="1505"/>
      <c r="BF45" s="1505"/>
      <c r="BG45" s="1505"/>
      <c r="BH45" s="1505"/>
      <c r="BI45" s="2148"/>
      <c r="BJ45" s="182"/>
      <c r="BK45" s="1469" t="s">
        <v>59</v>
      </c>
      <c r="BL45" s="1469"/>
      <c r="BM45" s="1469"/>
      <c r="BN45" s="1469"/>
      <c r="BO45" s="1469"/>
      <c r="BP45" s="255"/>
      <c r="BQ45" s="183"/>
      <c r="BR45" s="1505" t="s">
        <v>60</v>
      </c>
      <c r="BS45" s="1505"/>
      <c r="BT45" s="1505"/>
      <c r="BU45" s="1505"/>
      <c r="BV45" s="1505"/>
      <c r="BW45" s="1505"/>
      <c r="BX45" s="183"/>
      <c r="BY45" s="1469" t="s">
        <v>61</v>
      </c>
      <c r="BZ45" s="1469"/>
      <c r="CA45" s="1469"/>
      <c r="CB45" s="1469"/>
      <c r="CC45" s="1469"/>
      <c r="CD45" s="1526"/>
      <c r="CE45" s="4"/>
      <c r="CF45" s="4"/>
      <c r="CG45" s="4"/>
      <c r="CH45" s="4"/>
      <c r="CJ45" s="4"/>
      <c r="CK45" s="4"/>
      <c r="CL45" s="178"/>
      <c r="CM45" s="11" t="str">
        <f>IF(AND($I45&lt;&gt;"",COUNTIF(CN45:CP46,TRUE)=0),"未入力",
  IF(AND($I45&lt;&gt;"",COUNTIF(CN45:CP46,TRUE)&gt;1),"複数選択",""))</f>
        <v/>
      </c>
      <c r="CN45" s="254" t="b">
        <v>0</v>
      </c>
      <c r="CO45" s="254" t="b">
        <v>0</v>
      </c>
      <c r="CP45" s="254" t="b">
        <v>0</v>
      </c>
      <c r="CQ45" s="254"/>
      <c r="CR45" s="254"/>
      <c r="CS45" s="225">
        <f>COUNTIF(CN45:CP45, TRUE)</f>
        <v>0</v>
      </c>
      <c r="CT45" s="224" t="str">
        <f>IF(AND($J$41&lt;&gt;"",COUNTIF(CN45:CP45,TRUE)=0),"未入力です。",
  IF(AND($J$41&lt;&gt;"",COUNTIF(CN45:CP45,TRUE)&gt;1),"選択は1つまでです。",""))</f>
        <v/>
      </c>
      <c r="CU45" s="224"/>
      <c r="CV45" s="224"/>
      <c r="CW45" s="224"/>
      <c r="CX45" s="224"/>
      <c r="CY45" s="224"/>
      <c r="DA45" s="177"/>
      <c r="DB45" s="1504" t="s">
        <v>2269</v>
      </c>
      <c r="DC45" s="1505"/>
      <c r="DD45" s="1505"/>
      <c r="DE45" s="1505"/>
      <c r="DF45" s="1505"/>
      <c r="DG45" s="1505"/>
      <c r="DH45" s="1505"/>
      <c r="DI45" s="2148"/>
      <c r="DJ45" s="182"/>
      <c r="DK45" s="1469" t="s">
        <v>59</v>
      </c>
      <c r="DL45" s="1469"/>
      <c r="DM45" s="1469"/>
      <c r="DN45" s="1469"/>
      <c r="DO45" s="1469"/>
      <c r="DP45" s="255"/>
      <c r="DQ45" s="183"/>
      <c r="DR45" s="1505" t="s">
        <v>60</v>
      </c>
      <c r="DS45" s="1505"/>
      <c r="DT45" s="1505"/>
      <c r="DU45" s="1505"/>
      <c r="DV45" s="1505"/>
      <c r="DW45" s="1505"/>
      <c r="DX45" s="183"/>
      <c r="DY45" s="1469" t="s">
        <v>61</v>
      </c>
      <c r="DZ45" s="1469"/>
      <c r="EA45" s="1469"/>
      <c r="EB45" s="1469"/>
      <c r="EC45" s="1469"/>
      <c r="ED45" s="1526"/>
      <c r="EE45" s="4"/>
      <c r="EF45" s="4"/>
      <c r="EG45" s="4"/>
      <c r="EH45" s="4"/>
      <c r="EJ45" s="4"/>
      <c r="EK45" s="4"/>
      <c r="EL45" s="178"/>
      <c r="EM45" s="11" t="str">
        <f>IF(AND($I45&lt;&gt;"",COUNTIF(EN45:EP46,TRUE)=0),"未入力",
  IF(AND($I45&lt;&gt;"",COUNTIF(EN45:EP46,TRUE)&gt;1),"複数選択",""))</f>
        <v/>
      </c>
      <c r="EN45" s="252" t="b">
        <v>0</v>
      </c>
      <c r="EO45" s="252" t="b">
        <v>0</v>
      </c>
      <c r="EP45" s="254" t="b">
        <v>0</v>
      </c>
      <c r="EQ45" s="254"/>
      <c r="ER45" s="254"/>
      <c r="ES45" s="225">
        <f>COUNTIF(EN45:EP45, TRUE)</f>
        <v>0</v>
      </c>
      <c r="ET45" s="224" t="str">
        <f>IF(AND($J$41&lt;&gt;"",COUNTIF(EN45:EP45,TRUE)=0),"未入力です。",
  IF(AND($J$41&lt;&gt;"",COUNTIF(EN45:EP45,TRUE)&gt;1),"選択は1つまでです。",""))</f>
        <v/>
      </c>
      <c r="FA45" s="177"/>
      <c r="FB45" s="1504" t="s">
        <v>2269</v>
      </c>
      <c r="FC45" s="1505"/>
      <c r="FD45" s="1505"/>
      <c r="FE45" s="1505"/>
      <c r="FF45" s="1505"/>
      <c r="FG45" s="1505"/>
      <c r="FH45" s="1505"/>
      <c r="FI45" s="2148"/>
      <c r="FJ45" s="182"/>
      <c r="FK45" s="1469" t="s">
        <v>59</v>
      </c>
      <c r="FL45" s="1469"/>
      <c r="FM45" s="1469"/>
      <c r="FN45" s="1469"/>
      <c r="FO45" s="1469"/>
      <c r="FP45" s="255"/>
      <c r="FQ45" s="183"/>
      <c r="FR45" s="1505" t="s">
        <v>60</v>
      </c>
      <c r="FS45" s="1505"/>
      <c r="FT45" s="1505"/>
      <c r="FU45" s="1505"/>
      <c r="FV45" s="1505"/>
      <c r="FW45" s="1505"/>
      <c r="FX45" s="183"/>
      <c r="FY45" s="1469" t="s">
        <v>61</v>
      </c>
      <c r="FZ45" s="1469"/>
      <c r="GA45" s="1469"/>
      <c r="GB45" s="1469"/>
      <c r="GC45" s="1469"/>
      <c r="GD45" s="1526"/>
      <c r="GE45" s="4"/>
      <c r="GF45" s="4"/>
      <c r="GG45" s="4"/>
      <c r="GH45" s="4"/>
      <c r="GJ45" s="4"/>
      <c r="GK45" s="4"/>
      <c r="GL45" s="178"/>
      <c r="GM45" s="11" t="str">
        <f>IF(AND($I45&lt;&gt;"",COUNTIF(GN45:GP46,TRUE)=0),"未入力",
  IF(AND($I45&lt;&gt;"",COUNTIF(GN45:GP46,TRUE)&gt;1),"複数選択",""))</f>
        <v/>
      </c>
      <c r="GN45" s="252" t="b">
        <v>0</v>
      </c>
      <c r="GO45" s="252" t="b">
        <v>0</v>
      </c>
      <c r="GP45" s="254" t="b">
        <v>0</v>
      </c>
      <c r="GQ45" s="254"/>
      <c r="GR45" s="254"/>
    </row>
    <row r="46" spans="1:200" ht="17.100000000000001" customHeight="1">
      <c r="A46" s="177"/>
      <c r="B46" s="1468" t="s">
        <v>2270</v>
      </c>
      <c r="C46" s="1469"/>
      <c r="D46" s="1469"/>
      <c r="E46" s="1469"/>
      <c r="F46" s="1469"/>
      <c r="G46" s="1469"/>
      <c r="H46" s="1469"/>
      <c r="I46" s="1526"/>
      <c r="J46" s="182"/>
      <c r="K46" s="1469" t="s">
        <v>62</v>
      </c>
      <c r="L46" s="1469"/>
      <c r="M46" s="1469"/>
      <c r="N46" s="1469"/>
      <c r="O46" s="1469"/>
      <c r="P46" s="255"/>
      <c r="Q46" s="183"/>
      <c r="R46" s="1469" t="s">
        <v>63</v>
      </c>
      <c r="S46" s="1469"/>
      <c r="T46" s="1469"/>
      <c r="U46" s="1469"/>
      <c r="V46" s="1469"/>
      <c r="W46" s="1469"/>
      <c r="X46" s="183"/>
      <c r="Y46" s="1505" t="s">
        <v>64</v>
      </c>
      <c r="Z46" s="1505"/>
      <c r="AA46" s="1505"/>
      <c r="AB46" s="1505"/>
      <c r="AC46" s="1505"/>
      <c r="AD46" s="2148"/>
      <c r="AE46" s="4"/>
      <c r="AF46" s="4"/>
      <c r="AG46" s="4"/>
      <c r="AH46" s="4"/>
      <c r="AJ46" s="4"/>
      <c r="AK46" s="4"/>
      <c r="AL46" s="178"/>
      <c r="AM46" s="11"/>
      <c r="AN46" s="254" t="b">
        <v>0</v>
      </c>
      <c r="AO46" s="254" t="b">
        <v>0</v>
      </c>
      <c r="AP46" s="254" t="b">
        <v>0</v>
      </c>
      <c r="AQ46" s="254"/>
      <c r="AR46" s="254"/>
      <c r="AS46" s="225">
        <f>COUNTIF(AN46:AP46, TRUE)</f>
        <v>0</v>
      </c>
      <c r="AT46" s="224" t="str">
        <f>IF(AND(AND(J7&gt;=30,J7&lt;&gt;"01",J7&lt;&gt;"02"),AP46=FALSE,J41&lt;&gt;""),"【５．主要用途】が産業専用建築物の場合、住宅の種類は（３）のみです",
IF(AND($J$41&lt;&gt;"",COUNTIF(AN46:AP46,TRUE)=0),"未入力です。",
  IF(AND($J$41&lt;&gt;"",COUNTIF(AN46:AP46,TRUE)&gt;1),"選択は1つまでです。","")))</f>
        <v/>
      </c>
      <c r="AU46" s="224"/>
      <c r="AV46" s="224"/>
      <c r="AW46" s="224"/>
      <c r="AX46" s="224"/>
      <c r="AY46" s="224"/>
      <c r="BA46" s="177"/>
      <c r="BB46" s="1468" t="s">
        <v>2270</v>
      </c>
      <c r="BC46" s="1469"/>
      <c r="BD46" s="1469"/>
      <c r="BE46" s="1469"/>
      <c r="BF46" s="1469"/>
      <c r="BG46" s="1469"/>
      <c r="BH46" s="1469"/>
      <c r="BI46" s="1526"/>
      <c r="BJ46" s="182"/>
      <c r="BK46" s="1469" t="s">
        <v>62</v>
      </c>
      <c r="BL46" s="1469"/>
      <c r="BM46" s="1469"/>
      <c r="BN46" s="1469"/>
      <c r="BO46" s="1469"/>
      <c r="BP46" s="255"/>
      <c r="BQ46" s="183"/>
      <c r="BR46" s="1469" t="s">
        <v>63</v>
      </c>
      <c r="BS46" s="1469"/>
      <c r="BT46" s="1469"/>
      <c r="BU46" s="1469"/>
      <c r="BV46" s="1469"/>
      <c r="BW46" s="1469"/>
      <c r="BX46" s="183"/>
      <c r="BY46" s="1505" t="s">
        <v>64</v>
      </c>
      <c r="BZ46" s="1505"/>
      <c r="CA46" s="1505"/>
      <c r="CB46" s="1505"/>
      <c r="CC46" s="1505"/>
      <c r="CD46" s="2148"/>
      <c r="CE46" s="4"/>
      <c r="CG46" s="4"/>
      <c r="CH46" s="4"/>
      <c r="CJ46" s="4"/>
      <c r="CK46" s="4"/>
      <c r="CL46" s="178"/>
      <c r="CM46" s="11"/>
      <c r="CN46" s="254" t="b">
        <v>0</v>
      </c>
      <c r="CO46" s="254" t="b">
        <v>0</v>
      </c>
      <c r="CP46" s="254" t="b">
        <v>0</v>
      </c>
      <c r="CQ46" s="254"/>
      <c r="CR46" s="254"/>
      <c r="CS46" s="225">
        <f>COUNTIF(CN46:CP46, TRUE)</f>
        <v>0</v>
      </c>
      <c r="CT46" s="224" t="str">
        <f>IF(AND(AND(BJ7&gt;=30,BJ7&lt;&gt;"01",BJ7&lt;&gt;"02"),CP46=FALSE,BJ41&lt;&gt;""),"【５．主要用途】が産業専用建築物の場合、住宅の種類は（３）のみです",
IF(AND($J$41&lt;&gt;"",COUNTIF(CN46:CP46,TRUE)=0),"未入力です。",
  IF(AND($J$41&lt;&gt;"",COUNTIF(CN46:CP46,TRUE)&gt;1),"選択は1つまでです。","")))</f>
        <v/>
      </c>
      <c r="CU46" s="224"/>
      <c r="CV46" s="224"/>
      <c r="CW46" s="224"/>
      <c r="CX46" s="224"/>
      <c r="CY46" s="224"/>
      <c r="DA46" s="177"/>
      <c r="DB46" s="1468" t="s">
        <v>2270</v>
      </c>
      <c r="DC46" s="1469"/>
      <c r="DD46" s="1469"/>
      <c r="DE46" s="1469"/>
      <c r="DF46" s="1469"/>
      <c r="DG46" s="1469"/>
      <c r="DH46" s="1469"/>
      <c r="DI46" s="1526"/>
      <c r="DJ46" s="182"/>
      <c r="DK46" s="1469" t="s">
        <v>62</v>
      </c>
      <c r="DL46" s="1469"/>
      <c r="DM46" s="1469"/>
      <c r="DN46" s="1469"/>
      <c r="DO46" s="1469"/>
      <c r="DP46" s="255"/>
      <c r="DQ46" s="183"/>
      <c r="DR46" s="1469" t="s">
        <v>63</v>
      </c>
      <c r="DS46" s="1469"/>
      <c r="DT46" s="1469"/>
      <c r="DU46" s="1469"/>
      <c r="DV46" s="1469"/>
      <c r="DW46" s="1469"/>
      <c r="DX46" s="183"/>
      <c r="DY46" s="1505" t="s">
        <v>64</v>
      </c>
      <c r="DZ46" s="1505"/>
      <c r="EA46" s="1505"/>
      <c r="EB46" s="1505"/>
      <c r="EC46" s="1505"/>
      <c r="ED46" s="2148"/>
      <c r="EE46" s="4"/>
      <c r="EG46" s="4"/>
      <c r="EH46" s="4"/>
      <c r="EJ46" s="4"/>
      <c r="EK46" s="4"/>
      <c r="EL46" s="178"/>
      <c r="EM46" s="11"/>
      <c r="EN46" s="252" t="b">
        <v>0</v>
      </c>
      <c r="EO46" s="252" t="b">
        <v>0</v>
      </c>
      <c r="EP46" s="254" t="b">
        <v>0</v>
      </c>
      <c r="EQ46" s="254"/>
      <c r="ER46" s="254"/>
      <c r="ES46" s="225">
        <f>COUNTIF(EN46:EP46, TRUE)</f>
        <v>0</v>
      </c>
      <c r="ET46" s="224" t="str">
        <f>IF(AND(AND(DJ7&gt;=30,DJ7&lt;&gt;"01",DJ7&lt;&gt;"02"),EP46=FALSE,DJ41&lt;&gt;""),"【５．主要用途】が産業専用建築物の場合、住宅の種類は（３）のみです",
IF(AND($J$41&lt;&gt;"",COUNTIF(EN46:EP46,TRUE)=0),"未入力です。",
  IF(AND($J$41&lt;&gt;"",COUNTIF(EN46:EP46,TRUE)&gt;1),"選択は1つまでです。","")))</f>
        <v/>
      </c>
      <c r="FA46" s="177"/>
      <c r="FB46" s="1468" t="s">
        <v>2270</v>
      </c>
      <c r="FC46" s="1469"/>
      <c r="FD46" s="1469"/>
      <c r="FE46" s="1469"/>
      <c r="FF46" s="1469"/>
      <c r="FG46" s="1469"/>
      <c r="FH46" s="1469"/>
      <c r="FI46" s="1526"/>
      <c r="FJ46" s="182"/>
      <c r="FK46" s="1469" t="s">
        <v>62</v>
      </c>
      <c r="FL46" s="1469"/>
      <c r="FM46" s="1469"/>
      <c r="FN46" s="1469"/>
      <c r="FO46" s="1469"/>
      <c r="FP46" s="255"/>
      <c r="FQ46" s="183"/>
      <c r="FR46" s="1469" t="s">
        <v>63</v>
      </c>
      <c r="FS46" s="1469"/>
      <c r="FT46" s="1469"/>
      <c r="FU46" s="1469"/>
      <c r="FV46" s="1469"/>
      <c r="FW46" s="1469"/>
      <c r="FX46" s="183"/>
      <c r="FY46" s="1505" t="s">
        <v>64</v>
      </c>
      <c r="FZ46" s="1505"/>
      <c r="GA46" s="1505"/>
      <c r="GB46" s="1505"/>
      <c r="GC46" s="1505"/>
      <c r="GD46" s="2148"/>
      <c r="GE46" s="4"/>
      <c r="GG46" s="4"/>
      <c r="GH46" s="4"/>
      <c r="GJ46" s="4"/>
      <c r="GK46" s="4"/>
      <c r="GL46" s="178"/>
      <c r="GM46" s="11"/>
      <c r="GN46" s="252" t="b">
        <v>0</v>
      </c>
      <c r="GO46" s="252" t="b">
        <v>0</v>
      </c>
      <c r="GP46" s="254" t="b">
        <v>0</v>
      </c>
      <c r="GQ46" s="254"/>
      <c r="GR46" s="254"/>
    </row>
    <row r="47" spans="1:200" ht="17.100000000000001" customHeight="1">
      <c r="A47" s="177"/>
      <c r="B47" s="1468" t="s">
        <v>2271</v>
      </c>
      <c r="C47" s="1469"/>
      <c r="D47" s="1469"/>
      <c r="E47" s="1469"/>
      <c r="F47" s="1469"/>
      <c r="G47" s="1469"/>
      <c r="H47" s="1469"/>
      <c r="I47" s="1526"/>
      <c r="J47" s="181"/>
      <c r="K47" s="1505" t="s">
        <v>65</v>
      </c>
      <c r="L47" s="1505"/>
      <c r="M47" s="1505"/>
      <c r="N47" s="1505"/>
      <c r="O47" s="1505"/>
      <c r="P47" s="1505"/>
      <c r="Q47" s="3"/>
      <c r="R47" s="1477" t="s">
        <v>66</v>
      </c>
      <c r="S47" s="1477"/>
      <c r="T47" s="1477"/>
      <c r="U47" s="1477"/>
      <c r="V47" s="1477"/>
      <c r="W47" s="1477"/>
      <c r="X47" s="3"/>
      <c r="Y47" s="1477" t="s">
        <v>67</v>
      </c>
      <c r="Z47" s="1477"/>
      <c r="AA47" s="1477"/>
      <c r="AB47" s="1477"/>
      <c r="AC47" s="1477"/>
      <c r="AD47" s="176"/>
      <c r="AE47" s="2146"/>
      <c r="AF47" s="2146"/>
      <c r="AG47" s="2146"/>
      <c r="AH47" s="2146"/>
      <c r="AI47" s="2146"/>
      <c r="AJ47" s="4"/>
      <c r="AK47" s="4"/>
      <c r="AL47" s="178"/>
      <c r="AM47" s="11" t="str">
        <f>IF(AND($I45&lt;&gt;"",COUNTIF(AN47:AP47,TRUE)=0),"未入力",
  IF(AND($I45&lt;&gt;"",COUNTIF(AN47:AP47,TRUE)&gt;1),"複数選択",""))</f>
        <v/>
      </c>
      <c r="AN47" s="254" t="b">
        <v>0</v>
      </c>
      <c r="AO47" s="254" t="b">
        <v>0</v>
      </c>
      <c r="AP47" s="254" t="b">
        <v>0</v>
      </c>
      <c r="AQ47" s="254"/>
      <c r="AR47" s="254"/>
      <c r="AS47" s="225">
        <f>COUNTIF(AN47:AP47, TRUE)</f>
        <v>0</v>
      </c>
      <c r="AT47" s="224" t="str">
        <f>IF(AND($J$41&lt;&gt;"",COUNTIF(AN47:AP47,TRUE)=0),"未入力です。",
  IF(AND($J$41&lt;&gt;"",COUNTIF(AN47:AP47,TRUE)&gt;1),"選択は1つまでです。",""))</f>
        <v/>
      </c>
      <c r="AU47" s="224"/>
      <c r="AV47" s="224"/>
      <c r="AW47" s="224"/>
      <c r="AX47" s="224"/>
      <c r="AY47" s="224"/>
      <c r="BA47" s="177"/>
      <c r="BB47" s="1468" t="s">
        <v>2271</v>
      </c>
      <c r="BC47" s="1469"/>
      <c r="BD47" s="1469"/>
      <c r="BE47" s="1469"/>
      <c r="BF47" s="1469"/>
      <c r="BG47" s="1469"/>
      <c r="BH47" s="1469"/>
      <c r="BI47" s="1526"/>
      <c r="BJ47" s="181"/>
      <c r="BK47" s="1505" t="s">
        <v>65</v>
      </c>
      <c r="BL47" s="1505"/>
      <c r="BM47" s="1505"/>
      <c r="BN47" s="1505"/>
      <c r="BO47" s="1505"/>
      <c r="BP47" s="1505"/>
      <c r="BQ47" s="3"/>
      <c r="BR47" s="1477" t="s">
        <v>66</v>
      </c>
      <c r="BS47" s="1477"/>
      <c r="BT47" s="1477"/>
      <c r="BU47" s="1477"/>
      <c r="BV47" s="1477"/>
      <c r="BW47" s="1477"/>
      <c r="BX47" s="3"/>
      <c r="BY47" s="1477" t="s">
        <v>67</v>
      </c>
      <c r="BZ47" s="1477"/>
      <c r="CA47" s="1477"/>
      <c r="CB47" s="1477"/>
      <c r="CC47" s="1477"/>
      <c r="CD47" s="176"/>
      <c r="CE47" s="2146"/>
      <c r="CF47" s="2146"/>
      <c r="CG47" s="2146"/>
      <c r="CH47" s="2146"/>
      <c r="CI47" s="2146"/>
      <c r="CJ47" s="4"/>
      <c r="CK47" s="4"/>
      <c r="CL47" s="178"/>
      <c r="CM47" s="11" t="str">
        <f>IF(AND($I45&lt;&gt;"",COUNTIF(CN47:CP47,TRUE)=0),"未入力",
  IF(AND($I45&lt;&gt;"",COUNTIF(CN47:CP47,TRUE)&gt;1),"複数選択",""))</f>
        <v/>
      </c>
      <c r="CN47" s="254" t="b">
        <v>0</v>
      </c>
      <c r="CO47" s="254" t="b">
        <v>0</v>
      </c>
      <c r="CP47" s="254" t="b">
        <v>0</v>
      </c>
      <c r="CQ47" s="254"/>
      <c r="CR47" s="254"/>
      <c r="CS47" s="225">
        <f>COUNTIF(CN47:CP47, TRUE)</f>
        <v>0</v>
      </c>
      <c r="CT47" s="224" t="str">
        <f>IF(AND($J$41&lt;&gt;"",COUNTIF(CN47:CP47,TRUE)=0),"未入力です。",
  IF(AND($J$41&lt;&gt;"",COUNTIF(CN47:CP47,TRUE)&gt;1),"選択は1つまでです。",""))</f>
        <v/>
      </c>
      <c r="CU47" s="224"/>
      <c r="CV47" s="224"/>
      <c r="CW47" s="224"/>
      <c r="CX47" s="224"/>
      <c r="CY47" s="224"/>
      <c r="DA47" s="177"/>
      <c r="DB47" s="1468" t="s">
        <v>2271</v>
      </c>
      <c r="DC47" s="1469"/>
      <c r="DD47" s="1469"/>
      <c r="DE47" s="1469"/>
      <c r="DF47" s="1469"/>
      <c r="DG47" s="1469"/>
      <c r="DH47" s="1469"/>
      <c r="DI47" s="1526"/>
      <c r="DJ47" s="181"/>
      <c r="DK47" s="1505" t="s">
        <v>65</v>
      </c>
      <c r="DL47" s="1505"/>
      <c r="DM47" s="1505"/>
      <c r="DN47" s="1505"/>
      <c r="DO47" s="1505"/>
      <c r="DP47" s="1505"/>
      <c r="DQ47" s="3"/>
      <c r="DR47" s="1477" t="s">
        <v>66</v>
      </c>
      <c r="DS47" s="1477"/>
      <c r="DT47" s="1477"/>
      <c r="DU47" s="1477"/>
      <c r="DV47" s="1477"/>
      <c r="DW47" s="1477"/>
      <c r="DX47" s="3"/>
      <c r="DY47" s="1477" t="s">
        <v>67</v>
      </c>
      <c r="DZ47" s="1477"/>
      <c r="EA47" s="1477"/>
      <c r="EB47" s="1477"/>
      <c r="EC47" s="1477"/>
      <c r="ED47" s="176"/>
      <c r="EE47" s="2146"/>
      <c r="EF47" s="2146"/>
      <c r="EG47" s="2146"/>
      <c r="EH47" s="2146"/>
      <c r="EI47" s="2146"/>
      <c r="EJ47" s="4"/>
      <c r="EK47" s="4"/>
      <c r="EL47" s="178"/>
      <c r="EM47" s="11" t="str">
        <f>IF(AND($I45&lt;&gt;"",COUNTIF(EN47:EP47,TRUE)=0),"未入力",
  IF(AND($I45&lt;&gt;"",COUNTIF(EN47:EP47,TRUE)&gt;1),"複数選択",""))</f>
        <v/>
      </c>
      <c r="EN47" s="252" t="b">
        <v>0</v>
      </c>
      <c r="EO47" s="252" t="b">
        <v>0</v>
      </c>
      <c r="EP47" s="254" t="b">
        <v>0</v>
      </c>
      <c r="EQ47" s="254"/>
      <c r="ER47" s="254"/>
      <c r="ES47" s="225">
        <f>COUNTIF(EN47:EP47, TRUE)</f>
        <v>0</v>
      </c>
      <c r="ET47" s="224" t="str">
        <f>IF(AND($J$41&lt;&gt;"",COUNTIF(EN47:EP47,TRUE)=0),"未入力です。",
  IF(AND($J$41&lt;&gt;"",COUNTIF(EN47:EP47,TRUE)&gt;1),"選択は1つまでです。",""))</f>
        <v/>
      </c>
      <c r="FA47" s="177"/>
      <c r="FB47" s="1468" t="s">
        <v>2271</v>
      </c>
      <c r="FC47" s="1469"/>
      <c r="FD47" s="1469"/>
      <c r="FE47" s="1469"/>
      <c r="FF47" s="1469"/>
      <c r="FG47" s="1469"/>
      <c r="FH47" s="1469"/>
      <c r="FI47" s="1526"/>
      <c r="FJ47" s="181"/>
      <c r="FK47" s="1505" t="s">
        <v>65</v>
      </c>
      <c r="FL47" s="1505"/>
      <c r="FM47" s="1505"/>
      <c r="FN47" s="1505"/>
      <c r="FO47" s="1505"/>
      <c r="FP47" s="1505"/>
      <c r="FQ47" s="3"/>
      <c r="FR47" s="1477" t="s">
        <v>66</v>
      </c>
      <c r="FS47" s="1477"/>
      <c r="FT47" s="1477"/>
      <c r="FU47" s="1477"/>
      <c r="FV47" s="1477"/>
      <c r="FW47" s="1477"/>
      <c r="FX47" s="3"/>
      <c r="FY47" s="1477" t="s">
        <v>67</v>
      </c>
      <c r="FZ47" s="1477"/>
      <c r="GA47" s="1477"/>
      <c r="GB47" s="1477"/>
      <c r="GC47" s="1477"/>
      <c r="GD47" s="176"/>
      <c r="GE47" s="2146"/>
      <c r="GF47" s="2146"/>
      <c r="GG47" s="2146"/>
      <c r="GH47" s="2146"/>
      <c r="GI47" s="2146"/>
      <c r="GJ47" s="4"/>
      <c r="GK47" s="4"/>
      <c r="GL47" s="178"/>
      <c r="GM47" s="11" t="str">
        <f>IF(AND($I45&lt;&gt;"",COUNTIF(GN47:GP47,TRUE)=0),"未入力",
  IF(AND($I45&lt;&gt;"",COUNTIF(GN47:GP47,TRUE)&gt;1),"複数選択",""))</f>
        <v/>
      </c>
      <c r="GN47" s="252" t="b">
        <v>0</v>
      </c>
      <c r="GO47" s="252" t="b">
        <v>0</v>
      </c>
      <c r="GP47" s="254" t="b">
        <v>0</v>
      </c>
      <c r="GQ47" s="254"/>
      <c r="GR47" s="254"/>
    </row>
    <row r="48" spans="1:200" ht="17.100000000000001" customHeight="1">
      <c r="A48" s="177"/>
      <c r="B48" s="1468" t="s">
        <v>2272</v>
      </c>
      <c r="C48" s="1469"/>
      <c r="D48" s="1469"/>
      <c r="E48" s="1469"/>
      <c r="F48" s="1469"/>
      <c r="G48" s="1469"/>
      <c r="H48" s="1469"/>
      <c r="I48" s="1526"/>
      <c r="J48" s="182"/>
      <c r="K48" s="1469" t="s">
        <v>68</v>
      </c>
      <c r="L48" s="1469"/>
      <c r="M48" s="1469"/>
      <c r="N48" s="1469"/>
      <c r="O48" s="1469"/>
      <c r="P48" s="2147"/>
      <c r="Q48" s="189"/>
      <c r="R48" s="1469" t="s">
        <v>69</v>
      </c>
      <c r="S48" s="1469"/>
      <c r="T48" s="1469"/>
      <c r="U48" s="1469"/>
      <c r="V48" s="1469"/>
      <c r="W48" s="183"/>
      <c r="X48" s="189"/>
      <c r="Y48" s="1469" t="s">
        <v>70</v>
      </c>
      <c r="Z48" s="1469"/>
      <c r="AA48" s="1469"/>
      <c r="AB48" s="1469"/>
      <c r="AC48" s="1469"/>
      <c r="AD48" s="183"/>
      <c r="AE48" s="191"/>
      <c r="AF48" s="1477" t="s">
        <v>71</v>
      </c>
      <c r="AG48" s="1477"/>
      <c r="AH48" s="1477"/>
      <c r="AI48" s="1477"/>
      <c r="AJ48" s="1477"/>
      <c r="AK48" s="232"/>
      <c r="AL48" s="205"/>
      <c r="AM48" s="11"/>
      <c r="AN48" s="254" t="b">
        <v>0</v>
      </c>
      <c r="AO48" s="254" t="b">
        <v>0</v>
      </c>
      <c r="AP48" s="254" t="b">
        <v>0</v>
      </c>
      <c r="AQ48" s="254" t="b">
        <v>0</v>
      </c>
      <c r="AR48" s="254"/>
      <c r="AS48" s="225">
        <f>COUNTIF(AN48:AQ48, TRUE)</f>
        <v>0</v>
      </c>
      <c r="AT48" s="224" t="str">
        <f>IF(AND($J41&lt;&gt;"",COUNTIF(AN48:AQ48,TRUE)=0),"未入力です。","")</f>
        <v/>
      </c>
      <c r="AU48" s="224"/>
      <c r="AV48" s="224"/>
      <c r="AW48" s="224"/>
      <c r="AX48" s="224"/>
      <c r="AY48" s="224"/>
      <c r="BA48" s="177"/>
      <c r="BB48" s="1468" t="s">
        <v>2272</v>
      </c>
      <c r="BC48" s="1469"/>
      <c r="BD48" s="1469"/>
      <c r="BE48" s="1469"/>
      <c r="BF48" s="1469"/>
      <c r="BG48" s="1469"/>
      <c r="BH48" s="1469"/>
      <c r="BI48" s="1526"/>
      <c r="BJ48" s="182"/>
      <c r="BK48" s="1469" t="s">
        <v>68</v>
      </c>
      <c r="BL48" s="1469"/>
      <c r="BM48" s="1469"/>
      <c r="BN48" s="1469"/>
      <c r="BO48" s="1469"/>
      <c r="BP48" s="2147"/>
      <c r="BQ48" s="189"/>
      <c r="BR48" s="1469" t="s">
        <v>69</v>
      </c>
      <c r="BS48" s="1469"/>
      <c r="BT48" s="1469"/>
      <c r="BU48" s="1469"/>
      <c r="BV48" s="1469"/>
      <c r="BW48" s="183"/>
      <c r="BX48" s="189"/>
      <c r="BY48" s="1469" t="s">
        <v>70</v>
      </c>
      <c r="BZ48" s="1469"/>
      <c r="CA48" s="1469"/>
      <c r="CB48" s="1469"/>
      <c r="CC48" s="1469"/>
      <c r="CD48" s="183"/>
      <c r="CE48" s="191"/>
      <c r="CF48" s="1477" t="s">
        <v>71</v>
      </c>
      <c r="CG48" s="1477"/>
      <c r="CH48" s="1477"/>
      <c r="CI48" s="1477"/>
      <c r="CJ48" s="1477"/>
      <c r="CK48" s="232"/>
      <c r="CL48" s="205"/>
      <c r="CM48" s="11"/>
      <c r="CN48" s="254" t="b">
        <v>0</v>
      </c>
      <c r="CO48" s="254" t="b">
        <v>0</v>
      </c>
      <c r="CP48" s="254" t="b">
        <v>0</v>
      </c>
      <c r="CQ48" s="254" t="b">
        <v>0</v>
      </c>
      <c r="CR48" s="254"/>
      <c r="CS48" s="225">
        <f>COUNTIF(CN48:CQ48, TRUE)</f>
        <v>0</v>
      </c>
      <c r="CT48" s="224" t="str">
        <f>IF(AND($J41&lt;&gt;"",COUNTIF(CN48:CQ48,TRUE)=0),"未入力です。","")</f>
        <v/>
      </c>
      <c r="CU48" s="224"/>
      <c r="CV48" s="224"/>
      <c r="CW48" s="224"/>
      <c r="CX48" s="224"/>
      <c r="CY48" s="224"/>
      <c r="DA48" s="177"/>
      <c r="DB48" s="1468" t="s">
        <v>2272</v>
      </c>
      <c r="DC48" s="1469"/>
      <c r="DD48" s="1469"/>
      <c r="DE48" s="1469"/>
      <c r="DF48" s="1469"/>
      <c r="DG48" s="1469"/>
      <c r="DH48" s="1469"/>
      <c r="DI48" s="1526"/>
      <c r="DJ48" s="182"/>
      <c r="DK48" s="1469" t="s">
        <v>68</v>
      </c>
      <c r="DL48" s="1469"/>
      <c r="DM48" s="1469"/>
      <c r="DN48" s="1469"/>
      <c r="DO48" s="1469"/>
      <c r="DP48" s="2147"/>
      <c r="DQ48" s="189"/>
      <c r="DR48" s="1469" t="s">
        <v>69</v>
      </c>
      <c r="DS48" s="1469"/>
      <c r="DT48" s="1469"/>
      <c r="DU48" s="1469"/>
      <c r="DV48" s="1469"/>
      <c r="DW48" s="183"/>
      <c r="DX48" s="189"/>
      <c r="DY48" s="1469" t="s">
        <v>70</v>
      </c>
      <c r="DZ48" s="1469"/>
      <c r="EA48" s="1469"/>
      <c r="EB48" s="1469"/>
      <c r="EC48" s="1469"/>
      <c r="ED48" s="183"/>
      <c r="EE48" s="191"/>
      <c r="EF48" s="1477" t="s">
        <v>71</v>
      </c>
      <c r="EG48" s="1477"/>
      <c r="EH48" s="1477"/>
      <c r="EI48" s="1477"/>
      <c r="EJ48" s="1477"/>
      <c r="EK48" s="232"/>
      <c r="EL48" s="205"/>
      <c r="EM48" s="11"/>
      <c r="EN48" s="252" t="b">
        <v>0</v>
      </c>
      <c r="EO48" s="252" t="b">
        <v>0</v>
      </c>
      <c r="EP48" s="254" t="b">
        <v>0</v>
      </c>
      <c r="EQ48" s="254" t="b">
        <v>0</v>
      </c>
      <c r="ER48" s="254"/>
      <c r="ES48" s="225">
        <f>COUNTIF(EN48:EQ48, TRUE)</f>
        <v>0</v>
      </c>
      <c r="ET48" s="224" t="str">
        <f>IF(AND($J41&lt;&gt;"",COUNTIF(EN48:EQ48,TRUE)=0),"未入力です。","")</f>
        <v/>
      </c>
      <c r="FA48" s="177"/>
      <c r="FB48" s="1468" t="s">
        <v>2272</v>
      </c>
      <c r="FC48" s="1469"/>
      <c r="FD48" s="1469"/>
      <c r="FE48" s="1469"/>
      <c r="FF48" s="1469"/>
      <c r="FG48" s="1469"/>
      <c r="FH48" s="1469"/>
      <c r="FI48" s="1526"/>
      <c r="FJ48" s="182"/>
      <c r="FK48" s="1469" t="s">
        <v>68</v>
      </c>
      <c r="FL48" s="1469"/>
      <c r="FM48" s="1469"/>
      <c r="FN48" s="1469"/>
      <c r="FO48" s="1469"/>
      <c r="FP48" s="2147"/>
      <c r="FQ48" s="189"/>
      <c r="FR48" s="1469" t="s">
        <v>69</v>
      </c>
      <c r="FS48" s="1469"/>
      <c r="FT48" s="1469"/>
      <c r="FU48" s="1469"/>
      <c r="FV48" s="1469"/>
      <c r="FW48" s="183"/>
      <c r="FX48" s="189"/>
      <c r="FY48" s="1469" t="s">
        <v>70</v>
      </c>
      <c r="FZ48" s="1469"/>
      <c r="GA48" s="1469"/>
      <c r="GB48" s="1469"/>
      <c r="GC48" s="1469"/>
      <c r="GD48" s="183"/>
      <c r="GE48" s="191"/>
      <c r="GF48" s="1477" t="s">
        <v>71</v>
      </c>
      <c r="GG48" s="1477"/>
      <c r="GH48" s="1477"/>
      <c r="GI48" s="1477"/>
      <c r="GJ48" s="1477"/>
      <c r="GK48" s="232"/>
      <c r="GL48" s="205"/>
      <c r="GM48" s="11"/>
      <c r="GN48" s="252" t="b">
        <v>0</v>
      </c>
      <c r="GO48" s="252" t="b">
        <v>0</v>
      </c>
      <c r="GP48" s="254" t="b">
        <v>0</v>
      </c>
      <c r="GQ48" s="254" t="b">
        <v>0</v>
      </c>
      <c r="GR48" s="254"/>
    </row>
    <row r="49" spans="1:200" ht="20.100000000000001" customHeight="1">
      <c r="A49" s="177"/>
      <c r="B49" s="1468" t="s">
        <v>2273</v>
      </c>
      <c r="C49" s="1469"/>
      <c r="D49" s="1469"/>
      <c r="E49" s="1469"/>
      <c r="F49" s="1469"/>
      <c r="G49" s="1469"/>
      <c r="H49" s="1469"/>
      <c r="I49" s="1526"/>
      <c r="J49" s="1448"/>
      <c r="K49" s="1443"/>
      <c r="L49" s="1443"/>
      <c r="M49" s="1443"/>
      <c r="N49" s="1443"/>
      <c r="O49" s="183" t="s">
        <v>72</v>
      </c>
      <c r="P49" s="183"/>
      <c r="Q49" s="1522"/>
      <c r="R49" s="1443"/>
      <c r="S49" s="1443"/>
      <c r="T49" s="1443"/>
      <c r="U49" s="1443"/>
      <c r="V49" s="183" t="s">
        <v>72</v>
      </c>
      <c r="W49" s="183"/>
      <c r="X49" s="1522"/>
      <c r="Y49" s="1443"/>
      <c r="Z49" s="1443"/>
      <c r="AA49" s="1443"/>
      <c r="AB49" s="1443"/>
      <c r="AC49" s="183" t="s">
        <v>72</v>
      </c>
      <c r="AD49" s="183"/>
      <c r="AE49" s="1522"/>
      <c r="AF49" s="1443"/>
      <c r="AG49" s="1443"/>
      <c r="AH49" s="1443"/>
      <c r="AI49" s="1443"/>
      <c r="AJ49" s="3" t="s">
        <v>72</v>
      </c>
      <c r="AK49" s="3"/>
      <c r="AL49" s="205"/>
      <c r="AM49" s="11" t="str">
        <f>IF(AND($I45&lt;&gt;"",COUNTIF(AN49:AP49,TRUE)=0),"未入力",
  IF(AND($I45&lt;&gt;"",COUNTIF(AN49:AP49,TRUE)&gt;1),"複数選択",""))</f>
        <v/>
      </c>
      <c r="AN49" s="254"/>
      <c r="AO49" s="254"/>
      <c r="AP49" s="254"/>
      <c r="AQ49" s="254"/>
      <c r="AR49" s="254"/>
      <c r="AS49" s="256"/>
      <c r="AT49" s="224" t="str">
        <f>IF(AND($J41&lt;&gt;"",OR($J$7="01",$J$7="02",$J$7&lt;=24)),
  IF(AND($J41&lt;&gt;"",COUNTA(J49,Q49,X49,AE49)=0),"未入力です。",""),"")</f>
        <v/>
      </c>
      <c r="AU49" s="224"/>
      <c r="AV49" s="224"/>
      <c r="AW49" s="224"/>
      <c r="AX49" s="224"/>
      <c r="AY49" s="224"/>
      <c r="BA49" s="177"/>
      <c r="BB49" s="1468" t="s">
        <v>2273</v>
      </c>
      <c r="BC49" s="1469"/>
      <c r="BD49" s="1469"/>
      <c r="BE49" s="1469"/>
      <c r="BF49" s="1469"/>
      <c r="BG49" s="1469"/>
      <c r="BH49" s="1469"/>
      <c r="BI49" s="1526"/>
      <c r="BJ49" s="1448"/>
      <c r="BK49" s="1443"/>
      <c r="BL49" s="1443"/>
      <c r="BM49" s="1443"/>
      <c r="BN49" s="1443"/>
      <c r="BO49" s="183" t="s">
        <v>72</v>
      </c>
      <c r="BP49" s="183"/>
      <c r="BQ49" s="1522"/>
      <c r="BR49" s="1443"/>
      <c r="BS49" s="1443"/>
      <c r="BT49" s="1443"/>
      <c r="BU49" s="1443"/>
      <c r="BV49" s="183" t="s">
        <v>72</v>
      </c>
      <c r="BW49" s="183"/>
      <c r="BX49" s="1522"/>
      <c r="BY49" s="1443"/>
      <c r="BZ49" s="1443"/>
      <c r="CA49" s="1443"/>
      <c r="CB49" s="1443"/>
      <c r="CC49" s="183" t="s">
        <v>72</v>
      </c>
      <c r="CD49" s="183"/>
      <c r="CE49" s="1522"/>
      <c r="CF49" s="1443"/>
      <c r="CG49" s="1443"/>
      <c r="CH49" s="1443"/>
      <c r="CI49" s="1443"/>
      <c r="CJ49" s="3" t="s">
        <v>72</v>
      </c>
      <c r="CK49" s="3"/>
      <c r="CL49" s="205"/>
      <c r="CM49" s="11" t="str">
        <f>IF(AND($I45&lt;&gt;"",COUNTIF(CN49:CP49,TRUE)=0),"未入力",
  IF(AND($I45&lt;&gt;"",COUNTIF(CN49:CP49,TRUE)&gt;1),"複数選択",""))</f>
        <v/>
      </c>
      <c r="CN49" s="254"/>
      <c r="CO49" s="254"/>
      <c r="CP49" s="254"/>
      <c r="CQ49" s="254"/>
      <c r="CR49" s="254"/>
      <c r="CS49" s="256"/>
      <c r="CT49" s="224" t="str">
        <f>IF(AND($J41&lt;&gt;"",OR($J$7="01",$J$7="02",$J$7&lt;=24)),
  IF(AND($J41&lt;&gt;"",COUNTA(BJ49,BQ49,BX49,CE49)=0),"未入力です。",""),"")</f>
        <v/>
      </c>
      <c r="CU49" s="224"/>
      <c r="CV49" s="224"/>
      <c r="CW49" s="224"/>
      <c r="CX49" s="224"/>
      <c r="CY49" s="224"/>
      <c r="DA49" s="177"/>
      <c r="DB49" s="1468" t="s">
        <v>2273</v>
      </c>
      <c r="DC49" s="1469"/>
      <c r="DD49" s="1469"/>
      <c r="DE49" s="1469"/>
      <c r="DF49" s="1469"/>
      <c r="DG49" s="1469"/>
      <c r="DH49" s="1469"/>
      <c r="DI49" s="1526"/>
      <c r="DJ49" s="1448"/>
      <c r="DK49" s="1443"/>
      <c r="DL49" s="1443"/>
      <c r="DM49" s="1443"/>
      <c r="DN49" s="1443"/>
      <c r="DO49" s="183" t="s">
        <v>72</v>
      </c>
      <c r="DP49" s="183"/>
      <c r="DQ49" s="1522"/>
      <c r="DR49" s="1443"/>
      <c r="DS49" s="1443"/>
      <c r="DT49" s="1443"/>
      <c r="DU49" s="1443"/>
      <c r="DV49" s="183" t="s">
        <v>72</v>
      </c>
      <c r="DW49" s="183"/>
      <c r="DX49" s="1522"/>
      <c r="DY49" s="1443"/>
      <c r="DZ49" s="1443"/>
      <c r="EA49" s="1443"/>
      <c r="EB49" s="1443"/>
      <c r="EC49" s="183" t="s">
        <v>72</v>
      </c>
      <c r="ED49" s="183"/>
      <c r="EE49" s="1522"/>
      <c r="EF49" s="1443"/>
      <c r="EG49" s="1443"/>
      <c r="EH49" s="1443"/>
      <c r="EI49" s="1443"/>
      <c r="EJ49" s="3" t="s">
        <v>72</v>
      </c>
      <c r="EK49" s="3"/>
      <c r="EL49" s="205"/>
      <c r="EM49" s="11" t="str">
        <f>IF(AND($I45&lt;&gt;"",COUNTIF(EN49:EP49,TRUE)=0),"未入力",
  IF(AND($I45&lt;&gt;"",COUNTIF(EN49:EP49,TRUE)&gt;1),"複数選択",""))</f>
        <v/>
      </c>
      <c r="EN49" s="254"/>
      <c r="EO49" s="254"/>
      <c r="EP49" s="254"/>
      <c r="EQ49" s="254"/>
      <c r="ER49" s="254"/>
      <c r="ES49" s="256"/>
      <c r="ET49" s="224" t="str">
        <f>IF(AND($J41&lt;&gt;"",OR($J$7="01",$J$7="02",$J$7&lt;=24)),
  IF(AND($J41&lt;&gt;"",COUNTA(DJ49,DQ49,DX49,EE49)=0),"未入力です。",""),"")</f>
        <v/>
      </c>
      <c r="FA49" s="177"/>
      <c r="FB49" s="1468" t="s">
        <v>2273</v>
      </c>
      <c r="FC49" s="1469"/>
      <c r="FD49" s="1469"/>
      <c r="FE49" s="1469"/>
      <c r="FF49" s="1469"/>
      <c r="FG49" s="1469"/>
      <c r="FH49" s="1469"/>
      <c r="FI49" s="1526"/>
      <c r="FJ49" s="1448"/>
      <c r="FK49" s="1443"/>
      <c r="FL49" s="1443"/>
      <c r="FM49" s="1443"/>
      <c r="FN49" s="1443"/>
      <c r="FO49" s="183" t="s">
        <v>72</v>
      </c>
      <c r="FP49" s="183"/>
      <c r="FQ49" s="1522"/>
      <c r="FR49" s="1443"/>
      <c r="FS49" s="1443"/>
      <c r="FT49" s="1443"/>
      <c r="FU49" s="1443"/>
      <c r="FV49" s="183" t="s">
        <v>72</v>
      </c>
      <c r="FW49" s="183"/>
      <c r="FX49" s="1522"/>
      <c r="FY49" s="1443"/>
      <c r="FZ49" s="1443"/>
      <c r="GA49" s="1443"/>
      <c r="GB49" s="1443"/>
      <c r="GC49" s="183" t="s">
        <v>72</v>
      </c>
      <c r="GD49" s="183"/>
      <c r="GE49" s="1522"/>
      <c r="GF49" s="1443"/>
      <c r="GG49" s="1443"/>
      <c r="GH49" s="1443"/>
      <c r="GI49" s="1443"/>
      <c r="GJ49" s="3" t="s">
        <v>72</v>
      </c>
      <c r="GK49" s="3"/>
      <c r="GL49" s="205"/>
      <c r="GM49" s="11" t="str">
        <f>IF(AND($I45&lt;&gt;"",COUNTIF(GN49:GP49,TRUE)=0),"未入力",
  IF(AND($I45&lt;&gt;"",COUNTIF(GN49:GP49,TRUE)&gt;1),"複数選択",""))</f>
        <v/>
      </c>
      <c r="GN49" s="254"/>
      <c r="GO49" s="254"/>
      <c r="GP49" s="254"/>
      <c r="GQ49" s="254"/>
      <c r="GR49" s="254"/>
    </row>
    <row r="50" spans="1:200" ht="27" customHeight="1">
      <c r="A50" s="177"/>
      <c r="B50" s="1564" t="s">
        <v>2274</v>
      </c>
      <c r="C50" s="1564"/>
      <c r="D50" s="1564"/>
      <c r="E50" s="1564"/>
      <c r="F50" s="1564"/>
      <c r="G50" s="1564"/>
      <c r="H50" s="1564"/>
      <c r="I50" s="1564"/>
      <c r="J50" s="1448"/>
      <c r="K50" s="1443"/>
      <c r="L50" s="1443"/>
      <c r="M50" s="1443"/>
      <c r="N50" s="1443"/>
      <c r="O50" s="183" t="s">
        <v>47</v>
      </c>
      <c r="P50" s="183"/>
      <c r="Q50" s="1522"/>
      <c r="R50" s="1443"/>
      <c r="S50" s="1443"/>
      <c r="T50" s="1443"/>
      <c r="U50" s="1443"/>
      <c r="V50" s="183" t="s">
        <v>47</v>
      </c>
      <c r="W50" s="183"/>
      <c r="X50" s="1522"/>
      <c r="Y50" s="1443"/>
      <c r="Z50" s="1443"/>
      <c r="AA50" s="1443"/>
      <c r="AB50" s="1443"/>
      <c r="AC50" s="183" t="s">
        <v>47</v>
      </c>
      <c r="AD50" s="183"/>
      <c r="AE50" s="1522"/>
      <c r="AF50" s="1443"/>
      <c r="AG50" s="1443"/>
      <c r="AH50" s="1443"/>
      <c r="AI50" s="1443"/>
      <c r="AJ50" s="183" t="s">
        <v>47</v>
      </c>
      <c r="AK50" s="183"/>
      <c r="AL50" s="205"/>
      <c r="AM50" s="11" t="str">
        <f>IF(AND($I45&lt;&gt;"",COUNTIF(AN50:AQ50,TRUE)=0),"未入力","")</f>
        <v/>
      </c>
      <c r="AN50" s="254"/>
      <c r="AO50" s="254"/>
      <c r="AP50" s="254"/>
      <c r="AQ50" s="254"/>
      <c r="AR50" s="254"/>
      <c r="AS50" s="225">
        <f>COUNTIF(AN47:AP47, TRUE)</f>
        <v>0</v>
      </c>
      <c r="AT50" s="224" t="str">
        <f>IF(AND($J41&lt;&gt;"",COUNTA(J50,Q50,X50,AE50)=0),"未入力です。","")</f>
        <v/>
      </c>
      <c r="AU50" s="224"/>
      <c r="AV50" s="224"/>
      <c r="AW50" s="224"/>
      <c r="AX50" s="224"/>
      <c r="AY50" s="224"/>
      <c r="BA50" s="177"/>
      <c r="BB50" s="1564" t="s">
        <v>2274</v>
      </c>
      <c r="BC50" s="1564"/>
      <c r="BD50" s="1564"/>
      <c r="BE50" s="1564"/>
      <c r="BF50" s="1564"/>
      <c r="BG50" s="1564"/>
      <c r="BH50" s="1564"/>
      <c r="BI50" s="1564"/>
      <c r="BJ50" s="1448"/>
      <c r="BK50" s="1443"/>
      <c r="BL50" s="1443"/>
      <c r="BM50" s="1443"/>
      <c r="BN50" s="1443"/>
      <c r="BO50" s="183" t="s">
        <v>47</v>
      </c>
      <c r="BP50" s="183"/>
      <c r="BQ50" s="1522"/>
      <c r="BR50" s="1443"/>
      <c r="BS50" s="1443"/>
      <c r="BT50" s="1443"/>
      <c r="BU50" s="1443"/>
      <c r="BV50" s="183" t="s">
        <v>47</v>
      </c>
      <c r="BW50" s="183"/>
      <c r="BX50" s="1522"/>
      <c r="BY50" s="1443"/>
      <c r="BZ50" s="1443"/>
      <c r="CA50" s="1443"/>
      <c r="CB50" s="1443"/>
      <c r="CC50" s="183" t="s">
        <v>47</v>
      </c>
      <c r="CD50" s="183"/>
      <c r="CE50" s="1522"/>
      <c r="CF50" s="1443"/>
      <c r="CG50" s="1443"/>
      <c r="CH50" s="1443"/>
      <c r="CI50" s="1443"/>
      <c r="CJ50" s="183" t="s">
        <v>47</v>
      </c>
      <c r="CK50" s="183"/>
      <c r="CL50" s="205"/>
      <c r="CM50" s="11" t="str">
        <f>IF(AND($I45&lt;&gt;"",COUNTIF(CN50:CQ50,TRUE)=0),"未入力","")</f>
        <v/>
      </c>
      <c r="CN50" s="254"/>
      <c r="CO50" s="254"/>
      <c r="CP50" s="254"/>
      <c r="CQ50" s="254"/>
      <c r="CR50" s="254"/>
      <c r="CS50" s="225">
        <f>COUNTIF(CN47:CP47, TRUE)</f>
        <v>0</v>
      </c>
      <c r="CT50" s="224" t="str">
        <f>IF(AND($J41&lt;&gt;"",COUNTA(BJ50,BQ50,BX50,CE50)=0),"未入力です。","")</f>
        <v/>
      </c>
      <c r="CU50" s="224"/>
      <c r="CV50" s="224"/>
      <c r="CW50" s="224"/>
      <c r="CX50" s="224"/>
      <c r="CY50" s="224"/>
      <c r="DA50" s="177"/>
      <c r="DB50" s="1564" t="s">
        <v>2274</v>
      </c>
      <c r="DC50" s="1564"/>
      <c r="DD50" s="1564"/>
      <c r="DE50" s="1564"/>
      <c r="DF50" s="1564"/>
      <c r="DG50" s="1564"/>
      <c r="DH50" s="1564"/>
      <c r="DI50" s="1564"/>
      <c r="DJ50" s="1448"/>
      <c r="DK50" s="1443"/>
      <c r="DL50" s="1443"/>
      <c r="DM50" s="1443"/>
      <c r="DN50" s="1443"/>
      <c r="DO50" s="183" t="s">
        <v>47</v>
      </c>
      <c r="DP50" s="183"/>
      <c r="DQ50" s="1522"/>
      <c r="DR50" s="1443"/>
      <c r="DS50" s="1443"/>
      <c r="DT50" s="1443"/>
      <c r="DU50" s="1443"/>
      <c r="DV50" s="183" t="s">
        <v>47</v>
      </c>
      <c r="DW50" s="183"/>
      <c r="DX50" s="1522"/>
      <c r="DY50" s="1443"/>
      <c r="DZ50" s="1443"/>
      <c r="EA50" s="1443"/>
      <c r="EB50" s="1443"/>
      <c r="EC50" s="183" t="s">
        <v>47</v>
      </c>
      <c r="ED50" s="183"/>
      <c r="EE50" s="1522"/>
      <c r="EF50" s="1443"/>
      <c r="EG50" s="1443"/>
      <c r="EH50" s="1443"/>
      <c r="EI50" s="1443"/>
      <c r="EJ50" s="183" t="s">
        <v>47</v>
      </c>
      <c r="EK50" s="183"/>
      <c r="EL50" s="205"/>
      <c r="EM50" s="11" t="str">
        <f>IF(AND($I45&lt;&gt;"",COUNTIF(EN50:EQ50,TRUE)=0),"未入力","")</f>
        <v/>
      </c>
      <c r="EN50" s="254"/>
      <c r="EO50" s="254"/>
      <c r="EP50" s="254"/>
      <c r="EQ50" s="254"/>
      <c r="ER50" s="254"/>
      <c r="ES50" s="225">
        <f>COUNTIF(EN47:EP47, TRUE)</f>
        <v>0</v>
      </c>
      <c r="ET50" s="224" t="str">
        <f>IF(AND($J41&lt;&gt;"",COUNTA(DJ50,DQ50,DX50,EE50)=0),"未入力です。","")</f>
        <v/>
      </c>
      <c r="FA50" s="177"/>
      <c r="FB50" s="1564" t="s">
        <v>2274</v>
      </c>
      <c r="FC50" s="1564"/>
      <c r="FD50" s="1564"/>
      <c r="FE50" s="1564"/>
      <c r="FF50" s="1564"/>
      <c r="FG50" s="1564"/>
      <c r="FH50" s="1564"/>
      <c r="FI50" s="1564"/>
      <c r="FJ50" s="1448"/>
      <c r="FK50" s="1443"/>
      <c r="FL50" s="1443"/>
      <c r="FM50" s="1443"/>
      <c r="FN50" s="1443"/>
      <c r="FO50" s="183" t="s">
        <v>47</v>
      </c>
      <c r="FP50" s="183"/>
      <c r="FQ50" s="1522"/>
      <c r="FR50" s="1443"/>
      <c r="FS50" s="1443"/>
      <c r="FT50" s="1443"/>
      <c r="FU50" s="1443"/>
      <c r="FV50" s="183" t="s">
        <v>47</v>
      </c>
      <c r="FW50" s="183"/>
      <c r="FX50" s="1522"/>
      <c r="FY50" s="1443"/>
      <c r="FZ50" s="1443"/>
      <c r="GA50" s="1443"/>
      <c r="GB50" s="1443"/>
      <c r="GC50" s="183" t="s">
        <v>47</v>
      </c>
      <c r="GD50" s="183"/>
      <c r="GE50" s="1522"/>
      <c r="GF50" s="1443"/>
      <c r="GG50" s="1443"/>
      <c r="GH50" s="1443"/>
      <c r="GI50" s="1443"/>
      <c r="GJ50" s="183" t="s">
        <v>47</v>
      </c>
      <c r="GK50" s="183"/>
      <c r="GL50" s="205"/>
      <c r="GM50" s="11" t="str">
        <f>IF(AND($I45&lt;&gt;"",COUNTIF(GN50:GQ50,TRUE)=0),"未入力","")</f>
        <v/>
      </c>
      <c r="GN50" s="254"/>
      <c r="GO50" s="254"/>
      <c r="GP50" s="254"/>
      <c r="GQ50" s="254"/>
      <c r="GR50" s="254"/>
    </row>
    <row r="51" spans="1:200" ht="3.95" customHeight="1">
      <c r="A51" s="177"/>
      <c r="B51" s="230"/>
      <c r="C51" s="230"/>
      <c r="D51" s="230"/>
      <c r="E51" s="230"/>
      <c r="F51" s="230"/>
      <c r="G51" s="230"/>
      <c r="H51" s="230"/>
      <c r="I51" s="230"/>
      <c r="AJ51" s="4"/>
      <c r="AK51" s="4"/>
      <c r="AL51" s="178"/>
      <c r="AM51" s="4" t="str">
        <f>IF(AND($I45="",COUNTA(M54,S54,Z54,AG54)&gt;0),"回答不要",
  IF(AND($I45&lt;&gt;"",OR($R$16&lt;&gt;"",$R$17&lt;&gt;""),COUNTIF(AN43:AP43,TRUE)&gt;0),
  IF(AND($I45&lt;&gt;"",COUNTA(M54,S54,Z54,AG54)=0),"未入力",""),""))</f>
        <v/>
      </c>
      <c r="AS51" s="225"/>
      <c r="BA51" s="177"/>
      <c r="BB51" s="230"/>
      <c r="BC51" s="230"/>
      <c r="BD51" s="230"/>
      <c r="BE51" s="230"/>
      <c r="BF51" s="230"/>
      <c r="BG51" s="230"/>
      <c r="BH51" s="230"/>
      <c r="BI51" s="230"/>
      <c r="CJ51" s="4"/>
      <c r="CK51" s="4"/>
      <c r="CL51" s="178"/>
      <c r="CM51" s="4" t="str">
        <f>IF(AND($I45="",COUNTA(BM54,BS54,BZ54,CG54)&gt;0),"回答不要",
  IF(AND($I45&lt;&gt;"",OR($R$16&lt;&gt;"",$R$17&lt;&gt;""),COUNTIF(CN43:CP43,TRUE)&gt;0),
  IF(AND($I45&lt;&gt;"",COUNTA(BM54,BS54,BZ54,CG54)=0),"未入力",""),""))</f>
        <v/>
      </c>
      <c r="CS51" s="225"/>
      <c r="DA51" s="177"/>
      <c r="DB51" s="230"/>
      <c r="DC51" s="230"/>
      <c r="DD51" s="230"/>
      <c r="DE51" s="230"/>
      <c r="DF51" s="230"/>
      <c r="DG51" s="230"/>
      <c r="DH51" s="230"/>
      <c r="DI51" s="230"/>
      <c r="EJ51" s="4"/>
      <c r="EK51" s="4"/>
      <c r="EL51" s="178"/>
      <c r="EM51" s="4" t="str">
        <f>IF(AND($I45="",COUNTA(DM54,DS54,DZ54,EG54)&gt;0),"回答不要",
  IF(AND($I45&lt;&gt;"",OR($R$16&lt;&gt;"",$R$17&lt;&gt;""),COUNTIF(EN43:EP43,TRUE)&gt;0),
  IF(AND($I45&lt;&gt;"",COUNTA(DM54,DS54,DZ54,EG54)=0),"未入力",""),""))</f>
        <v/>
      </c>
      <c r="ES51" s="225"/>
      <c r="FA51" s="177"/>
      <c r="FB51" s="230"/>
      <c r="FC51" s="230"/>
      <c r="FD51" s="230"/>
      <c r="FE51" s="230"/>
      <c r="FF51" s="230"/>
      <c r="FG51" s="230"/>
      <c r="FH51" s="230"/>
      <c r="FI51" s="230"/>
      <c r="GJ51" s="4"/>
      <c r="GK51" s="4"/>
      <c r="GL51" s="178"/>
      <c r="GM51" s="4" t="str">
        <f>IF(AND($I45="",COUNTA(FM54,FS54,FZ54,GG54)&gt;0),"回答不要",
  IF(AND($I45&lt;&gt;"",OR($R$16&lt;&gt;"",$R$17&lt;&gt;""),COUNTIF(GN43:GP43,TRUE)&gt;0),
  IF(AND($I45&lt;&gt;"",COUNTA(FM54,FS54,FZ54,GG54)=0),"未入力",""),""))</f>
        <v/>
      </c>
    </row>
    <row r="52" spans="1:200" ht="3.95" customHeight="1">
      <c r="A52" s="177"/>
      <c r="B52" s="230"/>
      <c r="C52" s="230"/>
      <c r="D52" s="230"/>
      <c r="E52" s="230"/>
      <c r="F52" s="230"/>
      <c r="G52" s="230"/>
      <c r="H52" s="230"/>
      <c r="I52" s="230"/>
      <c r="AJ52" s="4"/>
      <c r="AK52" s="4"/>
      <c r="AL52" s="178"/>
      <c r="AM52" s="4" t="str">
        <f>IF(AND($I45&lt;&gt;"",COUNTA(M55,S55,Z55,AG55)=0),"未入力","")</f>
        <v/>
      </c>
      <c r="AS52" s="225"/>
      <c r="BA52" s="177"/>
      <c r="BB52" s="230"/>
      <c r="BC52" s="230"/>
      <c r="BD52" s="230"/>
      <c r="BE52" s="230"/>
      <c r="BF52" s="230"/>
      <c r="BG52" s="230"/>
      <c r="BH52" s="230"/>
      <c r="BI52" s="230"/>
      <c r="CJ52" s="4"/>
      <c r="CK52" s="4"/>
      <c r="CL52" s="178"/>
      <c r="CM52" s="4" t="str">
        <f>IF(AND($I45&lt;&gt;"",COUNTA(BM55,BS55,BZ55,CG55)=0),"未入力","")</f>
        <v/>
      </c>
      <c r="CS52" s="225"/>
      <c r="DA52" s="177"/>
      <c r="DB52" s="230"/>
      <c r="DC52" s="230"/>
      <c r="DD52" s="230"/>
      <c r="DE52" s="230"/>
      <c r="DF52" s="230"/>
      <c r="DG52" s="230"/>
      <c r="DH52" s="230"/>
      <c r="DI52" s="230"/>
      <c r="EJ52" s="4"/>
      <c r="EK52" s="4"/>
      <c r="EL52" s="178"/>
      <c r="EM52" s="4" t="str">
        <f>IF(AND($I45&lt;&gt;"",COUNTA(DM55,DS55,DZ55,EG55)=0),"未入力","")</f>
        <v/>
      </c>
      <c r="ES52" s="225"/>
      <c r="FA52" s="177"/>
      <c r="FB52" s="230"/>
      <c r="FC52" s="230"/>
      <c r="FD52" s="230"/>
      <c r="FE52" s="230"/>
      <c r="FF52" s="230"/>
      <c r="FG52" s="230"/>
      <c r="FH52" s="230"/>
      <c r="FI52" s="230"/>
      <c r="GJ52" s="4"/>
      <c r="GK52" s="4"/>
      <c r="GL52" s="178"/>
      <c r="GM52" s="4" t="str">
        <f>IF(AND($I45&lt;&gt;"",COUNTA(FM55,FS55,FZ55,GG55)=0),"未入力","")</f>
        <v/>
      </c>
    </row>
    <row r="53" spans="1:200" ht="18" customHeight="1">
      <c r="A53" s="177"/>
      <c r="B53" s="1468" t="s">
        <v>2262</v>
      </c>
      <c r="C53" s="1469"/>
      <c r="D53" s="1469"/>
      <c r="E53" s="1469"/>
      <c r="F53" s="1469"/>
      <c r="G53" s="1469"/>
      <c r="H53" s="1469"/>
      <c r="I53" s="1469"/>
      <c r="J53" s="1460"/>
      <c r="K53" s="1461"/>
      <c r="L53" s="1461"/>
      <c r="M53" s="1461"/>
      <c r="N53" s="1461"/>
      <c r="O53" s="1461"/>
      <c r="P53" s="1462"/>
      <c r="Q53" s="173"/>
      <c r="R53" s="173"/>
      <c r="S53" s="173"/>
      <c r="T53" s="173"/>
      <c r="U53" s="173"/>
      <c r="V53" s="173"/>
      <c r="W53" s="173"/>
      <c r="X53" s="173"/>
      <c r="Y53" s="173"/>
      <c r="Z53" s="173"/>
      <c r="AA53" s="173"/>
      <c r="AB53" s="173"/>
      <c r="AC53" s="173"/>
      <c r="AD53" s="173"/>
      <c r="AE53" s="173"/>
      <c r="AF53" s="173"/>
      <c r="AG53" s="173"/>
      <c r="AH53" s="173"/>
      <c r="AI53" s="173"/>
      <c r="AJ53" s="4"/>
      <c r="AK53" s="4"/>
      <c r="AL53" s="178"/>
      <c r="AM53" s="4"/>
      <c r="AS53" s="225"/>
      <c r="BA53" s="177"/>
      <c r="BB53" s="1468" t="s">
        <v>2262</v>
      </c>
      <c r="BC53" s="1469"/>
      <c r="BD53" s="1469"/>
      <c r="BE53" s="1469"/>
      <c r="BF53" s="1469"/>
      <c r="BG53" s="1469"/>
      <c r="BH53" s="1469"/>
      <c r="BI53" s="1469"/>
      <c r="BJ53" s="1460"/>
      <c r="BK53" s="1461"/>
      <c r="BL53" s="1461"/>
      <c r="BM53" s="1461"/>
      <c r="BN53" s="1461"/>
      <c r="BO53" s="1461"/>
      <c r="BP53" s="1462"/>
      <c r="BQ53" s="173"/>
      <c r="BR53" s="173"/>
      <c r="BS53" s="173"/>
      <c r="BT53" s="173"/>
      <c r="BU53" s="173"/>
      <c r="BV53" s="173"/>
      <c r="BW53" s="173"/>
      <c r="BX53" s="173"/>
      <c r="BY53" s="173"/>
      <c r="BZ53" s="173"/>
      <c r="CA53" s="173"/>
      <c r="CB53" s="173"/>
      <c r="CC53" s="173"/>
      <c r="CD53" s="173"/>
      <c r="CE53" s="173"/>
      <c r="CF53" s="173"/>
      <c r="CG53" s="173"/>
      <c r="CH53" s="173"/>
      <c r="CI53" s="173"/>
      <c r="CJ53" s="4"/>
      <c r="CK53" s="4"/>
      <c r="CL53" s="178"/>
      <c r="CM53" s="4"/>
      <c r="CS53" s="225"/>
      <c r="DA53" s="177"/>
      <c r="DB53" s="1468" t="s">
        <v>2262</v>
      </c>
      <c r="DC53" s="1469"/>
      <c r="DD53" s="1469"/>
      <c r="DE53" s="1469"/>
      <c r="DF53" s="1469"/>
      <c r="DG53" s="1469"/>
      <c r="DH53" s="1469"/>
      <c r="DI53" s="1469"/>
      <c r="DJ53" s="1460"/>
      <c r="DK53" s="1461"/>
      <c r="DL53" s="1461"/>
      <c r="DM53" s="1461"/>
      <c r="DN53" s="1461"/>
      <c r="DO53" s="1461"/>
      <c r="DP53" s="1462"/>
      <c r="DQ53" s="173"/>
      <c r="DR53" s="173"/>
      <c r="DS53" s="173"/>
      <c r="DT53" s="173"/>
      <c r="DU53" s="173"/>
      <c r="DV53" s="173"/>
      <c r="DW53" s="173"/>
      <c r="DX53" s="173"/>
      <c r="DY53" s="173"/>
      <c r="DZ53" s="173"/>
      <c r="EA53" s="173"/>
      <c r="EB53" s="173"/>
      <c r="EC53" s="173"/>
      <c r="ED53" s="173"/>
      <c r="EE53" s="173"/>
      <c r="EF53" s="173"/>
      <c r="EG53" s="173"/>
      <c r="EH53" s="173"/>
      <c r="EI53" s="173"/>
      <c r="EJ53" s="4"/>
      <c r="EK53" s="4"/>
      <c r="EL53" s="178"/>
      <c r="EM53" s="4"/>
      <c r="ES53" s="225"/>
      <c r="FA53" s="177"/>
      <c r="FB53" s="1468" t="s">
        <v>2262</v>
      </c>
      <c r="FC53" s="1469"/>
      <c r="FD53" s="1469"/>
      <c r="FE53" s="1469"/>
      <c r="FF53" s="1469"/>
      <c r="FG53" s="1469"/>
      <c r="FH53" s="1469"/>
      <c r="FI53" s="1469"/>
      <c r="FJ53" s="1460"/>
      <c r="FK53" s="1461"/>
      <c r="FL53" s="1461"/>
      <c r="FM53" s="1461"/>
      <c r="FN53" s="1461"/>
      <c r="FO53" s="1461"/>
      <c r="FP53" s="1462"/>
      <c r="FQ53" s="173"/>
      <c r="FR53" s="173"/>
      <c r="FS53" s="173"/>
      <c r="FT53" s="173"/>
      <c r="FU53" s="173"/>
      <c r="FV53" s="173"/>
      <c r="FW53" s="173"/>
      <c r="FX53" s="173"/>
      <c r="FY53" s="173"/>
      <c r="FZ53" s="173"/>
      <c r="GA53" s="173"/>
      <c r="GB53" s="173"/>
      <c r="GC53" s="173"/>
      <c r="GD53" s="173"/>
      <c r="GE53" s="173"/>
      <c r="GF53" s="173"/>
      <c r="GG53" s="173"/>
      <c r="GH53" s="173"/>
      <c r="GI53" s="173"/>
      <c r="GJ53" s="4"/>
      <c r="GK53" s="4"/>
      <c r="GL53" s="178"/>
      <c r="GM53" s="4"/>
    </row>
    <row r="54" spans="1:200" ht="30.95" customHeight="1">
      <c r="A54" s="177"/>
      <c r="B54" s="1482" t="s">
        <v>2267</v>
      </c>
      <c r="C54" s="1483"/>
      <c r="D54" s="1483"/>
      <c r="E54" s="1483"/>
      <c r="F54" s="1483"/>
      <c r="G54" s="1483"/>
      <c r="H54" s="1483"/>
      <c r="I54" s="1484"/>
      <c r="J54" s="181"/>
      <c r="K54" s="232" t="s">
        <v>52</v>
      </c>
      <c r="L54" s="232"/>
      <c r="M54" s="232"/>
      <c r="N54" s="232"/>
      <c r="O54" s="3"/>
      <c r="P54" s="230"/>
      <c r="Q54" s="253" t="s">
        <v>53</v>
      </c>
      <c r="R54" s="200"/>
      <c r="S54" s="200"/>
      <c r="T54" s="3"/>
      <c r="U54" s="200"/>
      <c r="V54" s="200"/>
      <c r="W54" s="3"/>
      <c r="X54" s="200"/>
      <c r="Y54" s="200"/>
      <c r="Z54" s="176"/>
      <c r="AA54" s="177"/>
      <c r="AB54" s="4"/>
      <c r="AC54" s="4"/>
      <c r="AD54" s="4"/>
      <c r="AE54" s="4"/>
      <c r="AF54" s="4"/>
      <c r="AG54" s="4"/>
      <c r="AH54" s="4"/>
      <c r="AI54" s="4"/>
      <c r="AJ54" s="4"/>
      <c r="AK54" s="4"/>
      <c r="AL54" s="178"/>
      <c r="AM54" s="4"/>
      <c r="AN54" s="6" t="b">
        <v>0</v>
      </c>
      <c r="AO54" s="6" t="b">
        <v>0</v>
      </c>
      <c r="AS54" s="225"/>
      <c r="BA54" s="177"/>
      <c r="BB54" s="1482" t="s">
        <v>2267</v>
      </c>
      <c r="BC54" s="1483"/>
      <c r="BD54" s="1483"/>
      <c r="BE54" s="1483"/>
      <c r="BF54" s="1483"/>
      <c r="BG54" s="1483"/>
      <c r="BH54" s="1483"/>
      <c r="BI54" s="1484"/>
      <c r="BJ54" s="181"/>
      <c r="BK54" s="232" t="s">
        <v>52</v>
      </c>
      <c r="BL54" s="232"/>
      <c r="BM54" s="232"/>
      <c r="BN54" s="232"/>
      <c r="BO54" s="3"/>
      <c r="BP54" s="230"/>
      <c r="BQ54" s="253" t="s">
        <v>53</v>
      </c>
      <c r="BR54" s="200"/>
      <c r="BS54" s="200"/>
      <c r="BT54" s="3"/>
      <c r="BU54" s="200"/>
      <c r="BV54" s="200"/>
      <c r="BW54" s="3"/>
      <c r="BX54" s="200"/>
      <c r="BY54" s="200"/>
      <c r="BZ54" s="176"/>
      <c r="CA54" s="177"/>
      <c r="CB54" s="4"/>
      <c r="CC54" s="4"/>
      <c r="CD54" s="4"/>
      <c r="CE54" s="4"/>
      <c r="CF54" s="4"/>
      <c r="CG54" s="4"/>
      <c r="CH54" s="4"/>
      <c r="CI54" s="4"/>
      <c r="CJ54" s="4"/>
      <c r="CK54" s="4"/>
      <c r="CL54" s="178"/>
      <c r="CM54" s="4"/>
      <c r="CN54" s="6" t="b">
        <v>0</v>
      </c>
      <c r="CO54" s="6" t="b">
        <v>0</v>
      </c>
      <c r="CS54" s="225"/>
      <c r="DA54" s="177"/>
      <c r="DB54" s="1482" t="s">
        <v>2267</v>
      </c>
      <c r="DC54" s="1483"/>
      <c r="DD54" s="1483"/>
      <c r="DE54" s="1483"/>
      <c r="DF54" s="1483"/>
      <c r="DG54" s="1483"/>
      <c r="DH54" s="1483"/>
      <c r="DI54" s="1484"/>
      <c r="DJ54" s="181"/>
      <c r="DK54" s="232" t="s">
        <v>52</v>
      </c>
      <c r="DL54" s="232"/>
      <c r="DM54" s="232"/>
      <c r="DN54" s="232"/>
      <c r="DO54" s="3"/>
      <c r="DP54" s="230"/>
      <c r="DQ54" s="253" t="s">
        <v>53</v>
      </c>
      <c r="DR54" s="200"/>
      <c r="DS54" s="200"/>
      <c r="DT54" s="3"/>
      <c r="DU54" s="200"/>
      <c r="DV54" s="200"/>
      <c r="DW54" s="3"/>
      <c r="DX54" s="200"/>
      <c r="DY54" s="200"/>
      <c r="DZ54" s="176"/>
      <c r="EA54" s="177"/>
      <c r="EB54" s="4"/>
      <c r="EC54" s="4"/>
      <c r="ED54" s="4"/>
      <c r="EE54" s="4"/>
      <c r="EF54" s="4"/>
      <c r="EG54" s="4"/>
      <c r="EH54" s="4"/>
      <c r="EI54" s="4"/>
      <c r="EJ54" s="4"/>
      <c r="EK54" s="4"/>
      <c r="EL54" s="178"/>
      <c r="EM54" s="4"/>
      <c r="EN54" s="6" t="b">
        <v>0</v>
      </c>
      <c r="EO54" s="6" t="b">
        <v>0</v>
      </c>
      <c r="ES54" s="225"/>
      <c r="FA54" s="177"/>
      <c r="FB54" s="1482" t="s">
        <v>2267</v>
      </c>
      <c r="FC54" s="1483"/>
      <c r="FD54" s="1483"/>
      <c r="FE54" s="1483"/>
      <c r="FF54" s="1483"/>
      <c r="FG54" s="1483"/>
      <c r="FH54" s="1483"/>
      <c r="FI54" s="1484"/>
      <c r="FJ54" s="181"/>
      <c r="FK54" s="232" t="s">
        <v>52</v>
      </c>
      <c r="FL54" s="232"/>
      <c r="FM54" s="232"/>
      <c r="FN54" s="232"/>
      <c r="FO54" s="3"/>
      <c r="FP54" s="230"/>
      <c r="FQ54" s="253" t="s">
        <v>53</v>
      </c>
      <c r="FR54" s="200"/>
      <c r="FS54" s="200"/>
      <c r="FT54" s="3"/>
      <c r="FU54" s="200"/>
      <c r="FV54" s="200"/>
      <c r="FW54" s="3"/>
      <c r="FX54" s="200"/>
      <c r="FY54" s="200"/>
      <c r="FZ54" s="176"/>
      <c r="GA54" s="177"/>
      <c r="GB54" s="4"/>
      <c r="GC54" s="4"/>
      <c r="GD54" s="4"/>
      <c r="GE54" s="4"/>
      <c r="GF54" s="4"/>
      <c r="GG54" s="4"/>
      <c r="GH54" s="4"/>
      <c r="GI54" s="4"/>
      <c r="GJ54" s="4"/>
      <c r="GK54" s="4"/>
      <c r="GL54" s="178"/>
      <c r="GM54" s="4"/>
      <c r="GN54" s="6" t="b">
        <v>0</v>
      </c>
      <c r="GO54" s="6" t="b">
        <v>0</v>
      </c>
    </row>
    <row r="55" spans="1:200" ht="17.100000000000001" customHeight="1">
      <c r="A55" s="177"/>
      <c r="B55" s="1489" t="s">
        <v>2268</v>
      </c>
      <c r="C55" s="1490"/>
      <c r="D55" s="1490"/>
      <c r="E55" s="1490"/>
      <c r="F55" s="1490"/>
      <c r="G55" s="1490"/>
      <c r="H55" s="1490"/>
      <c r="I55" s="2149"/>
      <c r="J55" s="181"/>
      <c r="K55" s="3" t="s">
        <v>54</v>
      </c>
      <c r="L55" s="3"/>
      <c r="M55" s="3"/>
      <c r="N55" s="3"/>
      <c r="O55" s="3"/>
      <c r="P55" s="3"/>
      <c r="Q55" s="3"/>
      <c r="R55" s="3"/>
      <c r="S55" s="2151" t="s">
        <v>2435</v>
      </c>
      <c r="T55" s="2151"/>
      <c r="U55" s="2151"/>
      <c r="V55" s="2151"/>
      <c r="W55" s="2151"/>
      <c r="X55" s="3"/>
      <c r="Y55" s="3"/>
      <c r="Z55" s="1477" t="s">
        <v>56</v>
      </c>
      <c r="AA55" s="1477"/>
      <c r="AB55" s="1477"/>
      <c r="AC55" s="1477"/>
      <c r="AD55" s="1477"/>
      <c r="AE55" s="1477"/>
      <c r="AF55" s="1477"/>
      <c r="AG55" s="1477"/>
      <c r="AH55" s="1477"/>
      <c r="AI55" s="1478"/>
      <c r="AJ55" s="4"/>
      <c r="AK55" s="4"/>
      <c r="AL55" s="178"/>
      <c r="AN55" s="6" t="b">
        <v>0</v>
      </c>
      <c r="AO55" s="6" t="b">
        <v>0</v>
      </c>
      <c r="AP55" s="6" t="b">
        <v>0</v>
      </c>
      <c r="AS55" s="225"/>
      <c r="BA55" s="177"/>
      <c r="BB55" s="1489" t="s">
        <v>2268</v>
      </c>
      <c r="BC55" s="1490"/>
      <c r="BD55" s="1490"/>
      <c r="BE55" s="1490"/>
      <c r="BF55" s="1490"/>
      <c r="BG55" s="1490"/>
      <c r="BH55" s="1490"/>
      <c r="BI55" s="2149"/>
      <c r="BJ55" s="181"/>
      <c r="BK55" s="3" t="s">
        <v>54</v>
      </c>
      <c r="BL55" s="3"/>
      <c r="BM55" s="3"/>
      <c r="BN55" s="3"/>
      <c r="BO55" s="3"/>
      <c r="BP55" s="3"/>
      <c r="BQ55" s="3"/>
      <c r="BR55" s="3"/>
      <c r="BS55" s="2151" t="s">
        <v>2435</v>
      </c>
      <c r="BT55" s="2151"/>
      <c r="BU55" s="2151"/>
      <c r="BV55" s="2151"/>
      <c r="BW55" s="2151"/>
      <c r="BX55" s="3"/>
      <c r="BY55" s="3"/>
      <c r="BZ55" s="1477" t="s">
        <v>56</v>
      </c>
      <c r="CA55" s="1477"/>
      <c r="CB55" s="1477"/>
      <c r="CC55" s="1477"/>
      <c r="CD55" s="1477"/>
      <c r="CE55" s="1477"/>
      <c r="CF55" s="1477"/>
      <c r="CG55" s="1477"/>
      <c r="CH55" s="1477"/>
      <c r="CI55" s="1478"/>
      <c r="CJ55" s="4"/>
      <c r="CK55" s="4"/>
      <c r="CL55" s="178"/>
      <c r="CN55" s="6" t="b">
        <v>0</v>
      </c>
      <c r="CO55" s="6" t="b">
        <v>0</v>
      </c>
      <c r="CP55" s="6" t="b">
        <v>0</v>
      </c>
      <c r="CS55" s="225"/>
      <c r="DA55" s="177"/>
      <c r="DB55" s="1489" t="s">
        <v>2268</v>
      </c>
      <c r="DC55" s="1490"/>
      <c r="DD55" s="1490"/>
      <c r="DE55" s="1490"/>
      <c r="DF55" s="1490"/>
      <c r="DG55" s="1490"/>
      <c r="DH55" s="1490"/>
      <c r="DI55" s="2149"/>
      <c r="DJ55" s="181"/>
      <c r="DK55" s="3" t="s">
        <v>54</v>
      </c>
      <c r="DL55" s="3"/>
      <c r="DM55" s="3"/>
      <c r="DN55" s="3"/>
      <c r="DO55" s="3"/>
      <c r="DP55" s="3"/>
      <c r="DQ55" s="3"/>
      <c r="DR55" s="3"/>
      <c r="DS55" s="2151" t="s">
        <v>2435</v>
      </c>
      <c r="DT55" s="2151"/>
      <c r="DU55" s="2151"/>
      <c r="DV55" s="2151"/>
      <c r="DW55" s="2151"/>
      <c r="DX55" s="3"/>
      <c r="DY55" s="3"/>
      <c r="DZ55" s="1477" t="s">
        <v>56</v>
      </c>
      <c r="EA55" s="1477"/>
      <c r="EB55" s="1477"/>
      <c r="EC55" s="1477"/>
      <c r="ED55" s="1477"/>
      <c r="EE55" s="1477"/>
      <c r="EF55" s="1477"/>
      <c r="EG55" s="1477"/>
      <c r="EH55" s="1477"/>
      <c r="EI55" s="1478"/>
      <c r="EJ55" s="4"/>
      <c r="EK55" s="4"/>
      <c r="EL55" s="178"/>
      <c r="EN55" s="6" t="b">
        <v>0</v>
      </c>
      <c r="EO55" s="6" t="b">
        <v>0</v>
      </c>
      <c r="EP55" s="6" t="b">
        <v>0</v>
      </c>
      <c r="ES55" s="225"/>
      <c r="FA55" s="177"/>
      <c r="FB55" s="1489" t="s">
        <v>2268</v>
      </c>
      <c r="FC55" s="1490"/>
      <c r="FD55" s="1490"/>
      <c r="FE55" s="1490"/>
      <c r="FF55" s="1490"/>
      <c r="FG55" s="1490"/>
      <c r="FH55" s="1490"/>
      <c r="FI55" s="2149"/>
      <c r="FJ55" s="181"/>
      <c r="FK55" s="3" t="s">
        <v>54</v>
      </c>
      <c r="FL55" s="3"/>
      <c r="FM55" s="3"/>
      <c r="FN55" s="3"/>
      <c r="FO55" s="3"/>
      <c r="FP55" s="3"/>
      <c r="FQ55" s="3"/>
      <c r="FR55" s="3"/>
      <c r="FS55" s="2151" t="s">
        <v>2435</v>
      </c>
      <c r="FT55" s="2151"/>
      <c r="FU55" s="2151"/>
      <c r="FV55" s="2151"/>
      <c r="FW55" s="2151"/>
      <c r="FX55" s="3"/>
      <c r="FY55" s="3"/>
      <c r="FZ55" s="1477" t="s">
        <v>56</v>
      </c>
      <c r="GA55" s="1477"/>
      <c r="GB55" s="1477"/>
      <c r="GC55" s="1477"/>
      <c r="GD55" s="1477"/>
      <c r="GE55" s="1477"/>
      <c r="GF55" s="1477"/>
      <c r="GG55" s="1477"/>
      <c r="GH55" s="1477"/>
      <c r="GI55" s="1478"/>
      <c r="GJ55" s="4"/>
      <c r="GK55" s="4"/>
      <c r="GL55" s="178"/>
      <c r="GN55" s="6" t="b">
        <v>0</v>
      </c>
      <c r="GO55" s="6" t="b">
        <v>0</v>
      </c>
      <c r="GP55" s="6" t="b">
        <v>0</v>
      </c>
    </row>
    <row r="56" spans="1:200" ht="17.100000000000001" customHeight="1">
      <c r="A56" s="177"/>
      <c r="B56" s="1493"/>
      <c r="C56" s="1494"/>
      <c r="D56" s="1494"/>
      <c r="E56" s="1494"/>
      <c r="F56" s="1494"/>
      <c r="G56" s="1494"/>
      <c r="H56" s="1494"/>
      <c r="I56" s="2150"/>
      <c r="J56" s="179"/>
      <c r="K56" s="1480" t="s">
        <v>57</v>
      </c>
      <c r="L56" s="1480"/>
      <c r="M56" s="1480"/>
      <c r="N56" s="1480"/>
      <c r="O56" s="1480"/>
      <c r="P56" s="1480"/>
      <c r="Q56" s="1480"/>
      <c r="R56" s="1480"/>
      <c r="S56" s="7"/>
      <c r="T56" s="7"/>
      <c r="U56" s="1480" t="s">
        <v>58</v>
      </c>
      <c r="V56" s="1480"/>
      <c r="W56" s="1480"/>
      <c r="X56" s="1480"/>
      <c r="Y56" s="7"/>
      <c r="Z56" s="7"/>
      <c r="AA56" s="7"/>
      <c r="AB56" s="7"/>
      <c r="AC56" s="7"/>
      <c r="AD56" s="7"/>
      <c r="AE56" s="7"/>
      <c r="AF56" s="7"/>
      <c r="AG56" s="7"/>
      <c r="AH56" s="7"/>
      <c r="AI56" s="180"/>
      <c r="AJ56" s="4"/>
      <c r="AK56" s="4"/>
      <c r="AL56" s="178"/>
      <c r="AN56" s="6" t="b">
        <v>0</v>
      </c>
      <c r="AO56" s="6" t="b">
        <v>0</v>
      </c>
      <c r="AS56" s="225"/>
      <c r="BA56" s="177"/>
      <c r="BB56" s="1493"/>
      <c r="BC56" s="1494"/>
      <c r="BD56" s="1494"/>
      <c r="BE56" s="1494"/>
      <c r="BF56" s="1494"/>
      <c r="BG56" s="1494"/>
      <c r="BH56" s="1494"/>
      <c r="BI56" s="2150"/>
      <c r="BJ56" s="179"/>
      <c r="BK56" s="1480" t="s">
        <v>57</v>
      </c>
      <c r="BL56" s="1480"/>
      <c r="BM56" s="1480"/>
      <c r="BN56" s="1480"/>
      <c r="BO56" s="1480"/>
      <c r="BP56" s="1480"/>
      <c r="BQ56" s="1480"/>
      <c r="BR56" s="1480"/>
      <c r="BS56" s="7"/>
      <c r="BT56" s="7"/>
      <c r="BU56" s="1480" t="s">
        <v>58</v>
      </c>
      <c r="BV56" s="1480"/>
      <c r="BW56" s="1480"/>
      <c r="BX56" s="1480"/>
      <c r="BY56" s="7"/>
      <c r="BZ56" s="7"/>
      <c r="CA56" s="7"/>
      <c r="CB56" s="7"/>
      <c r="CC56" s="7"/>
      <c r="CD56" s="7"/>
      <c r="CE56" s="7"/>
      <c r="CF56" s="7"/>
      <c r="CG56" s="7"/>
      <c r="CH56" s="7"/>
      <c r="CI56" s="180"/>
      <c r="CJ56" s="4"/>
      <c r="CK56" s="4"/>
      <c r="CL56" s="178"/>
      <c r="CN56" s="6" t="b">
        <v>0</v>
      </c>
      <c r="CO56" s="6" t="b">
        <v>0</v>
      </c>
      <c r="CS56" s="225"/>
      <c r="DA56" s="177"/>
      <c r="DB56" s="1493"/>
      <c r="DC56" s="1494"/>
      <c r="DD56" s="1494"/>
      <c r="DE56" s="1494"/>
      <c r="DF56" s="1494"/>
      <c r="DG56" s="1494"/>
      <c r="DH56" s="1494"/>
      <c r="DI56" s="2150"/>
      <c r="DJ56" s="179"/>
      <c r="DK56" s="1480" t="s">
        <v>57</v>
      </c>
      <c r="DL56" s="1480"/>
      <c r="DM56" s="1480"/>
      <c r="DN56" s="1480"/>
      <c r="DO56" s="1480"/>
      <c r="DP56" s="1480"/>
      <c r="DQ56" s="1480"/>
      <c r="DR56" s="1480"/>
      <c r="DS56" s="7"/>
      <c r="DT56" s="7"/>
      <c r="DU56" s="1480" t="s">
        <v>58</v>
      </c>
      <c r="DV56" s="1480"/>
      <c r="DW56" s="1480"/>
      <c r="DX56" s="1480"/>
      <c r="DY56" s="7"/>
      <c r="DZ56" s="7"/>
      <c r="EA56" s="7"/>
      <c r="EB56" s="7"/>
      <c r="EC56" s="7"/>
      <c r="ED56" s="7"/>
      <c r="EE56" s="7"/>
      <c r="EF56" s="7"/>
      <c r="EG56" s="7"/>
      <c r="EH56" s="7"/>
      <c r="EI56" s="180"/>
      <c r="EJ56" s="4"/>
      <c r="EK56" s="4"/>
      <c r="EL56" s="178"/>
      <c r="EN56" s="6" t="b">
        <v>0</v>
      </c>
      <c r="EO56" s="6" t="b">
        <v>0</v>
      </c>
      <c r="ES56" s="225"/>
      <c r="FA56" s="177"/>
      <c r="FB56" s="1493"/>
      <c r="FC56" s="1494"/>
      <c r="FD56" s="1494"/>
      <c r="FE56" s="1494"/>
      <c r="FF56" s="1494"/>
      <c r="FG56" s="1494"/>
      <c r="FH56" s="1494"/>
      <c r="FI56" s="2150"/>
      <c r="FJ56" s="179"/>
      <c r="FK56" s="1480" t="s">
        <v>57</v>
      </c>
      <c r="FL56" s="1480"/>
      <c r="FM56" s="1480"/>
      <c r="FN56" s="1480"/>
      <c r="FO56" s="1480"/>
      <c r="FP56" s="1480"/>
      <c r="FQ56" s="1480"/>
      <c r="FR56" s="1480"/>
      <c r="FS56" s="7"/>
      <c r="FT56" s="7"/>
      <c r="FU56" s="1480" t="s">
        <v>58</v>
      </c>
      <c r="FV56" s="1480"/>
      <c r="FW56" s="1480"/>
      <c r="FX56" s="1480"/>
      <c r="FY56" s="7"/>
      <c r="FZ56" s="7"/>
      <c r="GA56" s="7"/>
      <c r="GB56" s="7"/>
      <c r="GC56" s="7"/>
      <c r="GD56" s="7"/>
      <c r="GE56" s="7"/>
      <c r="GF56" s="7"/>
      <c r="GG56" s="7"/>
      <c r="GH56" s="7"/>
      <c r="GI56" s="180"/>
      <c r="GJ56" s="4"/>
      <c r="GK56" s="4"/>
      <c r="GL56" s="178"/>
      <c r="GN56" s="6" t="b">
        <v>0</v>
      </c>
      <c r="GO56" s="6" t="b">
        <v>0</v>
      </c>
    </row>
    <row r="57" spans="1:200" ht="17.100000000000001" customHeight="1">
      <c r="A57" s="177"/>
      <c r="B57" s="1504" t="s">
        <v>2269</v>
      </c>
      <c r="C57" s="1505"/>
      <c r="D57" s="1505"/>
      <c r="E57" s="1505"/>
      <c r="F57" s="1505"/>
      <c r="G57" s="1505"/>
      <c r="H57" s="1505"/>
      <c r="I57" s="2148"/>
      <c r="J57" s="182"/>
      <c r="K57" s="1469" t="s">
        <v>59</v>
      </c>
      <c r="L57" s="1469"/>
      <c r="M57" s="1469"/>
      <c r="N57" s="1469"/>
      <c r="O57" s="1469"/>
      <c r="P57" s="255"/>
      <c r="Q57" s="183"/>
      <c r="R57" s="1505" t="s">
        <v>60</v>
      </c>
      <c r="S57" s="1505"/>
      <c r="T57" s="1505"/>
      <c r="U57" s="1505"/>
      <c r="V57" s="1505"/>
      <c r="W57" s="1505"/>
      <c r="X57" s="183"/>
      <c r="Y57" s="1469" t="s">
        <v>61</v>
      </c>
      <c r="Z57" s="1469"/>
      <c r="AA57" s="1469"/>
      <c r="AB57" s="1469"/>
      <c r="AC57" s="1469"/>
      <c r="AD57" s="1526"/>
      <c r="AE57" s="4"/>
      <c r="AF57" s="4"/>
      <c r="AG57" s="4"/>
      <c r="AH57" s="4"/>
      <c r="AJ57" s="4"/>
      <c r="AK57" s="4"/>
      <c r="AL57" s="178"/>
      <c r="AN57" s="6" t="b">
        <v>0</v>
      </c>
      <c r="AO57" s="6" t="b">
        <v>0</v>
      </c>
      <c r="AP57" s="6" t="b">
        <v>0</v>
      </c>
      <c r="AS57" s="225"/>
      <c r="BA57" s="177"/>
      <c r="BB57" s="1504" t="s">
        <v>2269</v>
      </c>
      <c r="BC57" s="1505"/>
      <c r="BD57" s="1505"/>
      <c r="BE57" s="1505"/>
      <c r="BF57" s="1505"/>
      <c r="BG57" s="1505"/>
      <c r="BH57" s="1505"/>
      <c r="BI57" s="2148"/>
      <c r="BJ57" s="182"/>
      <c r="BK57" s="1469" t="s">
        <v>59</v>
      </c>
      <c r="BL57" s="1469"/>
      <c r="BM57" s="1469"/>
      <c r="BN57" s="1469"/>
      <c r="BO57" s="1469"/>
      <c r="BP57" s="255"/>
      <c r="BQ57" s="183"/>
      <c r="BR57" s="1505" t="s">
        <v>60</v>
      </c>
      <c r="BS57" s="1505"/>
      <c r="BT57" s="1505"/>
      <c r="BU57" s="1505"/>
      <c r="BV57" s="1505"/>
      <c r="BW57" s="1505"/>
      <c r="BX57" s="183"/>
      <c r="BY57" s="1469" t="s">
        <v>61</v>
      </c>
      <c r="BZ57" s="1469"/>
      <c r="CA57" s="1469"/>
      <c r="CB57" s="1469"/>
      <c r="CC57" s="1469"/>
      <c r="CD57" s="1526"/>
      <c r="CE57" s="4"/>
      <c r="CF57" s="4"/>
      <c r="CG57" s="4"/>
      <c r="CH57" s="4"/>
      <c r="CJ57" s="4"/>
      <c r="CK57" s="4"/>
      <c r="CL57" s="178"/>
      <c r="CN57" s="6" t="b">
        <v>0</v>
      </c>
      <c r="CO57" s="6" t="b">
        <v>0</v>
      </c>
      <c r="CP57" s="6" t="b">
        <v>0</v>
      </c>
      <c r="CS57" s="225"/>
      <c r="DA57" s="177"/>
      <c r="DB57" s="1504" t="s">
        <v>2269</v>
      </c>
      <c r="DC57" s="1505"/>
      <c r="DD57" s="1505"/>
      <c r="DE57" s="1505"/>
      <c r="DF57" s="1505"/>
      <c r="DG57" s="1505"/>
      <c r="DH57" s="1505"/>
      <c r="DI57" s="2148"/>
      <c r="DJ57" s="182"/>
      <c r="DK57" s="1469" t="s">
        <v>59</v>
      </c>
      <c r="DL57" s="1469"/>
      <c r="DM57" s="1469"/>
      <c r="DN57" s="1469"/>
      <c r="DO57" s="1469"/>
      <c r="DP57" s="255"/>
      <c r="DQ57" s="183"/>
      <c r="DR57" s="1505" t="s">
        <v>60</v>
      </c>
      <c r="DS57" s="1505"/>
      <c r="DT57" s="1505"/>
      <c r="DU57" s="1505"/>
      <c r="DV57" s="1505"/>
      <c r="DW57" s="1505"/>
      <c r="DX57" s="183"/>
      <c r="DY57" s="1469" t="s">
        <v>61</v>
      </c>
      <c r="DZ57" s="1469"/>
      <c r="EA57" s="1469"/>
      <c r="EB57" s="1469"/>
      <c r="EC57" s="1469"/>
      <c r="ED57" s="1526"/>
      <c r="EE57" s="4"/>
      <c r="EF57" s="4"/>
      <c r="EG57" s="4"/>
      <c r="EH57" s="4"/>
      <c r="EJ57" s="4"/>
      <c r="EK57" s="4"/>
      <c r="EL57" s="178"/>
      <c r="EN57" s="6" t="b">
        <v>0</v>
      </c>
      <c r="EO57" s="6" t="b">
        <v>0</v>
      </c>
      <c r="EP57" s="6" t="b">
        <v>0</v>
      </c>
      <c r="ES57" s="225"/>
      <c r="FA57" s="177"/>
      <c r="FB57" s="1504" t="s">
        <v>2269</v>
      </c>
      <c r="FC57" s="1505"/>
      <c r="FD57" s="1505"/>
      <c r="FE57" s="1505"/>
      <c r="FF57" s="1505"/>
      <c r="FG57" s="1505"/>
      <c r="FH57" s="1505"/>
      <c r="FI57" s="2148"/>
      <c r="FJ57" s="182"/>
      <c r="FK57" s="1469" t="s">
        <v>59</v>
      </c>
      <c r="FL57" s="1469"/>
      <c r="FM57" s="1469"/>
      <c r="FN57" s="1469"/>
      <c r="FO57" s="1469"/>
      <c r="FP57" s="255"/>
      <c r="FQ57" s="183"/>
      <c r="FR57" s="1505" t="s">
        <v>60</v>
      </c>
      <c r="FS57" s="1505"/>
      <c r="FT57" s="1505"/>
      <c r="FU57" s="1505"/>
      <c r="FV57" s="1505"/>
      <c r="FW57" s="1505"/>
      <c r="FX57" s="183"/>
      <c r="FY57" s="1469" t="s">
        <v>61</v>
      </c>
      <c r="FZ57" s="1469"/>
      <c r="GA57" s="1469"/>
      <c r="GB57" s="1469"/>
      <c r="GC57" s="1469"/>
      <c r="GD57" s="1526"/>
      <c r="GE57" s="4"/>
      <c r="GF57" s="4"/>
      <c r="GG57" s="4"/>
      <c r="GH57" s="4"/>
      <c r="GJ57" s="4"/>
      <c r="GK57" s="4"/>
      <c r="GL57" s="178"/>
      <c r="GN57" s="6" t="b">
        <v>0</v>
      </c>
      <c r="GO57" s="6" t="b">
        <v>0</v>
      </c>
      <c r="GP57" s="6" t="b">
        <v>0</v>
      </c>
    </row>
    <row r="58" spans="1:200" ht="17.100000000000001" customHeight="1">
      <c r="A58" s="177"/>
      <c r="B58" s="1468" t="s">
        <v>2270</v>
      </c>
      <c r="C58" s="1469"/>
      <c r="D58" s="1469"/>
      <c r="E58" s="1469"/>
      <c r="F58" s="1469"/>
      <c r="G58" s="1469"/>
      <c r="H58" s="1469"/>
      <c r="I58" s="1526"/>
      <c r="J58" s="182"/>
      <c r="K58" s="1469" t="s">
        <v>62</v>
      </c>
      <c r="L58" s="1469"/>
      <c r="M58" s="1469"/>
      <c r="N58" s="1469"/>
      <c r="O58" s="1469"/>
      <c r="P58" s="255"/>
      <c r="Q58" s="183"/>
      <c r="R58" s="1469" t="s">
        <v>63</v>
      </c>
      <c r="S58" s="1469"/>
      <c r="T58" s="1469"/>
      <c r="U58" s="1469"/>
      <c r="V58" s="1469"/>
      <c r="W58" s="1469"/>
      <c r="X58" s="183"/>
      <c r="Y58" s="1505" t="s">
        <v>64</v>
      </c>
      <c r="Z58" s="1505"/>
      <c r="AA58" s="1505"/>
      <c r="AB58" s="1505"/>
      <c r="AC58" s="1505"/>
      <c r="AD58" s="2148"/>
      <c r="AE58" s="4"/>
      <c r="AF58" s="4"/>
      <c r="AG58" s="4"/>
      <c r="AH58" s="4"/>
      <c r="AJ58" s="4"/>
      <c r="AK58" s="4"/>
      <c r="AL58" s="178"/>
      <c r="AM58" s="4"/>
      <c r="AN58" s="6" t="b">
        <v>0</v>
      </c>
      <c r="AO58" s="6" t="b">
        <v>0</v>
      </c>
      <c r="AP58" s="6" t="b">
        <v>0</v>
      </c>
      <c r="AS58" s="225"/>
      <c r="BA58" s="177"/>
      <c r="BB58" s="1468" t="s">
        <v>2270</v>
      </c>
      <c r="BC58" s="1469"/>
      <c r="BD58" s="1469"/>
      <c r="BE58" s="1469"/>
      <c r="BF58" s="1469"/>
      <c r="BG58" s="1469"/>
      <c r="BH58" s="1469"/>
      <c r="BI58" s="1526"/>
      <c r="BJ58" s="182"/>
      <c r="BK58" s="1469" t="s">
        <v>62</v>
      </c>
      <c r="BL58" s="1469"/>
      <c r="BM58" s="1469"/>
      <c r="BN58" s="1469"/>
      <c r="BO58" s="1469"/>
      <c r="BP58" s="255"/>
      <c r="BQ58" s="183"/>
      <c r="BR58" s="1469" t="s">
        <v>63</v>
      </c>
      <c r="BS58" s="1469"/>
      <c r="BT58" s="1469"/>
      <c r="BU58" s="1469"/>
      <c r="BV58" s="1469"/>
      <c r="BW58" s="1469"/>
      <c r="BX58" s="183"/>
      <c r="BY58" s="1505" t="s">
        <v>64</v>
      </c>
      <c r="BZ58" s="1505"/>
      <c r="CA58" s="1505"/>
      <c r="CB58" s="1505"/>
      <c r="CC58" s="1505"/>
      <c r="CD58" s="2148"/>
      <c r="CE58" s="4"/>
      <c r="CF58" s="4"/>
      <c r="CG58" s="4"/>
      <c r="CH58" s="4"/>
      <c r="CJ58" s="4"/>
      <c r="CK58" s="4"/>
      <c r="CL58" s="178"/>
      <c r="CM58" s="4"/>
      <c r="CN58" s="6" t="b">
        <v>0</v>
      </c>
      <c r="CO58" s="6" t="b">
        <v>0</v>
      </c>
      <c r="CP58" s="6" t="b">
        <v>0</v>
      </c>
      <c r="CS58" s="225"/>
      <c r="DA58" s="177"/>
      <c r="DB58" s="1468" t="s">
        <v>2270</v>
      </c>
      <c r="DC58" s="1469"/>
      <c r="DD58" s="1469"/>
      <c r="DE58" s="1469"/>
      <c r="DF58" s="1469"/>
      <c r="DG58" s="1469"/>
      <c r="DH58" s="1469"/>
      <c r="DI58" s="1526"/>
      <c r="DJ58" s="182"/>
      <c r="DK58" s="1469" t="s">
        <v>62</v>
      </c>
      <c r="DL58" s="1469"/>
      <c r="DM58" s="1469"/>
      <c r="DN58" s="1469"/>
      <c r="DO58" s="1469"/>
      <c r="DP58" s="255"/>
      <c r="DQ58" s="183"/>
      <c r="DR58" s="1469" t="s">
        <v>63</v>
      </c>
      <c r="DS58" s="1469"/>
      <c r="DT58" s="1469"/>
      <c r="DU58" s="1469"/>
      <c r="DV58" s="1469"/>
      <c r="DW58" s="1469"/>
      <c r="DX58" s="183"/>
      <c r="DY58" s="1505" t="s">
        <v>64</v>
      </c>
      <c r="DZ58" s="1505"/>
      <c r="EA58" s="1505"/>
      <c r="EB58" s="1505"/>
      <c r="EC58" s="1505"/>
      <c r="ED58" s="2148"/>
      <c r="EE58" s="4"/>
      <c r="EF58" s="4"/>
      <c r="EG58" s="4"/>
      <c r="EH58" s="4"/>
      <c r="EJ58" s="4"/>
      <c r="EK58" s="4"/>
      <c r="EL58" s="178"/>
      <c r="EM58" s="4"/>
      <c r="EN58" s="6" t="b">
        <v>0</v>
      </c>
      <c r="EO58" s="6" t="b">
        <v>0</v>
      </c>
      <c r="EP58" s="6" t="b">
        <v>0</v>
      </c>
      <c r="ES58" s="225"/>
      <c r="FA58" s="177"/>
      <c r="FB58" s="1468" t="s">
        <v>2270</v>
      </c>
      <c r="FC58" s="1469"/>
      <c r="FD58" s="1469"/>
      <c r="FE58" s="1469"/>
      <c r="FF58" s="1469"/>
      <c r="FG58" s="1469"/>
      <c r="FH58" s="1469"/>
      <c r="FI58" s="1526"/>
      <c r="FJ58" s="182"/>
      <c r="FK58" s="1469" t="s">
        <v>62</v>
      </c>
      <c r="FL58" s="1469"/>
      <c r="FM58" s="1469"/>
      <c r="FN58" s="1469"/>
      <c r="FO58" s="1469"/>
      <c r="FP58" s="255"/>
      <c r="FQ58" s="183"/>
      <c r="FR58" s="1469" t="s">
        <v>63</v>
      </c>
      <c r="FS58" s="1469"/>
      <c r="FT58" s="1469"/>
      <c r="FU58" s="1469"/>
      <c r="FV58" s="1469"/>
      <c r="FW58" s="1469"/>
      <c r="FX58" s="183"/>
      <c r="FY58" s="1505" t="s">
        <v>64</v>
      </c>
      <c r="FZ58" s="1505"/>
      <c r="GA58" s="1505"/>
      <c r="GB58" s="1505"/>
      <c r="GC58" s="1505"/>
      <c r="GD58" s="2148"/>
      <c r="GE58" s="4"/>
      <c r="GF58" s="4"/>
      <c r="GG58" s="4"/>
      <c r="GH58" s="4"/>
      <c r="GJ58" s="4"/>
      <c r="GK58" s="4"/>
      <c r="GL58" s="178"/>
      <c r="GM58" s="4"/>
      <c r="GN58" s="6" t="b">
        <v>0</v>
      </c>
      <c r="GO58" s="6" t="b">
        <v>0</v>
      </c>
      <c r="GP58" s="6" t="b">
        <v>0</v>
      </c>
    </row>
    <row r="59" spans="1:200" ht="17.100000000000001" customHeight="1">
      <c r="A59" s="177"/>
      <c r="B59" s="1468" t="s">
        <v>2271</v>
      </c>
      <c r="C59" s="1469"/>
      <c r="D59" s="1469"/>
      <c r="E59" s="1469"/>
      <c r="F59" s="1469"/>
      <c r="G59" s="1469"/>
      <c r="H59" s="1469"/>
      <c r="I59" s="1526"/>
      <c r="J59" s="181"/>
      <c r="K59" s="1505" t="s">
        <v>65</v>
      </c>
      <c r="L59" s="1505"/>
      <c r="M59" s="1505"/>
      <c r="N59" s="1505"/>
      <c r="O59" s="1505"/>
      <c r="P59" s="1505"/>
      <c r="Q59" s="3"/>
      <c r="R59" s="1477" t="s">
        <v>66</v>
      </c>
      <c r="S59" s="1477"/>
      <c r="T59" s="1477"/>
      <c r="U59" s="1477"/>
      <c r="V59" s="1477"/>
      <c r="W59" s="1477"/>
      <c r="X59" s="3"/>
      <c r="Y59" s="1477" t="s">
        <v>67</v>
      </c>
      <c r="Z59" s="1477"/>
      <c r="AA59" s="1477"/>
      <c r="AB59" s="1477"/>
      <c r="AC59" s="1477"/>
      <c r="AD59" s="176"/>
      <c r="AE59" s="2146"/>
      <c r="AF59" s="2146"/>
      <c r="AG59" s="2146"/>
      <c r="AH59" s="2146"/>
      <c r="AI59" s="2146"/>
      <c r="AJ59" s="4"/>
      <c r="AK59" s="4"/>
      <c r="AL59" s="178"/>
      <c r="AM59" s="4"/>
      <c r="AN59" s="6" t="b">
        <v>0</v>
      </c>
      <c r="AO59" s="6" t="b">
        <v>0</v>
      </c>
      <c r="AP59" s="6" t="b">
        <v>0</v>
      </c>
      <c r="AS59" s="225"/>
      <c r="AT59" s="227"/>
      <c r="AU59" s="227"/>
      <c r="AV59" s="227"/>
      <c r="AW59" s="227"/>
      <c r="AX59" s="227"/>
      <c r="AY59" s="227"/>
      <c r="BA59" s="177"/>
      <c r="BB59" s="1468" t="s">
        <v>2271</v>
      </c>
      <c r="BC59" s="1469"/>
      <c r="BD59" s="1469"/>
      <c r="BE59" s="1469"/>
      <c r="BF59" s="1469"/>
      <c r="BG59" s="1469"/>
      <c r="BH59" s="1469"/>
      <c r="BI59" s="1526"/>
      <c r="BJ59" s="181"/>
      <c r="BK59" s="1505" t="s">
        <v>65</v>
      </c>
      <c r="BL59" s="1505"/>
      <c r="BM59" s="1505"/>
      <c r="BN59" s="1505"/>
      <c r="BO59" s="1505"/>
      <c r="BP59" s="1505"/>
      <c r="BQ59" s="3"/>
      <c r="BR59" s="1477" t="s">
        <v>66</v>
      </c>
      <c r="BS59" s="1477"/>
      <c r="BT59" s="1477"/>
      <c r="BU59" s="1477"/>
      <c r="BV59" s="1477"/>
      <c r="BW59" s="1477"/>
      <c r="BX59" s="3"/>
      <c r="BY59" s="1477" t="s">
        <v>67</v>
      </c>
      <c r="BZ59" s="1477"/>
      <c r="CA59" s="1477"/>
      <c r="CB59" s="1477"/>
      <c r="CC59" s="1477"/>
      <c r="CD59" s="176"/>
      <c r="CE59" s="2146"/>
      <c r="CF59" s="2146"/>
      <c r="CG59" s="2146"/>
      <c r="CH59" s="2146"/>
      <c r="CI59" s="2146"/>
      <c r="CJ59" s="4"/>
      <c r="CK59" s="4"/>
      <c r="CL59" s="178"/>
      <c r="CM59" s="4"/>
      <c r="CN59" s="6" t="b">
        <v>0</v>
      </c>
      <c r="CO59" s="6" t="b">
        <v>0</v>
      </c>
      <c r="CP59" s="6" t="b">
        <v>0</v>
      </c>
      <c r="CS59" s="225"/>
      <c r="CT59" s="227"/>
      <c r="CU59" s="227"/>
      <c r="CV59" s="227"/>
      <c r="CW59" s="227"/>
      <c r="CX59" s="227"/>
      <c r="CY59" s="227"/>
      <c r="DA59" s="177"/>
      <c r="DB59" s="1468" t="s">
        <v>2271</v>
      </c>
      <c r="DC59" s="1469"/>
      <c r="DD59" s="1469"/>
      <c r="DE59" s="1469"/>
      <c r="DF59" s="1469"/>
      <c r="DG59" s="1469"/>
      <c r="DH59" s="1469"/>
      <c r="DI59" s="1526"/>
      <c r="DJ59" s="181"/>
      <c r="DK59" s="1505" t="s">
        <v>65</v>
      </c>
      <c r="DL59" s="1505"/>
      <c r="DM59" s="1505"/>
      <c r="DN59" s="1505"/>
      <c r="DO59" s="1505"/>
      <c r="DP59" s="1505"/>
      <c r="DQ59" s="3"/>
      <c r="DR59" s="1477" t="s">
        <v>66</v>
      </c>
      <c r="DS59" s="1477"/>
      <c r="DT59" s="1477"/>
      <c r="DU59" s="1477"/>
      <c r="DV59" s="1477"/>
      <c r="DW59" s="1477"/>
      <c r="DX59" s="3"/>
      <c r="DY59" s="1477" t="s">
        <v>67</v>
      </c>
      <c r="DZ59" s="1477"/>
      <c r="EA59" s="1477"/>
      <c r="EB59" s="1477"/>
      <c r="EC59" s="1477"/>
      <c r="ED59" s="176"/>
      <c r="EE59" s="2146"/>
      <c r="EF59" s="2146"/>
      <c r="EG59" s="2146"/>
      <c r="EH59" s="2146"/>
      <c r="EI59" s="2146"/>
      <c r="EJ59" s="4"/>
      <c r="EK59" s="4"/>
      <c r="EL59" s="178"/>
      <c r="EM59" s="4"/>
      <c r="EN59" s="6" t="b">
        <v>0</v>
      </c>
      <c r="EO59" s="6" t="b">
        <v>0</v>
      </c>
      <c r="EP59" s="6" t="b">
        <v>0</v>
      </c>
      <c r="ES59" s="225"/>
      <c r="ET59" s="227"/>
      <c r="FA59" s="177"/>
      <c r="FB59" s="1468" t="s">
        <v>2271</v>
      </c>
      <c r="FC59" s="1469"/>
      <c r="FD59" s="1469"/>
      <c r="FE59" s="1469"/>
      <c r="FF59" s="1469"/>
      <c r="FG59" s="1469"/>
      <c r="FH59" s="1469"/>
      <c r="FI59" s="1526"/>
      <c r="FJ59" s="181"/>
      <c r="FK59" s="1505" t="s">
        <v>65</v>
      </c>
      <c r="FL59" s="1505"/>
      <c r="FM59" s="1505"/>
      <c r="FN59" s="1505"/>
      <c r="FO59" s="1505"/>
      <c r="FP59" s="1505"/>
      <c r="FQ59" s="3"/>
      <c r="FR59" s="1477" t="s">
        <v>66</v>
      </c>
      <c r="FS59" s="1477"/>
      <c r="FT59" s="1477"/>
      <c r="FU59" s="1477"/>
      <c r="FV59" s="1477"/>
      <c r="FW59" s="1477"/>
      <c r="FX59" s="3"/>
      <c r="FY59" s="1477" t="s">
        <v>67</v>
      </c>
      <c r="FZ59" s="1477"/>
      <c r="GA59" s="1477"/>
      <c r="GB59" s="1477"/>
      <c r="GC59" s="1477"/>
      <c r="GD59" s="176"/>
      <c r="GE59" s="2146"/>
      <c r="GF59" s="2146"/>
      <c r="GG59" s="2146"/>
      <c r="GH59" s="2146"/>
      <c r="GI59" s="2146"/>
      <c r="GJ59" s="4"/>
      <c r="GK59" s="4"/>
      <c r="GL59" s="178"/>
      <c r="GM59" s="4"/>
      <c r="GN59" s="6" t="b">
        <v>0</v>
      </c>
      <c r="GO59" s="6" t="b">
        <v>0</v>
      </c>
      <c r="GP59" s="6" t="b">
        <v>0</v>
      </c>
    </row>
    <row r="60" spans="1:200" ht="17.100000000000001" customHeight="1">
      <c r="A60" s="177"/>
      <c r="B60" s="1468" t="s">
        <v>2272</v>
      </c>
      <c r="C60" s="1469"/>
      <c r="D60" s="1469"/>
      <c r="E60" s="1469"/>
      <c r="F60" s="1469"/>
      <c r="G60" s="1469"/>
      <c r="H60" s="1469"/>
      <c r="I60" s="1526"/>
      <c r="J60" s="182"/>
      <c r="K60" s="1469" t="s">
        <v>68</v>
      </c>
      <c r="L60" s="1469"/>
      <c r="M60" s="1469"/>
      <c r="N60" s="1469"/>
      <c r="O60" s="1469"/>
      <c r="P60" s="2147"/>
      <c r="Q60" s="189"/>
      <c r="R60" s="1469" t="s">
        <v>69</v>
      </c>
      <c r="S60" s="1469"/>
      <c r="T60" s="1469"/>
      <c r="U60" s="1469"/>
      <c r="V60" s="1469"/>
      <c r="W60" s="183"/>
      <c r="X60" s="189"/>
      <c r="Y60" s="1469" t="s">
        <v>70</v>
      </c>
      <c r="Z60" s="1469"/>
      <c r="AA60" s="1469"/>
      <c r="AB60" s="1469"/>
      <c r="AC60" s="1469"/>
      <c r="AD60" s="183"/>
      <c r="AE60" s="191"/>
      <c r="AF60" s="1477" t="s">
        <v>71</v>
      </c>
      <c r="AG60" s="1477"/>
      <c r="AH60" s="1477"/>
      <c r="AI60" s="1477"/>
      <c r="AJ60" s="1477"/>
      <c r="AK60" s="232"/>
      <c r="AL60" s="205"/>
      <c r="AM60" s="231"/>
      <c r="AN60" s="6" t="b">
        <v>0</v>
      </c>
      <c r="AO60" s="6" t="b">
        <v>0</v>
      </c>
      <c r="AP60" s="6" t="b">
        <v>0</v>
      </c>
      <c r="AQ60" s="6" t="b">
        <v>0</v>
      </c>
      <c r="AS60" s="225"/>
      <c r="BA60" s="177"/>
      <c r="BB60" s="1468" t="s">
        <v>2272</v>
      </c>
      <c r="BC60" s="1469"/>
      <c r="BD60" s="1469"/>
      <c r="BE60" s="1469"/>
      <c r="BF60" s="1469"/>
      <c r="BG60" s="1469"/>
      <c r="BH60" s="1469"/>
      <c r="BI60" s="1526"/>
      <c r="BJ60" s="182"/>
      <c r="BK60" s="1469" t="s">
        <v>68</v>
      </c>
      <c r="BL60" s="1469"/>
      <c r="BM60" s="1469"/>
      <c r="BN60" s="1469"/>
      <c r="BO60" s="1469"/>
      <c r="BP60" s="2147"/>
      <c r="BQ60" s="189"/>
      <c r="BR60" s="1469" t="s">
        <v>69</v>
      </c>
      <c r="BS60" s="1469"/>
      <c r="BT60" s="1469"/>
      <c r="BU60" s="1469"/>
      <c r="BV60" s="1469"/>
      <c r="BW60" s="183"/>
      <c r="BX60" s="189"/>
      <c r="BY60" s="1469" t="s">
        <v>70</v>
      </c>
      <c r="BZ60" s="1469"/>
      <c r="CA60" s="1469"/>
      <c r="CB60" s="1469"/>
      <c r="CC60" s="1469"/>
      <c r="CD60" s="183"/>
      <c r="CE60" s="191"/>
      <c r="CF60" s="1477" t="s">
        <v>71</v>
      </c>
      <c r="CG60" s="1477"/>
      <c r="CH60" s="1477"/>
      <c r="CI60" s="1477"/>
      <c r="CJ60" s="1477"/>
      <c r="CK60" s="232"/>
      <c r="CL60" s="205"/>
      <c r="CM60" s="231"/>
      <c r="CN60" s="6" t="b">
        <v>0</v>
      </c>
      <c r="CO60" s="6" t="b">
        <v>0</v>
      </c>
      <c r="CP60" s="6" t="b">
        <v>0</v>
      </c>
      <c r="CQ60" s="6" t="b">
        <v>0</v>
      </c>
      <c r="CS60" s="225"/>
      <c r="DA60" s="177"/>
      <c r="DB60" s="1468" t="s">
        <v>2272</v>
      </c>
      <c r="DC60" s="1469"/>
      <c r="DD60" s="1469"/>
      <c r="DE60" s="1469"/>
      <c r="DF60" s="1469"/>
      <c r="DG60" s="1469"/>
      <c r="DH60" s="1469"/>
      <c r="DI60" s="1526"/>
      <c r="DJ60" s="182"/>
      <c r="DK60" s="1469" t="s">
        <v>68</v>
      </c>
      <c r="DL60" s="1469"/>
      <c r="DM60" s="1469"/>
      <c r="DN60" s="1469"/>
      <c r="DO60" s="1469"/>
      <c r="DP60" s="2147"/>
      <c r="DQ60" s="189"/>
      <c r="DR60" s="1469" t="s">
        <v>69</v>
      </c>
      <c r="DS60" s="1469"/>
      <c r="DT60" s="1469"/>
      <c r="DU60" s="1469"/>
      <c r="DV60" s="1469"/>
      <c r="DW60" s="183"/>
      <c r="DX60" s="189"/>
      <c r="DY60" s="1469" t="s">
        <v>70</v>
      </c>
      <c r="DZ60" s="1469"/>
      <c r="EA60" s="1469"/>
      <c r="EB60" s="1469"/>
      <c r="EC60" s="1469"/>
      <c r="ED60" s="183"/>
      <c r="EE60" s="191"/>
      <c r="EF60" s="1477" t="s">
        <v>71</v>
      </c>
      <c r="EG60" s="1477"/>
      <c r="EH60" s="1477"/>
      <c r="EI60" s="1477"/>
      <c r="EJ60" s="1477"/>
      <c r="EK60" s="232"/>
      <c r="EL60" s="205"/>
      <c r="EM60" s="231"/>
      <c r="EN60" s="6" t="b">
        <v>0</v>
      </c>
      <c r="EO60" s="6" t="b">
        <v>0</v>
      </c>
      <c r="EP60" s="6" t="b">
        <v>0</v>
      </c>
      <c r="EQ60" s="6" t="b">
        <v>0</v>
      </c>
      <c r="ES60" s="225"/>
      <c r="FA60" s="177"/>
      <c r="FB60" s="1468" t="s">
        <v>2272</v>
      </c>
      <c r="FC60" s="1469"/>
      <c r="FD60" s="1469"/>
      <c r="FE60" s="1469"/>
      <c r="FF60" s="1469"/>
      <c r="FG60" s="1469"/>
      <c r="FH60" s="1469"/>
      <c r="FI60" s="1526"/>
      <c r="FJ60" s="182"/>
      <c r="FK60" s="1469" t="s">
        <v>68</v>
      </c>
      <c r="FL60" s="1469"/>
      <c r="FM60" s="1469"/>
      <c r="FN60" s="1469"/>
      <c r="FO60" s="1469"/>
      <c r="FP60" s="2147"/>
      <c r="FQ60" s="189"/>
      <c r="FR60" s="1469" t="s">
        <v>69</v>
      </c>
      <c r="FS60" s="1469"/>
      <c r="FT60" s="1469"/>
      <c r="FU60" s="1469"/>
      <c r="FV60" s="1469"/>
      <c r="FW60" s="183"/>
      <c r="FX60" s="189"/>
      <c r="FY60" s="1469" t="s">
        <v>70</v>
      </c>
      <c r="FZ60" s="1469"/>
      <c r="GA60" s="1469"/>
      <c r="GB60" s="1469"/>
      <c r="GC60" s="1469"/>
      <c r="GD60" s="183"/>
      <c r="GE60" s="191"/>
      <c r="GF60" s="1477" t="s">
        <v>71</v>
      </c>
      <c r="GG60" s="1477"/>
      <c r="GH60" s="1477"/>
      <c r="GI60" s="1477"/>
      <c r="GJ60" s="1477"/>
      <c r="GK60" s="232"/>
      <c r="GL60" s="205"/>
      <c r="GM60" s="231"/>
      <c r="GN60" s="6" t="b">
        <v>0</v>
      </c>
      <c r="GO60" s="6" t="b">
        <v>0</v>
      </c>
      <c r="GP60" s="6" t="b">
        <v>0</v>
      </c>
      <c r="GQ60" s="6" t="b">
        <v>0</v>
      </c>
    </row>
    <row r="61" spans="1:200" ht="20.100000000000001" customHeight="1">
      <c r="A61" s="177"/>
      <c r="B61" s="1468" t="s">
        <v>2273</v>
      </c>
      <c r="C61" s="1469"/>
      <c r="D61" s="1469"/>
      <c r="E61" s="1469"/>
      <c r="F61" s="1469"/>
      <c r="G61" s="1469"/>
      <c r="H61" s="1469"/>
      <c r="I61" s="1526"/>
      <c r="J61" s="1460"/>
      <c r="K61" s="1461"/>
      <c r="L61" s="1461"/>
      <c r="M61" s="1461"/>
      <c r="N61" s="1461"/>
      <c r="O61" s="183" t="s">
        <v>72</v>
      </c>
      <c r="P61" s="183"/>
      <c r="Q61" s="1558"/>
      <c r="R61" s="1461"/>
      <c r="S61" s="1461"/>
      <c r="T61" s="1461"/>
      <c r="U61" s="1461"/>
      <c r="V61" s="183" t="s">
        <v>72</v>
      </c>
      <c r="W61" s="183"/>
      <c r="X61" s="1558"/>
      <c r="Y61" s="1461"/>
      <c r="Z61" s="1461"/>
      <c r="AA61" s="1461"/>
      <c r="AB61" s="1461"/>
      <c r="AC61" s="183" t="s">
        <v>72</v>
      </c>
      <c r="AD61" s="183"/>
      <c r="AE61" s="1522"/>
      <c r="AF61" s="1443"/>
      <c r="AG61" s="1443"/>
      <c r="AH61" s="1443"/>
      <c r="AI61" s="1443"/>
      <c r="AJ61" s="3" t="s">
        <v>72</v>
      </c>
      <c r="AK61" s="3"/>
      <c r="AL61" s="205"/>
      <c r="AM61" s="4"/>
      <c r="AS61" s="225"/>
      <c r="BA61" s="177"/>
      <c r="BB61" s="1468" t="s">
        <v>2273</v>
      </c>
      <c r="BC61" s="1469"/>
      <c r="BD61" s="1469"/>
      <c r="BE61" s="1469"/>
      <c r="BF61" s="1469"/>
      <c r="BG61" s="1469"/>
      <c r="BH61" s="1469"/>
      <c r="BI61" s="1526"/>
      <c r="BJ61" s="1460"/>
      <c r="BK61" s="1461"/>
      <c r="BL61" s="1461"/>
      <c r="BM61" s="1461"/>
      <c r="BN61" s="1461"/>
      <c r="BO61" s="183" t="s">
        <v>72</v>
      </c>
      <c r="BP61" s="183"/>
      <c r="BQ61" s="1558"/>
      <c r="BR61" s="1461"/>
      <c r="BS61" s="1461"/>
      <c r="BT61" s="1461"/>
      <c r="BU61" s="1461"/>
      <c r="BV61" s="183" t="s">
        <v>72</v>
      </c>
      <c r="BW61" s="183"/>
      <c r="BX61" s="1558"/>
      <c r="BY61" s="1461"/>
      <c r="BZ61" s="1461"/>
      <c r="CA61" s="1461"/>
      <c r="CB61" s="1461"/>
      <c r="CC61" s="183" t="s">
        <v>72</v>
      </c>
      <c r="CD61" s="183"/>
      <c r="CE61" s="1522"/>
      <c r="CF61" s="1443"/>
      <c r="CG61" s="1443"/>
      <c r="CH61" s="1443"/>
      <c r="CI61" s="1443"/>
      <c r="CJ61" s="3" t="s">
        <v>72</v>
      </c>
      <c r="CK61" s="3"/>
      <c r="CL61" s="205"/>
      <c r="CM61" s="4"/>
      <c r="CS61" s="225"/>
      <c r="DA61" s="177"/>
      <c r="DB61" s="1468" t="s">
        <v>2273</v>
      </c>
      <c r="DC61" s="1469"/>
      <c r="DD61" s="1469"/>
      <c r="DE61" s="1469"/>
      <c r="DF61" s="1469"/>
      <c r="DG61" s="1469"/>
      <c r="DH61" s="1469"/>
      <c r="DI61" s="1526"/>
      <c r="DJ61" s="1460"/>
      <c r="DK61" s="1461"/>
      <c r="DL61" s="1461"/>
      <c r="DM61" s="1461"/>
      <c r="DN61" s="1461"/>
      <c r="DO61" s="183" t="s">
        <v>72</v>
      </c>
      <c r="DP61" s="183"/>
      <c r="DQ61" s="1558"/>
      <c r="DR61" s="1461"/>
      <c r="DS61" s="1461"/>
      <c r="DT61" s="1461"/>
      <c r="DU61" s="1461"/>
      <c r="DV61" s="183" t="s">
        <v>72</v>
      </c>
      <c r="DW61" s="183"/>
      <c r="DX61" s="1558"/>
      <c r="DY61" s="1461"/>
      <c r="DZ61" s="1461"/>
      <c r="EA61" s="1461"/>
      <c r="EB61" s="1461"/>
      <c r="EC61" s="183" t="s">
        <v>72</v>
      </c>
      <c r="ED61" s="183"/>
      <c r="EE61" s="1522"/>
      <c r="EF61" s="1443"/>
      <c r="EG61" s="1443"/>
      <c r="EH61" s="1443"/>
      <c r="EI61" s="1443"/>
      <c r="EJ61" s="3" t="s">
        <v>72</v>
      </c>
      <c r="EK61" s="3"/>
      <c r="EL61" s="205"/>
      <c r="EM61" s="4"/>
      <c r="ES61" s="225"/>
      <c r="FA61" s="177"/>
      <c r="FB61" s="1468" t="s">
        <v>2273</v>
      </c>
      <c r="FC61" s="1469"/>
      <c r="FD61" s="1469"/>
      <c r="FE61" s="1469"/>
      <c r="FF61" s="1469"/>
      <c r="FG61" s="1469"/>
      <c r="FH61" s="1469"/>
      <c r="FI61" s="1526"/>
      <c r="FJ61" s="1460"/>
      <c r="FK61" s="1461"/>
      <c r="FL61" s="1461"/>
      <c r="FM61" s="1461"/>
      <c r="FN61" s="1461"/>
      <c r="FO61" s="183" t="s">
        <v>72</v>
      </c>
      <c r="FP61" s="183"/>
      <c r="FQ61" s="1558"/>
      <c r="FR61" s="1461"/>
      <c r="FS61" s="1461"/>
      <c r="FT61" s="1461"/>
      <c r="FU61" s="1461"/>
      <c r="FV61" s="183" t="s">
        <v>72</v>
      </c>
      <c r="FW61" s="183"/>
      <c r="FX61" s="1558"/>
      <c r="FY61" s="1461"/>
      <c r="FZ61" s="1461"/>
      <c r="GA61" s="1461"/>
      <c r="GB61" s="1461"/>
      <c r="GC61" s="183" t="s">
        <v>72</v>
      </c>
      <c r="GD61" s="183"/>
      <c r="GE61" s="1522"/>
      <c r="GF61" s="1443"/>
      <c r="GG61" s="1443"/>
      <c r="GH61" s="1443"/>
      <c r="GI61" s="1443"/>
      <c r="GJ61" s="3" t="s">
        <v>72</v>
      </c>
      <c r="GK61" s="3"/>
      <c r="GL61" s="205"/>
      <c r="GM61" s="4"/>
    </row>
    <row r="62" spans="1:200" ht="27" customHeight="1">
      <c r="A62" s="177"/>
      <c r="B62" s="1485" t="s">
        <v>2274</v>
      </c>
      <c r="C62" s="1486"/>
      <c r="D62" s="1486"/>
      <c r="E62" s="1486"/>
      <c r="F62" s="1486"/>
      <c r="G62" s="1486"/>
      <c r="H62" s="1486"/>
      <c r="I62" s="1487"/>
      <c r="J62" s="1448"/>
      <c r="K62" s="1443"/>
      <c r="L62" s="1443"/>
      <c r="M62" s="1443"/>
      <c r="N62" s="1443"/>
      <c r="O62" s="183" t="s">
        <v>47</v>
      </c>
      <c r="P62" s="183"/>
      <c r="Q62" s="1522"/>
      <c r="R62" s="1443"/>
      <c r="S62" s="1443"/>
      <c r="T62" s="1443"/>
      <c r="U62" s="1443"/>
      <c r="V62" s="183" t="s">
        <v>47</v>
      </c>
      <c r="W62" s="183"/>
      <c r="X62" s="1522"/>
      <c r="Y62" s="1443"/>
      <c r="Z62" s="1443"/>
      <c r="AA62" s="1443"/>
      <c r="AB62" s="1443"/>
      <c r="AC62" s="183" t="s">
        <v>47</v>
      </c>
      <c r="AD62" s="183"/>
      <c r="AE62" s="1522"/>
      <c r="AF62" s="1443"/>
      <c r="AG62" s="1443"/>
      <c r="AH62" s="1443"/>
      <c r="AI62" s="1443"/>
      <c r="AJ62" s="183" t="s">
        <v>47</v>
      </c>
      <c r="AK62" s="183"/>
      <c r="AL62" s="205"/>
      <c r="AM62" s="4"/>
      <c r="AS62" s="225"/>
      <c r="BA62" s="177"/>
      <c r="BB62" s="1485" t="s">
        <v>2274</v>
      </c>
      <c r="BC62" s="1486"/>
      <c r="BD62" s="1486"/>
      <c r="BE62" s="1486"/>
      <c r="BF62" s="1486"/>
      <c r="BG62" s="1486"/>
      <c r="BH62" s="1486"/>
      <c r="BI62" s="1487"/>
      <c r="BJ62" s="1448"/>
      <c r="BK62" s="1443"/>
      <c r="BL62" s="1443"/>
      <c r="BM62" s="1443"/>
      <c r="BN62" s="1443"/>
      <c r="BO62" s="183" t="s">
        <v>47</v>
      </c>
      <c r="BP62" s="183"/>
      <c r="BQ62" s="1522"/>
      <c r="BR62" s="1443"/>
      <c r="BS62" s="1443"/>
      <c r="BT62" s="1443"/>
      <c r="BU62" s="1443"/>
      <c r="BV62" s="183" t="s">
        <v>47</v>
      </c>
      <c r="BW62" s="183"/>
      <c r="BX62" s="1522"/>
      <c r="BY62" s="1443"/>
      <c r="BZ62" s="1443"/>
      <c r="CA62" s="1443"/>
      <c r="CB62" s="1443"/>
      <c r="CC62" s="183" t="s">
        <v>47</v>
      </c>
      <c r="CD62" s="183"/>
      <c r="CE62" s="1522"/>
      <c r="CF62" s="1443"/>
      <c r="CG62" s="1443"/>
      <c r="CH62" s="1443"/>
      <c r="CI62" s="1443"/>
      <c r="CJ62" s="183" t="s">
        <v>47</v>
      </c>
      <c r="CK62" s="183"/>
      <c r="CL62" s="205"/>
      <c r="CM62" s="4"/>
      <c r="CS62" s="225"/>
      <c r="DA62" s="177"/>
      <c r="DB62" s="1485" t="s">
        <v>2274</v>
      </c>
      <c r="DC62" s="1486"/>
      <c r="DD62" s="1486"/>
      <c r="DE62" s="1486"/>
      <c r="DF62" s="1486"/>
      <c r="DG62" s="1486"/>
      <c r="DH62" s="1486"/>
      <c r="DI62" s="1487"/>
      <c r="DJ62" s="1448"/>
      <c r="DK62" s="1443"/>
      <c r="DL62" s="1443"/>
      <c r="DM62" s="1443"/>
      <c r="DN62" s="1443"/>
      <c r="DO62" s="183" t="s">
        <v>47</v>
      </c>
      <c r="DP62" s="183"/>
      <c r="DQ62" s="1522"/>
      <c r="DR62" s="1443"/>
      <c r="DS62" s="1443"/>
      <c r="DT62" s="1443"/>
      <c r="DU62" s="1443"/>
      <c r="DV62" s="183" t="s">
        <v>47</v>
      </c>
      <c r="DW62" s="183"/>
      <c r="DX62" s="1522"/>
      <c r="DY62" s="1443"/>
      <c r="DZ62" s="1443"/>
      <c r="EA62" s="1443"/>
      <c r="EB62" s="1443"/>
      <c r="EC62" s="183" t="s">
        <v>47</v>
      </c>
      <c r="ED62" s="183"/>
      <c r="EE62" s="1522"/>
      <c r="EF62" s="1443"/>
      <c r="EG62" s="1443"/>
      <c r="EH62" s="1443"/>
      <c r="EI62" s="1443"/>
      <c r="EJ62" s="183" t="s">
        <v>47</v>
      </c>
      <c r="EK62" s="183"/>
      <c r="EL62" s="205"/>
      <c r="EM62" s="4"/>
      <c r="ES62" s="225"/>
      <c r="FA62" s="177"/>
      <c r="FB62" s="1485" t="s">
        <v>2274</v>
      </c>
      <c r="FC62" s="1486"/>
      <c r="FD62" s="1486"/>
      <c r="FE62" s="1486"/>
      <c r="FF62" s="1486"/>
      <c r="FG62" s="1486"/>
      <c r="FH62" s="1486"/>
      <c r="FI62" s="1487"/>
      <c r="FJ62" s="1448"/>
      <c r="FK62" s="1443"/>
      <c r="FL62" s="1443"/>
      <c r="FM62" s="1443"/>
      <c r="FN62" s="1443"/>
      <c r="FO62" s="183" t="s">
        <v>47</v>
      </c>
      <c r="FP62" s="183"/>
      <c r="FQ62" s="1522"/>
      <c r="FR62" s="1443"/>
      <c r="FS62" s="1443"/>
      <c r="FT62" s="1443"/>
      <c r="FU62" s="1443"/>
      <c r="FV62" s="183" t="s">
        <v>47</v>
      </c>
      <c r="FW62" s="183"/>
      <c r="FX62" s="1522"/>
      <c r="FY62" s="1443"/>
      <c r="FZ62" s="1443"/>
      <c r="GA62" s="1443"/>
      <c r="GB62" s="1443"/>
      <c r="GC62" s="183" t="s">
        <v>47</v>
      </c>
      <c r="GD62" s="183"/>
      <c r="GE62" s="1522"/>
      <c r="GF62" s="1443"/>
      <c r="GG62" s="1443"/>
      <c r="GH62" s="1443"/>
      <c r="GI62" s="1443"/>
      <c r="GJ62" s="183" t="s">
        <v>47</v>
      </c>
      <c r="GK62" s="183"/>
      <c r="GL62" s="205"/>
      <c r="GM62" s="4"/>
    </row>
    <row r="63" spans="1:200" ht="3.95" customHeight="1">
      <c r="A63" s="177"/>
      <c r="B63" s="203"/>
      <c r="C63" s="203"/>
      <c r="D63" s="203"/>
      <c r="E63" s="203"/>
      <c r="F63" s="203"/>
      <c r="G63" s="203"/>
      <c r="H63" s="203"/>
      <c r="I63" s="203"/>
      <c r="AJ63" s="4"/>
      <c r="AK63" s="4"/>
      <c r="AL63" s="178"/>
      <c r="AM63" s="4"/>
      <c r="AS63" s="225"/>
      <c r="BA63" s="177"/>
      <c r="BB63" s="203"/>
      <c r="BC63" s="203"/>
      <c r="BD63" s="203"/>
      <c r="BE63" s="203"/>
      <c r="BF63" s="203"/>
      <c r="BG63" s="203"/>
      <c r="BH63" s="203"/>
      <c r="BI63" s="203"/>
      <c r="CJ63" s="4"/>
      <c r="CK63" s="4"/>
      <c r="CL63" s="178"/>
      <c r="CM63" s="4"/>
      <c r="CS63" s="225"/>
      <c r="DA63" s="177"/>
      <c r="DB63" s="203"/>
      <c r="DC63" s="203"/>
      <c r="DD63" s="203"/>
      <c r="DE63" s="203"/>
      <c r="DF63" s="203"/>
      <c r="DG63" s="203"/>
      <c r="DH63" s="203"/>
      <c r="DI63" s="203"/>
      <c r="EJ63" s="4"/>
      <c r="EK63" s="4"/>
      <c r="EL63" s="178"/>
      <c r="EM63" s="4"/>
      <c r="ES63" s="225"/>
      <c r="FA63" s="177"/>
      <c r="FB63" s="203"/>
      <c r="FC63" s="203"/>
      <c r="FD63" s="203"/>
      <c r="FE63" s="203"/>
      <c r="FF63" s="203"/>
      <c r="FG63" s="203"/>
      <c r="FH63" s="203"/>
      <c r="FI63" s="203"/>
      <c r="GJ63" s="4"/>
      <c r="GK63" s="4"/>
      <c r="GL63" s="178"/>
      <c r="GM63" s="4"/>
    </row>
    <row r="64" spans="1:200" ht="3.95" customHeight="1">
      <c r="A64" s="177"/>
      <c r="B64" s="203"/>
      <c r="C64" s="203"/>
      <c r="D64" s="203"/>
      <c r="E64" s="203"/>
      <c r="F64" s="203"/>
      <c r="G64" s="203"/>
      <c r="H64" s="203"/>
      <c r="I64" s="203"/>
      <c r="AJ64" s="4"/>
      <c r="AK64" s="4"/>
      <c r="AL64" s="178"/>
      <c r="AM64" s="4"/>
      <c r="AS64" s="225"/>
      <c r="BA64" s="177"/>
      <c r="BB64" s="203"/>
      <c r="BC64" s="203"/>
      <c r="BD64" s="203"/>
      <c r="BE64" s="203"/>
      <c r="BF64" s="203"/>
      <c r="BG64" s="203"/>
      <c r="BH64" s="203"/>
      <c r="BI64" s="203"/>
      <c r="CJ64" s="4"/>
      <c r="CK64" s="4"/>
      <c r="CL64" s="178"/>
      <c r="CM64" s="4"/>
      <c r="CS64" s="225"/>
      <c r="DA64" s="177"/>
      <c r="DB64" s="203"/>
      <c r="DC64" s="203"/>
      <c r="DD64" s="203"/>
      <c r="DE64" s="203"/>
      <c r="DF64" s="203"/>
      <c r="DG64" s="203"/>
      <c r="DH64" s="203"/>
      <c r="DI64" s="203"/>
      <c r="EJ64" s="4"/>
      <c r="EK64" s="4"/>
      <c r="EL64" s="178"/>
      <c r="EM64" s="4"/>
      <c r="ES64" s="225"/>
      <c r="FA64" s="177"/>
      <c r="FB64" s="203"/>
      <c r="FC64" s="203"/>
      <c r="FD64" s="203"/>
      <c r="FE64" s="203"/>
      <c r="FF64" s="203"/>
      <c r="FG64" s="203"/>
      <c r="FH64" s="203"/>
      <c r="FI64" s="203"/>
      <c r="GJ64" s="4"/>
      <c r="GK64" s="4"/>
      <c r="GL64" s="178"/>
      <c r="GM64" s="4"/>
    </row>
    <row r="65" spans="1:199" ht="18" customHeight="1">
      <c r="A65" s="177"/>
      <c r="B65" s="1468" t="s">
        <v>2262</v>
      </c>
      <c r="C65" s="1469"/>
      <c r="D65" s="1469"/>
      <c r="E65" s="1469"/>
      <c r="F65" s="1469"/>
      <c r="G65" s="1469"/>
      <c r="H65" s="1469"/>
      <c r="I65" s="1469"/>
      <c r="J65" s="1460"/>
      <c r="K65" s="1461"/>
      <c r="L65" s="1461"/>
      <c r="M65" s="1461"/>
      <c r="N65" s="1461"/>
      <c r="O65" s="1461"/>
      <c r="P65" s="1462"/>
      <c r="Q65" s="173"/>
      <c r="R65" s="173"/>
      <c r="S65" s="173"/>
      <c r="T65" s="173"/>
      <c r="U65" s="173"/>
      <c r="V65" s="173"/>
      <c r="W65" s="173"/>
      <c r="X65" s="173"/>
      <c r="Y65" s="173"/>
      <c r="Z65" s="173"/>
      <c r="AA65" s="173"/>
      <c r="AB65" s="173"/>
      <c r="AC65" s="173"/>
      <c r="AD65" s="173"/>
      <c r="AE65" s="173"/>
      <c r="AF65" s="173"/>
      <c r="AG65" s="173"/>
      <c r="AH65" s="173"/>
      <c r="AI65" s="173"/>
      <c r="AJ65" s="4"/>
      <c r="AK65" s="4"/>
      <c r="AL65" s="178"/>
      <c r="AM65" s="4"/>
      <c r="AS65" s="225"/>
      <c r="BA65" s="177"/>
      <c r="BB65" s="1468" t="s">
        <v>2262</v>
      </c>
      <c r="BC65" s="1469"/>
      <c r="BD65" s="1469"/>
      <c r="BE65" s="1469"/>
      <c r="BF65" s="1469"/>
      <c r="BG65" s="1469"/>
      <c r="BH65" s="1469"/>
      <c r="BI65" s="1469"/>
      <c r="BJ65" s="1460"/>
      <c r="BK65" s="1461"/>
      <c r="BL65" s="1461"/>
      <c r="BM65" s="1461"/>
      <c r="BN65" s="1461"/>
      <c r="BO65" s="1461"/>
      <c r="BP65" s="1462"/>
      <c r="BQ65" s="173"/>
      <c r="BR65" s="173"/>
      <c r="BS65" s="173"/>
      <c r="BT65" s="173"/>
      <c r="BU65" s="173"/>
      <c r="BV65" s="173"/>
      <c r="BW65" s="173"/>
      <c r="BX65" s="173"/>
      <c r="BY65" s="173"/>
      <c r="BZ65" s="173"/>
      <c r="CA65" s="173"/>
      <c r="CB65" s="173"/>
      <c r="CC65" s="173"/>
      <c r="CD65" s="173"/>
      <c r="CE65" s="173"/>
      <c r="CF65" s="173"/>
      <c r="CG65" s="173"/>
      <c r="CH65" s="173"/>
      <c r="CI65" s="173"/>
      <c r="CJ65" s="4"/>
      <c r="CK65" s="4"/>
      <c r="CL65" s="178"/>
      <c r="CM65" s="4"/>
      <c r="CS65" s="225"/>
      <c r="DA65" s="177"/>
      <c r="DB65" s="1468" t="s">
        <v>2262</v>
      </c>
      <c r="DC65" s="1469"/>
      <c r="DD65" s="1469"/>
      <c r="DE65" s="1469"/>
      <c r="DF65" s="1469"/>
      <c r="DG65" s="1469"/>
      <c r="DH65" s="1469"/>
      <c r="DI65" s="1469"/>
      <c r="DJ65" s="1460"/>
      <c r="DK65" s="1461"/>
      <c r="DL65" s="1461"/>
      <c r="DM65" s="1461"/>
      <c r="DN65" s="1461"/>
      <c r="DO65" s="1461"/>
      <c r="DP65" s="1462"/>
      <c r="DQ65" s="173"/>
      <c r="DR65" s="173"/>
      <c r="DS65" s="173"/>
      <c r="DT65" s="173"/>
      <c r="DU65" s="173"/>
      <c r="DV65" s="173"/>
      <c r="DW65" s="173"/>
      <c r="DX65" s="173"/>
      <c r="DY65" s="173"/>
      <c r="DZ65" s="173"/>
      <c r="EA65" s="173"/>
      <c r="EB65" s="173"/>
      <c r="EC65" s="173"/>
      <c r="ED65" s="173"/>
      <c r="EE65" s="173"/>
      <c r="EF65" s="173"/>
      <c r="EG65" s="173"/>
      <c r="EH65" s="173"/>
      <c r="EI65" s="173"/>
      <c r="EJ65" s="4"/>
      <c r="EK65" s="4"/>
      <c r="EL65" s="178"/>
      <c r="EM65" s="4"/>
      <c r="ES65" s="225"/>
      <c r="FA65" s="177"/>
      <c r="FB65" s="1468" t="s">
        <v>2262</v>
      </c>
      <c r="FC65" s="1469"/>
      <c r="FD65" s="1469"/>
      <c r="FE65" s="1469"/>
      <c r="FF65" s="1469"/>
      <c r="FG65" s="1469"/>
      <c r="FH65" s="1469"/>
      <c r="FI65" s="1469"/>
      <c r="FJ65" s="1460"/>
      <c r="FK65" s="1461"/>
      <c r="FL65" s="1461"/>
      <c r="FM65" s="1461"/>
      <c r="FN65" s="1461"/>
      <c r="FO65" s="1461"/>
      <c r="FP65" s="1462"/>
      <c r="FQ65" s="173"/>
      <c r="FR65" s="173"/>
      <c r="FS65" s="173"/>
      <c r="FT65" s="173"/>
      <c r="FU65" s="173"/>
      <c r="FV65" s="173"/>
      <c r="FW65" s="173"/>
      <c r="FX65" s="173"/>
      <c r="FY65" s="173"/>
      <c r="FZ65" s="173"/>
      <c r="GA65" s="173"/>
      <c r="GB65" s="173"/>
      <c r="GC65" s="173"/>
      <c r="GD65" s="173"/>
      <c r="GE65" s="173"/>
      <c r="GF65" s="173"/>
      <c r="GG65" s="173"/>
      <c r="GH65" s="173"/>
      <c r="GI65" s="173"/>
      <c r="GJ65" s="4"/>
      <c r="GK65" s="4"/>
      <c r="GL65" s="178"/>
      <c r="GM65" s="4"/>
    </row>
    <row r="66" spans="1:199" ht="30.95" customHeight="1">
      <c r="A66" s="177"/>
      <c r="B66" s="1482" t="s">
        <v>2267</v>
      </c>
      <c r="C66" s="1483"/>
      <c r="D66" s="1483"/>
      <c r="E66" s="1483"/>
      <c r="F66" s="1483"/>
      <c r="G66" s="1483"/>
      <c r="H66" s="1483"/>
      <c r="I66" s="1484"/>
      <c r="J66" s="181"/>
      <c r="K66" s="232" t="s">
        <v>52</v>
      </c>
      <c r="L66" s="232"/>
      <c r="M66" s="232"/>
      <c r="N66" s="232"/>
      <c r="O66" s="3"/>
      <c r="P66" s="230"/>
      <c r="Q66" s="253" t="s">
        <v>53</v>
      </c>
      <c r="R66" s="200"/>
      <c r="S66" s="200"/>
      <c r="T66" s="3"/>
      <c r="U66" s="200"/>
      <c r="V66" s="200"/>
      <c r="W66" s="3"/>
      <c r="X66" s="200"/>
      <c r="Y66" s="200"/>
      <c r="Z66" s="176"/>
      <c r="AA66" s="177"/>
      <c r="AB66" s="4"/>
      <c r="AC66" s="4"/>
      <c r="AD66" s="4"/>
      <c r="AE66" s="4"/>
      <c r="AF66" s="4"/>
      <c r="AG66" s="4"/>
      <c r="AH66" s="4"/>
      <c r="AI66" s="4"/>
      <c r="AJ66" s="4"/>
      <c r="AK66" s="4"/>
      <c r="AL66" s="178"/>
      <c r="AM66" s="4" t="str">
        <f>IF(AND($AN$13=TRUE,COUNTIF(AN66:AP66,TRUE)=0),"未入力",IF(COUNTIF(AN66:AP66,TRUE)=2,"複数選択",""))</f>
        <v/>
      </c>
      <c r="AN66" s="8" t="b">
        <v>0</v>
      </c>
      <c r="AO66" s="8" t="b">
        <v>0</v>
      </c>
      <c r="AS66" s="225"/>
      <c r="BA66" s="177"/>
      <c r="BB66" s="1482" t="s">
        <v>2267</v>
      </c>
      <c r="BC66" s="1483"/>
      <c r="BD66" s="1483"/>
      <c r="BE66" s="1483"/>
      <c r="BF66" s="1483"/>
      <c r="BG66" s="1483"/>
      <c r="BH66" s="1483"/>
      <c r="BI66" s="1484"/>
      <c r="BJ66" s="181"/>
      <c r="BK66" s="232" t="s">
        <v>52</v>
      </c>
      <c r="BL66" s="232"/>
      <c r="BM66" s="232"/>
      <c r="BN66" s="232"/>
      <c r="BO66" s="3"/>
      <c r="BP66" s="230"/>
      <c r="BQ66" s="253" t="s">
        <v>53</v>
      </c>
      <c r="BR66" s="200"/>
      <c r="BS66" s="200"/>
      <c r="BT66" s="3"/>
      <c r="BU66" s="200"/>
      <c r="BV66" s="200"/>
      <c r="BW66" s="3"/>
      <c r="BX66" s="200"/>
      <c r="BY66" s="200"/>
      <c r="BZ66" s="176"/>
      <c r="CA66" s="177"/>
      <c r="CB66" s="4"/>
      <c r="CC66" s="4"/>
      <c r="CD66" s="4"/>
      <c r="CE66" s="4"/>
      <c r="CF66" s="4"/>
      <c r="CG66" s="4"/>
      <c r="CH66" s="4"/>
      <c r="CI66" s="4"/>
      <c r="CJ66" s="4"/>
      <c r="CK66" s="4"/>
      <c r="CL66" s="178"/>
      <c r="CM66" s="4" t="str">
        <f>IF(AND($AN$13=TRUE,COUNTIF(CN66:CP66,TRUE)=0),"未入力",IF(COUNTIF(CN66:CP66,TRUE)=2,"複数選択",""))</f>
        <v/>
      </c>
      <c r="CN66" s="8" t="b">
        <v>0</v>
      </c>
      <c r="CO66" s="8" t="b">
        <v>0</v>
      </c>
      <c r="CS66" s="225"/>
      <c r="DA66" s="177"/>
      <c r="DB66" s="1482" t="s">
        <v>2267</v>
      </c>
      <c r="DC66" s="1483"/>
      <c r="DD66" s="1483"/>
      <c r="DE66" s="1483"/>
      <c r="DF66" s="1483"/>
      <c r="DG66" s="1483"/>
      <c r="DH66" s="1483"/>
      <c r="DI66" s="1484"/>
      <c r="DJ66" s="181"/>
      <c r="DK66" s="232" t="s">
        <v>52</v>
      </c>
      <c r="DL66" s="232"/>
      <c r="DM66" s="232"/>
      <c r="DN66" s="232"/>
      <c r="DO66" s="3"/>
      <c r="DP66" s="230"/>
      <c r="DQ66" s="253" t="s">
        <v>53</v>
      </c>
      <c r="DR66" s="200"/>
      <c r="DS66" s="200"/>
      <c r="DT66" s="3"/>
      <c r="DU66" s="200"/>
      <c r="DV66" s="200"/>
      <c r="DW66" s="3"/>
      <c r="DX66" s="200"/>
      <c r="DY66" s="200"/>
      <c r="DZ66" s="176"/>
      <c r="EA66" s="177"/>
      <c r="EB66" s="4"/>
      <c r="EC66" s="4"/>
      <c r="ED66" s="4"/>
      <c r="EE66" s="4"/>
      <c r="EF66" s="4"/>
      <c r="EG66" s="4"/>
      <c r="EH66" s="4"/>
      <c r="EI66" s="4"/>
      <c r="EJ66" s="4"/>
      <c r="EK66" s="4"/>
      <c r="EL66" s="178"/>
      <c r="EM66" s="4" t="str">
        <f>IF(AND($AN$13=TRUE,COUNTIF(EN66:EP66,TRUE)=0),"未入力",IF(COUNTIF(EN66:EP66,TRUE)=2,"複数選択",""))</f>
        <v/>
      </c>
      <c r="EN66" s="6" t="b">
        <v>0</v>
      </c>
      <c r="EO66" s="6" t="b">
        <v>0</v>
      </c>
      <c r="ES66" s="225"/>
      <c r="FA66" s="177"/>
      <c r="FB66" s="1482" t="s">
        <v>2267</v>
      </c>
      <c r="FC66" s="1483"/>
      <c r="FD66" s="1483"/>
      <c r="FE66" s="1483"/>
      <c r="FF66" s="1483"/>
      <c r="FG66" s="1483"/>
      <c r="FH66" s="1483"/>
      <c r="FI66" s="1484"/>
      <c r="FJ66" s="181"/>
      <c r="FK66" s="232" t="s">
        <v>52</v>
      </c>
      <c r="FL66" s="232"/>
      <c r="FM66" s="232"/>
      <c r="FN66" s="232"/>
      <c r="FO66" s="3"/>
      <c r="FP66" s="230"/>
      <c r="FQ66" s="253" t="s">
        <v>53</v>
      </c>
      <c r="FR66" s="200"/>
      <c r="FS66" s="200"/>
      <c r="FT66" s="3"/>
      <c r="FU66" s="200"/>
      <c r="FV66" s="200"/>
      <c r="FW66" s="3"/>
      <c r="FX66" s="200"/>
      <c r="FY66" s="200"/>
      <c r="FZ66" s="176"/>
      <c r="GA66" s="177"/>
      <c r="GB66" s="4"/>
      <c r="GC66" s="4"/>
      <c r="GD66" s="4"/>
      <c r="GE66" s="4"/>
      <c r="GF66" s="4"/>
      <c r="GG66" s="4"/>
      <c r="GH66" s="4"/>
      <c r="GI66" s="4"/>
      <c r="GJ66" s="4"/>
      <c r="GK66" s="4"/>
      <c r="GL66" s="178"/>
      <c r="GM66" s="4" t="str">
        <f>IF(AND($AN$13=TRUE,COUNTIF(GN66:GP66,TRUE)=0),"未入力",IF(COUNTIF(GN66:GP66,TRUE)=2,"複数選択",""))</f>
        <v/>
      </c>
      <c r="GN66" s="6" t="b">
        <v>0</v>
      </c>
      <c r="GO66" s="6" t="b">
        <v>0</v>
      </c>
    </row>
    <row r="67" spans="1:199" ht="17.100000000000001" customHeight="1">
      <c r="A67" s="177"/>
      <c r="B67" s="1489" t="s">
        <v>2268</v>
      </c>
      <c r="C67" s="1490"/>
      <c r="D67" s="1490"/>
      <c r="E67" s="1490"/>
      <c r="F67" s="1490"/>
      <c r="G67" s="1490"/>
      <c r="H67" s="1490"/>
      <c r="I67" s="2149"/>
      <c r="J67" s="181"/>
      <c r="K67" s="3" t="s">
        <v>54</v>
      </c>
      <c r="L67" s="3"/>
      <c r="M67" s="3"/>
      <c r="N67" s="3"/>
      <c r="O67" s="3"/>
      <c r="P67" s="3"/>
      <c r="Q67" s="3"/>
      <c r="R67" s="3"/>
      <c r="S67" s="1477" t="s">
        <v>55</v>
      </c>
      <c r="T67" s="1477"/>
      <c r="U67" s="1477"/>
      <c r="V67" s="1477"/>
      <c r="W67" s="1477"/>
      <c r="X67" s="3"/>
      <c r="Y67" s="3"/>
      <c r="Z67" s="1477" t="s">
        <v>56</v>
      </c>
      <c r="AA67" s="1477"/>
      <c r="AB67" s="1477"/>
      <c r="AC67" s="1477"/>
      <c r="AD67" s="1477"/>
      <c r="AE67" s="1477"/>
      <c r="AF67" s="1477"/>
      <c r="AG67" s="1477"/>
      <c r="AH67" s="1477"/>
      <c r="AI67" s="1478"/>
      <c r="AJ67" s="4"/>
      <c r="AK67" s="4"/>
      <c r="AL67" s="178"/>
      <c r="AM67" s="4" t="str">
        <f>IF(AND($AN$13=TRUE,COUNTIF(AN67:AP67,TRUE)=0),"未入力",IF(COUNTIF(AN67:AP67,TRUE)=2,"複数選択",""))</f>
        <v/>
      </c>
      <c r="AN67" s="8" t="b">
        <v>0</v>
      </c>
      <c r="AO67" s="8" t="b">
        <v>0</v>
      </c>
      <c r="AP67" s="6" t="b">
        <v>0</v>
      </c>
      <c r="AS67" s="225"/>
      <c r="BA67" s="177"/>
      <c r="BB67" s="1489" t="s">
        <v>2268</v>
      </c>
      <c r="BC67" s="1490"/>
      <c r="BD67" s="1490"/>
      <c r="BE67" s="1490"/>
      <c r="BF67" s="1490"/>
      <c r="BG67" s="1490"/>
      <c r="BH67" s="1490"/>
      <c r="BI67" s="2149"/>
      <c r="BJ67" s="181"/>
      <c r="BK67" s="3" t="s">
        <v>54</v>
      </c>
      <c r="BL67" s="3"/>
      <c r="BM67" s="3"/>
      <c r="BN67" s="3"/>
      <c r="BO67" s="3"/>
      <c r="BP67" s="3"/>
      <c r="BQ67" s="3"/>
      <c r="BR67" s="3"/>
      <c r="BS67" s="1477" t="s">
        <v>55</v>
      </c>
      <c r="BT67" s="1477"/>
      <c r="BU67" s="1477"/>
      <c r="BV67" s="1477"/>
      <c r="BW67" s="1477"/>
      <c r="BX67" s="3"/>
      <c r="BY67" s="3"/>
      <c r="BZ67" s="1477" t="s">
        <v>56</v>
      </c>
      <c r="CA67" s="1477"/>
      <c r="CB67" s="1477"/>
      <c r="CC67" s="1477"/>
      <c r="CD67" s="1477"/>
      <c r="CE67" s="1477"/>
      <c r="CF67" s="1477"/>
      <c r="CG67" s="1477"/>
      <c r="CH67" s="1477"/>
      <c r="CI67" s="1478"/>
      <c r="CJ67" s="4"/>
      <c r="CK67" s="4"/>
      <c r="CL67" s="178"/>
      <c r="CM67" s="4" t="str">
        <f>IF(AND($AN$13=TRUE,COUNTIF(CN67:CP67,TRUE)=0),"未入力",IF(COUNTIF(CN67:CP67,TRUE)=2,"複数選択",""))</f>
        <v/>
      </c>
      <c r="CN67" s="8" t="b">
        <v>0</v>
      </c>
      <c r="CO67" s="8" t="b">
        <v>0</v>
      </c>
      <c r="CP67" s="6" t="b">
        <v>0</v>
      </c>
      <c r="CS67" s="225"/>
      <c r="DA67" s="177"/>
      <c r="DB67" s="1489" t="s">
        <v>2268</v>
      </c>
      <c r="DC67" s="1490"/>
      <c r="DD67" s="1490"/>
      <c r="DE67" s="1490"/>
      <c r="DF67" s="1490"/>
      <c r="DG67" s="1490"/>
      <c r="DH67" s="1490"/>
      <c r="DI67" s="2149"/>
      <c r="DJ67" s="181"/>
      <c r="DK67" s="3" t="s">
        <v>54</v>
      </c>
      <c r="DL67" s="3"/>
      <c r="DM67" s="3"/>
      <c r="DN67" s="3"/>
      <c r="DO67" s="3"/>
      <c r="DP67" s="3"/>
      <c r="DQ67" s="3"/>
      <c r="DR67" s="3"/>
      <c r="DS67" s="1477" t="s">
        <v>55</v>
      </c>
      <c r="DT67" s="1477"/>
      <c r="DU67" s="1477"/>
      <c r="DV67" s="1477"/>
      <c r="DW67" s="1477"/>
      <c r="DX67" s="3"/>
      <c r="DY67" s="3"/>
      <c r="DZ67" s="1477" t="s">
        <v>56</v>
      </c>
      <c r="EA67" s="1477"/>
      <c r="EB67" s="1477"/>
      <c r="EC67" s="1477"/>
      <c r="ED67" s="1477"/>
      <c r="EE67" s="1477"/>
      <c r="EF67" s="1477"/>
      <c r="EG67" s="1477"/>
      <c r="EH67" s="1477"/>
      <c r="EI67" s="1478"/>
      <c r="EJ67" s="4"/>
      <c r="EK67" s="4"/>
      <c r="EL67" s="178"/>
      <c r="EM67" s="4" t="str">
        <f>IF(AND($AN$13=TRUE,COUNTIF(EN67:EP67,TRUE)=0),"未入力",IF(COUNTIF(EN67:EP67,TRUE)=2,"複数選択",""))</f>
        <v/>
      </c>
      <c r="EN67" s="6" t="b">
        <v>0</v>
      </c>
      <c r="EO67" s="6" t="b">
        <v>0</v>
      </c>
      <c r="EP67" s="6" t="b">
        <v>0</v>
      </c>
      <c r="ES67" s="225"/>
      <c r="FA67" s="177"/>
      <c r="FB67" s="1489" t="s">
        <v>2268</v>
      </c>
      <c r="FC67" s="1490"/>
      <c r="FD67" s="1490"/>
      <c r="FE67" s="1490"/>
      <c r="FF67" s="1490"/>
      <c r="FG67" s="1490"/>
      <c r="FH67" s="1490"/>
      <c r="FI67" s="2149"/>
      <c r="FJ67" s="181"/>
      <c r="FK67" s="3" t="s">
        <v>54</v>
      </c>
      <c r="FL67" s="3"/>
      <c r="FM67" s="3"/>
      <c r="FN67" s="3"/>
      <c r="FO67" s="3"/>
      <c r="FP67" s="3"/>
      <c r="FQ67" s="3"/>
      <c r="FR67" s="3"/>
      <c r="FS67" s="1477" t="s">
        <v>55</v>
      </c>
      <c r="FT67" s="1477"/>
      <c r="FU67" s="1477"/>
      <c r="FV67" s="1477"/>
      <c r="FW67" s="1477"/>
      <c r="FX67" s="3"/>
      <c r="FY67" s="3"/>
      <c r="FZ67" s="1477" t="s">
        <v>56</v>
      </c>
      <c r="GA67" s="1477"/>
      <c r="GB67" s="1477"/>
      <c r="GC67" s="1477"/>
      <c r="GD67" s="1477"/>
      <c r="GE67" s="1477"/>
      <c r="GF67" s="1477"/>
      <c r="GG67" s="1477"/>
      <c r="GH67" s="1477"/>
      <c r="GI67" s="1478"/>
      <c r="GJ67" s="4"/>
      <c r="GK67" s="4"/>
      <c r="GL67" s="178"/>
      <c r="GM67" s="4" t="str">
        <f>IF(AND($AN$13=TRUE,COUNTIF(GN67:GP67,TRUE)=0),"未入力",IF(COUNTIF(GN67:GP67,TRUE)=2,"複数選択",""))</f>
        <v/>
      </c>
      <c r="GN67" s="6" t="b">
        <v>0</v>
      </c>
      <c r="GO67" s="6" t="b">
        <v>0</v>
      </c>
      <c r="GP67" s="6" t="b">
        <v>0</v>
      </c>
    </row>
    <row r="68" spans="1:199" ht="17.100000000000001" customHeight="1">
      <c r="A68" s="177"/>
      <c r="B68" s="1493"/>
      <c r="C68" s="1494"/>
      <c r="D68" s="1494"/>
      <c r="E68" s="1494"/>
      <c r="F68" s="1494"/>
      <c r="G68" s="1494"/>
      <c r="H68" s="1494"/>
      <c r="I68" s="2150"/>
      <c r="J68" s="179"/>
      <c r="K68" s="1480" t="s">
        <v>57</v>
      </c>
      <c r="L68" s="1480"/>
      <c r="M68" s="1480"/>
      <c r="N68" s="1480"/>
      <c r="O68" s="1480"/>
      <c r="P68" s="1480"/>
      <c r="Q68" s="1480"/>
      <c r="R68" s="1480"/>
      <c r="S68" s="7"/>
      <c r="T68" s="7"/>
      <c r="U68" s="1480" t="s">
        <v>58</v>
      </c>
      <c r="V68" s="1480"/>
      <c r="W68" s="1480"/>
      <c r="X68" s="1480"/>
      <c r="Y68" s="7"/>
      <c r="Z68" s="7"/>
      <c r="AA68" s="7"/>
      <c r="AB68" s="7"/>
      <c r="AC68" s="7"/>
      <c r="AD68" s="7"/>
      <c r="AE68" s="7"/>
      <c r="AF68" s="7"/>
      <c r="AG68" s="7"/>
      <c r="AH68" s="7"/>
      <c r="AI68" s="180"/>
      <c r="AJ68" s="4"/>
      <c r="AK68" s="4"/>
      <c r="AL68" s="178"/>
      <c r="AM68" s="4" t="str">
        <f>IF(AND($AN$13=TRUE,K68=""),"未入力","")</f>
        <v/>
      </c>
      <c r="AN68" s="6" t="b">
        <v>0</v>
      </c>
      <c r="AO68" s="6" t="b">
        <v>0</v>
      </c>
      <c r="AS68" s="225"/>
      <c r="BA68" s="177"/>
      <c r="BB68" s="1493"/>
      <c r="BC68" s="1494"/>
      <c r="BD68" s="1494"/>
      <c r="BE68" s="1494"/>
      <c r="BF68" s="1494"/>
      <c r="BG68" s="1494"/>
      <c r="BH68" s="1494"/>
      <c r="BI68" s="2150"/>
      <c r="BJ68" s="179"/>
      <c r="BK68" s="1480" t="s">
        <v>57</v>
      </c>
      <c r="BL68" s="1480"/>
      <c r="BM68" s="1480"/>
      <c r="BN68" s="1480"/>
      <c r="BO68" s="1480"/>
      <c r="BP68" s="1480"/>
      <c r="BQ68" s="1480"/>
      <c r="BR68" s="1480"/>
      <c r="BS68" s="7"/>
      <c r="BT68" s="7"/>
      <c r="BU68" s="1480" t="s">
        <v>58</v>
      </c>
      <c r="BV68" s="1480"/>
      <c r="BW68" s="1480"/>
      <c r="BX68" s="1480"/>
      <c r="BY68" s="7"/>
      <c r="BZ68" s="7"/>
      <c r="CA68" s="7"/>
      <c r="CB68" s="7"/>
      <c r="CC68" s="7"/>
      <c r="CD68" s="7"/>
      <c r="CE68" s="7"/>
      <c r="CF68" s="7"/>
      <c r="CG68" s="7"/>
      <c r="CH68" s="7"/>
      <c r="CI68" s="180"/>
      <c r="CJ68" s="4"/>
      <c r="CK68" s="4"/>
      <c r="CL68" s="178"/>
      <c r="CM68" s="4" t="str">
        <f>IF(AND($AN$13=TRUE,BK68=""),"未入力","")</f>
        <v/>
      </c>
      <c r="CN68" s="6" t="b">
        <v>0</v>
      </c>
      <c r="CO68" s="6" t="b">
        <v>0</v>
      </c>
      <c r="CS68" s="225"/>
      <c r="DA68" s="177"/>
      <c r="DB68" s="1493"/>
      <c r="DC68" s="1494"/>
      <c r="DD68" s="1494"/>
      <c r="DE68" s="1494"/>
      <c r="DF68" s="1494"/>
      <c r="DG68" s="1494"/>
      <c r="DH68" s="1494"/>
      <c r="DI68" s="2150"/>
      <c r="DJ68" s="179"/>
      <c r="DK68" s="1480" t="s">
        <v>57</v>
      </c>
      <c r="DL68" s="1480"/>
      <c r="DM68" s="1480"/>
      <c r="DN68" s="1480"/>
      <c r="DO68" s="1480"/>
      <c r="DP68" s="1480"/>
      <c r="DQ68" s="1480"/>
      <c r="DR68" s="1480"/>
      <c r="DS68" s="7"/>
      <c r="DT68" s="7"/>
      <c r="DU68" s="1480" t="s">
        <v>58</v>
      </c>
      <c r="DV68" s="1480"/>
      <c r="DW68" s="1480"/>
      <c r="DX68" s="1480"/>
      <c r="DY68" s="7"/>
      <c r="DZ68" s="7"/>
      <c r="EA68" s="7"/>
      <c r="EB68" s="7"/>
      <c r="EC68" s="7"/>
      <c r="ED68" s="7"/>
      <c r="EE68" s="7"/>
      <c r="EF68" s="7"/>
      <c r="EG68" s="7"/>
      <c r="EH68" s="7"/>
      <c r="EI68" s="180"/>
      <c r="EJ68" s="4"/>
      <c r="EK68" s="4"/>
      <c r="EL68" s="178"/>
      <c r="EM68" s="4" t="str">
        <f>IF(AND($AN$13=TRUE,DK68=""),"未入力","")</f>
        <v/>
      </c>
      <c r="EN68" s="6" t="b">
        <v>0</v>
      </c>
      <c r="EO68" s="6" t="b">
        <v>0</v>
      </c>
      <c r="ES68" s="225"/>
      <c r="FA68" s="177"/>
      <c r="FB68" s="1493"/>
      <c r="FC68" s="1494"/>
      <c r="FD68" s="1494"/>
      <c r="FE68" s="1494"/>
      <c r="FF68" s="1494"/>
      <c r="FG68" s="1494"/>
      <c r="FH68" s="1494"/>
      <c r="FI68" s="2150"/>
      <c r="FJ68" s="179"/>
      <c r="FK68" s="1480" t="s">
        <v>57</v>
      </c>
      <c r="FL68" s="1480"/>
      <c r="FM68" s="1480"/>
      <c r="FN68" s="1480"/>
      <c r="FO68" s="1480"/>
      <c r="FP68" s="1480"/>
      <c r="FQ68" s="1480"/>
      <c r="FR68" s="1480"/>
      <c r="FS68" s="7"/>
      <c r="FT68" s="7"/>
      <c r="FU68" s="1480" t="s">
        <v>58</v>
      </c>
      <c r="FV68" s="1480"/>
      <c r="FW68" s="1480"/>
      <c r="FX68" s="1480"/>
      <c r="FY68" s="7"/>
      <c r="FZ68" s="7"/>
      <c r="GA68" s="7"/>
      <c r="GB68" s="7"/>
      <c r="GC68" s="7"/>
      <c r="GD68" s="7"/>
      <c r="GE68" s="7"/>
      <c r="GF68" s="7"/>
      <c r="GG68" s="7"/>
      <c r="GH68" s="7"/>
      <c r="GI68" s="180"/>
      <c r="GJ68" s="4"/>
      <c r="GK68" s="4"/>
      <c r="GL68" s="178"/>
      <c r="GM68" s="4" t="str">
        <f>IF(AND($AN$13=TRUE,FK68=""),"未入力","")</f>
        <v/>
      </c>
      <c r="GN68" s="6" t="b">
        <v>0</v>
      </c>
      <c r="GO68" s="6" t="b">
        <v>0</v>
      </c>
    </row>
    <row r="69" spans="1:199" ht="17.100000000000001" customHeight="1">
      <c r="A69" s="177"/>
      <c r="B69" s="1504" t="s">
        <v>2269</v>
      </c>
      <c r="C69" s="1505"/>
      <c r="D69" s="1505"/>
      <c r="E69" s="1505"/>
      <c r="F69" s="1505"/>
      <c r="G69" s="1505"/>
      <c r="H69" s="1505"/>
      <c r="I69" s="2148"/>
      <c r="J69" s="182"/>
      <c r="K69" s="1469" t="s">
        <v>59</v>
      </c>
      <c r="L69" s="1469"/>
      <c r="M69" s="1469"/>
      <c r="N69" s="1469"/>
      <c r="O69" s="1469"/>
      <c r="P69" s="255"/>
      <c r="Q69" s="183"/>
      <c r="R69" s="1505" t="s">
        <v>60</v>
      </c>
      <c r="S69" s="1505"/>
      <c r="T69" s="1505"/>
      <c r="U69" s="1505"/>
      <c r="V69" s="1505"/>
      <c r="W69" s="1505"/>
      <c r="X69" s="183"/>
      <c r="Y69" s="1469" t="s">
        <v>61</v>
      </c>
      <c r="Z69" s="1469"/>
      <c r="AA69" s="1469"/>
      <c r="AB69" s="1469"/>
      <c r="AC69" s="1469"/>
      <c r="AD69" s="1526"/>
      <c r="AE69" s="4"/>
      <c r="AF69" s="4"/>
      <c r="AG69" s="4"/>
      <c r="AH69" s="4"/>
      <c r="AJ69" s="4"/>
      <c r="AK69" s="4"/>
      <c r="AL69" s="178"/>
      <c r="AM69" s="4" t="str">
        <f>IF(AND($AN$13=TRUE,M69=""),"未入力","")</f>
        <v/>
      </c>
      <c r="AN69" s="6" t="b">
        <v>0</v>
      </c>
      <c r="AO69" s="6" t="b">
        <v>0</v>
      </c>
      <c r="AP69" s="6" t="b">
        <v>0</v>
      </c>
      <c r="AS69" s="225"/>
      <c r="BA69" s="177"/>
      <c r="BB69" s="1504" t="s">
        <v>2269</v>
      </c>
      <c r="BC69" s="1505"/>
      <c r="BD69" s="1505"/>
      <c r="BE69" s="1505"/>
      <c r="BF69" s="1505"/>
      <c r="BG69" s="1505"/>
      <c r="BH69" s="1505"/>
      <c r="BI69" s="2148"/>
      <c r="BJ69" s="182"/>
      <c r="BK69" s="1469" t="s">
        <v>59</v>
      </c>
      <c r="BL69" s="1469"/>
      <c r="BM69" s="1469"/>
      <c r="BN69" s="1469"/>
      <c r="BO69" s="1469"/>
      <c r="BP69" s="255"/>
      <c r="BQ69" s="183"/>
      <c r="BR69" s="1505" t="s">
        <v>60</v>
      </c>
      <c r="BS69" s="1505"/>
      <c r="BT69" s="1505"/>
      <c r="BU69" s="1505"/>
      <c r="BV69" s="1505"/>
      <c r="BW69" s="1505"/>
      <c r="BX69" s="183"/>
      <c r="BY69" s="1469" t="s">
        <v>61</v>
      </c>
      <c r="BZ69" s="1469"/>
      <c r="CA69" s="1469"/>
      <c r="CB69" s="1469"/>
      <c r="CC69" s="1469"/>
      <c r="CD69" s="1526"/>
      <c r="CE69" s="4"/>
      <c r="CF69" s="4"/>
      <c r="CH69" s="4"/>
      <c r="CJ69" s="4"/>
      <c r="CK69" s="4"/>
      <c r="CL69" s="178"/>
      <c r="CM69" s="4" t="str">
        <f>IF(AND($AN$13=TRUE,BM69=""),"未入力","")</f>
        <v/>
      </c>
      <c r="CN69" s="6" t="b">
        <v>0</v>
      </c>
      <c r="CO69" s="6" t="b">
        <v>0</v>
      </c>
      <c r="CP69" s="6" t="b">
        <v>0</v>
      </c>
      <c r="CS69" s="225"/>
      <c r="DA69" s="177"/>
      <c r="DB69" s="1504" t="s">
        <v>2269</v>
      </c>
      <c r="DC69" s="1505"/>
      <c r="DD69" s="1505"/>
      <c r="DE69" s="1505"/>
      <c r="DF69" s="1505"/>
      <c r="DG69" s="1505"/>
      <c r="DH69" s="1505"/>
      <c r="DI69" s="2148"/>
      <c r="DJ69" s="182"/>
      <c r="DK69" s="1469" t="s">
        <v>59</v>
      </c>
      <c r="DL69" s="1469"/>
      <c r="DM69" s="1469"/>
      <c r="DN69" s="1469"/>
      <c r="DO69" s="1469"/>
      <c r="DP69" s="255"/>
      <c r="DQ69" s="183"/>
      <c r="DR69" s="1505" t="s">
        <v>60</v>
      </c>
      <c r="DS69" s="1505"/>
      <c r="DT69" s="1505"/>
      <c r="DU69" s="1505"/>
      <c r="DV69" s="1505"/>
      <c r="DW69" s="1505"/>
      <c r="DX69" s="183"/>
      <c r="DY69" s="1469" t="s">
        <v>61</v>
      </c>
      <c r="DZ69" s="1469"/>
      <c r="EA69" s="1469"/>
      <c r="EB69" s="1469"/>
      <c r="EC69" s="1469"/>
      <c r="ED69" s="1526"/>
      <c r="EE69" s="4"/>
      <c r="EF69" s="4"/>
      <c r="EH69" s="4"/>
      <c r="EJ69" s="4"/>
      <c r="EK69" s="4"/>
      <c r="EL69" s="178"/>
      <c r="EM69" s="4" t="str">
        <f>IF(AND($AN$13=TRUE,DM69=""),"未入力","")</f>
        <v/>
      </c>
      <c r="EN69" s="6" t="b">
        <v>0</v>
      </c>
      <c r="EO69" s="6" t="b">
        <v>0</v>
      </c>
      <c r="EP69" s="6" t="b">
        <v>0</v>
      </c>
      <c r="ES69" s="225"/>
      <c r="FA69" s="177"/>
      <c r="FB69" s="1504" t="s">
        <v>2269</v>
      </c>
      <c r="FC69" s="1505"/>
      <c r="FD69" s="1505"/>
      <c r="FE69" s="1505"/>
      <c r="FF69" s="1505"/>
      <c r="FG69" s="1505"/>
      <c r="FH69" s="1505"/>
      <c r="FI69" s="2148"/>
      <c r="FJ69" s="182"/>
      <c r="FK69" s="1469" t="s">
        <v>59</v>
      </c>
      <c r="FL69" s="1469"/>
      <c r="FM69" s="1469"/>
      <c r="FN69" s="1469"/>
      <c r="FO69" s="1469"/>
      <c r="FP69" s="255"/>
      <c r="FQ69" s="183"/>
      <c r="FR69" s="1505" t="s">
        <v>60</v>
      </c>
      <c r="FS69" s="1505"/>
      <c r="FT69" s="1505"/>
      <c r="FU69" s="1505"/>
      <c r="FV69" s="1505"/>
      <c r="FW69" s="1505"/>
      <c r="FX69" s="183"/>
      <c r="FY69" s="1469" t="s">
        <v>61</v>
      </c>
      <c r="FZ69" s="1469"/>
      <c r="GA69" s="1469"/>
      <c r="GB69" s="1469"/>
      <c r="GC69" s="1469"/>
      <c r="GD69" s="1526"/>
      <c r="GE69" s="4"/>
      <c r="GF69" s="4"/>
      <c r="GH69" s="4"/>
      <c r="GJ69" s="4"/>
      <c r="GK69" s="4"/>
      <c r="GL69" s="178"/>
      <c r="GM69" s="4" t="str">
        <f>IF(AND($AN$13=TRUE,FM69=""),"未入力","")</f>
        <v/>
      </c>
      <c r="GN69" s="6" t="b">
        <v>0</v>
      </c>
      <c r="GO69" s="6" t="b">
        <v>0</v>
      </c>
      <c r="GP69" s="6" t="b">
        <v>0</v>
      </c>
    </row>
    <row r="70" spans="1:199" ht="17.100000000000001" customHeight="1">
      <c r="A70" s="177"/>
      <c r="B70" s="1468" t="s">
        <v>2270</v>
      </c>
      <c r="C70" s="1469"/>
      <c r="D70" s="1469"/>
      <c r="E70" s="1469"/>
      <c r="F70" s="1469"/>
      <c r="G70" s="1469"/>
      <c r="H70" s="1469"/>
      <c r="I70" s="1526"/>
      <c r="J70" s="182"/>
      <c r="K70" s="1469" t="s">
        <v>62</v>
      </c>
      <c r="L70" s="1469"/>
      <c r="M70" s="1469"/>
      <c r="N70" s="1469"/>
      <c r="O70" s="1469"/>
      <c r="P70" s="255"/>
      <c r="Q70" s="183"/>
      <c r="R70" s="1469" t="s">
        <v>63</v>
      </c>
      <c r="S70" s="1469"/>
      <c r="T70" s="1469"/>
      <c r="U70" s="1469"/>
      <c r="V70" s="1469"/>
      <c r="W70" s="1469"/>
      <c r="X70" s="183"/>
      <c r="Y70" s="1505" t="s">
        <v>64</v>
      </c>
      <c r="Z70" s="1505"/>
      <c r="AA70" s="1505"/>
      <c r="AB70" s="1505"/>
      <c r="AC70" s="1505"/>
      <c r="AD70" s="2148"/>
      <c r="AE70" s="4"/>
      <c r="AF70" s="4"/>
      <c r="AG70" s="4"/>
      <c r="AH70" s="4"/>
      <c r="AJ70" s="4"/>
      <c r="AK70" s="4"/>
      <c r="AL70" s="178"/>
      <c r="AM70" s="4" t="str">
        <f>IF(AND($AN$13=TRUE,COUNTIF(AN70:AP70,TRUE)=0),"未入力","")</f>
        <v/>
      </c>
      <c r="AN70" s="8" t="b">
        <v>0</v>
      </c>
      <c r="AO70" s="8" t="b">
        <v>0</v>
      </c>
      <c r="AP70" s="8" t="b">
        <v>0</v>
      </c>
      <c r="AS70" s="225"/>
      <c r="BA70" s="177"/>
      <c r="BB70" s="1468" t="s">
        <v>2270</v>
      </c>
      <c r="BC70" s="1469"/>
      <c r="BD70" s="1469"/>
      <c r="BE70" s="1469"/>
      <c r="BF70" s="1469"/>
      <c r="BG70" s="1469"/>
      <c r="BH70" s="1469"/>
      <c r="BI70" s="1526"/>
      <c r="BJ70" s="182"/>
      <c r="BK70" s="1469" t="s">
        <v>62</v>
      </c>
      <c r="BL70" s="1469"/>
      <c r="BM70" s="1469"/>
      <c r="BN70" s="1469"/>
      <c r="BO70" s="1469"/>
      <c r="BP70" s="255"/>
      <c r="BQ70" s="183"/>
      <c r="BR70" s="1469" t="s">
        <v>63</v>
      </c>
      <c r="BS70" s="1469"/>
      <c r="BT70" s="1469"/>
      <c r="BU70" s="1469"/>
      <c r="BV70" s="1469"/>
      <c r="BW70" s="1469"/>
      <c r="BX70" s="183"/>
      <c r="BY70" s="1505" t="s">
        <v>64</v>
      </c>
      <c r="BZ70" s="1505"/>
      <c r="CA70" s="1505"/>
      <c r="CB70" s="1505"/>
      <c r="CC70" s="1505"/>
      <c r="CD70" s="2148"/>
      <c r="CE70" s="4"/>
      <c r="CF70" s="4"/>
      <c r="CG70" s="4"/>
      <c r="CH70" s="4"/>
      <c r="CJ70" s="4"/>
      <c r="CK70" s="4"/>
      <c r="CL70" s="178"/>
      <c r="CM70" s="4" t="str">
        <f>IF(AND($AN$13=TRUE,COUNTIF(CN70:CP70,TRUE)=0),"未入力","")</f>
        <v/>
      </c>
      <c r="CN70" s="8" t="b">
        <v>0</v>
      </c>
      <c r="CO70" s="8" t="b">
        <v>0</v>
      </c>
      <c r="CP70" s="8" t="b">
        <v>0</v>
      </c>
      <c r="CS70" s="225"/>
      <c r="DA70" s="177"/>
      <c r="DB70" s="1468" t="s">
        <v>2270</v>
      </c>
      <c r="DC70" s="1469"/>
      <c r="DD70" s="1469"/>
      <c r="DE70" s="1469"/>
      <c r="DF70" s="1469"/>
      <c r="DG70" s="1469"/>
      <c r="DH70" s="1469"/>
      <c r="DI70" s="1526"/>
      <c r="DJ70" s="182"/>
      <c r="DK70" s="1469" t="s">
        <v>62</v>
      </c>
      <c r="DL70" s="1469"/>
      <c r="DM70" s="1469"/>
      <c r="DN70" s="1469"/>
      <c r="DO70" s="1469"/>
      <c r="DP70" s="255"/>
      <c r="DQ70" s="183"/>
      <c r="DR70" s="1469" t="s">
        <v>63</v>
      </c>
      <c r="DS70" s="1469"/>
      <c r="DT70" s="1469"/>
      <c r="DU70" s="1469"/>
      <c r="DV70" s="1469"/>
      <c r="DW70" s="1469"/>
      <c r="DX70" s="183"/>
      <c r="DY70" s="1505" t="s">
        <v>64</v>
      </c>
      <c r="DZ70" s="1505"/>
      <c r="EA70" s="1505"/>
      <c r="EB70" s="1505"/>
      <c r="EC70" s="1505"/>
      <c r="ED70" s="2148"/>
      <c r="EE70" s="4"/>
      <c r="EF70" s="4"/>
      <c r="EG70" s="4"/>
      <c r="EH70" s="4"/>
      <c r="EJ70" s="4"/>
      <c r="EK70" s="4"/>
      <c r="EL70" s="178"/>
      <c r="EM70" s="4" t="str">
        <f>IF(AND($AN$13=TRUE,COUNTIF(EN70:EP70,TRUE)=0),"未入力","")</f>
        <v/>
      </c>
      <c r="EN70" s="6" t="b">
        <v>0</v>
      </c>
      <c r="EO70" s="6" t="b">
        <v>0</v>
      </c>
      <c r="EP70" s="6" t="b">
        <v>0</v>
      </c>
      <c r="ES70" s="225"/>
      <c r="FA70" s="177"/>
      <c r="FB70" s="1468" t="s">
        <v>2270</v>
      </c>
      <c r="FC70" s="1469"/>
      <c r="FD70" s="1469"/>
      <c r="FE70" s="1469"/>
      <c r="FF70" s="1469"/>
      <c r="FG70" s="1469"/>
      <c r="FH70" s="1469"/>
      <c r="FI70" s="1526"/>
      <c r="FJ70" s="182"/>
      <c r="FK70" s="1469" t="s">
        <v>62</v>
      </c>
      <c r="FL70" s="1469"/>
      <c r="FM70" s="1469"/>
      <c r="FN70" s="1469"/>
      <c r="FO70" s="1469"/>
      <c r="FP70" s="255"/>
      <c r="FQ70" s="183"/>
      <c r="FR70" s="1469" t="s">
        <v>63</v>
      </c>
      <c r="FS70" s="1469"/>
      <c r="FT70" s="1469"/>
      <c r="FU70" s="1469"/>
      <c r="FV70" s="1469"/>
      <c r="FW70" s="1469"/>
      <c r="FX70" s="183"/>
      <c r="FY70" s="1505" t="s">
        <v>64</v>
      </c>
      <c r="FZ70" s="1505"/>
      <c r="GA70" s="1505"/>
      <c r="GB70" s="1505"/>
      <c r="GC70" s="1505"/>
      <c r="GD70" s="2148"/>
      <c r="GE70" s="4"/>
      <c r="GF70" s="4"/>
      <c r="GG70" s="4"/>
      <c r="GH70" s="4"/>
      <c r="GJ70" s="4"/>
      <c r="GK70" s="4"/>
      <c r="GL70" s="178"/>
      <c r="GM70" s="4" t="str">
        <f>IF(AND($AN$13=TRUE,COUNTIF(GN70:GP70,TRUE)=0),"未入力","")</f>
        <v/>
      </c>
      <c r="GN70" s="6" t="b">
        <v>0</v>
      </c>
      <c r="GO70" s="6" t="b">
        <v>0</v>
      </c>
      <c r="GP70" s="6" t="b">
        <v>0</v>
      </c>
    </row>
    <row r="71" spans="1:199" ht="17.100000000000001" customHeight="1">
      <c r="A71" s="177"/>
      <c r="B71" s="1468" t="s">
        <v>2271</v>
      </c>
      <c r="C71" s="1469"/>
      <c r="D71" s="1469"/>
      <c r="E71" s="1469"/>
      <c r="F71" s="1469"/>
      <c r="G71" s="1469"/>
      <c r="H71" s="1469"/>
      <c r="I71" s="1526"/>
      <c r="J71" s="181"/>
      <c r="K71" s="1505" t="s">
        <v>65</v>
      </c>
      <c r="L71" s="1505"/>
      <c r="M71" s="1505"/>
      <c r="N71" s="1505"/>
      <c r="O71" s="1505"/>
      <c r="P71" s="1505"/>
      <c r="Q71" s="3"/>
      <c r="R71" s="1477" t="s">
        <v>66</v>
      </c>
      <c r="S71" s="1477"/>
      <c r="T71" s="1477"/>
      <c r="U71" s="1477"/>
      <c r="V71" s="1477"/>
      <c r="W71" s="1477"/>
      <c r="X71" s="3"/>
      <c r="Y71" s="1477" t="s">
        <v>67</v>
      </c>
      <c r="Z71" s="1477"/>
      <c r="AA71" s="1477"/>
      <c r="AB71" s="1477"/>
      <c r="AC71" s="1477"/>
      <c r="AD71" s="176"/>
      <c r="AE71" s="2146"/>
      <c r="AF71" s="2146"/>
      <c r="AG71" s="2146"/>
      <c r="AH71" s="2146"/>
      <c r="AI71" s="2146"/>
      <c r="AJ71" s="4"/>
      <c r="AK71" s="4"/>
      <c r="AL71" s="178"/>
      <c r="AM71" s="4" t="str">
        <f>IF(AND($AN$13=TRUE,N71=""),"未入力","")</f>
        <v/>
      </c>
      <c r="AN71" s="6" t="b">
        <v>0</v>
      </c>
      <c r="AO71" s="6" t="b">
        <v>0</v>
      </c>
      <c r="AP71" s="6" t="b">
        <v>0</v>
      </c>
      <c r="AS71" s="225"/>
      <c r="BA71" s="177"/>
      <c r="BB71" s="1468" t="s">
        <v>2271</v>
      </c>
      <c r="BC71" s="1469"/>
      <c r="BD71" s="1469"/>
      <c r="BE71" s="1469"/>
      <c r="BF71" s="1469"/>
      <c r="BG71" s="1469"/>
      <c r="BH71" s="1469"/>
      <c r="BI71" s="1526"/>
      <c r="BJ71" s="181"/>
      <c r="BK71" s="1505" t="s">
        <v>65</v>
      </c>
      <c r="BL71" s="1505"/>
      <c r="BM71" s="1505"/>
      <c r="BN71" s="1505"/>
      <c r="BO71" s="1505"/>
      <c r="BP71" s="1505"/>
      <c r="BQ71" s="3"/>
      <c r="BR71" s="1477" t="s">
        <v>66</v>
      </c>
      <c r="BS71" s="1477"/>
      <c r="BT71" s="1477"/>
      <c r="BU71" s="1477"/>
      <c r="BV71" s="1477"/>
      <c r="BW71" s="1477"/>
      <c r="BX71" s="3"/>
      <c r="BY71" s="1477" t="s">
        <v>67</v>
      </c>
      <c r="BZ71" s="1477"/>
      <c r="CA71" s="1477"/>
      <c r="CB71" s="1477"/>
      <c r="CC71" s="1477"/>
      <c r="CD71" s="176"/>
      <c r="CE71" s="2146"/>
      <c r="CF71" s="2146"/>
      <c r="CG71" s="2146"/>
      <c r="CH71" s="2146"/>
      <c r="CI71" s="2146"/>
      <c r="CJ71" s="4"/>
      <c r="CK71" s="4"/>
      <c r="CL71" s="178"/>
      <c r="CM71" s="4" t="str">
        <f>IF(AND($AN$13=TRUE,BN71=""),"未入力","")</f>
        <v/>
      </c>
      <c r="CN71" s="6" t="b">
        <v>0</v>
      </c>
      <c r="CO71" s="6" t="b">
        <v>0</v>
      </c>
      <c r="CP71" s="6" t="b">
        <v>0</v>
      </c>
      <c r="CS71" s="225"/>
      <c r="DA71" s="177"/>
      <c r="DB71" s="1468" t="s">
        <v>2271</v>
      </c>
      <c r="DC71" s="1469"/>
      <c r="DD71" s="1469"/>
      <c r="DE71" s="1469"/>
      <c r="DF71" s="1469"/>
      <c r="DG71" s="1469"/>
      <c r="DH71" s="1469"/>
      <c r="DI71" s="1526"/>
      <c r="DJ71" s="181"/>
      <c r="DK71" s="1505" t="s">
        <v>65</v>
      </c>
      <c r="DL71" s="1505"/>
      <c r="DM71" s="1505"/>
      <c r="DN71" s="1505"/>
      <c r="DO71" s="1505"/>
      <c r="DP71" s="1505"/>
      <c r="DQ71" s="3"/>
      <c r="DR71" s="1477" t="s">
        <v>66</v>
      </c>
      <c r="DS71" s="1477"/>
      <c r="DT71" s="1477"/>
      <c r="DU71" s="1477"/>
      <c r="DV71" s="1477"/>
      <c r="DW71" s="1477"/>
      <c r="DX71" s="3"/>
      <c r="DY71" s="1477" t="s">
        <v>67</v>
      </c>
      <c r="DZ71" s="1477"/>
      <c r="EA71" s="1477"/>
      <c r="EB71" s="1477"/>
      <c r="EC71" s="1477"/>
      <c r="ED71" s="176"/>
      <c r="EE71" s="2146"/>
      <c r="EF71" s="2146"/>
      <c r="EG71" s="2146"/>
      <c r="EH71" s="2146"/>
      <c r="EI71" s="2146"/>
      <c r="EJ71" s="4"/>
      <c r="EK71" s="4"/>
      <c r="EL71" s="178"/>
      <c r="EM71" s="4" t="str">
        <f>IF(AND($AN$13=TRUE,DN71=""),"未入力","")</f>
        <v/>
      </c>
      <c r="EN71" s="6" t="b">
        <v>0</v>
      </c>
      <c r="EO71" s="6" t="b">
        <v>0</v>
      </c>
      <c r="EP71" s="6" t="b">
        <v>0</v>
      </c>
      <c r="ES71" s="225"/>
      <c r="FA71" s="177"/>
      <c r="FB71" s="1468" t="s">
        <v>2271</v>
      </c>
      <c r="FC71" s="1469"/>
      <c r="FD71" s="1469"/>
      <c r="FE71" s="1469"/>
      <c r="FF71" s="1469"/>
      <c r="FG71" s="1469"/>
      <c r="FH71" s="1469"/>
      <c r="FI71" s="1526"/>
      <c r="FJ71" s="181"/>
      <c r="FK71" s="1505" t="s">
        <v>65</v>
      </c>
      <c r="FL71" s="1505"/>
      <c r="FM71" s="1505"/>
      <c r="FN71" s="1505"/>
      <c r="FO71" s="1505"/>
      <c r="FP71" s="1505"/>
      <c r="FQ71" s="3"/>
      <c r="FR71" s="1477" t="s">
        <v>66</v>
      </c>
      <c r="FS71" s="1477"/>
      <c r="FT71" s="1477"/>
      <c r="FU71" s="1477"/>
      <c r="FV71" s="1477"/>
      <c r="FW71" s="1477"/>
      <c r="FX71" s="3"/>
      <c r="FY71" s="1477" t="s">
        <v>67</v>
      </c>
      <c r="FZ71" s="1477"/>
      <c r="GA71" s="1477"/>
      <c r="GB71" s="1477"/>
      <c r="GC71" s="1477"/>
      <c r="GD71" s="176"/>
      <c r="GE71" s="2146"/>
      <c r="GF71" s="2146"/>
      <c r="GG71" s="2146"/>
      <c r="GH71" s="2146"/>
      <c r="GI71" s="2146"/>
      <c r="GJ71" s="4"/>
      <c r="GK71" s="4"/>
      <c r="GL71" s="178"/>
      <c r="GM71" s="4" t="str">
        <f>IF(AND($AN$13=TRUE,FN71=""),"未入力","")</f>
        <v/>
      </c>
      <c r="GN71" s="6" t="b">
        <v>0</v>
      </c>
      <c r="GO71" s="6" t="b">
        <v>0</v>
      </c>
      <c r="GP71" s="6" t="b">
        <v>0</v>
      </c>
    </row>
    <row r="72" spans="1:199" ht="17.100000000000001" customHeight="1">
      <c r="A72" s="177"/>
      <c r="B72" s="1468" t="s">
        <v>2272</v>
      </c>
      <c r="C72" s="1469"/>
      <c r="D72" s="1469"/>
      <c r="E72" s="1469"/>
      <c r="F72" s="1469"/>
      <c r="G72" s="1469"/>
      <c r="H72" s="1469"/>
      <c r="I72" s="1526"/>
      <c r="J72" s="182"/>
      <c r="K72" s="1469" t="s">
        <v>68</v>
      </c>
      <c r="L72" s="1469"/>
      <c r="M72" s="1469"/>
      <c r="N72" s="1469"/>
      <c r="O72" s="1469"/>
      <c r="P72" s="2147"/>
      <c r="Q72" s="189"/>
      <c r="R72" s="1469" t="s">
        <v>69</v>
      </c>
      <c r="S72" s="1469"/>
      <c r="T72" s="1469"/>
      <c r="U72" s="1469"/>
      <c r="V72" s="1469"/>
      <c r="W72" s="183"/>
      <c r="X72" s="189"/>
      <c r="Y72" s="1469" t="s">
        <v>70</v>
      </c>
      <c r="Z72" s="1469"/>
      <c r="AA72" s="1469"/>
      <c r="AB72" s="1469"/>
      <c r="AC72" s="1469"/>
      <c r="AD72" s="183"/>
      <c r="AE72" s="191"/>
      <c r="AF72" s="1477" t="s">
        <v>71</v>
      </c>
      <c r="AG72" s="1477"/>
      <c r="AH72" s="1477"/>
      <c r="AI72" s="1477"/>
      <c r="AJ72" s="1477"/>
      <c r="AK72" s="232"/>
      <c r="AL72" s="205"/>
      <c r="AM72" s="4" t="str">
        <f>IF(AND($AN$13=TRUE,N72=""),"未入力","")</f>
        <v/>
      </c>
      <c r="AN72" s="6" t="b">
        <v>0</v>
      </c>
      <c r="AO72" s="6" t="b">
        <v>0</v>
      </c>
      <c r="AP72" s="6" t="b">
        <v>0</v>
      </c>
      <c r="AQ72" s="6" t="b">
        <v>0</v>
      </c>
      <c r="AS72" s="225"/>
      <c r="BA72" s="177"/>
      <c r="BB72" s="1468" t="s">
        <v>2272</v>
      </c>
      <c r="BC72" s="1469"/>
      <c r="BD72" s="1469"/>
      <c r="BE72" s="1469"/>
      <c r="BF72" s="1469"/>
      <c r="BG72" s="1469"/>
      <c r="BH72" s="1469"/>
      <c r="BI72" s="1526"/>
      <c r="BJ72" s="182"/>
      <c r="BK72" s="1469" t="s">
        <v>68</v>
      </c>
      <c r="BL72" s="1469"/>
      <c r="BM72" s="1469"/>
      <c r="BN72" s="1469"/>
      <c r="BO72" s="1469"/>
      <c r="BP72" s="2147"/>
      <c r="BQ72" s="189"/>
      <c r="BR72" s="1469" t="s">
        <v>69</v>
      </c>
      <c r="BS72" s="1469"/>
      <c r="BT72" s="1469"/>
      <c r="BU72" s="1469"/>
      <c r="BV72" s="1469"/>
      <c r="BW72" s="183"/>
      <c r="BX72" s="189"/>
      <c r="BY72" s="1469" t="s">
        <v>70</v>
      </c>
      <c r="BZ72" s="1469"/>
      <c r="CA72" s="1469"/>
      <c r="CB72" s="1469"/>
      <c r="CC72" s="1469"/>
      <c r="CD72" s="183"/>
      <c r="CE72" s="191"/>
      <c r="CF72" s="1477" t="s">
        <v>71</v>
      </c>
      <c r="CG72" s="1477"/>
      <c r="CH72" s="1477"/>
      <c r="CI72" s="1477"/>
      <c r="CJ72" s="1477"/>
      <c r="CK72" s="232"/>
      <c r="CL72" s="205"/>
      <c r="CM72" s="4" t="str">
        <f>IF(AND($AN$13=TRUE,BN72=""),"未入力","")</f>
        <v/>
      </c>
      <c r="CN72" s="6" t="b">
        <v>0</v>
      </c>
      <c r="CO72" s="6" t="b">
        <v>0</v>
      </c>
      <c r="CP72" s="6" t="b">
        <v>0</v>
      </c>
      <c r="CQ72" s="6" t="b">
        <v>0</v>
      </c>
      <c r="CS72" s="225"/>
      <c r="DA72" s="177"/>
      <c r="DB72" s="1468" t="s">
        <v>2272</v>
      </c>
      <c r="DC72" s="1469"/>
      <c r="DD72" s="1469"/>
      <c r="DE72" s="1469"/>
      <c r="DF72" s="1469"/>
      <c r="DG72" s="1469"/>
      <c r="DH72" s="1469"/>
      <c r="DI72" s="1526"/>
      <c r="DJ72" s="182"/>
      <c r="DK72" s="1469" t="s">
        <v>68</v>
      </c>
      <c r="DL72" s="1469"/>
      <c r="DM72" s="1469"/>
      <c r="DN72" s="1469"/>
      <c r="DO72" s="1469"/>
      <c r="DP72" s="2147"/>
      <c r="DQ72" s="189"/>
      <c r="DR72" s="1469" t="s">
        <v>69</v>
      </c>
      <c r="DS72" s="1469"/>
      <c r="DT72" s="1469"/>
      <c r="DU72" s="1469"/>
      <c r="DV72" s="1469"/>
      <c r="DW72" s="183"/>
      <c r="DX72" s="189"/>
      <c r="DY72" s="1469" t="s">
        <v>70</v>
      </c>
      <c r="DZ72" s="1469"/>
      <c r="EA72" s="1469"/>
      <c r="EB72" s="1469"/>
      <c r="EC72" s="1469"/>
      <c r="ED72" s="183"/>
      <c r="EE72" s="191"/>
      <c r="EF72" s="1477" t="s">
        <v>71</v>
      </c>
      <c r="EG72" s="1477"/>
      <c r="EH72" s="1477"/>
      <c r="EI72" s="1477"/>
      <c r="EJ72" s="1477"/>
      <c r="EK72" s="232"/>
      <c r="EL72" s="205"/>
      <c r="EM72" s="4" t="str">
        <f>IF(AND($AN$13=TRUE,DN72=""),"未入力","")</f>
        <v/>
      </c>
      <c r="EN72" s="6" t="b">
        <v>0</v>
      </c>
      <c r="EO72" s="6" t="b">
        <v>0</v>
      </c>
      <c r="EP72" s="6" t="b">
        <v>0</v>
      </c>
      <c r="EQ72" s="6" t="b">
        <v>0</v>
      </c>
      <c r="ES72" s="225"/>
      <c r="FA72" s="177"/>
      <c r="FB72" s="1468" t="s">
        <v>2272</v>
      </c>
      <c r="FC72" s="1469"/>
      <c r="FD72" s="1469"/>
      <c r="FE72" s="1469"/>
      <c r="FF72" s="1469"/>
      <c r="FG72" s="1469"/>
      <c r="FH72" s="1469"/>
      <c r="FI72" s="1526"/>
      <c r="FJ72" s="182"/>
      <c r="FK72" s="1469" t="s">
        <v>68</v>
      </c>
      <c r="FL72" s="1469"/>
      <c r="FM72" s="1469"/>
      <c r="FN72" s="1469"/>
      <c r="FO72" s="1469"/>
      <c r="FP72" s="2147"/>
      <c r="FQ72" s="189"/>
      <c r="FR72" s="1469" t="s">
        <v>69</v>
      </c>
      <c r="FS72" s="1469"/>
      <c r="FT72" s="1469"/>
      <c r="FU72" s="1469"/>
      <c r="FV72" s="1469"/>
      <c r="FW72" s="183"/>
      <c r="FX72" s="189"/>
      <c r="FY72" s="1469" t="s">
        <v>70</v>
      </c>
      <c r="FZ72" s="1469"/>
      <c r="GA72" s="1469"/>
      <c r="GB72" s="1469"/>
      <c r="GC72" s="1469"/>
      <c r="GD72" s="183"/>
      <c r="GE72" s="191"/>
      <c r="GF72" s="1477" t="s">
        <v>71</v>
      </c>
      <c r="GG72" s="1477"/>
      <c r="GH72" s="1477"/>
      <c r="GI72" s="1477"/>
      <c r="GJ72" s="1477"/>
      <c r="GK72" s="232"/>
      <c r="GL72" s="205"/>
      <c r="GM72" s="4" t="str">
        <f>IF(AND($AN$13=TRUE,FN72=""),"未入力","")</f>
        <v/>
      </c>
      <c r="GN72" s="6" t="b">
        <v>0</v>
      </c>
      <c r="GO72" s="6" t="b">
        <v>0</v>
      </c>
      <c r="GP72" s="6" t="b">
        <v>0</v>
      </c>
      <c r="GQ72" s="6" t="b">
        <v>0</v>
      </c>
    </row>
    <row r="73" spans="1:199" ht="20.100000000000001" customHeight="1">
      <c r="A73" s="177"/>
      <c r="B73" s="1468" t="s">
        <v>2273</v>
      </c>
      <c r="C73" s="1469"/>
      <c r="D73" s="1469"/>
      <c r="E73" s="1469"/>
      <c r="F73" s="1469"/>
      <c r="G73" s="1469"/>
      <c r="H73" s="1469"/>
      <c r="I73" s="1526"/>
      <c r="J73" s="1460"/>
      <c r="K73" s="1461"/>
      <c r="L73" s="1461"/>
      <c r="M73" s="1461"/>
      <c r="N73" s="1461"/>
      <c r="O73" s="183" t="s">
        <v>72</v>
      </c>
      <c r="P73" s="183"/>
      <c r="Q73" s="1558"/>
      <c r="R73" s="1461"/>
      <c r="S73" s="1461"/>
      <c r="T73" s="1461"/>
      <c r="U73" s="1461"/>
      <c r="V73" s="183" t="s">
        <v>72</v>
      </c>
      <c r="W73" s="183"/>
      <c r="X73" s="1558"/>
      <c r="Y73" s="1461"/>
      <c r="Z73" s="1461"/>
      <c r="AA73" s="1461"/>
      <c r="AB73" s="1461"/>
      <c r="AC73" s="183" t="s">
        <v>72</v>
      </c>
      <c r="AD73" s="183"/>
      <c r="AE73" s="1522"/>
      <c r="AF73" s="1443"/>
      <c r="AG73" s="1443"/>
      <c r="AH73" s="1443"/>
      <c r="AI73" s="1443"/>
      <c r="AJ73" s="3" t="s">
        <v>72</v>
      </c>
      <c r="AK73" s="3"/>
      <c r="AL73" s="205"/>
      <c r="AM73" s="4"/>
      <c r="AS73" s="225"/>
      <c r="BA73" s="177"/>
      <c r="BB73" s="1468" t="s">
        <v>2273</v>
      </c>
      <c r="BC73" s="1469"/>
      <c r="BD73" s="1469"/>
      <c r="BE73" s="1469"/>
      <c r="BF73" s="1469"/>
      <c r="BG73" s="1469"/>
      <c r="BH73" s="1469"/>
      <c r="BI73" s="1526"/>
      <c r="BJ73" s="1460"/>
      <c r="BK73" s="1461"/>
      <c r="BL73" s="1461"/>
      <c r="BM73" s="1461"/>
      <c r="BN73" s="1461"/>
      <c r="BO73" s="183" t="s">
        <v>72</v>
      </c>
      <c r="BP73" s="183"/>
      <c r="BQ73" s="1558"/>
      <c r="BR73" s="1461"/>
      <c r="BS73" s="1461"/>
      <c r="BT73" s="1461"/>
      <c r="BU73" s="1461"/>
      <c r="BV73" s="183" t="s">
        <v>72</v>
      </c>
      <c r="BW73" s="183"/>
      <c r="BX73" s="1558"/>
      <c r="BY73" s="1461"/>
      <c r="BZ73" s="1461"/>
      <c r="CA73" s="1461"/>
      <c r="CB73" s="1461"/>
      <c r="CC73" s="183" t="s">
        <v>72</v>
      </c>
      <c r="CD73" s="183"/>
      <c r="CE73" s="1522"/>
      <c r="CF73" s="1443"/>
      <c r="CG73" s="1443"/>
      <c r="CH73" s="1443"/>
      <c r="CI73" s="1443"/>
      <c r="CJ73" s="3" t="s">
        <v>72</v>
      </c>
      <c r="CK73" s="3"/>
      <c r="CL73" s="205"/>
      <c r="CM73" s="4"/>
      <c r="CS73" s="225"/>
      <c r="DA73" s="177"/>
      <c r="DB73" s="1468" t="s">
        <v>2273</v>
      </c>
      <c r="DC73" s="1469"/>
      <c r="DD73" s="1469"/>
      <c r="DE73" s="1469"/>
      <c r="DF73" s="1469"/>
      <c r="DG73" s="1469"/>
      <c r="DH73" s="1469"/>
      <c r="DI73" s="1526"/>
      <c r="DJ73" s="1460"/>
      <c r="DK73" s="1461"/>
      <c r="DL73" s="1461"/>
      <c r="DM73" s="1461"/>
      <c r="DN73" s="1461"/>
      <c r="DO73" s="183" t="s">
        <v>72</v>
      </c>
      <c r="DP73" s="183"/>
      <c r="DQ73" s="1558"/>
      <c r="DR73" s="1461"/>
      <c r="DS73" s="1461"/>
      <c r="DT73" s="1461"/>
      <c r="DU73" s="1461"/>
      <c r="DV73" s="183" t="s">
        <v>72</v>
      </c>
      <c r="DW73" s="183"/>
      <c r="DX73" s="1558"/>
      <c r="DY73" s="1461"/>
      <c r="DZ73" s="1461"/>
      <c r="EA73" s="1461"/>
      <c r="EB73" s="1461"/>
      <c r="EC73" s="183" t="s">
        <v>72</v>
      </c>
      <c r="ED73" s="183"/>
      <c r="EE73" s="1522"/>
      <c r="EF73" s="1443"/>
      <c r="EG73" s="1443"/>
      <c r="EH73" s="1443"/>
      <c r="EI73" s="1443"/>
      <c r="EJ73" s="3" t="s">
        <v>72</v>
      </c>
      <c r="EK73" s="3"/>
      <c r="EL73" s="205"/>
      <c r="EM73" s="4"/>
      <c r="ES73" s="225"/>
      <c r="FA73" s="177"/>
      <c r="FB73" s="1468" t="s">
        <v>2273</v>
      </c>
      <c r="FC73" s="1469"/>
      <c r="FD73" s="1469"/>
      <c r="FE73" s="1469"/>
      <c r="FF73" s="1469"/>
      <c r="FG73" s="1469"/>
      <c r="FH73" s="1469"/>
      <c r="FI73" s="1526"/>
      <c r="FJ73" s="1460"/>
      <c r="FK73" s="1461"/>
      <c r="FL73" s="1461"/>
      <c r="FM73" s="1461"/>
      <c r="FN73" s="1461"/>
      <c r="FO73" s="183" t="s">
        <v>72</v>
      </c>
      <c r="FP73" s="183"/>
      <c r="FQ73" s="1558"/>
      <c r="FR73" s="1461"/>
      <c r="FS73" s="1461"/>
      <c r="FT73" s="1461"/>
      <c r="FU73" s="1461"/>
      <c r="FV73" s="183" t="s">
        <v>72</v>
      </c>
      <c r="FW73" s="183"/>
      <c r="FX73" s="1558"/>
      <c r="FY73" s="1461"/>
      <c r="FZ73" s="1461"/>
      <c r="GA73" s="1461"/>
      <c r="GB73" s="1461"/>
      <c r="GC73" s="183" t="s">
        <v>72</v>
      </c>
      <c r="GD73" s="183"/>
      <c r="GE73" s="1522"/>
      <c r="GF73" s="1443"/>
      <c r="GG73" s="1443"/>
      <c r="GH73" s="1443"/>
      <c r="GI73" s="1443"/>
      <c r="GJ73" s="3" t="s">
        <v>72</v>
      </c>
      <c r="GK73" s="3"/>
      <c r="GL73" s="205"/>
      <c r="GM73" s="4"/>
    </row>
    <row r="74" spans="1:199" ht="27" customHeight="1">
      <c r="A74" s="177"/>
      <c r="B74" s="1565" t="s">
        <v>2274</v>
      </c>
      <c r="C74" s="1566"/>
      <c r="D74" s="1566"/>
      <c r="E74" s="1566"/>
      <c r="F74" s="1566"/>
      <c r="G74" s="1566"/>
      <c r="H74" s="1566"/>
      <c r="I74" s="1567"/>
      <c r="J74" s="1448"/>
      <c r="K74" s="1443"/>
      <c r="L74" s="1443"/>
      <c r="M74" s="1443"/>
      <c r="N74" s="1443"/>
      <c r="O74" s="183" t="s">
        <v>47</v>
      </c>
      <c r="P74" s="183"/>
      <c r="Q74" s="1522"/>
      <c r="R74" s="1443"/>
      <c r="S74" s="1443"/>
      <c r="T74" s="1443"/>
      <c r="U74" s="1443"/>
      <c r="V74" s="183" t="s">
        <v>47</v>
      </c>
      <c r="W74" s="183"/>
      <c r="X74" s="1522"/>
      <c r="Y74" s="1443"/>
      <c r="Z74" s="1443"/>
      <c r="AA74" s="1443"/>
      <c r="AB74" s="1443"/>
      <c r="AC74" s="183" t="s">
        <v>47</v>
      </c>
      <c r="AD74" s="183"/>
      <c r="AE74" s="1522"/>
      <c r="AF74" s="1443"/>
      <c r="AG74" s="1443"/>
      <c r="AH74" s="1443"/>
      <c r="AI74" s="1443"/>
      <c r="AJ74" s="183" t="s">
        <v>47</v>
      </c>
      <c r="AK74" s="183"/>
      <c r="AL74" s="205"/>
      <c r="AM74" s="4"/>
      <c r="AS74" s="225"/>
      <c r="BA74" s="177"/>
      <c r="BB74" s="1565" t="s">
        <v>2274</v>
      </c>
      <c r="BC74" s="1566"/>
      <c r="BD74" s="1566"/>
      <c r="BE74" s="1566"/>
      <c r="BF74" s="1566"/>
      <c r="BG74" s="1566"/>
      <c r="BH74" s="1566"/>
      <c r="BI74" s="1567"/>
      <c r="BJ74" s="1448"/>
      <c r="BK74" s="1443"/>
      <c r="BL74" s="1443"/>
      <c r="BM74" s="1443"/>
      <c r="BN74" s="1443"/>
      <c r="BO74" s="183" t="s">
        <v>47</v>
      </c>
      <c r="BP74" s="183"/>
      <c r="BQ74" s="1522"/>
      <c r="BR74" s="1443"/>
      <c r="BS74" s="1443"/>
      <c r="BT74" s="1443"/>
      <c r="BU74" s="1443"/>
      <c r="BV74" s="183" t="s">
        <v>47</v>
      </c>
      <c r="BW74" s="183"/>
      <c r="BX74" s="1522"/>
      <c r="BY74" s="1443"/>
      <c r="BZ74" s="1443"/>
      <c r="CA74" s="1443"/>
      <c r="CB74" s="1443"/>
      <c r="CC74" s="183" t="s">
        <v>47</v>
      </c>
      <c r="CD74" s="183"/>
      <c r="CE74" s="1522"/>
      <c r="CF74" s="1443"/>
      <c r="CG74" s="1443"/>
      <c r="CH74" s="1443"/>
      <c r="CI74" s="1443"/>
      <c r="CJ74" s="183" t="s">
        <v>47</v>
      </c>
      <c r="CK74" s="183"/>
      <c r="CL74" s="205"/>
      <c r="CM74" s="4"/>
      <c r="CS74" s="225"/>
      <c r="DA74" s="177"/>
      <c r="DB74" s="1565" t="s">
        <v>2274</v>
      </c>
      <c r="DC74" s="1566"/>
      <c r="DD74" s="1566"/>
      <c r="DE74" s="1566"/>
      <c r="DF74" s="1566"/>
      <c r="DG74" s="1566"/>
      <c r="DH74" s="1566"/>
      <c r="DI74" s="1567"/>
      <c r="DJ74" s="1448"/>
      <c r="DK74" s="1443"/>
      <c r="DL74" s="1443"/>
      <c r="DM74" s="1443"/>
      <c r="DN74" s="1443"/>
      <c r="DO74" s="183" t="s">
        <v>47</v>
      </c>
      <c r="DP74" s="183"/>
      <c r="DQ74" s="1522"/>
      <c r="DR74" s="1443"/>
      <c r="DS74" s="1443"/>
      <c r="DT74" s="1443"/>
      <c r="DU74" s="1443"/>
      <c r="DV74" s="183" t="s">
        <v>47</v>
      </c>
      <c r="DW74" s="183"/>
      <c r="DX74" s="1522"/>
      <c r="DY74" s="1443"/>
      <c r="DZ74" s="1443"/>
      <c r="EA74" s="1443"/>
      <c r="EB74" s="1443"/>
      <c r="EC74" s="183" t="s">
        <v>47</v>
      </c>
      <c r="ED74" s="183"/>
      <c r="EE74" s="1522"/>
      <c r="EF74" s="1443"/>
      <c r="EG74" s="1443"/>
      <c r="EH74" s="1443"/>
      <c r="EI74" s="1443"/>
      <c r="EJ74" s="183" t="s">
        <v>47</v>
      </c>
      <c r="EK74" s="183"/>
      <c r="EL74" s="205"/>
      <c r="EM74" s="4"/>
      <c r="ES74" s="225"/>
      <c r="FA74" s="177"/>
      <c r="FB74" s="1565" t="s">
        <v>2274</v>
      </c>
      <c r="FC74" s="1566"/>
      <c r="FD74" s="1566"/>
      <c r="FE74" s="1566"/>
      <c r="FF74" s="1566"/>
      <c r="FG74" s="1566"/>
      <c r="FH74" s="1566"/>
      <c r="FI74" s="1567"/>
      <c r="FJ74" s="1448"/>
      <c r="FK74" s="1443"/>
      <c r="FL74" s="1443"/>
      <c r="FM74" s="1443"/>
      <c r="FN74" s="1443"/>
      <c r="FO74" s="183" t="s">
        <v>47</v>
      </c>
      <c r="FP74" s="183"/>
      <c r="FQ74" s="1522"/>
      <c r="FR74" s="1443"/>
      <c r="FS74" s="1443"/>
      <c r="FT74" s="1443"/>
      <c r="FU74" s="1443"/>
      <c r="FV74" s="183" t="s">
        <v>47</v>
      </c>
      <c r="FW74" s="183"/>
      <c r="FX74" s="1522"/>
      <c r="FY74" s="1443"/>
      <c r="FZ74" s="1443"/>
      <c r="GA74" s="1443"/>
      <c r="GB74" s="1443"/>
      <c r="GC74" s="183" t="s">
        <v>47</v>
      </c>
      <c r="GD74" s="183"/>
      <c r="GE74" s="1522"/>
      <c r="GF74" s="1443"/>
      <c r="GG74" s="1443"/>
      <c r="GH74" s="1443"/>
      <c r="GI74" s="1443"/>
      <c r="GJ74" s="183" t="s">
        <v>47</v>
      </c>
      <c r="GK74" s="183"/>
      <c r="GL74" s="205"/>
      <c r="GM74" s="4"/>
    </row>
    <row r="75" spans="1:199" ht="3.95" customHeight="1">
      <c r="A75" s="179"/>
      <c r="B75" s="239"/>
      <c r="C75" s="239"/>
      <c r="D75" s="239"/>
      <c r="E75" s="239"/>
      <c r="F75" s="239"/>
      <c r="G75" s="239"/>
      <c r="H75" s="239"/>
      <c r="I75" s="239"/>
      <c r="J75" s="244"/>
      <c r="K75" s="244"/>
      <c r="L75" s="244"/>
      <c r="M75" s="244"/>
      <c r="N75" s="244"/>
      <c r="O75" s="244"/>
      <c r="P75" s="244"/>
      <c r="Q75" s="244"/>
      <c r="R75" s="244"/>
      <c r="S75" s="244"/>
      <c r="T75" s="244"/>
      <c r="U75" s="244"/>
      <c r="V75" s="244"/>
      <c r="W75" s="244"/>
      <c r="X75" s="244"/>
      <c r="Y75" s="244"/>
      <c r="Z75" s="244"/>
      <c r="AA75" s="244"/>
      <c r="AB75" s="244"/>
      <c r="AC75" s="244"/>
      <c r="AD75" s="244"/>
      <c r="AE75" s="244"/>
      <c r="AF75" s="244"/>
      <c r="AG75" s="244"/>
      <c r="AH75" s="244"/>
      <c r="AI75" s="244"/>
      <c r="AJ75" s="7"/>
      <c r="AK75" s="7"/>
      <c r="AL75" s="180"/>
      <c r="AM75" s="4"/>
      <c r="AS75" s="225"/>
      <c r="BA75" s="179"/>
      <c r="BB75" s="239"/>
      <c r="BC75" s="239"/>
      <c r="BD75" s="239"/>
      <c r="BE75" s="239"/>
      <c r="BF75" s="239"/>
      <c r="BG75" s="239"/>
      <c r="BH75" s="239"/>
      <c r="BI75" s="239"/>
      <c r="BJ75" s="244"/>
      <c r="BK75" s="244"/>
      <c r="BL75" s="244"/>
      <c r="BM75" s="244"/>
      <c r="BN75" s="244"/>
      <c r="BO75" s="244"/>
      <c r="BP75" s="244"/>
      <c r="BQ75" s="244"/>
      <c r="BR75" s="244"/>
      <c r="BS75" s="244"/>
      <c r="BT75" s="244"/>
      <c r="BU75" s="244"/>
      <c r="BV75" s="244"/>
      <c r="BW75" s="244"/>
      <c r="BX75" s="244"/>
      <c r="BY75" s="244"/>
      <c r="BZ75" s="244"/>
      <c r="CA75" s="244"/>
      <c r="CB75" s="244"/>
      <c r="CC75" s="244"/>
      <c r="CD75" s="244"/>
      <c r="CE75" s="244"/>
      <c r="CF75" s="244"/>
      <c r="CG75" s="244"/>
      <c r="CH75" s="244"/>
      <c r="CI75" s="244"/>
      <c r="CJ75" s="7"/>
      <c r="CK75" s="7"/>
      <c r="CL75" s="180"/>
      <c r="CM75" s="4"/>
      <c r="CS75" s="225"/>
      <c r="DA75" s="179"/>
      <c r="DB75" s="239"/>
      <c r="DC75" s="239"/>
      <c r="DD75" s="239"/>
      <c r="DE75" s="239"/>
      <c r="DF75" s="239"/>
      <c r="DG75" s="239"/>
      <c r="DH75" s="239"/>
      <c r="DI75" s="239"/>
      <c r="DJ75" s="244"/>
      <c r="DK75" s="244"/>
      <c r="DL75" s="244"/>
      <c r="DM75" s="244"/>
      <c r="DN75" s="244"/>
      <c r="DO75" s="244"/>
      <c r="DP75" s="244"/>
      <c r="DQ75" s="244"/>
      <c r="DR75" s="244"/>
      <c r="DS75" s="244"/>
      <c r="DT75" s="244"/>
      <c r="DU75" s="244"/>
      <c r="DV75" s="244"/>
      <c r="DW75" s="244"/>
      <c r="DX75" s="244"/>
      <c r="DY75" s="244"/>
      <c r="DZ75" s="244"/>
      <c r="EA75" s="244"/>
      <c r="EB75" s="244"/>
      <c r="EC75" s="244"/>
      <c r="ED75" s="244"/>
      <c r="EE75" s="244"/>
      <c r="EF75" s="244"/>
      <c r="EG75" s="244"/>
      <c r="EH75" s="244"/>
      <c r="EI75" s="244"/>
      <c r="EJ75" s="7"/>
      <c r="EK75" s="7"/>
      <c r="EL75" s="180"/>
      <c r="EM75" s="4"/>
      <c r="ES75" s="225"/>
      <c r="FA75" s="179"/>
      <c r="FB75" s="239"/>
      <c r="FC75" s="239"/>
      <c r="FD75" s="239"/>
      <c r="FE75" s="239"/>
      <c r="FF75" s="239"/>
      <c r="FG75" s="239"/>
      <c r="FH75" s="239"/>
      <c r="FI75" s="239"/>
      <c r="FJ75" s="244"/>
      <c r="FK75" s="244"/>
      <c r="FL75" s="244"/>
      <c r="FM75" s="244"/>
      <c r="FN75" s="244"/>
      <c r="FO75" s="244"/>
      <c r="FP75" s="244"/>
      <c r="FQ75" s="244"/>
      <c r="FR75" s="244"/>
      <c r="FS75" s="244"/>
      <c r="FT75" s="244"/>
      <c r="FU75" s="244"/>
      <c r="FV75" s="244"/>
      <c r="FW75" s="244"/>
      <c r="FX75" s="244"/>
      <c r="FY75" s="244"/>
      <c r="FZ75" s="244"/>
      <c r="GA75" s="244"/>
      <c r="GB75" s="244"/>
      <c r="GC75" s="244"/>
      <c r="GD75" s="244"/>
      <c r="GE75" s="244"/>
      <c r="GF75" s="244"/>
      <c r="GG75" s="244"/>
      <c r="GH75" s="244"/>
      <c r="GI75" s="244"/>
      <c r="GJ75" s="7"/>
      <c r="GK75" s="7"/>
      <c r="GL75" s="180"/>
      <c r="GM75" s="4"/>
    </row>
    <row r="76" spans="1:199" ht="3.95" customHeight="1">
      <c r="A76" s="3"/>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3"/>
      <c r="AM76" s="4"/>
      <c r="BA76" s="3"/>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3"/>
      <c r="CM76" s="4"/>
    </row>
    <row r="77" spans="1:199" ht="15" customHeight="1"/>
    <row r="78" spans="1:199" ht="15" customHeight="1"/>
    <row r="79" spans="1:199" ht="15" customHeight="1"/>
    <row r="80" spans="1:19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 ref="B14:I15"/>
    <mergeCell ref="J14:R15"/>
    <mergeCell ref="S14:AA15"/>
    <mergeCell ref="AB14:AJ15"/>
    <mergeCell ref="B16:I16"/>
    <mergeCell ref="K16:O16"/>
    <mergeCell ref="P16:Q16"/>
    <mergeCell ref="T16:X16"/>
    <mergeCell ref="Y16:Z16"/>
    <mergeCell ref="AC16:AG16"/>
    <mergeCell ref="AH16:AI16"/>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AC23:AE23"/>
    <mergeCell ref="AF23:AI23"/>
    <mergeCell ref="AF20:AJ20"/>
    <mergeCell ref="K21:M21"/>
    <mergeCell ref="N21:Q21"/>
    <mergeCell ref="T21:V21"/>
    <mergeCell ref="W21:Z21"/>
    <mergeCell ref="AC21:AE21"/>
    <mergeCell ref="AF21:AI21"/>
    <mergeCell ref="K25:M25"/>
    <mergeCell ref="N25:Q25"/>
    <mergeCell ref="T25:V25"/>
    <mergeCell ref="W25:Z25"/>
    <mergeCell ref="AC25:AE25"/>
    <mergeCell ref="AF25:AI25"/>
    <mergeCell ref="K24:M24"/>
    <mergeCell ref="N24:R24"/>
    <mergeCell ref="T24:V24"/>
    <mergeCell ref="W24:AA24"/>
    <mergeCell ref="AC24:AE24"/>
    <mergeCell ref="AF24:AJ24"/>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B43:I44"/>
    <mergeCell ref="S43:W43"/>
    <mergeCell ref="Z43:AI43"/>
    <mergeCell ref="K44:R44"/>
    <mergeCell ref="U44:X44"/>
    <mergeCell ref="B45:I45"/>
    <mergeCell ref="K45:O45"/>
    <mergeCell ref="R45:W45"/>
    <mergeCell ref="Y45:AD45"/>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9:I49"/>
    <mergeCell ref="J49:N49"/>
    <mergeCell ref="Q49:U49"/>
    <mergeCell ref="X49:AB49"/>
    <mergeCell ref="AE49:AI49"/>
    <mergeCell ref="B50:I50"/>
    <mergeCell ref="J50:N50"/>
    <mergeCell ref="Q50:U50"/>
    <mergeCell ref="X50:AB50"/>
    <mergeCell ref="AE50:AI5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59:I59"/>
    <mergeCell ref="K59:P59"/>
    <mergeCell ref="R59:W59"/>
    <mergeCell ref="Y59:AC59"/>
    <mergeCell ref="AE59:AI59"/>
    <mergeCell ref="B60:I60"/>
    <mergeCell ref="K60:P60"/>
    <mergeCell ref="R60:V60"/>
    <mergeCell ref="Y60:AC60"/>
    <mergeCell ref="AF60:AJ60"/>
    <mergeCell ref="B61:I61"/>
    <mergeCell ref="J61:N61"/>
    <mergeCell ref="Q61:U61"/>
    <mergeCell ref="X61:AB61"/>
    <mergeCell ref="AE61:AI61"/>
    <mergeCell ref="B62:I62"/>
    <mergeCell ref="J62:N62"/>
    <mergeCell ref="Q62:U62"/>
    <mergeCell ref="X62:AB62"/>
    <mergeCell ref="AE62:AI6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71:I71"/>
    <mergeCell ref="K71:P71"/>
    <mergeCell ref="R71:W71"/>
    <mergeCell ref="Y71:AC71"/>
    <mergeCell ref="AE71:AI71"/>
    <mergeCell ref="B72:I72"/>
    <mergeCell ref="K72:P72"/>
    <mergeCell ref="R72:V72"/>
    <mergeCell ref="Y72:AC72"/>
    <mergeCell ref="AF72:AJ72"/>
    <mergeCell ref="B73:I73"/>
    <mergeCell ref="J73:N73"/>
    <mergeCell ref="Q73:U73"/>
    <mergeCell ref="X73:AB73"/>
    <mergeCell ref="AE73:AI73"/>
    <mergeCell ref="B74:I74"/>
    <mergeCell ref="J74:N74"/>
    <mergeCell ref="Q74:U74"/>
    <mergeCell ref="X74:AB74"/>
    <mergeCell ref="AE74:AI74"/>
    <mergeCell ref="BB10:BI10"/>
    <mergeCell ref="BJ10:BR10"/>
    <mergeCell ref="BS10:CA10"/>
    <mergeCell ref="CB10:CJ10"/>
    <mergeCell ref="BB11:BI11"/>
    <mergeCell ref="BJ11:BR11"/>
    <mergeCell ref="BS11:CA11"/>
    <mergeCell ref="CB11:CJ11"/>
    <mergeCell ref="BD1:CI1"/>
    <mergeCell ref="BB12:BI13"/>
    <mergeCell ref="BJ12:BR12"/>
    <mergeCell ref="BS12:CA12"/>
    <mergeCell ref="CB12:CJ12"/>
    <mergeCell ref="BJ13:BR13"/>
    <mergeCell ref="BS13:CA13"/>
    <mergeCell ref="CB13:CJ13"/>
    <mergeCell ref="BB14:BI15"/>
    <mergeCell ref="BJ14:BR15"/>
    <mergeCell ref="BS14:CA15"/>
    <mergeCell ref="CB14:CJ15"/>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BB31:BI32"/>
    <mergeCell ref="BK31:BP31"/>
    <mergeCell ref="BT31:BY31"/>
    <mergeCell ref="CC31:CH31"/>
    <mergeCell ref="BM32:BO32"/>
    <mergeCell ref="BP32:BQ32"/>
    <mergeCell ref="BV32:BX32"/>
    <mergeCell ref="BY32:BZ32"/>
    <mergeCell ref="CE32:CG32"/>
    <mergeCell ref="CH32:CI32"/>
    <mergeCell ref="BA37:CJ37"/>
    <mergeCell ref="BB41:BI41"/>
    <mergeCell ref="BJ41:BP41"/>
    <mergeCell ref="BB42:BI42"/>
    <mergeCell ref="BB43:BI44"/>
    <mergeCell ref="BS43:BW43"/>
    <mergeCell ref="BZ43:CI43"/>
    <mergeCell ref="BK44:BR44"/>
    <mergeCell ref="BU44:BX44"/>
    <mergeCell ref="BB45:BI45"/>
    <mergeCell ref="BK45:BO45"/>
    <mergeCell ref="BR45:BW45"/>
    <mergeCell ref="BY45:CD45"/>
    <mergeCell ref="BB46:BI46"/>
    <mergeCell ref="BK46:BO46"/>
    <mergeCell ref="BR46:BW46"/>
    <mergeCell ref="BY46:CD46"/>
    <mergeCell ref="BB47:BI47"/>
    <mergeCell ref="BK47:BP47"/>
    <mergeCell ref="BR47:BW47"/>
    <mergeCell ref="BY47:CC47"/>
    <mergeCell ref="CE47:CI47"/>
    <mergeCell ref="BB48:BI48"/>
    <mergeCell ref="BK48:BP48"/>
    <mergeCell ref="BR48:BV48"/>
    <mergeCell ref="BY48:CC48"/>
    <mergeCell ref="CF48:CJ48"/>
    <mergeCell ref="BB49:BI49"/>
    <mergeCell ref="BJ49:BN49"/>
    <mergeCell ref="BQ49:BU49"/>
    <mergeCell ref="BX49:CB49"/>
    <mergeCell ref="CE49:CI4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BB57:BI57"/>
    <mergeCell ref="BK57:BO57"/>
    <mergeCell ref="BR57:BW57"/>
    <mergeCell ref="BY57:CD57"/>
    <mergeCell ref="BB58:BI58"/>
    <mergeCell ref="BK58:BO58"/>
    <mergeCell ref="BR58:BW58"/>
    <mergeCell ref="BY58:CD58"/>
    <mergeCell ref="BB59:BI59"/>
    <mergeCell ref="BK59:BP59"/>
    <mergeCell ref="BR59:BW59"/>
    <mergeCell ref="BY59:CC59"/>
    <mergeCell ref="CE59:CI59"/>
    <mergeCell ref="BB60:BI60"/>
    <mergeCell ref="BK60:BP60"/>
    <mergeCell ref="BR60:BV60"/>
    <mergeCell ref="BY60:CC60"/>
    <mergeCell ref="CF60:CJ60"/>
    <mergeCell ref="BB61:BI61"/>
    <mergeCell ref="BJ61:BN61"/>
    <mergeCell ref="BQ61:BU61"/>
    <mergeCell ref="BX61:CB61"/>
    <mergeCell ref="CE61:CI6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BB69:BI69"/>
    <mergeCell ref="BK69:BO69"/>
    <mergeCell ref="BR69:BW69"/>
    <mergeCell ref="BY69:CD69"/>
    <mergeCell ref="BB70:BI70"/>
    <mergeCell ref="BK70:BO70"/>
    <mergeCell ref="BR70:BW70"/>
    <mergeCell ref="BY70:CD70"/>
    <mergeCell ref="BB71:BI71"/>
    <mergeCell ref="BK71:BP71"/>
    <mergeCell ref="BR71:BW71"/>
    <mergeCell ref="BY71:CC71"/>
    <mergeCell ref="CE71:CI71"/>
    <mergeCell ref="BB72:BI72"/>
    <mergeCell ref="BK72:BP72"/>
    <mergeCell ref="BR72:BV72"/>
    <mergeCell ref="BY72:CC72"/>
    <mergeCell ref="CF72:CJ72"/>
    <mergeCell ref="BB73:BI73"/>
    <mergeCell ref="BJ73:BN73"/>
    <mergeCell ref="BQ73:BU73"/>
    <mergeCell ref="BX73:CB73"/>
    <mergeCell ref="CE73:CI7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DS14:EA15"/>
    <mergeCell ref="EB14:EJ15"/>
    <mergeCell ref="DB16:DI16"/>
    <mergeCell ref="DK16:DO16"/>
    <mergeCell ref="DP16:DQ16"/>
    <mergeCell ref="DT16:DX16"/>
    <mergeCell ref="DY16:DZ16"/>
    <mergeCell ref="EC16:EG16"/>
    <mergeCell ref="EH16:EI16"/>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25:DV25"/>
    <mergeCell ref="DW25:DZ25"/>
    <mergeCell ref="EC25:EE25"/>
    <mergeCell ref="EF25:EI25"/>
    <mergeCell ref="DB26:DI28"/>
    <mergeCell ref="DK26:DO26"/>
    <mergeCell ref="DP26:DQ26"/>
    <mergeCell ref="DT26:DX26"/>
    <mergeCell ref="DY26:DZ26"/>
    <mergeCell ref="EC26:EG26"/>
    <mergeCell ref="EH26:EI2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Z43:EI43"/>
    <mergeCell ref="DK44:DR44"/>
    <mergeCell ref="DU44:DX44"/>
    <mergeCell ref="DB45:DI45"/>
    <mergeCell ref="DK45:DO45"/>
    <mergeCell ref="DR45:DW45"/>
    <mergeCell ref="DY45:ED45"/>
    <mergeCell ref="DB46:DI46"/>
    <mergeCell ref="DK46:DO46"/>
    <mergeCell ref="DR46:DW46"/>
    <mergeCell ref="DY46:ED46"/>
    <mergeCell ref="DB47:DI47"/>
    <mergeCell ref="DK47:DP47"/>
    <mergeCell ref="DR47:DW47"/>
    <mergeCell ref="DY47:EC47"/>
    <mergeCell ref="EE47:EI47"/>
    <mergeCell ref="DB48:DI48"/>
    <mergeCell ref="DK48:DP48"/>
    <mergeCell ref="DR48:DV48"/>
    <mergeCell ref="DY48:EC48"/>
    <mergeCell ref="EF48:EJ48"/>
    <mergeCell ref="DB49:DI49"/>
    <mergeCell ref="DJ49:DN49"/>
    <mergeCell ref="DQ49:DU49"/>
    <mergeCell ref="DX49:EB49"/>
    <mergeCell ref="EE49:EI49"/>
    <mergeCell ref="DB50:DI50"/>
    <mergeCell ref="DJ50:DN50"/>
    <mergeCell ref="DQ50:DU50"/>
    <mergeCell ref="DX50:EB50"/>
    <mergeCell ref="EE50:EI50"/>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58:DI58"/>
    <mergeCell ref="DK58:DO58"/>
    <mergeCell ref="DR58:DW58"/>
    <mergeCell ref="DY58:ED58"/>
    <mergeCell ref="DB59:DI59"/>
    <mergeCell ref="DK59:DP59"/>
    <mergeCell ref="DR59:DW59"/>
    <mergeCell ref="DY59:EC59"/>
    <mergeCell ref="EE59:EI59"/>
    <mergeCell ref="DB60:DI60"/>
    <mergeCell ref="DK60:DP60"/>
    <mergeCell ref="DR60:DV60"/>
    <mergeCell ref="DY60:EC60"/>
    <mergeCell ref="EF60:EJ60"/>
    <mergeCell ref="DB61:DI61"/>
    <mergeCell ref="DJ61:DN61"/>
    <mergeCell ref="DQ61:DU61"/>
    <mergeCell ref="DX61:EB61"/>
    <mergeCell ref="EE61:EI6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FA7:FI7"/>
    <mergeCell ref="FJ7:FR7"/>
    <mergeCell ref="FA9:FK9"/>
    <mergeCell ref="FB10:FI10"/>
    <mergeCell ref="FJ10:FR10"/>
    <mergeCell ref="FS10:GA10"/>
    <mergeCell ref="GB10:GJ10"/>
    <mergeCell ref="FB11:FI11"/>
    <mergeCell ref="FJ11:FR11"/>
    <mergeCell ref="FS11:GA11"/>
    <mergeCell ref="GB11:GJ11"/>
    <mergeCell ref="FB12:FI13"/>
    <mergeCell ref="FJ12:FR12"/>
    <mergeCell ref="FS12:GA12"/>
    <mergeCell ref="GB12:GJ12"/>
    <mergeCell ref="FJ13:FR13"/>
    <mergeCell ref="FS13:GA13"/>
    <mergeCell ref="GB13:GJ13"/>
    <mergeCell ref="FB14:FI15"/>
    <mergeCell ref="FJ14:FR15"/>
    <mergeCell ref="FS14:GA15"/>
    <mergeCell ref="GB14:GJ15"/>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FB31:FI32"/>
    <mergeCell ref="FK31:FP31"/>
    <mergeCell ref="FT31:FY31"/>
    <mergeCell ref="GC31:GH31"/>
    <mergeCell ref="FM32:FO32"/>
    <mergeCell ref="FP32:FQ32"/>
    <mergeCell ref="FV32:FX32"/>
    <mergeCell ref="FY32:FZ32"/>
    <mergeCell ref="GE32:GG32"/>
    <mergeCell ref="GH32:GI32"/>
    <mergeCell ref="FA37:GJ37"/>
    <mergeCell ref="FB41:FI41"/>
    <mergeCell ref="FJ41:FP41"/>
    <mergeCell ref="FB42:FI42"/>
    <mergeCell ref="FB43:FI44"/>
    <mergeCell ref="FS43:FW43"/>
    <mergeCell ref="FZ43:GI43"/>
    <mergeCell ref="FK44:FR44"/>
    <mergeCell ref="FU44:FX44"/>
    <mergeCell ref="FB45:FI45"/>
    <mergeCell ref="FK45:FO45"/>
    <mergeCell ref="FR45:FW45"/>
    <mergeCell ref="FY45:GD45"/>
    <mergeCell ref="FB46:FI46"/>
    <mergeCell ref="FK46:FO46"/>
    <mergeCell ref="FR46:FW46"/>
    <mergeCell ref="FY46:GD46"/>
    <mergeCell ref="FB47:FI47"/>
    <mergeCell ref="FK47:FP47"/>
    <mergeCell ref="FR47:FW47"/>
    <mergeCell ref="FY47:GC47"/>
    <mergeCell ref="GE47:GI47"/>
    <mergeCell ref="FB48:FI48"/>
    <mergeCell ref="FK48:FP48"/>
    <mergeCell ref="FR48:FV48"/>
    <mergeCell ref="FY48:GC48"/>
    <mergeCell ref="GF48:GJ48"/>
    <mergeCell ref="FB49:FI49"/>
    <mergeCell ref="FJ49:FN49"/>
    <mergeCell ref="FQ49:FU49"/>
    <mergeCell ref="FX49:GB49"/>
    <mergeCell ref="GE49:GI4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FB57:FI57"/>
    <mergeCell ref="FK57:FO57"/>
    <mergeCell ref="FR57:FW57"/>
    <mergeCell ref="FY57:GD57"/>
    <mergeCell ref="FB58:FI58"/>
    <mergeCell ref="FK58:FO58"/>
    <mergeCell ref="FR58:FW58"/>
    <mergeCell ref="FY58:GD58"/>
    <mergeCell ref="FB59:FI59"/>
    <mergeCell ref="FK59:FP59"/>
    <mergeCell ref="FR59:FW59"/>
    <mergeCell ref="FY59:GC59"/>
    <mergeCell ref="GE59:GI59"/>
    <mergeCell ref="FB60:FI60"/>
    <mergeCell ref="FK60:FP60"/>
    <mergeCell ref="FR60:FV60"/>
    <mergeCell ref="FY60:GC60"/>
    <mergeCell ref="GF60:GJ60"/>
    <mergeCell ref="FB61:FI61"/>
    <mergeCell ref="FJ61:FN61"/>
    <mergeCell ref="FQ61:FU61"/>
    <mergeCell ref="FX61:GB61"/>
    <mergeCell ref="GE61:GI6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s>
  <phoneticPr fontId="1"/>
  <dataValidations count="6">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xr:uid="{56EB9210-4EFC-485D-937D-E34CE30A3FDD}">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xr:uid="{2AEAEEF3-BBED-45A5-A080-9367323E7D73}">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xr:uid="{D886CE65-BDB4-48AA-ACE9-3B71133331A4}"/>
    <dataValidation type="decimal" operator="greaterThan" allowBlank="1" showInputMessage="1" showErrorMessage="1" sqref="AC19:AF19 K19:N19 T19:W19 CC19:CF19 BK19:BN19 BT19:BW19 EC19:EF19 DK19:DN19 DT19:DW19 GC19:GF19 FK19:FN19 FT19:FW19" xr:uid="{C9E2679D-AE82-41DF-966E-49C6A0BBB201}">
      <formula1>0</formula1>
    </dataValidation>
    <dataValidation type="whole" allowBlank="1" showInputMessage="1" showErrorMessage="1" error="エラー77_x000a_" sqref="K31:P31 T31:Y31 AC31:AH31 BK31:BP31 BT31:BY31 CC31:CH31 DK31:DP31 DT31:DY31 EC31:EH31 FK31:FP31 FT31:FY31 GC31:GH31" xr:uid="{8D98FFCF-A2D9-4A72-95C3-BD365697E98C}">
      <formula1>0</formula1>
      <formula2>100</formula2>
    </dataValidation>
    <dataValidation type="whole" allowBlank="1" showInputMessage="1" showErrorMessage="1" error="エラー07" sqref="T29:Y29 K29:P29 AC29:AH29 BT29:BY29 BK29:BP29 CC29:CH29 DT29:DY29 DK29:DP29 EC29:EH29 FT29:FY29 FK29:FP29 GC29:GH29" xr:uid="{713002E5-2596-4E96-8143-EF5893CBF049}">
      <formula1>1</formula1>
      <formula2>100</formula2>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チェック69">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チェック83">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チェック84">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チェック85">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チェック74">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チェック77">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チェック80">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C8BDA1D-71E6-499A-8A81-CD66D8F12AC3}">
          <x14:formula1>
            <xm:f>用途番号用!$B$2:$B$73</xm:f>
          </x14:formula1>
          <xm:sqref>J12:AJ12 BJ12:CJ12 DJ12:EJ12 FJ12:GJ12</xm:sqref>
        </x14:dataValidation>
        <x14:dataValidation type="list" operator="greaterThan" allowBlank="1" showInputMessage="1" showErrorMessage="1" xr:uid="{D7750787-F74E-4724-BD64-0B1FA396B85C}">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r:uid="{C0585662-A0F3-47C0-8B53-1D2255271EF1}">
          <x14:formula1>
            <xm:f>用途番号用!$C$2:$C$7</xm:f>
          </x14:formula1>
          <xm:sqref>J14:AJ15 BJ14:CJ15 DJ14:EJ15 FJ14:GJ15</xm:sqref>
        </x14:dataValidation>
        <x14:dataValidation type="list" allowBlank="1" showInputMessage="1" showErrorMessage="1" xr:uid="{B5FE9FB6-BA1C-4AD1-B061-37BEC9D4800C}">
          <x14:formula1>
            <xm:f>用途番号用!$A$2:$A$33</xm:f>
          </x14:formula1>
          <xm:sqref>J7:R7 BJ7:BR7 DJ7:DR7 FJ7:FR7</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3:AZ88"/>
  <sheetViews>
    <sheetView topLeftCell="S4" zoomScale="85" zoomScaleNormal="85" zoomScaleSheetLayoutView="70" workbookViewId="0">
      <selection activeCell="Y4" sqref="Y4"/>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3" spans="1:52" ht="14.25" thickBot="1"/>
    <row r="4" spans="1:52" s="14" customFormat="1" ht="176.25" customHeight="1" thickBot="1">
      <c r="A4" s="84" t="s">
        <v>89</v>
      </c>
      <c r="B4" s="85" t="s">
        <v>2096</v>
      </c>
      <c r="C4" s="86" t="s">
        <v>2106</v>
      </c>
      <c r="D4" s="86" t="s">
        <v>2103</v>
      </c>
      <c r="E4" s="86" t="s">
        <v>2104</v>
      </c>
      <c r="F4" s="86" t="s">
        <v>2105</v>
      </c>
      <c r="G4" s="86" t="s">
        <v>2098</v>
      </c>
      <c r="H4" s="86" t="s">
        <v>2099</v>
      </c>
      <c r="I4" s="86" t="s">
        <v>2100</v>
      </c>
      <c r="J4" s="86" t="s">
        <v>2101</v>
      </c>
      <c r="K4" s="86" t="s">
        <v>2097</v>
      </c>
      <c r="L4" s="87" t="s">
        <v>90</v>
      </c>
      <c r="M4" s="85" t="s">
        <v>91</v>
      </c>
      <c r="N4" s="80" t="s">
        <v>2061</v>
      </c>
      <c r="O4" s="80" t="s">
        <v>2063</v>
      </c>
      <c r="P4" s="80" t="s">
        <v>2064</v>
      </c>
      <c r="Q4" s="10" t="s">
        <v>2062</v>
      </c>
      <c r="R4" s="10" t="s">
        <v>2065</v>
      </c>
      <c r="S4" s="10" t="s">
        <v>2066</v>
      </c>
      <c r="T4" s="10" t="s">
        <v>2067</v>
      </c>
      <c r="U4" s="10" t="s">
        <v>2068</v>
      </c>
      <c r="V4" s="10" t="s">
        <v>2069</v>
      </c>
      <c r="W4" s="10" t="s">
        <v>2070</v>
      </c>
      <c r="X4" s="10" t="s">
        <v>2490</v>
      </c>
      <c r="Y4" s="10" t="s">
        <v>2489</v>
      </c>
      <c r="Z4" s="10" t="s">
        <v>2072</v>
      </c>
      <c r="AA4" s="10" t="s">
        <v>2073</v>
      </c>
      <c r="AB4" s="10" t="s">
        <v>2074</v>
      </c>
      <c r="AC4" s="10" t="s">
        <v>2075</v>
      </c>
      <c r="AD4" s="10" t="s">
        <v>2076</v>
      </c>
      <c r="AE4" s="10" t="s">
        <v>2077</v>
      </c>
      <c r="AF4" s="10" t="s">
        <v>2078</v>
      </c>
      <c r="AG4" s="10" t="s">
        <v>2079</v>
      </c>
      <c r="AH4" s="10" t="s">
        <v>2080</v>
      </c>
      <c r="AI4" s="10" t="s">
        <v>2081</v>
      </c>
      <c r="AJ4" s="10" t="s">
        <v>2082</v>
      </c>
      <c r="AK4" s="10" t="s">
        <v>2083</v>
      </c>
      <c r="AL4" s="10" t="s">
        <v>2084</v>
      </c>
      <c r="AM4" s="52" t="s">
        <v>2085</v>
      </c>
      <c r="AN4" s="52" t="s">
        <v>2086</v>
      </c>
      <c r="AO4" s="52" t="s">
        <v>2087</v>
      </c>
      <c r="AP4" s="10" t="s">
        <v>2088</v>
      </c>
      <c r="AQ4" s="10" t="s">
        <v>2089</v>
      </c>
      <c r="AR4" s="13" t="s">
        <v>2090</v>
      </c>
      <c r="AS4" s="13" t="s">
        <v>2438</v>
      </c>
      <c r="AT4" s="13" t="s">
        <v>2439</v>
      </c>
      <c r="AU4" s="13" t="s">
        <v>2440</v>
      </c>
      <c r="AV4" s="13" t="s">
        <v>2441</v>
      </c>
      <c r="AW4" s="13" t="s">
        <v>2442</v>
      </c>
      <c r="AX4" s="13" t="s">
        <v>2443</v>
      </c>
      <c r="AY4" s="13" t="s">
        <v>2436</v>
      </c>
      <c r="AZ4" s="13" t="s">
        <v>2437</v>
      </c>
    </row>
    <row r="5" spans="1:52" s="14" customFormat="1" ht="20.25" hidden="1" customHeight="1" thickBot="1">
      <c r="B5" s="48"/>
      <c r="C5" s="48"/>
      <c r="D5" s="48"/>
      <c r="E5" s="48"/>
      <c r="F5" s="48"/>
      <c r="G5" s="48"/>
      <c r="H5" s="48"/>
      <c r="I5" s="48"/>
      <c r="J5" s="48"/>
      <c r="K5" s="48"/>
      <c r="L5" s="6"/>
      <c r="M5" s="6"/>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9"/>
      <c r="AS5" s="49"/>
      <c r="AT5" s="49"/>
      <c r="AU5" s="49"/>
      <c r="AV5" s="49"/>
      <c r="AW5" s="49"/>
      <c r="AX5" s="49"/>
      <c r="AY5" s="49"/>
      <c r="AZ5" s="49"/>
    </row>
    <row r="6" spans="1:52" s="59" customFormat="1" ht="12.6" customHeight="1">
      <c r="A6" s="53">
        <v>1</v>
      </c>
      <c r="B6" s="54">
        <v>1</v>
      </c>
      <c r="C6" s="54">
        <f>IF('建築工事届（別記第40号様式）'!J84="", "", '建築工事届（別記第40号様式）'!J84)</f>
        <v>1</v>
      </c>
      <c r="D6" s="54">
        <f>IF(C6="",0,1)</f>
        <v>1</v>
      </c>
      <c r="E6" s="54">
        <f>SUM(D6,D10,D14,D18,D22,D26,D30,D34,D38,D42,D46,D50,D54,D58,D62)</f>
        <v>1</v>
      </c>
      <c r="F6" s="54">
        <f>IF(E6&gt;1,D6,0)</f>
        <v>0</v>
      </c>
      <c r="G6" s="54">
        <v>1</v>
      </c>
      <c r="H6" s="54">
        <f>IF(AM6="",0,1)</f>
        <v>0</v>
      </c>
      <c r="I6" s="54">
        <f>SUM(H$6:H6)*H6</f>
        <v>0</v>
      </c>
      <c r="J6" s="54">
        <f>SUM(H$6:H$9)</f>
        <v>0</v>
      </c>
      <c r="K6" s="54">
        <f>IF(J6&gt;1,I6,0)</f>
        <v>0</v>
      </c>
      <c r="L6" s="53">
        <f>IF(AND(D6=1,H6=1),1,IF(AND(D6=1,J6=0,G6=1),1,0))</f>
        <v>1</v>
      </c>
      <c r="M6" s="53">
        <f>IF(L6=0,0,SUM(L$6:L6))</f>
        <v>1</v>
      </c>
      <c r="N6" s="55" t="str">
        <f>'建築工事届（別記第40号様式）'!L60</f>
        <v>1900</v>
      </c>
      <c r="O6" s="55" t="str">
        <f>'建築工事届（別記第40号様式）'!Q60</f>
        <v/>
      </c>
      <c r="P6" s="55" t="e">
        <f>VLOOKUP('建築工事届（別記第40号様式）'!J72&amp;'建築工事届（別記第40号様式）'!O72,'市町村コード (2)'!D:E,2,FALSE)</f>
        <v>#N/A</v>
      </c>
      <c r="Q6" s="55"/>
      <c r="R6" s="61" t="str">
        <f>IF(F6=0,"",C6)</f>
        <v/>
      </c>
      <c r="S6" s="56" t="str">
        <f t="shared" ref="S6:S18" si="0">IF(K6=0,"",K6)</f>
        <v/>
      </c>
      <c r="T6" s="56" t="str">
        <f>IF('建築工事届（別記第40号様式）'!AN65=TRUE,1,IF('建築工事届（別記第40号様式）'!AO65,2,IF('建築工事届（別記第40号様式）'!AP65,3,IF('建築工事届（別記第40号様式）'!AN66,4,IF('建築工事届（別記第40号様式）'!AO66,5,IF('建築工事届（別記第40号様式）'!AP66,6,""))))))</f>
        <v/>
      </c>
      <c r="U6" s="56" t="str">
        <f>IF('建築工事届（別記第40号様式）'!AN67,1,IF('建築工事届（別記第40号様式）'!AO67,2,IF('建築工事届（別記第40号様式）'!AN68,3,IF('建築工事届（別記第40号様式）'!AO68,4,IF('建築工事届（別記第40号様式）'!AP68,5,"")))))</f>
        <v/>
      </c>
      <c r="V6" s="56" t="str">
        <f>IF('建築工事届（別記第40号様式）'!AN73,1,IF('建築工事届（別記第40号様式）'!AO73,2,IF('建築工事届（別記第40号様式）'!AN74,3,IF('建築工事届（別記第40号様式）'!AO74,4,IF('建築工事届（別記第40号様式）'!AN75,5,"")))))</f>
        <v/>
      </c>
      <c r="W6" s="56" t="str">
        <f>IF('建築工事届（別記第40号様式）'!AN78=TRUE,1,IF('建築工事届（別記第40号様式）'!AO78=TRUE,2,IF('建築工事届（別記第40号様式）'!AP78=TRUE,3,IF('建築工事届（別記第40号様式）'!AQ78=TRUE,4,""))))</f>
        <v/>
      </c>
      <c r="X6" s="57" t="str">
        <f>IF('建築工事届（別記第40号様式）'!J81="", "",'建築工事届（別記第40号様式）'!J81)</f>
        <v/>
      </c>
      <c r="Y6" s="57" t="str">
        <f>IF('建築工事届（別記第40号様式）'!J86="", "",'建築工事届（別記第40号様式）'!J86)</f>
        <v/>
      </c>
      <c r="Z6" s="56" t="str">
        <f>IF('建築工事届（別記第40号様式）'!AN87,1,"")</f>
        <v/>
      </c>
      <c r="AA6" s="56" t="str">
        <f>IF('建築工事届（別記第40号様式）'!J88="", "",'建築工事届（別記第40号様式）'!J88)</f>
        <v/>
      </c>
      <c r="AB6" s="56" t="str">
        <f>IF(ISBLANK('建築工事届（別記第40号様式）'!K90),"",'建築工事届（別記第40号様式）'!K90)</f>
        <v/>
      </c>
      <c r="AC6" s="57" t="str">
        <f>IF('建築工事届（別記第40号様式）'!K92="", "", '建築工事届（別記第40号様式）'!K92)</f>
        <v/>
      </c>
      <c r="AD6" s="56" t="str">
        <f>IF('建築工事届（別記第40号様式）'!K100="", "", '建築工事届（別記第40号様式）'!K100)</f>
        <v/>
      </c>
      <c r="AE6" s="56" t="str">
        <f>IF('建築工事届（別記第40号様式）'!K104="", "",'建築工事届（別記第40号様式）'!K104)</f>
        <v/>
      </c>
      <c r="AF6" s="56" t="str">
        <f>IF('建築工事届（別記第40号様式）'!M106="", "",'建築工事届（別記第40号様式）'!M106)</f>
        <v/>
      </c>
      <c r="AG6" s="58" t="str">
        <f>IF('建築工事届（別記第40号様式）'!R109="", "",'建築工事届（別記第40号様式）'!R109)</f>
        <v/>
      </c>
      <c r="AH6" s="56" t="str">
        <f>IF('建築工事届（別記第40号様式）'!AN117,1,IF('建築工事届（別記第40号様式）'!AO117,2,""))</f>
        <v/>
      </c>
      <c r="AI6" s="56" t="str">
        <f>IF('建築工事届（別記第40号様式）'!AN118=TRUE,1,
    IF('建築工事届（別記第40号様式）'!AO118=TRUE,2,
        IF('建築工事届（別記第40号様式）'!AP118=TRUE,3,
            IF('建築工事届（別記第40号様式）'!AN119=TRUE,4,
                IF('建築工事届（別記第40号様式）'!AO119=TRUE,5,"")
            )
        )
    )
)</f>
        <v/>
      </c>
      <c r="AJ6" s="56" t="str">
        <f>IF('建築工事届（別記第40号様式）'!AN120,1,IF('建築工事届（別記第40号様式）'!AO120,2,IF('建築工事届（別記第40号様式）'!AP120,3,"")))</f>
        <v/>
      </c>
      <c r="AK6" s="56" t="str">
        <f>IF('建築工事届（別記第40号様式）'!AN121,1,IF('建築工事届（別記第40号様式）'!AO121,2,IF('建築工事届（別記第40号様式）'!AP121,3,"")))</f>
        <v/>
      </c>
      <c r="AL6" s="56" t="str">
        <f>IF('建築工事届（別記第40号様式）'!AN122,1,IF('建築工事届（別記第40号様式）'!AO122,2,IF('建築工事届（別記第40号様式）'!AP122,3,"")))</f>
        <v/>
      </c>
      <c r="AM6" s="56" t="str">
        <f>IF('建築工事届（別記第40号様式）'!AN123,1,"")</f>
        <v/>
      </c>
      <c r="AN6" s="56" t="str">
        <f>IF('建築工事届（別記第40号様式）'!J124=0,"",'建築工事届（別記第40号様式）'!J124)</f>
        <v/>
      </c>
      <c r="AO6" s="56" t="str">
        <f>IF('建築工事届（別記第40号様式）'!J125="","",'建築工事届（別記第40号様式）'!J125)</f>
        <v/>
      </c>
      <c r="AP6" s="56" t="str">
        <f>IF('建築工事届（別記第40号様式）'!L157=0,"",'建築工事届（別記第40号様式）'!L157)</f>
        <v/>
      </c>
      <c r="AQ6" s="56" t="str">
        <f>IF('建築工事届（別記第40号様式）'!AN158,1,IF('建築工事届（別記第40号様式）'!AO158,2,IF('建築工事届（別記第40号様式）'!AP158,3,"")))</f>
        <v/>
      </c>
      <c r="AR6" s="56" t="str">
        <f t="shared" ref="AR6:AR37" si="1">T6&amp;AI6&amp;AM6</f>
        <v/>
      </c>
      <c r="AS6" s="57" t="str">
        <f>IF('建築工事届（別記第40号様式）'!N94="", "", '建築工事届（別記第40号様式）'!N94)</f>
        <v/>
      </c>
      <c r="AT6" s="57" t="str">
        <f>IF('建築工事届（別記第40号様式）'!N95="", "", '建築工事届（別記第40号様式）'!N95)</f>
        <v/>
      </c>
      <c r="AU6" s="57" t="str">
        <f>IF('建築工事届（別記第40号様式）'!N96="", "", '建築工事届（別記第40号様式）'!N96)</f>
        <v/>
      </c>
      <c r="AV6" s="56" t="str">
        <f>IF('建築工事届（別記第40号様式）'!N97="", "", '建築工事届（別記第40号様式）'!N97)</f>
        <v/>
      </c>
      <c r="AW6" s="57" t="str">
        <f>IF('建築工事届（別記第40号様式）'!N98="", "", '建築工事届（別記第40号様式）'!N98)</f>
        <v/>
      </c>
      <c r="AX6" s="56" t="str">
        <f>IF('建築工事届（別記第40号様式）'!N99="", "", '建築工事届（別記第40号様式）'!N99)</f>
        <v/>
      </c>
      <c r="AY6" s="56" t="str">
        <f>IF('建築工事届（別記第40号様式）'!AN102,1,"")</f>
        <v/>
      </c>
      <c r="AZ6" s="57">
        <f>IF('建築工事届（別記第40号様式）'!J85="", "", '建築工事届（別記第40号様式）'!J85)</f>
        <v>0</v>
      </c>
    </row>
    <row r="7" spans="1:52" s="59" customFormat="1" ht="14.25">
      <c r="A7" s="53">
        <v>2</v>
      </c>
      <c r="B7" s="54">
        <v>1</v>
      </c>
      <c r="C7" s="54">
        <f>C6</f>
        <v>1</v>
      </c>
      <c r="D7" s="54">
        <f t="shared" ref="D7:D17" si="2">IF(C7="",0,1)</f>
        <v>1</v>
      </c>
      <c r="E7" s="54">
        <f>E6</f>
        <v>1</v>
      </c>
      <c r="F7" s="54">
        <f t="shared" ref="F7:F17" si="3">IF(E7&gt;1,D7,0)</f>
        <v>0</v>
      </c>
      <c r="G7" s="266">
        <v>2</v>
      </c>
      <c r="H7" s="54">
        <f t="shared" ref="H7:H17" si="4">IF(AM7="",0,1)</f>
        <v>0</v>
      </c>
      <c r="I7" s="54">
        <f>SUM(H$6:H7)*H7</f>
        <v>0</v>
      </c>
      <c r="J7" s="54">
        <f>SUM(H$6:H$9)</f>
        <v>0</v>
      </c>
      <c r="K7" s="54">
        <f t="shared" ref="K7:K17" si="5">IF(J7&gt;1,I7,0)</f>
        <v>0</v>
      </c>
      <c r="L7" s="53">
        <f>IF(AND(D7=1,H7=1),1,IF(AND(D7=1,J7=0,G7=1),1,0))</f>
        <v>0</v>
      </c>
      <c r="M7" s="53">
        <f>IF(L7=0,0,SUM(L$6:L7))</f>
        <v>0</v>
      </c>
      <c r="N7" s="61" t="str">
        <f t="shared" ref="N7:O9" si="6">N6</f>
        <v>1900</v>
      </c>
      <c r="O7" s="61" t="str">
        <f t="shared" si="6"/>
        <v/>
      </c>
      <c r="P7" s="61" t="e">
        <f>P6</f>
        <v>#N/A</v>
      </c>
      <c r="Q7" s="55"/>
      <c r="R7" s="61" t="str">
        <f>IF(F7=0,"",C7)</f>
        <v/>
      </c>
      <c r="S7" s="56" t="str">
        <f t="shared" si="0"/>
        <v/>
      </c>
      <c r="T7" s="56" t="str">
        <f>T6</f>
        <v/>
      </c>
      <c r="U7" s="56" t="str">
        <f t="shared" ref="U7:AL9" si="7">U6</f>
        <v/>
      </c>
      <c r="V7" s="56" t="str">
        <f t="shared" si="7"/>
        <v/>
      </c>
      <c r="W7" s="56" t="str">
        <f>W6</f>
        <v/>
      </c>
      <c r="X7" s="57" t="str">
        <f>X6</f>
        <v/>
      </c>
      <c r="Y7" s="57" t="str">
        <f>Y6</f>
        <v/>
      </c>
      <c r="Z7" s="56" t="str">
        <f t="shared" si="7"/>
        <v/>
      </c>
      <c r="AA7" s="56" t="str">
        <f t="shared" si="7"/>
        <v/>
      </c>
      <c r="AB7" s="56" t="str">
        <f t="shared" si="7"/>
        <v/>
      </c>
      <c r="AC7" s="57" t="str">
        <f t="shared" si="7"/>
        <v/>
      </c>
      <c r="AD7" s="56" t="str">
        <f t="shared" si="7"/>
        <v/>
      </c>
      <c r="AE7" s="56" t="str">
        <f t="shared" si="7"/>
        <v/>
      </c>
      <c r="AF7" s="56" t="str">
        <f t="shared" si="7"/>
        <v/>
      </c>
      <c r="AG7" s="58" t="str">
        <f>AG6</f>
        <v/>
      </c>
      <c r="AH7" s="56" t="str">
        <f t="shared" si="7"/>
        <v/>
      </c>
      <c r="AI7" s="56" t="str">
        <f t="shared" si="7"/>
        <v/>
      </c>
      <c r="AJ7" s="56" t="str">
        <f t="shared" si="7"/>
        <v/>
      </c>
      <c r="AK7" s="56" t="str">
        <f t="shared" si="7"/>
        <v/>
      </c>
      <c r="AL7" s="56" t="str">
        <f t="shared" si="7"/>
        <v/>
      </c>
      <c r="AM7" s="56" t="str">
        <f>IF('建築工事届（別記第40号様式）'!AO123,2,"")</f>
        <v/>
      </c>
      <c r="AN7" s="56" t="str">
        <f>IF('建築工事届（別記第40号様式）'!Q124=0,"",'建築工事届（別記第40号様式）'!Q124)</f>
        <v/>
      </c>
      <c r="AO7" s="56" t="str">
        <f>IF('建築工事届（別記第40号様式）'!Q125="","",'建築工事届（別記第40号様式）'!Q125)</f>
        <v/>
      </c>
      <c r="AP7" s="56" t="str">
        <f>AP6</f>
        <v/>
      </c>
      <c r="AQ7" s="56" t="str">
        <f>AQ6</f>
        <v/>
      </c>
      <c r="AR7" s="56" t="str">
        <f t="shared" si="1"/>
        <v/>
      </c>
      <c r="AS7" s="57" t="str">
        <f t="shared" ref="AS7:AX9" si="8">AS6</f>
        <v/>
      </c>
      <c r="AT7" s="57" t="str">
        <f t="shared" si="8"/>
        <v/>
      </c>
      <c r="AU7" s="57" t="str">
        <f t="shared" si="8"/>
        <v/>
      </c>
      <c r="AV7" s="56" t="str">
        <f t="shared" si="8"/>
        <v/>
      </c>
      <c r="AW7" s="57" t="str">
        <f t="shared" si="8"/>
        <v/>
      </c>
      <c r="AX7" s="56" t="str">
        <f t="shared" si="8"/>
        <v/>
      </c>
      <c r="AY7" s="56" t="str">
        <f t="shared" ref="AY7:AZ9" si="9">AY6</f>
        <v/>
      </c>
      <c r="AZ7" s="57">
        <f t="shared" si="9"/>
        <v>0</v>
      </c>
    </row>
    <row r="8" spans="1:52" s="59" customFormat="1">
      <c r="A8" s="53">
        <v>3</v>
      </c>
      <c r="B8" s="54">
        <v>1</v>
      </c>
      <c r="C8" s="54">
        <f>C6</f>
        <v>1</v>
      </c>
      <c r="D8" s="54">
        <f t="shared" si="2"/>
        <v>1</v>
      </c>
      <c r="E8" s="54">
        <f t="shared" ref="E8:E21" si="10">E7</f>
        <v>1</v>
      </c>
      <c r="F8" s="54">
        <f t="shared" si="3"/>
        <v>0</v>
      </c>
      <c r="G8" s="54">
        <v>3</v>
      </c>
      <c r="H8" s="54">
        <f t="shared" si="4"/>
        <v>0</v>
      </c>
      <c r="I8" s="54">
        <f>SUM(H$6:H8)*H8</f>
        <v>0</v>
      </c>
      <c r="J8" s="54">
        <f>SUM(H$6:H$9)</f>
        <v>0</v>
      </c>
      <c r="K8" s="54">
        <f t="shared" si="5"/>
        <v>0</v>
      </c>
      <c r="L8" s="53">
        <f t="shared" ref="L8:L17" si="11">IF(AND(D8=1,H8=1),1,IF(AND(D8=1,J8=0,G8=1),1,0))</f>
        <v>0</v>
      </c>
      <c r="M8" s="53">
        <f>IF(L8=0,0,SUM(L$6:L8))</f>
        <v>0</v>
      </c>
      <c r="N8" s="61" t="str">
        <f t="shared" si="6"/>
        <v>1900</v>
      </c>
      <c r="O8" s="61" t="str">
        <f t="shared" si="6"/>
        <v/>
      </c>
      <c r="P8" s="61" t="e">
        <f>P7</f>
        <v>#N/A</v>
      </c>
      <c r="Q8" s="55"/>
      <c r="R8" s="61" t="str">
        <f>IF(F8=0,"",C8)</f>
        <v/>
      </c>
      <c r="S8" s="56" t="str">
        <f t="shared" si="0"/>
        <v/>
      </c>
      <c r="T8" s="56" t="str">
        <f>T7</f>
        <v/>
      </c>
      <c r="U8" s="56" t="str">
        <f t="shared" si="7"/>
        <v/>
      </c>
      <c r="V8" s="56" t="str">
        <f t="shared" si="7"/>
        <v/>
      </c>
      <c r="W8" s="56" t="str">
        <f>W7</f>
        <v/>
      </c>
      <c r="X8" s="57" t="str">
        <f t="shared" si="7"/>
        <v/>
      </c>
      <c r="Y8" s="57" t="str">
        <f t="shared" si="7"/>
        <v/>
      </c>
      <c r="Z8" s="56" t="str">
        <f t="shared" si="7"/>
        <v/>
      </c>
      <c r="AA8" s="56" t="str">
        <f t="shared" si="7"/>
        <v/>
      </c>
      <c r="AB8" s="56" t="str">
        <f t="shared" si="7"/>
        <v/>
      </c>
      <c r="AC8" s="57" t="str">
        <f t="shared" si="7"/>
        <v/>
      </c>
      <c r="AD8" s="56" t="str">
        <f t="shared" si="7"/>
        <v/>
      </c>
      <c r="AE8" s="56" t="str">
        <f t="shared" si="7"/>
        <v/>
      </c>
      <c r="AF8" s="56" t="str">
        <f t="shared" si="7"/>
        <v/>
      </c>
      <c r="AG8" s="58" t="str">
        <f>AG7</f>
        <v/>
      </c>
      <c r="AH8" s="56" t="str">
        <f t="shared" si="7"/>
        <v/>
      </c>
      <c r="AI8" s="56" t="str">
        <f t="shared" si="7"/>
        <v/>
      </c>
      <c r="AJ8" s="56" t="str">
        <f t="shared" si="7"/>
        <v/>
      </c>
      <c r="AK8" s="56" t="str">
        <f t="shared" si="7"/>
        <v/>
      </c>
      <c r="AL8" s="56" t="str">
        <f t="shared" si="7"/>
        <v/>
      </c>
      <c r="AM8" s="56" t="str">
        <f>IF('建築工事届（別記第40号様式）'!AP123,3,"")</f>
        <v/>
      </c>
      <c r="AN8" s="56" t="str">
        <f>IF('建築工事届（別記第40号様式）'!X124=0,"",'建築工事届（別記第40号様式）'!X124)</f>
        <v/>
      </c>
      <c r="AO8" s="56" t="str">
        <f>IF('建築工事届（別記第40号様式）'!X125="","",'建築工事届（別記第40号様式）'!X125)</f>
        <v/>
      </c>
      <c r="AP8" s="56" t="str">
        <f>AP6</f>
        <v/>
      </c>
      <c r="AQ8" s="56" t="str">
        <f>AQ6</f>
        <v/>
      </c>
      <c r="AR8" s="56" t="str">
        <f t="shared" si="1"/>
        <v/>
      </c>
      <c r="AS8" s="57" t="str">
        <f t="shared" si="8"/>
        <v/>
      </c>
      <c r="AT8" s="57" t="str">
        <f t="shared" si="8"/>
        <v/>
      </c>
      <c r="AU8" s="57" t="str">
        <f t="shared" si="8"/>
        <v/>
      </c>
      <c r="AV8" s="56" t="str">
        <f t="shared" si="8"/>
        <v/>
      </c>
      <c r="AW8" s="57" t="str">
        <f t="shared" si="8"/>
        <v/>
      </c>
      <c r="AX8" s="56" t="str">
        <f t="shared" si="8"/>
        <v/>
      </c>
      <c r="AY8" s="56" t="str">
        <f t="shared" si="9"/>
        <v/>
      </c>
      <c r="AZ8" s="57">
        <f t="shared" si="9"/>
        <v>0</v>
      </c>
    </row>
    <row r="9" spans="1:52" s="59" customFormat="1">
      <c r="A9" s="53">
        <v>4</v>
      </c>
      <c r="B9" s="54">
        <v>1</v>
      </c>
      <c r="C9" s="54">
        <f>C6</f>
        <v>1</v>
      </c>
      <c r="D9" s="54">
        <f t="shared" si="2"/>
        <v>1</v>
      </c>
      <c r="E9" s="54">
        <f t="shared" si="10"/>
        <v>1</v>
      </c>
      <c r="F9" s="54">
        <f t="shared" si="3"/>
        <v>0</v>
      </c>
      <c r="G9" s="54">
        <v>4</v>
      </c>
      <c r="H9" s="54">
        <f t="shared" si="4"/>
        <v>0</v>
      </c>
      <c r="I9" s="54">
        <f>SUM(H$6:H9)*H9</f>
        <v>0</v>
      </c>
      <c r="J9" s="54">
        <f>SUM(H$6:H$9)</f>
        <v>0</v>
      </c>
      <c r="K9" s="54">
        <f t="shared" si="5"/>
        <v>0</v>
      </c>
      <c r="L9" s="53">
        <f t="shared" si="11"/>
        <v>0</v>
      </c>
      <c r="M9" s="53">
        <f>IF(L9=0,0,SUM(L$6:L9))</f>
        <v>0</v>
      </c>
      <c r="N9" s="61" t="str">
        <f t="shared" si="6"/>
        <v>1900</v>
      </c>
      <c r="O9" s="61" t="str">
        <f t="shared" si="6"/>
        <v/>
      </c>
      <c r="P9" s="61" t="e">
        <f>P8</f>
        <v>#N/A</v>
      </c>
      <c r="Q9" s="55"/>
      <c r="R9" s="61" t="str">
        <f>IF(F9=0,"",C9)</f>
        <v/>
      </c>
      <c r="S9" s="56" t="str">
        <f t="shared" si="0"/>
        <v/>
      </c>
      <c r="T9" s="56" t="str">
        <f>T8</f>
        <v/>
      </c>
      <c r="U9" s="56" t="str">
        <f t="shared" si="7"/>
        <v/>
      </c>
      <c r="V9" s="56" t="str">
        <f t="shared" si="7"/>
        <v/>
      </c>
      <c r="W9" s="56" t="str">
        <f t="shared" si="7"/>
        <v/>
      </c>
      <c r="X9" s="57" t="str">
        <f t="shared" si="7"/>
        <v/>
      </c>
      <c r="Y9" s="57" t="str">
        <f t="shared" si="7"/>
        <v/>
      </c>
      <c r="Z9" s="56" t="str">
        <f t="shared" si="7"/>
        <v/>
      </c>
      <c r="AA9" s="56" t="str">
        <f t="shared" si="7"/>
        <v/>
      </c>
      <c r="AB9" s="56" t="str">
        <f t="shared" si="7"/>
        <v/>
      </c>
      <c r="AC9" s="57" t="str">
        <f>AC8</f>
        <v/>
      </c>
      <c r="AD9" s="56" t="str">
        <f t="shared" si="7"/>
        <v/>
      </c>
      <c r="AE9" s="56" t="str">
        <f t="shared" si="7"/>
        <v/>
      </c>
      <c r="AF9" s="56" t="str">
        <f t="shared" si="7"/>
        <v/>
      </c>
      <c r="AG9" s="58" t="str">
        <f>AG8</f>
        <v/>
      </c>
      <c r="AH9" s="56" t="str">
        <f t="shared" si="7"/>
        <v/>
      </c>
      <c r="AI9" s="56" t="str">
        <f t="shared" si="7"/>
        <v/>
      </c>
      <c r="AJ9" s="56" t="str">
        <f t="shared" si="7"/>
        <v/>
      </c>
      <c r="AK9" s="56" t="str">
        <f t="shared" si="7"/>
        <v/>
      </c>
      <c r="AL9" s="56" t="str">
        <f t="shared" si="7"/>
        <v/>
      </c>
      <c r="AM9" s="56" t="str">
        <f>IF('建築工事届（別記第40号様式）'!AQ123,4,"")</f>
        <v/>
      </c>
      <c r="AN9" s="56" t="str">
        <f>IF('建築工事届（別記第40号様式）'!AE124=0,"",'建築工事届（別記第40号様式）'!AE124)</f>
        <v/>
      </c>
      <c r="AO9" s="56" t="str">
        <f>IF('建築工事届（別記第40号様式）'!AE125="","",'建築工事届（別記第40号様式）'!AE125)</f>
        <v/>
      </c>
      <c r="AP9" s="56" t="str">
        <f>AP6</f>
        <v/>
      </c>
      <c r="AQ9" s="56" t="str">
        <f>AQ6</f>
        <v/>
      </c>
      <c r="AR9" s="56" t="str">
        <f t="shared" si="1"/>
        <v/>
      </c>
      <c r="AS9" s="57" t="str">
        <f t="shared" si="8"/>
        <v/>
      </c>
      <c r="AT9" s="57" t="str">
        <f t="shared" si="8"/>
        <v/>
      </c>
      <c r="AU9" s="57" t="str">
        <f t="shared" si="8"/>
        <v/>
      </c>
      <c r="AV9" s="56" t="str">
        <f t="shared" si="8"/>
        <v/>
      </c>
      <c r="AW9" s="57" t="str">
        <f t="shared" si="8"/>
        <v/>
      </c>
      <c r="AX9" s="56" t="str">
        <f t="shared" si="8"/>
        <v/>
      </c>
      <c r="AY9" s="56" t="str">
        <f t="shared" si="9"/>
        <v/>
      </c>
      <c r="AZ9" s="57">
        <f t="shared" si="9"/>
        <v>0</v>
      </c>
    </row>
    <row r="10" spans="1:52" s="69" customFormat="1" ht="13.5" customHeight="1">
      <c r="A10" s="62">
        <v>5</v>
      </c>
      <c r="B10" s="63">
        <v>2</v>
      </c>
      <c r="C10" s="63" t="str">
        <f>IF('建築工事届（別記第40号様式）'!S84="", "",'建築工事届（別記第40号様式）'!S84)</f>
        <v/>
      </c>
      <c r="D10" s="63">
        <f>IF(C10="",0,1)</f>
        <v>0</v>
      </c>
      <c r="E10" s="63">
        <f>E9</f>
        <v>1</v>
      </c>
      <c r="F10" s="63">
        <f t="shared" si="3"/>
        <v>0</v>
      </c>
      <c r="G10" s="63">
        <v>1</v>
      </c>
      <c r="H10" s="63">
        <f t="shared" si="4"/>
        <v>0</v>
      </c>
      <c r="I10" s="63">
        <f>SUM(H$10:H10)*H10</f>
        <v>0</v>
      </c>
      <c r="J10" s="63">
        <f>SUM(H$10:H$13)</f>
        <v>0</v>
      </c>
      <c r="K10" s="63">
        <f>IF(J10&gt;1,I10,0)</f>
        <v>0</v>
      </c>
      <c r="L10" s="62">
        <f t="shared" si="11"/>
        <v>0</v>
      </c>
      <c r="M10" s="62">
        <f>IF(L10=0,0,SUM(L$6:L10))</f>
        <v>0</v>
      </c>
      <c r="N10" s="64"/>
      <c r="O10" s="64"/>
      <c r="P10" s="64"/>
      <c r="Q10" s="65"/>
      <c r="R10" s="64" t="str">
        <f>IF(F10=0,"",C10)</f>
        <v/>
      </c>
      <c r="S10" s="66" t="str">
        <f t="shared" si="0"/>
        <v/>
      </c>
      <c r="T10" s="66" t="str">
        <f>IF('建築工事届（別記第40号様式）'!AN65=TRUE,1,IF('建築工事届（別記第40号様式）'!AO65,2,IF('建築工事届（別記第40号様式）'!AP65,3,IF('建築工事届（別記第40号様式）'!AN66,4,IF('建築工事届（別記第40号様式）'!AO66,5,IF('建築工事届（別記第40号様式）'!AP66,6,""))))))</f>
        <v/>
      </c>
      <c r="U10" s="66" t="str">
        <f>IF('建築工事届（別記第40号様式）'!AN67,1,IF('建築工事届（別記第40号様式）'!AO67,2,IF('建築工事届（別記第40号様式）'!AN68,3,IF('建築工事届（別記第40号様式）'!AO68,4,IF('建築工事届（別記第40号様式）'!AP68,5,"")))))</f>
        <v/>
      </c>
      <c r="V10" s="66" t="str">
        <f>IF('建築工事届（別記第40号様式）'!AN73,1,IF('建築工事届（別記第40号様式）'!AO73,2,IF('建築工事届（別記第40号様式）'!AN74,3,IF('建築工事届（別記第40号様式）'!AO74,4,IF('建築工事届（別記第40号様式）'!AN75,5,"")))))</f>
        <v/>
      </c>
      <c r="W10" s="66" t="str">
        <f>IF('建築工事届（別記第40号様式）'!AN78=TRUE,1,IF('建築工事届（別記第40号様式）'!AO78=TRUE,2,IF('建築工事届（別記第40号様式）'!AP78=TRUE,3,IF('建築工事届（別記第40号様式）'!AQ78=TRUE,4,""))))</f>
        <v/>
      </c>
      <c r="X10" s="67" t="str">
        <f>IF('建築工事届（別記第40号様式）'!J81="", "",'建築工事届（別記第40号様式）'!J81)</f>
        <v/>
      </c>
      <c r="Y10" s="67" t="str">
        <f>IF('建築工事届（別記第40号様式）'!S86="", "",'建築工事届（別記第40号様式）'!S86)</f>
        <v/>
      </c>
      <c r="Z10" s="66" t="str">
        <f>IF('建築工事届（別記第40号様式）'!AO87,1,"")</f>
        <v/>
      </c>
      <c r="AA10" s="66" t="str">
        <f>IF('建築工事届（別記第40号様式）'!S88="", "",'建築工事届（別記第40号様式）'!S88)</f>
        <v/>
      </c>
      <c r="AB10" s="66" t="str">
        <f>IF(ISBLANK('建築工事届（別記第40号様式）'!T90),"",'建築工事届（別記第40号様式）'!T90)</f>
        <v/>
      </c>
      <c r="AC10" s="67" t="str">
        <f>IF('建築工事届（別記第40号様式）'!T92="", "", '建築工事届（別記第40号様式）'!T92)</f>
        <v/>
      </c>
      <c r="AD10" s="66" t="str">
        <f>IF('建築工事届（別記第40号様式）'!T100="", "", '建築工事届（別記第40号様式）'!T100)</f>
        <v/>
      </c>
      <c r="AE10" s="66" t="str">
        <f>IF('建築工事届（別記第40号様式）'!T104="", "",'建築工事届（別記第40号様式）'!T104)</f>
        <v/>
      </c>
      <c r="AF10" s="66" t="str">
        <f>IF('建築工事届（別記第40号様式）'!V106="", "",'建築工事届（別記第40号様式）'!V106)</f>
        <v/>
      </c>
      <c r="AG10" s="171"/>
      <c r="AH10" s="66" t="str">
        <f>IF('建築工事届（別記第40号様式）'!AN129,1,IF('建築工事届（別記第40号様式）'!AO129,2,""))</f>
        <v/>
      </c>
      <c r="AI10" s="66" t="str">
        <f>IF('建築工事届（別記第40号様式）'!AN130=TRUE,1,
    IF('建築工事届（別記第40号様式）'!AO130=TRUE,2,
        IF('建築工事届（別記第40号様式）'!AP130=TRUE,3,
            IF('建築工事届（別記第40号様式）'!AN131=TRUE,4,
                IF('建築工事届（別記第40号様式）'!AO131=TRUE,5,"")
            )
        )
    )
)</f>
        <v/>
      </c>
      <c r="AJ10" s="66" t="str">
        <f>IF('建築工事届（別記第40号様式）'!AN132,1,IF('建築工事届（別記第40号様式）'!AO132,2,IF('建築工事届（別記第40号様式）'!AP132,3,"")))</f>
        <v/>
      </c>
      <c r="AK10" s="66" t="str">
        <f>IF('建築工事届（別記第40号様式）'!AN133,1,IF('建築工事届（別記第40号様式）'!AO133,2,IF('建築工事届（別記第40号様式）'!AP133,3,"")))</f>
        <v/>
      </c>
      <c r="AL10" s="66" t="str">
        <f>IF('建築工事届（別記第40号様式）'!AN134,1,IF('建築工事届（別記第40号様式）'!AO134,2,IF('建築工事届（別記第40号様式）'!AP134,3,"")))</f>
        <v/>
      </c>
      <c r="AM10" s="66" t="str">
        <f>IF('建築工事届（別記第40号様式）'!AN135,1,"")</f>
        <v/>
      </c>
      <c r="AN10" s="66" t="str">
        <f>IF('建築工事届（別記第40号様式）'!J136=0,"",'建築工事届（別記第40号様式）'!J136)</f>
        <v/>
      </c>
      <c r="AO10" s="66" t="str">
        <f>IF('建築工事届（別記第40号様式）'!J137="","",'建築工事届（別記第40号様式）'!J137)</f>
        <v/>
      </c>
      <c r="AP10" s="170"/>
      <c r="AQ10" s="170"/>
      <c r="AR10" s="66" t="str">
        <f t="shared" si="1"/>
        <v/>
      </c>
      <c r="AS10" s="67" t="str">
        <f>IF('建築工事届（別記第40号様式）'!W94="", "", '建築工事届（別記第40号様式）'!W94)</f>
        <v/>
      </c>
      <c r="AT10" s="67" t="str">
        <f>IF('建築工事届（別記第40号様式）'!W95="", "", '建築工事届（別記第40号様式）'!W95)</f>
        <v/>
      </c>
      <c r="AU10" s="67" t="str">
        <f>IF('建築工事届（別記第40号様式）'!W96="", "", '建築工事届（別記第40号様式）'!W96)</f>
        <v/>
      </c>
      <c r="AV10" s="66" t="str">
        <f>IF('建築工事届（別記第40号様式）'!W97="", "", '建築工事届（別記第40号様式）'!W97)</f>
        <v/>
      </c>
      <c r="AW10" s="67" t="str">
        <f>IF('建築工事届（別記第40号様式）'!W98="", "", '建築工事届（別記第40号様式）'!W98)</f>
        <v/>
      </c>
      <c r="AX10" s="66" t="str">
        <f>IF('建築工事届（別記第40号様式）'!W99="", "", '建築工事届（別記第40号様式）'!W99)</f>
        <v/>
      </c>
      <c r="AY10" s="66" t="str">
        <f>IF('建築工事届（別記第40号様式）'!AO102,1,"")</f>
        <v/>
      </c>
      <c r="AZ10" s="67" t="str">
        <f>IF('建築工事届（別記第40号様式）'!S85="", "", '建築工事届（別記第40号様式）'!S85)</f>
        <v/>
      </c>
    </row>
    <row r="11" spans="1:52" s="69" customFormat="1" ht="14.25">
      <c r="A11" s="62">
        <v>6</v>
      </c>
      <c r="B11" s="63">
        <v>2</v>
      </c>
      <c r="C11" s="63" t="str">
        <f>C10</f>
        <v/>
      </c>
      <c r="D11" s="63">
        <f t="shared" si="2"/>
        <v>0</v>
      </c>
      <c r="E11" s="63">
        <f>E10</f>
        <v>1</v>
      </c>
      <c r="F11" s="63">
        <f t="shared" si="3"/>
        <v>0</v>
      </c>
      <c r="G11" s="265">
        <v>2</v>
      </c>
      <c r="H11" s="63">
        <f t="shared" si="4"/>
        <v>0</v>
      </c>
      <c r="I11" s="63">
        <f>SUM(H$10:H11)*H11</f>
        <v>0</v>
      </c>
      <c r="J11" s="63">
        <f>SUM(H$10:H$13)</f>
        <v>0</v>
      </c>
      <c r="K11" s="63">
        <f t="shared" si="5"/>
        <v>0</v>
      </c>
      <c r="L11" s="62">
        <f t="shared" si="11"/>
        <v>0</v>
      </c>
      <c r="M11" s="62">
        <f>IF(L11=0,0,SUM(L$6:L11))</f>
        <v>0</v>
      </c>
      <c r="N11" s="64"/>
      <c r="O11" s="64"/>
      <c r="P11" s="64"/>
      <c r="Q11" s="65"/>
      <c r="R11" s="64" t="str">
        <f t="shared" ref="R11:R21" si="12">IF(F11=0,"",C11)</f>
        <v/>
      </c>
      <c r="S11" s="66" t="str">
        <f t="shared" si="0"/>
        <v/>
      </c>
      <c r="T11" s="66" t="str">
        <f t="shared" ref="T11:W13" si="13">T10</f>
        <v/>
      </c>
      <c r="U11" s="66" t="str">
        <f t="shared" si="13"/>
        <v/>
      </c>
      <c r="V11" s="66" t="str">
        <f t="shared" si="13"/>
        <v/>
      </c>
      <c r="W11" s="66" t="str">
        <f t="shared" si="13"/>
        <v/>
      </c>
      <c r="X11" s="67" t="str">
        <f t="shared" ref="X11:Y13" si="14">X10</f>
        <v/>
      </c>
      <c r="Y11" s="67" t="str">
        <f t="shared" ref="Y11:AF11" si="15">Y10</f>
        <v/>
      </c>
      <c r="Z11" s="66" t="str">
        <f t="shared" si="15"/>
        <v/>
      </c>
      <c r="AA11" s="66" t="str">
        <f t="shared" si="15"/>
        <v/>
      </c>
      <c r="AB11" s="66" t="str">
        <f t="shared" si="15"/>
        <v/>
      </c>
      <c r="AC11" s="67" t="str">
        <f t="shared" si="15"/>
        <v/>
      </c>
      <c r="AD11" s="66" t="str">
        <f t="shared" si="15"/>
        <v/>
      </c>
      <c r="AE11" s="66" t="str">
        <f t="shared" si="15"/>
        <v/>
      </c>
      <c r="AF11" s="66" t="str">
        <f t="shared" si="15"/>
        <v/>
      </c>
      <c r="AG11" s="171"/>
      <c r="AH11" s="66" t="str">
        <f t="shared" ref="AH11:AL13" si="16">AH10</f>
        <v/>
      </c>
      <c r="AI11" s="66" t="str">
        <f t="shared" si="16"/>
        <v/>
      </c>
      <c r="AJ11" s="66" t="str">
        <f t="shared" si="16"/>
        <v/>
      </c>
      <c r="AK11" s="66" t="str">
        <f t="shared" si="16"/>
        <v/>
      </c>
      <c r="AL11" s="66" t="str">
        <f t="shared" si="16"/>
        <v/>
      </c>
      <c r="AM11" s="66" t="str">
        <f>IF('建築工事届（別記第40号様式）'!AO135,2,"")</f>
        <v/>
      </c>
      <c r="AN11" s="66" t="str">
        <f>IF('建築工事届（別記第40号様式）'!Q136=0,"",'建築工事届（別記第40号様式）'!Q136)</f>
        <v/>
      </c>
      <c r="AO11" s="66" t="str">
        <f>IF('建築工事届（別記第40号様式）'!Q137="","",'建築工事届（別記第40号様式）'!Q137)</f>
        <v/>
      </c>
      <c r="AP11" s="170"/>
      <c r="AQ11" s="170"/>
      <c r="AR11" s="66" t="str">
        <f t="shared" si="1"/>
        <v/>
      </c>
      <c r="AS11" s="67" t="str">
        <f t="shared" ref="AS11:AX13" si="17">AS10</f>
        <v/>
      </c>
      <c r="AT11" s="67" t="str">
        <f t="shared" si="17"/>
        <v/>
      </c>
      <c r="AU11" s="67" t="str">
        <f t="shared" si="17"/>
        <v/>
      </c>
      <c r="AV11" s="66" t="str">
        <f t="shared" si="17"/>
        <v/>
      </c>
      <c r="AW11" s="67" t="str">
        <f t="shared" si="17"/>
        <v/>
      </c>
      <c r="AX11" s="66" t="str">
        <f t="shared" si="17"/>
        <v/>
      </c>
      <c r="AY11" s="66" t="str">
        <f t="shared" ref="AY11:AZ13" si="18">AY10</f>
        <v/>
      </c>
      <c r="AZ11" s="67" t="str">
        <f t="shared" si="18"/>
        <v/>
      </c>
    </row>
    <row r="12" spans="1:52" s="69" customFormat="1">
      <c r="A12" s="62">
        <v>7</v>
      </c>
      <c r="B12" s="63">
        <v>2</v>
      </c>
      <c r="C12" s="63" t="str">
        <f>C10</f>
        <v/>
      </c>
      <c r="D12" s="63">
        <f t="shared" si="2"/>
        <v>0</v>
      </c>
      <c r="E12" s="63">
        <f t="shared" si="10"/>
        <v>1</v>
      </c>
      <c r="F12" s="63">
        <f t="shared" si="3"/>
        <v>0</v>
      </c>
      <c r="G12" s="63">
        <v>3</v>
      </c>
      <c r="H12" s="63">
        <f t="shared" si="4"/>
        <v>0</v>
      </c>
      <c r="I12" s="63">
        <f>SUM(H$10:H12)*H12</f>
        <v>0</v>
      </c>
      <c r="J12" s="63">
        <f>SUM(H$10:H$13)</f>
        <v>0</v>
      </c>
      <c r="K12" s="63">
        <f t="shared" si="5"/>
        <v>0</v>
      </c>
      <c r="L12" s="62">
        <f t="shared" si="11"/>
        <v>0</v>
      </c>
      <c r="M12" s="62">
        <f>IF(L12=0,0,SUM(L$6:L12))</f>
        <v>0</v>
      </c>
      <c r="N12" s="64"/>
      <c r="O12" s="64"/>
      <c r="P12" s="64"/>
      <c r="Q12" s="65"/>
      <c r="R12" s="64" t="str">
        <f t="shared" si="12"/>
        <v/>
      </c>
      <c r="S12" s="66" t="str">
        <f t="shared" si="0"/>
        <v/>
      </c>
      <c r="T12" s="66" t="str">
        <f t="shared" si="13"/>
        <v/>
      </c>
      <c r="U12" s="66" t="str">
        <f t="shared" si="13"/>
        <v/>
      </c>
      <c r="V12" s="66" t="str">
        <f t="shared" si="13"/>
        <v/>
      </c>
      <c r="W12" s="66" t="str">
        <f t="shared" si="13"/>
        <v/>
      </c>
      <c r="X12" s="67" t="str">
        <f t="shared" si="14"/>
        <v/>
      </c>
      <c r="Y12" s="67" t="str">
        <f t="shared" si="14"/>
        <v/>
      </c>
      <c r="Z12" s="66" t="str">
        <f t="shared" ref="Z12:AF13" si="19">Z11</f>
        <v/>
      </c>
      <c r="AA12" s="66" t="str">
        <f t="shared" si="19"/>
        <v/>
      </c>
      <c r="AB12" s="66" t="str">
        <f t="shared" si="19"/>
        <v/>
      </c>
      <c r="AC12" s="67" t="str">
        <f t="shared" si="19"/>
        <v/>
      </c>
      <c r="AD12" s="66" t="str">
        <f t="shared" si="19"/>
        <v/>
      </c>
      <c r="AE12" s="66" t="str">
        <f t="shared" si="19"/>
        <v/>
      </c>
      <c r="AF12" s="66" t="str">
        <f t="shared" si="19"/>
        <v/>
      </c>
      <c r="AG12" s="171"/>
      <c r="AH12" s="66" t="str">
        <f t="shared" si="16"/>
        <v/>
      </c>
      <c r="AI12" s="66" t="str">
        <f t="shared" si="16"/>
        <v/>
      </c>
      <c r="AJ12" s="66" t="str">
        <f t="shared" si="16"/>
        <v/>
      </c>
      <c r="AK12" s="66" t="str">
        <f t="shared" si="16"/>
        <v/>
      </c>
      <c r="AL12" s="66" t="str">
        <f t="shared" si="16"/>
        <v/>
      </c>
      <c r="AM12" s="66" t="str">
        <f>IF('建築工事届（別記第40号様式）'!AP135,3,"")</f>
        <v/>
      </c>
      <c r="AN12" s="66" t="str">
        <f>IF('建築工事届（別記第40号様式）'!X136=0,"",'建築工事届（別記第40号様式）'!X136)</f>
        <v/>
      </c>
      <c r="AO12" s="66" t="str">
        <f>IF('建築工事届（別記第40号様式）'!X137="","",'建築工事届（別記第40号様式）'!X137)</f>
        <v/>
      </c>
      <c r="AP12" s="170"/>
      <c r="AQ12" s="170"/>
      <c r="AR12" s="66" t="str">
        <f t="shared" si="1"/>
        <v/>
      </c>
      <c r="AS12" s="67" t="str">
        <f t="shared" si="17"/>
        <v/>
      </c>
      <c r="AT12" s="67" t="str">
        <f t="shared" si="17"/>
        <v/>
      </c>
      <c r="AU12" s="67" t="str">
        <f t="shared" si="17"/>
        <v/>
      </c>
      <c r="AV12" s="66" t="str">
        <f t="shared" si="17"/>
        <v/>
      </c>
      <c r="AW12" s="67" t="str">
        <f t="shared" si="17"/>
        <v/>
      </c>
      <c r="AX12" s="66" t="str">
        <f t="shared" si="17"/>
        <v/>
      </c>
      <c r="AY12" s="66" t="str">
        <f t="shared" si="18"/>
        <v/>
      </c>
      <c r="AZ12" s="67" t="str">
        <f t="shared" si="18"/>
        <v/>
      </c>
    </row>
    <row r="13" spans="1:52" s="69" customFormat="1">
      <c r="A13" s="62">
        <v>8</v>
      </c>
      <c r="B13" s="63">
        <v>2</v>
      </c>
      <c r="C13" s="63" t="str">
        <f>C10</f>
        <v/>
      </c>
      <c r="D13" s="63">
        <f t="shared" si="2"/>
        <v>0</v>
      </c>
      <c r="E13" s="63">
        <f t="shared" si="10"/>
        <v>1</v>
      </c>
      <c r="F13" s="63">
        <f t="shared" si="3"/>
        <v>0</v>
      </c>
      <c r="G13" s="63">
        <v>4</v>
      </c>
      <c r="H13" s="63">
        <f>IF(AM13="",0,1)</f>
        <v>0</v>
      </c>
      <c r="I13" s="63">
        <f>SUM(H$10:H13)*H13</f>
        <v>0</v>
      </c>
      <c r="J13" s="63">
        <f>SUM(H$10:H$13)</f>
        <v>0</v>
      </c>
      <c r="K13" s="63">
        <f t="shared" si="5"/>
        <v>0</v>
      </c>
      <c r="L13" s="62">
        <f t="shared" si="11"/>
        <v>0</v>
      </c>
      <c r="M13" s="62">
        <f>IF(L13=0,0,SUM(L$6:L13))</f>
        <v>0</v>
      </c>
      <c r="N13" s="64"/>
      <c r="O13" s="64"/>
      <c r="P13" s="64"/>
      <c r="Q13" s="65"/>
      <c r="R13" s="64" t="str">
        <f t="shared" si="12"/>
        <v/>
      </c>
      <c r="S13" s="66" t="str">
        <f t="shared" si="0"/>
        <v/>
      </c>
      <c r="T13" s="66" t="str">
        <f t="shared" si="13"/>
        <v/>
      </c>
      <c r="U13" s="66" t="str">
        <f t="shared" si="13"/>
        <v/>
      </c>
      <c r="V13" s="66" t="str">
        <f t="shared" si="13"/>
        <v/>
      </c>
      <c r="W13" s="66" t="str">
        <f t="shared" si="13"/>
        <v/>
      </c>
      <c r="X13" s="67" t="str">
        <f t="shared" si="14"/>
        <v/>
      </c>
      <c r="Y13" s="67" t="str">
        <f t="shared" si="14"/>
        <v/>
      </c>
      <c r="Z13" s="66" t="str">
        <f t="shared" si="19"/>
        <v/>
      </c>
      <c r="AA13" s="66" t="str">
        <f t="shared" si="19"/>
        <v/>
      </c>
      <c r="AB13" s="66" t="str">
        <f t="shared" si="19"/>
        <v/>
      </c>
      <c r="AC13" s="67" t="str">
        <f t="shared" si="19"/>
        <v/>
      </c>
      <c r="AD13" s="66" t="str">
        <f t="shared" si="19"/>
        <v/>
      </c>
      <c r="AE13" s="66" t="str">
        <f t="shared" si="19"/>
        <v/>
      </c>
      <c r="AF13" s="66" t="str">
        <f t="shared" si="19"/>
        <v/>
      </c>
      <c r="AG13" s="171"/>
      <c r="AH13" s="66" t="str">
        <f t="shared" si="16"/>
        <v/>
      </c>
      <c r="AI13" s="66" t="str">
        <f t="shared" si="16"/>
        <v/>
      </c>
      <c r="AJ13" s="66" t="str">
        <f t="shared" si="16"/>
        <v/>
      </c>
      <c r="AK13" s="66" t="str">
        <f t="shared" si="16"/>
        <v/>
      </c>
      <c r="AL13" s="66" t="str">
        <f t="shared" si="16"/>
        <v/>
      </c>
      <c r="AM13" s="66" t="str">
        <f>IF('建築工事届（別記第40号様式）'!AQ135,4,"")</f>
        <v/>
      </c>
      <c r="AN13" s="66" t="str">
        <f>IF('建築工事届（別記第40号様式）'!AE136=0,"",'建築工事届（別記第40号様式）'!AE136)</f>
        <v/>
      </c>
      <c r="AO13" s="66" t="str">
        <f>IF('建築工事届（別記第40号様式）'!AE137="","",'建築工事届（別記第40号様式）'!AE137)</f>
        <v/>
      </c>
      <c r="AP13" s="170"/>
      <c r="AQ13" s="170"/>
      <c r="AR13" s="66" t="str">
        <f t="shared" si="1"/>
        <v/>
      </c>
      <c r="AS13" s="67" t="str">
        <f t="shared" si="17"/>
        <v/>
      </c>
      <c r="AT13" s="67" t="str">
        <f t="shared" si="17"/>
        <v/>
      </c>
      <c r="AU13" s="67" t="str">
        <f t="shared" si="17"/>
        <v/>
      </c>
      <c r="AV13" s="66" t="str">
        <f t="shared" si="17"/>
        <v/>
      </c>
      <c r="AW13" s="67" t="str">
        <f t="shared" si="17"/>
        <v/>
      </c>
      <c r="AX13" s="66" t="str">
        <f t="shared" si="17"/>
        <v/>
      </c>
      <c r="AY13" s="66" t="str">
        <f t="shared" si="18"/>
        <v/>
      </c>
      <c r="AZ13" s="67" t="str">
        <f t="shared" si="18"/>
        <v/>
      </c>
    </row>
    <row r="14" spans="1:52" s="78" customFormat="1" ht="15" customHeight="1">
      <c r="A14" s="71">
        <v>9</v>
      </c>
      <c r="B14" s="72">
        <v>3</v>
      </c>
      <c r="C14" s="72" t="str">
        <f>IF('建築工事届（別記第40号様式）'!AB84="", "", '建築工事届（別記第40号様式）'!AB84)</f>
        <v/>
      </c>
      <c r="D14" s="72">
        <f t="shared" si="2"/>
        <v>0</v>
      </c>
      <c r="E14" s="72">
        <f>E13</f>
        <v>1</v>
      </c>
      <c r="F14" s="72">
        <f t="shared" si="3"/>
        <v>0</v>
      </c>
      <c r="G14" s="72">
        <v>1</v>
      </c>
      <c r="H14" s="72">
        <f>IF(AM14="",0,1)</f>
        <v>0</v>
      </c>
      <c r="I14" s="72">
        <f>SUM(H$14:H14)*H14</f>
        <v>0</v>
      </c>
      <c r="J14" s="72">
        <f>SUM(H$14:H$17)</f>
        <v>0</v>
      </c>
      <c r="K14" s="72">
        <f t="shared" si="5"/>
        <v>0</v>
      </c>
      <c r="L14" s="71">
        <f t="shared" si="11"/>
        <v>0</v>
      </c>
      <c r="M14" s="71">
        <f>IF(L14=0,0,SUM(L$6:L14))</f>
        <v>0</v>
      </c>
      <c r="N14" s="73"/>
      <c r="O14" s="73"/>
      <c r="P14" s="73"/>
      <c r="Q14" s="74"/>
      <c r="R14" s="73" t="str">
        <f>IF(F14=0,"",C14)</f>
        <v/>
      </c>
      <c r="S14" s="75" t="str">
        <f t="shared" si="0"/>
        <v/>
      </c>
      <c r="T14" s="75" t="str">
        <f>IF('建築工事届（別記第40号様式）'!AN65=TRUE,1,IF('建築工事届（別記第40号様式）'!AO65,2,IF('建築工事届（別記第40号様式）'!AP65,3,IF('建築工事届（別記第40号様式）'!AN66,4,IF('建築工事届（別記第40号様式）'!AO66,5,IF('建築工事届（別記第40号様式）'!AP66,6,""))))))</f>
        <v/>
      </c>
      <c r="U14" s="75" t="str">
        <f>IF('建築工事届（別記第40号様式）'!AN67,1,IF('建築工事届（別記第40号様式）'!AO67,2,IF('建築工事届（別記第40号様式）'!AN68,3,IF('建築工事届（別記第40号様式）'!AO68,4,IF('建築工事届（別記第40号様式）'!AP68,5,"")))))</f>
        <v/>
      </c>
      <c r="V14" s="75" t="str">
        <f>IF('建築工事届（別記第40号様式）'!AN73,1,IF('建築工事届（別記第40号様式）'!AO73,2,IF('建築工事届（別記第40号様式）'!AN74,3,IF('建築工事届（別記第40号様式）'!AO74,4,IF('建築工事届（別記第40号様式）'!AN75,5,"")))))</f>
        <v/>
      </c>
      <c r="W14" s="75" t="str">
        <f>IF('建築工事届（別記第40号様式）'!AN78=TRUE,1,IF('建築工事届（別記第40号様式）'!AO78=TRUE,2,IF('建築工事届（別記第40号様式）'!AP78=TRUE,3,IF('建築工事届（別記第40号様式）'!AQ78=TRUE,4,""))))</f>
        <v/>
      </c>
      <c r="X14" s="76" t="str">
        <f>IF('建築工事届（別記第40号様式）'!J81="", "",'建築工事届（別記第40号様式）'!J81)</f>
        <v/>
      </c>
      <c r="Y14" s="76" t="str">
        <f>IF('建築工事届（別記第40号様式）'!AB86="", "",'建築工事届（別記第40号様式）'!AB86)</f>
        <v/>
      </c>
      <c r="Z14" s="75" t="str">
        <f>IF('建築工事届（別記第40号様式）'!AP87,1,"")</f>
        <v/>
      </c>
      <c r="AA14" s="75" t="str">
        <f>IF('建築工事届（別記第40号様式）'!AB88="", "",'建築工事届（別記第40号様式）'!AB88)</f>
        <v/>
      </c>
      <c r="AB14" s="75" t="str">
        <f>IF(ISBLANK('建築工事届（別記第40号様式）'!AC90),"",'建築工事届（別記第40号様式）'!AC90)</f>
        <v/>
      </c>
      <c r="AC14" s="76" t="str">
        <f>IF('建築工事届（別記第40号様式）'!AC92="", "", '建築工事届（別記第40号様式）'!AC92)</f>
        <v/>
      </c>
      <c r="AD14" s="75" t="str">
        <f>IF('建築工事届（別記第40号様式）'!AC100="", "", '建築工事届（別記第40号様式）'!AC100)</f>
        <v/>
      </c>
      <c r="AE14" s="75" t="str">
        <f>IF('建築工事届（別記第40号様式）'!AC104="", "",'建築工事届（別記第40号様式）'!AC104)</f>
        <v/>
      </c>
      <c r="AF14" s="75" t="str">
        <f>IF('建築工事届（別記第40号様式）'!AE106="", "",'建築工事届（別記第40号様式）'!AE106)</f>
        <v/>
      </c>
      <c r="AG14" s="171"/>
      <c r="AH14" s="75" t="str">
        <f>IF('建築工事届（別記第40号様式）'!AN141,1,IF('建築工事届（別記第40号様式）'!AO141,2,""))</f>
        <v/>
      </c>
      <c r="AI14" s="75" t="str">
        <f>IF('建築工事届（別記第40号様式）'!AN142=TRUE,1,
    IF('建築工事届（別記第40号様式）'!AO142=TRUE,2,
        IF('建築工事届（別記第40号様式）'!AP142=TRUE,3,
            IF('建築工事届（別記第40号様式）'!AN143=TRUE,4,
                IF('建築工事届（別記第40号様式）'!AO143=TRUE,5,"")
            )
        )
    )
)</f>
        <v/>
      </c>
      <c r="AJ14" s="75" t="str">
        <f>IF('建築工事届（別記第40号様式）'!AN144,1,IF('建築工事届（別記第40号様式）'!AO144,2,IF('建築工事届（別記第40号様式）'!AP144,3,"")))</f>
        <v/>
      </c>
      <c r="AK14" s="75" t="str">
        <f>IF('建築工事届（別記第40号様式）'!AN145,1,IF('建築工事届（別記第40号様式）'!AO145,2,IF('建築工事届（別記第40号様式）'!AP145,3,"")))</f>
        <v/>
      </c>
      <c r="AL14" s="75" t="str">
        <f>IF('建築工事届（別記第40号様式）'!AN146,1,IF('建築工事届（別記第40号様式）'!AO146,2,IF('建築工事届（別記第40号様式）'!AP146,3,"")))</f>
        <v/>
      </c>
      <c r="AM14" s="75" t="str">
        <f>IF('建築工事届（別記第40号様式）'!AN147,1,"")</f>
        <v/>
      </c>
      <c r="AN14" s="75" t="str">
        <f>IF('建築工事届（別記第40号様式）'!J148=0,"",'建築工事届（別記第40号様式）'!J148)</f>
        <v/>
      </c>
      <c r="AO14" s="75" t="str">
        <f>IF('建築工事届（別記第40号様式）'!J149="","",'建築工事届（別記第40号様式）'!J149)</f>
        <v/>
      </c>
      <c r="AP14" s="170"/>
      <c r="AQ14" s="170"/>
      <c r="AR14" s="75" t="str">
        <f t="shared" si="1"/>
        <v/>
      </c>
      <c r="AS14" s="76" t="str">
        <f>IF('建築工事届（別記第40号様式）'!AF94="", "", '建築工事届（別記第40号様式）'!AF94)</f>
        <v/>
      </c>
      <c r="AT14" s="76" t="str">
        <f>IF('建築工事届（別記第40号様式）'!AF95="", "", '建築工事届（別記第40号様式）'!AF95)</f>
        <v/>
      </c>
      <c r="AU14" s="76" t="str">
        <f>IF('建築工事届（別記第40号様式）'!AF96="", "", '建築工事届（別記第40号様式）'!AF96)</f>
        <v/>
      </c>
      <c r="AV14" s="75" t="str">
        <f>IF('建築工事届（別記第40号様式）'!AF97="", "", '建築工事届（別記第40号様式）'!AF97)</f>
        <v/>
      </c>
      <c r="AW14" s="76" t="str">
        <f>IF('建築工事届（別記第40号様式）'!AF98="", "", '建築工事届（別記第40号様式）'!AF98)</f>
        <v/>
      </c>
      <c r="AX14" s="75" t="str">
        <f>IF('建築工事届（別記第40号様式）'!AF99="", "", '建築工事届（別記第40号様式）'!AF99)</f>
        <v/>
      </c>
      <c r="AY14" s="75" t="str">
        <f>IF('建築工事届（別記第40号様式）'!AP102,1,"")</f>
        <v/>
      </c>
      <c r="AZ14" s="76" t="str">
        <f>IF('建築工事届（別記第40号様式）'!AB85="", "", '建築工事届（別記第40号様式）'!AB85)</f>
        <v/>
      </c>
    </row>
    <row r="15" spans="1:52" s="78" customFormat="1" ht="14.25">
      <c r="A15" s="71">
        <v>10</v>
      </c>
      <c r="B15" s="72">
        <v>3</v>
      </c>
      <c r="C15" s="72" t="str">
        <f>C14</f>
        <v/>
      </c>
      <c r="D15" s="72">
        <f t="shared" si="2"/>
        <v>0</v>
      </c>
      <c r="E15" s="72">
        <f t="shared" si="10"/>
        <v>1</v>
      </c>
      <c r="F15" s="72">
        <f t="shared" si="3"/>
        <v>0</v>
      </c>
      <c r="G15" s="264">
        <v>2</v>
      </c>
      <c r="H15" s="72">
        <f t="shared" si="4"/>
        <v>0</v>
      </c>
      <c r="I15" s="72">
        <f>SUM(H$14:H15)*H15</f>
        <v>0</v>
      </c>
      <c r="J15" s="72">
        <f>SUM(H$14:H$17)</f>
        <v>0</v>
      </c>
      <c r="K15" s="72">
        <f t="shared" si="5"/>
        <v>0</v>
      </c>
      <c r="L15" s="71">
        <f t="shared" si="11"/>
        <v>0</v>
      </c>
      <c r="M15" s="71">
        <f>IF(L15=0,0,SUM(L$6:L15))</f>
        <v>0</v>
      </c>
      <c r="N15" s="73"/>
      <c r="O15" s="73"/>
      <c r="P15" s="73"/>
      <c r="Q15" s="74"/>
      <c r="R15" s="73" t="str">
        <f>IF(F15=0,"",C15)</f>
        <v/>
      </c>
      <c r="S15" s="75" t="str">
        <f t="shared" si="0"/>
        <v/>
      </c>
      <c r="T15" s="75" t="str">
        <f>T14</f>
        <v/>
      </c>
      <c r="U15" s="75" t="str">
        <f t="shared" ref="U15:U21" si="20">U14</f>
        <v/>
      </c>
      <c r="V15" s="75" t="str">
        <f t="shared" ref="V15:V21" si="21">V14</f>
        <v/>
      </c>
      <c r="W15" s="75" t="str">
        <f t="shared" ref="W15:AF17" si="22">W14</f>
        <v/>
      </c>
      <c r="X15" s="76" t="str">
        <f t="shared" si="22"/>
        <v/>
      </c>
      <c r="Y15" s="76" t="str">
        <f t="shared" si="22"/>
        <v/>
      </c>
      <c r="Z15" s="75" t="str">
        <f t="shared" si="22"/>
        <v/>
      </c>
      <c r="AA15" s="75" t="str">
        <f t="shared" si="22"/>
        <v/>
      </c>
      <c r="AB15" s="75" t="str">
        <f t="shared" si="22"/>
        <v/>
      </c>
      <c r="AC15" s="76" t="str">
        <f t="shared" si="22"/>
        <v/>
      </c>
      <c r="AD15" s="75" t="str">
        <f t="shared" si="22"/>
        <v/>
      </c>
      <c r="AE15" s="75" t="str">
        <f t="shared" si="22"/>
        <v/>
      </c>
      <c r="AF15" s="75" t="str">
        <f t="shared" si="22"/>
        <v/>
      </c>
      <c r="AG15" s="171"/>
      <c r="AH15" s="75" t="str">
        <f t="shared" ref="AH15:AH21" si="23">AH14</f>
        <v/>
      </c>
      <c r="AI15" s="75" t="str">
        <f>AI14</f>
        <v/>
      </c>
      <c r="AJ15" s="75" t="str">
        <f t="shared" ref="AJ15:AJ25" si="24">AJ14</f>
        <v/>
      </c>
      <c r="AK15" s="75" t="str">
        <f t="shared" ref="AK15:AK25" si="25">AK14</f>
        <v/>
      </c>
      <c r="AL15" s="75" t="str">
        <f t="shared" ref="AL15:AL25" si="26">AL14</f>
        <v/>
      </c>
      <c r="AM15" s="75" t="str">
        <f>IF('建築工事届（別記第40号様式）'!AO147,2,"")</f>
        <v/>
      </c>
      <c r="AN15" s="75" t="str">
        <f>IF('建築工事届（別記第40号様式）'!Q148=0,"",'建築工事届（別記第40号様式）'!Q148)</f>
        <v/>
      </c>
      <c r="AO15" s="75" t="str">
        <f>IF('建築工事届（別記第40号様式）'!Q149="","",'建築工事届（別記第40号様式）'!Q149)</f>
        <v/>
      </c>
      <c r="AP15" s="170"/>
      <c r="AQ15" s="170"/>
      <c r="AR15" s="75" t="str">
        <f t="shared" si="1"/>
        <v/>
      </c>
      <c r="AS15" s="76" t="str">
        <f t="shared" ref="AS15:AX17" si="27">AS14</f>
        <v/>
      </c>
      <c r="AT15" s="76" t="str">
        <f t="shared" si="27"/>
        <v/>
      </c>
      <c r="AU15" s="76" t="str">
        <f t="shared" si="27"/>
        <v/>
      </c>
      <c r="AV15" s="75" t="str">
        <f t="shared" si="27"/>
        <v/>
      </c>
      <c r="AW15" s="76" t="str">
        <f t="shared" si="27"/>
        <v/>
      </c>
      <c r="AX15" s="75" t="str">
        <f t="shared" si="27"/>
        <v/>
      </c>
      <c r="AY15" s="75" t="str">
        <f t="shared" ref="AY15:AZ17" si="28">AY14</f>
        <v/>
      </c>
      <c r="AZ15" s="76" t="str">
        <f t="shared" si="28"/>
        <v/>
      </c>
    </row>
    <row r="16" spans="1:52" s="78" customFormat="1">
      <c r="A16" s="71">
        <v>11</v>
      </c>
      <c r="B16" s="72">
        <v>3</v>
      </c>
      <c r="C16" s="72" t="str">
        <f>C14</f>
        <v/>
      </c>
      <c r="D16" s="72">
        <f t="shared" si="2"/>
        <v>0</v>
      </c>
      <c r="E16" s="72">
        <f t="shared" si="10"/>
        <v>1</v>
      </c>
      <c r="F16" s="72">
        <f t="shared" si="3"/>
        <v>0</v>
      </c>
      <c r="G16" s="72">
        <v>3</v>
      </c>
      <c r="H16" s="72">
        <f t="shared" si="4"/>
        <v>0</v>
      </c>
      <c r="I16" s="72">
        <f>SUM(H$14:H16)*H16</f>
        <v>0</v>
      </c>
      <c r="J16" s="72">
        <f>SUM(H$14:H$17)</f>
        <v>0</v>
      </c>
      <c r="K16" s="72">
        <f t="shared" si="5"/>
        <v>0</v>
      </c>
      <c r="L16" s="71">
        <f t="shared" si="11"/>
        <v>0</v>
      </c>
      <c r="M16" s="71">
        <f>IF(L16=0,0,SUM(L$6:L16))</f>
        <v>0</v>
      </c>
      <c r="N16" s="73"/>
      <c r="O16" s="73"/>
      <c r="P16" s="73"/>
      <c r="Q16" s="74"/>
      <c r="R16" s="73" t="str">
        <f t="shared" si="12"/>
        <v/>
      </c>
      <c r="S16" s="75" t="str">
        <f t="shared" si="0"/>
        <v/>
      </c>
      <c r="T16" s="75" t="str">
        <f>T15</f>
        <v/>
      </c>
      <c r="U16" s="75" t="str">
        <f t="shared" si="20"/>
        <v/>
      </c>
      <c r="V16" s="75" t="str">
        <f t="shared" si="21"/>
        <v/>
      </c>
      <c r="W16" s="75" t="str">
        <f t="shared" si="22"/>
        <v/>
      </c>
      <c r="X16" s="76" t="str">
        <f t="shared" si="22"/>
        <v/>
      </c>
      <c r="Y16" s="76" t="str">
        <f t="shared" si="22"/>
        <v/>
      </c>
      <c r="Z16" s="75" t="str">
        <f t="shared" si="22"/>
        <v/>
      </c>
      <c r="AA16" s="75" t="str">
        <f t="shared" si="22"/>
        <v/>
      </c>
      <c r="AB16" s="75" t="str">
        <f t="shared" si="22"/>
        <v/>
      </c>
      <c r="AC16" s="76" t="str">
        <f t="shared" si="22"/>
        <v/>
      </c>
      <c r="AD16" s="75" t="str">
        <f t="shared" si="22"/>
        <v/>
      </c>
      <c r="AE16" s="75" t="str">
        <f t="shared" si="22"/>
        <v/>
      </c>
      <c r="AF16" s="75" t="str">
        <f t="shared" si="22"/>
        <v/>
      </c>
      <c r="AG16" s="171"/>
      <c r="AH16" s="75" t="str">
        <f t="shared" si="23"/>
        <v/>
      </c>
      <c r="AI16" s="75" t="str">
        <f>AI15</f>
        <v/>
      </c>
      <c r="AJ16" s="75" t="str">
        <f t="shared" si="24"/>
        <v/>
      </c>
      <c r="AK16" s="75" t="str">
        <f t="shared" si="25"/>
        <v/>
      </c>
      <c r="AL16" s="75" t="str">
        <f t="shared" si="26"/>
        <v/>
      </c>
      <c r="AM16" s="75" t="str">
        <f>IF('建築工事届（別記第40号様式）'!AP147,3,"")</f>
        <v/>
      </c>
      <c r="AN16" s="75" t="str">
        <f>IF('建築工事届（別記第40号様式）'!X148=0,"",'建築工事届（別記第40号様式）'!X148)</f>
        <v/>
      </c>
      <c r="AO16" s="75" t="str">
        <f>IF('建築工事届（別記第40号様式）'!X149="","",'建築工事届（別記第40号様式）'!X149)</f>
        <v/>
      </c>
      <c r="AP16" s="170"/>
      <c r="AQ16" s="170"/>
      <c r="AR16" s="75" t="str">
        <f t="shared" si="1"/>
        <v/>
      </c>
      <c r="AS16" s="76" t="str">
        <f t="shared" si="27"/>
        <v/>
      </c>
      <c r="AT16" s="76" t="str">
        <f t="shared" si="27"/>
        <v/>
      </c>
      <c r="AU16" s="76" t="str">
        <f t="shared" si="27"/>
        <v/>
      </c>
      <c r="AV16" s="75" t="str">
        <f t="shared" si="27"/>
        <v/>
      </c>
      <c r="AW16" s="76" t="str">
        <f t="shared" si="27"/>
        <v/>
      </c>
      <c r="AX16" s="75" t="str">
        <f t="shared" si="27"/>
        <v/>
      </c>
      <c r="AY16" s="75" t="str">
        <f t="shared" si="28"/>
        <v/>
      </c>
      <c r="AZ16" s="76" t="str">
        <f t="shared" si="28"/>
        <v/>
      </c>
    </row>
    <row r="17" spans="1:52" s="78" customFormat="1">
      <c r="A17" s="71">
        <v>12</v>
      </c>
      <c r="B17" s="72">
        <v>3</v>
      </c>
      <c r="C17" s="72" t="str">
        <f>C14</f>
        <v/>
      </c>
      <c r="D17" s="72">
        <f t="shared" si="2"/>
        <v>0</v>
      </c>
      <c r="E17" s="72">
        <f t="shared" si="10"/>
        <v>1</v>
      </c>
      <c r="F17" s="72">
        <f t="shared" si="3"/>
        <v>0</v>
      </c>
      <c r="G17" s="72">
        <v>4</v>
      </c>
      <c r="H17" s="72">
        <f t="shared" si="4"/>
        <v>0</v>
      </c>
      <c r="I17" s="72">
        <f>SUM(H$14:H17)*H17</f>
        <v>0</v>
      </c>
      <c r="J17" s="72">
        <f>SUM(H$14:H$17)</f>
        <v>0</v>
      </c>
      <c r="K17" s="72">
        <f t="shared" si="5"/>
        <v>0</v>
      </c>
      <c r="L17" s="71">
        <f t="shared" si="11"/>
        <v>0</v>
      </c>
      <c r="M17" s="71">
        <f>IF(L17=0,0,SUM(L$6:L17))</f>
        <v>0</v>
      </c>
      <c r="N17" s="73"/>
      <c r="O17" s="73"/>
      <c r="P17" s="73"/>
      <c r="Q17" s="74"/>
      <c r="R17" s="73" t="str">
        <f t="shared" si="12"/>
        <v/>
      </c>
      <c r="S17" s="75" t="str">
        <f t="shared" si="0"/>
        <v/>
      </c>
      <c r="T17" s="75" t="str">
        <f>T16</f>
        <v/>
      </c>
      <c r="U17" s="75" t="str">
        <f t="shared" si="20"/>
        <v/>
      </c>
      <c r="V17" s="75" t="str">
        <f t="shared" si="21"/>
        <v/>
      </c>
      <c r="W17" s="75" t="str">
        <f t="shared" si="22"/>
        <v/>
      </c>
      <c r="X17" s="76" t="str">
        <f t="shared" si="22"/>
        <v/>
      </c>
      <c r="Y17" s="76" t="str">
        <f t="shared" si="22"/>
        <v/>
      </c>
      <c r="Z17" s="75" t="str">
        <f t="shared" si="22"/>
        <v/>
      </c>
      <c r="AA17" s="75" t="str">
        <f t="shared" si="22"/>
        <v/>
      </c>
      <c r="AB17" s="75" t="str">
        <f t="shared" si="22"/>
        <v/>
      </c>
      <c r="AC17" s="76" t="str">
        <f t="shared" si="22"/>
        <v/>
      </c>
      <c r="AD17" s="75" t="str">
        <f t="shared" si="22"/>
        <v/>
      </c>
      <c r="AE17" s="75" t="str">
        <f t="shared" si="22"/>
        <v/>
      </c>
      <c r="AF17" s="75" t="str">
        <f t="shared" si="22"/>
        <v/>
      </c>
      <c r="AG17" s="171"/>
      <c r="AH17" s="75" t="str">
        <f t="shared" si="23"/>
        <v/>
      </c>
      <c r="AI17" s="75" t="str">
        <f>AI16</f>
        <v/>
      </c>
      <c r="AJ17" s="75" t="str">
        <f t="shared" si="24"/>
        <v/>
      </c>
      <c r="AK17" s="75" t="str">
        <f>AK16</f>
        <v/>
      </c>
      <c r="AL17" s="75" t="str">
        <f t="shared" si="26"/>
        <v/>
      </c>
      <c r="AM17" s="75" t="str">
        <f>IF('建築工事届（別記第40号様式）'!AQ147,4,"")</f>
        <v/>
      </c>
      <c r="AN17" s="75" t="str">
        <f>IF('建築工事届（別記第40号様式）'!AE148=0,"",'建築工事届（別記第40号様式）'!AE148)</f>
        <v/>
      </c>
      <c r="AO17" s="75" t="str">
        <f>IF('建築工事届（別記第40号様式）'!AE149="","",'建築工事届（別記第40号様式）'!AE149)</f>
        <v/>
      </c>
      <c r="AP17" s="170"/>
      <c r="AQ17" s="170"/>
      <c r="AR17" s="75" t="str">
        <f t="shared" si="1"/>
        <v/>
      </c>
      <c r="AS17" s="76" t="str">
        <f t="shared" si="27"/>
        <v/>
      </c>
      <c r="AT17" s="76" t="str">
        <f t="shared" si="27"/>
        <v/>
      </c>
      <c r="AU17" s="76" t="str">
        <f t="shared" si="27"/>
        <v/>
      </c>
      <c r="AV17" s="75" t="str">
        <f t="shared" si="27"/>
        <v/>
      </c>
      <c r="AW17" s="76" t="str">
        <f t="shared" si="27"/>
        <v/>
      </c>
      <c r="AX17" s="75" t="str">
        <f t="shared" si="27"/>
        <v/>
      </c>
      <c r="AY17" s="75" t="str">
        <f t="shared" si="28"/>
        <v/>
      </c>
      <c r="AZ17" s="76" t="str">
        <f t="shared" si="28"/>
        <v/>
      </c>
    </row>
    <row r="18" spans="1:52" s="94" customFormat="1">
      <c r="A18" s="88">
        <v>13</v>
      </c>
      <c r="B18" s="89">
        <v>4</v>
      </c>
      <c r="C18" s="89" t="str">
        <f>IF(追加記入欄!J10="", "", 追加記入欄!J10)</f>
        <v/>
      </c>
      <c r="D18" s="89">
        <f t="shared" ref="D18:D23" si="29">IF(C18="",0,1)</f>
        <v>0</v>
      </c>
      <c r="E18" s="89">
        <f>E17</f>
        <v>1</v>
      </c>
      <c r="F18" s="89">
        <f t="shared" ref="F18:F26" si="30">IF(E18&gt;1,D18,0)</f>
        <v>0</v>
      </c>
      <c r="G18" s="89">
        <v>1</v>
      </c>
      <c r="H18" s="89">
        <f t="shared" ref="H18:H26" si="31">IF(AM18="",0,1)</f>
        <v>0</v>
      </c>
      <c r="I18" s="89">
        <f>SUM(H$18:H18)*H18</f>
        <v>0</v>
      </c>
      <c r="J18" s="89">
        <f>SUM(H$18:H$21)</f>
        <v>0</v>
      </c>
      <c r="K18" s="89">
        <f t="shared" ref="K18:K25" si="32">IF(J18&gt;1,I18,0)</f>
        <v>0</v>
      </c>
      <c r="L18" s="88">
        <f t="shared" ref="L18:L25" si="33">IF(AND(D18=1,H18=1),1,IF(AND(D18=1,J18=0,G18=1),1,0))</f>
        <v>0</v>
      </c>
      <c r="M18" s="88">
        <f>IF(L18=0,0,SUM(L$6:L18))</f>
        <v>0</v>
      </c>
      <c r="N18" s="90"/>
      <c r="O18" s="90"/>
      <c r="P18" s="90"/>
      <c r="Q18" s="91"/>
      <c r="R18" s="90" t="str">
        <f>IF(F18=0,"",C18)</f>
        <v/>
      </c>
      <c r="S18" s="92" t="str">
        <f t="shared" si="0"/>
        <v/>
      </c>
      <c r="T18" s="92" t="str">
        <f>T6</f>
        <v/>
      </c>
      <c r="U18" s="92" t="str">
        <f>U6</f>
        <v/>
      </c>
      <c r="V18" s="92" t="str">
        <f>V6</f>
        <v/>
      </c>
      <c r="W18" s="92" t="str">
        <f>IF(追加記入欄!AN4=TRUE,1,IF(追加記入欄!AO4=TRUE,2,IF(追加記入欄!AP4=TRUE,3,IF(追加記入欄!AQ4=TRUE,4,""))))</f>
        <v/>
      </c>
      <c r="X18" s="93" t="str">
        <f>IF(追加記入欄!J7="", "",追加記入欄!J7)</f>
        <v/>
      </c>
      <c r="Y18" s="93" t="str">
        <f>IF(追加記入欄!J12="", "",追加記入欄!J12)</f>
        <v/>
      </c>
      <c r="Z18" s="92" t="str">
        <f>IF(追加記入欄!AN13,1,"")</f>
        <v/>
      </c>
      <c r="AA18" s="93" t="str">
        <f>IF(追加記入欄!J14="", "",追加記入欄!J14)</f>
        <v/>
      </c>
      <c r="AB18" s="92" t="str">
        <f>IF(ISBLANK(追加記入欄!K16),"",追加記入欄!K16)</f>
        <v/>
      </c>
      <c r="AC18" s="93" t="str">
        <f>IF(追加記入欄!K18="", "",追加記入欄!K18)</f>
        <v/>
      </c>
      <c r="AD18" s="93" t="str">
        <f>IF(追加記入欄!K26="", "",追加記入欄!K26)</f>
        <v/>
      </c>
      <c r="AE18" s="93" t="str">
        <f>IF(追加記入欄!K30="", "",追加記入欄!K30)</f>
        <v/>
      </c>
      <c r="AF18" s="93" t="str">
        <f>IF(追加記入欄!M32="", "",追加記入欄!M32)</f>
        <v/>
      </c>
      <c r="AG18" s="171"/>
      <c r="AH18" s="92" t="str">
        <f>IF(追加記入欄!AN42,1,IF(追加記入欄!AO42,2,""))</f>
        <v/>
      </c>
      <c r="AI18" s="92" t="str">
        <f>IF(追加記入欄!AN43=TRUE,1,
    IF(追加記入欄!AO43=TRUE,2,
        IF(追加記入欄!AP43=TRUE,3,
            IF(追加記入欄!AN44=TRUE,4,
                IF(追加記入欄!AO44=TRUE,5,"")
            )
        )
    )
)</f>
        <v/>
      </c>
      <c r="AJ18" s="92" t="str">
        <f>IF(追加記入欄!AN45,1,IF(追加記入欄!AO45,2,IF(追加記入欄!AP45,3,"")))</f>
        <v/>
      </c>
      <c r="AK18" s="92" t="str">
        <f>IF(追加記入欄!AN46,1,IF(追加記入欄!AO46,2,IF(追加記入欄!AP46,3,"")))</f>
        <v/>
      </c>
      <c r="AL18" s="92" t="str">
        <f>IF(追加記入欄!AN47,1,IF(追加記入欄!AO47,2,IF(追加記入欄!AP47,3,"")))</f>
        <v/>
      </c>
      <c r="AM18" s="92" t="str">
        <f>IF(追加記入欄!AN48,1,"")</f>
        <v/>
      </c>
      <c r="AN18" s="92" t="str">
        <f>IF(追加記入欄!J49=0,"",追加記入欄!J49)</f>
        <v/>
      </c>
      <c r="AO18" s="92" t="str">
        <f>IF(追加記入欄!J50="","",追加記入欄!J50)</f>
        <v/>
      </c>
      <c r="AP18" s="170"/>
      <c r="AQ18" s="170"/>
      <c r="AR18" s="92" t="str">
        <f t="shared" si="1"/>
        <v/>
      </c>
      <c r="AS18" s="92" t="str">
        <f>IF(追加記入欄!N20="", "", 追加記入欄!N20)</f>
        <v/>
      </c>
      <c r="AT18" s="92" t="str">
        <f>IF(追加記入欄!N21="", "", 追加記入欄!N21)</f>
        <v/>
      </c>
      <c r="AU18" s="92" t="str">
        <f>IF(追加記入欄!N22="", "", 追加記入欄!N22)</f>
        <v/>
      </c>
      <c r="AV18" s="92" t="str">
        <f>IF(追加記入欄!N23="", "", 追加記入欄!N23)</f>
        <v/>
      </c>
      <c r="AW18" s="92" t="str">
        <f>IF(追加記入欄!N24="", "", 追加記入欄!N24)</f>
        <v/>
      </c>
      <c r="AX18" s="92" t="str">
        <f>IF(追加記入欄!N25="", "", 追加記入欄!N25)</f>
        <v/>
      </c>
      <c r="AY18" s="92" t="str">
        <f>IF(追加記入欄!AN28,1,"")</f>
        <v/>
      </c>
      <c r="AZ18" s="92" t="str">
        <f>IF(追加記入欄!J11="", "", 追加記入欄!J11)</f>
        <v/>
      </c>
    </row>
    <row r="19" spans="1:52" s="94" customFormat="1">
      <c r="A19" s="88">
        <v>14</v>
      </c>
      <c r="B19" s="89">
        <v>4</v>
      </c>
      <c r="C19" s="89" t="str">
        <f>C18</f>
        <v/>
      </c>
      <c r="D19" s="89">
        <f t="shared" si="29"/>
        <v>0</v>
      </c>
      <c r="E19" s="89">
        <f t="shared" si="10"/>
        <v>1</v>
      </c>
      <c r="F19" s="89">
        <f t="shared" si="30"/>
        <v>0</v>
      </c>
      <c r="G19" s="89">
        <v>2</v>
      </c>
      <c r="H19" s="89">
        <f t="shared" si="31"/>
        <v>0</v>
      </c>
      <c r="I19" s="89">
        <f>SUM(H$18:H19)*H19</f>
        <v>0</v>
      </c>
      <c r="J19" s="89">
        <f>SUM(H$18:H$21)</f>
        <v>0</v>
      </c>
      <c r="K19" s="89">
        <f t="shared" si="32"/>
        <v>0</v>
      </c>
      <c r="L19" s="88">
        <f t="shared" si="33"/>
        <v>0</v>
      </c>
      <c r="M19" s="88">
        <f>IF(L19=0,0,SUM(L$6:L19))</f>
        <v>0</v>
      </c>
      <c r="N19" s="90"/>
      <c r="O19" s="90"/>
      <c r="P19" s="90"/>
      <c r="Q19" s="91"/>
      <c r="R19" s="90" t="str">
        <f>IF(F19=0,"",C19)</f>
        <v/>
      </c>
      <c r="S19" s="92" t="str">
        <f t="shared" ref="S19:S40" si="34">IF(K19=0,"",K19)</f>
        <v/>
      </c>
      <c r="T19" s="92" t="str">
        <f>T18</f>
        <v/>
      </c>
      <c r="U19" s="92" t="str">
        <f t="shared" si="20"/>
        <v/>
      </c>
      <c r="V19" s="92" t="str">
        <f t="shared" ref="V19:AD19" si="35">V18</f>
        <v/>
      </c>
      <c r="W19" s="92" t="str">
        <f>W18</f>
        <v/>
      </c>
      <c r="X19" s="93" t="str">
        <f t="shared" si="35"/>
        <v/>
      </c>
      <c r="Y19" s="93" t="str">
        <f>Y18</f>
        <v/>
      </c>
      <c r="Z19" s="92" t="str">
        <f t="shared" si="35"/>
        <v/>
      </c>
      <c r="AA19" s="92" t="str">
        <f>AA18</f>
        <v/>
      </c>
      <c r="AB19" s="92" t="str">
        <f t="shared" si="35"/>
        <v/>
      </c>
      <c r="AC19" s="92" t="str">
        <f t="shared" si="35"/>
        <v/>
      </c>
      <c r="AD19" s="92" t="str">
        <f t="shared" si="35"/>
        <v/>
      </c>
      <c r="AE19" s="92" t="str">
        <f t="shared" ref="AE19:AF21" si="36">AE18</f>
        <v/>
      </c>
      <c r="AF19" s="92" t="str">
        <f t="shared" si="36"/>
        <v/>
      </c>
      <c r="AG19" s="171"/>
      <c r="AH19" s="92" t="str">
        <f>AH18</f>
        <v/>
      </c>
      <c r="AI19" s="92" t="str">
        <f>AI18</f>
        <v/>
      </c>
      <c r="AJ19" s="92" t="str">
        <f t="shared" si="24"/>
        <v/>
      </c>
      <c r="AK19" s="92" t="str">
        <f t="shared" si="25"/>
        <v/>
      </c>
      <c r="AL19" s="92" t="str">
        <f t="shared" si="26"/>
        <v/>
      </c>
      <c r="AM19" s="92" t="str">
        <f>IF(追加記入欄!AO48,2,"")</f>
        <v/>
      </c>
      <c r="AN19" s="92" t="str">
        <f>IF(追加記入欄!Q49=0,"",追加記入欄!Q49)</f>
        <v/>
      </c>
      <c r="AO19" s="92" t="str">
        <f>IF(追加記入欄!Q50="","",追加記入欄!Q50)</f>
        <v/>
      </c>
      <c r="AP19" s="170"/>
      <c r="AQ19" s="170"/>
      <c r="AR19" s="92" t="str">
        <f t="shared" si="1"/>
        <v/>
      </c>
      <c r="AS19" s="92" t="str">
        <f t="shared" ref="AS19:AZ19" si="37">AS18</f>
        <v/>
      </c>
      <c r="AT19" s="92" t="str">
        <f t="shared" si="37"/>
        <v/>
      </c>
      <c r="AU19" s="92" t="str">
        <f t="shared" si="37"/>
        <v/>
      </c>
      <c r="AV19" s="92" t="str">
        <f t="shared" si="37"/>
        <v/>
      </c>
      <c r="AW19" s="92" t="str">
        <f t="shared" si="37"/>
        <v/>
      </c>
      <c r="AX19" s="92" t="str">
        <f t="shared" si="37"/>
        <v/>
      </c>
      <c r="AY19" s="92" t="str">
        <f t="shared" si="37"/>
        <v/>
      </c>
      <c r="AZ19" s="92" t="str">
        <f t="shared" si="37"/>
        <v/>
      </c>
    </row>
    <row r="20" spans="1:52" s="94" customFormat="1">
      <c r="A20" s="88">
        <v>15</v>
      </c>
      <c r="B20" s="89">
        <v>4</v>
      </c>
      <c r="C20" s="89" t="str">
        <f t="shared" ref="C20:C21" si="38">C19</f>
        <v/>
      </c>
      <c r="D20" s="89">
        <f t="shared" si="29"/>
        <v>0</v>
      </c>
      <c r="E20" s="89">
        <f t="shared" si="10"/>
        <v>1</v>
      </c>
      <c r="F20" s="89">
        <f t="shared" si="30"/>
        <v>0</v>
      </c>
      <c r="G20" s="89">
        <v>3</v>
      </c>
      <c r="H20" s="89">
        <f t="shared" si="31"/>
        <v>0</v>
      </c>
      <c r="I20" s="89">
        <f>SUM(H$18:H20)*H20</f>
        <v>0</v>
      </c>
      <c r="J20" s="89">
        <f>SUM(H$18:H$21)</f>
        <v>0</v>
      </c>
      <c r="K20" s="89">
        <f t="shared" si="32"/>
        <v>0</v>
      </c>
      <c r="L20" s="88">
        <f t="shared" si="33"/>
        <v>0</v>
      </c>
      <c r="M20" s="88">
        <f>IF(L20=0,0,SUM(L$6:L20))</f>
        <v>0</v>
      </c>
      <c r="N20" s="90"/>
      <c r="O20" s="90"/>
      <c r="P20" s="90"/>
      <c r="Q20" s="91"/>
      <c r="R20" s="90" t="str">
        <f t="shared" si="12"/>
        <v/>
      </c>
      <c r="S20" s="92" t="str">
        <f t="shared" si="34"/>
        <v/>
      </c>
      <c r="T20" s="92" t="str">
        <f>T19</f>
        <v/>
      </c>
      <c r="U20" s="92" t="str">
        <f t="shared" si="20"/>
        <v/>
      </c>
      <c r="V20" s="92" t="str">
        <f t="shared" si="21"/>
        <v/>
      </c>
      <c r="W20" s="92" t="str">
        <f>W19</f>
        <v/>
      </c>
      <c r="X20" s="93" t="str">
        <f>X19</f>
        <v/>
      </c>
      <c r="Y20" s="93" t="str">
        <f>Y19</f>
        <v/>
      </c>
      <c r="Z20" s="92" t="str">
        <f>Z19</f>
        <v/>
      </c>
      <c r="AA20" s="92" t="str">
        <f>AA19</f>
        <v/>
      </c>
      <c r="AB20" s="92" t="str">
        <f t="shared" ref="AB20:AD21" si="39">AB19</f>
        <v/>
      </c>
      <c r="AC20" s="92" t="str">
        <f t="shared" si="39"/>
        <v/>
      </c>
      <c r="AD20" s="92" t="str">
        <f t="shared" si="39"/>
        <v/>
      </c>
      <c r="AE20" s="92" t="str">
        <f t="shared" si="36"/>
        <v/>
      </c>
      <c r="AF20" s="92" t="str">
        <f t="shared" si="36"/>
        <v/>
      </c>
      <c r="AG20" s="171"/>
      <c r="AH20" s="92" t="str">
        <f t="shared" si="23"/>
        <v/>
      </c>
      <c r="AI20" s="92" t="str">
        <f>AI19</f>
        <v/>
      </c>
      <c r="AJ20" s="92" t="str">
        <f t="shared" si="24"/>
        <v/>
      </c>
      <c r="AK20" s="92" t="str">
        <f t="shared" si="25"/>
        <v/>
      </c>
      <c r="AL20" s="92" t="str">
        <f t="shared" si="26"/>
        <v/>
      </c>
      <c r="AM20" s="92" t="str">
        <f>IF(追加記入欄!AP48,3,"")</f>
        <v/>
      </c>
      <c r="AN20" s="92" t="str">
        <f>IF(追加記入欄!X49=0,"",追加記入欄!X49)</f>
        <v/>
      </c>
      <c r="AO20" s="92" t="str">
        <f>IF(追加記入欄!X50="","",追加記入欄!X50)</f>
        <v/>
      </c>
      <c r="AP20" s="170"/>
      <c r="AQ20" s="170"/>
      <c r="AR20" s="92" t="str">
        <f t="shared" si="1"/>
        <v/>
      </c>
      <c r="AS20" s="92" t="str">
        <f t="shared" ref="AS20:AZ20" si="40">AS19</f>
        <v/>
      </c>
      <c r="AT20" s="92" t="str">
        <f t="shared" si="40"/>
        <v/>
      </c>
      <c r="AU20" s="92" t="str">
        <f t="shared" si="40"/>
        <v/>
      </c>
      <c r="AV20" s="92" t="str">
        <f t="shared" si="40"/>
        <v/>
      </c>
      <c r="AW20" s="92" t="str">
        <f t="shared" si="40"/>
        <v/>
      </c>
      <c r="AX20" s="92" t="str">
        <f t="shared" si="40"/>
        <v/>
      </c>
      <c r="AY20" s="92" t="str">
        <f t="shared" si="40"/>
        <v/>
      </c>
      <c r="AZ20" s="92" t="str">
        <f t="shared" si="40"/>
        <v/>
      </c>
    </row>
    <row r="21" spans="1:52" s="94" customFormat="1">
      <c r="A21" s="88">
        <v>16</v>
      </c>
      <c r="B21" s="89">
        <v>4</v>
      </c>
      <c r="C21" s="89" t="str">
        <f t="shared" si="38"/>
        <v/>
      </c>
      <c r="D21" s="89">
        <f t="shared" si="29"/>
        <v>0</v>
      </c>
      <c r="E21" s="89">
        <f t="shared" si="10"/>
        <v>1</v>
      </c>
      <c r="F21" s="89">
        <f t="shared" si="30"/>
        <v>0</v>
      </c>
      <c r="G21" s="89">
        <v>4</v>
      </c>
      <c r="H21" s="89">
        <f t="shared" si="31"/>
        <v>0</v>
      </c>
      <c r="I21" s="89">
        <f>SUM(H$18:H21)*H21</f>
        <v>0</v>
      </c>
      <c r="J21" s="89">
        <f>SUM(H$18:H$21)</f>
        <v>0</v>
      </c>
      <c r="K21" s="89">
        <f t="shared" si="32"/>
        <v>0</v>
      </c>
      <c r="L21" s="88">
        <f t="shared" si="33"/>
        <v>0</v>
      </c>
      <c r="M21" s="88">
        <f>IF(L21=0,0,SUM(L$6:L21))</f>
        <v>0</v>
      </c>
      <c r="N21" s="90"/>
      <c r="O21" s="90"/>
      <c r="P21" s="90"/>
      <c r="Q21" s="91"/>
      <c r="R21" s="90" t="str">
        <f t="shared" si="12"/>
        <v/>
      </c>
      <c r="S21" s="92" t="str">
        <f t="shared" si="34"/>
        <v/>
      </c>
      <c r="T21" s="92" t="str">
        <f>T20</f>
        <v/>
      </c>
      <c r="U21" s="92" t="str">
        <f t="shared" si="20"/>
        <v/>
      </c>
      <c r="V21" s="92" t="str">
        <f t="shared" si="21"/>
        <v/>
      </c>
      <c r="W21" s="92" t="str">
        <f>W20</f>
        <v/>
      </c>
      <c r="X21" s="93" t="str">
        <f>X20</f>
        <v/>
      </c>
      <c r="Y21" s="93" t="str">
        <f>Y20</f>
        <v/>
      </c>
      <c r="Z21" s="92" t="str">
        <f>Z20</f>
        <v/>
      </c>
      <c r="AA21" s="92" t="str">
        <f>AA20</f>
        <v/>
      </c>
      <c r="AB21" s="92" t="str">
        <f t="shared" si="39"/>
        <v/>
      </c>
      <c r="AC21" s="92" t="str">
        <f t="shared" si="39"/>
        <v/>
      </c>
      <c r="AD21" s="92" t="str">
        <f t="shared" si="39"/>
        <v/>
      </c>
      <c r="AE21" s="92" t="str">
        <f t="shared" si="36"/>
        <v/>
      </c>
      <c r="AF21" s="92" t="str">
        <f t="shared" si="36"/>
        <v/>
      </c>
      <c r="AG21" s="171"/>
      <c r="AH21" s="92" t="str">
        <f t="shared" si="23"/>
        <v/>
      </c>
      <c r="AI21" s="92" t="str">
        <f>AI20</f>
        <v/>
      </c>
      <c r="AJ21" s="92" t="str">
        <f t="shared" si="24"/>
        <v/>
      </c>
      <c r="AK21" s="92" t="str">
        <f t="shared" si="25"/>
        <v/>
      </c>
      <c r="AL21" s="92" t="str">
        <f t="shared" si="26"/>
        <v/>
      </c>
      <c r="AM21" s="92" t="str">
        <f>IF(追加記入欄!AQ48,4,"")</f>
        <v/>
      </c>
      <c r="AN21" s="92" t="str">
        <f>IF(追加記入欄!AE49=0,"",追加記入欄!AE49)</f>
        <v/>
      </c>
      <c r="AO21" s="92" t="str">
        <f>IF(追加記入欄!AE50="","",追加記入欄!AE50)</f>
        <v/>
      </c>
      <c r="AP21" s="170"/>
      <c r="AQ21" s="170"/>
      <c r="AR21" s="92" t="str">
        <f t="shared" si="1"/>
        <v/>
      </c>
      <c r="AS21" s="92" t="str">
        <f t="shared" ref="AS21:AZ21" si="41">AS20</f>
        <v/>
      </c>
      <c r="AT21" s="92" t="str">
        <f t="shared" si="41"/>
        <v/>
      </c>
      <c r="AU21" s="92" t="str">
        <f t="shared" si="41"/>
        <v/>
      </c>
      <c r="AV21" s="92" t="str">
        <f t="shared" si="41"/>
        <v/>
      </c>
      <c r="AW21" s="92" t="str">
        <f t="shared" si="41"/>
        <v/>
      </c>
      <c r="AX21" s="92" t="str">
        <f t="shared" si="41"/>
        <v/>
      </c>
      <c r="AY21" s="92" t="str">
        <f t="shared" si="41"/>
        <v/>
      </c>
      <c r="AZ21" s="92" t="str">
        <f t="shared" si="41"/>
        <v/>
      </c>
    </row>
    <row r="22" spans="1:52" s="78" customFormat="1">
      <c r="A22" s="95">
        <v>17</v>
      </c>
      <c r="B22" s="96">
        <v>5</v>
      </c>
      <c r="C22" s="96" t="str">
        <f>IF(追加記入欄!S10="", "", 追加記入欄!S10)</f>
        <v/>
      </c>
      <c r="D22" s="96">
        <f t="shared" si="29"/>
        <v>0</v>
      </c>
      <c r="E22" s="96">
        <f>E21</f>
        <v>1</v>
      </c>
      <c r="F22" s="96">
        <f t="shared" si="30"/>
        <v>0</v>
      </c>
      <c r="G22" s="96">
        <v>1</v>
      </c>
      <c r="H22" s="96">
        <f t="shared" si="31"/>
        <v>0</v>
      </c>
      <c r="I22" s="96">
        <f>SUM(H$22:H22)*H22</f>
        <v>0</v>
      </c>
      <c r="J22" s="96">
        <f>SUM(H$22:H$25)</f>
        <v>0</v>
      </c>
      <c r="K22" s="96">
        <f t="shared" si="32"/>
        <v>0</v>
      </c>
      <c r="L22" s="95">
        <f t="shared" si="33"/>
        <v>0</v>
      </c>
      <c r="M22" s="95">
        <f>IF(L22=0,0,SUM(L$6:L22))</f>
        <v>0</v>
      </c>
      <c r="N22" s="97"/>
      <c r="O22" s="97"/>
      <c r="P22" s="97"/>
      <c r="Q22" s="98"/>
      <c r="R22" s="97" t="str">
        <f t="shared" ref="R22:R41" si="42">IF(F22=0,"",C22)</f>
        <v/>
      </c>
      <c r="S22" s="99" t="str">
        <f>IF(K22=0,"",K22)</f>
        <v/>
      </c>
      <c r="T22" s="99" t="str">
        <f>T6</f>
        <v/>
      </c>
      <c r="U22" s="99" t="str">
        <f>U6</f>
        <v/>
      </c>
      <c r="V22" s="99" t="str">
        <f>V6</f>
        <v/>
      </c>
      <c r="W22" s="99" t="str">
        <f>W18</f>
        <v/>
      </c>
      <c r="X22" s="100" t="str">
        <f>IF(追加記入欄!J7="", "",追加記入欄!J7)</f>
        <v/>
      </c>
      <c r="Y22" s="100" t="str">
        <f>IF(追加記入欄!S12="", "",追加記入欄!S12)</f>
        <v/>
      </c>
      <c r="Z22" s="99" t="str">
        <f>IF(追加記入欄!AO13,1,"")</f>
        <v/>
      </c>
      <c r="AA22" s="99" t="str">
        <f>IF(追加記入欄!S14="", "",追加記入欄!S14)</f>
        <v/>
      </c>
      <c r="AB22" s="99" t="str">
        <f>IF(ISBLANK(追加記入欄!T16),"",追加記入欄!T16)</f>
        <v/>
      </c>
      <c r="AC22" s="100" t="str">
        <f>IF(追加記入欄!T18="", "",追加記入欄!T18)</f>
        <v/>
      </c>
      <c r="AD22" s="99" t="str">
        <f>IF(追加記入欄!T26="", "",追加記入欄!T26)</f>
        <v/>
      </c>
      <c r="AE22" s="99" t="str">
        <f>IF(追加記入欄!T30="", "",追加記入欄!T30)</f>
        <v/>
      </c>
      <c r="AF22" s="99" t="str">
        <f>IF(追加記入欄!V32="", "",追加記入欄!V32)</f>
        <v/>
      </c>
      <c r="AG22" s="171"/>
      <c r="AH22" s="99" t="str">
        <f>IF(追加記入欄!AN54,1,IF(追加記入欄!AO54,2,""))</f>
        <v/>
      </c>
      <c r="AI22" s="99" t="str">
        <f>IF(追加記入欄!AN55=TRUE,1,
    IF(追加記入欄!AO55=TRUE,2,
        IF(追加記入欄!AP55=TRUE,3,
            IF(追加記入欄!AN56=TRUE,4,
                IF(追加記入欄!AO56=TRUE,5,"")
            )
        )
    )
)</f>
        <v/>
      </c>
      <c r="AJ22" s="99" t="str">
        <f>IF(追加記入欄!AN57,1,IF(追加記入欄!AO57,2,IF(追加記入欄!AP57,3,"")))</f>
        <v/>
      </c>
      <c r="AK22" s="99" t="str">
        <f>IF(追加記入欄!AN58,1,IF(追加記入欄!AO58,2,IF(追加記入欄!AP58,3,"")))</f>
        <v/>
      </c>
      <c r="AL22" s="99" t="str">
        <f>IF(追加記入欄!AN59,1,IF(追加記入欄!AO59,2,IF(追加記入欄!AP59,3,"")))</f>
        <v/>
      </c>
      <c r="AM22" s="99" t="str">
        <f>IF(追加記入欄!AN60,1,"")</f>
        <v/>
      </c>
      <c r="AN22" s="99" t="str">
        <f>IF(追加記入欄!J61=0,"",追加記入欄!J61)</f>
        <v/>
      </c>
      <c r="AO22" s="99" t="str">
        <f>IF(追加記入欄!J62="","",追加記入欄!J62)</f>
        <v/>
      </c>
      <c r="AP22" s="170"/>
      <c r="AQ22" s="170"/>
      <c r="AR22" s="99" t="str">
        <f t="shared" si="1"/>
        <v/>
      </c>
      <c r="AS22" s="99" t="str">
        <f>IF(追加記入欄!W20="", "", 追加記入欄!W20)</f>
        <v/>
      </c>
      <c r="AT22" s="99" t="str">
        <f>IF(追加記入欄!W21="", "", 追加記入欄!W21)</f>
        <v/>
      </c>
      <c r="AU22" s="99" t="str">
        <f>IF(追加記入欄!W22="", "", 追加記入欄!W22)</f>
        <v/>
      </c>
      <c r="AV22" s="99" t="str">
        <f>IF(追加記入欄!W23="", "", 追加記入欄!W23)</f>
        <v/>
      </c>
      <c r="AW22" s="99" t="str">
        <f>IF(追加記入欄!W24="", "", 追加記入欄!W24)</f>
        <v/>
      </c>
      <c r="AX22" s="99" t="str">
        <f>IF(追加記入欄!W25="", "", 追加記入欄!W25)</f>
        <v/>
      </c>
      <c r="AY22" s="99" t="str">
        <f>IF(追加記入欄!AO28,1,"")</f>
        <v/>
      </c>
      <c r="AZ22" s="99" t="str">
        <f>IF(追加記入欄!S11="", "", 追加記入欄!S11)</f>
        <v/>
      </c>
    </row>
    <row r="23" spans="1:52" s="78" customFormat="1">
      <c r="A23" s="95">
        <v>18</v>
      </c>
      <c r="B23" s="96">
        <v>5</v>
      </c>
      <c r="C23" s="96" t="str">
        <f>C22</f>
        <v/>
      </c>
      <c r="D23" s="96">
        <f t="shared" si="29"/>
        <v>0</v>
      </c>
      <c r="E23" s="96">
        <f>E22</f>
        <v>1</v>
      </c>
      <c r="F23" s="96">
        <f t="shared" si="30"/>
        <v>0</v>
      </c>
      <c r="G23" s="96">
        <v>2</v>
      </c>
      <c r="H23" s="96">
        <f t="shared" si="31"/>
        <v>0</v>
      </c>
      <c r="I23" s="96">
        <f>SUM(H$22:H23)*H23</f>
        <v>0</v>
      </c>
      <c r="J23" s="96">
        <f>SUM(H$22:H$25)</f>
        <v>0</v>
      </c>
      <c r="K23" s="96">
        <f t="shared" si="32"/>
        <v>0</v>
      </c>
      <c r="L23" s="95">
        <f t="shared" si="33"/>
        <v>0</v>
      </c>
      <c r="M23" s="95">
        <f>IF(L23=0,0,SUM(L$6:L23))</f>
        <v>0</v>
      </c>
      <c r="N23" s="97"/>
      <c r="O23" s="97"/>
      <c r="P23" s="97"/>
      <c r="Q23" s="98"/>
      <c r="R23" s="97" t="str">
        <f t="shared" si="42"/>
        <v/>
      </c>
      <c r="S23" s="99" t="str">
        <f t="shared" si="34"/>
        <v/>
      </c>
      <c r="T23" s="99" t="str">
        <f>T22</f>
        <v/>
      </c>
      <c r="U23" s="99" t="str">
        <f>U7</f>
        <v/>
      </c>
      <c r="V23" s="99" t="str">
        <f t="shared" ref="V23:X25" si="43">V22</f>
        <v/>
      </c>
      <c r="W23" s="99" t="str">
        <f t="shared" ref="W23:AB23" si="44">W22</f>
        <v/>
      </c>
      <c r="X23" s="100" t="str">
        <f t="shared" si="44"/>
        <v/>
      </c>
      <c r="Y23" s="100" t="str">
        <f t="shared" si="44"/>
        <v/>
      </c>
      <c r="Z23" s="99" t="str">
        <f t="shared" si="44"/>
        <v/>
      </c>
      <c r="AA23" s="99" t="str">
        <f t="shared" si="44"/>
        <v/>
      </c>
      <c r="AB23" s="99" t="str">
        <f t="shared" si="44"/>
        <v/>
      </c>
      <c r="AC23" s="99" t="str">
        <f t="shared" ref="Z23:AH25" si="45">AC22</f>
        <v/>
      </c>
      <c r="AD23" s="99" t="str">
        <f t="shared" si="45"/>
        <v/>
      </c>
      <c r="AE23" s="99" t="str">
        <f t="shared" si="45"/>
        <v/>
      </c>
      <c r="AF23" s="99" t="str">
        <f t="shared" si="45"/>
        <v/>
      </c>
      <c r="AG23" s="171"/>
      <c r="AH23" s="99" t="str">
        <f>AH22</f>
        <v/>
      </c>
      <c r="AI23" s="99" t="str">
        <f>AI22</f>
        <v/>
      </c>
      <c r="AJ23" s="99" t="str">
        <f>AJ22</f>
        <v/>
      </c>
      <c r="AK23" s="99" t="str">
        <f>AK22</f>
        <v/>
      </c>
      <c r="AL23" s="99" t="str">
        <f t="shared" si="26"/>
        <v/>
      </c>
      <c r="AM23" s="99" t="str">
        <f>IF(追加記入欄!AO60,2,"")</f>
        <v/>
      </c>
      <c r="AN23" s="99" t="str">
        <f>IF(追加記入欄!Q61=0,"",追加記入欄!Q61)</f>
        <v/>
      </c>
      <c r="AO23" s="99" t="str">
        <f>IF(追加記入欄!Q62="","",追加記入欄!Q62)</f>
        <v/>
      </c>
      <c r="AP23" s="170"/>
      <c r="AQ23" s="170"/>
      <c r="AR23" s="99" t="str">
        <f t="shared" si="1"/>
        <v/>
      </c>
      <c r="AS23" s="99" t="str">
        <f t="shared" ref="AS23:AZ23" si="46">AS22</f>
        <v/>
      </c>
      <c r="AT23" s="99" t="str">
        <f t="shared" si="46"/>
        <v/>
      </c>
      <c r="AU23" s="99" t="str">
        <f t="shared" si="46"/>
        <v/>
      </c>
      <c r="AV23" s="99" t="str">
        <f t="shared" si="46"/>
        <v/>
      </c>
      <c r="AW23" s="99" t="str">
        <f t="shared" si="46"/>
        <v/>
      </c>
      <c r="AX23" s="99" t="str">
        <f t="shared" si="46"/>
        <v/>
      </c>
      <c r="AY23" s="99" t="str">
        <f t="shared" si="46"/>
        <v/>
      </c>
      <c r="AZ23" s="99" t="str">
        <f t="shared" si="46"/>
        <v/>
      </c>
    </row>
    <row r="24" spans="1:52" s="78" customFormat="1">
      <c r="A24" s="95">
        <v>19</v>
      </c>
      <c r="B24" s="96">
        <v>5</v>
      </c>
      <c r="C24" s="96" t="str">
        <f>C23</f>
        <v/>
      </c>
      <c r="D24" s="96">
        <f t="shared" ref="D24:D41" si="47">IF(C24="",0,1)</f>
        <v>0</v>
      </c>
      <c r="E24" s="96">
        <f>E23</f>
        <v>1</v>
      </c>
      <c r="F24" s="96">
        <f t="shared" si="30"/>
        <v>0</v>
      </c>
      <c r="G24" s="96">
        <v>3</v>
      </c>
      <c r="H24" s="96">
        <f t="shared" si="31"/>
        <v>0</v>
      </c>
      <c r="I24" s="96">
        <f>SUM(H$22:H24)*H24</f>
        <v>0</v>
      </c>
      <c r="J24" s="96">
        <f>SUM(H$22:H$25)</f>
        <v>0</v>
      </c>
      <c r="K24" s="96">
        <f t="shared" si="32"/>
        <v>0</v>
      </c>
      <c r="L24" s="95">
        <f t="shared" si="33"/>
        <v>0</v>
      </c>
      <c r="M24" s="95">
        <f>IF(L24=0,0,SUM(L$6:L24))</f>
        <v>0</v>
      </c>
      <c r="N24" s="97"/>
      <c r="O24" s="97"/>
      <c r="P24" s="97"/>
      <c r="Q24" s="98"/>
      <c r="R24" s="97" t="str">
        <f t="shared" si="42"/>
        <v/>
      </c>
      <c r="S24" s="99" t="str">
        <f t="shared" si="34"/>
        <v/>
      </c>
      <c r="T24" s="99" t="str">
        <f>T23</f>
        <v/>
      </c>
      <c r="U24" s="99" t="str">
        <f>U8</f>
        <v/>
      </c>
      <c r="V24" s="99" t="str">
        <f t="shared" si="43"/>
        <v/>
      </c>
      <c r="W24" s="99" t="str">
        <f>W23</f>
        <v/>
      </c>
      <c r="X24" s="100" t="str">
        <f>X23</f>
        <v/>
      </c>
      <c r="Y24" s="100" t="str">
        <f>Y23</f>
        <v/>
      </c>
      <c r="Z24" s="99" t="str">
        <f t="shared" si="45"/>
        <v/>
      </c>
      <c r="AA24" s="99" t="str">
        <f>AA23</f>
        <v/>
      </c>
      <c r="AB24" s="99" t="str">
        <f t="shared" si="45"/>
        <v/>
      </c>
      <c r="AC24" s="99" t="str">
        <f t="shared" si="45"/>
        <v/>
      </c>
      <c r="AD24" s="99" t="str">
        <f t="shared" si="45"/>
        <v/>
      </c>
      <c r="AE24" s="99" t="str">
        <f t="shared" si="45"/>
        <v/>
      </c>
      <c r="AF24" s="99" t="str">
        <f t="shared" si="45"/>
        <v/>
      </c>
      <c r="AG24" s="171"/>
      <c r="AH24" s="99" t="str">
        <f t="shared" si="45"/>
        <v/>
      </c>
      <c r="AI24" s="99" t="str">
        <f>AI23</f>
        <v/>
      </c>
      <c r="AJ24" s="99" t="str">
        <f t="shared" si="24"/>
        <v/>
      </c>
      <c r="AK24" s="99" t="str">
        <f t="shared" si="25"/>
        <v/>
      </c>
      <c r="AL24" s="99" t="str">
        <f t="shared" si="26"/>
        <v/>
      </c>
      <c r="AM24" s="99" t="str">
        <f>IF(追加記入欄!AP60,3,"")</f>
        <v/>
      </c>
      <c r="AN24" s="99" t="str">
        <f>IF(追加記入欄!X61=0,"",追加記入欄!X61)</f>
        <v/>
      </c>
      <c r="AO24" s="99" t="str">
        <f>IF(追加記入欄!X62="","",追加記入欄!X62)</f>
        <v/>
      </c>
      <c r="AP24" s="170"/>
      <c r="AQ24" s="170"/>
      <c r="AR24" s="99" t="str">
        <f t="shared" si="1"/>
        <v/>
      </c>
      <c r="AS24" s="99" t="str">
        <f t="shared" ref="AS24:AZ24" si="48">AS23</f>
        <v/>
      </c>
      <c r="AT24" s="99" t="str">
        <f t="shared" si="48"/>
        <v/>
      </c>
      <c r="AU24" s="99" t="str">
        <f t="shared" si="48"/>
        <v/>
      </c>
      <c r="AV24" s="99" t="str">
        <f t="shared" si="48"/>
        <v/>
      </c>
      <c r="AW24" s="99" t="str">
        <f t="shared" si="48"/>
        <v/>
      </c>
      <c r="AX24" s="99" t="str">
        <f t="shared" si="48"/>
        <v/>
      </c>
      <c r="AY24" s="99" t="str">
        <f t="shared" si="48"/>
        <v/>
      </c>
      <c r="AZ24" s="99" t="str">
        <f t="shared" si="48"/>
        <v/>
      </c>
    </row>
    <row r="25" spans="1:52" s="78" customFormat="1">
      <c r="A25" s="95">
        <v>20</v>
      </c>
      <c r="B25" s="96">
        <v>5</v>
      </c>
      <c r="C25" s="96" t="str">
        <f>C24</f>
        <v/>
      </c>
      <c r="D25" s="96">
        <f t="shared" si="47"/>
        <v>0</v>
      </c>
      <c r="E25" s="96">
        <f>E24</f>
        <v>1</v>
      </c>
      <c r="F25" s="96">
        <f t="shared" si="30"/>
        <v>0</v>
      </c>
      <c r="G25" s="96">
        <v>4</v>
      </c>
      <c r="H25" s="96">
        <f t="shared" si="31"/>
        <v>0</v>
      </c>
      <c r="I25" s="96">
        <f>SUM(H$22:H25)*H25</f>
        <v>0</v>
      </c>
      <c r="J25" s="96">
        <f>SUM(H$22:H$25)</f>
        <v>0</v>
      </c>
      <c r="K25" s="96">
        <f t="shared" si="32"/>
        <v>0</v>
      </c>
      <c r="L25" s="95">
        <f t="shared" si="33"/>
        <v>0</v>
      </c>
      <c r="M25" s="95">
        <f>IF(L25=0,0,SUM(L$6:L25))</f>
        <v>0</v>
      </c>
      <c r="N25" s="97"/>
      <c r="O25" s="97"/>
      <c r="P25" s="97"/>
      <c r="Q25" s="98"/>
      <c r="R25" s="97" t="str">
        <f t="shared" si="42"/>
        <v/>
      </c>
      <c r="S25" s="99" t="str">
        <f t="shared" si="34"/>
        <v/>
      </c>
      <c r="T25" s="99" t="str">
        <f>T24</f>
        <v/>
      </c>
      <c r="U25" s="99" t="str">
        <f>U9</f>
        <v/>
      </c>
      <c r="V25" s="99" t="str">
        <f t="shared" si="43"/>
        <v/>
      </c>
      <c r="W25" s="99" t="str">
        <f t="shared" si="43"/>
        <v/>
      </c>
      <c r="X25" s="100" t="str">
        <f t="shared" si="43"/>
        <v/>
      </c>
      <c r="Y25" s="100" t="str">
        <f>Y24</f>
        <v/>
      </c>
      <c r="Z25" s="99" t="str">
        <f t="shared" si="45"/>
        <v/>
      </c>
      <c r="AA25" s="99" t="str">
        <f t="shared" si="45"/>
        <v/>
      </c>
      <c r="AB25" s="99" t="str">
        <f t="shared" si="45"/>
        <v/>
      </c>
      <c r="AC25" s="99" t="str">
        <f t="shared" si="45"/>
        <v/>
      </c>
      <c r="AD25" s="99" t="str">
        <f t="shared" si="45"/>
        <v/>
      </c>
      <c r="AE25" s="99" t="str">
        <f t="shared" si="45"/>
        <v/>
      </c>
      <c r="AF25" s="99" t="str">
        <f t="shared" si="45"/>
        <v/>
      </c>
      <c r="AG25" s="171"/>
      <c r="AH25" s="99" t="str">
        <f t="shared" si="45"/>
        <v/>
      </c>
      <c r="AI25" s="99" t="str">
        <f>AI24</f>
        <v/>
      </c>
      <c r="AJ25" s="99" t="str">
        <f t="shared" si="24"/>
        <v/>
      </c>
      <c r="AK25" s="99" t="str">
        <f t="shared" si="25"/>
        <v/>
      </c>
      <c r="AL25" s="99" t="str">
        <f t="shared" si="26"/>
        <v/>
      </c>
      <c r="AM25" s="99" t="str">
        <f>IF(追加記入欄!AQ60,4,"")</f>
        <v/>
      </c>
      <c r="AN25" s="99" t="str">
        <f>IF(追加記入欄!AE61=0,"",追加記入欄!AE61)</f>
        <v/>
      </c>
      <c r="AO25" s="99" t="str">
        <f>IF(追加記入欄!AE62="","",追加記入欄!AE62)</f>
        <v/>
      </c>
      <c r="AP25" s="170"/>
      <c r="AQ25" s="170"/>
      <c r="AR25" s="99" t="str">
        <f t="shared" si="1"/>
        <v/>
      </c>
      <c r="AS25" s="99" t="str">
        <f t="shared" ref="AS25:AZ25" si="49">AS24</f>
        <v/>
      </c>
      <c r="AT25" s="99" t="str">
        <f t="shared" si="49"/>
        <v/>
      </c>
      <c r="AU25" s="99" t="str">
        <f t="shared" si="49"/>
        <v/>
      </c>
      <c r="AV25" s="99" t="str">
        <f t="shared" si="49"/>
        <v/>
      </c>
      <c r="AW25" s="99" t="str">
        <f t="shared" si="49"/>
        <v/>
      </c>
      <c r="AX25" s="99" t="str">
        <f t="shared" si="49"/>
        <v/>
      </c>
      <c r="AY25" s="99" t="str">
        <f t="shared" si="49"/>
        <v/>
      </c>
      <c r="AZ25" s="99" t="str">
        <f t="shared" si="49"/>
        <v/>
      </c>
    </row>
    <row r="26" spans="1:52" s="78" customFormat="1">
      <c r="A26" s="114">
        <v>21</v>
      </c>
      <c r="B26" s="115">
        <v>6</v>
      </c>
      <c r="C26" s="115" t="str">
        <f>IF(追加記入欄!AB10="", "", 追加記入欄!AB10)</f>
        <v/>
      </c>
      <c r="D26" s="115">
        <f t="shared" si="47"/>
        <v>0</v>
      </c>
      <c r="E26" s="115">
        <f t="shared" ref="E26:E37" si="50">E25</f>
        <v>1</v>
      </c>
      <c r="F26" s="115">
        <f t="shared" si="30"/>
        <v>0</v>
      </c>
      <c r="G26" s="115">
        <v>1</v>
      </c>
      <c r="H26" s="115">
        <f t="shared" si="31"/>
        <v>0</v>
      </c>
      <c r="I26" s="115">
        <f>SUM(H$26:H26)*H26</f>
        <v>0</v>
      </c>
      <c r="J26" s="115">
        <f>SUM(H$26:H$29)</f>
        <v>0</v>
      </c>
      <c r="K26" s="115">
        <f t="shared" ref="K26:K40" si="51">IF(J26&gt;1,I26,0)</f>
        <v>0</v>
      </c>
      <c r="L26" s="114">
        <f t="shared" ref="L26:L40" si="52">IF(AND(D26=1,H26=1),1,IF(AND(D26=1,J26=0,G26=1),1,0))</f>
        <v>0</v>
      </c>
      <c r="M26" s="114">
        <f>IF(L26=0,0,SUM(L$6:L26))</f>
        <v>0</v>
      </c>
      <c r="N26" s="116"/>
      <c r="O26" s="116"/>
      <c r="P26" s="116"/>
      <c r="Q26" s="117"/>
      <c r="R26" s="116" t="str">
        <f t="shared" si="42"/>
        <v/>
      </c>
      <c r="S26" s="118" t="str">
        <f>IF(K26=0,"",K26)</f>
        <v/>
      </c>
      <c r="T26" s="118" t="str">
        <f>T6</f>
        <v/>
      </c>
      <c r="U26" s="118" t="str">
        <f>U6</f>
        <v/>
      </c>
      <c r="V26" s="118" t="str">
        <f>V6</f>
        <v/>
      </c>
      <c r="W26" s="118" t="str">
        <f>W18</f>
        <v/>
      </c>
      <c r="X26" s="119" t="str">
        <f>IF(追加記入欄!J7="", "",追加記入欄!J7)</f>
        <v/>
      </c>
      <c r="Y26" s="119" t="str">
        <f>IF(追加記入欄!AB12="", "",追加記入欄!AB12)</f>
        <v/>
      </c>
      <c r="Z26" s="118" t="str">
        <f>IF(追加記入欄!AP13,1,"")</f>
        <v/>
      </c>
      <c r="AA26" s="118" t="str">
        <f>IF(追加記入欄!AB14="", "",追加記入欄!AB14)</f>
        <v/>
      </c>
      <c r="AB26" s="118" t="str">
        <f>IF(ISBLANK(追加記入欄!AC16),"",追加記入欄!AC16)</f>
        <v/>
      </c>
      <c r="AC26" s="119" t="str">
        <f>IF(追加記入欄!AC18="", "",追加記入欄!AC18)</f>
        <v/>
      </c>
      <c r="AD26" s="118" t="str">
        <f>IF(追加記入欄!AC26="", "",追加記入欄!AC26)</f>
        <v/>
      </c>
      <c r="AE26" s="118" t="str">
        <f>IF(追加記入欄!AC30="", "",追加記入欄!AC30)</f>
        <v/>
      </c>
      <c r="AF26" s="118" t="str">
        <f>IF(追加記入欄!AE32="", "",追加記入欄!AE32)</f>
        <v/>
      </c>
      <c r="AG26" s="171"/>
      <c r="AH26" s="118" t="str">
        <f>IF(追加記入欄!AN66,1,IF(追加記入欄!AO66,2,""))</f>
        <v/>
      </c>
      <c r="AI26" s="118" t="str">
        <f>IF(追加記入欄!AN67=TRUE,1,
    IF(追加記入欄!AO67=TRUE,2,
        IF(追加記入欄!AP67=TRUE,3,
            IF(追加記入欄!AN68=TRUE,4,
                IF(追加記入欄!AO68=TRUE,5,"")
            )
        )
    )
)</f>
        <v/>
      </c>
      <c r="AJ26" s="118" t="str">
        <f>IF(追加記入欄!AN69,1,IF(追加記入欄!AO69,2,IF(追加記入欄!AP69,3,"")))</f>
        <v/>
      </c>
      <c r="AK26" s="118" t="str">
        <f>IF(追加記入欄!AN70,1,IF(追加記入欄!AO70,2,IF(追加記入欄!AP70,3,"")))</f>
        <v/>
      </c>
      <c r="AL26" s="118" t="str">
        <f>IF(追加記入欄!AN71,1,IF(追加記入欄!AO71,2,IF(追加記入欄!AP71,3,"")))</f>
        <v/>
      </c>
      <c r="AM26" s="118" t="str">
        <f>IF(追加記入欄!AN72,1,"")</f>
        <v/>
      </c>
      <c r="AN26" s="118" t="str">
        <f>IF(追加記入欄!J73=0,"",追加記入欄!J73)</f>
        <v/>
      </c>
      <c r="AO26" s="118" t="str">
        <f>IF(追加記入欄!J74="","",追加記入欄!J74)</f>
        <v/>
      </c>
      <c r="AP26" s="170"/>
      <c r="AQ26" s="170"/>
      <c r="AR26" s="118" t="str">
        <f t="shared" si="1"/>
        <v/>
      </c>
      <c r="AS26" s="118" t="str">
        <f>IF(追加記入欄!AF20="", "", 追加記入欄!AF20)</f>
        <v/>
      </c>
      <c r="AT26" s="118" t="str">
        <f>IF(追加記入欄!AF21="", "", 追加記入欄!AF21)</f>
        <v/>
      </c>
      <c r="AU26" s="118" t="str">
        <f>IF(追加記入欄!AF22="", "", 追加記入欄!AF22)</f>
        <v/>
      </c>
      <c r="AV26" s="118" t="str">
        <f>IF(追加記入欄!AF23="", "", 追加記入欄!AF23)</f>
        <v/>
      </c>
      <c r="AW26" s="118" t="str">
        <f>IF(追加記入欄!AF24="", "", 追加記入欄!AF24)</f>
        <v/>
      </c>
      <c r="AX26" s="118" t="str">
        <f>IF(追加記入欄!AF25="", "", 追加記入欄!AF25)</f>
        <v/>
      </c>
      <c r="AY26" s="118" t="str">
        <f>IF(追加記入欄!AP28,1,"")</f>
        <v/>
      </c>
      <c r="AZ26" s="118" t="str">
        <f>IF(追加記入欄!AB11="", "", 追加記入欄!AB11)</f>
        <v/>
      </c>
    </row>
    <row r="27" spans="1:52" s="78" customFormat="1">
      <c r="A27" s="114">
        <v>22</v>
      </c>
      <c r="B27" s="115">
        <v>6</v>
      </c>
      <c r="C27" s="115" t="str">
        <f>C26</f>
        <v/>
      </c>
      <c r="D27" s="115">
        <f t="shared" si="47"/>
        <v>0</v>
      </c>
      <c r="E27" s="115">
        <f t="shared" si="50"/>
        <v>1</v>
      </c>
      <c r="F27" s="115">
        <f t="shared" ref="F27:F39" si="53">IF(E27&gt;1,D27,0)</f>
        <v>0</v>
      </c>
      <c r="G27" s="115">
        <v>2</v>
      </c>
      <c r="H27" s="115">
        <f t="shared" ref="H27:H37" si="54">IF(AM27="",0,1)</f>
        <v>0</v>
      </c>
      <c r="I27" s="115">
        <f>SUM(H$26:H27)*H27</f>
        <v>0</v>
      </c>
      <c r="J27" s="115">
        <f>SUM(H$26:H$29)</f>
        <v>0</v>
      </c>
      <c r="K27" s="115">
        <f t="shared" si="51"/>
        <v>0</v>
      </c>
      <c r="L27" s="114">
        <f t="shared" si="52"/>
        <v>0</v>
      </c>
      <c r="M27" s="114">
        <f>IF(L27=0,0,SUM(L$6:L27))</f>
        <v>0</v>
      </c>
      <c r="N27" s="116"/>
      <c r="O27" s="116"/>
      <c r="P27" s="116"/>
      <c r="Q27" s="117"/>
      <c r="R27" s="116" t="str">
        <f t="shared" si="42"/>
        <v/>
      </c>
      <c r="S27" s="118" t="str">
        <f t="shared" si="34"/>
        <v/>
      </c>
      <c r="T27" s="118" t="str">
        <f t="shared" ref="T27:AB27" si="55">T26</f>
        <v/>
      </c>
      <c r="U27" s="118" t="str">
        <f t="shared" si="55"/>
        <v/>
      </c>
      <c r="V27" s="118" t="str">
        <f t="shared" si="55"/>
        <v/>
      </c>
      <c r="W27" s="118" t="str">
        <f t="shared" si="55"/>
        <v/>
      </c>
      <c r="X27" s="119" t="str">
        <f t="shared" si="55"/>
        <v/>
      </c>
      <c r="Y27" s="119" t="str">
        <f>Y26</f>
        <v/>
      </c>
      <c r="Z27" s="118" t="str">
        <f t="shared" si="55"/>
        <v/>
      </c>
      <c r="AA27" s="118" t="str">
        <f t="shared" si="55"/>
        <v/>
      </c>
      <c r="AB27" s="118" t="str">
        <f t="shared" si="55"/>
        <v/>
      </c>
      <c r="AC27" s="118" t="str">
        <f t="shared" ref="AC27:AF28" si="56">AC26</f>
        <v/>
      </c>
      <c r="AD27" s="118" t="str">
        <f t="shared" si="56"/>
        <v/>
      </c>
      <c r="AE27" s="118" t="str">
        <f t="shared" si="56"/>
        <v/>
      </c>
      <c r="AF27" s="118" t="str">
        <f t="shared" si="56"/>
        <v/>
      </c>
      <c r="AG27" s="171"/>
      <c r="AH27" s="118" t="str">
        <f t="shared" ref="AH27:AL28" si="57">AH26</f>
        <v/>
      </c>
      <c r="AI27" s="118" t="str">
        <f t="shared" si="57"/>
        <v/>
      </c>
      <c r="AJ27" s="118" t="str">
        <f t="shared" si="57"/>
        <v/>
      </c>
      <c r="AK27" s="118" t="str">
        <f t="shared" si="57"/>
        <v/>
      </c>
      <c r="AL27" s="118" t="str">
        <f t="shared" si="57"/>
        <v/>
      </c>
      <c r="AM27" s="118" t="str">
        <f>IF(追加記入欄!AO72,2,"")</f>
        <v/>
      </c>
      <c r="AN27" s="118" t="str">
        <f>IF(追加記入欄!Q73=0,"",追加記入欄!Q73)</f>
        <v/>
      </c>
      <c r="AO27" s="118" t="str">
        <f>IF(追加記入欄!Q74="","",追加記入欄!Q74)</f>
        <v/>
      </c>
      <c r="AP27" s="170"/>
      <c r="AQ27" s="170"/>
      <c r="AR27" s="118" t="str">
        <f t="shared" si="1"/>
        <v/>
      </c>
      <c r="AS27" s="118" t="str">
        <f t="shared" ref="AS27:AZ27" si="58">AS26</f>
        <v/>
      </c>
      <c r="AT27" s="118" t="str">
        <f t="shared" si="58"/>
        <v/>
      </c>
      <c r="AU27" s="118" t="str">
        <f t="shared" si="58"/>
        <v/>
      </c>
      <c r="AV27" s="118" t="str">
        <f t="shared" si="58"/>
        <v/>
      </c>
      <c r="AW27" s="118" t="str">
        <f t="shared" si="58"/>
        <v/>
      </c>
      <c r="AX27" s="118" t="str">
        <f t="shared" si="58"/>
        <v/>
      </c>
      <c r="AY27" s="118" t="str">
        <f t="shared" si="58"/>
        <v/>
      </c>
      <c r="AZ27" s="118" t="str">
        <f t="shared" si="58"/>
        <v/>
      </c>
    </row>
    <row r="28" spans="1:52" s="78" customFormat="1">
      <c r="A28" s="114">
        <v>23</v>
      </c>
      <c r="B28" s="115">
        <v>6</v>
      </c>
      <c r="C28" s="115" t="str">
        <f t="shared" ref="C28:C29" si="59">C27</f>
        <v/>
      </c>
      <c r="D28" s="115">
        <f t="shared" si="47"/>
        <v>0</v>
      </c>
      <c r="E28" s="115">
        <f t="shared" si="50"/>
        <v>1</v>
      </c>
      <c r="F28" s="115">
        <f t="shared" si="53"/>
        <v>0</v>
      </c>
      <c r="G28" s="115">
        <v>3</v>
      </c>
      <c r="H28" s="115">
        <f t="shared" si="54"/>
        <v>0</v>
      </c>
      <c r="I28" s="115">
        <f>SUM(H$26:H28)*H28</f>
        <v>0</v>
      </c>
      <c r="J28" s="115">
        <f>SUM(H$26:H$29)</f>
        <v>0</v>
      </c>
      <c r="K28" s="115">
        <f t="shared" si="51"/>
        <v>0</v>
      </c>
      <c r="L28" s="114">
        <f t="shared" si="52"/>
        <v>0</v>
      </c>
      <c r="M28" s="114">
        <f>IF(L28=0,0,SUM(L$6:L28))</f>
        <v>0</v>
      </c>
      <c r="N28" s="116"/>
      <c r="O28" s="116"/>
      <c r="P28" s="116"/>
      <c r="Q28" s="117"/>
      <c r="R28" s="116" t="str">
        <f t="shared" si="42"/>
        <v/>
      </c>
      <c r="S28" s="118" t="str">
        <f t="shared" si="34"/>
        <v/>
      </c>
      <c r="T28" s="118" t="str">
        <f t="shared" ref="T28:Y28" si="60">T27</f>
        <v/>
      </c>
      <c r="U28" s="118" t="str">
        <f t="shared" si="60"/>
        <v/>
      </c>
      <c r="V28" s="118" t="str">
        <f t="shared" si="60"/>
        <v/>
      </c>
      <c r="W28" s="118" t="str">
        <f t="shared" si="60"/>
        <v/>
      </c>
      <c r="X28" s="119" t="str">
        <f t="shared" si="60"/>
        <v/>
      </c>
      <c r="Y28" s="119" t="str">
        <f t="shared" si="60"/>
        <v/>
      </c>
      <c r="Z28" s="118" t="str">
        <f>Z27</f>
        <v/>
      </c>
      <c r="AA28" s="118" t="str">
        <f>AA27</f>
        <v/>
      </c>
      <c r="AB28" s="118" t="str">
        <f>AB27</f>
        <v/>
      </c>
      <c r="AC28" s="118" t="str">
        <f t="shared" si="56"/>
        <v/>
      </c>
      <c r="AD28" s="118" t="str">
        <f t="shared" si="56"/>
        <v/>
      </c>
      <c r="AE28" s="118" t="str">
        <f t="shared" si="56"/>
        <v/>
      </c>
      <c r="AF28" s="118" t="str">
        <f t="shared" si="56"/>
        <v/>
      </c>
      <c r="AG28" s="171"/>
      <c r="AH28" s="118" t="str">
        <f t="shared" si="57"/>
        <v/>
      </c>
      <c r="AI28" s="118" t="str">
        <f t="shared" si="57"/>
        <v/>
      </c>
      <c r="AJ28" s="118" t="str">
        <f t="shared" si="57"/>
        <v/>
      </c>
      <c r="AK28" s="118" t="str">
        <f t="shared" si="57"/>
        <v/>
      </c>
      <c r="AL28" s="118" t="str">
        <f t="shared" si="57"/>
        <v/>
      </c>
      <c r="AM28" s="118" t="str">
        <f>IF(追加記入欄!AP72,3,"")</f>
        <v/>
      </c>
      <c r="AN28" s="118" t="str">
        <f>IF(追加記入欄!X73=0,"",追加記入欄!X73)</f>
        <v/>
      </c>
      <c r="AO28" s="118" t="str">
        <f>IF(追加記入欄!X74="","",追加記入欄!X74)</f>
        <v/>
      </c>
      <c r="AP28" s="170"/>
      <c r="AQ28" s="170"/>
      <c r="AR28" s="118" t="str">
        <f t="shared" si="1"/>
        <v/>
      </c>
      <c r="AS28" s="118" t="str">
        <f t="shared" ref="AS28:AZ28" si="61">AS27</f>
        <v/>
      </c>
      <c r="AT28" s="118" t="str">
        <f t="shared" si="61"/>
        <v/>
      </c>
      <c r="AU28" s="118" t="str">
        <f t="shared" si="61"/>
        <v/>
      </c>
      <c r="AV28" s="118" t="str">
        <f t="shared" si="61"/>
        <v/>
      </c>
      <c r="AW28" s="118" t="str">
        <f t="shared" si="61"/>
        <v/>
      </c>
      <c r="AX28" s="118" t="str">
        <f t="shared" si="61"/>
        <v/>
      </c>
      <c r="AY28" s="118" t="str">
        <f t="shared" si="61"/>
        <v/>
      </c>
      <c r="AZ28" s="118" t="str">
        <f t="shared" si="61"/>
        <v/>
      </c>
    </row>
    <row r="29" spans="1:52" s="78" customFormat="1">
      <c r="A29" s="114">
        <v>24</v>
      </c>
      <c r="B29" s="115">
        <v>6</v>
      </c>
      <c r="C29" s="115" t="str">
        <f t="shared" si="59"/>
        <v/>
      </c>
      <c r="D29" s="115">
        <f t="shared" si="47"/>
        <v>0</v>
      </c>
      <c r="E29" s="115">
        <f t="shared" si="50"/>
        <v>1</v>
      </c>
      <c r="F29" s="115">
        <f t="shared" si="53"/>
        <v>0</v>
      </c>
      <c r="G29" s="115">
        <v>4</v>
      </c>
      <c r="H29" s="115">
        <f t="shared" si="54"/>
        <v>0</v>
      </c>
      <c r="I29" s="115">
        <f>SUM(H$26:H29)*H29</f>
        <v>0</v>
      </c>
      <c r="J29" s="115">
        <f>SUM(H$26:H$29)</f>
        <v>0</v>
      </c>
      <c r="K29" s="115">
        <f t="shared" si="51"/>
        <v>0</v>
      </c>
      <c r="L29" s="114">
        <f t="shared" si="52"/>
        <v>0</v>
      </c>
      <c r="M29" s="114">
        <f>IF(L29=0,0,SUM(L$6:L29))</f>
        <v>0</v>
      </c>
      <c r="N29" s="116"/>
      <c r="O29" s="116"/>
      <c r="P29" s="116"/>
      <c r="Q29" s="117"/>
      <c r="R29" s="116" t="str">
        <f t="shared" si="42"/>
        <v/>
      </c>
      <c r="S29" s="118" t="str">
        <f t="shared" si="34"/>
        <v/>
      </c>
      <c r="T29" s="118" t="str">
        <f>T28</f>
        <v/>
      </c>
      <c r="U29" s="118" t="str">
        <f t="shared" ref="U29:AH29" si="62">U28</f>
        <v/>
      </c>
      <c r="V29" s="118" t="str">
        <f t="shared" si="62"/>
        <v/>
      </c>
      <c r="W29" s="118" t="str">
        <f t="shared" si="62"/>
        <v/>
      </c>
      <c r="X29" s="119" t="str">
        <f t="shared" si="62"/>
        <v/>
      </c>
      <c r="Y29" s="119" t="str">
        <f>Y28</f>
        <v/>
      </c>
      <c r="Z29" s="118" t="str">
        <f t="shared" si="62"/>
        <v/>
      </c>
      <c r="AA29" s="118" t="str">
        <f t="shared" si="62"/>
        <v/>
      </c>
      <c r="AB29" s="118" t="str">
        <f t="shared" si="62"/>
        <v/>
      </c>
      <c r="AC29" s="118" t="str">
        <f t="shared" si="62"/>
        <v/>
      </c>
      <c r="AD29" s="118" t="str">
        <f t="shared" si="62"/>
        <v/>
      </c>
      <c r="AE29" s="118" t="str">
        <f t="shared" si="62"/>
        <v/>
      </c>
      <c r="AF29" s="118" t="str">
        <f>AF28</f>
        <v/>
      </c>
      <c r="AG29" s="171"/>
      <c r="AH29" s="118" t="str">
        <f t="shared" si="62"/>
        <v/>
      </c>
      <c r="AI29" s="118" t="str">
        <f>AI28</f>
        <v/>
      </c>
      <c r="AJ29" s="118" t="str">
        <f>AJ28</f>
        <v/>
      </c>
      <c r="AK29" s="118" t="str">
        <f>AK28</f>
        <v/>
      </c>
      <c r="AL29" s="118" t="str">
        <f>AL28</f>
        <v/>
      </c>
      <c r="AM29" s="118" t="str">
        <f>IF(追加記入欄!AQ72,4,"")</f>
        <v/>
      </c>
      <c r="AN29" s="118" t="str">
        <f>IF(追加記入欄!AE73=0,"",追加記入欄!AE73)</f>
        <v/>
      </c>
      <c r="AO29" s="118" t="str">
        <f>IF(追加記入欄!AE74="","",追加記入欄!AE74)</f>
        <v/>
      </c>
      <c r="AP29" s="170"/>
      <c r="AQ29" s="170"/>
      <c r="AR29" s="118" t="str">
        <f t="shared" si="1"/>
        <v/>
      </c>
      <c r="AS29" s="118" t="str">
        <f t="shared" ref="AS29:AZ29" si="63">AS28</f>
        <v/>
      </c>
      <c r="AT29" s="118" t="str">
        <f t="shared" si="63"/>
        <v/>
      </c>
      <c r="AU29" s="118" t="str">
        <f t="shared" si="63"/>
        <v/>
      </c>
      <c r="AV29" s="118" t="str">
        <f t="shared" si="63"/>
        <v/>
      </c>
      <c r="AW29" s="118" t="str">
        <f t="shared" si="63"/>
        <v/>
      </c>
      <c r="AX29" s="118" t="str">
        <f t="shared" si="63"/>
        <v/>
      </c>
      <c r="AY29" s="118" t="str">
        <f t="shared" si="63"/>
        <v/>
      </c>
      <c r="AZ29" s="118" t="str">
        <f t="shared" si="63"/>
        <v/>
      </c>
    </row>
    <row r="30" spans="1:52" s="126" customFormat="1">
      <c r="A30" s="120">
        <v>25</v>
      </c>
      <c r="B30" s="121">
        <v>7</v>
      </c>
      <c r="C30" s="121" t="str">
        <f>IF(追加記入欄!BJ10="", "", 追加記入欄!BJ10)</f>
        <v/>
      </c>
      <c r="D30" s="121">
        <f t="shared" si="47"/>
        <v>0</v>
      </c>
      <c r="E30" s="121">
        <f t="shared" si="50"/>
        <v>1</v>
      </c>
      <c r="F30" s="121">
        <f>IF(E30&gt;1,D30,0)</f>
        <v>0</v>
      </c>
      <c r="G30" s="121">
        <v>1</v>
      </c>
      <c r="H30" s="121">
        <f t="shared" si="54"/>
        <v>0</v>
      </c>
      <c r="I30" s="121">
        <f>SUM(H$30:H30)*H30</f>
        <v>0</v>
      </c>
      <c r="J30" s="121">
        <f>SUM(H$30:H$33)</f>
        <v>0</v>
      </c>
      <c r="K30" s="121">
        <f t="shared" si="51"/>
        <v>0</v>
      </c>
      <c r="L30" s="120">
        <f t="shared" si="52"/>
        <v>0</v>
      </c>
      <c r="M30" s="120">
        <f>IF(L30=0,0,SUM(L$6:L30))</f>
        <v>0</v>
      </c>
      <c r="N30" s="122"/>
      <c r="O30" s="122"/>
      <c r="P30" s="122"/>
      <c r="Q30" s="123"/>
      <c r="R30" s="122" t="str">
        <f t="shared" si="42"/>
        <v/>
      </c>
      <c r="S30" s="124" t="str">
        <f>IF(K30=0,"",K30)</f>
        <v/>
      </c>
      <c r="T30" s="124" t="str">
        <f>T6</f>
        <v/>
      </c>
      <c r="U30" s="124" t="str">
        <f>U6</f>
        <v/>
      </c>
      <c r="V30" s="124" t="str">
        <f>V6</f>
        <v/>
      </c>
      <c r="W30" s="124" t="str">
        <f>IF(追加記入欄!CN4=TRUE,1,IF(追加記入欄!CO4=TRUE,2,IF(追加記入欄!CP4=TRUE,3,IF(追加記入欄!CQ4=TRUE,4,""))))</f>
        <v/>
      </c>
      <c r="X30" s="125" t="str">
        <f>IF(追加記入欄!BJ7="", "",追加記入欄!BJ7)</f>
        <v/>
      </c>
      <c r="Y30" s="125" t="str">
        <f>IF(追加記入欄!BJ12="", "",追加記入欄!BJ12)</f>
        <v/>
      </c>
      <c r="Z30" s="124" t="str">
        <f>IF(追加記入欄!CN13,1,"")</f>
        <v/>
      </c>
      <c r="AA30" s="124" t="str">
        <f>IF(追加記入欄!BJ14="", "",追加記入欄!BJ14)</f>
        <v/>
      </c>
      <c r="AB30" s="124" t="str">
        <f>IF(ISBLANK(追加記入欄!BK16),"",追加記入欄!BK16)</f>
        <v/>
      </c>
      <c r="AC30" s="125" t="str">
        <f>IF(追加記入欄!BK18="", "",追加記入欄!BK18)</f>
        <v/>
      </c>
      <c r="AD30" s="124" t="str">
        <f>IF(追加記入欄!BK26="", "",追加記入欄!BK26)</f>
        <v/>
      </c>
      <c r="AE30" s="124" t="str">
        <f>IF(追加記入欄!BK30="", "",追加記入欄!BK30)</f>
        <v/>
      </c>
      <c r="AF30" s="124" t="str">
        <f>IF(追加記入欄!BM32="", "",追加記入欄!BM32)</f>
        <v/>
      </c>
      <c r="AG30" s="171"/>
      <c r="AH30" s="124" t="str">
        <f>IF(追加記入欄!CN42,1,IF(追加記入欄!CO42,2,""))</f>
        <v/>
      </c>
      <c r="AI30" s="124" t="str">
        <f>IF(追加記入欄!CN43=TRUE,1,
    IF(追加記入欄!CO43=TRUE,2,
        IF(追加記入欄!CP43=TRUE,3,
            IF(追加記入欄!CN44=TRUE,4,
                IF(追加記入欄!CO44=TRUE,5,"")
            )
        )
    )
)</f>
        <v/>
      </c>
      <c r="AJ30" s="124" t="str">
        <f>IF(追加記入欄!CN45,1,IF(追加記入欄!CO45,2,IF(追加記入欄!CP45,3,"")))</f>
        <v/>
      </c>
      <c r="AK30" s="124" t="str">
        <f>IF(追加記入欄!CN46,1,IF(追加記入欄!CO46,2,IF(追加記入欄!CP46,3,"")))</f>
        <v/>
      </c>
      <c r="AL30" s="124" t="str">
        <f>IF(追加記入欄!CN47,1,IF(追加記入欄!CO47,2,IF(追加記入欄!CP47,3,"")))</f>
        <v/>
      </c>
      <c r="AM30" s="124" t="str">
        <f>IF(追加記入欄!CN48,1,"")</f>
        <v/>
      </c>
      <c r="AN30" s="124" t="str">
        <f>IF(追加記入欄!BJ49=0,"",追加記入欄!BJ49)</f>
        <v/>
      </c>
      <c r="AO30" s="124" t="str">
        <f>IF(追加記入欄!BJ50="","",追加記入欄!BJ50)</f>
        <v/>
      </c>
      <c r="AP30" s="170"/>
      <c r="AQ30" s="170"/>
      <c r="AR30" s="124" t="str">
        <f t="shared" si="1"/>
        <v/>
      </c>
      <c r="AS30" s="124" t="str">
        <f>IF(追加記入欄!BN20="", "", 追加記入欄!BN20)</f>
        <v/>
      </c>
      <c r="AT30" s="124" t="str">
        <f>IF(追加記入欄!BN21="", "", 追加記入欄!BN21)</f>
        <v/>
      </c>
      <c r="AU30" s="124" t="str">
        <f>IF(追加記入欄!BN22="", "", 追加記入欄!BN22)</f>
        <v/>
      </c>
      <c r="AV30" s="124" t="str">
        <f>IF(追加記入欄!BN23="", "", 追加記入欄!BN23)</f>
        <v/>
      </c>
      <c r="AW30" s="124" t="str">
        <f>IF(追加記入欄!BN24="", "", 追加記入欄!BN24)</f>
        <v/>
      </c>
      <c r="AX30" s="124" t="str">
        <f>IF(追加記入欄!BN25="", "", 追加記入欄!BN25)</f>
        <v/>
      </c>
      <c r="AY30" s="124" t="str">
        <f>IF(追加記入欄!CN28,1,"")</f>
        <v/>
      </c>
      <c r="AZ30" s="124" t="str">
        <f>IF(追加記入欄!BJ11="", "", 追加記入欄!BJ11)</f>
        <v/>
      </c>
    </row>
    <row r="31" spans="1:52" s="126" customFormat="1">
      <c r="A31" s="120">
        <v>26</v>
      </c>
      <c r="B31" s="121">
        <v>7</v>
      </c>
      <c r="C31" s="121" t="str">
        <f>C30</f>
        <v/>
      </c>
      <c r="D31" s="121">
        <f t="shared" si="47"/>
        <v>0</v>
      </c>
      <c r="E31" s="121">
        <f t="shared" si="50"/>
        <v>1</v>
      </c>
      <c r="F31" s="121">
        <f t="shared" si="53"/>
        <v>0</v>
      </c>
      <c r="G31" s="121">
        <v>2</v>
      </c>
      <c r="H31" s="121">
        <f t="shared" si="54"/>
        <v>0</v>
      </c>
      <c r="I31" s="121">
        <f>SUM(H$30:H31)*H31</f>
        <v>0</v>
      </c>
      <c r="J31" s="121">
        <f>SUM(H$30:H$33)</f>
        <v>0</v>
      </c>
      <c r="K31" s="121">
        <f t="shared" si="51"/>
        <v>0</v>
      </c>
      <c r="L31" s="120">
        <f t="shared" si="52"/>
        <v>0</v>
      </c>
      <c r="M31" s="120">
        <f>IF(L31=0,0,SUM(L$6:L31))</f>
        <v>0</v>
      </c>
      <c r="N31" s="122"/>
      <c r="O31" s="122"/>
      <c r="P31" s="122"/>
      <c r="Q31" s="123"/>
      <c r="R31" s="122" t="str">
        <f t="shared" si="42"/>
        <v/>
      </c>
      <c r="S31" s="124" t="str">
        <f t="shared" si="34"/>
        <v/>
      </c>
      <c r="T31" s="124" t="str">
        <f t="shared" ref="T31:V31" si="64">T30</f>
        <v/>
      </c>
      <c r="U31" s="124" t="str">
        <f t="shared" si="64"/>
        <v/>
      </c>
      <c r="V31" s="124" t="str">
        <f t="shared" si="64"/>
        <v/>
      </c>
      <c r="W31" s="124" t="str">
        <f>W30</f>
        <v/>
      </c>
      <c r="X31" s="125" t="str">
        <f t="shared" ref="X31" si="65">X30</f>
        <v/>
      </c>
      <c r="Y31" s="125" t="str">
        <f>Y30</f>
        <v/>
      </c>
      <c r="Z31" s="124" t="str">
        <f t="shared" ref="Z31" si="66">Z30</f>
        <v/>
      </c>
      <c r="AA31" s="124" t="str">
        <f>AA30</f>
        <v/>
      </c>
      <c r="AB31" s="124" t="str">
        <f t="shared" ref="AB31:AF31" si="67">AB30</f>
        <v/>
      </c>
      <c r="AC31" s="124" t="str">
        <f t="shared" si="67"/>
        <v/>
      </c>
      <c r="AD31" s="124" t="str">
        <f t="shared" si="67"/>
        <v/>
      </c>
      <c r="AE31" s="124" t="str">
        <f t="shared" si="67"/>
        <v/>
      </c>
      <c r="AF31" s="124" t="str">
        <f t="shared" si="67"/>
        <v/>
      </c>
      <c r="AG31" s="171"/>
      <c r="AH31" s="124" t="str">
        <f>AH30</f>
        <v/>
      </c>
      <c r="AI31" s="124" t="str">
        <f>AI30</f>
        <v/>
      </c>
      <c r="AJ31" s="124" t="str">
        <f>AJ30</f>
        <v/>
      </c>
      <c r="AK31" s="124" t="str">
        <f>AK30</f>
        <v/>
      </c>
      <c r="AL31" s="124" t="str">
        <f>AL30</f>
        <v/>
      </c>
      <c r="AM31" s="124" t="str">
        <f>IF(追加記入欄!CO48,2,"")</f>
        <v/>
      </c>
      <c r="AN31" s="124" t="str">
        <f>IF(追加記入欄!BQ49=0,"",追加記入欄!BQ49)</f>
        <v/>
      </c>
      <c r="AO31" s="124" t="str">
        <f>IF(追加記入欄!BQ50="","",追加記入欄!BQ50)</f>
        <v/>
      </c>
      <c r="AP31" s="170"/>
      <c r="AQ31" s="170"/>
      <c r="AR31" s="124" t="str">
        <f t="shared" si="1"/>
        <v/>
      </c>
      <c r="AS31" s="124" t="str">
        <f t="shared" ref="AS31:AZ31" si="68">AS30</f>
        <v/>
      </c>
      <c r="AT31" s="124" t="str">
        <f>AT30</f>
        <v/>
      </c>
      <c r="AU31" s="124" t="str">
        <f t="shared" si="68"/>
        <v/>
      </c>
      <c r="AV31" s="124" t="str">
        <f t="shared" si="68"/>
        <v/>
      </c>
      <c r="AW31" s="124" t="str">
        <f t="shared" si="68"/>
        <v/>
      </c>
      <c r="AX31" s="124" t="str">
        <f t="shared" si="68"/>
        <v/>
      </c>
      <c r="AY31" s="124" t="str">
        <f t="shared" si="68"/>
        <v/>
      </c>
      <c r="AZ31" s="124" t="str">
        <f t="shared" si="68"/>
        <v/>
      </c>
    </row>
    <row r="32" spans="1:52" s="126" customFormat="1">
      <c r="A32" s="120">
        <v>27</v>
      </c>
      <c r="B32" s="121">
        <v>7</v>
      </c>
      <c r="C32" s="121" t="str">
        <f t="shared" ref="C32:C33" si="69">C31</f>
        <v/>
      </c>
      <c r="D32" s="121">
        <f t="shared" si="47"/>
        <v>0</v>
      </c>
      <c r="E32" s="121">
        <f t="shared" si="50"/>
        <v>1</v>
      </c>
      <c r="F32" s="121">
        <f t="shared" si="53"/>
        <v>0</v>
      </c>
      <c r="G32" s="121">
        <v>3</v>
      </c>
      <c r="H32" s="121">
        <f t="shared" si="54"/>
        <v>0</v>
      </c>
      <c r="I32" s="121">
        <f>SUM(H$30:H32)*H32</f>
        <v>0</v>
      </c>
      <c r="J32" s="121">
        <f>SUM(H$30:H$33)</f>
        <v>0</v>
      </c>
      <c r="K32" s="121">
        <f t="shared" si="51"/>
        <v>0</v>
      </c>
      <c r="L32" s="120">
        <f t="shared" si="52"/>
        <v>0</v>
      </c>
      <c r="M32" s="120">
        <f>IF(L32=0,0,SUM(L$6:L32))</f>
        <v>0</v>
      </c>
      <c r="N32" s="122"/>
      <c r="O32" s="122"/>
      <c r="P32" s="122"/>
      <c r="Q32" s="123"/>
      <c r="R32" s="122" t="str">
        <f t="shared" si="42"/>
        <v/>
      </c>
      <c r="S32" s="124" t="str">
        <f t="shared" si="34"/>
        <v/>
      </c>
      <c r="T32" s="124" t="str">
        <f>T31</f>
        <v/>
      </c>
      <c r="U32" s="124" t="str">
        <f t="shared" ref="U32:V33" si="70">U31</f>
        <v/>
      </c>
      <c r="V32" s="124" t="str">
        <f t="shared" si="70"/>
        <v/>
      </c>
      <c r="W32" s="124" t="str">
        <f>W31</f>
        <v/>
      </c>
      <c r="X32" s="125" t="str">
        <f>X31</f>
        <v/>
      </c>
      <c r="Y32" s="125" t="str">
        <f>Y31</f>
        <v/>
      </c>
      <c r="Z32" s="124" t="str">
        <f>Z31</f>
        <v/>
      </c>
      <c r="AA32" s="124" t="str">
        <f>AA31</f>
        <v/>
      </c>
      <c r="AB32" s="124" t="str">
        <f t="shared" ref="AB32:AF32" si="71">AB31</f>
        <v/>
      </c>
      <c r="AC32" s="124" t="str">
        <f t="shared" si="71"/>
        <v/>
      </c>
      <c r="AD32" s="124" t="str">
        <f t="shared" si="71"/>
        <v/>
      </c>
      <c r="AE32" s="124" t="str">
        <f t="shared" si="71"/>
        <v/>
      </c>
      <c r="AF32" s="124" t="str">
        <f t="shared" si="71"/>
        <v/>
      </c>
      <c r="AG32" s="171"/>
      <c r="AH32" s="124" t="str">
        <f t="shared" ref="AH32:AH33" si="72">AH31</f>
        <v/>
      </c>
      <c r="AI32" s="124" t="str">
        <f t="shared" ref="AI32:AL33" si="73">AI31</f>
        <v/>
      </c>
      <c r="AJ32" s="124" t="str">
        <f t="shared" si="73"/>
        <v/>
      </c>
      <c r="AK32" s="124" t="str">
        <f t="shared" si="73"/>
        <v/>
      </c>
      <c r="AL32" s="124" t="str">
        <f t="shared" si="73"/>
        <v/>
      </c>
      <c r="AM32" s="124" t="str">
        <f>IF(追加記入欄!CP48,3,"")</f>
        <v/>
      </c>
      <c r="AN32" s="124" t="str">
        <f>IF(追加記入欄!BX49=0,"",追加記入欄!BX49)</f>
        <v/>
      </c>
      <c r="AO32" s="124" t="str">
        <f>IF(追加記入欄!BX50="","",追加記入欄!BX50)</f>
        <v/>
      </c>
      <c r="AP32" s="170"/>
      <c r="AQ32" s="170"/>
      <c r="AR32" s="124" t="str">
        <f t="shared" si="1"/>
        <v/>
      </c>
      <c r="AS32" s="124" t="str">
        <f t="shared" ref="AS32:AZ32" si="74">AS31</f>
        <v/>
      </c>
      <c r="AT32" s="124" t="str">
        <f t="shared" si="74"/>
        <v/>
      </c>
      <c r="AU32" s="124" t="str">
        <f t="shared" si="74"/>
        <v/>
      </c>
      <c r="AV32" s="124" t="str">
        <f t="shared" si="74"/>
        <v/>
      </c>
      <c r="AW32" s="124" t="str">
        <f t="shared" si="74"/>
        <v/>
      </c>
      <c r="AX32" s="124" t="str">
        <f t="shared" si="74"/>
        <v/>
      </c>
      <c r="AY32" s="124" t="str">
        <f t="shared" si="74"/>
        <v/>
      </c>
      <c r="AZ32" s="124" t="str">
        <f t="shared" si="74"/>
        <v/>
      </c>
    </row>
    <row r="33" spans="1:52" s="126" customFormat="1">
      <c r="A33" s="120">
        <v>28</v>
      </c>
      <c r="B33" s="121">
        <v>7</v>
      </c>
      <c r="C33" s="121" t="str">
        <f t="shared" si="69"/>
        <v/>
      </c>
      <c r="D33" s="121">
        <f t="shared" si="47"/>
        <v>0</v>
      </c>
      <c r="E33" s="121">
        <f t="shared" si="50"/>
        <v>1</v>
      </c>
      <c r="F33" s="121">
        <f t="shared" si="53"/>
        <v>0</v>
      </c>
      <c r="G33" s="121">
        <v>4</v>
      </c>
      <c r="H33" s="121">
        <f t="shared" si="54"/>
        <v>0</v>
      </c>
      <c r="I33" s="121">
        <f>SUM(H$30:H33)*H33</f>
        <v>0</v>
      </c>
      <c r="J33" s="121">
        <f>SUM(H$30:H$33)</f>
        <v>0</v>
      </c>
      <c r="K33" s="121">
        <f t="shared" si="51"/>
        <v>0</v>
      </c>
      <c r="L33" s="120">
        <f t="shared" si="52"/>
        <v>0</v>
      </c>
      <c r="M33" s="120">
        <f>IF(L33=0,0,SUM(L$6:L33))</f>
        <v>0</v>
      </c>
      <c r="N33" s="122"/>
      <c r="O33" s="122"/>
      <c r="P33" s="122"/>
      <c r="Q33" s="123"/>
      <c r="R33" s="122" t="str">
        <f t="shared" si="42"/>
        <v/>
      </c>
      <c r="S33" s="124" t="str">
        <f t="shared" si="34"/>
        <v/>
      </c>
      <c r="T33" s="124" t="str">
        <f>T32</f>
        <v/>
      </c>
      <c r="U33" s="124" t="str">
        <f t="shared" si="70"/>
        <v/>
      </c>
      <c r="V33" s="124" t="str">
        <f t="shared" si="70"/>
        <v/>
      </c>
      <c r="W33" s="124" t="str">
        <f>W32</f>
        <v/>
      </c>
      <c r="X33" s="125" t="str">
        <f>X32</f>
        <v/>
      </c>
      <c r="Y33" s="125" t="str">
        <f>Y32</f>
        <v/>
      </c>
      <c r="Z33" s="124" t="str">
        <f>Z32</f>
        <v/>
      </c>
      <c r="AA33" s="124" t="str">
        <f>AA32</f>
        <v/>
      </c>
      <c r="AB33" s="124" t="str">
        <f t="shared" ref="AB33:AF33" si="75">AB32</f>
        <v/>
      </c>
      <c r="AC33" s="124" t="str">
        <f t="shared" si="75"/>
        <v/>
      </c>
      <c r="AD33" s="124" t="str">
        <f t="shared" si="75"/>
        <v/>
      </c>
      <c r="AE33" s="124" t="str">
        <f t="shared" si="75"/>
        <v/>
      </c>
      <c r="AF33" s="124" t="str">
        <f t="shared" si="75"/>
        <v/>
      </c>
      <c r="AG33" s="171"/>
      <c r="AH33" s="124" t="str">
        <f t="shared" si="72"/>
        <v/>
      </c>
      <c r="AI33" s="124" t="str">
        <f t="shared" si="73"/>
        <v/>
      </c>
      <c r="AJ33" s="124" t="str">
        <f t="shared" si="73"/>
        <v/>
      </c>
      <c r="AK33" s="124" t="str">
        <f t="shared" si="73"/>
        <v/>
      </c>
      <c r="AL33" s="124" t="str">
        <f t="shared" si="73"/>
        <v/>
      </c>
      <c r="AM33" s="124" t="str">
        <f>IF(追加記入欄!CQ48,4,"")</f>
        <v/>
      </c>
      <c r="AN33" s="124" t="str">
        <f>IF(追加記入欄!CE49=0,"",追加記入欄!CE49)</f>
        <v/>
      </c>
      <c r="AO33" s="124" t="str">
        <f>IF(追加記入欄!CE50="","",追加記入欄!CE50)</f>
        <v/>
      </c>
      <c r="AP33" s="170"/>
      <c r="AQ33" s="170"/>
      <c r="AR33" s="124" t="str">
        <f t="shared" si="1"/>
        <v/>
      </c>
      <c r="AS33" s="124" t="str">
        <f t="shared" ref="AS33:AZ33" si="76">AS32</f>
        <v/>
      </c>
      <c r="AT33" s="124" t="str">
        <f t="shared" si="76"/>
        <v/>
      </c>
      <c r="AU33" s="124" t="str">
        <f t="shared" si="76"/>
        <v/>
      </c>
      <c r="AV33" s="124" t="str">
        <f t="shared" si="76"/>
        <v/>
      </c>
      <c r="AW33" s="124" t="str">
        <f t="shared" si="76"/>
        <v/>
      </c>
      <c r="AX33" s="124" t="str">
        <f t="shared" si="76"/>
        <v/>
      </c>
      <c r="AY33" s="124" t="str">
        <f t="shared" si="76"/>
        <v/>
      </c>
      <c r="AZ33" s="124" t="str">
        <f t="shared" si="76"/>
        <v/>
      </c>
    </row>
    <row r="34" spans="1:52" s="127" customFormat="1">
      <c r="A34" s="104">
        <v>29</v>
      </c>
      <c r="B34" s="105">
        <v>8</v>
      </c>
      <c r="C34" s="105" t="str">
        <f>IF(追加記入欄!BS10="", "", 追加記入欄!BS10)</f>
        <v/>
      </c>
      <c r="D34" s="105">
        <f t="shared" si="47"/>
        <v>0</v>
      </c>
      <c r="E34" s="105">
        <f t="shared" si="50"/>
        <v>1</v>
      </c>
      <c r="F34" s="105">
        <f t="shared" si="53"/>
        <v>0</v>
      </c>
      <c r="G34" s="105">
        <v>1</v>
      </c>
      <c r="H34" s="105">
        <f t="shared" si="54"/>
        <v>0</v>
      </c>
      <c r="I34" s="105">
        <f>SUM(H$34:H34)*H34</f>
        <v>0</v>
      </c>
      <c r="J34" s="105">
        <f>SUM(H$34:H$37)</f>
        <v>0</v>
      </c>
      <c r="K34" s="105">
        <f t="shared" si="51"/>
        <v>0</v>
      </c>
      <c r="L34" s="104">
        <f t="shared" si="52"/>
        <v>0</v>
      </c>
      <c r="M34" s="104">
        <f>IF(L34=0,0,SUM(L$6:L34))</f>
        <v>0</v>
      </c>
      <c r="N34" s="106"/>
      <c r="O34" s="106"/>
      <c r="P34" s="106"/>
      <c r="Q34" s="107"/>
      <c r="R34" s="106" t="str">
        <f t="shared" si="42"/>
        <v/>
      </c>
      <c r="S34" s="103" t="str">
        <f>IF(K34=0,"",K34)</f>
        <v/>
      </c>
      <c r="T34" s="103" t="str">
        <f>T6</f>
        <v/>
      </c>
      <c r="U34" s="103" t="str">
        <f>U6</f>
        <v/>
      </c>
      <c r="V34" s="103" t="str">
        <f>V6</f>
        <v/>
      </c>
      <c r="W34" s="103" t="str">
        <f>W30</f>
        <v/>
      </c>
      <c r="X34" s="108" t="str">
        <f>IF(追加記入欄!BJ7="", "",追加記入欄!BJ7)</f>
        <v/>
      </c>
      <c r="Y34" s="108" t="str">
        <f>IF(追加記入欄!BS12="", "",追加記入欄!BS12)</f>
        <v/>
      </c>
      <c r="Z34" s="103" t="str">
        <f>IF(追加記入欄!CO13,1,"")</f>
        <v/>
      </c>
      <c r="AA34" s="103" t="str">
        <f>IF(追加記入欄!BS14="", "",追加記入欄!BS14)</f>
        <v/>
      </c>
      <c r="AB34" s="103" t="str">
        <f>IF(ISBLANK(追加記入欄!BT16),"",追加記入欄!BT16)</f>
        <v/>
      </c>
      <c r="AC34" s="108" t="str">
        <f>IF(追加記入欄!BT18="", "",追加記入欄!BT18)</f>
        <v/>
      </c>
      <c r="AD34" s="103" t="str">
        <f>IF(追加記入欄!BT26="", "",追加記入欄!BT26)</f>
        <v/>
      </c>
      <c r="AE34" s="103" t="str">
        <f>IF(追加記入欄!BT30="", "",追加記入欄!BT30)</f>
        <v/>
      </c>
      <c r="AF34" s="103" t="str">
        <f>IF(追加記入欄!BV32="", "",追加記入欄!BV32)</f>
        <v/>
      </c>
      <c r="AG34" s="171"/>
      <c r="AH34" s="103" t="str">
        <f>IF(追加記入欄!CN54,1,IF(追加記入欄!CO54,2,""))</f>
        <v/>
      </c>
      <c r="AI34" s="103" t="str">
        <f>IF(追加記入欄!CN55=TRUE,1,
    IF(追加記入欄!CO55=TRUE,2,
        IF(追加記入欄!CP55=TRUE,3,
            IF(追加記入欄!CN56=TRUE,4,
                IF(追加記入欄!CO56=TRUE,5,"")
            )
        )
    )
)</f>
        <v/>
      </c>
      <c r="AJ34" s="103" t="str">
        <f>IF(追加記入欄!CN57,1,IF(追加記入欄!CO57,2,IF(追加記入欄!CP57,3,"")))</f>
        <v/>
      </c>
      <c r="AK34" s="103" t="str">
        <f>IF(追加記入欄!CN58,1,IF(追加記入欄!CO58,2,IF(追加記入欄!CP58,3,"")))</f>
        <v/>
      </c>
      <c r="AL34" s="103" t="str">
        <f>IF(追加記入欄!CN59,1,IF(追加記入欄!CO59,2,IF(追加記入欄!CP59,3,"")))</f>
        <v/>
      </c>
      <c r="AM34" s="103" t="str">
        <f>IF(追加記入欄!CN60,1,"")</f>
        <v/>
      </c>
      <c r="AN34" s="103" t="str">
        <f>IF(追加記入欄!BJ61=0,"",追加記入欄!BJ61)</f>
        <v/>
      </c>
      <c r="AO34" s="103" t="str">
        <f>IF(追加記入欄!BJ62="","",追加記入欄!BJ62)</f>
        <v/>
      </c>
      <c r="AP34" s="170"/>
      <c r="AQ34" s="170"/>
      <c r="AR34" s="103" t="str">
        <f t="shared" si="1"/>
        <v/>
      </c>
      <c r="AS34" s="103" t="str">
        <f>IF(追加記入欄!BW20="", "", 追加記入欄!BW20)</f>
        <v/>
      </c>
      <c r="AT34" s="103" t="str">
        <f>IF(追加記入欄!BW21="", "", 追加記入欄!BW21)</f>
        <v/>
      </c>
      <c r="AU34" s="103" t="str">
        <f>IF(追加記入欄!BW22="", "", 追加記入欄!BW22)</f>
        <v/>
      </c>
      <c r="AV34" s="103" t="str">
        <f>IF(追加記入欄!BW23="", "", 追加記入欄!BW23)</f>
        <v/>
      </c>
      <c r="AW34" s="103" t="str">
        <f>IF(追加記入欄!BW24="", "", 追加記入欄!BW24)</f>
        <v/>
      </c>
      <c r="AX34" s="103" t="str">
        <f>IF(追加記入欄!BW25="", "", 追加記入欄!BW25)</f>
        <v/>
      </c>
      <c r="AY34" s="103" t="str">
        <f>IF(追加記入欄!CO28,1,"")</f>
        <v/>
      </c>
      <c r="AZ34" s="103" t="str">
        <f>IF(追加記入欄!BS11="", "", 追加記入欄!BS11)</f>
        <v/>
      </c>
    </row>
    <row r="35" spans="1:52" s="127" customFormat="1">
      <c r="A35" s="104">
        <v>30</v>
      </c>
      <c r="B35" s="105">
        <v>8</v>
      </c>
      <c r="C35" s="105" t="str">
        <f>C34</f>
        <v/>
      </c>
      <c r="D35" s="105">
        <f t="shared" si="47"/>
        <v>0</v>
      </c>
      <c r="E35" s="105">
        <f t="shared" si="50"/>
        <v>1</v>
      </c>
      <c r="F35" s="105">
        <f t="shared" si="53"/>
        <v>0</v>
      </c>
      <c r="G35" s="105">
        <v>2</v>
      </c>
      <c r="H35" s="105">
        <f t="shared" si="54"/>
        <v>0</v>
      </c>
      <c r="I35" s="105">
        <f>SUM(H$34:H35)*H35</f>
        <v>0</v>
      </c>
      <c r="J35" s="105">
        <f>SUM(H$34:H$37)</f>
        <v>0</v>
      </c>
      <c r="K35" s="105">
        <f t="shared" si="51"/>
        <v>0</v>
      </c>
      <c r="L35" s="104">
        <f t="shared" si="52"/>
        <v>0</v>
      </c>
      <c r="M35" s="104">
        <f>IF(L35=0,0,SUM(L$6:L35))</f>
        <v>0</v>
      </c>
      <c r="N35" s="106"/>
      <c r="O35" s="106"/>
      <c r="P35" s="106"/>
      <c r="Q35" s="107"/>
      <c r="R35" s="106" t="str">
        <f t="shared" si="42"/>
        <v/>
      </c>
      <c r="S35" s="103" t="str">
        <f t="shared" si="34"/>
        <v/>
      </c>
      <c r="T35" s="103" t="str">
        <f t="shared" ref="T35:AF35" si="77">T34</f>
        <v/>
      </c>
      <c r="U35" s="103" t="str">
        <f t="shared" si="77"/>
        <v/>
      </c>
      <c r="V35" s="103" t="str">
        <f t="shared" si="77"/>
        <v/>
      </c>
      <c r="W35" s="103" t="str">
        <f t="shared" si="77"/>
        <v/>
      </c>
      <c r="X35" s="108" t="str">
        <f t="shared" si="77"/>
        <v/>
      </c>
      <c r="Y35" s="108" t="str">
        <f t="shared" si="77"/>
        <v/>
      </c>
      <c r="Z35" s="103" t="str">
        <f t="shared" si="77"/>
        <v/>
      </c>
      <c r="AA35" s="103" t="str">
        <f t="shared" si="77"/>
        <v/>
      </c>
      <c r="AB35" s="103" t="str">
        <f t="shared" si="77"/>
        <v/>
      </c>
      <c r="AC35" s="103" t="str">
        <f t="shared" si="77"/>
        <v/>
      </c>
      <c r="AD35" s="103" t="str">
        <f t="shared" si="77"/>
        <v/>
      </c>
      <c r="AE35" s="103" t="str">
        <f t="shared" si="77"/>
        <v/>
      </c>
      <c r="AF35" s="103" t="str">
        <f t="shared" si="77"/>
        <v/>
      </c>
      <c r="AG35" s="171"/>
      <c r="AH35" s="103" t="str">
        <f t="shared" ref="AH35:AL37" si="78">AH34</f>
        <v/>
      </c>
      <c r="AI35" s="103" t="str">
        <f t="shared" si="78"/>
        <v/>
      </c>
      <c r="AJ35" s="103" t="str">
        <f t="shared" si="78"/>
        <v/>
      </c>
      <c r="AK35" s="103" t="str">
        <f t="shared" si="78"/>
        <v/>
      </c>
      <c r="AL35" s="103" t="str">
        <f t="shared" si="78"/>
        <v/>
      </c>
      <c r="AM35" s="103" t="str">
        <f>IF(追加記入欄!CO60,2,"")</f>
        <v/>
      </c>
      <c r="AN35" s="103" t="str">
        <f>IF(追加記入欄!BQ61=0,"",追加記入欄!BQ61)</f>
        <v/>
      </c>
      <c r="AO35" s="103" t="str">
        <f>IF(追加記入欄!BQ62="","",追加記入欄!BQ62)</f>
        <v/>
      </c>
      <c r="AP35" s="170"/>
      <c r="AQ35" s="170"/>
      <c r="AR35" s="103" t="str">
        <f t="shared" si="1"/>
        <v/>
      </c>
      <c r="AS35" s="103" t="str">
        <f t="shared" ref="AS35:AZ35" si="79">AS34</f>
        <v/>
      </c>
      <c r="AT35" s="103" t="str">
        <f t="shared" si="79"/>
        <v/>
      </c>
      <c r="AU35" s="103" t="str">
        <f t="shared" si="79"/>
        <v/>
      </c>
      <c r="AV35" s="103" t="str">
        <f t="shared" si="79"/>
        <v/>
      </c>
      <c r="AW35" s="103" t="str">
        <f t="shared" si="79"/>
        <v/>
      </c>
      <c r="AX35" s="103" t="str">
        <f t="shared" si="79"/>
        <v/>
      </c>
      <c r="AY35" s="103" t="str">
        <f t="shared" si="79"/>
        <v/>
      </c>
      <c r="AZ35" s="103" t="str">
        <f t="shared" si="79"/>
        <v/>
      </c>
    </row>
    <row r="36" spans="1:52" s="127" customFormat="1">
      <c r="A36" s="104">
        <v>31</v>
      </c>
      <c r="B36" s="105">
        <v>8</v>
      </c>
      <c r="C36" s="105" t="str">
        <f>C35</f>
        <v/>
      </c>
      <c r="D36" s="105">
        <f t="shared" si="47"/>
        <v>0</v>
      </c>
      <c r="E36" s="105">
        <f t="shared" si="50"/>
        <v>1</v>
      </c>
      <c r="F36" s="105">
        <f t="shared" si="53"/>
        <v>0</v>
      </c>
      <c r="G36" s="105">
        <v>3</v>
      </c>
      <c r="H36" s="105">
        <f t="shared" si="54"/>
        <v>0</v>
      </c>
      <c r="I36" s="105">
        <f>SUM(H$34:H36)*H36</f>
        <v>0</v>
      </c>
      <c r="J36" s="105">
        <f>SUM(H$34:H$37)</f>
        <v>0</v>
      </c>
      <c r="K36" s="105">
        <f t="shared" si="51"/>
        <v>0</v>
      </c>
      <c r="L36" s="104">
        <f t="shared" si="52"/>
        <v>0</v>
      </c>
      <c r="M36" s="104">
        <f>IF(L36=0,0,SUM(L$6:L36))</f>
        <v>0</v>
      </c>
      <c r="N36" s="106"/>
      <c r="O36" s="106"/>
      <c r="P36" s="106"/>
      <c r="Q36" s="107"/>
      <c r="R36" s="106" t="str">
        <f t="shared" si="42"/>
        <v/>
      </c>
      <c r="S36" s="103" t="str">
        <f t="shared" si="34"/>
        <v/>
      </c>
      <c r="T36" s="103" t="str">
        <f>T35</f>
        <v/>
      </c>
      <c r="U36" s="103" t="str">
        <f t="shared" ref="U36:X37" si="80">U35</f>
        <v/>
      </c>
      <c r="V36" s="103" t="str">
        <f t="shared" si="80"/>
        <v/>
      </c>
      <c r="W36" s="103" t="str">
        <f>W35</f>
        <v/>
      </c>
      <c r="X36" s="108" t="str">
        <f>X35</f>
        <v/>
      </c>
      <c r="Y36" s="108" t="str">
        <f>Y35</f>
        <v/>
      </c>
      <c r="Z36" s="103" t="str">
        <f t="shared" ref="Z36" si="81">Z35</f>
        <v/>
      </c>
      <c r="AA36" s="103" t="str">
        <f>AA35</f>
        <v/>
      </c>
      <c r="AB36" s="103" t="str">
        <f t="shared" ref="AB36:AF36" si="82">AB35</f>
        <v/>
      </c>
      <c r="AC36" s="103" t="str">
        <f t="shared" si="82"/>
        <v/>
      </c>
      <c r="AD36" s="103" t="str">
        <f t="shared" si="82"/>
        <v/>
      </c>
      <c r="AE36" s="103" t="str">
        <f t="shared" si="82"/>
        <v/>
      </c>
      <c r="AF36" s="103" t="str">
        <f t="shared" si="82"/>
        <v/>
      </c>
      <c r="AG36" s="171"/>
      <c r="AH36" s="103" t="str">
        <f t="shared" si="78"/>
        <v/>
      </c>
      <c r="AI36" s="103" t="str">
        <f t="shared" si="78"/>
        <v/>
      </c>
      <c r="AJ36" s="103" t="str">
        <f t="shared" si="78"/>
        <v/>
      </c>
      <c r="AK36" s="103" t="str">
        <f t="shared" si="78"/>
        <v/>
      </c>
      <c r="AL36" s="103" t="str">
        <f t="shared" si="78"/>
        <v/>
      </c>
      <c r="AM36" s="103" t="str">
        <f>IF(追加記入欄!CP60,3,"")</f>
        <v/>
      </c>
      <c r="AN36" s="103" t="str">
        <f>IF(追加記入欄!BX61=0,"",追加記入欄!BX61)</f>
        <v/>
      </c>
      <c r="AO36" s="103" t="str">
        <f>IF(追加記入欄!BX62="","",追加記入欄!BX62)</f>
        <v/>
      </c>
      <c r="AP36" s="170"/>
      <c r="AQ36" s="170"/>
      <c r="AR36" s="103" t="str">
        <f t="shared" si="1"/>
        <v/>
      </c>
      <c r="AS36" s="103" t="str">
        <f t="shared" ref="AS36:AZ36" si="83">AS35</f>
        <v/>
      </c>
      <c r="AT36" s="103" t="str">
        <f t="shared" si="83"/>
        <v/>
      </c>
      <c r="AU36" s="103" t="str">
        <f t="shared" si="83"/>
        <v/>
      </c>
      <c r="AV36" s="103" t="str">
        <f t="shared" si="83"/>
        <v/>
      </c>
      <c r="AW36" s="103" t="str">
        <f t="shared" si="83"/>
        <v/>
      </c>
      <c r="AX36" s="103" t="str">
        <f t="shared" si="83"/>
        <v/>
      </c>
      <c r="AY36" s="103" t="str">
        <f t="shared" si="83"/>
        <v/>
      </c>
      <c r="AZ36" s="103" t="str">
        <f t="shared" si="83"/>
        <v/>
      </c>
    </row>
    <row r="37" spans="1:52" s="127" customFormat="1">
      <c r="A37" s="104">
        <v>32</v>
      </c>
      <c r="B37" s="105">
        <v>8</v>
      </c>
      <c r="C37" s="105" t="str">
        <f>C36</f>
        <v/>
      </c>
      <c r="D37" s="105">
        <f t="shared" si="47"/>
        <v>0</v>
      </c>
      <c r="E37" s="105">
        <f t="shared" si="50"/>
        <v>1</v>
      </c>
      <c r="F37" s="105">
        <f>IF(E37&gt;1,D37,0)</f>
        <v>0</v>
      </c>
      <c r="G37" s="105">
        <v>4</v>
      </c>
      <c r="H37" s="105">
        <f t="shared" si="54"/>
        <v>0</v>
      </c>
      <c r="I37" s="105">
        <f>SUM(H$34:H37)*H37</f>
        <v>0</v>
      </c>
      <c r="J37" s="105">
        <f>SUM(H$34:H$37)</f>
        <v>0</v>
      </c>
      <c r="K37" s="105">
        <f t="shared" si="51"/>
        <v>0</v>
      </c>
      <c r="L37" s="104">
        <f t="shared" si="52"/>
        <v>0</v>
      </c>
      <c r="M37" s="104">
        <f>IF(L37=0,0,SUM(L$6:L37))</f>
        <v>0</v>
      </c>
      <c r="N37" s="106"/>
      <c r="O37" s="106"/>
      <c r="P37" s="106"/>
      <c r="Q37" s="107"/>
      <c r="R37" s="106" t="str">
        <f t="shared" si="42"/>
        <v/>
      </c>
      <c r="S37" s="103" t="str">
        <f t="shared" si="34"/>
        <v/>
      </c>
      <c r="T37" s="103" t="str">
        <f>T36</f>
        <v/>
      </c>
      <c r="U37" s="103" t="str">
        <f t="shared" si="80"/>
        <v/>
      </c>
      <c r="V37" s="103" t="str">
        <f t="shared" si="80"/>
        <v/>
      </c>
      <c r="W37" s="103" t="str">
        <f t="shared" si="80"/>
        <v/>
      </c>
      <c r="X37" s="108" t="str">
        <f t="shared" si="80"/>
        <v/>
      </c>
      <c r="Y37" s="108" t="str">
        <f>Y36</f>
        <v/>
      </c>
      <c r="Z37" s="103" t="str">
        <f t="shared" ref="Z37:AF37" si="84">Z36</f>
        <v/>
      </c>
      <c r="AA37" s="103" t="str">
        <f t="shared" si="84"/>
        <v/>
      </c>
      <c r="AB37" s="103" t="str">
        <f t="shared" si="84"/>
        <v/>
      </c>
      <c r="AC37" s="103" t="str">
        <f t="shared" si="84"/>
        <v/>
      </c>
      <c r="AD37" s="103" t="str">
        <f t="shared" si="84"/>
        <v/>
      </c>
      <c r="AE37" s="103" t="str">
        <f t="shared" si="84"/>
        <v/>
      </c>
      <c r="AF37" s="103" t="str">
        <f t="shared" si="84"/>
        <v/>
      </c>
      <c r="AG37" s="171"/>
      <c r="AH37" s="103" t="str">
        <f t="shared" si="78"/>
        <v/>
      </c>
      <c r="AI37" s="103" t="str">
        <f t="shared" si="78"/>
        <v/>
      </c>
      <c r="AJ37" s="103" t="str">
        <f t="shared" si="78"/>
        <v/>
      </c>
      <c r="AK37" s="103" t="str">
        <f t="shared" si="78"/>
        <v/>
      </c>
      <c r="AL37" s="103" t="str">
        <f t="shared" si="78"/>
        <v/>
      </c>
      <c r="AM37" s="103" t="str">
        <f>IF(追加記入欄!CQ60,4,"")</f>
        <v/>
      </c>
      <c r="AN37" s="103" t="str">
        <f>IF(追加記入欄!CE61=0,"",追加記入欄!CE61)</f>
        <v/>
      </c>
      <c r="AO37" s="103" t="str">
        <f>IF(追加記入欄!CE62="","",追加記入欄!CE62)</f>
        <v/>
      </c>
      <c r="AP37" s="170"/>
      <c r="AQ37" s="170"/>
      <c r="AR37" s="103" t="str">
        <f t="shared" si="1"/>
        <v/>
      </c>
      <c r="AS37" s="103" t="str">
        <f t="shared" ref="AS37:AZ37" si="85">AS36</f>
        <v/>
      </c>
      <c r="AT37" s="103" t="str">
        <f t="shared" si="85"/>
        <v/>
      </c>
      <c r="AU37" s="103" t="str">
        <f t="shared" si="85"/>
        <v/>
      </c>
      <c r="AV37" s="103" t="str">
        <f t="shared" si="85"/>
        <v/>
      </c>
      <c r="AW37" s="103" t="str">
        <f t="shared" si="85"/>
        <v/>
      </c>
      <c r="AX37" s="103" t="str">
        <f t="shared" si="85"/>
        <v/>
      </c>
      <c r="AY37" s="103" t="str">
        <f t="shared" si="85"/>
        <v/>
      </c>
      <c r="AZ37" s="103" t="str">
        <f t="shared" si="85"/>
        <v/>
      </c>
    </row>
    <row r="38" spans="1:52" s="128" customFormat="1">
      <c r="A38" s="109">
        <v>33</v>
      </c>
      <c r="B38" s="110">
        <v>9</v>
      </c>
      <c r="C38" s="110" t="str">
        <f>IF(追加記入欄!CB10="", "", 追加記入欄!CB10)</f>
        <v/>
      </c>
      <c r="D38" s="110">
        <f>IF(C38="",0,1)</f>
        <v>0</v>
      </c>
      <c r="E38" s="110">
        <f>E37</f>
        <v>1</v>
      </c>
      <c r="F38" s="110">
        <f t="shared" si="53"/>
        <v>0</v>
      </c>
      <c r="G38" s="110">
        <v>1</v>
      </c>
      <c r="H38" s="110">
        <f>IF(AM38="",0,1)</f>
        <v>0</v>
      </c>
      <c r="I38" s="110">
        <f>SUM(H$38:H38)*H38</f>
        <v>0</v>
      </c>
      <c r="J38" s="110">
        <f>SUM(H$38:H$41)</f>
        <v>0</v>
      </c>
      <c r="K38" s="110">
        <f>IF(J38&gt;1,I38,0)</f>
        <v>0</v>
      </c>
      <c r="L38" s="109">
        <f t="shared" si="52"/>
        <v>0</v>
      </c>
      <c r="M38" s="109">
        <f>IF(L38=0,0,SUM(L$6:L38))</f>
        <v>0</v>
      </c>
      <c r="N38" s="111"/>
      <c r="O38" s="111"/>
      <c r="P38" s="111"/>
      <c r="Q38" s="112"/>
      <c r="R38" s="111" t="str">
        <f t="shared" si="42"/>
        <v/>
      </c>
      <c r="S38" s="102" t="str">
        <f>IF(K38=0,"",K38)</f>
        <v/>
      </c>
      <c r="T38" s="102" t="str">
        <f>T$6</f>
        <v/>
      </c>
      <c r="U38" s="102" t="str">
        <f>U$6</f>
        <v/>
      </c>
      <c r="V38" s="102" t="str">
        <f>V$6</f>
        <v/>
      </c>
      <c r="W38" s="102" t="str">
        <f>W30</f>
        <v/>
      </c>
      <c r="X38" s="113" t="str">
        <f>IF(追加記入欄!BJ7="", "",追加記入欄!BJ7)</f>
        <v/>
      </c>
      <c r="Y38" s="113" t="str">
        <f>IF(追加記入欄!CB12="", "",追加記入欄!CB12)</f>
        <v/>
      </c>
      <c r="Z38" s="102" t="str">
        <f>IF(追加記入欄!CP13,1,"")</f>
        <v/>
      </c>
      <c r="AA38" s="102" t="str">
        <f>IF(追加記入欄!CB14="", "",追加記入欄!CB14)</f>
        <v/>
      </c>
      <c r="AB38" s="102" t="str">
        <f>IF(ISBLANK(追加記入欄!CC16),"",追加記入欄!CC16)</f>
        <v/>
      </c>
      <c r="AC38" s="113" t="str">
        <f>IF(追加記入欄!CC18="", "",追加記入欄!CC18)</f>
        <v/>
      </c>
      <c r="AD38" s="102" t="str">
        <f>IF(追加記入欄!CC26="", "",追加記入欄!CC26)</f>
        <v/>
      </c>
      <c r="AE38" s="102" t="str">
        <f>IF(追加記入欄!CC30="", "",追加記入欄!CC30)</f>
        <v/>
      </c>
      <c r="AF38" s="102" t="str">
        <f>IF(追加記入欄!CE32="", "",追加記入欄!CE32)</f>
        <v/>
      </c>
      <c r="AG38" s="171"/>
      <c r="AH38" s="102" t="str">
        <f>IF(追加記入欄!CN66,1,IF(追加記入欄!CO66,2,""))</f>
        <v/>
      </c>
      <c r="AI38" s="102" t="str">
        <f>IF(追加記入欄!CN67=TRUE,1,
    IF(追加記入欄!CO67=TRUE,2,
        IF(追加記入欄!CP67=TRUE,3,
            IF(追加記入欄!CN68=TRUE,4,
                IF(追加記入欄!CO68=TRUE,5,"")
            )
        )
    )
)</f>
        <v/>
      </c>
      <c r="AJ38" s="102" t="str">
        <f>IF(追加記入欄!CN69,1,IF(追加記入欄!CO69,2,IF(追加記入欄!CP69,3,"")))</f>
        <v/>
      </c>
      <c r="AK38" s="102" t="str">
        <f>IF(追加記入欄!CN70,1,IF(追加記入欄!CO70,2,IF(追加記入欄!CP70,3,"")))</f>
        <v/>
      </c>
      <c r="AL38" s="102" t="str">
        <f>IF(追加記入欄!CN71,1,IF(追加記入欄!CO71,2,IF(追加記入欄!CP71,3,"")))</f>
        <v/>
      </c>
      <c r="AM38" s="102" t="str">
        <f>IF(追加記入欄!CN72,1,"")</f>
        <v/>
      </c>
      <c r="AN38" s="102" t="str">
        <f>IF(追加記入欄!BJ73=0,"",追加記入欄!BJ73)</f>
        <v/>
      </c>
      <c r="AO38" s="102" t="str">
        <f>IF(追加記入欄!BJ74="","",追加記入欄!BJ74)</f>
        <v/>
      </c>
      <c r="AP38" s="170"/>
      <c r="AQ38" s="170"/>
      <c r="AR38" s="102" t="str">
        <f t="shared" ref="AR38:AR65" si="86">T38&amp;AI38&amp;AM38</f>
        <v/>
      </c>
      <c r="AS38" s="102" t="str">
        <f>IF(追加記入欄!CF20="", "", 追加記入欄!CF20)</f>
        <v/>
      </c>
      <c r="AT38" s="102" t="str">
        <f>IF(追加記入欄!CF21="", "", 追加記入欄!CF21)</f>
        <v/>
      </c>
      <c r="AU38" s="102" t="str">
        <f>IF(追加記入欄!CF22="", "", 追加記入欄!CF22)</f>
        <v/>
      </c>
      <c r="AV38" s="102" t="str">
        <f>IF(追加記入欄!CF23="", "", 追加記入欄!CF23)</f>
        <v/>
      </c>
      <c r="AW38" s="102" t="str">
        <f>IF(追加記入欄!CF24="", "", 追加記入欄!CF24)</f>
        <v/>
      </c>
      <c r="AX38" s="102" t="str">
        <f>IF(追加記入欄!CF25="", "", 追加記入欄!CF25)</f>
        <v/>
      </c>
      <c r="AY38" s="102" t="str">
        <f>IF(追加記入欄!CP28,1,"")</f>
        <v/>
      </c>
      <c r="AZ38" s="102" t="str">
        <f>IF(追加記入欄!CB11="", "", 追加記入欄!CB11)</f>
        <v/>
      </c>
    </row>
    <row r="39" spans="1:52" s="128" customFormat="1">
      <c r="A39" s="109">
        <v>34</v>
      </c>
      <c r="B39" s="110">
        <v>9</v>
      </c>
      <c r="C39" s="110" t="str">
        <f>C38</f>
        <v/>
      </c>
      <c r="D39" s="110">
        <f>IF(C39="",0,1)</f>
        <v>0</v>
      </c>
      <c r="E39" s="110">
        <f>E38</f>
        <v>1</v>
      </c>
      <c r="F39" s="110">
        <f t="shared" si="53"/>
        <v>0</v>
      </c>
      <c r="G39" s="110">
        <v>2</v>
      </c>
      <c r="H39" s="110">
        <f>IF(AM39="",0,1)</f>
        <v>0</v>
      </c>
      <c r="I39" s="110">
        <f>SUM(H$38:H39)*H39</f>
        <v>0</v>
      </c>
      <c r="J39" s="110">
        <f>SUM(H$38:H$41)</f>
        <v>0</v>
      </c>
      <c r="K39" s="110">
        <f>IF(J39&gt;1,I39,0)</f>
        <v>0</v>
      </c>
      <c r="L39" s="109">
        <f t="shared" si="52"/>
        <v>0</v>
      </c>
      <c r="M39" s="109">
        <f>IF(L39=0,0,SUM(L$6:L39))</f>
        <v>0</v>
      </c>
      <c r="N39" s="111"/>
      <c r="O39" s="111"/>
      <c r="P39" s="111"/>
      <c r="Q39" s="112"/>
      <c r="R39" s="111" t="str">
        <f t="shared" si="42"/>
        <v/>
      </c>
      <c r="S39" s="102" t="str">
        <f>IF(K39=0,"",K39)</f>
        <v/>
      </c>
      <c r="T39" s="102" t="str">
        <f>T38</f>
        <v/>
      </c>
      <c r="U39" s="102" t="str">
        <f t="shared" ref="U39:X39" si="87">U38</f>
        <v/>
      </c>
      <c r="V39" s="102" t="str">
        <f t="shared" si="87"/>
        <v/>
      </c>
      <c r="W39" s="102" t="str">
        <f t="shared" si="87"/>
        <v/>
      </c>
      <c r="X39" s="113" t="str">
        <f t="shared" si="87"/>
        <v/>
      </c>
      <c r="Y39" s="113" t="str">
        <f>Y38</f>
        <v/>
      </c>
      <c r="Z39" s="102" t="str">
        <f t="shared" ref="Z39:AF39" si="88">Z38</f>
        <v/>
      </c>
      <c r="AA39" s="102" t="str">
        <f t="shared" si="88"/>
        <v/>
      </c>
      <c r="AB39" s="102" t="str">
        <f t="shared" si="88"/>
        <v/>
      </c>
      <c r="AC39" s="102" t="str">
        <f t="shared" si="88"/>
        <v/>
      </c>
      <c r="AD39" s="102" t="str">
        <f t="shared" si="88"/>
        <v/>
      </c>
      <c r="AE39" s="102" t="str">
        <f t="shared" si="88"/>
        <v/>
      </c>
      <c r="AF39" s="102" t="str">
        <f t="shared" si="88"/>
        <v/>
      </c>
      <c r="AG39" s="171"/>
      <c r="AH39" s="102" t="str">
        <f t="shared" ref="AH39:AL41" si="89">AH38</f>
        <v/>
      </c>
      <c r="AI39" s="102" t="str">
        <f t="shared" si="89"/>
        <v/>
      </c>
      <c r="AJ39" s="102" t="str">
        <f t="shared" si="89"/>
        <v/>
      </c>
      <c r="AK39" s="102" t="str">
        <f t="shared" si="89"/>
        <v/>
      </c>
      <c r="AL39" s="102" t="str">
        <f t="shared" si="89"/>
        <v/>
      </c>
      <c r="AM39" s="102" t="str">
        <f>IF(追加記入欄!CO72,2,"")</f>
        <v/>
      </c>
      <c r="AN39" s="102" t="str">
        <f>IF(追加記入欄!BQ73=0,"",追加記入欄!BQ73)</f>
        <v/>
      </c>
      <c r="AO39" s="102" t="str">
        <f>IF(追加記入欄!BQ74="","",追加記入欄!BQ74)</f>
        <v/>
      </c>
      <c r="AP39" s="170"/>
      <c r="AQ39" s="170"/>
      <c r="AR39" s="102" t="str">
        <f t="shared" si="86"/>
        <v/>
      </c>
      <c r="AS39" s="102" t="str">
        <f t="shared" ref="AS39:AZ39" si="90">AS38</f>
        <v/>
      </c>
      <c r="AT39" s="102" t="str">
        <f t="shared" si="90"/>
        <v/>
      </c>
      <c r="AU39" s="102" t="str">
        <f t="shared" si="90"/>
        <v/>
      </c>
      <c r="AV39" s="102" t="str">
        <f t="shared" si="90"/>
        <v/>
      </c>
      <c r="AW39" s="102" t="str">
        <f t="shared" si="90"/>
        <v/>
      </c>
      <c r="AX39" s="102" t="str">
        <f t="shared" si="90"/>
        <v/>
      </c>
      <c r="AY39" s="102" t="str">
        <f t="shared" si="90"/>
        <v/>
      </c>
      <c r="AZ39" s="102" t="str">
        <f t="shared" si="90"/>
        <v/>
      </c>
    </row>
    <row r="40" spans="1:52" s="128" customFormat="1">
      <c r="A40" s="109">
        <v>35</v>
      </c>
      <c r="B40" s="110">
        <v>9</v>
      </c>
      <c r="C40" s="110" t="str">
        <f t="shared" ref="C40:C41" si="91">C39</f>
        <v/>
      </c>
      <c r="D40" s="110">
        <f t="shared" si="47"/>
        <v>0</v>
      </c>
      <c r="E40" s="110">
        <f>E39</f>
        <v>1</v>
      </c>
      <c r="F40" s="110">
        <f>IF(E40&gt;1,D40,0)</f>
        <v>0</v>
      </c>
      <c r="G40" s="110">
        <v>3</v>
      </c>
      <c r="H40" s="110">
        <f>IF(AM40="",0,1)</f>
        <v>0</v>
      </c>
      <c r="I40" s="110">
        <f>SUM(H$38:H40)*H40</f>
        <v>0</v>
      </c>
      <c r="J40" s="110">
        <f>SUM(H$38:H$41)</f>
        <v>0</v>
      </c>
      <c r="K40" s="110">
        <f t="shared" si="51"/>
        <v>0</v>
      </c>
      <c r="L40" s="109">
        <f t="shared" si="52"/>
        <v>0</v>
      </c>
      <c r="M40" s="109">
        <f>IF(L40=0,0,SUM(L$6:L40))</f>
        <v>0</v>
      </c>
      <c r="N40" s="111"/>
      <c r="O40" s="111"/>
      <c r="P40" s="111"/>
      <c r="Q40" s="112"/>
      <c r="R40" s="111" t="str">
        <f t="shared" si="42"/>
        <v/>
      </c>
      <c r="S40" s="102" t="str">
        <f t="shared" si="34"/>
        <v/>
      </c>
      <c r="T40" s="102" t="str">
        <f>T39</f>
        <v/>
      </c>
      <c r="U40" s="102" t="str">
        <f t="shared" ref="U40:Y41" si="92">U39</f>
        <v/>
      </c>
      <c r="V40" s="102" t="str">
        <f t="shared" si="92"/>
        <v/>
      </c>
      <c r="W40" s="102" t="str">
        <f t="shared" si="92"/>
        <v/>
      </c>
      <c r="X40" s="113" t="str">
        <f t="shared" si="92"/>
        <v/>
      </c>
      <c r="Y40" s="113" t="str">
        <f t="shared" si="92"/>
        <v/>
      </c>
      <c r="Z40" s="102" t="str">
        <f>Z39</f>
        <v/>
      </c>
      <c r="AA40" s="102" t="str">
        <f>AA39</f>
        <v/>
      </c>
      <c r="AB40" s="102" t="str">
        <f>AB39</f>
        <v/>
      </c>
      <c r="AC40" s="102" t="str">
        <f t="shared" ref="AC40:AF40" si="93">AC39</f>
        <v/>
      </c>
      <c r="AD40" s="102" t="str">
        <f t="shared" si="93"/>
        <v/>
      </c>
      <c r="AE40" s="102" t="str">
        <f t="shared" si="93"/>
        <v/>
      </c>
      <c r="AF40" s="102" t="str">
        <f t="shared" si="93"/>
        <v/>
      </c>
      <c r="AG40" s="171"/>
      <c r="AH40" s="102" t="str">
        <f t="shared" si="89"/>
        <v/>
      </c>
      <c r="AI40" s="102" t="str">
        <f t="shared" si="89"/>
        <v/>
      </c>
      <c r="AJ40" s="102" t="str">
        <f t="shared" si="89"/>
        <v/>
      </c>
      <c r="AK40" s="102" t="str">
        <f t="shared" si="89"/>
        <v/>
      </c>
      <c r="AL40" s="102" t="str">
        <f t="shared" si="89"/>
        <v/>
      </c>
      <c r="AM40" s="102" t="str">
        <f>IF(追加記入欄!CP72,3,"")</f>
        <v/>
      </c>
      <c r="AN40" s="102" t="str">
        <f>IF(追加記入欄!BX73=0,"",追加記入欄!BX73)</f>
        <v/>
      </c>
      <c r="AO40" s="102" t="str">
        <f>IF(追加記入欄!BX74="","",追加記入欄!BX74)</f>
        <v/>
      </c>
      <c r="AP40" s="170"/>
      <c r="AQ40" s="170"/>
      <c r="AR40" s="102" t="str">
        <f t="shared" si="86"/>
        <v/>
      </c>
      <c r="AS40" s="102" t="str">
        <f t="shared" ref="AS40:AZ40" si="94">AS39</f>
        <v/>
      </c>
      <c r="AT40" s="102" t="str">
        <f t="shared" si="94"/>
        <v/>
      </c>
      <c r="AU40" s="102" t="str">
        <f t="shared" si="94"/>
        <v/>
      </c>
      <c r="AV40" s="102" t="str">
        <f t="shared" si="94"/>
        <v/>
      </c>
      <c r="AW40" s="102" t="str">
        <f t="shared" si="94"/>
        <v/>
      </c>
      <c r="AX40" s="102" t="str">
        <f t="shared" si="94"/>
        <v/>
      </c>
      <c r="AY40" s="102" t="str">
        <f t="shared" si="94"/>
        <v/>
      </c>
      <c r="AZ40" s="102" t="str">
        <f t="shared" si="94"/>
        <v/>
      </c>
    </row>
    <row r="41" spans="1:52" s="128" customFormat="1">
      <c r="A41" s="109">
        <v>36</v>
      </c>
      <c r="B41" s="110">
        <v>9</v>
      </c>
      <c r="C41" s="110" t="str">
        <f t="shared" si="91"/>
        <v/>
      </c>
      <c r="D41" s="110">
        <f t="shared" si="47"/>
        <v>0</v>
      </c>
      <c r="E41" s="110">
        <f>E40</f>
        <v>1</v>
      </c>
      <c r="F41" s="110">
        <f>IF(E41&gt;1,D41,0)</f>
        <v>0</v>
      </c>
      <c r="G41" s="110">
        <v>4</v>
      </c>
      <c r="H41" s="110">
        <f>IF(AM41="",0,1)</f>
        <v>0</v>
      </c>
      <c r="I41" s="110">
        <f>SUM(H$38:H41)*H41</f>
        <v>0</v>
      </c>
      <c r="J41" s="110">
        <f>SUM(H$38:H$41)</f>
        <v>0</v>
      </c>
      <c r="K41" s="110">
        <f>IF(J41&gt;1,I41,0)</f>
        <v>0</v>
      </c>
      <c r="L41" s="109">
        <f>IF(AND(D41=1,H41=1),1,IF(AND(D41=1,J41=0,G41=1),1,0))</f>
        <v>0</v>
      </c>
      <c r="M41" s="109">
        <f>IF(L41=0,0,SUM(L$6:L41))</f>
        <v>0</v>
      </c>
      <c r="N41" s="111"/>
      <c r="O41" s="111"/>
      <c r="P41" s="111"/>
      <c r="Q41" s="112"/>
      <c r="R41" s="111" t="str">
        <f t="shared" si="42"/>
        <v/>
      </c>
      <c r="S41" s="102" t="str">
        <f>IF(K41=0,"",K41)</f>
        <v/>
      </c>
      <c r="T41" s="102" t="str">
        <f>T40</f>
        <v/>
      </c>
      <c r="U41" s="102" t="str">
        <f t="shared" si="92"/>
        <v/>
      </c>
      <c r="V41" s="102" t="str">
        <f t="shared" si="92"/>
        <v/>
      </c>
      <c r="W41" s="102" t="str">
        <f t="shared" si="92"/>
        <v/>
      </c>
      <c r="X41" s="113" t="str">
        <f t="shared" si="92"/>
        <v/>
      </c>
      <c r="Y41" s="113" t="str">
        <f>Y40</f>
        <v/>
      </c>
      <c r="Z41" s="102" t="str">
        <f t="shared" ref="Z41:AF41" si="95">Z40</f>
        <v/>
      </c>
      <c r="AA41" s="102" t="str">
        <f t="shared" si="95"/>
        <v/>
      </c>
      <c r="AB41" s="102" t="str">
        <f t="shared" si="95"/>
        <v/>
      </c>
      <c r="AC41" s="102" t="str">
        <f t="shared" si="95"/>
        <v/>
      </c>
      <c r="AD41" s="102" t="str">
        <f t="shared" si="95"/>
        <v/>
      </c>
      <c r="AE41" s="102" t="str">
        <f t="shared" si="95"/>
        <v/>
      </c>
      <c r="AF41" s="102" t="str">
        <f t="shared" si="95"/>
        <v/>
      </c>
      <c r="AG41" s="171"/>
      <c r="AH41" s="102" t="str">
        <f t="shared" si="89"/>
        <v/>
      </c>
      <c r="AI41" s="102" t="str">
        <f t="shared" si="89"/>
        <v/>
      </c>
      <c r="AJ41" s="102" t="str">
        <f t="shared" si="89"/>
        <v/>
      </c>
      <c r="AK41" s="102" t="str">
        <f t="shared" si="89"/>
        <v/>
      </c>
      <c r="AL41" s="102" t="str">
        <f t="shared" si="89"/>
        <v/>
      </c>
      <c r="AM41" s="102" t="str">
        <f>IF(追加記入欄!CQ72,4,"")</f>
        <v/>
      </c>
      <c r="AN41" s="102" t="str">
        <f>IF(追加記入欄!CE73=0,"",追加記入欄!CE73)</f>
        <v/>
      </c>
      <c r="AO41" s="102" t="str">
        <f>IF(追加記入欄!CE74="","",追加記入欄!CE74)</f>
        <v/>
      </c>
      <c r="AP41" s="170"/>
      <c r="AQ41" s="170"/>
      <c r="AR41" s="102" t="str">
        <f t="shared" si="86"/>
        <v/>
      </c>
      <c r="AS41" s="102" t="str">
        <f t="shared" ref="AS41:AZ41" si="96">AS40</f>
        <v/>
      </c>
      <c r="AT41" s="102" t="str">
        <f t="shared" si="96"/>
        <v/>
      </c>
      <c r="AU41" s="102" t="str">
        <f t="shared" si="96"/>
        <v/>
      </c>
      <c r="AV41" s="102" t="str">
        <f t="shared" si="96"/>
        <v/>
      </c>
      <c r="AW41" s="102" t="str">
        <f t="shared" si="96"/>
        <v/>
      </c>
      <c r="AX41" s="102" t="str">
        <f t="shared" si="96"/>
        <v/>
      </c>
      <c r="AY41" s="102" t="str">
        <f t="shared" si="96"/>
        <v/>
      </c>
      <c r="AZ41" s="102" t="str">
        <f t="shared" si="96"/>
        <v/>
      </c>
    </row>
    <row r="42" spans="1:52" s="149" customFormat="1">
      <c r="A42" s="143">
        <v>37</v>
      </c>
      <c r="B42" s="144">
        <v>10</v>
      </c>
      <c r="C42" s="144" t="str">
        <f>IF(追加記入欄!DJ10="", "", 追加記入欄!DJ10)</f>
        <v/>
      </c>
      <c r="D42" s="144">
        <f t="shared" ref="D42:D65" si="97">IF(C42="",0,1)</f>
        <v>0</v>
      </c>
      <c r="E42" s="144">
        <f t="shared" ref="E42:E65" si="98">E41</f>
        <v>1</v>
      </c>
      <c r="F42" s="144">
        <f t="shared" ref="F42:F65" si="99">IF(E42&gt;1,D42,0)</f>
        <v>0</v>
      </c>
      <c r="G42" s="144">
        <v>1</v>
      </c>
      <c r="H42" s="144">
        <f>IF(AM42="",0,1)</f>
        <v>0</v>
      </c>
      <c r="I42" s="144">
        <f>SUM(H$42:H42)*H42</f>
        <v>0</v>
      </c>
      <c r="J42" s="144">
        <f>SUM(H42:H45)</f>
        <v>0</v>
      </c>
      <c r="K42" s="144">
        <f>IF(J42&gt;1,I42,0)</f>
        <v>0</v>
      </c>
      <c r="L42" s="143">
        <f t="shared" ref="L42:L65" si="100">IF(AND(D42=1,H42=1),1,IF(AND(D42=1,J42=0,G42=1),1,0))</f>
        <v>0</v>
      </c>
      <c r="M42" s="143">
        <f>IF(L42=0,0,SUM(L$6:L42))</f>
        <v>0</v>
      </c>
      <c r="N42" s="145"/>
      <c r="O42" s="145"/>
      <c r="P42" s="145"/>
      <c r="Q42" s="146"/>
      <c r="R42" s="145" t="str">
        <f>IF(F42=0,"",IF(C42&gt;9,9,C42))</f>
        <v/>
      </c>
      <c r="S42" s="147" t="str">
        <f>IF(K42=0,"",K42)</f>
        <v/>
      </c>
      <c r="T42" s="147" t="str">
        <f>T$6</f>
        <v/>
      </c>
      <c r="U42" s="147" t="str">
        <f>U$6</f>
        <v/>
      </c>
      <c r="V42" s="147" t="str">
        <f>V$6</f>
        <v/>
      </c>
      <c r="W42" s="147" t="str">
        <f>IF(追加記入欄!EN4=TRUE,1,IF(追加記入欄!EO4=TRUE,2,IF(追加記入欄!EP4=TRUE,3,IF(追加記入欄!EQ4=TRUE,4,""))))</f>
        <v/>
      </c>
      <c r="X42" s="148" t="str">
        <f>IF(追加記入欄!DJ7="", "",追加記入欄!DJ7)</f>
        <v/>
      </c>
      <c r="Y42" s="148" t="str">
        <f>IF(追加記入欄!DJ12="", "",追加記入欄!DJ12)</f>
        <v/>
      </c>
      <c r="Z42" s="147" t="str">
        <f>IF(追加記入欄!EN13,1,"")</f>
        <v/>
      </c>
      <c r="AA42" s="147" t="str">
        <f>IF(追加記入欄!DJ14="", "",追加記入欄!DJ14)</f>
        <v/>
      </c>
      <c r="AB42" s="147" t="str">
        <f>IF(ISBLANK(追加記入欄!DK16),"",追加記入欄!DK16)</f>
        <v/>
      </c>
      <c r="AC42" s="148" t="str">
        <f>IF(追加記入欄!DK18="", "",追加記入欄!DK18)</f>
        <v/>
      </c>
      <c r="AD42" s="147" t="str">
        <f>IF(追加記入欄!DK26="", "",追加記入欄!DK26)</f>
        <v/>
      </c>
      <c r="AE42" s="147" t="str">
        <f>IF(追加記入欄!DK30="", "",追加記入欄!DK30)</f>
        <v/>
      </c>
      <c r="AF42" s="147" t="str">
        <f>IF(追加記入欄!DM32="", "",追加記入欄!DM32)</f>
        <v/>
      </c>
      <c r="AG42" s="171"/>
      <c r="AH42" s="147" t="str">
        <f>IF(追加記入欄!EN42,1,IF(追加記入欄!EO42,2,""))</f>
        <v/>
      </c>
      <c r="AI42" s="147" t="str">
        <f>IF(追加記入欄!EN43=TRUE,1,
    IF(追加記入欄!EO43=TRUE,2,
        IF(追加記入欄!EP43=TRUE,3,
            IF(追加記入欄!EN44=TRUE,4,
                IF(追加記入欄!EO44=TRUE,5,"")
            )
        )
    )
)</f>
        <v/>
      </c>
      <c r="AJ42" s="147" t="str">
        <f>IF(追加記入欄!EN45,1,IF(追加記入欄!EO45,2,IF(追加記入欄!EP45,3,"")))</f>
        <v/>
      </c>
      <c r="AK42" s="147" t="str">
        <f>IF(追加記入欄!EN46,1,IF(追加記入欄!EO46,2,IF(追加記入欄!EP46,3,"")))</f>
        <v/>
      </c>
      <c r="AL42" s="147" t="str">
        <f>IF(追加記入欄!EN47,1,IF(追加記入欄!EO47,2,IF(追加記入欄!EP47,3,"")))</f>
        <v/>
      </c>
      <c r="AM42" s="147" t="str">
        <f>IF(追加記入欄!EN48,1,"")</f>
        <v/>
      </c>
      <c r="AN42" s="147" t="str">
        <f>IF(追加記入欄!DJ49=0,"",追加記入欄!DJ49)</f>
        <v/>
      </c>
      <c r="AO42" s="147" t="str">
        <f>IF(追加記入欄!DJ50="","",追加記入欄!DJ50)</f>
        <v/>
      </c>
      <c r="AP42" s="170"/>
      <c r="AQ42" s="170"/>
      <c r="AR42" s="147" t="str">
        <f t="shared" si="86"/>
        <v/>
      </c>
      <c r="AS42" s="147" t="str">
        <f>IF(追加記入欄!DN20="", "", 追加記入欄!DN20)</f>
        <v/>
      </c>
      <c r="AT42" s="147" t="str">
        <f>IF(追加記入欄!DN21="", "", 追加記入欄!DN21)</f>
        <v/>
      </c>
      <c r="AU42" s="147" t="str">
        <f>IF(追加記入欄!DN22="", "", 追加記入欄!DN22)</f>
        <v/>
      </c>
      <c r="AV42" s="147" t="str">
        <f>IF(追加記入欄!DN23="", "", 追加記入欄!DN23)</f>
        <v/>
      </c>
      <c r="AW42" s="147" t="str">
        <f>IF(追加記入欄!DN24="", "", 追加記入欄!DN24)</f>
        <v/>
      </c>
      <c r="AX42" s="147" t="str">
        <f>IF(追加記入欄!DN25="", "", 追加記入欄!DN25)</f>
        <v/>
      </c>
      <c r="AY42" s="147" t="str">
        <f>IF(追加記入欄!EN28,1,"")</f>
        <v/>
      </c>
      <c r="AZ42" s="147" t="str">
        <f>IF(追加記入欄!DJ11="", "", 追加記入欄!DJ11)</f>
        <v/>
      </c>
    </row>
    <row r="43" spans="1:52" s="149" customFormat="1">
      <c r="A43" s="143">
        <v>38</v>
      </c>
      <c r="B43" s="144">
        <v>10</v>
      </c>
      <c r="C43" s="144" t="str">
        <f>C42</f>
        <v/>
      </c>
      <c r="D43" s="144">
        <f t="shared" si="97"/>
        <v>0</v>
      </c>
      <c r="E43" s="144">
        <f t="shared" si="98"/>
        <v>1</v>
      </c>
      <c r="F43" s="144">
        <f t="shared" si="99"/>
        <v>0</v>
      </c>
      <c r="G43" s="144">
        <v>2</v>
      </c>
      <c r="H43" s="144">
        <f t="shared" ref="H43:H65" si="101">IF(AM43="",0,1)</f>
        <v>0</v>
      </c>
      <c r="I43" s="144">
        <f>SUM(H$42:H43)*H43</f>
        <v>0</v>
      </c>
      <c r="J43" s="144">
        <f>SUM(H42:H45)</f>
        <v>0</v>
      </c>
      <c r="K43" s="144">
        <f t="shared" ref="K43:K65" si="102">IF(J43&gt;1,I43,0)</f>
        <v>0</v>
      </c>
      <c r="L43" s="143">
        <f t="shared" si="100"/>
        <v>0</v>
      </c>
      <c r="M43" s="143">
        <f>IF(L43=0,0,SUM(L$6:L43))</f>
        <v>0</v>
      </c>
      <c r="N43" s="145"/>
      <c r="O43" s="145"/>
      <c r="P43" s="145"/>
      <c r="Q43" s="146"/>
      <c r="R43" s="145" t="str">
        <f t="shared" ref="R43:R65" si="103">IF(F43=0,"",IF(C43&gt;9,9,C43))</f>
        <v/>
      </c>
      <c r="S43" s="147" t="str">
        <f t="shared" ref="S43:S65" si="104">IF(K43=0,"",K43)</f>
        <v/>
      </c>
      <c r="T43" s="147" t="str">
        <f t="shared" ref="T43:V45" si="105">T42</f>
        <v/>
      </c>
      <c r="U43" s="147" t="str">
        <f t="shared" si="105"/>
        <v/>
      </c>
      <c r="V43" s="147" t="str">
        <f t="shared" si="105"/>
        <v/>
      </c>
      <c r="W43" s="147" t="str">
        <f t="shared" ref="W43:X44" si="106">W42</f>
        <v/>
      </c>
      <c r="X43" s="148" t="str">
        <f t="shared" si="106"/>
        <v/>
      </c>
      <c r="Y43" s="148" t="str">
        <f>Y42</f>
        <v/>
      </c>
      <c r="Z43" s="148" t="str">
        <f t="shared" ref="Z43" si="107">Z42</f>
        <v/>
      </c>
      <c r="AA43" s="148" t="str">
        <f>AA42</f>
        <v/>
      </c>
      <c r="AB43" s="148" t="str">
        <f t="shared" ref="AB43:AF43" si="108">AB42</f>
        <v/>
      </c>
      <c r="AC43" s="148" t="str">
        <f t="shared" si="108"/>
        <v/>
      </c>
      <c r="AD43" s="148" t="str">
        <f t="shared" si="108"/>
        <v/>
      </c>
      <c r="AE43" s="148" t="str">
        <f t="shared" si="108"/>
        <v/>
      </c>
      <c r="AF43" s="148" t="str">
        <f t="shared" si="108"/>
        <v/>
      </c>
      <c r="AG43" s="171"/>
      <c r="AH43" s="148" t="str">
        <f>AH42</f>
        <v/>
      </c>
      <c r="AI43" s="148" t="str">
        <f t="shared" ref="AI43:AL44" si="109">AI42</f>
        <v/>
      </c>
      <c r="AJ43" s="148" t="str">
        <f t="shared" si="109"/>
        <v/>
      </c>
      <c r="AK43" s="148" t="str">
        <f t="shared" si="109"/>
        <v/>
      </c>
      <c r="AL43" s="148" t="str">
        <f t="shared" si="109"/>
        <v/>
      </c>
      <c r="AM43" s="147" t="str">
        <f>IF(追加記入欄!EO48,2,"")</f>
        <v/>
      </c>
      <c r="AN43" s="147" t="str">
        <f>IF(追加記入欄!DQ49=0,"",追加記入欄!DQ49)</f>
        <v/>
      </c>
      <c r="AO43" s="147" t="str">
        <f>IF(追加記入欄!DQ50="","",追加記入欄!DQ50)</f>
        <v/>
      </c>
      <c r="AP43" s="170"/>
      <c r="AQ43" s="170"/>
      <c r="AR43" s="147" t="str">
        <f t="shared" si="86"/>
        <v/>
      </c>
      <c r="AS43" s="147" t="str">
        <f>AS42</f>
        <v/>
      </c>
      <c r="AT43" s="147" t="str">
        <f t="shared" ref="AT43:AZ45" si="110">AT42</f>
        <v/>
      </c>
      <c r="AU43" s="147" t="str">
        <f t="shared" si="110"/>
        <v/>
      </c>
      <c r="AV43" s="147" t="str">
        <f t="shared" si="110"/>
        <v/>
      </c>
      <c r="AW43" s="147" t="str">
        <f t="shared" si="110"/>
        <v/>
      </c>
      <c r="AX43" s="147" t="str">
        <f t="shared" si="110"/>
        <v/>
      </c>
      <c r="AY43" s="147" t="str">
        <f t="shared" si="110"/>
        <v/>
      </c>
      <c r="AZ43" s="147" t="str">
        <f t="shared" si="110"/>
        <v/>
      </c>
    </row>
    <row r="44" spans="1:52" s="149" customFormat="1">
      <c r="A44" s="143">
        <v>39</v>
      </c>
      <c r="B44" s="144">
        <v>10</v>
      </c>
      <c r="C44" s="144" t="str">
        <f t="shared" ref="C44:C45" si="111">C43</f>
        <v/>
      </c>
      <c r="D44" s="144">
        <f t="shared" si="97"/>
        <v>0</v>
      </c>
      <c r="E44" s="144">
        <f t="shared" si="98"/>
        <v>1</v>
      </c>
      <c r="F44" s="144">
        <f t="shared" si="99"/>
        <v>0</v>
      </c>
      <c r="G44" s="144">
        <v>3</v>
      </c>
      <c r="H44" s="144">
        <f t="shared" si="101"/>
        <v>0</v>
      </c>
      <c r="I44" s="144">
        <f>SUM(H$42:H44)*H44</f>
        <v>0</v>
      </c>
      <c r="J44" s="144">
        <f>SUM(H$42:H$45)</f>
        <v>0</v>
      </c>
      <c r="K44" s="144">
        <f t="shared" si="102"/>
        <v>0</v>
      </c>
      <c r="L44" s="143">
        <f t="shared" si="100"/>
        <v>0</v>
      </c>
      <c r="M44" s="143">
        <f>IF(L44=0,0,SUM(L$6:L44))</f>
        <v>0</v>
      </c>
      <c r="N44" s="145"/>
      <c r="O44" s="145"/>
      <c r="P44" s="145"/>
      <c r="Q44" s="146"/>
      <c r="R44" s="145" t="str">
        <f t="shared" si="103"/>
        <v/>
      </c>
      <c r="S44" s="147" t="str">
        <f t="shared" si="104"/>
        <v/>
      </c>
      <c r="T44" s="147" t="str">
        <f t="shared" si="105"/>
        <v/>
      </c>
      <c r="U44" s="147" t="str">
        <f t="shared" si="105"/>
        <v/>
      </c>
      <c r="V44" s="147" t="str">
        <f t="shared" si="105"/>
        <v/>
      </c>
      <c r="W44" s="147" t="str">
        <f t="shared" si="106"/>
        <v/>
      </c>
      <c r="X44" s="148" t="str">
        <f t="shared" si="106"/>
        <v/>
      </c>
      <c r="Y44" s="148" t="str">
        <f>Y43</f>
        <v/>
      </c>
      <c r="Z44" s="148" t="str">
        <f>Z43</f>
        <v/>
      </c>
      <c r="AA44" s="148" t="str">
        <f>AA43</f>
        <v/>
      </c>
      <c r="AB44" s="148" t="str">
        <f t="shared" ref="AB44:AF44" si="112">AB43</f>
        <v/>
      </c>
      <c r="AC44" s="148" t="str">
        <f t="shared" si="112"/>
        <v/>
      </c>
      <c r="AD44" s="148" t="str">
        <f t="shared" si="112"/>
        <v/>
      </c>
      <c r="AE44" s="148" t="str">
        <f t="shared" si="112"/>
        <v/>
      </c>
      <c r="AF44" s="148" t="str">
        <f t="shared" si="112"/>
        <v/>
      </c>
      <c r="AG44" s="171"/>
      <c r="AH44" s="148" t="str">
        <f t="shared" ref="AH44" si="113">AH43</f>
        <v/>
      </c>
      <c r="AI44" s="148" t="str">
        <f t="shared" si="109"/>
        <v/>
      </c>
      <c r="AJ44" s="148" t="str">
        <f t="shared" si="109"/>
        <v/>
      </c>
      <c r="AK44" s="148" t="str">
        <f t="shared" si="109"/>
        <v/>
      </c>
      <c r="AL44" s="148" t="str">
        <f t="shared" si="109"/>
        <v/>
      </c>
      <c r="AM44" s="147" t="str">
        <f>IF(追加記入欄!EP48,3,"")</f>
        <v/>
      </c>
      <c r="AN44" s="147" t="str">
        <f>IF(追加記入欄!DX49=0,"",追加記入欄!DX49)</f>
        <v/>
      </c>
      <c r="AO44" s="147" t="str">
        <f>IF(追加記入欄!DX50="","",追加記入欄!DX50)</f>
        <v/>
      </c>
      <c r="AP44" s="170"/>
      <c r="AQ44" s="170"/>
      <c r="AR44" s="147" t="str">
        <f t="shared" si="86"/>
        <v/>
      </c>
      <c r="AS44" s="147" t="str">
        <f t="shared" ref="AS44:AS45" si="114">AS43</f>
        <v/>
      </c>
      <c r="AT44" s="147" t="str">
        <f t="shared" si="110"/>
        <v/>
      </c>
      <c r="AU44" s="147" t="str">
        <f t="shared" si="110"/>
        <v/>
      </c>
      <c r="AV44" s="147" t="str">
        <f t="shared" si="110"/>
        <v/>
      </c>
      <c r="AW44" s="147" t="str">
        <f t="shared" si="110"/>
        <v/>
      </c>
      <c r="AX44" s="147" t="str">
        <f t="shared" si="110"/>
        <v/>
      </c>
      <c r="AY44" s="147" t="str">
        <f t="shared" si="110"/>
        <v/>
      </c>
      <c r="AZ44" s="147" t="str">
        <f t="shared" si="110"/>
        <v/>
      </c>
    </row>
    <row r="45" spans="1:52" s="149" customFormat="1">
      <c r="A45" s="143">
        <v>40</v>
      </c>
      <c r="B45" s="144">
        <v>10</v>
      </c>
      <c r="C45" s="144" t="str">
        <f t="shared" si="111"/>
        <v/>
      </c>
      <c r="D45" s="144">
        <f t="shared" si="97"/>
        <v>0</v>
      </c>
      <c r="E45" s="144">
        <f t="shared" si="98"/>
        <v>1</v>
      </c>
      <c r="F45" s="144">
        <f t="shared" si="99"/>
        <v>0</v>
      </c>
      <c r="G45" s="144">
        <v>4</v>
      </c>
      <c r="H45" s="144">
        <f t="shared" si="101"/>
        <v>0</v>
      </c>
      <c r="I45" s="144">
        <f>SUM(H$42:H45)*H45</f>
        <v>0</v>
      </c>
      <c r="J45" s="144">
        <f>SUM(H$42:H$45)</f>
        <v>0</v>
      </c>
      <c r="K45" s="144">
        <f t="shared" si="102"/>
        <v>0</v>
      </c>
      <c r="L45" s="143">
        <f t="shared" si="100"/>
        <v>0</v>
      </c>
      <c r="M45" s="143">
        <f>IF(L45=0,0,SUM(L$6:L45))</f>
        <v>0</v>
      </c>
      <c r="N45" s="145"/>
      <c r="O45" s="145"/>
      <c r="P45" s="145"/>
      <c r="Q45" s="146"/>
      <c r="R45" s="145" t="str">
        <f t="shared" si="103"/>
        <v/>
      </c>
      <c r="S45" s="147" t="str">
        <f t="shared" si="104"/>
        <v/>
      </c>
      <c r="T45" s="147" t="str">
        <f t="shared" si="105"/>
        <v/>
      </c>
      <c r="U45" s="147" t="str">
        <f t="shared" si="105"/>
        <v/>
      </c>
      <c r="V45" s="147" t="str">
        <f t="shared" si="105"/>
        <v/>
      </c>
      <c r="W45" s="147" t="str">
        <f>W44</f>
        <v/>
      </c>
      <c r="X45" s="148" t="str">
        <f>X44</f>
        <v/>
      </c>
      <c r="Y45" s="148" t="str">
        <f>Y44</f>
        <v/>
      </c>
      <c r="Z45" s="148" t="str">
        <f>Z44</f>
        <v/>
      </c>
      <c r="AA45" s="148" t="str">
        <f>AA44</f>
        <v/>
      </c>
      <c r="AB45" s="148" t="str">
        <f t="shared" ref="AB45:AF45" si="115">AB44</f>
        <v/>
      </c>
      <c r="AC45" s="148" t="str">
        <f t="shared" si="115"/>
        <v/>
      </c>
      <c r="AD45" s="148" t="str">
        <f t="shared" si="115"/>
        <v/>
      </c>
      <c r="AE45" s="148" t="str">
        <f t="shared" si="115"/>
        <v/>
      </c>
      <c r="AF45" s="148" t="str">
        <f t="shared" si="115"/>
        <v/>
      </c>
      <c r="AG45" s="171"/>
      <c r="AH45" s="148" t="str">
        <f>AH44</f>
        <v/>
      </c>
      <c r="AI45" s="148" t="str">
        <f>AI44</f>
        <v/>
      </c>
      <c r="AJ45" s="148" t="str">
        <f>AJ44</f>
        <v/>
      </c>
      <c r="AK45" s="148" t="str">
        <f>AK44</f>
        <v/>
      </c>
      <c r="AL45" s="148" t="str">
        <f>AL44</f>
        <v/>
      </c>
      <c r="AM45" s="147" t="str">
        <f>IF(追加記入欄!EQ48,4,"")</f>
        <v/>
      </c>
      <c r="AN45" s="147" t="str">
        <f>IF(追加記入欄!EE49=0,"",追加記入欄!EE49)</f>
        <v/>
      </c>
      <c r="AO45" s="147" t="str">
        <f>IF(追加記入欄!EE50="","",追加記入欄!EE50)</f>
        <v/>
      </c>
      <c r="AP45" s="170"/>
      <c r="AQ45" s="170"/>
      <c r="AR45" s="147" t="str">
        <f t="shared" si="86"/>
        <v/>
      </c>
      <c r="AS45" s="147" t="str">
        <f t="shared" si="114"/>
        <v/>
      </c>
      <c r="AT45" s="147" t="str">
        <f t="shared" si="110"/>
        <v/>
      </c>
      <c r="AU45" s="147" t="str">
        <f t="shared" si="110"/>
        <v/>
      </c>
      <c r="AV45" s="147" t="str">
        <f t="shared" si="110"/>
        <v/>
      </c>
      <c r="AW45" s="147" t="str">
        <f t="shared" si="110"/>
        <v/>
      </c>
      <c r="AX45" s="147" t="str">
        <f t="shared" si="110"/>
        <v/>
      </c>
      <c r="AY45" s="147" t="str">
        <f t="shared" si="110"/>
        <v/>
      </c>
      <c r="AZ45" s="147" t="str">
        <f t="shared" si="110"/>
        <v/>
      </c>
    </row>
    <row r="46" spans="1:52" s="45" customFormat="1">
      <c r="A46" s="157">
        <v>41</v>
      </c>
      <c r="B46" s="158">
        <v>11</v>
      </c>
      <c r="C46" s="158" t="str">
        <f>IF(追加記入欄!DS10="", "", 追加記入欄!DS10)</f>
        <v/>
      </c>
      <c r="D46" s="158">
        <f t="shared" si="97"/>
        <v>0</v>
      </c>
      <c r="E46" s="158">
        <f t="shared" si="98"/>
        <v>1</v>
      </c>
      <c r="F46" s="158">
        <f t="shared" si="99"/>
        <v>0</v>
      </c>
      <c r="G46" s="158">
        <v>1</v>
      </c>
      <c r="H46" s="158">
        <f t="shared" si="101"/>
        <v>0</v>
      </c>
      <c r="I46" s="158">
        <f>SUM(H$46:H46)*H46</f>
        <v>0</v>
      </c>
      <c r="J46" s="158">
        <f>SUM(H46:H49)</f>
        <v>0</v>
      </c>
      <c r="K46" s="158">
        <f>IF(J46&gt;1,I46,0)</f>
        <v>0</v>
      </c>
      <c r="L46" s="157">
        <f t="shared" si="100"/>
        <v>0</v>
      </c>
      <c r="M46" s="157">
        <f>IF(L46=0,0,SUM(L$6:L46))</f>
        <v>0</v>
      </c>
      <c r="N46" s="159"/>
      <c r="O46" s="159"/>
      <c r="P46" s="159"/>
      <c r="Q46" s="160"/>
      <c r="R46" s="159" t="str">
        <f t="shared" si="103"/>
        <v/>
      </c>
      <c r="S46" s="161" t="str">
        <f t="shared" si="104"/>
        <v/>
      </c>
      <c r="T46" s="161" t="str">
        <f>T$6</f>
        <v/>
      </c>
      <c r="U46" s="161" t="str">
        <f>U$6</f>
        <v/>
      </c>
      <c r="V46" s="161" t="str">
        <f>V$6</f>
        <v/>
      </c>
      <c r="W46" s="161" t="str">
        <f>W42</f>
        <v/>
      </c>
      <c r="X46" s="162" t="str">
        <f>IF(追加記入欄!DJ7="", "",追加記入欄!DJ7)</f>
        <v/>
      </c>
      <c r="Y46" s="162" t="str">
        <f>IF(追加記入欄!DS12="", "",追加記入欄!DS12)</f>
        <v/>
      </c>
      <c r="Z46" s="161" t="str">
        <f>IF(追加記入欄!EO13,1,"")</f>
        <v/>
      </c>
      <c r="AA46" s="161" t="str">
        <f>IF(追加記入欄!DS14="", "",追加記入欄!DS14)</f>
        <v/>
      </c>
      <c r="AB46" s="161" t="str">
        <f>IF(ISBLANK(追加記入欄!DT16),"",追加記入欄!DT16)</f>
        <v/>
      </c>
      <c r="AC46" s="162" t="str">
        <f>IF(追加記入欄!DT18="", "",追加記入欄!DT18)</f>
        <v/>
      </c>
      <c r="AD46" s="161" t="str">
        <f>IF(追加記入欄!DT26="", "",追加記入欄!DT26)</f>
        <v/>
      </c>
      <c r="AE46" s="161" t="str">
        <f>IF(追加記入欄!DT30="", "",追加記入欄!DT30)</f>
        <v/>
      </c>
      <c r="AF46" s="161" t="str">
        <f>IF(追加記入欄!DV32="", "",追加記入欄!DV32)</f>
        <v/>
      </c>
      <c r="AG46" s="171"/>
      <c r="AH46" s="161" t="str">
        <f>IF(追加記入欄!EN54,1,IF(追加記入欄!EO54,2,""))</f>
        <v/>
      </c>
      <c r="AI46" s="161" t="str">
        <f>IF(追加記入欄!EN55=TRUE,1,
    IF(追加記入欄!EO55=TRUE,2,
        IF(追加記入欄!EP55=TRUE,3,
            IF(追加記入欄!EN56=TRUE,4,
                IF(追加記入欄!EO56=TRUE,5,"")
            )
        )
    )
)</f>
        <v/>
      </c>
      <c r="AJ46" s="161" t="str">
        <f>IF(追加記入欄!EN57,1,IF(追加記入欄!EO57,2,IF(追加記入欄!EP57,3,"")))</f>
        <v/>
      </c>
      <c r="AK46" s="161" t="str">
        <f>IF(追加記入欄!EN58,1,IF(追加記入欄!EO58,2,IF(追加記入欄!EP58,3,"")))</f>
        <v/>
      </c>
      <c r="AL46" s="161" t="str">
        <f>IF(追加記入欄!EN59,1,IF(追加記入欄!EO59,2,IF(追加記入欄!EP59,3,"")))</f>
        <v/>
      </c>
      <c r="AM46" s="161" t="str">
        <f>IF(追加記入欄!EN60,1,"")</f>
        <v/>
      </c>
      <c r="AN46" s="161" t="str">
        <f>IF(追加記入欄!DJ61=0,"",追加記入欄!DJ61)</f>
        <v/>
      </c>
      <c r="AO46" s="161" t="str">
        <f>IF(追加記入欄!DJ62="","",追加記入欄!DJ62)</f>
        <v/>
      </c>
      <c r="AP46" s="170"/>
      <c r="AQ46" s="170"/>
      <c r="AR46" s="161" t="str">
        <f t="shared" si="86"/>
        <v/>
      </c>
      <c r="AS46" s="161" t="str">
        <f>IF(追加記入欄!DW20="", "", 追加記入欄!DW20)</f>
        <v/>
      </c>
      <c r="AT46" s="161" t="str">
        <f>IF(追加記入欄!DW21="", "", 追加記入欄!DW21)</f>
        <v/>
      </c>
      <c r="AU46" s="161" t="str">
        <f>IF(追加記入欄!DW22="", "", 追加記入欄!DW22)</f>
        <v/>
      </c>
      <c r="AV46" s="161" t="str">
        <f>IF(追加記入欄!DW23="", "", 追加記入欄!DW23)</f>
        <v/>
      </c>
      <c r="AW46" s="161" t="str">
        <f>IF(追加記入欄!DW24="", "", 追加記入欄!DW24)</f>
        <v/>
      </c>
      <c r="AX46" s="161" t="str">
        <f>IF(追加記入欄!DW25="", "", 追加記入欄!DW25)</f>
        <v/>
      </c>
      <c r="AY46" s="161" t="str">
        <f>IF(追加記入欄!EO28,1,"")</f>
        <v/>
      </c>
      <c r="AZ46" s="161" t="str">
        <f>IF(追加記入欄!DS11="", "", 追加記入欄!DS11)</f>
        <v/>
      </c>
    </row>
    <row r="47" spans="1:52" s="45" customFormat="1">
      <c r="A47" s="157">
        <v>42</v>
      </c>
      <c r="B47" s="158">
        <v>11</v>
      </c>
      <c r="C47" s="158" t="str">
        <f>C46</f>
        <v/>
      </c>
      <c r="D47" s="158">
        <f t="shared" si="97"/>
        <v>0</v>
      </c>
      <c r="E47" s="158">
        <f t="shared" si="98"/>
        <v>1</v>
      </c>
      <c r="F47" s="158">
        <f t="shared" si="99"/>
        <v>0</v>
      </c>
      <c r="G47" s="158">
        <v>2</v>
      </c>
      <c r="H47" s="158">
        <f t="shared" si="101"/>
        <v>0</v>
      </c>
      <c r="I47" s="158">
        <f>SUM(H$46:H47)*H47</f>
        <v>0</v>
      </c>
      <c r="J47" s="158">
        <f>SUM(H46:H49)</f>
        <v>0</v>
      </c>
      <c r="K47" s="158">
        <f t="shared" si="102"/>
        <v>0</v>
      </c>
      <c r="L47" s="157">
        <f t="shared" si="100"/>
        <v>0</v>
      </c>
      <c r="M47" s="157">
        <f>IF(L47=0,0,SUM(L$6:L47))</f>
        <v>0</v>
      </c>
      <c r="N47" s="159"/>
      <c r="O47" s="159"/>
      <c r="P47" s="159"/>
      <c r="Q47" s="160"/>
      <c r="R47" s="159" t="str">
        <f t="shared" si="103"/>
        <v/>
      </c>
      <c r="S47" s="161" t="str">
        <f t="shared" si="104"/>
        <v/>
      </c>
      <c r="T47" s="161" t="str">
        <f t="shared" ref="T47:V49" si="116">T46</f>
        <v/>
      </c>
      <c r="U47" s="161" t="str">
        <f t="shared" si="116"/>
        <v/>
      </c>
      <c r="V47" s="161" t="str">
        <f t="shared" si="116"/>
        <v/>
      </c>
      <c r="W47" s="161" t="str">
        <f t="shared" ref="W47:Y48" si="117">W46</f>
        <v/>
      </c>
      <c r="X47" s="162" t="str">
        <f t="shared" si="117"/>
        <v/>
      </c>
      <c r="Y47" s="162" t="str">
        <f>Y46</f>
        <v/>
      </c>
      <c r="Z47" s="162" t="str">
        <f t="shared" ref="Z47" si="118">Z46</f>
        <v/>
      </c>
      <c r="AA47" s="162" t="str">
        <f>AA46</f>
        <v/>
      </c>
      <c r="AB47" s="162" t="str">
        <f t="shared" ref="AB47:AF47" si="119">AB46</f>
        <v/>
      </c>
      <c r="AC47" s="162" t="str">
        <f t="shared" si="119"/>
        <v/>
      </c>
      <c r="AD47" s="162" t="str">
        <f t="shared" si="119"/>
        <v/>
      </c>
      <c r="AE47" s="162" t="str">
        <f t="shared" si="119"/>
        <v/>
      </c>
      <c r="AF47" s="162" t="str">
        <f t="shared" si="119"/>
        <v/>
      </c>
      <c r="AG47" s="171"/>
      <c r="AH47" s="162" t="str">
        <f>AH46</f>
        <v/>
      </c>
      <c r="AI47" s="162" t="str">
        <f t="shared" ref="AI47:AL48" si="120">AI46</f>
        <v/>
      </c>
      <c r="AJ47" s="162" t="str">
        <f t="shared" si="120"/>
        <v/>
      </c>
      <c r="AK47" s="162" t="str">
        <f t="shared" si="120"/>
        <v/>
      </c>
      <c r="AL47" s="162" t="str">
        <f t="shared" si="120"/>
        <v/>
      </c>
      <c r="AM47" s="161" t="str">
        <f>IF(追加記入欄!EO60,2,"")</f>
        <v/>
      </c>
      <c r="AN47" s="161" t="str">
        <f>IF(追加記入欄!DQ61=0,"",追加記入欄!DQ61)</f>
        <v/>
      </c>
      <c r="AO47" s="161" t="str">
        <f>IF(追加記入欄!DQ62="","",追加記入欄!DQ62)</f>
        <v/>
      </c>
      <c r="AP47" s="170"/>
      <c r="AQ47" s="170"/>
      <c r="AR47" s="161" t="str">
        <f t="shared" si="86"/>
        <v/>
      </c>
      <c r="AS47" s="161" t="str">
        <f>AS46</f>
        <v/>
      </c>
      <c r="AT47" s="161" t="str">
        <f t="shared" ref="AT47:AZ49" si="121">AT46</f>
        <v/>
      </c>
      <c r="AU47" s="161" t="str">
        <f t="shared" si="121"/>
        <v/>
      </c>
      <c r="AV47" s="161" t="str">
        <f t="shared" si="121"/>
        <v/>
      </c>
      <c r="AW47" s="161" t="str">
        <f t="shared" si="121"/>
        <v/>
      </c>
      <c r="AX47" s="161" t="str">
        <f t="shared" si="121"/>
        <v/>
      </c>
      <c r="AY47" s="161" t="str">
        <f t="shared" si="121"/>
        <v/>
      </c>
      <c r="AZ47" s="161" t="str">
        <f t="shared" si="121"/>
        <v/>
      </c>
    </row>
    <row r="48" spans="1:52" s="45" customFormat="1">
      <c r="A48" s="157">
        <v>43</v>
      </c>
      <c r="B48" s="158">
        <v>11</v>
      </c>
      <c r="C48" s="158" t="str">
        <f t="shared" ref="C48:C49" si="122">C47</f>
        <v/>
      </c>
      <c r="D48" s="158">
        <f t="shared" si="97"/>
        <v>0</v>
      </c>
      <c r="E48" s="158">
        <f t="shared" si="98"/>
        <v>1</v>
      </c>
      <c r="F48" s="158">
        <f t="shared" si="99"/>
        <v>0</v>
      </c>
      <c r="G48" s="158">
        <v>3</v>
      </c>
      <c r="H48" s="158">
        <f t="shared" si="101"/>
        <v>0</v>
      </c>
      <c r="I48" s="158">
        <f>SUM(H$46:H48)*H48</f>
        <v>0</v>
      </c>
      <c r="J48" s="158">
        <f>SUM(H$46:H$49)</f>
        <v>0</v>
      </c>
      <c r="K48" s="158">
        <f t="shared" si="102"/>
        <v>0</v>
      </c>
      <c r="L48" s="157">
        <f t="shared" si="100"/>
        <v>0</v>
      </c>
      <c r="M48" s="157">
        <f>IF(L48=0,0,SUM(L$6:L48))</f>
        <v>0</v>
      </c>
      <c r="N48" s="159"/>
      <c r="O48" s="159"/>
      <c r="P48" s="159"/>
      <c r="Q48" s="160"/>
      <c r="R48" s="159" t="str">
        <f t="shared" si="103"/>
        <v/>
      </c>
      <c r="S48" s="161" t="str">
        <f t="shared" si="104"/>
        <v/>
      </c>
      <c r="T48" s="161" t="str">
        <f t="shared" si="116"/>
        <v/>
      </c>
      <c r="U48" s="161" t="str">
        <f t="shared" si="116"/>
        <v/>
      </c>
      <c r="V48" s="161" t="str">
        <f t="shared" si="116"/>
        <v/>
      </c>
      <c r="W48" s="161" t="str">
        <f t="shared" si="117"/>
        <v/>
      </c>
      <c r="X48" s="162" t="str">
        <f t="shared" si="117"/>
        <v/>
      </c>
      <c r="Y48" s="162" t="str">
        <f t="shared" si="117"/>
        <v/>
      </c>
      <c r="Z48" s="162" t="str">
        <f>Z47</f>
        <v/>
      </c>
      <c r="AA48" s="162" t="str">
        <f>AA47</f>
        <v/>
      </c>
      <c r="AB48" s="162" t="str">
        <f t="shared" ref="AB48:AF48" si="123">AB47</f>
        <v/>
      </c>
      <c r="AC48" s="162" t="str">
        <f t="shared" si="123"/>
        <v/>
      </c>
      <c r="AD48" s="162" t="str">
        <f t="shared" si="123"/>
        <v/>
      </c>
      <c r="AE48" s="162" t="str">
        <f t="shared" si="123"/>
        <v/>
      </c>
      <c r="AF48" s="162" t="str">
        <f t="shared" si="123"/>
        <v/>
      </c>
      <c r="AG48" s="171"/>
      <c r="AH48" s="162" t="str">
        <f t="shared" ref="AH48" si="124">AH47</f>
        <v/>
      </c>
      <c r="AI48" s="162" t="str">
        <f t="shared" si="120"/>
        <v/>
      </c>
      <c r="AJ48" s="162" t="str">
        <f t="shared" si="120"/>
        <v/>
      </c>
      <c r="AK48" s="162" t="str">
        <f t="shared" si="120"/>
        <v/>
      </c>
      <c r="AL48" s="162" t="str">
        <f t="shared" si="120"/>
        <v/>
      </c>
      <c r="AM48" s="161" t="str">
        <f>IF(追加記入欄!EP60,3,"")</f>
        <v/>
      </c>
      <c r="AN48" s="161" t="str">
        <f>IF(追加記入欄!DX61=0,"",追加記入欄!DX61)</f>
        <v/>
      </c>
      <c r="AO48" s="161" t="str">
        <f>IF(追加記入欄!DX62="","",追加記入欄!DX62)</f>
        <v/>
      </c>
      <c r="AP48" s="170"/>
      <c r="AQ48" s="170"/>
      <c r="AR48" s="161" t="str">
        <f t="shared" si="86"/>
        <v/>
      </c>
      <c r="AS48" s="161" t="str">
        <f t="shared" ref="AS48:AS49" si="125">AS47</f>
        <v/>
      </c>
      <c r="AT48" s="161" t="str">
        <f t="shared" si="121"/>
        <v/>
      </c>
      <c r="AU48" s="161" t="str">
        <f t="shared" si="121"/>
        <v/>
      </c>
      <c r="AV48" s="161" t="str">
        <f t="shared" si="121"/>
        <v/>
      </c>
      <c r="AW48" s="161" t="str">
        <f t="shared" si="121"/>
        <v/>
      </c>
      <c r="AX48" s="161" t="str">
        <f t="shared" si="121"/>
        <v/>
      </c>
      <c r="AY48" s="161" t="str">
        <f t="shared" si="121"/>
        <v/>
      </c>
      <c r="AZ48" s="161" t="str">
        <f t="shared" si="121"/>
        <v/>
      </c>
    </row>
    <row r="49" spans="1:52" s="45" customFormat="1">
      <c r="A49" s="157">
        <v>44</v>
      </c>
      <c r="B49" s="158">
        <v>11</v>
      </c>
      <c r="C49" s="158" t="str">
        <f t="shared" si="122"/>
        <v/>
      </c>
      <c r="D49" s="158">
        <f t="shared" si="97"/>
        <v>0</v>
      </c>
      <c r="E49" s="158">
        <f t="shared" si="98"/>
        <v>1</v>
      </c>
      <c r="F49" s="158">
        <f t="shared" si="99"/>
        <v>0</v>
      </c>
      <c r="G49" s="158">
        <v>4</v>
      </c>
      <c r="H49" s="158">
        <f t="shared" si="101"/>
        <v>0</v>
      </c>
      <c r="I49" s="158">
        <f>SUM(H$46:H49)*H49</f>
        <v>0</v>
      </c>
      <c r="J49" s="158">
        <f>SUM(H$46:H$49)</f>
        <v>0</v>
      </c>
      <c r="K49" s="158">
        <f t="shared" si="102"/>
        <v>0</v>
      </c>
      <c r="L49" s="157">
        <f t="shared" si="100"/>
        <v>0</v>
      </c>
      <c r="M49" s="157">
        <f>IF(L49=0,0,SUM(L$6:L49))</f>
        <v>0</v>
      </c>
      <c r="N49" s="159"/>
      <c r="O49" s="159"/>
      <c r="P49" s="159"/>
      <c r="Q49" s="160"/>
      <c r="R49" s="159" t="str">
        <f t="shared" si="103"/>
        <v/>
      </c>
      <c r="S49" s="161" t="str">
        <f t="shared" si="104"/>
        <v/>
      </c>
      <c r="T49" s="161" t="str">
        <f t="shared" si="116"/>
        <v/>
      </c>
      <c r="U49" s="161" t="str">
        <f t="shared" si="116"/>
        <v/>
      </c>
      <c r="V49" s="161" t="str">
        <f t="shared" si="116"/>
        <v/>
      </c>
      <c r="W49" s="161" t="str">
        <f>W48</f>
        <v/>
      </c>
      <c r="X49" s="162" t="str">
        <f>X48</f>
        <v/>
      </c>
      <c r="Y49" s="162" t="str">
        <f t="shared" ref="Y49" si="126">Y48</f>
        <v/>
      </c>
      <c r="Z49" s="162" t="str">
        <f>Z48</f>
        <v/>
      </c>
      <c r="AA49" s="162" t="str">
        <f>AA48</f>
        <v/>
      </c>
      <c r="AB49" s="162" t="str">
        <f t="shared" ref="AB49:AF49" si="127">AB48</f>
        <v/>
      </c>
      <c r="AC49" s="162" t="str">
        <f t="shared" si="127"/>
        <v/>
      </c>
      <c r="AD49" s="162" t="str">
        <f t="shared" si="127"/>
        <v/>
      </c>
      <c r="AE49" s="162" t="str">
        <f t="shared" si="127"/>
        <v/>
      </c>
      <c r="AF49" s="162" t="str">
        <f t="shared" si="127"/>
        <v/>
      </c>
      <c r="AG49" s="171"/>
      <c r="AH49" s="162" t="str">
        <f>AH48</f>
        <v/>
      </c>
      <c r="AI49" s="162" t="str">
        <f>AI48</f>
        <v/>
      </c>
      <c r="AJ49" s="162" t="str">
        <f>AJ48</f>
        <v/>
      </c>
      <c r="AK49" s="162" t="str">
        <f>AK48</f>
        <v/>
      </c>
      <c r="AL49" s="162" t="str">
        <f>AL48</f>
        <v/>
      </c>
      <c r="AM49" s="161" t="str">
        <f>IF(追加記入欄!EQ60,4,"")</f>
        <v/>
      </c>
      <c r="AN49" s="161" t="str">
        <f>IF(追加記入欄!EE61=0,"",追加記入欄!EE61)</f>
        <v/>
      </c>
      <c r="AO49" s="161" t="str">
        <f>IF(追加記入欄!EE62="","",追加記入欄!EE62)</f>
        <v/>
      </c>
      <c r="AP49" s="170"/>
      <c r="AQ49" s="170"/>
      <c r="AR49" s="161" t="str">
        <f t="shared" si="86"/>
        <v/>
      </c>
      <c r="AS49" s="161" t="str">
        <f t="shared" si="125"/>
        <v/>
      </c>
      <c r="AT49" s="161" t="str">
        <f t="shared" si="121"/>
        <v/>
      </c>
      <c r="AU49" s="161" t="str">
        <f t="shared" si="121"/>
        <v/>
      </c>
      <c r="AV49" s="161" t="str">
        <f t="shared" si="121"/>
        <v/>
      </c>
      <c r="AW49" s="161" t="str">
        <f t="shared" si="121"/>
        <v/>
      </c>
      <c r="AX49" s="161" t="str">
        <f t="shared" si="121"/>
        <v/>
      </c>
      <c r="AY49" s="161" t="str">
        <f t="shared" si="121"/>
        <v/>
      </c>
      <c r="AZ49" s="161" t="str">
        <f t="shared" si="121"/>
        <v/>
      </c>
    </row>
    <row r="50" spans="1:52" s="156" customFormat="1">
      <c r="A50" s="150">
        <v>45</v>
      </c>
      <c r="B50" s="151">
        <v>12</v>
      </c>
      <c r="C50" s="151" t="str">
        <f>IF(追加記入欄!EB10="", "", 追加記入欄!EB10)</f>
        <v/>
      </c>
      <c r="D50" s="151">
        <f t="shared" si="97"/>
        <v>0</v>
      </c>
      <c r="E50" s="151">
        <f t="shared" si="98"/>
        <v>1</v>
      </c>
      <c r="F50" s="151">
        <f t="shared" si="99"/>
        <v>0</v>
      </c>
      <c r="G50" s="151">
        <v>1</v>
      </c>
      <c r="H50" s="151">
        <f t="shared" si="101"/>
        <v>0</v>
      </c>
      <c r="I50" s="151">
        <f>SUM(H$50:H50)*H50</f>
        <v>0</v>
      </c>
      <c r="J50" s="151">
        <f>SUM(H50:H53)</f>
        <v>0</v>
      </c>
      <c r="K50" s="151">
        <f t="shared" si="102"/>
        <v>0</v>
      </c>
      <c r="L50" s="150">
        <f t="shared" si="100"/>
        <v>0</v>
      </c>
      <c r="M50" s="150">
        <f>IF(L50=0,0,SUM(L$6:L50))</f>
        <v>0</v>
      </c>
      <c r="N50" s="152"/>
      <c r="O50" s="152"/>
      <c r="P50" s="152"/>
      <c r="Q50" s="153"/>
      <c r="R50" s="152" t="str">
        <f t="shared" si="103"/>
        <v/>
      </c>
      <c r="S50" s="154" t="str">
        <f t="shared" si="104"/>
        <v/>
      </c>
      <c r="T50" s="154" t="str">
        <f>T$6</f>
        <v/>
      </c>
      <c r="U50" s="154" t="str">
        <f>U$6</f>
        <v/>
      </c>
      <c r="V50" s="154" t="str">
        <f>V$6</f>
        <v/>
      </c>
      <c r="W50" s="154" t="str">
        <f>W46</f>
        <v/>
      </c>
      <c r="X50" s="155" t="str">
        <f>IF(追加記入欄!DJ7="", "",追加記入欄!DJ7)</f>
        <v/>
      </c>
      <c r="Y50" s="155" t="str">
        <f>IF(追加記入欄!EB12="", "",追加記入欄!EB12)</f>
        <v/>
      </c>
      <c r="Z50" s="154" t="str">
        <f>IF(追加記入欄!EP13,1,"")</f>
        <v/>
      </c>
      <c r="AA50" s="154" t="str">
        <f>IF(追加記入欄!EB14="", "",追加記入欄!EB14)</f>
        <v/>
      </c>
      <c r="AB50" s="154" t="str">
        <f>IF(ISBLANK(追加記入欄!EC16),"",追加記入欄!EC16)</f>
        <v/>
      </c>
      <c r="AC50" s="155" t="str">
        <f>IF(追加記入欄!EC18="", "",追加記入欄!EC18)</f>
        <v/>
      </c>
      <c r="AD50" s="154" t="str">
        <f>IF(追加記入欄!EC26="", "",追加記入欄!EC26)</f>
        <v/>
      </c>
      <c r="AE50" s="154" t="str">
        <f>IF(追加記入欄!EC30="", "",追加記入欄!EC30)</f>
        <v/>
      </c>
      <c r="AF50" s="154" t="str">
        <f>IF(追加記入欄!EE32="", "",追加記入欄!EE32)</f>
        <v/>
      </c>
      <c r="AG50" s="171"/>
      <c r="AH50" s="154" t="str">
        <f>IF(追加記入欄!EN66,1,IF(追加記入欄!EO66,2,""))</f>
        <v/>
      </c>
      <c r="AI50" s="154" t="str">
        <f>IF(追加記入欄!EN67=TRUE,1,
    IF(追加記入欄!EO67=TRUE,2,
        IF(追加記入欄!EP67=TRUE,3,
            IF(追加記入欄!EN68=TRUE,4,
                IF(追加記入欄!EO68=TRUE,5,"")
            )
        )
    )
)</f>
        <v/>
      </c>
      <c r="AJ50" s="154" t="str">
        <f>IF(追加記入欄!EN69,1,IF(追加記入欄!EO69,2,IF(追加記入欄!EP69,3,"")))</f>
        <v/>
      </c>
      <c r="AK50" s="154" t="str">
        <f>IF(追加記入欄!EN70,1,IF(追加記入欄!EO70,2,IF(追加記入欄!EP70,3,"")))</f>
        <v/>
      </c>
      <c r="AL50" s="154" t="str">
        <f>IF(追加記入欄!EN71,1,IF(追加記入欄!EO71,2,IF(追加記入欄!EP71,3,"")))</f>
        <v/>
      </c>
      <c r="AM50" s="154" t="str">
        <f>IF(追加記入欄!EN72,1,"")</f>
        <v/>
      </c>
      <c r="AN50" s="154" t="str">
        <f>IF(追加記入欄!DJ73=0,"",追加記入欄!DJ73)</f>
        <v/>
      </c>
      <c r="AO50" s="154" t="str">
        <f>IF(追加記入欄!DJ74="","",追加記入欄!DJ74)</f>
        <v/>
      </c>
      <c r="AP50" s="170"/>
      <c r="AQ50" s="170"/>
      <c r="AR50" s="154" t="str">
        <f t="shared" si="86"/>
        <v/>
      </c>
      <c r="AS50" s="154" t="str">
        <f>IF(追加記入欄!EF20="", "", 追加記入欄!EF20)</f>
        <v/>
      </c>
      <c r="AT50" s="154" t="str">
        <f>IF(追加記入欄!EF21="", "", 追加記入欄!EF21)</f>
        <v/>
      </c>
      <c r="AU50" s="154" t="str">
        <f>IF(追加記入欄!EF22="", "", 追加記入欄!EF22)</f>
        <v/>
      </c>
      <c r="AV50" s="154" t="str">
        <f>IF(追加記入欄!EF23="", "", 追加記入欄!EF23)</f>
        <v/>
      </c>
      <c r="AW50" s="154" t="str">
        <f>IF(追加記入欄!EF24="", "", 追加記入欄!EF24)</f>
        <v/>
      </c>
      <c r="AX50" s="154" t="str">
        <f>IF(追加記入欄!EF25="", "", 追加記入欄!EF25)</f>
        <v/>
      </c>
      <c r="AY50" s="154" t="str">
        <f>IF(追加記入欄!EP28,1,"")</f>
        <v/>
      </c>
      <c r="AZ50" s="154" t="str">
        <f>IF(追加記入欄!EB11="", "", 追加記入欄!EB11)</f>
        <v/>
      </c>
    </row>
    <row r="51" spans="1:52" s="156" customFormat="1">
      <c r="A51" s="150">
        <v>46</v>
      </c>
      <c r="B51" s="151">
        <v>12</v>
      </c>
      <c r="C51" s="151" t="str">
        <f>C50</f>
        <v/>
      </c>
      <c r="D51" s="151">
        <f t="shared" si="97"/>
        <v>0</v>
      </c>
      <c r="E51" s="151">
        <f t="shared" si="98"/>
        <v>1</v>
      </c>
      <c r="F51" s="151">
        <f t="shared" si="99"/>
        <v>0</v>
      </c>
      <c r="G51" s="151">
        <v>2</v>
      </c>
      <c r="H51" s="151">
        <f t="shared" si="101"/>
        <v>0</v>
      </c>
      <c r="I51" s="151">
        <f>SUM(H$50:H51)*H51</f>
        <v>0</v>
      </c>
      <c r="J51" s="151">
        <f>SUM(H50:H53)</f>
        <v>0</v>
      </c>
      <c r="K51" s="151">
        <f t="shared" si="102"/>
        <v>0</v>
      </c>
      <c r="L51" s="150">
        <f t="shared" si="100"/>
        <v>0</v>
      </c>
      <c r="M51" s="150">
        <f>IF(L51=0,0,SUM(L$6:L51))</f>
        <v>0</v>
      </c>
      <c r="N51" s="152"/>
      <c r="O51" s="152"/>
      <c r="P51" s="152"/>
      <c r="Q51" s="153"/>
      <c r="R51" s="152" t="str">
        <f t="shared" si="103"/>
        <v/>
      </c>
      <c r="S51" s="154" t="str">
        <f t="shared" si="104"/>
        <v/>
      </c>
      <c r="T51" s="154" t="str">
        <f t="shared" ref="T51:V53" si="128">T50</f>
        <v/>
      </c>
      <c r="U51" s="154" t="str">
        <f t="shared" si="128"/>
        <v/>
      </c>
      <c r="V51" s="154" t="str">
        <f t="shared" si="128"/>
        <v/>
      </c>
      <c r="W51" s="154" t="str">
        <f t="shared" ref="W51:AD52" si="129">W50</f>
        <v/>
      </c>
      <c r="X51" s="155" t="str">
        <f t="shared" si="129"/>
        <v/>
      </c>
      <c r="Y51" s="155" t="str">
        <f>Y50</f>
        <v/>
      </c>
      <c r="Z51" s="155" t="str">
        <f t="shared" si="129"/>
        <v/>
      </c>
      <c r="AA51" s="155" t="str">
        <f t="shared" si="129"/>
        <v/>
      </c>
      <c r="AB51" s="155" t="str">
        <f t="shared" si="129"/>
        <v/>
      </c>
      <c r="AC51" s="155" t="str">
        <f t="shared" si="129"/>
        <v/>
      </c>
      <c r="AD51" s="155" t="str">
        <f t="shared" si="129"/>
        <v/>
      </c>
      <c r="AE51" s="155" t="str">
        <f t="shared" ref="AE51:AH52" si="130">AE50</f>
        <v/>
      </c>
      <c r="AF51" s="155" t="str">
        <f t="shared" si="130"/>
        <v/>
      </c>
      <c r="AG51" s="171"/>
      <c r="AH51" s="155" t="str">
        <f>AH50</f>
        <v/>
      </c>
      <c r="AI51" s="155" t="str">
        <f t="shared" ref="AI51:AL52" si="131">AI50</f>
        <v/>
      </c>
      <c r="AJ51" s="155" t="str">
        <f t="shared" si="131"/>
        <v/>
      </c>
      <c r="AK51" s="155" t="str">
        <f t="shared" si="131"/>
        <v/>
      </c>
      <c r="AL51" s="155" t="str">
        <f t="shared" si="131"/>
        <v/>
      </c>
      <c r="AM51" s="154" t="str">
        <f>IF(追加記入欄!EO72,2,"")</f>
        <v/>
      </c>
      <c r="AN51" s="154" t="str">
        <f>IF(追加記入欄!DQ73=0,"",追加記入欄!DQ73)</f>
        <v/>
      </c>
      <c r="AO51" s="154" t="str">
        <f>IF(追加記入欄!DQ74="","",追加記入欄!DQ74)</f>
        <v/>
      </c>
      <c r="AP51" s="170"/>
      <c r="AQ51" s="170"/>
      <c r="AR51" s="154" t="str">
        <f t="shared" si="86"/>
        <v/>
      </c>
      <c r="AS51" s="154" t="str">
        <f>AS50</f>
        <v/>
      </c>
      <c r="AT51" s="154" t="str">
        <f t="shared" ref="AT51:AZ53" si="132">AT50</f>
        <v/>
      </c>
      <c r="AU51" s="154" t="str">
        <f t="shared" si="132"/>
        <v/>
      </c>
      <c r="AV51" s="154" t="str">
        <f t="shared" si="132"/>
        <v/>
      </c>
      <c r="AW51" s="154" t="str">
        <f t="shared" si="132"/>
        <v/>
      </c>
      <c r="AX51" s="154" t="str">
        <f t="shared" si="132"/>
        <v/>
      </c>
      <c r="AY51" s="154" t="str">
        <f t="shared" si="132"/>
        <v/>
      </c>
      <c r="AZ51" s="154" t="str">
        <f t="shared" si="132"/>
        <v/>
      </c>
    </row>
    <row r="52" spans="1:52" s="156" customFormat="1">
      <c r="A52" s="150">
        <v>47</v>
      </c>
      <c r="B52" s="151">
        <v>12</v>
      </c>
      <c r="C52" s="151" t="str">
        <f t="shared" ref="C52:C53" si="133">C51</f>
        <v/>
      </c>
      <c r="D52" s="151">
        <f t="shared" si="97"/>
        <v>0</v>
      </c>
      <c r="E52" s="151">
        <f t="shared" si="98"/>
        <v>1</v>
      </c>
      <c r="F52" s="151">
        <f t="shared" si="99"/>
        <v>0</v>
      </c>
      <c r="G52" s="151">
        <v>3</v>
      </c>
      <c r="H52" s="151">
        <f t="shared" si="101"/>
        <v>0</v>
      </c>
      <c r="I52" s="151">
        <f>SUM(H$50:H52)*H52</f>
        <v>0</v>
      </c>
      <c r="J52" s="151">
        <f>SUM(H$50:H$53)</f>
        <v>0</v>
      </c>
      <c r="K52" s="151">
        <f t="shared" si="102"/>
        <v>0</v>
      </c>
      <c r="L52" s="150">
        <f t="shared" si="100"/>
        <v>0</v>
      </c>
      <c r="M52" s="150">
        <f>IF(L52=0,0,SUM(L$6:L52))</f>
        <v>0</v>
      </c>
      <c r="N52" s="152"/>
      <c r="O52" s="152"/>
      <c r="P52" s="152"/>
      <c r="Q52" s="153"/>
      <c r="R52" s="152" t="str">
        <f t="shared" si="103"/>
        <v/>
      </c>
      <c r="S52" s="154" t="str">
        <f t="shared" si="104"/>
        <v/>
      </c>
      <c r="T52" s="154" t="str">
        <f t="shared" si="128"/>
        <v/>
      </c>
      <c r="U52" s="154" t="str">
        <f t="shared" si="128"/>
        <v/>
      </c>
      <c r="V52" s="154" t="str">
        <f t="shared" si="128"/>
        <v/>
      </c>
      <c r="W52" s="154" t="str">
        <f t="shared" si="129"/>
        <v/>
      </c>
      <c r="X52" s="155" t="str">
        <f t="shared" si="129"/>
        <v/>
      </c>
      <c r="Y52" s="155" t="str">
        <f t="shared" si="129"/>
        <v/>
      </c>
      <c r="Z52" s="155" t="str">
        <f t="shared" si="129"/>
        <v/>
      </c>
      <c r="AA52" s="155" t="str">
        <f t="shared" si="129"/>
        <v/>
      </c>
      <c r="AB52" s="155" t="str">
        <f t="shared" si="129"/>
        <v/>
      </c>
      <c r="AC52" s="155" t="str">
        <f t="shared" si="129"/>
        <v/>
      </c>
      <c r="AD52" s="155" t="str">
        <f t="shared" si="129"/>
        <v/>
      </c>
      <c r="AE52" s="155" t="str">
        <f t="shared" si="130"/>
        <v/>
      </c>
      <c r="AF52" s="155" t="str">
        <f t="shared" si="130"/>
        <v/>
      </c>
      <c r="AG52" s="171"/>
      <c r="AH52" s="155" t="str">
        <f t="shared" si="130"/>
        <v/>
      </c>
      <c r="AI52" s="155" t="str">
        <f t="shared" si="131"/>
        <v/>
      </c>
      <c r="AJ52" s="155" t="str">
        <f t="shared" si="131"/>
        <v/>
      </c>
      <c r="AK52" s="155" t="str">
        <f t="shared" si="131"/>
        <v/>
      </c>
      <c r="AL52" s="155" t="str">
        <f t="shared" si="131"/>
        <v/>
      </c>
      <c r="AM52" s="154" t="str">
        <f>IF(追加記入欄!EP72,3,"")</f>
        <v/>
      </c>
      <c r="AN52" s="154" t="str">
        <f>IF(追加記入欄!DX73=0,"",追加記入欄!DX73)</f>
        <v/>
      </c>
      <c r="AO52" s="154" t="str">
        <f>IF(追加記入欄!DX74="","",追加記入欄!DX74)</f>
        <v/>
      </c>
      <c r="AP52" s="170"/>
      <c r="AQ52" s="170"/>
      <c r="AR52" s="154" t="str">
        <f t="shared" si="86"/>
        <v/>
      </c>
      <c r="AS52" s="154" t="str">
        <f t="shared" ref="AS52:AS53" si="134">AS51</f>
        <v/>
      </c>
      <c r="AT52" s="154" t="str">
        <f t="shared" si="132"/>
        <v/>
      </c>
      <c r="AU52" s="154" t="str">
        <f t="shared" si="132"/>
        <v/>
      </c>
      <c r="AV52" s="154" t="str">
        <f t="shared" si="132"/>
        <v/>
      </c>
      <c r="AW52" s="154" t="str">
        <f t="shared" si="132"/>
        <v/>
      </c>
      <c r="AX52" s="154" t="str">
        <f t="shared" si="132"/>
        <v/>
      </c>
      <c r="AY52" s="154" t="str">
        <f t="shared" si="132"/>
        <v/>
      </c>
      <c r="AZ52" s="154" t="str">
        <f t="shared" si="132"/>
        <v/>
      </c>
    </row>
    <row r="53" spans="1:52" s="156" customFormat="1">
      <c r="A53" s="150">
        <v>48</v>
      </c>
      <c r="B53" s="151">
        <v>12</v>
      </c>
      <c r="C53" s="151" t="str">
        <f t="shared" si="133"/>
        <v/>
      </c>
      <c r="D53" s="151">
        <f t="shared" si="97"/>
        <v>0</v>
      </c>
      <c r="E53" s="151">
        <f t="shared" si="98"/>
        <v>1</v>
      </c>
      <c r="F53" s="151">
        <f t="shared" si="99"/>
        <v>0</v>
      </c>
      <c r="G53" s="151">
        <v>4</v>
      </c>
      <c r="H53" s="151">
        <f t="shared" si="101"/>
        <v>0</v>
      </c>
      <c r="I53" s="151">
        <f>SUM(H$50:H53)*H53</f>
        <v>0</v>
      </c>
      <c r="J53" s="151">
        <f>SUM(H$50:H$53)</f>
        <v>0</v>
      </c>
      <c r="K53" s="151">
        <f t="shared" si="102"/>
        <v>0</v>
      </c>
      <c r="L53" s="150">
        <f t="shared" si="100"/>
        <v>0</v>
      </c>
      <c r="M53" s="150">
        <f>IF(L53=0,0,SUM(L$6:L53))</f>
        <v>0</v>
      </c>
      <c r="N53" s="152"/>
      <c r="O53" s="152"/>
      <c r="P53" s="152"/>
      <c r="Q53" s="153"/>
      <c r="R53" s="152" t="str">
        <f t="shared" si="103"/>
        <v/>
      </c>
      <c r="S53" s="154" t="str">
        <f t="shared" si="104"/>
        <v/>
      </c>
      <c r="T53" s="154" t="str">
        <f t="shared" si="128"/>
        <v/>
      </c>
      <c r="U53" s="154" t="str">
        <f t="shared" si="128"/>
        <v/>
      </c>
      <c r="V53" s="154" t="str">
        <f t="shared" si="128"/>
        <v/>
      </c>
      <c r="W53" s="154" t="str">
        <f>W52</f>
        <v/>
      </c>
      <c r="X53" s="155" t="str">
        <f>X52</f>
        <v/>
      </c>
      <c r="Y53" s="155" t="str">
        <f t="shared" ref="Y53" si="135">Y52</f>
        <v/>
      </c>
      <c r="Z53" s="155" t="str">
        <f t="shared" ref="Z53:AF53" si="136">Z52</f>
        <v/>
      </c>
      <c r="AA53" s="155" t="str">
        <f t="shared" si="136"/>
        <v/>
      </c>
      <c r="AB53" s="155" t="str">
        <f t="shared" si="136"/>
        <v/>
      </c>
      <c r="AC53" s="155" t="str">
        <f t="shared" si="136"/>
        <v/>
      </c>
      <c r="AD53" s="155" t="str">
        <f t="shared" si="136"/>
        <v/>
      </c>
      <c r="AE53" s="155" t="str">
        <f t="shared" si="136"/>
        <v/>
      </c>
      <c r="AF53" s="155" t="str">
        <f t="shared" si="136"/>
        <v/>
      </c>
      <c r="AG53" s="171"/>
      <c r="AH53" s="155" t="str">
        <f>AH52</f>
        <v/>
      </c>
      <c r="AI53" s="155" t="str">
        <f>AI52</f>
        <v/>
      </c>
      <c r="AJ53" s="155" t="str">
        <f>AJ52</f>
        <v/>
      </c>
      <c r="AK53" s="155" t="str">
        <f>AK52</f>
        <v/>
      </c>
      <c r="AL53" s="155" t="str">
        <f>AL52</f>
        <v/>
      </c>
      <c r="AM53" s="154" t="str">
        <f>IF(追加記入欄!EQ72,4,"")</f>
        <v/>
      </c>
      <c r="AN53" s="154" t="str">
        <f>IF(追加記入欄!EE73=0,"",追加記入欄!EE73)</f>
        <v/>
      </c>
      <c r="AO53" s="154" t="str">
        <f>IF(追加記入欄!EE74="","",追加記入欄!EE74)</f>
        <v/>
      </c>
      <c r="AP53" s="170"/>
      <c r="AQ53" s="170"/>
      <c r="AR53" s="154" t="str">
        <f t="shared" si="86"/>
        <v/>
      </c>
      <c r="AS53" s="154" t="str">
        <f t="shared" si="134"/>
        <v/>
      </c>
      <c r="AT53" s="154" t="str">
        <f t="shared" si="132"/>
        <v/>
      </c>
      <c r="AU53" s="154" t="str">
        <f t="shared" si="132"/>
        <v/>
      </c>
      <c r="AV53" s="154" t="str">
        <f t="shared" si="132"/>
        <v/>
      </c>
      <c r="AW53" s="154" t="str">
        <f t="shared" si="132"/>
        <v/>
      </c>
      <c r="AX53" s="154" t="str">
        <f t="shared" si="132"/>
        <v/>
      </c>
      <c r="AY53" s="154" t="str">
        <f t="shared" si="132"/>
        <v/>
      </c>
      <c r="AZ53" s="154" t="str">
        <f t="shared" si="132"/>
        <v/>
      </c>
    </row>
    <row r="54" spans="1:52" s="169" customFormat="1">
      <c r="A54" s="163">
        <v>49</v>
      </c>
      <c r="B54" s="164">
        <v>13</v>
      </c>
      <c r="C54" s="164" t="str">
        <f>IF(追加記入欄!FJ10="", "", 追加記入欄!FJ10)</f>
        <v/>
      </c>
      <c r="D54" s="164">
        <f t="shared" si="97"/>
        <v>0</v>
      </c>
      <c r="E54" s="164">
        <f t="shared" si="98"/>
        <v>1</v>
      </c>
      <c r="F54" s="164">
        <f t="shared" si="99"/>
        <v>0</v>
      </c>
      <c r="G54" s="164">
        <v>1</v>
      </c>
      <c r="H54" s="164">
        <f t="shared" si="101"/>
        <v>0</v>
      </c>
      <c r="I54" s="164">
        <f>SUM(H$54:H54)*H54</f>
        <v>0</v>
      </c>
      <c r="J54" s="164">
        <f>SUM(H54:H57)</f>
        <v>0</v>
      </c>
      <c r="K54" s="164">
        <f t="shared" si="102"/>
        <v>0</v>
      </c>
      <c r="L54" s="163">
        <f t="shared" si="100"/>
        <v>0</v>
      </c>
      <c r="M54" s="163">
        <f>IF(L54=0,0,SUM(L$6:L54))</f>
        <v>0</v>
      </c>
      <c r="N54" s="165"/>
      <c r="O54" s="165"/>
      <c r="P54" s="165"/>
      <c r="Q54" s="166"/>
      <c r="R54" s="165" t="str">
        <f t="shared" si="103"/>
        <v/>
      </c>
      <c r="S54" s="167" t="str">
        <f t="shared" si="104"/>
        <v/>
      </c>
      <c r="T54" s="167" t="str">
        <f>T$6</f>
        <v/>
      </c>
      <c r="U54" s="167" t="str">
        <f>U$6</f>
        <v/>
      </c>
      <c r="V54" s="167" t="str">
        <f>V$6</f>
        <v/>
      </c>
      <c r="W54" s="167" t="str">
        <f>IF(追加記入欄!GN4=TRUE,1,IF(追加記入欄!GO4=TRUE,2,IF(追加記入欄!GP4=TRUE,3,IF(追加記入欄!GQ4=TRUE,4,""))))</f>
        <v/>
      </c>
      <c r="X54" s="168" t="str">
        <f>IF(追加記入欄!FJ7="", "",追加記入欄!FJ7)</f>
        <v/>
      </c>
      <c r="Y54" s="168" t="str">
        <f>IF(追加記入欄!FJ12="", "",追加記入欄!FJ12)</f>
        <v/>
      </c>
      <c r="Z54" s="167" t="str">
        <f>IF(追加記入欄!GN13,1,"")</f>
        <v/>
      </c>
      <c r="AA54" s="167" t="str">
        <f>IF(追加記入欄!FJ14="", "",追加記入欄!FJ14)</f>
        <v/>
      </c>
      <c r="AB54" s="167" t="str">
        <f>IF(ISBLANK(追加記入欄!FK16),"",追加記入欄!FK16)</f>
        <v/>
      </c>
      <c r="AC54" s="168" t="str">
        <f>IF(追加記入欄!FK18="", "",追加記入欄!FK18)</f>
        <v/>
      </c>
      <c r="AD54" s="167" t="str">
        <f>IF(追加記入欄!FK26="", "",追加記入欄!FK26)</f>
        <v/>
      </c>
      <c r="AE54" s="167" t="str">
        <f>IF(追加記入欄!FK30="", "",追加記入欄!FK30)</f>
        <v/>
      </c>
      <c r="AF54" s="167" t="str">
        <f>IF(追加記入欄!FM32="", "",追加記入欄!FM32)</f>
        <v/>
      </c>
      <c r="AG54" s="171"/>
      <c r="AH54" s="167" t="str">
        <f>IF(追加記入欄!GN42,1,IF(追加記入欄!GO42,2,""))</f>
        <v/>
      </c>
      <c r="AI54" s="167" t="str">
        <f>IF(追加記入欄!GN43=TRUE,1,
    IF(追加記入欄!GO43=TRUE,2,
        IF(追加記入欄!GP43=TRUE,3,
            IF(追加記入欄!GN44=TRUE,4,
                IF(追加記入欄!GO44=TRUE,5,"")
            )
        )
    )
)</f>
        <v/>
      </c>
      <c r="AJ54" s="167" t="str">
        <f>IF(追加記入欄!GN45,1,IF(追加記入欄!GO45,2,IF(追加記入欄!GP45,3,"")))</f>
        <v/>
      </c>
      <c r="AK54" s="167" t="str">
        <f>IF(追加記入欄!GN46,1,IF(追加記入欄!GO46,2,IF(追加記入欄!GP46,3,"")))</f>
        <v/>
      </c>
      <c r="AL54" s="167" t="str">
        <f>IF(追加記入欄!GN47,1,IF(追加記入欄!GO47,2,IF(追加記入欄!GP47,3,"")))</f>
        <v/>
      </c>
      <c r="AM54" s="167" t="str">
        <f>IF(追加記入欄!GN48,1,"")</f>
        <v/>
      </c>
      <c r="AN54" s="167" t="str">
        <f>IF(追加記入欄!FJ49=0,"",追加記入欄!FJ49)</f>
        <v/>
      </c>
      <c r="AO54" s="167" t="str">
        <f>IF(追加記入欄!FJ50="","",追加記入欄!FJ50)</f>
        <v/>
      </c>
      <c r="AP54" s="170"/>
      <c r="AQ54" s="170"/>
      <c r="AR54" s="167" t="str">
        <f t="shared" si="86"/>
        <v/>
      </c>
      <c r="AS54" s="167" t="str">
        <f>IF(追加記入欄!FN20="", "", 追加記入欄!FN20)</f>
        <v/>
      </c>
      <c r="AT54" s="167" t="str">
        <f>IF(追加記入欄!FN21="", "", 追加記入欄!FN21)</f>
        <v/>
      </c>
      <c r="AU54" s="167" t="str">
        <f>IF(追加記入欄!FN22="", "", 追加記入欄!FN22)</f>
        <v/>
      </c>
      <c r="AV54" s="167" t="str">
        <f>IF(追加記入欄!FN23="", "", 追加記入欄!FN23)</f>
        <v/>
      </c>
      <c r="AW54" s="167" t="str">
        <f>IF(追加記入欄!FN24="", "", 追加記入欄!FN24)</f>
        <v/>
      </c>
      <c r="AX54" s="167" t="str">
        <f>IF(追加記入欄!FN25="", "", 追加記入欄!FN25)</f>
        <v/>
      </c>
      <c r="AY54" s="167" t="str">
        <f>IF(追加記入欄!GN28,1,"")</f>
        <v/>
      </c>
      <c r="AZ54" s="167" t="str">
        <f>IF(追加記入欄!FJ11="", "", 追加記入欄!FJ11)</f>
        <v/>
      </c>
    </row>
    <row r="55" spans="1:52" s="169" customFormat="1">
      <c r="A55" s="163">
        <v>50</v>
      </c>
      <c r="B55" s="164">
        <v>13</v>
      </c>
      <c r="C55" s="164" t="str">
        <f>C54</f>
        <v/>
      </c>
      <c r="D55" s="164">
        <f t="shared" si="97"/>
        <v>0</v>
      </c>
      <c r="E55" s="164">
        <f t="shared" si="98"/>
        <v>1</v>
      </c>
      <c r="F55" s="164">
        <f t="shared" si="99"/>
        <v>0</v>
      </c>
      <c r="G55" s="164">
        <v>2</v>
      </c>
      <c r="H55" s="164">
        <f t="shared" si="101"/>
        <v>0</v>
      </c>
      <c r="I55" s="164">
        <f>SUM(H$54:H55)*H55</f>
        <v>0</v>
      </c>
      <c r="J55" s="164">
        <f>SUM(H54:H57)</f>
        <v>0</v>
      </c>
      <c r="K55" s="164">
        <f t="shared" si="102"/>
        <v>0</v>
      </c>
      <c r="L55" s="163">
        <f t="shared" si="100"/>
        <v>0</v>
      </c>
      <c r="M55" s="163">
        <f>IF(L55=0,0,SUM(L$6:L55))</f>
        <v>0</v>
      </c>
      <c r="N55" s="165"/>
      <c r="O55" s="165"/>
      <c r="P55" s="165"/>
      <c r="Q55" s="166"/>
      <c r="R55" s="165" t="str">
        <f t="shared" si="103"/>
        <v/>
      </c>
      <c r="S55" s="167" t="str">
        <f t="shared" si="104"/>
        <v/>
      </c>
      <c r="T55" s="167" t="str">
        <f t="shared" ref="T55:V57" si="137">T54</f>
        <v/>
      </c>
      <c r="U55" s="167" t="str">
        <f t="shared" si="137"/>
        <v/>
      </c>
      <c r="V55" s="167" t="str">
        <f t="shared" si="137"/>
        <v/>
      </c>
      <c r="W55" s="167" t="str">
        <f t="shared" ref="W55:AD56" si="138">W54</f>
        <v/>
      </c>
      <c r="X55" s="168" t="str">
        <f t="shared" ref="X55" si="139">X54</f>
        <v/>
      </c>
      <c r="Y55" s="168" t="str">
        <f t="shared" ref="Y55" si="140">Y54</f>
        <v/>
      </c>
      <c r="Z55" s="168" t="str">
        <f t="shared" si="138"/>
        <v/>
      </c>
      <c r="AA55" s="168" t="str">
        <f t="shared" si="138"/>
        <v/>
      </c>
      <c r="AB55" s="168" t="str">
        <f t="shared" si="138"/>
        <v/>
      </c>
      <c r="AC55" s="168" t="str">
        <f t="shared" si="138"/>
        <v/>
      </c>
      <c r="AD55" s="168" t="str">
        <f t="shared" si="138"/>
        <v/>
      </c>
      <c r="AE55" s="168" t="str">
        <f t="shared" ref="AE55:AH56" si="141">AE54</f>
        <v/>
      </c>
      <c r="AF55" s="168" t="str">
        <f t="shared" si="141"/>
        <v/>
      </c>
      <c r="AG55" s="171"/>
      <c r="AH55" s="168" t="str">
        <f>AH54</f>
        <v/>
      </c>
      <c r="AI55" s="168" t="str">
        <f t="shared" ref="AI55:AL56" si="142">AI54</f>
        <v/>
      </c>
      <c r="AJ55" s="168" t="str">
        <f t="shared" si="142"/>
        <v/>
      </c>
      <c r="AK55" s="168" t="str">
        <f t="shared" si="142"/>
        <v/>
      </c>
      <c r="AL55" s="168" t="str">
        <f t="shared" si="142"/>
        <v/>
      </c>
      <c r="AM55" s="167" t="str">
        <f>IF(追加記入欄!GO48,2,"")</f>
        <v/>
      </c>
      <c r="AN55" s="167" t="str">
        <f>IF(追加記入欄!FQ49=0,"",追加記入欄!FQ49)</f>
        <v/>
      </c>
      <c r="AO55" s="167" t="str">
        <f>IF(追加記入欄!FQ50="","",追加記入欄!FQ50)</f>
        <v/>
      </c>
      <c r="AP55" s="170"/>
      <c r="AQ55" s="170"/>
      <c r="AR55" s="167" t="str">
        <f t="shared" si="86"/>
        <v/>
      </c>
      <c r="AS55" s="167" t="str">
        <f>AS54</f>
        <v/>
      </c>
      <c r="AT55" s="167" t="str">
        <f t="shared" ref="AT55:AZ57" si="143">AT54</f>
        <v/>
      </c>
      <c r="AU55" s="167" t="str">
        <f t="shared" si="143"/>
        <v/>
      </c>
      <c r="AV55" s="167" t="str">
        <f t="shared" si="143"/>
        <v/>
      </c>
      <c r="AW55" s="167" t="str">
        <f t="shared" si="143"/>
        <v/>
      </c>
      <c r="AX55" s="167" t="str">
        <f t="shared" si="143"/>
        <v/>
      </c>
      <c r="AY55" s="167" t="str">
        <f t="shared" si="143"/>
        <v/>
      </c>
      <c r="AZ55" s="167" t="str">
        <f t="shared" si="143"/>
        <v/>
      </c>
    </row>
    <row r="56" spans="1:52" s="169" customFormat="1">
      <c r="A56" s="163">
        <v>51</v>
      </c>
      <c r="B56" s="164">
        <v>13</v>
      </c>
      <c r="C56" s="164" t="str">
        <f t="shared" ref="C56:C57" si="144">C55</f>
        <v/>
      </c>
      <c r="D56" s="164">
        <f t="shared" si="97"/>
        <v>0</v>
      </c>
      <c r="E56" s="164">
        <f t="shared" si="98"/>
        <v>1</v>
      </c>
      <c r="F56" s="164">
        <f t="shared" si="99"/>
        <v>0</v>
      </c>
      <c r="G56" s="164">
        <v>3</v>
      </c>
      <c r="H56" s="164">
        <f t="shared" si="101"/>
        <v>0</v>
      </c>
      <c r="I56" s="164">
        <f>SUM(H$54:H56)*H56</f>
        <v>0</v>
      </c>
      <c r="J56" s="164">
        <f>SUM(H$54:H$57)</f>
        <v>0</v>
      </c>
      <c r="K56" s="164">
        <f t="shared" si="102"/>
        <v>0</v>
      </c>
      <c r="L56" s="163">
        <f t="shared" si="100"/>
        <v>0</v>
      </c>
      <c r="M56" s="163">
        <f>IF(L56=0,0,SUM(L$6:L56))</f>
        <v>0</v>
      </c>
      <c r="N56" s="165"/>
      <c r="O56" s="165"/>
      <c r="P56" s="165"/>
      <c r="Q56" s="166"/>
      <c r="R56" s="165" t="str">
        <f t="shared" si="103"/>
        <v/>
      </c>
      <c r="S56" s="167" t="str">
        <f t="shared" si="104"/>
        <v/>
      </c>
      <c r="T56" s="167" t="str">
        <f t="shared" si="137"/>
        <v/>
      </c>
      <c r="U56" s="167" t="str">
        <f t="shared" si="137"/>
        <v/>
      </c>
      <c r="V56" s="167" t="str">
        <f t="shared" si="137"/>
        <v/>
      </c>
      <c r="W56" s="167" t="str">
        <f t="shared" si="138"/>
        <v/>
      </c>
      <c r="X56" s="168" t="str">
        <f t="shared" ref="X56" si="145">X55</f>
        <v/>
      </c>
      <c r="Y56" s="168" t="str">
        <f t="shared" ref="Y56" si="146">Y55</f>
        <v/>
      </c>
      <c r="Z56" s="168" t="str">
        <f t="shared" si="138"/>
        <v/>
      </c>
      <c r="AA56" s="168" t="str">
        <f t="shared" si="138"/>
        <v/>
      </c>
      <c r="AB56" s="168" t="str">
        <f t="shared" si="138"/>
        <v/>
      </c>
      <c r="AC56" s="168" t="str">
        <f t="shared" si="138"/>
        <v/>
      </c>
      <c r="AD56" s="168" t="str">
        <f t="shared" si="138"/>
        <v/>
      </c>
      <c r="AE56" s="168" t="str">
        <f t="shared" si="141"/>
        <v/>
      </c>
      <c r="AF56" s="168" t="str">
        <f t="shared" si="141"/>
        <v/>
      </c>
      <c r="AG56" s="171"/>
      <c r="AH56" s="168" t="str">
        <f t="shared" si="141"/>
        <v/>
      </c>
      <c r="AI56" s="168" t="str">
        <f t="shared" si="142"/>
        <v/>
      </c>
      <c r="AJ56" s="168" t="str">
        <f t="shared" si="142"/>
        <v/>
      </c>
      <c r="AK56" s="168" t="str">
        <f t="shared" si="142"/>
        <v/>
      </c>
      <c r="AL56" s="168" t="str">
        <f t="shared" si="142"/>
        <v/>
      </c>
      <c r="AM56" s="167" t="str">
        <f>IF(追加記入欄!GP48,3,"")</f>
        <v/>
      </c>
      <c r="AN56" s="167" t="str">
        <f>IF(追加記入欄!FX49=0,"",追加記入欄!FX49)</f>
        <v/>
      </c>
      <c r="AO56" s="167" t="str">
        <f>IF(追加記入欄!FX50="","",追加記入欄!FX50)</f>
        <v/>
      </c>
      <c r="AP56" s="170"/>
      <c r="AQ56" s="170"/>
      <c r="AR56" s="167" t="str">
        <f t="shared" si="86"/>
        <v/>
      </c>
      <c r="AS56" s="167" t="str">
        <f t="shared" ref="AS56:AS57" si="147">AS55</f>
        <v/>
      </c>
      <c r="AT56" s="167" t="str">
        <f t="shared" si="143"/>
        <v/>
      </c>
      <c r="AU56" s="167" t="str">
        <f t="shared" si="143"/>
        <v/>
      </c>
      <c r="AV56" s="167" t="str">
        <f t="shared" si="143"/>
        <v/>
      </c>
      <c r="AW56" s="167" t="str">
        <f t="shared" si="143"/>
        <v/>
      </c>
      <c r="AX56" s="167" t="str">
        <f t="shared" si="143"/>
        <v/>
      </c>
      <c r="AY56" s="167" t="str">
        <f t="shared" si="143"/>
        <v/>
      </c>
      <c r="AZ56" s="167" t="str">
        <f t="shared" si="143"/>
        <v/>
      </c>
    </row>
    <row r="57" spans="1:52" s="169" customFormat="1">
      <c r="A57" s="163">
        <v>52</v>
      </c>
      <c r="B57" s="164">
        <v>13</v>
      </c>
      <c r="C57" s="164" t="str">
        <f t="shared" si="144"/>
        <v/>
      </c>
      <c r="D57" s="164">
        <f t="shared" si="97"/>
        <v>0</v>
      </c>
      <c r="E57" s="164">
        <f t="shared" si="98"/>
        <v>1</v>
      </c>
      <c r="F57" s="164">
        <f t="shared" si="99"/>
        <v>0</v>
      </c>
      <c r="G57" s="164">
        <v>4</v>
      </c>
      <c r="H57" s="164">
        <f t="shared" si="101"/>
        <v>0</v>
      </c>
      <c r="I57" s="164">
        <f>SUM(H$54:H57)*H57</f>
        <v>0</v>
      </c>
      <c r="J57" s="164">
        <f>SUM(H$54:H$57)</f>
        <v>0</v>
      </c>
      <c r="K57" s="164">
        <f t="shared" si="102"/>
        <v>0</v>
      </c>
      <c r="L57" s="163">
        <f t="shared" si="100"/>
        <v>0</v>
      </c>
      <c r="M57" s="163">
        <f>IF(L57=0,0,SUM(L$6:L57))</f>
        <v>0</v>
      </c>
      <c r="N57" s="165"/>
      <c r="O57" s="165"/>
      <c r="P57" s="165"/>
      <c r="Q57" s="166"/>
      <c r="R57" s="165" t="str">
        <f t="shared" si="103"/>
        <v/>
      </c>
      <c r="S57" s="167" t="str">
        <f t="shared" si="104"/>
        <v/>
      </c>
      <c r="T57" s="167" t="str">
        <f t="shared" si="137"/>
        <v/>
      </c>
      <c r="U57" s="167" t="str">
        <f t="shared" si="137"/>
        <v/>
      </c>
      <c r="V57" s="167" t="str">
        <f t="shared" si="137"/>
        <v/>
      </c>
      <c r="W57" s="167" t="str">
        <f>W56</f>
        <v/>
      </c>
      <c r="X57" s="168" t="str">
        <f>X56</f>
        <v/>
      </c>
      <c r="Y57" s="168" t="str">
        <f>Y56</f>
        <v/>
      </c>
      <c r="Z57" s="168" t="str">
        <f t="shared" ref="Z57:AF57" si="148">Z56</f>
        <v/>
      </c>
      <c r="AA57" s="168" t="str">
        <f t="shared" si="148"/>
        <v/>
      </c>
      <c r="AB57" s="168" t="str">
        <f t="shared" si="148"/>
        <v/>
      </c>
      <c r="AC57" s="168" t="str">
        <f t="shared" si="148"/>
        <v/>
      </c>
      <c r="AD57" s="168" t="str">
        <f t="shared" si="148"/>
        <v/>
      </c>
      <c r="AE57" s="168" t="str">
        <f t="shared" si="148"/>
        <v/>
      </c>
      <c r="AF57" s="168" t="str">
        <f t="shared" si="148"/>
        <v/>
      </c>
      <c r="AG57" s="171"/>
      <c r="AH57" s="168" t="str">
        <f>AH56</f>
        <v/>
      </c>
      <c r="AI57" s="168" t="str">
        <f>AI56</f>
        <v/>
      </c>
      <c r="AJ57" s="168" t="str">
        <f>AJ56</f>
        <v/>
      </c>
      <c r="AK57" s="168" t="str">
        <f>AK56</f>
        <v/>
      </c>
      <c r="AL57" s="168" t="str">
        <f>AL56</f>
        <v/>
      </c>
      <c r="AM57" s="167" t="str">
        <f>IF(追加記入欄!GQ48,4,"")</f>
        <v/>
      </c>
      <c r="AN57" s="167" t="str">
        <f>IF(追加記入欄!GE49=0,"",追加記入欄!GE49)</f>
        <v/>
      </c>
      <c r="AO57" s="167" t="str">
        <f>IF(追加記入欄!GE50="","",追加記入欄!GE50)</f>
        <v/>
      </c>
      <c r="AP57" s="170"/>
      <c r="AQ57" s="170"/>
      <c r="AR57" s="167" t="str">
        <f t="shared" si="86"/>
        <v/>
      </c>
      <c r="AS57" s="167" t="str">
        <f t="shared" si="147"/>
        <v/>
      </c>
      <c r="AT57" s="167" t="str">
        <f t="shared" si="143"/>
        <v/>
      </c>
      <c r="AU57" s="167" t="str">
        <f t="shared" si="143"/>
        <v/>
      </c>
      <c r="AV57" s="167" t="str">
        <f t="shared" si="143"/>
        <v/>
      </c>
      <c r="AW57" s="167" t="str">
        <f t="shared" si="143"/>
        <v/>
      </c>
      <c r="AX57" s="167" t="str">
        <f t="shared" si="143"/>
        <v/>
      </c>
      <c r="AY57" s="167" t="str">
        <f t="shared" si="143"/>
        <v/>
      </c>
      <c r="AZ57" s="167" t="str">
        <f t="shared" si="143"/>
        <v/>
      </c>
    </row>
    <row r="58" spans="1:52" s="135" customFormat="1">
      <c r="A58" s="129">
        <v>53</v>
      </c>
      <c r="B58" s="130">
        <v>14</v>
      </c>
      <c r="C58" s="130" t="str">
        <f>IF(追加記入欄!FS10="", "", 追加記入欄!FS10)</f>
        <v/>
      </c>
      <c r="D58" s="130">
        <f t="shared" si="97"/>
        <v>0</v>
      </c>
      <c r="E58" s="130">
        <f t="shared" si="98"/>
        <v>1</v>
      </c>
      <c r="F58" s="130">
        <f>IF(E58&gt;1,D58,0)</f>
        <v>0</v>
      </c>
      <c r="G58" s="130">
        <v>1</v>
      </c>
      <c r="H58" s="130">
        <f t="shared" si="101"/>
        <v>0</v>
      </c>
      <c r="I58" s="130">
        <f>SUM(H$58:H58)*H58</f>
        <v>0</v>
      </c>
      <c r="J58" s="130">
        <f>SUM(H58:H61)</f>
        <v>0</v>
      </c>
      <c r="K58" s="130">
        <f t="shared" si="102"/>
        <v>0</v>
      </c>
      <c r="L58" s="129">
        <f t="shared" si="100"/>
        <v>0</v>
      </c>
      <c r="M58" s="129">
        <f>IF(L58=0,0,SUM(L$6:L58))</f>
        <v>0</v>
      </c>
      <c r="N58" s="131"/>
      <c r="O58" s="131"/>
      <c r="P58" s="131"/>
      <c r="Q58" s="132"/>
      <c r="R58" s="131" t="str">
        <f t="shared" si="103"/>
        <v/>
      </c>
      <c r="S58" s="133" t="str">
        <f t="shared" si="104"/>
        <v/>
      </c>
      <c r="T58" s="133" t="str">
        <f>T$6</f>
        <v/>
      </c>
      <c r="U58" s="133" t="str">
        <f>U$6</f>
        <v/>
      </c>
      <c r="V58" s="133" t="str">
        <f>V$6</f>
        <v/>
      </c>
      <c r="W58" s="133" t="str">
        <f>W54</f>
        <v/>
      </c>
      <c r="X58" s="134" t="str">
        <f>X54</f>
        <v/>
      </c>
      <c r="Y58" s="134" t="str">
        <f>IF(追加記入欄!FS12="", "",追加記入欄!FS12)</f>
        <v/>
      </c>
      <c r="Z58" s="133" t="str">
        <f>IF(追加記入欄!GO13,1,"")</f>
        <v/>
      </c>
      <c r="AA58" s="133" t="str">
        <f>IF(追加記入欄!FS14="", "",追加記入欄!FS14)</f>
        <v/>
      </c>
      <c r="AB58" s="133" t="str">
        <f>IF(ISBLANK(追加記入欄!FT16),"",追加記入欄!FT16)</f>
        <v/>
      </c>
      <c r="AC58" s="134" t="str">
        <f>IF(追加記入欄!FT18="", "",追加記入欄!FT18)</f>
        <v/>
      </c>
      <c r="AD58" s="133" t="str">
        <f>IF(追加記入欄!FT26="", "",追加記入欄!FT26)</f>
        <v/>
      </c>
      <c r="AE58" s="133" t="str">
        <f>IF(追加記入欄!FT30="", "",追加記入欄!FT30)</f>
        <v/>
      </c>
      <c r="AF58" s="133" t="str">
        <f>IF(追加記入欄!FV32="", "",追加記入欄!FV32)</f>
        <v/>
      </c>
      <c r="AG58" s="171"/>
      <c r="AH58" s="133" t="str">
        <f>IF(追加記入欄!GN54,1,IF(追加記入欄!GO54,2,""))</f>
        <v/>
      </c>
      <c r="AI58" s="133" t="str">
        <f>IF(追加記入欄!GN55=TRUE,1,
    IF(追加記入欄!GO55=TRUE,2,
        IF(追加記入欄!GP55=TRUE,3,
            IF(追加記入欄!GN56=TRUE,4,
                IF(追加記入欄!GO56=TRUE,5,"")
            )
        )
    )
)</f>
        <v/>
      </c>
      <c r="AJ58" s="133" t="str">
        <f>IF(追加記入欄!GN57,1,IF(追加記入欄!GO57,2,IF(追加記入欄!GP57,3,"")))</f>
        <v/>
      </c>
      <c r="AK58" s="133" t="str">
        <f>IF(追加記入欄!GN58,1,IF(追加記入欄!GO58,2,IF(追加記入欄!GP58,3,"")))</f>
        <v/>
      </c>
      <c r="AL58" s="133" t="str">
        <f>IF(追加記入欄!GN59,1,IF(追加記入欄!GO59,2,IF(追加記入欄!GP59,3,"")))</f>
        <v/>
      </c>
      <c r="AM58" s="133" t="str">
        <f>IF(追加記入欄!GN60,1,"")</f>
        <v/>
      </c>
      <c r="AN58" s="133" t="str">
        <f>IF(追加記入欄!FJ61=0,"",追加記入欄!FJ61)</f>
        <v/>
      </c>
      <c r="AO58" s="133" t="str">
        <f>IF(追加記入欄!FJ62="","",追加記入欄!FJ62)</f>
        <v/>
      </c>
      <c r="AP58" s="170"/>
      <c r="AQ58" s="170"/>
      <c r="AR58" s="133" t="str">
        <f t="shared" si="86"/>
        <v/>
      </c>
      <c r="AS58" s="133" t="str">
        <f>IF(追加記入欄!FW20="", "", 追加記入欄!FW20)</f>
        <v/>
      </c>
      <c r="AT58" s="133" t="str">
        <f>IF(追加記入欄!FW21="", "", 追加記入欄!FW21)</f>
        <v/>
      </c>
      <c r="AU58" s="133" t="str">
        <f>IF(追加記入欄!FW22="", "", 追加記入欄!FW22)</f>
        <v/>
      </c>
      <c r="AV58" s="133" t="str">
        <f>IF(追加記入欄!FW23="", "", 追加記入欄!FW23)</f>
        <v/>
      </c>
      <c r="AW58" s="133" t="str">
        <f>IF(追加記入欄!FW24="", "", 追加記入欄!FW24)</f>
        <v/>
      </c>
      <c r="AX58" s="133" t="str">
        <f>IF(追加記入欄!FW25="", "", 追加記入欄!FW25)</f>
        <v/>
      </c>
      <c r="AY58" s="133" t="str">
        <f>IF(追加記入欄!GO28,1,"")</f>
        <v/>
      </c>
      <c r="AZ58" s="133" t="str">
        <f>IF(追加記入欄!FS11="", "", 追加記入欄!FS11)</f>
        <v/>
      </c>
    </row>
    <row r="59" spans="1:52" s="135" customFormat="1">
      <c r="A59" s="129">
        <v>54</v>
      </c>
      <c r="B59" s="130">
        <v>14</v>
      </c>
      <c r="C59" s="130" t="str">
        <f>C58</f>
        <v/>
      </c>
      <c r="D59" s="130">
        <f t="shared" si="97"/>
        <v>0</v>
      </c>
      <c r="E59" s="130">
        <f t="shared" si="98"/>
        <v>1</v>
      </c>
      <c r="F59" s="130">
        <f t="shared" si="99"/>
        <v>0</v>
      </c>
      <c r="G59" s="130">
        <v>2</v>
      </c>
      <c r="H59" s="130">
        <f t="shared" si="101"/>
        <v>0</v>
      </c>
      <c r="I59" s="130">
        <f>SUM(H$58:H59)*H59</f>
        <v>0</v>
      </c>
      <c r="J59" s="130">
        <f>SUM(H58:H61)</f>
        <v>0</v>
      </c>
      <c r="K59" s="130">
        <f t="shared" si="102"/>
        <v>0</v>
      </c>
      <c r="L59" s="129">
        <f t="shared" si="100"/>
        <v>0</v>
      </c>
      <c r="M59" s="129">
        <f>IF(L59=0,0,SUM(L$6:L59))</f>
        <v>0</v>
      </c>
      <c r="N59" s="131"/>
      <c r="O59" s="131"/>
      <c r="P59" s="131"/>
      <c r="Q59" s="132"/>
      <c r="R59" s="131" t="str">
        <f t="shared" si="103"/>
        <v/>
      </c>
      <c r="S59" s="133" t="str">
        <f t="shared" si="104"/>
        <v/>
      </c>
      <c r="T59" s="133" t="str">
        <f t="shared" ref="T59:V61" si="149">T58</f>
        <v/>
      </c>
      <c r="U59" s="133" t="str">
        <f t="shared" si="149"/>
        <v/>
      </c>
      <c r="V59" s="133" t="str">
        <f t="shared" si="149"/>
        <v/>
      </c>
      <c r="W59" s="133" t="str">
        <f t="shared" ref="W59:AD60" si="150">W58</f>
        <v/>
      </c>
      <c r="X59" s="134" t="str">
        <f t="shared" ref="X59" si="151">X58</f>
        <v/>
      </c>
      <c r="Y59" s="134" t="str">
        <f t="shared" ref="Y59" si="152">Y58</f>
        <v/>
      </c>
      <c r="Z59" s="134" t="str">
        <f t="shared" si="150"/>
        <v/>
      </c>
      <c r="AA59" s="134" t="str">
        <f t="shared" si="150"/>
        <v/>
      </c>
      <c r="AB59" s="134" t="str">
        <f t="shared" si="150"/>
        <v/>
      </c>
      <c r="AC59" s="134" t="str">
        <f t="shared" si="150"/>
        <v/>
      </c>
      <c r="AD59" s="134" t="str">
        <f t="shared" si="150"/>
        <v/>
      </c>
      <c r="AE59" s="134" t="str">
        <f t="shared" ref="AE59:AH60" si="153">AE58</f>
        <v/>
      </c>
      <c r="AF59" s="134" t="str">
        <f t="shared" si="153"/>
        <v/>
      </c>
      <c r="AG59" s="171"/>
      <c r="AH59" s="134" t="str">
        <f>AH58</f>
        <v/>
      </c>
      <c r="AI59" s="134" t="str">
        <f t="shared" ref="AI59:AL60" si="154">AI58</f>
        <v/>
      </c>
      <c r="AJ59" s="134" t="str">
        <f t="shared" si="154"/>
        <v/>
      </c>
      <c r="AK59" s="134" t="str">
        <f t="shared" si="154"/>
        <v/>
      </c>
      <c r="AL59" s="134" t="str">
        <f t="shared" si="154"/>
        <v/>
      </c>
      <c r="AM59" s="133" t="str">
        <f>IF(追加記入欄!GO60,2,"")</f>
        <v/>
      </c>
      <c r="AN59" s="133" t="str">
        <f>IF(追加記入欄!FQ61=0,"",追加記入欄!FQ61)</f>
        <v/>
      </c>
      <c r="AO59" s="133" t="str">
        <f>IF(追加記入欄!FQ62="","",追加記入欄!FQ62)</f>
        <v/>
      </c>
      <c r="AP59" s="170"/>
      <c r="AQ59" s="170"/>
      <c r="AR59" s="133" t="str">
        <f t="shared" si="86"/>
        <v/>
      </c>
      <c r="AS59" s="133" t="str">
        <f>AS58</f>
        <v/>
      </c>
      <c r="AT59" s="133" t="str">
        <f t="shared" ref="AT59:AZ61" si="155">AT58</f>
        <v/>
      </c>
      <c r="AU59" s="133" t="str">
        <f t="shared" si="155"/>
        <v/>
      </c>
      <c r="AV59" s="133" t="str">
        <f t="shared" si="155"/>
        <v/>
      </c>
      <c r="AW59" s="133" t="str">
        <f t="shared" si="155"/>
        <v/>
      </c>
      <c r="AX59" s="133" t="str">
        <f t="shared" si="155"/>
        <v/>
      </c>
      <c r="AY59" s="133" t="str">
        <f t="shared" si="155"/>
        <v/>
      </c>
      <c r="AZ59" s="133" t="str">
        <f t="shared" si="155"/>
        <v/>
      </c>
    </row>
    <row r="60" spans="1:52" s="135" customFormat="1">
      <c r="A60" s="129">
        <v>55</v>
      </c>
      <c r="B60" s="130">
        <v>14</v>
      </c>
      <c r="C60" s="130" t="str">
        <f t="shared" ref="C60:C61" si="156">C59</f>
        <v/>
      </c>
      <c r="D60" s="130">
        <f t="shared" si="97"/>
        <v>0</v>
      </c>
      <c r="E60" s="130">
        <f t="shared" si="98"/>
        <v>1</v>
      </c>
      <c r="F60" s="130">
        <f t="shared" si="99"/>
        <v>0</v>
      </c>
      <c r="G60" s="130">
        <v>3</v>
      </c>
      <c r="H60" s="130">
        <f t="shared" si="101"/>
        <v>0</v>
      </c>
      <c r="I60" s="130">
        <f>SUM(H$58:H60)*H60</f>
        <v>0</v>
      </c>
      <c r="J60" s="130">
        <f>SUM(H$58:H$61)</f>
        <v>0</v>
      </c>
      <c r="K60" s="130">
        <f t="shared" si="102"/>
        <v>0</v>
      </c>
      <c r="L60" s="129">
        <f t="shared" si="100"/>
        <v>0</v>
      </c>
      <c r="M60" s="129">
        <f>IF(L60=0,0,SUM(L$6:L60))</f>
        <v>0</v>
      </c>
      <c r="N60" s="131"/>
      <c r="O60" s="131"/>
      <c r="P60" s="131"/>
      <c r="Q60" s="132"/>
      <c r="R60" s="131" t="str">
        <f t="shared" si="103"/>
        <v/>
      </c>
      <c r="S60" s="133" t="str">
        <f t="shared" si="104"/>
        <v/>
      </c>
      <c r="T60" s="133" t="str">
        <f t="shared" si="149"/>
        <v/>
      </c>
      <c r="U60" s="133" t="str">
        <f t="shared" si="149"/>
        <v/>
      </c>
      <c r="V60" s="133" t="str">
        <f t="shared" si="149"/>
        <v/>
      </c>
      <c r="W60" s="133" t="str">
        <f t="shared" si="150"/>
        <v/>
      </c>
      <c r="X60" s="134" t="str">
        <f t="shared" ref="X60" si="157">X59</f>
        <v/>
      </c>
      <c r="Y60" s="134" t="str">
        <f t="shared" ref="Y60" si="158">Y59</f>
        <v/>
      </c>
      <c r="Z60" s="134" t="str">
        <f t="shared" si="150"/>
        <v/>
      </c>
      <c r="AA60" s="134" t="str">
        <f t="shared" si="150"/>
        <v/>
      </c>
      <c r="AB60" s="134" t="str">
        <f t="shared" si="150"/>
        <v/>
      </c>
      <c r="AC60" s="134" t="str">
        <f t="shared" si="150"/>
        <v/>
      </c>
      <c r="AD60" s="134" t="str">
        <f t="shared" si="150"/>
        <v/>
      </c>
      <c r="AE60" s="134" t="str">
        <f t="shared" si="153"/>
        <v/>
      </c>
      <c r="AF60" s="134" t="str">
        <f t="shared" si="153"/>
        <v/>
      </c>
      <c r="AG60" s="171"/>
      <c r="AH60" s="134" t="str">
        <f t="shared" si="153"/>
        <v/>
      </c>
      <c r="AI60" s="134" t="str">
        <f t="shared" si="154"/>
        <v/>
      </c>
      <c r="AJ60" s="134" t="str">
        <f t="shared" si="154"/>
        <v/>
      </c>
      <c r="AK60" s="134" t="str">
        <f t="shared" si="154"/>
        <v/>
      </c>
      <c r="AL60" s="134" t="str">
        <f t="shared" si="154"/>
        <v/>
      </c>
      <c r="AM60" s="133" t="str">
        <f>IF(追加記入欄!GP60,3,"")</f>
        <v/>
      </c>
      <c r="AN60" s="133" t="str">
        <f>IF(追加記入欄!FX61=0,"",追加記入欄!FX61)</f>
        <v/>
      </c>
      <c r="AO60" s="133" t="str">
        <f>IF(追加記入欄!FX62="","",追加記入欄!FX62)</f>
        <v/>
      </c>
      <c r="AP60" s="170"/>
      <c r="AQ60" s="170"/>
      <c r="AR60" s="133" t="str">
        <f t="shared" si="86"/>
        <v/>
      </c>
      <c r="AS60" s="133" t="str">
        <f t="shared" ref="AS60:AS61" si="159">AS59</f>
        <v/>
      </c>
      <c r="AT60" s="133" t="str">
        <f t="shared" si="155"/>
        <v/>
      </c>
      <c r="AU60" s="133" t="str">
        <f t="shared" si="155"/>
        <v/>
      </c>
      <c r="AV60" s="133" t="str">
        <f t="shared" si="155"/>
        <v/>
      </c>
      <c r="AW60" s="133" t="str">
        <f t="shared" si="155"/>
        <v/>
      </c>
      <c r="AX60" s="133" t="str">
        <f t="shared" si="155"/>
        <v/>
      </c>
      <c r="AY60" s="133" t="str">
        <f t="shared" si="155"/>
        <v/>
      </c>
      <c r="AZ60" s="133" t="str">
        <f t="shared" si="155"/>
        <v/>
      </c>
    </row>
    <row r="61" spans="1:52" s="135" customFormat="1">
      <c r="A61" s="129">
        <v>56</v>
      </c>
      <c r="B61" s="130">
        <v>14</v>
      </c>
      <c r="C61" s="130" t="str">
        <f t="shared" si="156"/>
        <v/>
      </c>
      <c r="D61" s="130">
        <f t="shared" si="97"/>
        <v>0</v>
      </c>
      <c r="E61" s="130">
        <f t="shared" si="98"/>
        <v>1</v>
      </c>
      <c r="F61" s="130">
        <f t="shared" si="99"/>
        <v>0</v>
      </c>
      <c r="G61" s="130">
        <v>4</v>
      </c>
      <c r="H61" s="130">
        <f t="shared" si="101"/>
        <v>0</v>
      </c>
      <c r="I61" s="130">
        <f>SUM(H$58:H61)*H61</f>
        <v>0</v>
      </c>
      <c r="J61" s="130">
        <f>SUM(H$58:H$61)</f>
        <v>0</v>
      </c>
      <c r="K61" s="130">
        <f t="shared" si="102"/>
        <v>0</v>
      </c>
      <c r="L61" s="129">
        <f>IF(AND(D61=1,H61=1),1,IF(AND(D61=1,J61=0,G61=1),1,0))</f>
        <v>0</v>
      </c>
      <c r="M61" s="129">
        <f>IF(L61=0,0,SUM(L$6:L61))</f>
        <v>0</v>
      </c>
      <c r="N61" s="131"/>
      <c r="O61" s="131"/>
      <c r="P61" s="131"/>
      <c r="Q61" s="132"/>
      <c r="R61" s="131" t="str">
        <f t="shared" si="103"/>
        <v/>
      </c>
      <c r="S61" s="133" t="str">
        <f t="shared" si="104"/>
        <v/>
      </c>
      <c r="T61" s="133" t="str">
        <f t="shared" si="149"/>
        <v/>
      </c>
      <c r="U61" s="133" t="str">
        <f t="shared" si="149"/>
        <v/>
      </c>
      <c r="V61" s="133" t="str">
        <f t="shared" si="149"/>
        <v/>
      </c>
      <c r="W61" s="133" t="str">
        <f>W60</f>
        <v/>
      </c>
      <c r="X61" s="134" t="str">
        <f>X60</f>
        <v/>
      </c>
      <c r="Y61" s="134" t="str">
        <f>Y60</f>
        <v/>
      </c>
      <c r="Z61" s="134" t="str">
        <f t="shared" ref="Z61:AF61" si="160">Z60</f>
        <v/>
      </c>
      <c r="AA61" s="134" t="str">
        <f t="shared" si="160"/>
        <v/>
      </c>
      <c r="AB61" s="134" t="str">
        <f t="shared" si="160"/>
        <v/>
      </c>
      <c r="AC61" s="134" t="str">
        <f t="shared" si="160"/>
        <v/>
      </c>
      <c r="AD61" s="134" t="str">
        <f t="shared" si="160"/>
        <v/>
      </c>
      <c r="AE61" s="134" t="str">
        <f t="shared" si="160"/>
        <v/>
      </c>
      <c r="AF61" s="134" t="str">
        <f t="shared" si="160"/>
        <v/>
      </c>
      <c r="AG61" s="171"/>
      <c r="AH61" s="134" t="str">
        <f>AH60</f>
        <v/>
      </c>
      <c r="AI61" s="134" t="str">
        <f>AI60</f>
        <v/>
      </c>
      <c r="AJ61" s="134" t="str">
        <f>AJ60</f>
        <v/>
      </c>
      <c r="AK61" s="134" t="str">
        <f>AK60</f>
        <v/>
      </c>
      <c r="AL61" s="134" t="str">
        <f>AL60</f>
        <v/>
      </c>
      <c r="AM61" s="133" t="str">
        <f>IF(追加記入欄!GQ60,4,"")</f>
        <v/>
      </c>
      <c r="AN61" s="133" t="str">
        <f>IF(追加記入欄!GE61=0,"",追加記入欄!GE61)</f>
        <v/>
      </c>
      <c r="AO61" s="133" t="str">
        <f>IF(追加記入欄!GE62="","",追加記入欄!GE62)</f>
        <v/>
      </c>
      <c r="AP61" s="170"/>
      <c r="AQ61" s="170"/>
      <c r="AR61" s="133" t="str">
        <f t="shared" si="86"/>
        <v/>
      </c>
      <c r="AS61" s="133" t="str">
        <f t="shared" si="159"/>
        <v/>
      </c>
      <c r="AT61" s="133" t="str">
        <f t="shared" si="155"/>
        <v/>
      </c>
      <c r="AU61" s="133" t="str">
        <f t="shared" si="155"/>
        <v/>
      </c>
      <c r="AV61" s="133" t="str">
        <f t="shared" si="155"/>
        <v/>
      </c>
      <c r="AW61" s="133" t="str">
        <f t="shared" si="155"/>
        <v/>
      </c>
      <c r="AX61" s="133" t="str">
        <f t="shared" si="155"/>
        <v/>
      </c>
      <c r="AY61" s="133" t="str">
        <f t="shared" si="155"/>
        <v/>
      </c>
      <c r="AZ61" s="133" t="str">
        <f t="shared" si="155"/>
        <v/>
      </c>
    </row>
    <row r="62" spans="1:52" s="142" customFormat="1">
      <c r="A62" s="136">
        <v>57</v>
      </c>
      <c r="B62" s="137">
        <v>15</v>
      </c>
      <c r="C62" s="137" t="str">
        <f>IF(追加記入欄!GB10="", "", 追加記入欄!GB10)</f>
        <v/>
      </c>
      <c r="D62" s="137">
        <f t="shared" si="97"/>
        <v>0</v>
      </c>
      <c r="E62" s="137">
        <f t="shared" si="98"/>
        <v>1</v>
      </c>
      <c r="F62" s="137">
        <f>IF(E62&gt;1,D62,0)</f>
        <v>0</v>
      </c>
      <c r="G62" s="137">
        <v>1</v>
      </c>
      <c r="H62" s="137">
        <f>IF(AM62="",0,1)</f>
        <v>0</v>
      </c>
      <c r="I62" s="137">
        <f>SUM(H$62:H62)*H62</f>
        <v>0</v>
      </c>
      <c r="J62" s="137">
        <f>SUM(H62:H65)</f>
        <v>0</v>
      </c>
      <c r="K62" s="137">
        <f t="shared" si="102"/>
        <v>0</v>
      </c>
      <c r="L62" s="136">
        <f t="shared" si="100"/>
        <v>0</v>
      </c>
      <c r="M62" s="136">
        <f>IF(L62=0,0,SUM(L$6:L62))</f>
        <v>0</v>
      </c>
      <c r="N62" s="138"/>
      <c r="O62" s="138"/>
      <c r="P62" s="138"/>
      <c r="Q62" s="139"/>
      <c r="R62" s="138" t="str">
        <f t="shared" si="103"/>
        <v/>
      </c>
      <c r="S62" s="140" t="str">
        <f t="shared" si="104"/>
        <v/>
      </c>
      <c r="T62" s="140" t="str">
        <f>T$6</f>
        <v/>
      </c>
      <c r="U62" s="140" t="str">
        <f>U$6</f>
        <v/>
      </c>
      <c r="V62" s="140" t="str">
        <f>V$6</f>
        <v/>
      </c>
      <c r="W62" s="140" t="str">
        <f>W54</f>
        <v/>
      </c>
      <c r="X62" s="141" t="str">
        <f>X54</f>
        <v/>
      </c>
      <c r="Y62" s="141" t="str">
        <f>IF(追加記入欄!GB12="", "",追加記入欄!GB12)</f>
        <v/>
      </c>
      <c r="Z62" s="140" t="str">
        <f>IF(追加記入欄!GP13,1,"")</f>
        <v/>
      </c>
      <c r="AA62" s="140" t="str">
        <f>IF(追加記入欄!GB14="", "",追加記入欄!GB14)</f>
        <v/>
      </c>
      <c r="AB62" s="140" t="str">
        <f>IF(ISBLANK(追加記入欄!GC16),"",追加記入欄!GC16)</f>
        <v/>
      </c>
      <c r="AC62" s="172" t="str">
        <f>IF(追加記入欄!GC18="", "",追加記入欄!GC18)</f>
        <v/>
      </c>
      <c r="AD62" s="140" t="str">
        <f>IF(追加記入欄!GC26="", "",追加記入欄!GC26)</f>
        <v/>
      </c>
      <c r="AE62" s="140" t="str">
        <f>IF(追加記入欄!GC30="", "",追加記入欄!GC30)</f>
        <v/>
      </c>
      <c r="AF62" s="140" t="str">
        <f>IF(追加記入欄!GE32="", "",追加記入欄!GE32)</f>
        <v/>
      </c>
      <c r="AG62" s="171"/>
      <c r="AH62" s="140" t="str">
        <f>IF(追加記入欄!GN66,1,IF(追加記入欄!GO66,2,""))</f>
        <v/>
      </c>
      <c r="AI62" s="140" t="str">
        <f>IF(追加記入欄!GN67=TRUE,1,
    IF(追加記入欄!GO67=TRUE,2,
        IF(追加記入欄!GP67=TRUE,3,
            IF(追加記入欄!GN68=TRUE,4,
                IF(追加記入欄!GO68=TRUE,5,"")
            )
        )
    )
)</f>
        <v/>
      </c>
      <c r="AJ62" s="140" t="str">
        <f>IF(追加記入欄!GN69,1,IF(追加記入欄!GO69,2,IF(追加記入欄!GP69,3,"")))</f>
        <v/>
      </c>
      <c r="AK62" s="140" t="str">
        <f>IF(追加記入欄!GN70,1,IF(追加記入欄!GO70,2,IF(追加記入欄!GP70,3,"")))</f>
        <v/>
      </c>
      <c r="AL62" s="140" t="str">
        <f>IF(追加記入欄!GN71,1,IF(追加記入欄!GO71,2,IF(追加記入欄!GP71,3,"")))</f>
        <v/>
      </c>
      <c r="AM62" s="140" t="str">
        <f>IF(追加記入欄!GN72,1,"")</f>
        <v/>
      </c>
      <c r="AN62" s="140" t="str">
        <f>IF(追加記入欄!FJ73=0,"",追加記入欄!FJ73)</f>
        <v/>
      </c>
      <c r="AO62" s="140" t="str">
        <f>IF(追加記入欄!FJ74="","",追加記入欄!FJ74)</f>
        <v/>
      </c>
      <c r="AP62" s="170"/>
      <c r="AQ62" s="170"/>
      <c r="AR62" s="140" t="str">
        <f t="shared" si="86"/>
        <v/>
      </c>
      <c r="AS62" s="140" t="str">
        <f>IF(追加記入欄!GF20="", "", 追加記入欄!GF20)</f>
        <v/>
      </c>
      <c r="AT62" s="140" t="str">
        <f>IF(追加記入欄!GF21="", "", 追加記入欄!GF21)</f>
        <v/>
      </c>
      <c r="AU62" s="140" t="str">
        <f>IF(追加記入欄!GF22="", "", 追加記入欄!GF22)</f>
        <v/>
      </c>
      <c r="AV62" s="140" t="str">
        <f>IF(追加記入欄!GF23="", "", 追加記入欄!GF23)</f>
        <v/>
      </c>
      <c r="AW62" s="140" t="str">
        <f>IF(追加記入欄!GF24="", "", 追加記入欄!GF24)</f>
        <v/>
      </c>
      <c r="AX62" s="140" t="str">
        <f>IF(追加記入欄!GF25="", "", 追加記入欄!GF25)</f>
        <v/>
      </c>
      <c r="AY62" s="140" t="str">
        <f>IF(追加記入欄!GP28,1,"")</f>
        <v/>
      </c>
      <c r="AZ62" s="140" t="str">
        <f>IF(追加記入欄!GB11="", "", 追加記入欄!GB11)</f>
        <v/>
      </c>
    </row>
    <row r="63" spans="1:52" s="142" customFormat="1">
      <c r="A63" s="136">
        <v>58</v>
      </c>
      <c r="B63" s="137">
        <v>15</v>
      </c>
      <c r="C63" s="137" t="str">
        <f>C62</f>
        <v/>
      </c>
      <c r="D63" s="137">
        <f t="shared" si="97"/>
        <v>0</v>
      </c>
      <c r="E63" s="137">
        <f t="shared" si="98"/>
        <v>1</v>
      </c>
      <c r="F63" s="137">
        <f>IF(E63&gt;1,D63,0)</f>
        <v>0</v>
      </c>
      <c r="G63" s="137">
        <v>2</v>
      </c>
      <c r="H63" s="137">
        <f>IF(AM63="",0,1)</f>
        <v>0</v>
      </c>
      <c r="I63" s="137">
        <f>SUM(H$62:H63)*H63</f>
        <v>0</v>
      </c>
      <c r="J63" s="137">
        <f>SUM(H62:H65)</f>
        <v>0</v>
      </c>
      <c r="K63" s="137">
        <f t="shared" si="102"/>
        <v>0</v>
      </c>
      <c r="L63" s="136">
        <f t="shared" si="100"/>
        <v>0</v>
      </c>
      <c r="M63" s="136">
        <f>IF(L63=0,0,SUM(L$6:L63))</f>
        <v>0</v>
      </c>
      <c r="N63" s="138"/>
      <c r="O63" s="138"/>
      <c r="P63" s="138"/>
      <c r="Q63" s="139"/>
      <c r="R63" s="138" t="str">
        <f t="shared" si="103"/>
        <v/>
      </c>
      <c r="S63" s="140" t="str">
        <f t="shared" si="104"/>
        <v/>
      </c>
      <c r="T63" s="140" t="str">
        <f t="shared" ref="T63:V65" si="161">T62</f>
        <v/>
      </c>
      <c r="U63" s="140" t="str">
        <f t="shared" si="161"/>
        <v/>
      </c>
      <c r="V63" s="140" t="str">
        <f t="shared" si="161"/>
        <v/>
      </c>
      <c r="W63" s="140" t="str">
        <f t="shared" ref="W63:AD64" si="162">W62</f>
        <v/>
      </c>
      <c r="X63" s="141" t="str">
        <f t="shared" ref="X63" si="163">X62</f>
        <v/>
      </c>
      <c r="Y63" s="141" t="str">
        <f t="shared" ref="Y63" si="164">Y62</f>
        <v/>
      </c>
      <c r="Z63" s="141" t="str">
        <f t="shared" si="162"/>
        <v/>
      </c>
      <c r="AA63" s="141" t="str">
        <f t="shared" si="162"/>
        <v/>
      </c>
      <c r="AB63" s="141" t="str">
        <f t="shared" si="162"/>
        <v/>
      </c>
      <c r="AC63" s="141" t="str">
        <f t="shared" si="162"/>
        <v/>
      </c>
      <c r="AD63" s="141" t="str">
        <f t="shared" si="162"/>
        <v/>
      </c>
      <c r="AE63" s="141" t="str">
        <f t="shared" ref="AE63:AH64" si="165">AE62</f>
        <v/>
      </c>
      <c r="AF63" s="141" t="str">
        <f t="shared" si="165"/>
        <v/>
      </c>
      <c r="AG63" s="171"/>
      <c r="AH63" s="141" t="str">
        <f>AH62</f>
        <v/>
      </c>
      <c r="AI63" s="141" t="str">
        <f t="shared" ref="AI63:AL64" si="166">AI62</f>
        <v/>
      </c>
      <c r="AJ63" s="141" t="str">
        <f t="shared" si="166"/>
        <v/>
      </c>
      <c r="AK63" s="141" t="str">
        <f t="shared" si="166"/>
        <v/>
      </c>
      <c r="AL63" s="141" t="str">
        <f t="shared" si="166"/>
        <v/>
      </c>
      <c r="AM63" s="140" t="str">
        <f>IF(追加記入欄!GO72,2,"")</f>
        <v/>
      </c>
      <c r="AN63" s="140" t="str">
        <f>IF(追加記入欄!FQ73=0,"",追加記入欄!FQ73)</f>
        <v/>
      </c>
      <c r="AO63" s="140" t="str">
        <f>IF(追加記入欄!FQ74="","",追加記入欄!FQ74)</f>
        <v/>
      </c>
      <c r="AP63" s="170"/>
      <c r="AQ63" s="170"/>
      <c r="AR63" s="140" t="str">
        <f t="shared" si="86"/>
        <v/>
      </c>
      <c r="AS63" s="140" t="str">
        <f>AS62</f>
        <v/>
      </c>
      <c r="AT63" s="140" t="str">
        <f t="shared" ref="AT63:AZ65" si="167">AT62</f>
        <v/>
      </c>
      <c r="AU63" s="140" t="str">
        <f t="shared" si="167"/>
        <v/>
      </c>
      <c r="AV63" s="140" t="str">
        <f t="shared" si="167"/>
        <v/>
      </c>
      <c r="AW63" s="140" t="str">
        <f t="shared" si="167"/>
        <v/>
      </c>
      <c r="AX63" s="140" t="str">
        <f t="shared" si="167"/>
        <v/>
      </c>
      <c r="AY63" s="140" t="str">
        <f t="shared" si="167"/>
        <v/>
      </c>
      <c r="AZ63" s="140" t="str">
        <f t="shared" si="167"/>
        <v/>
      </c>
    </row>
    <row r="64" spans="1:52" s="142" customFormat="1">
      <c r="A64" s="136">
        <v>59</v>
      </c>
      <c r="B64" s="137">
        <v>15</v>
      </c>
      <c r="C64" s="137" t="str">
        <f t="shared" ref="C64:C65" si="168">C63</f>
        <v/>
      </c>
      <c r="D64" s="137">
        <f t="shared" si="97"/>
        <v>0</v>
      </c>
      <c r="E64" s="137">
        <f t="shared" si="98"/>
        <v>1</v>
      </c>
      <c r="F64" s="137">
        <f t="shared" si="99"/>
        <v>0</v>
      </c>
      <c r="G64" s="137">
        <v>3</v>
      </c>
      <c r="H64" s="137">
        <f t="shared" si="101"/>
        <v>0</v>
      </c>
      <c r="I64" s="137">
        <f>SUM(H$62:H64)*H64</f>
        <v>0</v>
      </c>
      <c r="J64" s="137">
        <f>SUM(H$62:H$65)</f>
        <v>0</v>
      </c>
      <c r="K64" s="137">
        <f t="shared" si="102"/>
        <v>0</v>
      </c>
      <c r="L64" s="136">
        <f t="shared" si="100"/>
        <v>0</v>
      </c>
      <c r="M64" s="136">
        <f>IF(L64=0,0,SUM(L$6:L64))</f>
        <v>0</v>
      </c>
      <c r="N64" s="138"/>
      <c r="O64" s="138"/>
      <c r="P64" s="138"/>
      <c r="Q64" s="139"/>
      <c r="R64" s="138" t="str">
        <f t="shared" si="103"/>
        <v/>
      </c>
      <c r="S64" s="140" t="str">
        <f t="shared" si="104"/>
        <v/>
      </c>
      <c r="T64" s="140" t="str">
        <f t="shared" si="161"/>
        <v/>
      </c>
      <c r="U64" s="140" t="str">
        <f t="shared" si="161"/>
        <v/>
      </c>
      <c r="V64" s="140" t="str">
        <f t="shared" si="161"/>
        <v/>
      </c>
      <c r="W64" s="140" t="str">
        <f t="shared" si="162"/>
        <v/>
      </c>
      <c r="X64" s="141" t="str">
        <f t="shared" ref="X64" si="169">X63</f>
        <v/>
      </c>
      <c r="Y64" s="141" t="str">
        <f t="shared" ref="Y64" si="170">Y63</f>
        <v/>
      </c>
      <c r="Z64" s="141" t="str">
        <f t="shared" si="162"/>
        <v/>
      </c>
      <c r="AA64" s="141" t="str">
        <f t="shared" si="162"/>
        <v/>
      </c>
      <c r="AB64" s="141" t="str">
        <f t="shared" si="162"/>
        <v/>
      </c>
      <c r="AC64" s="141" t="str">
        <f t="shared" si="162"/>
        <v/>
      </c>
      <c r="AD64" s="141" t="str">
        <f t="shared" si="162"/>
        <v/>
      </c>
      <c r="AE64" s="141" t="str">
        <f t="shared" si="165"/>
        <v/>
      </c>
      <c r="AF64" s="141" t="str">
        <f t="shared" si="165"/>
        <v/>
      </c>
      <c r="AG64" s="171"/>
      <c r="AH64" s="141" t="str">
        <f t="shared" si="165"/>
        <v/>
      </c>
      <c r="AI64" s="141" t="str">
        <f t="shared" si="166"/>
        <v/>
      </c>
      <c r="AJ64" s="141" t="str">
        <f t="shared" si="166"/>
        <v/>
      </c>
      <c r="AK64" s="141" t="str">
        <f t="shared" si="166"/>
        <v/>
      </c>
      <c r="AL64" s="141" t="str">
        <f t="shared" si="166"/>
        <v/>
      </c>
      <c r="AM64" s="140" t="str">
        <f>IF(追加記入欄!GP72,3,"")</f>
        <v/>
      </c>
      <c r="AN64" s="140" t="str">
        <f>IF(追加記入欄!FX73=0,"",追加記入欄!FX73)</f>
        <v/>
      </c>
      <c r="AO64" s="140" t="str">
        <f>IF(追加記入欄!FX74="","",追加記入欄!FX74)</f>
        <v/>
      </c>
      <c r="AP64" s="170"/>
      <c r="AQ64" s="170"/>
      <c r="AR64" s="140" t="str">
        <f t="shared" si="86"/>
        <v/>
      </c>
      <c r="AS64" s="140" t="str">
        <f t="shared" ref="AS64:AS65" si="171">AS63</f>
        <v/>
      </c>
      <c r="AT64" s="140" t="str">
        <f t="shared" si="167"/>
        <v/>
      </c>
      <c r="AU64" s="140" t="str">
        <f t="shared" si="167"/>
        <v/>
      </c>
      <c r="AV64" s="140" t="str">
        <f t="shared" si="167"/>
        <v/>
      </c>
      <c r="AW64" s="140" t="str">
        <f t="shared" si="167"/>
        <v/>
      </c>
      <c r="AX64" s="140" t="str">
        <f t="shared" si="167"/>
        <v/>
      </c>
      <c r="AY64" s="140" t="str">
        <f t="shared" si="167"/>
        <v/>
      </c>
      <c r="AZ64" s="140" t="str">
        <f t="shared" si="167"/>
        <v/>
      </c>
    </row>
    <row r="65" spans="1:52" s="142" customFormat="1">
      <c r="A65" s="136">
        <v>60</v>
      </c>
      <c r="B65" s="137">
        <v>15</v>
      </c>
      <c r="C65" s="137" t="str">
        <f t="shared" si="168"/>
        <v/>
      </c>
      <c r="D65" s="137">
        <f t="shared" si="97"/>
        <v>0</v>
      </c>
      <c r="E65" s="137">
        <f t="shared" si="98"/>
        <v>1</v>
      </c>
      <c r="F65" s="137">
        <f t="shared" si="99"/>
        <v>0</v>
      </c>
      <c r="G65" s="137">
        <v>4</v>
      </c>
      <c r="H65" s="137">
        <f t="shared" si="101"/>
        <v>0</v>
      </c>
      <c r="I65" s="137">
        <f>SUM(H$62:H65)*H65</f>
        <v>0</v>
      </c>
      <c r="J65" s="137">
        <f>SUM(H$62:H$65)</f>
        <v>0</v>
      </c>
      <c r="K65" s="137">
        <f t="shared" si="102"/>
        <v>0</v>
      </c>
      <c r="L65" s="136">
        <f t="shared" si="100"/>
        <v>0</v>
      </c>
      <c r="M65" s="136">
        <f>IF(L65=0,0,SUM(L$6:L65))</f>
        <v>0</v>
      </c>
      <c r="N65" s="138"/>
      <c r="O65" s="138"/>
      <c r="P65" s="138"/>
      <c r="Q65" s="139"/>
      <c r="R65" s="138" t="str">
        <f t="shared" si="103"/>
        <v/>
      </c>
      <c r="S65" s="140" t="str">
        <f t="shared" si="104"/>
        <v/>
      </c>
      <c r="T65" s="140" t="str">
        <f t="shared" si="161"/>
        <v/>
      </c>
      <c r="U65" s="140" t="str">
        <f t="shared" si="161"/>
        <v/>
      </c>
      <c r="V65" s="140" t="str">
        <f t="shared" si="161"/>
        <v/>
      </c>
      <c r="W65" s="140" t="str">
        <f>W64</f>
        <v/>
      </c>
      <c r="X65" s="141" t="str">
        <f>X64</f>
        <v/>
      </c>
      <c r="Y65" s="141" t="str">
        <f>Y64</f>
        <v/>
      </c>
      <c r="Z65" s="141" t="str">
        <f t="shared" ref="Z65:AF65" si="172">Z64</f>
        <v/>
      </c>
      <c r="AA65" s="141" t="str">
        <f t="shared" si="172"/>
        <v/>
      </c>
      <c r="AB65" s="141" t="str">
        <f t="shared" si="172"/>
        <v/>
      </c>
      <c r="AC65" s="141" t="str">
        <f t="shared" si="172"/>
        <v/>
      </c>
      <c r="AD65" s="141" t="str">
        <f t="shared" si="172"/>
        <v/>
      </c>
      <c r="AE65" s="141" t="str">
        <f t="shared" si="172"/>
        <v/>
      </c>
      <c r="AF65" s="141" t="str">
        <f t="shared" si="172"/>
        <v/>
      </c>
      <c r="AG65" s="171"/>
      <c r="AH65" s="141" t="str">
        <f>AH64</f>
        <v/>
      </c>
      <c r="AI65" s="141" t="str">
        <f>AI64</f>
        <v/>
      </c>
      <c r="AJ65" s="141" t="str">
        <f>AJ64</f>
        <v/>
      </c>
      <c r="AK65" s="141" t="str">
        <f>AK64</f>
        <v/>
      </c>
      <c r="AL65" s="141" t="str">
        <f>AL64</f>
        <v/>
      </c>
      <c r="AM65" s="140" t="str">
        <f>IF(追加記入欄!GQ72,4,"")</f>
        <v/>
      </c>
      <c r="AN65" s="140" t="str">
        <f>IF(追加記入欄!GE73=0,"",追加記入欄!GE73)</f>
        <v/>
      </c>
      <c r="AO65" s="140" t="str">
        <f>IF(追加記入欄!GE74="","",追加記入欄!GE74)</f>
        <v/>
      </c>
      <c r="AP65" s="170"/>
      <c r="AQ65" s="170"/>
      <c r="AR65" s="140" t="str">
        <f t="shared" si="86"/>
        <v/>
      </c>
      <c r="AS65" s="140" t="str">
        <f t="shared" si="171"/>
        <v/>
      </c>
      <c r="AT65" s="140" t="str">
        <f t="shared" si="167"/>
        <v/>
      </c>
      <c r="AU65" s="140" t="str">
        <f t="shared" si="167"/>
        <v/>
      </c>
      <c r="AV65" s="140" t="str">
        <f t="shared" si="167"/>
        <v/>
      </c>
      <c r="AW65" s="140" t="str">
        <f t="shared" si="167"/>
        <v/>
      </c>
      <c r="AX65" s="140" t="str">
        <f t="shared" si="167"/>
        <v/>
      </c>
      <c r="AY65" s="140" t="str">
        <f t="shared" si="167"/>
        <v/>
      </c>
      <c r="AZ65" s="140" t="str">
        <f t="shared" si="167"/>
        <v/>
      </c>
    </row>
    <row r="66" spans="1:52" s="78" customFormat="1" hidden="1">
      <c r="A66" s="109"/>
      <c r="B66" s="72"/>
      <c r="C66" s="110"/>
      <c r="D66" s="72"/>
      <c r="E66" s="72"/>
      <c r="F66" s="72"/>
      <c r="G66" s="72"/>
      <c r="H66" s="72"/>
      <c r="I66" s="72"/>
      <c r="J66" s="72"/>
      <c r="K66" s="72"/>
      <c r="L66" s="71"/>
      <c r="M66" s="71"/>
      <c r="N66" s="73"/>
      <c r="O66" s="73"/>
      <c r="P66" s="73"/>
      <c r="Q66" s="74"/>
      <c r="R66" s="111" t="str">
        <f t="shared" ref="R66:R73" si="173">IF(F66=0,"",C66)</f>
        <v/>
      </c>
      <c r="S66" s="75"/>
      <c r="T66" s="75"/>
      <c r="U66" s="75"/>
      <c r="V66" s="75"/>
      <c r="W66" s="75"/>
      <c r="X66" s="76"/>
      <c r="Y66" s="76"/>
      <c r="Z66" s="75"/>
      <c r="AA66" s="75"/>
      <c r="AB66" s="75"/>
      <c r="AC66" s="76"/>
      <c r="AD66" s="75"/>
      <c r="AE66" s="75"/>
      <c r="AF66" s="75"/>
      <c r="AG66" s="75"/>
      <c r="AH66" s="75"/>
      <c r="AI66" s="75"/>
      <c r="AJ66" s="75"/>
      <c r="AK66" s="75"/>
      <c r="AL66" s="75"/>
      <c r="AM66" s="72"/>
      <c r="AN66" s="72"/>
      <c r="AO66" s="72"/>
      <c r="AP66" s="72"/>
      <c r="AQ66" s="72"/>
      <c r="AR66" s="72"/>
    </row>
    <row r="67" spans="1:52" s="78" customFormat="1" hidden="1">
      <c r="A67" s="109"/>
      <c r="B67" s="72"/>
      <c r="C67" s="110"/>
      <c r="D67" s="72"/>
      <c r="E67" s="72"/>
      <c r="F67" s="72"/>
      <c r="G67" s="72"/>
      <c r="H67" s="72"/>
      <c r="I67" s="72"/>
      <c r="J67" s="72"/>
      <c r="K67" s="72"/>
      <c r="L67" s="71"/>
      <c r="M67" s="71"/>
      <c r="N67" s="73"/>
      <c r="O67" s="73"/>
      <c r="P67" s="73"/>
      <c r="Q67" s="74"/>
      <c r="R67" s="111" t="str">
        <f t="shared" si="173"/>
        <v/>
      </c>
      <c r="S67" s="75"/>
      <c r="T67" s="75"/>
      <c r="U67" s="75"/>
      <c r="V67" s="75"/>
      <c r="W67" s="75"/>
      <c r="X67" s="76"/>
      <c r="Y67" s="76"/>
      <c r="Z67" s="75"/>
      <c r="AA67" s="75"/>
      <c r="AB67" s="75"/>
      <c r="AC67" s="76"/>
      <c r="AD67" s="75"/>
      <c r="AE67" s="75"/>
      <c r="AF67" s="75"/>
      <c r="AG67" s="75"/>
      <c r="AH67" s="75"/>
      <c r="AI67" s="75"/>
      <c r="AJ67" s="75"/>
      <c r="AK67" s="75"/>
      <c r="AL67" s="75"/>
      <c r="AM67" s="72"/>
      <c r="AN67" s="72"/>
      <c r="AO67" s="72"/>
      <c r="AP67" s="72"/>
      <c r="AQ67" s="72"/>
      <c r="AR67" s="72"/>
    </row>
    <row r="68" spans="1:52" s="78" customFormat="1" hidden="1">
      <c r="A68" s="109"/>
      <c r="B68" s="72"/>
      <c r="C68" s="110"/>
      <c r="D68" s="72"/>
      <c r="E68" s="72"/>
      <c r="F68" s="72"/>
      <c r="G68" s="72"/>
      <c r="H68" s="72"/>
      <c r="I68" s="72"/>
      <c r="J68" s="72"/>
      <c r="K68" s="72"/>
      <c r="L68" s="71"/>
      <c r="M68" s="71"/>
      <c r="N68" s="73"/>
      <c r="O68" s="73"/>
      <c r="P68" s="73"/>
      <c r="Q68" s="74"/>
      <c r="R68" s="111" t="str">
        <f t="shared" si="173"/>
        <v/>
      </c>
      <c r="S68" s="75"/>
      <c r="T68" s="75"/>
      <c r="U68" s="75"/>
      <c r="V68" s="75"/>
      <c r="W68" s="75"/>
      <c r="X68" s="76"/>
      <c r="Y68" s="76"/>
      <c r="Z68" s="75"/>
      <c r="AA68" s="75"/>
      <c r="AB68" s="75"/>
      <c r="AC68" s="76"/>
      <c r="AD68" s="75"/>
      <c r="AE68" s="75"/>
      <c r="AF68" s="75"/>
      <c r="AG68" s="75"/>
      <c r="AH68" s="75"/>
      <c r="AI68" s="75"/>
      <c r="AJ68" s="75"/>
      <c r="AK68" s="75"/>
      <c r="AL68" s="75"/>
      <c r="AM68" s="72"/>
      <c r="AN68" s="72"/>
      <c r="AO68" s="72"/>
      <c r="AP68" s="72"/>
      <c r="AQ68" s="72"/>
      <c r="AR68" s="72"/>
    </row>
    <row r="69" spans="1:52" s="78" customFormat="1" hidden="1">
      <c r="A69" s="109"/>
      <c r="B69" s="72"/>
      <c r="C69" s="110"/>
      <c r="D69" s="72"/>
      <c r="E69" s="72"/>
      <c r="F69" s="72"/>
      <c r="G69" s="72"/>
      <c r="H69" s="72"/>
      <c r="I69" s="72"/>
      <c r="J69" s="72"/>
      <c r="K69" s="72"/>
      <c r="L69" s="71"/>
      <c r="M69" s="71"/>
      <c r="N69" s="73"/>
      <c r="O69" s="73"/>
      <c r="P69" s="73"/>
      <c r="Q69" s="74"/>
      <c r="R69" s="111" t="str">
        <f t="shared" si="173"/>
        <v/>
      </c>
      <c r="S69" s="75"/>
      <c r="T69" s="75"/>
      <c r="U69" s="75"/>
      <c r="V69" s="75"/>
      <c r="W69" s="75"/>
      <c r="X69" s="76"/>
      <c r="Y69" s="76"/>
      <c r="Z69" s="75"/>
      <c r="AA69" s="75"/>
      <c r="AB69" s="75"/>
      <c r="AC69" s="76"/>
      <c r="AD69" s="75"/>
      <c r="AE69" s="75"/>
      <c r="AF69" s="75"/>
      <c r="AG69" s="75"/>
      <c r="AH69" s="75"/>
      <c r="AI69" s="75"/>
      <c r="AJ69" s="75"/>
      <c r="AK69" s="75"/>
      <c r="AL69" s="75"/>
      <c r="AM69" s="72"/>
      <c r="AN69" s="72"/>
      <c r="AO69" s="72"/>
      <c r="AP69" s="72"/>
      <c r="AQ69" s="72"/>
      <c r="AR69" s="72"/>
    </row>
    <row r="70" spans="1:52" s="78" customFormat="1" hidden="1">
      <c r="A70" s="109"/>
      <c r="B70" s="72"/>
      <c r="C70" s="110"/>
      <c r="D70" s="72"/>
      <c r="E70" s="72"/>
      <c r="F70" s="72"/>
      <c r="G70" s="72"/>
      <c r="H70" s="72"/>
      <c r="I70" s="72"/>
      <c r="J70" s="72"/>
      <c r="K70" s="72"/>
      <c r="L70" s="71"/>
      <c r="M70" s="71"/>
      <c r="N70" s="73"/>
      <c r="O70" s="73"/>
      <c r="P70" s="73"/>
      <c r="Q70" s="74"/>
      <c r="R70" s="111" t="str">
        <f t="shared" si="173"/>
        <v/>
      </c>
      <c r="S70" s="75"/>
      <c r="T70" s="75"/>
      <c r="U70" s="75"/>
      <c r="V70" s="75"/>
      <c r="W70" s="75"/>
      <c r="X70" s="76"/>
      <c r="Y70" s="76"/>
      <c r="Z70" s="75"/>
      <c r="AA70" s="75"/>
      <c r="AB70" s="75"/>
      <c r="AC70" s="76"/>
      <c r="AD70" s="75"/>
      <c r="AE70" s="75"/>
      <c r="AF70" s="75"/>
      <c r="AG70" s="75"/>
      <c r="AH70" s="75"/>
      <c r="AI70" s="75"/>
      <c r="AJ70" s="75"/>
      <c r="AK70" s="75"/>
      <c r="AL70" s="75"/>
      <c r="AM70" s="72"/>
      <c r="AN70" s="72"/>
      <c r="AO70" s="72"/>
      <c r="AP70" s="72"/>
      <c r="AQ70" s="72"/>
      <c r="AR70" s="72"/>
    </row>
    <row r="71" spans="1:52" s="78" customFormat="1" hidden="1">
      <c r="A71" s="109"/>
      <c r="B71" s="72"/>
      <c r="C71" s="110"/>
      <c r="D71" s="72"/>
      <c r="E71" s="72"/>
      <c r="F71" s="72"/>
      <c r="G71" s="72"/>
      <c r="H71" s="72"/>
      <c r="I71" s="72"/>
      <c r="J71" s="72"/>
      <c r="K71" s="72"/>
      <c r="L71" s="71"/>
      <c r="M71" s="71"/>
      <c r="N71" s="73"/>
      <c r="O71" s="73"/>
      <c r="P71" s="73"/>
      <c r="Q71" s="74"/>
      <c r="R71" s="111" t="str">
        <f t="shared" si="173"/>
        <v/>
      </c>
      <c r="S71" s="75"/>
      <c r="T71" s="75"/>
      <c r="U71" s="75"/>
      <c r="V71" s="75"/>
      <c r="W71" s="75"/>
      <c r="X71" s="76"/>
      <c r="Y71" s="76"/>
      <c r="Z71" s="75"/>
      <c r="AA71" s="75"/>
      <c r="AB71" s="75"/>
      <c r="AC71" s="76"/>
      <c r="AD71" s="75"/>
      <c r="AE71" s="75"/>
      <c r="AF71" s="75"/>
      <c r="AG71" s="75"/>
      <c r="AH71" s="75"/>
      <c r="AI71" s="75"/>
      <c r="AJ71" s="75"/>
      <c r="AK71" s="75"/>
      <c r="AL71" s="75"/>
      <c r="AM71" s="72"/>
      <c r="AN71" s="72"/>
      <c r="AO71" s="72"/>
      <c r="AP71" s="72"/>
      <c r="AQ71" s="72"/>
      <c r="AR71" s="72"/>
    </row>
    <row r="72" spans="1:52" s="78" customFormat="1" hidden="1">
      <c r="A72" s="109"/>
      <c r="B72" s="72"/>
      <c r="C72" s="110"/>
      <c r="D72" s="72"/>
      <c r="E72" s="72"/>
      <c r="F72" s="72"/>
      <c r="G72" s="72"/>
      <c r="H72" s="72"/>
      <c r="I72" s="72"/>
      <c r="J72" s="72"/>
      <c r="K72" s="72"/>
      <c r="L72" s="71"/>
      <c r="M72" s="71"/>
      <c r="N72" s="73"/>
      <c r="O72" s="73"/>
      <c r="P72" s="73"/>
      <c r="Q72" s="74"/>
      <c r="R72" s="111" t="str">
        <f t="shared" si="173"/>
        <v/>
      </c>
      <c r="S72" s="75"/>
      <c r="T72" s="75"/>
      <c r="U72" s="75"/>
      <c r="V72" s="75"/>
      <c r="W72" s="75"/>
      <c r="X72" s="76"/>
      <c r="Y72" s="76"/>
      <c r="Z72" s="75"/>
      <c r="AA72" s="75"/>
      <c r="AB72" s="75"/>
      <c r="AC72" s="76"/>
      <c r="AD72" s="75"/>
      <c r="AE72" s="75"/>
      <c r="AF72" s="75"/>
      <c r="AG72" s="75"/>
      <c r="AH72" s="75"/>
      <c r="AI72" s="75"/>
      <c r="AJ72" s="75"/>
      <c r="AK72" s="75"/>
      <c r="AL72" s="75"/>
      <c r="AM72" s="72"/>
      <c r="AN72" s="72"/>
      <c r="AO72" s="72"/>
      <c r="AP72" s="72"/>
      <c r="AQ72" s="72"/>
      <c r="AR72" s="72"/>
    </row>
    <row r="73" spans="1:52" s="78" customFormat="1" hidden="1">
      <c r="A73" s="71"/>
      <c r="B73" s="72"/>
      <c r="C73" s="72"/>
      <c r="D73" s="72"/>
      <c r="E73" s="72"/>
      <c r="F73" s="72"/>
      <c r="G73" s="72"/>
      <c r="H73" s="72"/>
      <c r="I73" s="72"/>
      <c r="J73" s="72"/>
      <c r="K73" s="72"/>
      <c r="L73" s="71"/>
      <c r="M73" s="71"/>
      <c r="N73" s="73"/>
      <c r="O73" s="73"/>
      <c r="P73" s="73"/>
      <c r="Q73" s="74"/>
      <c r="R73" s="111" t="str">
        <f t="shared" si="173"/>
        <v/>
      </c>
      <c r="S73" s="75"/>
      <c r="T73" s="75"/>
      <c r="U73" s="75"/>
      <c r="V73" s="75"/>
      <c r="W73" s="75"/>
      <c r="X73" s="76"/>
      <c r="Y73" s="76"/>
      <c r="Z73" s="75"/>
      <c r="AA73" s="75"/>
      <c r="AB73" s="75"/>
      <c r="AC73" s="76"/>
      <c r="AD73" s="75"/>
      <c r="AE73" s="75"/>
      <c r="AF73" s="75"/>
      <c r="AG73" s="75"/>
      <c r="AH73" s="75"/>
      <c r="AI73" s="75"/>
      <c r="AJ73" s="75"/>
      <c r="AK73" s="75"/>
      <c r="AL73" s="75"/>
      <c r="AM73" s="72"/>
      <c r="AN73" s="72"/>
      <c r="AO73" s="72"/>
      <c r="AP73" s="72"/>
      <c r="AQ73" s="72"/>
      <c r="AR73" s="72"/>
    </row>
    <row r="74" spans="1:52" s="78" customFormat="1" hidden="1">
      <c r="A74" s="71"/>
      <c r="B74" s="72"/>
      <c r="C74" s="72"/>
      <c r="D74" s="72"/>
      <c r="E74" s="72"/>
      <c r="F74" s="72"/>
      <c r="G74" s="72"/>
      <c r="H74" s="72"/>
      <c r="I74" s="72"/>
      <c r="J74" s="72"/>
      <c r="K74" s="72"/>
      <c r="L74" s="71"/>
      <c r="M74" s="71"/>
      <c r="N74" s="73"/>
      <c r="O74" s="73"/>
      <c r="P74" s="73"/>
      <c r="Q74" s="74"/>
      <c r="R74" s="73"/>
      <c r="S74" s="75"/>
      <c r="T74" s="75"/>
      <c r="U74" s="75"/>
      <c r="V74" s="75"/>
      <c r="W74" s="75"/>
      <c r="X74" s="76"/>
      <c r="Y74" s="76"/>
      <c r="Z74" s="75"/>
      <c r="AA74" s="75"/>
      <c r="AB74" s="75"/>
      <c r="AC74" s="76"/>
      <c r="AD74" s="75"/>
      <c r="AE74" s="75"/>
      <c r="AF74" s="75"/>
      <c r="AG74" s="75"/>
      <c r="AH74" s="75"/>
      <c r="AI74" s="75"/>
      <c r="AJ74" s="75"/>
      <c r="AK74" s="75"/>
      <c r="AL74" s="75"/>
      <c r="AM74" s="72"/>
      <c r="AN74" s="72"/>
      <c r="AO74" s="72"/>
      <c r="AP74" s="72"/>
      <c r="AQ74" s="72"/>
      <c r="AR74" s="72"/>
    </row>
    <row r="75" spans="1:52" s="78" customFormat="1" hidden="1">
      <c r="A75" s="71"/>
      <c r="B75" s="72"/>
      <c r="C75" s="72"/>
      <c r="D75" s="72"/>
      <c r="E75" s="72"/>
      <c r="F75" s="72"/>
      <c r="G75" s="72"/>
      <c r="H75" s="72"/>
      <c r="I75" s="72"/>
      <c r="J75" s="72"/>
      <c r="K75" s="72"/>
      <c r="L75" s="71"/>
      <c r="M75" s="71"/>
      <c r="N75" s="73"/>
      <c r="O75" s="73"/>
      <c r="P75" s="73"/>
      <c r="Q75" s="74"/>
      <c r="R75" s="73"/>
      <c r="S75" s="75"/>
      <c r="T75" s="75"/>
      <c r="U75" s="75"/>
      <c r="V75" s="75"/>
      <c r="W75" s="75"/>
      <c r="X75" s="76"/>
      <c r="Y75" s="76"/>
      <c r="Z75" s="75"/>
      <c r="AA75" s="75"/>
      <c r="AB75" s="75"/>
      <c r="AC75" s="76"/>
      <c r="AD75" s="75"/>
      <c r="AE75" s="75"/>
      <c r="AF75" s="75"/>
      <c r="AG75" s="75"/>
      <c r="AH75" s="75"/>
      <c r="AI75" s="75"/>
      <c r="AJ75" s="75"/>
      <c r="AK75" s="75"/>
      <c r="AL75" s="75"/>
      <c r="AM75" s="72"/>
      <c r="AN75" s="72"/>
      <c r="AO75" s="72"/>
      <c r="AP75" s="72"/>
      <c r="AQ75" s="72"/>
      <c r="AR75" s="72"/>
    </row>
    <row r="76" spans="1:52" hidden="1">
      <c r="B76" s="50"/>
      <c r="C76" s="50"/>
      <c r="D76" s="50"/>
      <c r="E76" s="50"/>
      <c r="F76" s="50"/>
      <c r="G76" s="50"/>
      <c r="M76" s="2"/>
      <c r="N76" s="2"/>
      <c r="O76" s="2"/>
      <c r="P76" s="2"/>
      <c r="Q76" s="2"/>
      <c r="R76" s="2"/>
      <c r="S76" s="2"/>
      <c r="T76" s="2" t="s">
        <v>2019</v>
      </c>
      <c r="U76" s="2"/>
      <c r="V76" s="2"/>
      <c r="W76" s="2"/>
      <c r="X76" s="2"/>
      <c r="Y76" s="2"/>
      <c r="Z76" s="2"/>
      <c r="AA76" s="2"/>
      <c r="AB76" s="2"/>
      <c r="AC76" s="2"/>
      <c r="AD76" s="2"/>
      <c r="AE76" s="2"/>
      <c r="AF76" s="2"/>
      <c r="AG76" s="2"/>
      <c r="AH76" s="2"/>
      <c r="AI76" s="2"/>
      <c r="AJ76" s="2"/>
      <c r="AK76" s="2"/>
      <c r="AL76" s="2"/>
    </row>
    <row r="77" spans="1:52" hidden="1">
      <c r="B77" s="2"/>
      <c r="C77" s="2"/>
      <c r="D77" s="2"/>
      <c r="E77" s="2"/>
      <c r="F77" s="2"/>
      <c r="G77" s="2"/>
      <c r="M77" s="2"/>
      <c r="N77" s="2"/>
      <c r="O77" s="2"/>
      <c r="P77" s="2"/>
      <c r="Q77" s="2"/>
      <c r="R77" s="2"/>
      <c r="S77" s="2"/>
      <c r="T77" s="2" t="str">
        <f>T6&amp;AI6&amp;AM6</f>
        <v/>
      </c>
      <c r="U77" s="2"/>
      <c r="V77" s="2"/>
      <c r="W77" s="2"/>
      <c r="X77" s="2"/>
      <c r="Y77" s="2"/>
      <c r="Z77" s="2"/>
      <c r="AA77" s="2"/>
      <c r="AB77" s="2"/>
      <c r="AC77" s="2"/>
      <c r="AD77" s="2"/>
      <c r="AE77" s="2"/>
      <c r="AF77" s="2"/>
      <c r="AG77" s="2"/>
      <c r="AH77" s="2"/>
      <c r="AI77" s="2"/>
      <c r="AJ77" s="2"/>
      <c r="AK77" s="2"/>
      <c r="AL77" s="2"/>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c r="S78" s="2"/>
      <c r="T78" s="2" t="str">
        <f>T6&amp;AI6&amp;AM7</f>
        <v/>
      </c>
      <c r="U78" s="2"/>
      <c r="V78" s="2"/>
      <c r="W78" s="2"/>
      <c r="X78" s="2"/>
      <c r="Y78" s="2"/>
      <c r="Z78" s="2"/>
      <c r="AA78" s="2"/>
      <c r="AB78" s="2"/>
      <c r="AC78" s="2"/>
      <c r="AD78" s="2"/>
      <c r="AE78" s="2"/>
      <c r="AF78" s="2"/>
      <c r="AG78" s="2"/>
      <c r="AH78" s="2"/>
      <c r="AI78" s="2"/>
      <c r="AJ78" s="2"/>
      <c r="AK78" s="2"/>
      <c r="AL78" s="2"/>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c r="S79" s="2"/>
      <c r="T79" s="2" t="str">
        <f>T6&amp;AI6&amp;AM8</f>
        <v/>
      </c>
      <c r="U79" s="2"/>
      <c r="V79" s="2"/>
      <c r="W79" s="2"/>
      <c r="X79" s="2"/>
      <c r="Y79" s="2"/>
      <c r="Z79" s="2"/>
      <c r="AA79" s="2"/>
      <c r="AB79" s="2"/>
      <c r="AC79" s="2"/>
      <c r="AD79" s="2"/>
      <c r="AE79" s="2"/>
      <c r="AF79" s="2"/>
      <c r="AG79" s="2"/>
      <c r="AH79" s="2"/>
      <c r="AI79" s="2"/>
      <c r="AJ79" s="2"/>
      <c r="AK79" s="2"/>
      <c r="AL79" s="2"/>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c r="S80" s="2"/>
      <c r="T80" s="2" t="str">
        <f>T6&amp;AI6&amp;AM9</f>
        <v/>
      </c>
      <c r="U80" s="2"/>
      <c r="V80" s="2"/>
      <c r="W80" s="2"/>
      <c r="X80" s="2"/>
      <c r="Y80" s="2"/>
      <c r="Z80" s="2"/>
      <c r="AA80" s="2"/>
      <c r="AB80" s="2"/>
      <c r="AC80" s="2"/>
      <c r="AD80" s="2"/>
      <c r="AE80" s="2"/>
      <c r="AF80" s="2"/>
      <c r="AG80" s="2"/>
      <c r="AH80" s="2"/>
      <c r="AI80" s="2"/>
      <c r="AJ80" s="2"/>
      <c r="AK80" s="2"/>
      <c r="AL80" s="2"/>
    </row>
    <row r="81" spans="1:41"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c r="S81" s="2"/>
      <c r="T81" s="2" t="str">
        <f>T10&amp;AI10&amp;AM10</f>
        <v/>
      </c>
      <c r="U81" s="2"/>
      <c r="V81" s="2"/>
      <c r="W81" s="2"/>
      <c r="X81" s="2"/>
      <c r="Y81" s="2"/>
      <c r="Z81" s="2"/>
      <c r="AA81" s="2"/>
      <c r="AB81" s="2"/>
      <c r="AC81" s="2"/>
      <c r="AD81" s="2"/>
      <c r="AE81" s="2"/>
      <c r="AF81" s="2"/>
      <c r="AG81" s="2"/>
      <c r="AH81" s="2"/>
      <c r="AI81" s="2"/>
      <c r="AJ81" s="2"/>
      <c r="AK81" s="2"/>
      <c r="AL81" s="2"/>
    </row>
    <row r="83" spans="1:41">
      <c r="AO83" s="1" t="str">
        <f t="array" ref="AO83">AO6:AO9</f>
        <v/>
      </c>
    </row>
    <row r="85" spans="1:41">
      <c r="AM85" s="1" t="str">
        <f t="array" ref="AM85:AM88">AM6:AM9</f>
        <v/>
      </c>
    </row>
    <row r="86" spans="1:41">
      <c r="AM86" s="1" t="str">
        <v/>
      </c>
    </row>
    <row r="87" spans="1:41">
      <c r="AM87" s="1" t="str">
        <v/>
      </c>
    </row>
    <row r="88" spans="1:41">
      <c r="AM88" s="1" t="str">
        <v/>
      </c>
    </row>
  </sheetData>
  <sheetProtection selectLockedCells="1"/>
  <phoneticPr fontId="1"/>
  <dataValidations count="1">
    <dataValidation allowBlank="1" showErrorMessage="1" sqref="S6 B7:F81 G16:G81 N7:P75 M76:AL81 G12:G14 G8:G10 G6:K6 S8:S75 H7:K81 T6:AR75 AS6:AZ65" xr:uid="{00000000-0002-0000-0100-000000000000}"/>
  </dataValidations>
  <pageMargins left="0.7" right="0.7" top="0.75" bottom="0.75" header="0.3" footer="0.3"/>
  <pageSetup paperSize="9" scale="13" orientation="landscape" horizontalDpi="1200" verticalDpi="1200" r:id="rId1"/>
  <rowBreaks count="1" manualBreakCount="1">
    <brk id="76" max="16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3:BD99"/>
  <sheetViews>
    <sheetView view="pageBreakPreview" topLeftCell="T2" zoomScale="70" zoomScaleNormal="100" zoomScaleSheetLayoutView="70" workbookViewId="0">
      <selection activeCell="Y4" sqref="Y4"/>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2096</v>
      </c>
      <c r="C4" s="51" t="s">
        <v>2102</v>
      </c>
      <c r="D4" s="51" t="s">
        <v>2103</v>
      </c>
      <c r="E4" s="51" t="s">
        <v>2104</v>
      </c>
      <c r="F4" s="51" t="s">
        <v>2105</v>
      </c>
      <c r="G4" s="51" t="s">
        <v>2098</v>
      </c>
      <c r="H4" s="51" t="s">
        <v>2099</v>
      </c>
      <c r="I4" s="51" t="s">
        <v>2100</v>
      </c>
      <c r="J4" s="51" t="s">
        <v>2101</v>
      </c>
      <c r="K4" s="51" t="s">
        <v>2097</v>
      </c>
      <c r="L4" t="s">
        <v>90</v>
      </c>
      <c r="M4" t="s">
        <v>91</v>
      </c>
      <c r="N4" s="80" t="s">
        <v>2061</v>
      </c>
      <c r="O4" s="80" t="s">
        <v>2063</v>
      </c>
      <c r="P4" s="80" t="s">
        <v>2064</v>
      </c>
      <c r="Q4" s="10" t="s">
        <v>2062</v>
      </c>
      <c r="R4" s="10" t="s">
        <v>2065</v>
      </c>
      <c r="S4" s="81" t="s">
        <v>2066</v>
      </c>
      <c r="T4" s="10" t="s">
        <v>2067</v>
      </c>
      <c r="U4" s="10" t="s">
        <v>2068</v>
      </c>
      <c r="V4" s="10" t="s">
        <v>2069</v>
      </c>
      <c r="W4" s="10" t="s">
        <v>2070</v>
      </c>
      <c r="X4" s="10" t="s">
        <v>2490</v>
      </c>
      <c r="Y4" s="10" t="s">
        <v>2489</v>
      </c>
      <c r="Z4" s="10" t="s">
        <v>2072</v>
      </c>
      <c r="AA4" s="10" t="s">
        <v>2073</v>
      </c>
      <c r="AB4" s="10" t="s">
        <v>2074</v>
      </c>
      <c r="AC4" s="10" t="s">
        <v>2075</v>
      </c>
      <c r="AD4" s="10" t="s">
        <v>2076</v>
      </c>
      <c r="AE4" s="10" t="s">
        <v>2077</v>
      </c>
      <c r="AF4" s="10" t="s">
        <v>2078</v>
      </c>
      <c r="AG4" s="10" t="s">
        <v>2079</v>
      </c>
      <c r="AH4" s="10" t="s">
        <v>2080</v>
      </c>
      <c r="AI4" s="10" t="s">
        <v>2081</v>
      </c>
      <c r="AJ4" s="10" t="s">
        <v>2082</v>
      </c>
      <c r="AK4" s="10" t="s">
        <v>2083</v>
      </c>
      <c r="AL4" s="10" t="s">
        <v>2084</v>
      </c>
      <c r="AM4" s="52" t="s">
        <v>2085</v>
      </c>
      <c r="AN4" s="52" t="s">
        <v>2086</v>
      </c>
      <c r="AO4" s="52" t="s">
        <v>2087</v>
      </c>
      <c r="AP4" s="10" t="s">
        <v>2088</v>
      </c>
      <c r="AQ4" s="10" t="s">
        <v>2089</v>
      </c>
      <c r="AR4" s="13" t="s">
        <v>2090</v>
      </c>
      <c r="AS4" s="15" t="s">
        <v>2003</v>
      </c>
      <c r="AT4" s="28"/>
      <c r="AV4" s="13" t="s">
        <v>2438</v>
      </c>
      <c r="AW4" s="13" t="s">
        <v>2439</v>
      </c>
      <c r="AX4" s="13" t="s">
        <v>2440</v>
      </c>
      <c r="AY4" s="13" t="s">
        <v>2441</v>
      </c>
      <c r="AZ4" s="13" t="s">
        <v>2442</v>
      </c>
      <c r="BA4" s="13" t="s">
        <v>2443</v>
      </c>
      <c r="BB4" s="13" t="s">
        <v>2436</v>
      </c>
      <c r="BC4" s="13" t="s">
        <v>2437</v>
      </c>
    </row>
    <row r="5" spans="1:56" s="14" customFormat="1" ht="20.25" hidden="1" customHeight="1">
      <c r="B5" s="48"/>
      <c r="C5" s="48"/>
      <c r="D5" s="48"/>
      <c r="E5" s="48"/>
      <c r="F5" s="48"/>
      <c r="G5" s="48"/>
      <c r="H5" s="48"/>
      <c r="I5" s="48"/>
      <c r="J5" s="48"/>
      <c r="K5" s="48"/>
      <c r="L5" s="6"/>
      <c r="M5" s="6"/>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9"/>
      <c r="AS5" s="48"/>
      <c r="AT5" s="28"/>
    </row>
    <row r="6" spans="1:56" s="59" customFormat="1" ht="12.6" customHeight="1">
      <c r="A6" s="53">
        <f>中間シート!A6</f>
        <v>1</v>
      </c>
      <c r="B6" s="54">
        <f>中間シート!B6</f>
        <v>1</v>
      </c>
      <c r="C6" s="54">
        <f>中間シート!C6</f>
        <v>1</v>
      </c>
      <c r="D6" s="54">
        <f>中間シート!D6</f>
        <v>1</v>
      </c>
      <c r="E6" s="54">
        <f>中間シート!E6</f>
        <v>1</v>
      </c>
      <c r="F6" s="54">
        <f>中間シート!F6</f>
        <v>0</v>
      </c>
      <c r="G6" s="60">
        <f>中間シート!G6</f>
        <v>1</v>
      </c>
      <c r="H6" s="54">
        <f>中間シート!H6</f>
        <v>0</v>
      </c>
      <c r="I6" s="54">
        <f>中間シート!I6</f>
        <v>0</v>
      </c>
      <c r="J6" s="54">
        <f>中間シート!J6</f>
        <v>0</v>
      </c>
      <c r="K6" s="54">
        <f>中間シート!K6</f>
        <v>0</v>
      </c>
      <c r="L6" s="53">
        <f>中間シート!L6</f>
        <v>1</v>
      </c>
      <c r="M6" s="53">
        <f>中間シート!M6</f>
        <v>1</v>
      </c>
      <c r="N6" s="55" t="str">
        <f>IF($M6=1,中間シート!N6,"")</f>
        <v>1900</v>
      </c>
      <c r="O6" s="55" t="str">
        <f>IF($M6=1,中間シート!O6,"")</f>
        <v/>
      </c>
      <c r="P6" s="55" t="e">
        <f>IF($M6=1,中間シート!P6,"")</f>
        <v>#N/A</v>
      </c>
      <c r="Q6" s="55"/>
      <c r="R6" s="61" t="str">
        <f>IF(OR($I6=1,AND($I6=0,$L6=1)),中間シート!R6,"")</f>
        <v/>
      </c>
      <c r="S6" s="56" t="str">
        <f t="shared" ref="S6:S17" si="0">IF(K6=0,"",K6)</f>
        <v/>
      </c>
      <c r="T6" s="61" t="str">
        <f>IF(OR($I6=1,AND($I6=0,$L6=1)),中間シート!T6,"")</f>
        <v/>
      </c>
      <c r="U6" s="56" t="str">
        <f>IF(OR($I6=1,AND($I6=0,$L6=1)),中間シート!U6,"")</f>
        <v/>
      </c>
      <c r="V6" s="56" t="str">
        <f>IF(OR($I6=1,AND($I6=0,$L6=1)),中間シート!V6,"")</f>
        <v/>
      </c>
      <c r="W6" s="56" t="str">
        <f>IF(OR($I6=1,AND($I6=0,$L6=1)),中間シート!W6,"")</f>
        <v/>
      </c>
      <c r="X6" s="57" t="str">
        <f>IF(OR($I6=1,AND($I6=0,$L6=1)),中間シート!X6,"")</f>
        <v/>
      </c>
      <c r="Y6" s="57" t="str">
        <f>IF(OR($I6=1,AND($I6=0,$L6=1)),中間シート!Y6,"")</f>
        <v/>
      </c>
      <c r="Z6" s="56" t="str">
        <f>IF(OR($I6=1,AND($I6=0,$L6=1)),中間シート!Z6,"")</f>
        <v/>
      </c>
      <c r="AA6" s="56" t="str">
        <f>IF(OR($I6=1,AND($I6=0,$L6=1)),中間シート!AA6,"")</f>
        <v/>
      </c>
      <c r="AB6" s="56" t="str">
        <f>IF(OR($I6=1,AND($I6=0,$L6=1)),中間シート!AB6,"")</f>
        <v/>
      </c>
      <c r="AC6" s="58" t="str">
        <f>IF(OR($I6=1,AND($I6=0,$L6=1)),中間シート!AC6,"")</f>
        <v/>
      </c>
      <c r="AD6" s="56" t="str">
        <f>IF(OR($I6=1,AND($I6=0,$L6=1)),中間シート!AD6,"")</f>
        <v/>
      </c>
      <c r="AE6" s="56" t="str">
        <f>IF(OR($I6=1,AND($I6=0,$L6=1)),中間シート!AE6,"")</f>
        <v/>
      </c>
      <c r="AF6" s="56" t="str">
        <f>IF(OR($I6=1,AND($I6=0,$L6=1)),中間シート!AF6,"")</f>
        <v/>
      </c>
      <c r="AG6" s="58" t="str">
        <f>IF(OR($I6=1,AND($I6=0,$L6=1)),中間シート!AG6,"")</f>
        <v/>
      </c>
      <c r="AH6" s="56" t="str">
        <f>IF(OR($I6=1,AND($I6=0,$L6=1)),中間シート!AH6,"")</f>
        <v/>
      </c>
      <c r="AI6" s="56" t="str">
        <f>IF(OR($I6=1,AND($I6=0,$L6=1)),中間シート!AI6,"")</f>
        <v/>
      </c>
      <c r="AJ6" s="56" t="str">
        <f>IF(OR($I6=1,AND($I6=0,$L6=1)),中間シート!AJ6,"")</f>
        <v/>
      </c>
      <c r="AK6" s="56" t="str">
        <f>IF(OR($I6=1,AND($I6=0,$L6=1)),中間シート!AK6,"")</f>
        <v/>
      </c>
      <c r="AL6" s="56" t="str">
        <f>IF(OR($I6=1,AND($I6=0,$L6=1)),中間シート!AL6,"")</f>
        <v/>
      </c>
      <c r="AM6" s="56" t="str">
        <f>IF($H6=1,中間シート!AM6,"")</f>
        <v/>
      </c>
      <c r="AN6" s="56" t="str">
        <f>IF($H6=1,中間シート!AN6,"")</f>
        <v/>
      </c>
      <c r="AO6" s="56" t="str">
        <f>IF($H6=1,中間シート!AO6,"")</f>
        <v/>
      </c>
      <c r="AP6" s="56" t="str">
        <f>IF(OR($I6=1,AND($I6=0,$L6=1)),中間シート!AP6,"")</f>
        <v/>
      </c>
      <c r="AQ6" s="56" t="str">
        <f>IF(OR($I6=1,AND($I6=0,$L6=1)),中間シート!AQ6,"")</f>
        <v/>
      </c>
      <c r="AR6" s="56" t="str">
        <f>IF(OR($I6=1,AND($I6=0,$L6=1)),中間シート!AR6,"")</f>
        <v/>
      </c>
      <c r="AS6" s="54" t="str">
        <f>IF('建築工事届（別記第40号様式）'!AN123=TRUE,1,IF('建築工事届（別記第40号様式）'!AO123=TRUE,2,IF('建築工事届（別記第40号様式）'!AP123=TRUE,3,IF('建築工事届（別記第40号様式）'!AQ123=TRUE,4,""))))</f>
        <v/>
      </c>
      <c r="AT6" s="54"/>
      <c r="AU6" s="54"/>
      <c r="AV6" s="56" t="str">
        <f>IF(OR($I6=1,AND($I6=0,$L6=1)),中間シート!AS6,"")</f>
        <v/>
      </c>
      <c r="AW6" s="56" t="str">
        <f>IF(OR($I6=1,AND($I6=0,$L6=1)),中間シート!AT6,"")</f>
        <v/>
      </c>
      <c r="AX6" s="56" t="str">
        <f>IF(OR($I6=1,AND($I6=0,$L6=1)),中間シート!AU6,"")</f>
        <v/>
      </c>
      <c r="AY6" s="56" t="str">
        <f>IF(OR($I6=1,AND($I6=0,$L6=1)),中間シート!AV6,"")</f>
        <v/>
      </c>
      <c r="AZ6" s="56" t="str">
        <f>IF(OR($I6=1,AND($I6=0,$L6=1)),中間シート!AW6,"")</f>
        <v/>
      </c>
      <c r="BA6" s="56" t="str">
        <f>IF(OR($I6=1,AND($I6=0,$L6=1)),中間シート!AX6,"")</f>
        <v/>
      </c>
      <c r="BB6" s="56" t="str">
        <f>IF(OR($I6=1,AND($I6=0,$L6=1)),中間シート!AY6,"")</f>
        <v/>
      </c>
      <c r="BC6" s="56">
        <f>IF(OR($I6=1,AND($I6=0,$L6=1)),中間シート!AZ6,"")</f>
        <v>0</v>
      </c>
      <c r="BD6" s="54">
        <f>L6</f>
        <v>1</v>
      </c>
    </row>
    <row r="7" spans="1:56" s="59" customFormat="1" ht="17.25">
      <c r="A7" s="53">
        <f>中間シート!A7</f>
        <v>2</v>
      </c>
      <c r="B7" s="54">
        <f>中間シート!B7</f>
        <v>1</v>
      </c>
      <c r="C7" s="54">
        <f>中間シート!C7</f>
        <v>1</v>
      </c>
      <c r="D7" s="54">
        <f>中間シート!D7</f>
        <v>1</v>
      </c>
      <c r="E7" s="54">
        <f>中間シート!E7</f>
        <v>1</v>
      </c>
      <c r="F7" s="54">
        <f>中間シート!F7</f>
        <v>0</v>
      </c>
      <c r="G7" s="60">
        <f>中間シート!G7</f>
        <v>2</v>
      </c>
      <c r="H7" s="54">
        <f>中間シート!H7</f>
        <v>0</v>
      </c>
      <c r="I7" s="54">
        <f>中間シート!I7</f>
        <v>0</v>
      </c>
      <c r="J7" s="54">
        <f>中間シート!J7</f>
        <v>0</v>
      </c>
      <c r="K7" s="54">
        <f>中間シート!K7</f>
        <v>0</v>
      </c>
      <c r="L7" s="53">
        <f>中間シート!L7</f>
        <v>0</v>
      </c>
      <c r="M7" s="53">
        <f>中間シート!M7</f>
        <v>0</v>
      </c>
      <c r="N7" s="61" t="str">
        <f>IF($M7=1,中間シート!N7,"")</f>
        <v/>
      </c>
      <c r="O7" s="61" t="str">
        <f>IF($M7=1,中間シート!O7,"")</f>
        <v/>
      </c>
      <c r="P7" s="61" t="str">
        <f>IF($M7=1,中間シート!P7,"")</f>
        <v/>
      </c>
      <c r="Q7" s="55"/>
      <c r="R7" s="61" t="str">
        <f>IF(OR($I7=1,AND($I7=0,$L7=1)),中間シート!R7,"")</f>
        <v/>
      </c>
      <c r="S7" s="56" t="str">
        <f t="shared" si="0"/>
        <v/>
      </c>
      <c r="T7" s="61" t="str">
        <f>IF(OR($I7=1,AND($I7=0,$L7=1)),中間シート!T7,"")</f>
        <v/>
      </c>
      <c r="U7" s="56" t="str">
        <f>IF(OR($I7=1,AND($I7=0,$L7=1)),中間シート!U7,"")</f>
        <v/>
      </c>
      <c r="V7" s="56" t="str">
        <f>IF(OR($I7=1,AND($I7=0,$L7=1)),中間シート!V7,"")</f>
        <v/>
      </c>
      <c r="W7" s="56" t="str">
        <f>IF(OR($I7=1,AND($I7=0,$L7=1)),中間シート!W7,"")</f>
        <v/>
      </c>
      <c r="X7" s="56" t="str">
        <f>IF(OR($I7=1,AND($I7=0,$L7=1)),中間シート!X7,"")</f>
        <v/>
      </c>
      <c r="Y7" s="56" t="str">
        <f>IF(OR($I7=1,AND($I7=0,$L7=1)),中間シート!Y7,"")</f>
        <v/>
      </c>
      <c r="Z7" s="56" t="str">
        <f>IF(OR($I7=1,AND($I7=0,$L7=1)),中間シート!Z7,"")</f>
        <v/>
      </c>
      <c r="AA7" s="56" t="str">
        <f>IF(OR($I7=1,AND($I7=0,$L7=1)),中間シート!AA7,"")</f>
        <v/>
      </c>
      <c r="AB7" s="56" t="str">
        <f>IF(OR($I7=1,AND($I7=0,$L7=1)),中間シート!AB7,"")</f>
        <v/>
      </c>
      <c r="AC7" s="56" t="str">
        <f>IF(OR($I7=1,AND($I7=0,$L7=1)),中間シート!AC7,"")</f>
        <v/>
      </c>
      <c r="AD7" s="56" t="str">
        <f>IF(OR($I7=1,AND($I7=0,$L7=1)),中間シート!AD7,"")</f>
        <v/>
      </c>
      <c r="AE7" s="56" t="str">
        <f>IF(OR($I7=1,AND($I7=0,$L7=1)),中間シート!AE7,"")</f>
        <v/>
      </c>
      <c r="AF7" s="56" t="str">
        <f>IF(OR($I7=1,AND($I7=0,$L7=1)),中間シート!AF7,"")</f>
        <v/>
      </c>
      <c r="AG7" s="56" t="str">
        <f>IF(OR($I7=1,AND($I7=0,$L7=1)),中間シート!AG7,"")</f>
        <v/>
      </c>
      <c r="AH7" s="56" t="str">
        <f>IF(OR($I7=1,AND($I7=0,$L7=1)),中間シート!AH7,"")</f>
        <v/>
      </c>
      <c r="AI7" s="56" t="str">
        <f>IF(OR($I7=1,AND($I7=0,$L7=1)),中間シート!AI7,"")</f>
        <v/>
      </c>
      <c r="AJ7" s="56" t="str">
        <f>IF(OR($I7=1,AND($I7=0,$L7=1)),中間シート!AJ7,"")</f>
        <v/>
      </c>
      <c r="AK7" s="56" t="str">
        <f>IF(OR($I7=1,AND($I7=0,$L7=1)),中間シート!AK7,"")</f>
        <v/>
      </c>
      <c r="AL7" s="56" t="str">
        <f>IF(OR($I7=1,AND($I7=0,$L7=1)),中間シート!AL7,"")</f>
        <v/>
      </c>
      <c r="AM7" s="56" t="str">
        <f>IF($H7=1,中間シート!AM7,"")</f>
        <v/>
      </c>
      <c r="AN7" s="56" t="str">
        <f>IF($H7=1,中間シート!AN7,"")</f>
        <v/>
      </c>
      <c r="AO7" s="56" t="str">
        <f>IF($H7=1,中間シート!AO7,"")</f>
        <v/>
      </c>
      <c r="AP7" s="56" t="str">
        <f>IF($H7=1,中間シート!AP7,"")</f>
        <v/>
      </c>
      <c r="AQ7" s="56" t="str">
        <f>IF($H7=1,中間シート!AQ7,"")</f>
        <v/>
      </c>
      <c r="AR7" s="56" t="str">
        <f>IF(OR($I7=1,AND($I7=0,$L7=1)),中間シート!AR7,"")</f>
        <v/>
      </c>
      <c r="AS7" s="54"/>
      <c r="AT7" s="54"/>
      <c r="AU7" s="54"/>
      <c r="AV7" s="56" t="str">
        <f>IF(OR($I7=1,AND($I7=0,$L7=1)),中間シート!AS7,"")</f>
        <v/>
      </c>
      <c r="AW7" s="56" t="str">
        <f>IF(OR($I7=1,AND($I7=0,$L7=1)),中間シート!AT7,"")</f>
        <v/>
      </c>
      <c r="AX7" s="56" t="str">
        <f>IF(OR($I7=1,AND($I7=0,$L7=1)),中間シート!AU7,"")</f>
        <v/>
      </c>
      <c r="AY7" s="56" t="str">
        <f>IF(OR($I7=1,AND($I7=0,$L7=1)),中間シート!AV7,"")</f>
        <v/>
      </c>
      <c r="AZ7" s="56" t="str">
        <f>IF(OR($I7=1,AND($I7=0,$L7=1)),中間シート!AW7,"")</f>
        <v/>
      </c>
      <c r="BA7" s="56" t="str">
        <f>IF(OR($I7=1,AND($I7=0,$L7=1)),中間シート!AX7,"")</f>
        <v/>
      </c>
      <c r="BB7" s="56" t="str">
        <f>IF(OR($I7=1,AND($I7=0,$L7=1)),中間シート!AY7,"")</f>
        <v/>
      </c>
      <c r="BC7" s="56" t="str">
        <f>IF(OR($I7=1,AND($I7=0,$L7=1)),中間シート!AZ7,"")</f>
        <v/>
      </c>
      <c r="BD7" s="54">
        <f t="shared" ref="BD7:BD17" si="1">L7</f>
        <v>0</v>
      </c>
    </row>
    <row r="8" spans="1:56" s="59" customFormat="1">
      <c r="A8" s="53">
        <f>中間シート!A8</f>
        <v>3</v>
      </c>
      <c r="B8" s="54">
        <f>中間シート!B8</f>
        <v>1</v>
      </c>
      <c r="C8" s="54">
        <f>中間シート!C8</f>
        <v>1</v>
      </c>
      <c r="D8" s="54">
        <f>中間シート!D8</f>
        <v>1</v>
      </c>
      <c r="E8" s="54">
        <f>中間シート!E8</f>
        <v>1</v>
      </c>
      <c r="F8" s="54">
        <f>中間シート!F8</f>
        <v>0</v>
      </c>
      <c r="G8" s="54">
        <f>中間シート!G8</f>
        <v>3</v>
      </c>
      <c r="H8" s="54">
        <f>中間シート!H8</f>
        <v>0</v>
      </c>
      <c r="I8" s="54">
        <f>中間シート!I8</f>
        <v>0</v>
      </c>
      <c r="J8" s="54">
        <f>中間シート!J8</f>
        <v>0</v>
      </c>
      <c r="K8" s="54">
        <f>中間シート!K8</f>
        <v>0</v>
      </c>
      <c r="L8" s="53">
        <f>中間シート!L8</f>
        <v>0</v>
      </c>
      <c r="M8" s="53">
        <f>中間シート!M8</f>
        <v>0</v>
      </c>
      <c r="N8" s="61" t="str">
        <f>IF($M8=1,中間シート!N8,"")</f>
        <v/>
      </c>
      <c r="O8" s="61" t="str">
        <f>IF($M8=1,中間シート!O8,"")</f>
        <v/>
      </c>
      <c r="P8" s="61" t="str">
        <f>IF($M8=1,中間シート!P8,"")</f>
        <v/>
      </c>
      <c r="Q8" s="55"/>
      <c r="R8" s="61" t="str">
        <f>IF(OR($I8=1,AND($I8=0,$L8=1)),中間シート!R8,"")</f>
        <v/>
      </c>
      <c r="S8" s="56" t="str">
        <f t="shared" si="0"/>
        <v/>
      </c>
      <c r="T8" s="61" t="str">
        <f>IF(OR($I8=1,AND($I8=0,$L8=1)),中間シート!T8,"")</f>
        <v/>
      </c>
      <c r="U8" s="56" t="str">
        <f>IF(OR($I8=1,AND($I8=0,$L8=1)),中間シート!U8,"")</f>
        <v/>
      </c>
      <c r="V8" s="56" t="str">
        <f>IF(OR($I8=1,AND($I8=0,$L8=1)),中間シート!V8,"")</f>
        <v/>
      </c>
      <c r="W8" s="56" t="str">
        <f>IF(OR($I8=1,AND($I8=0,$L8=1)),中間シート!W8,"")</f>
        <v/>
      </c>
      <c r="X8" s="56" t="str">
        <f>IF(OR($I8=1,AND($I8=0,$L8=1)),中間シート!X8,"")</f>
        <v/>
      </c>
      <c r="Y8" s="56" t="str">
        <f>IF(OR($I8=1,AND($I8=0,$L8=1)),中間シート!Y8,"")</f>
        <v/>
      </c>
      <c r="Z8" s="56" t="str">
        <f>IF(OR($I8=1,AND($I8=0,$L8=1)),中間シート!Z8,"")</f>
        <v/>
      </c>
      <c r="AA8" s="56" t="str">
        <f>IF(OR($I8=1,AND($I8=0,$L8=1)),中間シート!AA8,"")</f>
        <v/>
      </c>
      <c r="AB8" s="56" t="str">
        <f>IF(OR($I8=1,AND($I8=0,$L8=1)),中間シート!AB8,"")</f>
        <v/>
      </c>
      <c r="AC8" s="56" t="str">
        <f>IF(OR($I8=1,AND($I8=0,$L8=1)),中間シート!AC8,"")</f>
        <v/>
      </c>
      <c r="AD8" s="56" t="str">
        <f>IF(OR($I8=1,AND($I8=0,$L8=1)),中間シート!AD8,"")</f>
        <v/>
      </c>
      <c r="AE8" s="56" t="str">
        <f>IF(OR($I8=1,AND($I8=0,$L8=1)),中間シート!AE8,"")</f>
        <v/>
      </c>
      <c r="AF8" s="56" t="str">
        <f>IF(OR($I8=1,AND($I8=0,$L8=1)),中間シート!AF8,"")</f>
        <v/>
      </c>
      <c r="AG8" s="56" t="str">
        <f>IF(OR($I8=1,AND($I8=0,$L8=1)),中間シート!AG8,"")</f>
        <v/>
      </c>
      <c r="AH8" s="56" t="str">
        <f>IF(OR($I8=1,AND($I8=0,$L8=1)),中間シート!AH8,"")</f>
        <v/>
      </c>
      <c r="AI8" s="56" t="str">
        <f>IF(OR($I8=1,AND($I8=0,$L8=1)),中間シート!AI8,"")</f>
        <v/>
      </c>
      <c r="AJ8" s="56" t="str">
        <f>IF(OR($I8=1,AND($I8=0,$L8=1)),中間シート!AJ8,"")</f>
        <v/>
      </c>
      <c r="AK8" s="56" t="str">
        <f>IF(OR($I8=1,AND($I8=0,$L8=1)),中間シート!AK8,"")</f>
        <v/>
      </c>
      <c r="AL8" s="56" t="str">
        <f>IF(OR($I8=1,AND($I8=0,$L8=1)),中間シート!AL8,"")</f>
        <v/>
      </c>
      <c r="AM8" s="56" t="str">
        <f>IF($H8=1,中間シート!AM8,"")</f>
        <v/>
      </c>
      <c r="AN8" s="56" t="str">
        <f>IF($H8=1,中間シート!AN8,"")</f>
        <v/>
      </c>
      <c r="AO8" s="56" t="str">
        <f>IF($H8=1,中間シート!AO8,"")</f>
        <v/>
      </c>
      <c r="AP8" s="56" t="str">
        <f>IF($H8=1,中間シート!AP8,"")</f>
        <v/>
      </c>
      <c r="AQ8" s="56" t="str">
        <f>IF($H8=1,中間シート!AQ8,"")</f>
        <v/>
      </c>
      <c r="AR8" s="56" t="str">
        <f>IF(OR($I8=1,AND($I8=0,$L8=1)),中間シート!AR8,"")</f>
        <v/>
      </c>
      <c r="AS8" s="54"/>
      <c r="AT8" s="54"/>
      <c r="AU8" s="54"/>
      <c r="AV8" s="56" t="str">
        <f>IF(OR($I8=1,AND($I8=0,$L8=1)),中間シート!AS8,"")</f>
        <v/>
      </c>
      <c r="AW8" s="56" t="str">
        <f>IF(OR($I8=1,AND($I8=0,$L8=1)),中間シート!AT8,"")</f>
        <v/>
      </c>
      <c r="AX8" s="56" t="str">
        <f>IF(OR($I8=1,AND($I8=0,$L8=1)),中間シート!AU8,"")</f>
        <v/>
      </c>
      <c r="AY8" s="56" t="str">
        <f>IF(OR($I8=1,AND($I8=0,$L8=1)),中間シート!AV8,"")</f>
        <v/>
      </c>
      <c r="AZ8" s="56" t="str">
        <f>IF(OR($I8=1,AND($I8=0,$L8=1)),中間シート!AW8,"")</f>
        <v/>
      </c>
      <c r="BA8" s="56" t="str">
        <f>IF(OR($I8=1,AND($I8=0,$L8=1)),中間シート!AX8,"")</f>
        <v/>
      </c>
      <c r="BB8" s="56" t="str">
        <f>IF(OR($I8=1,AND($I8=0,$L8=1)),中間シート!AY8,"")</f>
        <v/>
      </c>
      <c r="BC8" s="56" t="str">
        <f>IF(OR($I8=1,AND($I8=0,$L8=1)),中間シート!AZ8,"")</f>
        <v/>
      </c>
      <c r="BD8" s="54">
        <f t="shared" si="1"/>
        <v>0</v>
      </c>
    </row>
    <row r="9" spans="1:56" s="59" customFormat="1">
      <c r="A9" s="53">
        <f>中間シート!A9</f>
        <v>4</v>
      </c>
      <c r="B9" s="54">
        <f>中間シート!B9</f>
        <v>1</v>
      </c>
      <c r="C9" s="54">
        <f>中間シート!C9</f>
        <v>1</v>
      </c>
      <c r="D9" s="54">
        <f>中間シート!D9</f>
        <v>1</v>
      </c>
      <c r="E9" s="54">
        <f>中間シート!E9</f>
        <v>1</v>
      </c>
      <c r="F9" s="54">
        <f>中間シート!F9</f>
        <v>0</v>
      </c>
      <c r="G9" s="54">
        <f>中間シート!G9</f>
        <v>4</v>
      </c>
      <c r="H9" s="54">
        <f>中間シート!H9</f>
        <v>0</v>
      </c>
      <c r="I9" s="54">
        <f>中間シート!I9</f>
        <v>0</v>
      </c>
      <c r="J9" s="54">
        <f>中間シート!J9</f>
        <v>0</v>
      </c>
      <c r="K9" s="54">
        <f>中間シート!K9</f>
        <v>0</v>
      </c>
      <c r="L9" s="53">
        <f>中間シート!L9</f>
        <v>0</v>
      </c>
      <c r="M9" s="53">
        <f>中間シート!M9</f>
        <v>0</v>
      </c>
      <c r="N9" s="61" t="str">
        <f>IF($M9=1,中間シート!N9,"")</f>
        <v/>
      </c>
      <c r="O9" s="61" t="str">
        <f>IF($M9=1,中間シート!O9,"")</f>
        <v/>
      </c>
      <c r="P9" s="61" t="str">
        <f>IF($M9=1,中間シート!P9,"")</f>
        <v/>
      </c>
      <c r="Q9" s="55"/>
      <c r="R9" s="61" t="str">
        <f>IF(OR($I9=1,AND($I9=0,$L9=1)),中間シート!R9,"")</f>
        <v/>
      </c>
      <c r="S9" s="56" t="str">
        <f t="shared" si="0"/>
        <v/>
      </c>
      <c r="T9" s="61" t="str">
        <f>IF(OR($I9=1,AND($I9=0,$L9=1)),中間シート!T9,"")</f>
        <v/>
      </c>
      <c r="U9" s="56" t="str">
        <f>IF(OR($I9=1,AND($I9=0,$L9=1)),中間シート!U9,"")</f>
        <v/>
      </c>
      <c r="V9" s="56" t="str">
        <f>IF(OR($I9=1,AND($I9=0,$L9=1)),中間シート!V9,"")</f>
        <v/>
      </c>
      <c r="W9" s="56" t="str">
        <f>IF(OR($I9=1,AND($I9=0,$L9=1)),中間シート!W9,"")</f>
        <v/>
      </c>
      <c r="X9" s="56" t="str">
        <f>IF(OR($I9=1,AND($I9=0,$L9=1)),中間シート!X9,"")</f>
        <v/>
      </c>
      <c r="Y9" s="56" t="str">
        <f>IF(OR($I9=1,AND($I9=0,$L9=1)),中間シート!Y9,"")</f>
        <v/>
      </c>
      <c r="Z9" s="56" t="str">
        <f>IF(OR($I9=1,AND($I9=0,$L9=1)),中間シート!Z9,"")</f>
        <v/>
      </c>
      <c r="AA9" s="56" t="str">
        <f>IF(OR($I9=1,AND($I9=0,$L9=1)),中間シート!AA9,"")</f>
        <v/>
      </c>
      <c r="AB9" s="56" t="str">
        <f>IF(OR($I9=1,AND($I9=0,$L9=1)),中間シート!AB9,"")</f>
        <v/>
      </c>
      <c r="AC9" s="56" t="str">
        <f>IF(OR($I9=1,AND($I9=0,$L9=1)),中間シート!AC9,"")</f>
        <v/>
      </c>
      <c r="AD9" s="56" t="str">
        <f>IF(OR($I9=1,AND($I9=0,$L9=1)),中間シート!AD9,"")</f>
        <v/>
      </c>
      <c r="AE9" s="56" t="str">
        <f>IF(OR($I9=1,AND($I9=0,$L9=1)),中間シート!AE9,"")</f>
        <v/>
      </c>
      <c r="AF9" s="56" t="str">
        <f>IF(OR($I9=1,AND($I9=0,$L9=1)),中間シート!AF9,"")</f>
        <v/>
      </c>
      <c r="AG9" s="56" t="str">
        <f>IF(OR($I9=1,AND($I9=0,$L9=1)),中間シート!AG9,"")</f>
        <v/>
      </c>
      <c r="AH9" s="56" t="str">
        <f>IF(OR($I9=1,AND($I9=0,$L9=1)),中間シート!AH9,"")</f>
        <v/>
      </c>
      <c r="AI9" s="56" t="str">
        <f>IF(OR($I9=1,AND($I9=0,$L9=1)),中間シート!AI9,"")</f>
        <v/>
      </c>
      <c r="AJ9" s="56" t="str">
        <f>IF(OR($I9=1,AND($I9=0,$L9=1)),中間シート!AJ9,"")</f>
        <v/>
      </c>
      <c r="AK9" s="56" t="str">
        <f>IF(OR($I9=1,AND($I9=0,$L9=1)),中間シート!AK9,"")</f>
        <v/>
      </c>
      <c r="AL9" s="56" t="str">
        <f>IF(OR($I9=1,AND($I9=0,$L9=1)),中間シート!AL9,"")</f>
        <v/>
      </c>
      <c r="AM9" s="56" t="str">
        <f>IF($H9=1,中間シート!AM9,"")</f>
        <v/>
      </c>
      <c r="AN9" s="56" t="str">
        <f>IF($H9=1,中間シート!AN9,"")</f>
        <v/>
      </c>
      <c r="AO9" s="56" t="str">
        <f>IF($H9=1,中間シート!AO9,"")</f>
        <v/>
      </c>
      <c r="AP9" s="56" t="str">
        <f>IF($H9=1,中間シート!AP9,"")</f>
        <v/>
      </c>
      <c r="AQ9" s="56" t="str">
        <f>IF($H9=1,中間シート!AQ9,"")</f>
        <v/>
      </c>
      <c r="AR9" s="56" t="str">
        <f>IF(OR($I9=1,AND($I9=0,$L9=1)),中間シート!AR9,"")</f>
        <v/>
      </c>
      <c r="AS9" s="54"/>
      <c r="AT9" s="54"/>
      <c r="AU9" s="54"/>
      <c r="AV9" s="56" t="str">
        <f>IF(OR($I9=1,AND($I9=0,$L9=1)),中間シート!AS9,"")</f>
        <v/>
      </c>
      <c r="AW9" s="56" t="str">
        <f>IF(OR($I9=1,AND($I9=0,$L9=1)),中間シート!AT9,"")</f>
        <v/>
      </c>
      <c r="AX9" s="56" t="str">
        <f>IF(OR($I9=1,AND($I9=0,$L9=1)),中間シート!AU9,"")</f>
        <v/>
      </c>
      <c r="AY9" s="56" t="str">
        <f>IF(OR($I9=1,AND($I9=0,$L9=1)),中間シート!AV9,"")</f>
        <v/>
      </c>
      <c r="AZ9" s="56" t="str">
        <f>IF(OR($I9=1,AND($I9=0,$L9=1)),中間シート!AW9,"")</f>
        <v/>
      </c>
      <c r="BA9" s="56" t="str">
        <f>IF(OR($I9=1,AND($I9=0,$L9=1)),中間シート!AX9,"")</f>
        <v/>
      </c>
      <c r="BB9" s="56" t="str">
        <f>IF(OR($I9=1,AND($I9=0,$L9=1)),中間シート!AY9,"")</f>
        <v/>
      </c>
      <c r="BC9" s="56" t="str">
        <f>IF(OR($I9=1,AND($I9=0,$L9=1)),中間シート!AZ9,"")</f>
        <v/>
      </c>
      <c r="BD9" s="54">
        <f t="shared" si="1"/>
        <v>0</v>
      </c>
    </row>
    <row r="10" spans="1:56" s="69" customFormat="1" ht="13.5" customHeight="1">
      <c r="A10" s="62">
        <f>中間シート!A10</f>
        <v>5</v>
      </c>
      <c r="B10" s="63">
        <f>中間シート!B10</f>
        <v>2</v>
      </c>
      <c r="C10" s="63" t="str">
        <f>中間シート!C10</f>
        <v/>
      </c>
      <c r="D10" s="63">
        <f>中間シート!D10</f>
        <v>0</v>
      </c>
      <c r="E10" s="63">
        <f>中間シート!E10</f>
        <v>1</v>
      </c>
      <c r="F10" s="63">
        <f>中間シート!F10</f>
        <v>0</v>
      </c>
      <c r="G10" s="63">
        <f>中間シート!G10</f>
        <v>1</v>
      </c>
      <c r="H10" s="63">
        <f>中間シート!H10</f>
        <v>0</v>
      </c>
      <c r="I10" s="63">
        <f>中間シート!I10</f>
        <v>0</v>
      </c>
      <c r="J10" s="63">
        <f>中間シート!J10</f>
        <v>0</v>
      </c>
      <c r="K10" s="63">
        <f>中間シート!K10</f>
        <v>0</v>
      </c>
      <c r="L10" s="62">
        <f>中間シート!L10</f>
        <v>0</v>
      </c>
      <c r="M10" s="62">
        <f>中間シート!M10</f>
        <v>0</v>
      </c>
      <c r="N10" s="64" t="str">
        <f>""</f>
        <v/>
      </c>
      <c r="O10" s="64" t="str">
        <f>""</f>
        <v/>
      </c>
      <c r="P10" s="64" t="str">
        <f>""</f>
        <v/>
      </c>
      <c r="Q10" s="65"/>
      <c r="R10" s="64" t="str">
        <f>IF(OR($I10=1,AND($I10=0,$L10=1)),中間シート!R10,"")</f>
        <v/>
      </c>
      <c r="S10" s="66" t="str">
        <f t="shared" si="0"/>
        <v/>
      </c>
      <c r="T10" s="64" t="str">
        <f>IF(OR($I10=1,AND($I10=0,$L10=1)),中間シート!T10,"")</f>
        <v/>
      </c>
      <c r="U10" s="66" t="str">
        <f>IF(OR($I10=1,AND($I10=0,$L10=1)),中間シート!U10,"")</f>
        <v/>
      </c>
      <c r="V10" s="66" t="str">
        <f>IF(OR($I10=1,AND($I10=0,$L10=1)),中間シート!V10,"")</f>
        <v/>
      </c>
      <c r="W10" s="66" t="str">
        <f>IF(OR($I10=1,AND($I10=0,$L10=1)),中間シート!W10,"")</f>
        <v/>
      </c>
      <c r="X10" s="67" t="str">
        <f>IF(OR($I10=1,AND($I10=0,$L10=1)),中間シート!X10,"")</f>
        <v/>
      </c>
      <c r="Y10" s="67" t="str">
        <f>IF(OR($I10=1,AND($I10=0,$L10=1)),中間シート!Y10,"")</f>
        <v/>
      </c>
      <c r="Z10" s="66" t="str">
        <f>IF(OR($I10=1,AND($I10=0,$L10=1)),中間シート!Z10,"")</f>
        <v/>
      </c>
      <c r="AA10" s="66" t="str">
        <f>IF(OR($I10=1,AND($I10=0,$L10=1)),中間シート!AA10,"")</f>
        <v/>
      </c>
      <c r="AB10" s="66" t="str">
        <f>IF(OR($I10=1,AND($I10=0,$L10=1)),中間シート!AB10,"")</f>
        <v/>
      </c>
      <c r="AC10" s="68" t="str">
        <f>IF(OR($I10=1,AND($I10=0,$L10=1)),中間シート!AC10,"")</f>
        <v/>
      </c>
      <c r="AD10" s="66" t="str">
        <f>IF(OR($I10=1,AND($I10=0,$L10=1)),中間シート!AD10,"")</f>
        <v/>
      </c>
      <c r="AE10" s="66" t="str">
        <f>IF(OR($I10=1,AND($I10=0,$L10=1)),中間シート!AE10,"")</f>
        <v/>
      </c>
      <c r="AF10" s="66" t="str">
        <f>IF(OR($I10=1,AND($I10=0,$L10=1)),中間シート!AF10,"")</f>
        <v/>
      </c>
      <c r="AG10" s="171"/>
      <c r="AH10" s="66" t="str">
        <f>IF(OR($I10=1,AND($I10=0,$L10=1)),中間シート!AH10,"")</f>
        <v/>
      </c>
      <c r="AI10" s="66" t="str">
        <f>IF(OR($I10=1,AND($I10=0,$L10=1)),中間シート!AI10,"")</f>
        <v/>
      </c>
      <c r="AJ10" s="66" t="str">
        <f>IF(OR($I10=1,AND($I10=0,$L10=1)),中間シート!AJ10,"")</f>
        <v/>
      </c>
      <c r="AK10" s="66" t="str">
        <f>IF(OR($I10=1,AND($I10=0,$L10=1)),中間シート!AK10,"")</f>
        <v/>
      </c>
      <c r="AL10" s="66" t="str">
        <f>IF(OR($I10=1,AND($I10=0,$L10=1)),中間シート!AL10,"")</f>
        <v/>
      </c>
      <c r="AM10" s="66" t="str">
        <f>IF($H10=1,中間シート!AM10,"")</f>
        <v/>
      </c>
      <c r="AN10" s="66" t="str">
        <f>IF($H10=1,中間シート!AN10,"")</f>
        <v/>
      </c>
      <c r="AO10" s="66" t="str">
        <f>IF($H10=1,中間シート!AO10,"")</f>
        <v/>
      </c>
      <c r="AP10" s="170"/>
      <c r="AQ10" s="170"/>
      <c r="AR10" s="66" t="str">
        <f>IF(OR($I10=1,AND($I10=0,$L10=1)),中間シート!AR10,"")</f>
        <v/>
      </c>
      <c r="AS10" s="63" t="str">
        <f>IF('建築工事届（別記第40号様式）'!AN135=TRUE,1,IF('建築工事届（別記第40号様式）'!AO135=TRUE,2,IF('建築工事届（別記第40号様式）'!AP135=TRUE,3,IF('建築工事届（別記第40号様式）'!AQ135=TRUE,4,""))))</f>
        <v/>
      </c>
      <c r="AT10" s="63"/>
      <c r="AU10" s="63"/>
      <c r="AV10" s="66" t="str">
        <f>IF(OR($I10=1,AND($I10=0,$L10=1)),中間シート!AS10,"")</f>
        <v/>
      </c>
      <c r="AW10" s="66" t="str">
        <f>IF(OR($I10=1,AND($I10=0,$L10=1)),中間シート!AT10,"")</f>
        <v/>
      </c>
      <c r="AX10" s="66" t="str">
        <f>IF(OR($I10=1,AND($I10=0,$L10=1)),中間シート!AU10,"")</f>
        <v/>
      </c>
      <c r="AY10" s="66" t="str">
        <f>IF(OR($I10=1,AND($I10=0,$L10=1)),中間シート!AV10,"")</f>
        <v/>
      </c>
      <c r="AZ10" s="66" t="str">
        <f>IF(OR($I10=1,AND($I10=0,$L10=1)),中間シート!AW10,"")</f>
        <v/>
      </c>
      <c r="BA10" s="66" t="str">
        <f>IF(OR($I10=1,AND($I10=0,$L10=1)),中間シート!AX10,"")</f>
        <v/>
      </c>
      <c r="BB10" s="66" t="str">
        <f>IF(OR($I10=1,AND($I10=0,$L10=1)),中間シート!AY10,"")</f>
        <v/>
      </c>
      <c r="BC10" s="66" t="str">
        <f>IF(OR($I10=1,AND($I10=0,$L10=1)),中間シート!AZ10,"")</f>
        <v/>
      </c>
      <c r="BD10" s="63">
        <f t="shared" si="1"/>
        <v>0</v>
      </c>
    </row>
    <row r="11" spans="1:56" s="69" customFormat="1" ht="17.25">
      <c r="A11" s="62">
        <f>中間シート!A11</f>
        <v>6</v>
      </c>
      <c r="B11" s="63">
        <f>中間シート!B11</f>
        <v>2</v>
      </c>
      <c r="C11" s="63" t="str">
        <f>中間シート!C11</f>
        <v/>
      </c>
      <c r="D11" s="63">
        <f>中間シート!D11</f>
        <v>0</v>
      </c>
      <c r="E11" s="63">
        <f>中間シート!E11</f>
        <v>1</v>
      </c>
      <c r="F11" s="63">
        <f>中間シート!F11</f>
        <v>0</v>
      </c>
      <c r="G11" s="70">
        <f>中間シート!G11</f>
        <v>2</v>
      </c>
      <c r="H11" s="63">
        <f>中間シート!H11</f>
        <v>0</v>
      </c>
      <c r="I11" s="63">
        <f>中間シート!I11</f>
        <v>0</v>
      </c>
      <c r="J11" s="63">
        <f>中間シート!J11</f>
        <v>0</v>
      </c>
      <c r="K11" s="63">
        <f>中間シート!K11</f>
        <v>0</v>
      </c>
      <c r="L11" s="62">
        <f>中間シート!L11</f>
        <v>0</v>
      </c>
      <c r="M11" s="62">
        <f>中間シート!M11</f>
        <v>0</v>
      </c>
      <c r="N11" s="64" t="str">
        <f>""</f>
        <v/>
      </c>
      <c r="O11" s="64" t="str">
        <f>""</f>
        <v/>
      </c>
      <c r="P11" s="64" t="str">
        <f>""</f>
        <v/>
      </c>
      <c r="Q11" s="65"/>
      <c r="R11" s="64" t="str">
        <f>IF(OR($I11=1,AND($I11=0,$L11=1)),中間シート!R11,"")</f>
        <v/>
      </c>
      <c r="S11" s="66" t="str">
        <f t="shared" si="0"/>
        <v/>
      </c>
      <c r="T11" s="64" t="str">
        <f>IF(OR($I11=1,AND($I11=0,$L11=1)),中間シート!T11,"")</f>
        <v/>
      </c>
      <c r="U11" s="66" t="str">
        <f>IF(OR($I11=1,AND($I11=0,$L11=1)),中間シート!U11,"")</f>
        <v/>
      </c>
      <c r="V11" s="66" t="str">
        <f>IF(OR($I11=1,AND($I11=0,$L11=1)),中間シート!V11,"")</f>
        <v/>
      </c>
      <c r="W11" s="66" t="str">
        <f>IF(OR($I11=1,AND($I11=0,$L11=1)),中間シート!W11,"")</f>
        <v/>
      </c>
      <c r="X11" s="66" t="str">
        <f>IF(OR($I11=1,AND($I11=0,$L11=1)),中間シート!X11,"")</f>
        <v/>
      </c>
      <c r="Y11" s="66" t="str">
        <f>IF(OR($I11=1,AND($I11=0,$L11=1)),中間シート!Y11,"")</f>
        <v/>
      </c>
      <c r="Z11" s="66" t="str">
        <f>IF(OR($I11=1,AND($I11=0,$L11=1)),中間シート!Z11,"")</f>
        <v/>
      </c>
      <c r="AA11" s="66" t="str">
        <f>IF(OR($I11=1,AND($I11=0,$L11=1)),中間シート!AA11,"")</f>
        <v/>
      </c>
      <c r="AB11" s="66" t="str">
        <f>IF(OR($I11=1,AND($I11=0,$L11=1)),中間シート!AB11,"")</f>
        <v/>
      </c>
      <c r="AC11" s="66" t="str">
        <f>IF(OR($I11=1,AND($I11=0,$L11=1)),中間シート!AC11,"")</f>
        <v/>
      </c>
      <c r="AD11" s="66" t="str">
        <f>IF(OR($I11=1,AND($I11=0,$L11=1)),中間シート!AD11,"")</f>
        <v/>
      </c>
      <c r="AE11" s="66" t="str">
        <f>IF(OR($I11=1,AND($I11=0,$L11=1)),中間シート!AE11,"")</f>
        <v/>
      </c>
      <c r="AF11" s="66" t="str">
        <f>IF(OR($I11=1,AND($I11=0,$L11=1)),中間シート!AF11,"")</f>
        <v/>
      </c>
      <c r="AG11" s="170"/>
      <c r="AH11" s="66" t="str">
        <f>IF(OR($I11=1,AND($I11=0,$L11=1)),中間シート!AH11,"")</f>
        <v/>
      </c>
      <c r="AI11" s="66" t="str">
        <f>IF(OR($I11=1,AND($I11=0,$L11=1)),中間シート!AI11,"")</f>
        <v/>
      </c>
      <c r="AJ11" s="66" t="str">
        <f>IF(OR($I11=1,AND($I11=0,$L11=1)),中間シート!AJ11,"")</f>
        <v/>
      </c>
      <c r="AK11" s="66" t="str">
        <f>IF(OR($I11=1,AND($I11=0,$L11=1)),中間シート!AK11,"")</f>
        <v/>
      </c>
      <c r="AL11" s="66" t="str">
        <f>IF(OR($I11=1,AND($I11=0,$L11=1)),中間シート!AL11,"")</f>
        <v/>
      </c>
      <c r="AM11" s="66" t="str">
        <f>IF($H11=1,中間シート!AM11,"")</f>
        <v/>
      </c>
      <c r="AN11" s="66" t="str">
        <f>IF($H11=1,中間シート!AN11,"")</f>
        <v/>
      </c>
      <c r="AO11" s="66" t="str">
        <f>IF($H11=1,中間シート!AO11,"")</f>
        <v/>
      </c>
      <c r="AP11" s="170"/>
      <c r="AQ11" s="170"/>
      <c r="AR11" s="66" t="str">
        <f>IF(OR($I11=1,AND($I11=0,$L11=1)),中間シート!AR11,"")</f>
        <v/>
      </c>
      <c r="AS11" s="63"/>
      <c r="AT11" s="63"/>
      <c r="AU11" s="63"/>
      <c r="AV11" s="66" t="str">
        <f>IF(OR($I11=1,AND($I11=0,$L11=1)),中間シート!AS11,"")</f>
        <v/>
      </c>
      <c r="AW11" s="66" t="str">
        <f>IF(OR($I11=1,AND($I11=0,$L11=1)),中間シート!AT11,"")</f>
        <v/>
      </c>
      <c r="AX11" s="66" t="str">
        <f>IF(OR($I11=1,AND($I11=0,$L11=1)),中間シート!AU11,"")</f>
        <v/>
      </c>
      <c r="AY11" s="66" t="str">
        <f>IF(OR($I11=1,AND($I11=0,$L11=1)),中間シート!AV11,"")</f>
        <v/>
      </c>
      <c r="AZ11" s="66" t="str">
        <f>IF(OR($I11=1,AND($I11=0,$L11=1)),中間シート!AW11,"")</f>
        <v/>
      </c>
      <c r="BA11" s="66" t="str">
        <f>IF(OR($I11=1,AND($I11=0,$L11=1)),中間シート!AX11,"")</f>
        <v/>
      </c>
      <c r="BB11" s="66" t="str">
        <f>IF(OR($I11=1,AND($I11=0,$L11=1)),中間シート!AY11,"")</f>
        <v/>
      </c>
      <c r="BC11" s="66" t="str">
        <f>IF(OR($I11=1,AND($I11=0,$L11=1)),中間シート!AZ11,"")</f>
        <v/>
      </c>
      <c r="BD11" s="63">
        <f t="shared" si="1"/>
        <v>0</v>
      </c>
    </row>
    <row r="12" spans="1:56" s="69" customFormat="1">
      <c r="A12" s="62">
        <f>中間シート!A12</f>
        <v>7</v>
      </c>
      <c r="B12" s="63">
        <f>中間シート!B12</f>
        <v>2</v>
      </c>
      <c r="C12" s="63" t="str">
        <f>中間シート!C12</f>
        <v/>
      </c>
      <c r="D12" s="63">
        <f>中間シート!D12</f>
        <v>0</v>
      </c>
      <c r="E12" s="63">
        <f>中間シート!E12</f>
        <v>1</v>
      </c>
      <c r="F12" s="63">
        <f>中間シート!F12</f>
        <v>0</v>
      </c>
      <c r="G12" s="63">
        <f>中間シート!G12</f>
        <v>3</v>
      </c>
      <c r="H12" s="63">
        <f>中間シート!H12</f>
        <v>0</v>
      </c>
      <c r="I12" s="63">
        <f>中間シート!I12</f>
        <v>0</v>
      </c>
      <c r="J12" s="63">
        <f>中間シート!J12</f>
        <v>0</v>
      </c>
      <c r="K12" s="63">
        <f>中間シート!K12</f>
        <v>0</v>
      </c>
      <c r="L12" s="62">
        <f>中間シート!L12</f>
        <v>0</v>
      </c>
      <c r="M12" s="62">
        <f>中間シート!M12</f>
        <v>0</v>
      </c>
      <c r="N12" s="64" t="str">
        <f>""</f>
        <v/>
      </c>
      <c r="O12" s="64" t="str">
        <f>""</f>
        <v/>
      </c>
      <c r="P12" s="64" t="str">
        <f>""</f>
        <v/>
      </c>
      <c r="Q12" s="65"/>
      <c r="R12" s="64" t="str">
        <f>IF(OR($I12=1,AND($I12=0,$L12=1)),中間シート!R12,"")</f>
        <v/>
      </c>
      <c r="S12" s="66" t="str">
        <f t="shared" si="0"/>
        <v/>
      </c>
      <c r="T12" s="64" t="str">
        <f>IF(OR($I12=1,AND($I12=0,$L12=1)),中間シート!T12,"")</f>
        <v/>
      </c>
      <c r="U12" s="66" t="str">
        <f>IF(OR($I12=1,AND($I12=0,$L12=1)),中間シート!U12,"")</f>
        <v/>
      </c>
      <c r="V12" s="66" t="str">
        <f>IF(OR($I12=1,AND($I12=0,$L12=1)),中間シート!V12,"")</f>
        <v/>
      </c>
      <c r="W12" s="66" t="str">
        <f>IF(OR($I12=1,AND($I12=0,$L12=1)),中間シート!W12,"")</f>
        <v/>
      </c>
      <c r="X12" s="66" t="str">
        <f>IF(OR($I12=1,AND($I12=0,$L12=1)),中間シート!X12,"")</f>
        <v/>
      </c>
      <c r="Y12" s="66" t="str">
        <f>IF(OR($I12=1,AND($I12=0,$L12=1)),中間シート!Y12,"")</f>
        <v/>
      </c>
      <c r="Z12" s="66" t="str">
        <f>IF(OR($I12=1,AND($I12=0,$L12=1)),中間シート!Z12,"")</f>
        <v/>
      </c>
      <c r="AA12" s="66" t="str">
        <f>IF(OR($I12=1,AND($I12=0,$L12=1)),中間シート!AA12,"")</f>
        <v/>
      </c>
      <c r="AB12" s="66" t="str">
        <f>IF(OR($I12=1,AND($I12=0,$L12=1)),中間シート!AB12,"")</f>
        <v/>
      </c>
      <c r="AC12" s="66" t="str">
        <f>IF(OR($I12=1,AND($I12=0,$L12=1)),中間シート!AC12,"")</f>
        <v/>
      </c>
      <c r="AD12" s="66" t="str">
        <f>IF(OR($I12=1,AND($I12=0,$L12=1)),中間シート!AD12,"")</f>
        <v/>
      </c>
      <c r="AE12" s="66" t="str">
        <f>IF(OR($I12=1,AND($I12=0,$L12=1)),中間シート!AE12,"")</f>
        <v/>
      </c>
      <c r="AF12" s="66" t="str">
        <f>IF(OR($I12=1,AND($I12=0,$L12=1)),中間シート!AF12,"")</f>
        <v/>
      </c>
      <c r="AG12" s="170"/>
      <c r="AH12" s="66" t="str">
        <f>IF(OR($I12=1,AND($I12=0,$L12=1)),中間シート!AH12,"")</f>
        <v/>
      </c>
      <c r="AI12" s="66" t="str">
        <f>IF(OR($I12=1,AND($I12=0,$L12=1)),中間シート!AI12,"")</f>
        <v/>
      </c>
      <c r="AJ12" s="66" t="str">
        <f>IF(OR($I12=1,AND($I12=0,$L12=1)),中間シート!AJ12,"")</f>
        <v/>
      </c>
      <c r="AK12" s="66" t="str">
        <f>IF(OR($I12=1,AND($I12=0,$L12=1)),中間シート!AK12,"")</f>
        <v/>
      </c>
      <c r="AL12" s="66" t="str">
        <f>IF(OR($I12=1,AND($I12=0,$L12=1)),中間シート!AL12,"")</f>
        <v/>
      </c>
      <c r="AM12" s="66" t="str">
        <f>IF($H12=1,中間シート!AM12,"")</f>
        <v/>
      </c>
      <c r="AN12" s="66" t="str">
        <f>IF($H12=1,中間シート!AN12,"")</f>
        <v/>
      </c>
      <c r="AO12" s="66" t="str">
        <f>IF($H12=1,中間シート!AO12,"")</f>
        <v/>
      </c>
      <c r="AP12" s="170"/>
      <c r="AQ12" s="170"/>
      <c r="AR12" s="66" t="str">
        <f>IF(OR($I12=1,AND($I12=0,$L12=1)),中間シート!AR12,"")</f>
        <v/>
      </c>
      <c r="AS12" s="63"/>
      <c r="AT12" s="63"/>
      <c r="AU12" s="63"/>
      <c r="AV12" s="66" t="str">
        <f>IF(OR($I12=1,AND($I12=0,$L12=1)),中間シート!AS12,"")</f>
        <v/>
      </c>
      <c r="AW12" s="66" t="str">
        <f>IF(OR($I12=1,AND($I12=0,$L12=1)),中間シート!AT12,"")</f>
        <v/>
      </c>
      <c r="AX12" s="66" t="str">
        <f>IF(OR($I12=1,AND($I12=0,$L12=1)),中間シート!AU12,"")</f>
        <v/>
      </c>
      <c r="AY12" s="66" t="str">
        <f>IF(OR($I12=1,AND($I12=0,$L12=1)),中間シート!AV12,"")</f>
        <v/>
      </c>
      <c r="AZ12" s="66" t="str">
        <f>IF(OR($I12=1,AND($I12=0,$L12=1)),中間シート!AW12,"")</f>
        <v/>
      </c>
      <c r="BA12" s="66" t="str">
        <f>IF(OR($I12=1,AND($I12=0,$L12=1)),中間シート!AX12,"")</f>
        <v/>
      </c>
      <c r="BB12" s="66" t="str">
        <f>IF(OR($I12=1,AND($I12=0,$L12=1)),中間シート!AY12,"")</f>
        <v/>
      </c>
      <c r="BC12" s="66" t="str">
        <f>IF(OR($I12=1,AND($I12=0,$L12=1)),中間シート!AZ12,"")</f>
        <v/>
      </c>
      <c r="BD12" s="63">
        <f t="shared" si="1"/>
        <v>0</v>
      </c>
    </row>
    <row r="13" spans="1:56" s="69" customFormat="1">
      <c r="A13" s="62">
        <f>中間シート!A13</f>
        <v>8</v>
      </c>
      <c r="B13" s="63">
        <f>中間シート!B13</f>
        <v>2</v>
      </c>
      <c r="C13" s="63" t="str">
        <f>中間シート!C13</f>
        <v/>
      </c>
      <c r="D13" s="63">
        <f>中間シート!D13</f>
        <v>0</v>
      </c>
      <c r="E13" s="63">
        <f>中間シート!E13</f>
        <v>1</v>
      </c>
      <c r="F13" s="63">
        <f>中間シート!F13</f>
        <v>0</v>
      </c>
      <c r="G13" s="63">
        <f>中間シート!G13</f>
        <v>4</v>
      </c>
      <c r="H13" s="63">
        <f>中間シート!H13</f>
        <v>0</v>
      </c>
      <c r="I13" s="63">
        <f>中間シート!I13</f>
        <v>0</v>
      </c>
      <c r="J13" s="63">
        <f>中間シート!J13</f>
        <v>0</v>
      </c>
      <c r="K13" s="63">
        <f>中間シート!K13</f>
        <v>0</v>
      </c>
      <c r="L13" s="62">
        <f>中間シート!L13</f>
        <v>0</v>
      </c>
      <c r="M13" s="62">
        <f>中間シート!M13</f>
        <v>0</v>
      </c>
      <c r="N13" s="64" t="str">
        <f>""</f>
        <v/>
      </c>
      <c r="O13" s="64" t="str">
        <f>""</f>
        <v/>
      </c>
      <c r="P13" s="64" t="str">
        <f>""</f>
        <v/>
      </c>
      <c r="Q13" s="65"/>
      <c r="R13" s="64" t="str">
        <f>IF(OR($I13=1,AND($I13=0,$L13=1)),中間シート!R13,"")</f>
        <v/>
      </c>
      <c r="S13" s="66" t="str">
        <f t="shared" si="0"/>
        <v/>
      </c>
      <c r="T13" s="64" t="str">
        <f>IF(OR($I13=1,AND($I13=0,$L13=1)),中間シート!T13,"")</f>
        <v/>
      </c>
      <c r="U13" s="66" t="str">
        <f>IF(OR($I13=1,AND($I13=0,$L13=1)),中間シート!U13,"")</f>
        <v/>
      </c>
      <c r="V13" s="66" t="str">
        <f>IF(OR($I13=1,AND($I13=0,$L13=1)),中間シート!V13,"")</f>
        <v/>
      </c>
      <c r="W13" s="66" t="str">
        <f>IF(OR($I13=1,AND($I13=0,$L13=1)),中間シート!W13,"")</f>
        <v/>
      </c>
      <c r="X13" s="66" t="str">
        <f>IF(OR($I13=1,AND($I13=0,$L13=1)),中間シート!X13,"")</f>
        <v/>
      </c>
      <c r="Y13" s="66" t="str">
        <f>IF(OR($I13=1,AND($I13=0,$L13=1)),中間シート!Y13,"")</f>
        <v/>
      </c>
      <c r="Z13" s="66" t="str">
        <f>IF(OR($I13=1,AND($I13=0,$L13=1)),中間シート!Z13,"")</f>
        <v/>
      </c>
      <c r="AA13" s="66" t="str">
        <f>IF(OR($I13=1,AND($I13=0,$L13=1)),中間シート!AA13,"")</f>
        <v/>
      </c>
      <c r="AB13" s="66" t="str">
        <f>IF(OR($I13=1,AND($I13=0,$L13=1)),中間シート!AB13,"")</f>
        <v/>
      </c>
      <c r="AC13" s="66" t="str">
        <f>IF(OR($I13=1,AND($I13=0,$L13=1)),中間シート!AC13,"")</f>
        <v/>
      </c>
      <c r="AD13" s="66" t="str">
        <f>IF(OR($I13=1,AND($I13=0,$L13=1)),中間シート!AD13,"")</f>
        <v/>
      </c>
      <c r="AE13" s="66" t="str">
        <f>IF(OR($I13=1,AND($I13=0,$L13=1)),中間シート!AE13,"")</f>
        <v/>
      </c>
      <c r="AF13" s="66" t="str">
        <f>IF(OR($I13=1,AND($I13=0,$L13=1)),中間シート!AF13,"")</f>
        <v/>
      </c>
      <c r="AG13" s="170"/>
      <c r="AH13" s="66" t="str">
        <f>IF(OR($I13=1,AND($I13=0,$L13=1)),中間シート!AH13,"")</f>
        <v/>
      </c>
      <c r="AI13" s="66" t="str">
        <f>IF(OR($I13=1,AND($I13=0,$L13=1)),中間シート!AI13,"")</f>
        <v/>
      </c>
      <c r="AJ13" s="66" t="str">
        <f>IF(OR($I13=1,AND($I13=0,$L13=1)),中間シート!AJ13,"")</f>
        <v/>
      </c>
      <c r="AK13" s="66" t="str">
        <f>IF(OR($I13=1,AND($I13=0,$L13=1)),中間シート!AK13,"")</f>
        <v/>
      </c>
      <c r="AL13" s="66" t="str">
        <f>IF(OR($I13=1,AND($I13=0,$L13=1)),中間シート!AL13,"")</f>
        <v/>
      </c>
      <c r="AM13" s="66" t="str">
        <f>IF($H13=1,中間シート!AM13,"")</f>
        <v/>
      </c>
      <c r="AN13" s="66" t="str">
        <f>IF($H13=1,中間シート!AN13,"")</f>
        <v/>
      </c>
      <c r="AO13" s="66" t="str">
        <f>IF($H13=1,中間シート!AO13,"")</f>
        <v/>
      </c>
      <c r="AP13" s="170"/>
      <c r="AQ13" s="170"/>
      <c r="AR13" s="66" t="str">
        <f>IF(OR($I13=1,AND($I13=0,$L13=1)),中間シート!AR13,"")</f>
        <v/>
      </c>
      <c r="AS13" s="63"/>
      <c r="AT13" s="63"/>
      <c r="AU13" s="63"/>
      <c r="AV13" s="66" t="str">
        <f>IF(OR($I13=1,AND($I13=0,$L13=1)),中間シート!AS13,"")</f>
        <v/>
      </c>
      <c r="AW13" s="66" t="str">
        <f>IF(OR($I13=1,AND($I13=0,$L13=1)),中間シート!AT13,"")</f>
        <v/>
      </c>
      <c r="AX13" s="66" t="str">
        <f>IF(OR($I13=1,AND($I13=0,$L13=1)),中間シート!AU13,"")</f>
        <v/>
      </c>
      <c r="AY13" s="66" t="str">
        <f>IF(OR($I13=1,AND($I13=0,$L13=1)),中間シート!AV13,"")</f>
        <v/>
      </c>
      <c r="AZ13" s="66" t="str">
        <f>IF(OR($I13=1,AND($I13=0,$L13=1)),中間シート!AW13,"")</f>
        <v/>
      </c>
      <c r="BA13" s="66" t="str">
        <f>IF(OR($I13=1,AND($I13=0,$L13=1)),中間シート!AX13,"")</f>
        <v/>
      </c>
      <c r="BB13" s="66" t="str">
        <f>IF(OR($I13=1,AND($I13=0,$L13=1)),中間シート!AY13,"")</f>
        <v/>
      </c>
      <c r="BC13" s="66" t="str">
        <f>IF(OR($I13=1,AND($I13=0,$L13=1)),中間シート!AZ13,"")</f>
        <v/>
      </c>
      <c r="BD13" s="63">
        <f t="shared" si="1"/>
        <v>0</v>
      </c>
    </row>
    <row r="14" spans="1:56" s="78" customFormat="1" ht="15" customHeight="1">
      <c r="A14" s="71">
        <f>中間シート!A14</f>
        <v>9</v>
      </c>
      <c r="B14" s="72">
        <f>中間シート!B14</f>
        <v>3</v>
      </c>
      <c r="C14" s="72" t="str">
        <f>中間シート!C14</f>
        <v/>
      </c>
      <c r="D14" s="72">
        <f>中間シート!D14</f>
        <v>0</v>
      </c>
      <c r="E14" s="72">
        <f>中間シート!E14</f>
        <v>1</v>
      </c>
      <c r="F14" s="72">
        <f>中間シート!F14</f>
        <v>0</v>
      </c>
      <c r="G14" s="72">
        <f>中間シート!G14</f>
        <v>1</v>
      </c>
      <c r="H14" s="72">
        <f>中間シート!H14</f>
        <v>0</v>
      </c>
      <c r="I14" s="72">
        <f>中間シート!I14</f>
        <v>0</v>
      </c>
      <c r="J14" s="72">
        <f>中間シート!J14</f>
        <v>0</v>
      </c>
      <c r="K14" s="72">
        <f>中間シート!K14</f>
        <v>0</v>
      </c>
      <c r="L14" s="71">
        <f>中間シート!L14</f>
        <v>0</v>
      </c>
      <c r="M14" s="71">
        <f>中間シート!M14</f>
        <v>0</v>
      </c>
      <c r="N14" s="73" t="str">
        <f>""</f>
        <v/>
      </c>
      <c r="O14" s="73" t="str">
        <f>""</f>
        <v/>
      </c>
      <c r="P14" s="73" t="str">
        <f>""</f>
        <v/>
      </c>
      <c r="Q14" s="74"/>
      <c r="R14" s="73" t="str">
        <f>IF(OR($I14=1,AND($I14=0,$L14=1)),中間シート!R14,"")</f>
        <v/>
      </c>
      <c r="S14" s="75" t="str">
        <f t="shared" si="0"/>
        <v/>
      </c>
      <c r="T14" s="73" t="str">
        <f>IF(OR($I14=1,AND($I14=0,$L14=1)),中間シート!T14,"")</f>
        <v/>
      </c>
      <c r="U14" s="75" t="str">
        <f>IF(OR($I14=1,AND($I14=0,$L14=1)),中間シート!U14,"")</f>
        <v/>
      </c>
      <c r="V14" s="75" t="str">
        <f>IF(OR($I14=1,AND($I14=0,$L14=1)),中間シート!V14,"")</f>
        <v/>
      </c>
      <c r="W14" s="75" t="str">
        <f>IF(OR($I14=1,AND($I14=0,$L14=1)),中間シート!W14,"")</f>
        <v/>
      </c>
      <c r="X14" s="76" t="str">
        <f>IF(OR($I14=1,AND($I14=0,$L14=1)),中間シート!X14,"")</f>
        <v/>
      </c>
      <c r="Y14" s="76" t="str">
        <f>IF(OR($I14=1,AND($I14=0,$L14=1)),中間シート!Y14,"")</f>
        <v/>
      </c>
      <c r="Z14" s="75" t="str">
        <f>IF(OR($I14=1,AND($I14=0,$L14=1)),中間シート!Z14,"")</f>
        <v/>
      </c>
      <c r="AA14" s="75" t="str">
        <f>IF(OR($I14=1,AND($I14=0,$L14=1)),中間シート!AA14,"")</f>
        <v/>
      </c>
      <c r="AB14" s="75" t="str">
        <f>IF(OR($I14=1,AND($I14=0,$L14=1)),中間シート!AB14,"")</f>
        <v/>
      </c>
      <c r="AC14" s="77" t="str">
        <f>IF(OR($I14=1,AND($I14=0,$L14=1)),中間シート!AC14,"")</f>
        <v/>
      </c>
      <c r="AD14" s="75" t="str">
        <f>IF(OR($I14=1,AND($I14=0,$L14=1)),中間シート!AD14,"")</f>
        <v/>
      </c>
      <c r="AE14" s="75" t="str">
        <f>IF(OR($I14=1,AND($I14=0,$L14=1)),中間シート!AE14,"")</f>
        <v/>
      </c>
      <c r="AF14" s="75" t="str">
        <f>IF(OR($I14=1,AND($I14=0,$L14=1)),中間シート!AF14,"")</f>
        <v/>
      </c>
      <c r="AG14" s="171"/>
      <c r="AH14" s="75" t="str">
        <f>IF(OR($I14=1,AND($I14=0,$L14=1)),中間シート!AH14,"")</f>
        <v/>
      </c>
      <c r="AI14" s="75" t="str">
        <f>IF(OR($I14=1,AND($I14=0,$L14=1)),中間シート!AI14,"")</f>
        <v/>
      </c>
      <c r="AJ14" s="75" t="str">
        <f>IF(OR($I14=1,AND($I14=0,$L14=1)),中間シート!AJ14,"")</f>
        <v/>
      </c>
      <c r="AK14" s="75" t="str">
        <f>IF(OR($I14=1,AND($I14=0,$L14=1)),中間シート!AK14,"")</f>
        <v/>
      </c>
      <c r="AL14" s="75" t="str">
        <f>IF(OR($I14=1,AND($I14=0,$L14=1)),中間シート!AL14,"")</f>
        <v/>
      </c>
      <c r="AM14" s="75" t="str">
        <f>IF($H14=1,中間シート!AM14,"")</f>
        <v/>
      </c>
      <c r="AN14" s="75" t="str">
        <f>IF($H14=1,中間シート!AN14,"")</f>
        <v/>
      </c>
      <c r="AO14" s="75" t="str">
        <f>IF($H14=1,中間シート!AO14,"")</f>
        <v/>
      </c>
      <c r="AP14" s="170"/>
      <c r="AQ14" s="170"/>
      <c r="AR14" s="75" t="str">
        <f>IF(OR($I14=1,AND($I14=0,$L14=1)),中間シート!AR14,"")</f>
        <v/>
      </c>
      <c r="AS14" s="72" t="str">
        <f>IF('建築工事届（別記第40号様式）'!AN147=TRUE,1,IF('建築工事届（別記第40号様式）'!AO147=TRUE,2,IF('建築工事届（別記第40号様式）'!AP147=TRUE,3,IF('建築工事届（別記第40号様式）'!AQ147=TRUE,4,""))))</f>
        <v/>
      </c>
      <c r="AT14" s="72"/>
      <c r="AU14" s="72"/>
      <c r="AV14" s="75" t="str">
        <f>IF(OR($I14=1,AND($I14=0,$L14=1)),中間シート!AS14,"")</f>
        <v/>
      </c>
      <c r="AW14" s="75" t="str">
        <f>IF(OR($I14=1,AND($I14=0,$L14=1)),中間シート!AT14,"")</f>
        <v/>
      </c>
      <c r="AX14" s="75" t="str">
        <f>IF(OR($I14=1,AND($I14=0,$L14=1)),中間シート!AU14,"")</f>
        <v/>
      </c>
      <c r="AY14" s="75" t="str">
        <f>IF(OR($I14=1,AND($I14=0,$L14=1)),中間シート!AV14,"")</f>
        <v/>
      </c>
      <c r="AZ14" s="75" t="str">
        <f>IF(OR($I14=1,AND($I14=0,$L14=1)),中間シート!AW14,"")</f>
        <v/>
      </c>
      <c r="BA14" s="75" t="str">
        <f>IF(OR($I14=1,AND($I14=0,$L14=1)),中間シート!AX14,"")</f>
        <v/>
      </c>
      <c r="BB14" s="75" t="str">
        <f>IF(OR($I14=1,AND($I14=0,$L14=1)),中間シート!AY14,"")</f>
        <v/>
      </c>
      <c r="BC14" s="75" t="str">
        <f>IF(OR($I14=1,AND($I14=0,$L14=1)),中間シート!AZ14,"")</f>
        <v/>
      </c>
      <c r="BD14" s="72">
        <f t="shared" si="1"/>
        <v>0</v>
      </c>
    </row>
    <row r="15" spans="1:56" s="78" customFormat="1" ht="17.25">
      <c r="A15" s="71">
        <f>中間シート!A15</f>
        <v>10</v>
      </c>
      <c r="B15" s="72">
        <f>中間シート!B15</f>
        <v>3</v>
      </c>
      <c r="C15" s="72" t="str">
        <f>中間シート!C15</f>
        <v/>
      </c>
      <c r="D15" s="72">
        <f>中間シート!D15</f>
        <v>0</v>
      </c>
      <c r="E15" s="72">
        <f>中間シート!E15</f>
        <v>1</v>
      </c>
      <c r="F15" s="72">
        <f>中間シート!F15</f>
        <v>0</v>
      </c>
      <c r="G15" s="79">
        <f>中間シート!G15</f>
        <v>2</v>
      </c>
      <c r="H15" s="72">
        <f>中間シート!H15</f>
        <v>0</v>
      </c>
      <c r="I15" s="72">
        <f>中間シート!I15</f>
        <v>0</v>
      </c>
      <c r="J15" s="72">
        <f>中間シート!J15</f>
        <v>0</v>
      </c>
      <c r="K15" s="72">
        <f>中間シート!K15</f>
        <v>0</v>
      </c>
      <c r="L15" s="71">
        <f>中間シート!L15</f>
        <v>0</v>
      </c>
      <c r="M15" s="71">
        <f>中間シート!M15</f>
        <v>0</v>
      </c>
      <c r="N15" s="73" t="str">
        <f>""</f>
        <v/>
      </c>
      <c r="O15" s="73" t="str">
        <f>""</f>
        <v/>
      </c>
      <c r="P15" s="73" t="str">
        <f>""</f>
        <v/>
      </c>
      <c r="Q15" s="74"/>
      <c r="R15" s="73" t="str">
        <f>IF(OR($I15=1,AND($I15=0,$L15=1)),中間シート!R15,"")</f>
        <v/>
      </c>
      <c r="S15" s="75" t="str">
        <f t="shared" si="0"/>
        <v/>
      </c>
      <c r="T15" s="73" t="str">
        <f>IF(OR($I15=1,AND($I15=0,$L15=1)),中間シート!T15,"")</f>
        <v/>
      </c>
      <c r="U15" s="75" t="str">
        <f>IF(OR($I15=1,AND($I15=0,$L15=1)),中間シート!U15,"")</f>
        <v/>
      </c>
      <c r="V15" s="75" t="str">
        <f>IF(OR($I15=1,AND($I15=0,$L15=1)),中間シート!V15,"")</f>
        <v/>
      </c>
      <c r="W15" s="75" t="str">
        <f>IF(OR($I15=1,AND($I15=0,$L15=1)),中間シート!W15,"")</f>
        <v/>
      </c>
      <c r="X15" s="75" t="str">
        <f>IF(OR($I15=1,AND($I15=0,$L15=1)),中間シート!X15,"")</f>
        <v/>
      </c>
      <c r="Y15" s="75" t="str">
        <f>IF(OR($I15=1,AND($I15=0,$L15=1)),中間シート!Y15,"")</f>
        <v/>
      </c>
      <c r="Z15" s="75" t="str">
        <f>IF(OR($I15=1,AND($I15=0,$L15=1)),中間シート!Z15,"")</f>
        <v/>
      </c>
      <c r="AA15" s="75" t="str">
        <f>IF(OR($I15=1,AND($I15=0,$L15=1)),中間シート!AA15,"")</f>
        <v/>
      </c>
      <c r="AB15" s="75" t="str">
        <f>IF(OR($I15=1,AND($I15=0,$L15=1)),中間シート!AB15,"")</f>
        <v/>
      </c>
      <c r="AC15" s="75" t="str">
        <f>IF(OR($I15=1,AND($I15=0,$L15=1)),中間シート!AC15,"")</f>
        <v/>
      </c>
      <c r="AD15" s="75" t="str">
        <f>IF(OR($I15=1,AND($I15=0,$L15=1)),中間シート!AD15,"")</f>
        <v/>
      </c>
      <c r="AE15" s="75" t="str">
        <f>IF(OR($I15=1,AND($I15=0,$L15=1)),中間シート!AE15,"")</f>
        <v/>
      </c>
      <c r="AF15" s="75" t="str">
        <f>IF(OR($I15=1,AND($I15=0,$L15=1)),中間シート!AF15,"")</f>
        <v/>
      </c>
      <c r="AG15" s="170"/>
      <c r="AH15" s="75" t="str">
        <f>IF(OR($I15=1,AND($I15=0,$L15=1)),中間シート!AH15,"")</f>
        <v/>
      </c>
      <c r="AI15" s="75" t="str">
        <f>IF(OR($I15=1,AND($I15=0,$L15=1)),中間シート!AI15,"")</f>
        <v/>
      </c>
      <c r="AJ15" s="75" t="str">
        <f>IF(OR($I15=1,AND($I15=0,$L15=1)),中間シート!AJ15,"")</f>
        <v/>
      </c>
      <c r="AK15" s="75" t="str">
        <f>IF(OR($I15=1,AND($I15=0,$L15=1)),中間シート!AK15,"")</f>
        <v/>
      </c>
      <c r="AL15" s="75" t="str">
        <f>IF(OR($I15=1,AND($I15=0,$L15=1)),中間シート!AL15,"")</f>
        <v/>
      </c>
      <c r="AM15" s="75" t="str">
        <f>IF($H15=1,中間シート!AM15,"")</f>
        <v/>
      </c>
      <c r="AN15" s="75" t="str">
        <f>IF($H15=1,中間シート!AN15,"")</f>
        <v/>
      </c>
      <c r="AO15" s="75" t="str">
        <f>IF($H15=1,中間シート!AO15,"")</f>
        <v/>
      </c>
      <c r="AP15" s="170"/>
      <c r="AQ15" s="170"/>
      <c r="AR15" s="75" t="str">
        <f>IF(OR($I15=1,AND($I15=0,$L15=1)),中間シート!AR15,"")</f>
        <v/>
      </c>
      <c r="AS15" s="72"/>
      <c r="AT15" s="72"/>
      <c r="AU15" s="72"/>
      <c r="AV15" s="75" t="str">
        <f>IF(OR($I15=1,AND($I15=0,$L15=1)),中間シート!AS15,"")</f>
        <v/>
      </c>
      <c r="AW15" s="75" t="str">
        <f>IF(OR($I15=1,AND($I15=0,$L15=1)),中間シート!AT15,"")</f>
        <v/>
      </c>
      <c r="AX15" s="75" t="str">
        <f>IF(OR($I15=1,AND($I15=0,$L15=1)),中間シート!AU15,"")</f>
        <v/>
      </c>
      <c r="AY15" s="75" t="str">
        <f>IF(OR($I15=1,AND($I15=0,$L15=1)),中間シート!AV15,"")</f>
        <v/>
      </c>
      <c r="AZ15" s="75" t="str">
        <f>IF(OR($I15=1,AND($I15=0,$L15=1)),中間シート!AW15,"")</f>
        <v/>
      </c>
      <c r="BA15" s="75" t="str">
        <f>IF(OR($I15=1,AND($I15=0,$L15=1)),中間シート!AX15,"")</f>
        <v/>
      </c>
      <c r="BB15" s="75" t="str">
        <f>IF(OR($I15=1,AND($I15=0,$L15=1)),中間シート!AY15,"")</f>
        <v/>
      </c>
      <c r="BC15" s="75" t="str">
        <f>IF(OR($I15=1,AND($I15=0,$L15=1)),中間シート!AZ15,"")</f>
        <v/>
      </c>
      <c r="BD15" s="72">
        <f t="shared" si="1"/>
        <v>0</v>
      </c>
    </row>
    <row r="16" spans="1:56" s="78" customFormat="1">
      <c r="A16" s="71">
        <f>中間シート!A16</f>
        <v>11</v>
      </c>
      <c r="B16" s="72">
        <f>中間シート!B16</f>
        <v>3</v>
      </c>
      <c r="C16" s="72" t="str">
        <f>中間シート!C16</f>
        <v/>
      </c>
      <c r="D16" s="72">
        <f>中間シート!D16</f>
        <v>0</v>
      </c>
      <c r="E16" s="72">
        <f>中間シート!E16</f>
        <v>1</v>
      </c>
      <c r="F16" s="72">
        <f>中間シート!F16</f>
        <v>0</v>
      </c>
      <c r="G16" s="72">
        <f>中間シート!G16</f>
        <v>3</v>
      </c>
      <c r="H16" s="72">
        <f>中間シート!H16</f>
        <v>0</v>
      </c>
      <c r="I16" s="72">
        <f>中間シート!I16</f>
        <v>0</v>
      </c>
      <c r="J16" s="72">
        <f>中間シート!J16</f>
        <v>0</v>
      </c>
      <c r="K16" s="72">
        <f>中間シート!K16</f>
        <v>0</v>
      </c>
      <c r="L16" s="71">
        <f>中間シート!L16</f>
        <v>0</v>
      </c>
      <c r="M16" s="71">
        <f>中間シート!M16</f>
        <v>0</v>
      </c>
      <c r="N16" s="73" t="str">
        <f>""</f>
        <v/>
      </c>
      <c r="O16" s="73" t="str">
        <f>""</f>
        <v/>
      </c>
      <c r="P16" s="73" t="str">
        <f>""</f>
        <v/>
      </c>
      <c r="Q16" s="74"/>
      <c r="R16" s="73" t="str">
        <f>IF(OR($I16=1,AND($I16=0,$L16=1)),中間シート!R16,"")</f>
        <v/>
      </c>
      <c r="S16" s="75" t="str">
        <f t="shared" si="0"/>
        <v/>
      </c>
      <c r="T16" s="73" t="str">
        <f>IF(OR($I16=1,AND($I16=0,$L16=1)),中間シート!T16,"")</f>
        <v/>
      </c>
      <c r="U16" s="75" t="str">
        <f>IF(OR($I16=1,AND($I16=0,$L16=1)),中間シート!U16,"")</f>
        <v/>
      </c>
      <c r="V16" s="75" t="str">
        <f>IF(OR($I16=1,AND($I16=0,$L16=1)),中間シート!V16,"")</f>
        <v/>
      </c>
      <c r="W16" s="75" t="str">
        <f>IF(OR($I16=1,AND($I16=0,$L16=1)),中間シート!W16,"")</f>
        <v/>
      </c>
      <c r="X16" s="75" t="str">
        <f>IF(OR($I16=1,AND($I16=0,$L16=1)),中間シート!X16,"")</f>
        <v/>
      </c>
      <c r="Y16" s="75" t="str">
        <f>IF(OR($I16=1,AND($I16=0,$L16=1)),中間シート!Y16,"")</f>
        <v/>
      </c>
      <c r="Z16" s="75" t="str">
        <f>IF(OR($I16=1,AND($I16=0,$L16=1)),中間シート!Z16,"")</f>
        <v/>
      </c>
      <c r="AA16" s="75" t="str">
        <f>IF(OR($I16=1,AND($I16=0,$L16=1)),中間シート!AA16,"")</f>
        <v/>
      </c>
      <c r="AB16" s="75" t="str">
        <f>IF(OR($I16=1,AND($I16=0,$L16=1)),中間シート!AB16,"")</f>
        <v/>
      </c>
      <c r="AC16" s="75" t="str">
        <f>IF(OR($I16=1,AND($I16=0,$L16=1)),中間シート!AC16,"")</f>
        <v/>
      </c>
      <c r="AD16" s="75" t="str">
        <f>IF(OR($I16=1,AND($I16=0,$L16=1)),中間シート!AD16,"")</f>
        <v/>
      </c>
      <c r="AE16" s="75" t="str">
        <f>IF(OR($I16=1,AND($I16=0,$L16=1)),中間シート!AE16,"")</f>
        <v/>
      </c>
      <c r="AF16" s="75" t="str">
        <f>IF(OR($I16=1,AND($I16=0,$L16=1)),中間シート!AF16,"")</f>
        <v/>
      </c>
      <c r="AG16" s="170"/>
      <c r="AH16" s="75" t="str">
        <f>IF(OR($I16=1,AND($I16=0,$L16=1)),中間シート!AH16,"")</f>
        <v/>
      </c>
      <c r="AI16" s="75" t="str">
        <f>IF(OR($I16=1,AND($I16=0,$L16=1)),中間シート!AI16,"")</f>
        <v/>
      </c>
      <c r="AJ16" s="75" t="str">
        <f>IF(OR($I16=1,AND($I16=0,$L16=1)),中間シート!AJ16,"")</f>
        <v/>
      </c>
      <c r="AK16" s="75" t="str">
        <f>IF(OR($I16=1,AND($I16=0,$L16=1)),中間シート!AK16,"")</f>
        <v/>
      </c>
      <c r="AL16" s="75" t="str">
        <f>IF(OR($I16=1,AND($I16=0,$L16=1)),中間シート!AL16,"")</f>
        <v/>
      </c>
      <c r="AM16" s="75" t="str">
        <f>IF($H16=1,中間シート!AM16,"")</f>
        <v/>
      </c>
      <c r="AN16" s="75" t="str">
        <f>IF($H16=1,中間シート!AN16,"")</f>
        <v/>
      </c>
      <c r="AO16" s="75" t="str">
        <f>IF($H16=1,中間シート!AO16,"")</f>
        <v/>
      </c>
      <c r="AP16" s="170"/>
      <c r="AQ16" s="170"/>
      <c r="AR16" s="75" t="str">
        <f>IF(OR($I16=1,AND($I16=0,$L16=1)),中間シート!AR16,"")</f>
        <v/>
      </c>
      <c r="AS16" s="72"/>
      <c r="AT16" s="72"/>
      <c r="AU16" s="72"/>
      <c r="AV16" s="75" t="str">
        <f>IF(OR($I16=1,AND($I16=0,$L16=1)),中間シート!AS16,"")</f>
        <v/>
      </c>
      <c r="AW16" s="75" t="str">
        <f>IF(OR($I16=1,AND($I16=0,$L16=1)),中間シート!AT16,"")</f>
        <v/>
      </c>
      <c r="AX16" s="75" t="str">
        <f>IF(OR($I16=1,AND($I16=0,$L16=1)),中間シート!AU16,"")</f>
        <v/>
      </c>
      <c r="AY16" s="75" t="str">
        <f>IF(OR($I16=1,AND($I16=0,$L16=1)),中間シート!AV16,"")</f>
        <v/>
      </c>
      <c r="AZ16" s="75" t="str">
        <f>IF(OR($I16=1,AND($I16=0,$L16=1)),中間シート!AW16,"")</f>
        <v/>
      </c>
      <c r="BA16" s="75" t="str">
        <f>IF(OR($I16=1,AND($I16=0,$L16=1)),中間シート!AX16,"")</f>
        <v/>
      </c>
      <c r="BB16" s="75" t="str">
        <f>IF(OR($I16=1,AND($I16=0,$L16=1)),中間シート!AY16,"")</f>
        <v/>
      </c>
      <c r="BC16" s="75" t="str">
        <f>IF(OR($I16=1,AND($I16=0,$L16=1)),中間シート!AZ16,"")</f>
        <v/>
      </c>
      <c r="BD16" s="72">
        <f t="shared" si="1"/>
        <v>0</v>
      </c>
    </row>
    <row r="17" spans="1:56" s="78" customFormat="1">
      <c r="A17" s="71">
        <f>中間シート!A17</f>
        <v>12</v>
      </c>
      <c r="B17" s="72">
        <f>中間シート!B17</f>
        <v>3</v>
      </c>
      <c r="C17" s="72" t="str">
        <f>中間シート!C17</f>
        <v/>
      </c>
      <c r="D17" s="72">
        <f>中間シート!D17</f>
        <v>0</v>
      </c>
      <c r="E17" s="72">
        <f>中間シート!E17</f>
        <v>1</v>
      </c>
      <c r="F17" s="72">
        <f>中間シート!F17</f>
        <v>0</v>
      </c>
      <c r="G17" s="72">
        <f>中間シート!G17</f>
        <v>4</v>
      </c>
      <c r="H17" s="72">
        <f>中間シート!H17</f>
        <v>0</v>
      </c>
      <c r="I17" s="72">
        <f>中間シート!I17</f>
        <v>0</v>
      </c>
      <c r="J17" s="72">
        <f>中間シート!J17</f>
        <v>0</v>
      </c>
      <c r="K17" s="72">
        <f>中間シート!K17</f>
        <v>0</v>
      </c>
      <c r="L17" s="71">
        <f>中間シート!L17</f>
        <v>0</v>
      </c>
      <c r="M17" s="71">
        <f>中間シート!M17</f>
        <v>0</v>
      </c>
      <c r="N17" s="73" t="str">
        <f>""</f>
        <v/>
      </c>
      <c r="O17" s="73" t="str">
        <f>""</f>
        <v/>
      </c>
      <c r="P17" s="73" t="str">
        <f>""</f>
        <v/>
      </c>
      <c r="Q17" s="74"/>
      <c r="R17" s="73" t="str">
        <f>IF(OR($I17=1,AND($I17=0,$L17=1)),中間シート!R17,"")</f>
        <v/>
      </c>
      <c r="S17" s="75" t="str">
        <f t="shared" si="0"/>
        <v/>
      </c>
      <c r="T17" s="73" t="str">
        <f>IF(OR($I17=1,AND($I17=0,$L17=1)),中間シート!T17,"")</f>
        <v/>
      </c>
      <c r="U17" s="75" t="str">
        <f>IF(OR($I17=1,AND($I17=0,$L17=1)),中間シート!U17,"")</f>
        <v/>
      </c>
      <c r="V17" s="75" t="str">
        <f>IF(OR($I17=1,AND($I17=0,$L17=1)),中間シート!V17,"")</f>
        <v/>
      </c>
      <c r="W17" s="75" t="str">
        <f>IF(OR($I17=1,AND($I17=0,$L17=1)),中間シート!W17,"")</f>
        <v/>
      </c>
      <c r="X17" s="75" t="str">
        <f>IF(OR($I17=1,AND($I17=0,$L17=1)),中間シート!X17,"")</f>
        <v/>
      </c>
      <c r="Y17" s="75" t="str">
        <f>IF(OR($I17=1,AND($I17=0,$L17=1)),中間シート!Y17,"")</f>
        <v/>
      </c>
      <c r="Z17" s="75" t="str">
        <f>IF(OR($I17=1,AND($I17=0,$L17=1)),中間シート!Z17,"")</f>
        <v/>
      </c>
      <c r="AA17" s="75" t="str">
        <f>IF(OR($I17=1,AND($I17=0,$L17=1)),中間シート!AA17,"")</f>
        <v/>
      </c>
      <c r="AB17" s="75" t="str">
        <f>IF(OR($I17=1,AND($I17=0,$L17=1)),中間シート!AB17,"")</f>
        <v/>
      </c>
      <c r="AC17" s="75" t="str">
        <f>IF(OR($I17=1,AND($I17=0,$L17=1)),中間シート!AC17,"")</f>
        <v/>
      </c>
      <c r="AD17" s="75" t="str">
        <f>IF(OR($I17=1,AND($I17=0,$L17=1)),中間シート!AD17,"")</f>
        <v/>
      </c>
      <c r="AE17" s="75" t="str">
        <f>IF(OR($I17=1,AND($I17=0,$L17=1)),中間シート!AE17,"")</f>
        <v/>
      </c>
      <c r="AF17" s="75" t="str">
        <f>IF(OR($I17=1,AND($I17=0,$L17=1)),中間シート!AF17,"")</f>
        <v/>
      </c>
      <c r="AG17" s="170"/>
      <c r="AH17" s="75" t="str">
        <f>IF(OR($I17=1,AND($I17=0,$L17=1)),中間シート!AH17,"")</f>
        <v/>
      </c>
      <c r="AI17" s="75" t="str">
        <f>IF(OR($I17=1,AND($I17=0,$L17=1)),中間シート!AI17,"")</f>
        <v/>
      </c>
      <c r="AJ17" s="75" t="str">
        <f>IF(OR($I17=1,AND($I17=0,$L17=1)),中間シート!AJ17,"")</f>
        <v/>
      </c>
      <c r="AK17" s="75" t="str">
        <f>IF(OR($I17=1,AND($I17=0,$L17=1)),中間シート!AK17,"")</f>
        <v/>
      </c>
      <c r="AL17" s="75" t="str">
        <f>IF(OR($I17=1,AND($I17=0,$L17=1)),中間シート!AL17,"")</f>
        <v/>
      </c>
      <c r="AM17" s="75" t="str">
        <f>IF($H17=1,中間シート!AM17,"")</f>
        <v/>
      </c>
      <c r="AN17" s="75" t="str">
        <f>IF($H17=1,中間シート!AN17,"")</f>
        <v/>
      </c>
      <c r="AO17" s="75" t="str">
        <f>IF($H17=1,中間シート!AO17,"")</f>
        <v/>
      </c>
      <c r="AP17" s="170"/>
      <c r="AQ17" s="170"/>
      <c r="AR17" s="75" t="str">
        <f>IF(OR($I17=1,AND($I17=0,$L17=1)),中間シート!AR17,"")</f>
        <v/>
      </c>
      <c r="AS17" s="72"/>
      <c r="AT17" s="72"/>
      <c r="AU17" s="72"/>
      <c r="AV17" s="75" t="str">
        <f>IF(OR($I17=1,AND($I17=0,$L17=1)),中間シート!AS17,"")</f>
        <v/>
      </c>
      <c r="AW17" s="75" t="str">
        <f>IF(OR($I17=1,AND($I17=0,$L17=1)),中間シート!AT17,"")</f>
        <v/>
      </c>
      <c r="AX17" s="75" t="str">
        <f>IF(OR($I17=1,AND($I17=0,$L17=1)),中間シート!AU17,"")</f>
        <v/>
      </c>
      <c r="AY17" s="75" t="str">
        <f>IF(OR($I17=1,AND($I17=0,$L17=1)),中間シート!AV17,"")</f>
        <v/>
      </c>
      <c r="AZ17" s="75" t="str">
        <f>IF(OR($I17=1,AND($I17=0,$L17=1)),中間シート!AW17,"")</f>
        <v/>
      </c>
      <c r="BA17" s="75" t="str">
        <f>IF(OR($I17=1,AND($I17=0,$L17=1)),中間シート!AX17,"")</f>
        <v/>
      </c>
      <c r="BB17" s="75" t="str">
        <f>IF(OR($I17=1,AND($I17=0,$L17=1)),中間シート!AY17,"")</f>
        <v/>
      </c>
      <c r="BC17" s="75" t="str">
        <f>IF(OR($I17=1,AND($I17=0,$L17=1)),中間シート!AZ17,"")</f>
        <v/>
      </c>
      <c r="BD17" s="72">
        <f t="shared" si="1"/>
        <v>0</v>
      </c>
    </row>
    <row r="18" spans="1:56" s="94" customFormat="1">
      <c r="A18" s="88">
        <f>中間シート!A18</f>
        <v>13</v>
      </c>
      <c r="B18" s="89">
        <f>中間シート!B18</f>
        <v>4</v>
      </c>
      <c r="C18" s="89" t="str">
        <f>中間シート!C18</f>
        <v/>
      </c>
      <c r="D18" s="89">
        <f>中間シート!D18</f>
        <v>0</v>
      </c>
      <c r="E18" s="89">
        <f>中間シート!E18</f>
        <v>1</v>
      </c>
      <c r="F18" s="89">
        <f>中間シート!F18</f>
        <v>0</v>
      </c>
      <c r="G18" s="89">
        <f>中間シート!G18</f>
        <v>1</v>
      </c>
      <c r="H18" s="89">
        <f>中間シート!H18</f>
        <v>0</v>
      </c>
      <c r="I18" s="89">
        <f>中間シート!I18</f>
        <v>0</v>
      </c>
      <c r="J18" s="89">
        <f>中間シート!J18</f>
        <v>0</v>
      </c>
      <c r="K18" s="89">
        <f>中間シート!K18</f>
        <v>0</v>
      </c>
      <c r="L18" s="88">
        <f>中間シート!L18</f>
        <v>0</v>
      </c>
      <c r="M18" s="88">
        <f>中間シート!M18</f>
        <v>0</v>
      </c>
      <c r="N18" s="90" t="str">
        <f>""</f>
        <v/>
      </c>
      <c r="O18" s="90" t="str">
        <f>""</f>
        <v/>
      </c>
      <c r="P18" s="90" t="str">
        <f>""</f>
        <v/>
      </c>
      <c r="Q18" s="91"/>
      <c r="R18" s="90" t="str">
        <f>IF(OR($I18=1,AND($I18=0,$L18=1)),中間シート!R18,"")</f>
        <v/>
      </c>
      <c r="S18" s="92" t="str">
        <f t="shared" ref="S18:S27" si="2">IF(K18=0,"",K18)</f>
        <v/>
      </c>
      <c r="T18" s="90" t="str">
        <f>IF(OR($I18=1,AND($I18=0,$L18=1)),中間シート!T18,"")</f>
        <v/>
      </c>
      <c r="U18" s="92" t="str">
        <f>IF(OR($I18=1,AND($I18=0,$L18=1)),中間シート!U18,"")</f>
        <v/>
      </c>
      <c r="V18" s="92" t="str">
        <f>IF(OR($I18=1,AND($I18=0,$L18=1)),中間シート!V18,"")</f>
        <v/>
      </c>
      <c r="W18" s="92" t="str">
        <f>IF(OR($I18=1,AND($I18=0,$L18=1)),中間シート!W18,"")</f>
        <v/>
      </c>
      <c r="X18" s="92" t="str">
        <f>IF(OR($I18=1,AND($I18=0,$L18=1)),中間シート!X18,"")</f>
        <v/>
      </c>
      <c r="Y18" s="92" t="str">
        <f>IF(OR($I18=1,AND($I18=0,$L18=1)),中間シート!Y18,"")</f>
        <v/>
      </c>
      <c r="Z18" s="92" t="str">
        <f>IF(OR($I18=1,AND($I18=0,$L18=1)),中間シート!Z18,"")</f>
        <v/>
      </c>
      <c r="AA18" s="92" t="str">
        <f>IF(OR($I18=1,AND($I18=0,$L18=1)),中間シート!AA18,"")</f>
        <v/>
      </c>
      <c r="AB18" s="92" t="str">
        <f>IF(OR($I18=1,AND($I18=0,$L18=1)),中間シート!AB18,"")</f>
        <v/>
      </c>
      <c r="AC18" s="92" t="str">
        <f>IF(OR($I18=1,AND($I18=0,$L18=1)),中間シート!AC18,"")</f>
        <v/>
      </c>
      <c r="AD18" s="92" t="str">
        <f>IF(OR($I18=1,AND($I18=0,$L18=1)),中間シート!AD18,"")</f>
        <v/>
      </c>
      <c r="AE18" s="92" t="str">
        <f>IF(OR($I18=1,AND($I18=0,$L18=1)),中間シート!AE18,"")</f>
        <v/>
      </c>
      <c r="AF18" s="92" t="str">
        <f>IF(OR($I18=1,AND($I18=0,$L18=1)),中間シート!AF18,"")</f>
        <v/>
      </c>
      <c r="AG18" s="170"/>
      <c r="AH18" s="92" t="str">
        <f>IF(OR($I18=1,AND($I18=0,$L18=1)),中間シート!AH18,"")</f>
        <v/>
      </c>
      <c r="AI18" s="92" t="str">
        <f>IF(OR($I18=1,AND($I18=0,$L18=1)),中間シート!AI18,"")</f>
        <v/>
      </c>
      <c r="AJ18" s="92" t="str">
        <f>IF(OR($I18=1,AND($I18=0,$L18=1)),中間シート!AJ18,"")</f>
        <v/>
      </c>
      <c r="AK18" s="92" t="str">
        <f>IF(OR($I18=1,AND($I18=0,$L18=1)),中間シート!AK18,"")</f>
        <v/>
      </c>
      <c r="AL18" s="92" t="str">
        <f>IF(OR($I18=1,AND($I18=0,$L18=1)),中間シート!AL18,"")</f>
        <v/>
      </c>
      <c r="AM18" s="92" t="str">
        <f>IF($H18=1,中間シート!AM18,"")</f>
        <v/>
      </c>
      <c r="AN18" s="92" t="str">
        <f>IF($H18=1,中間シート!AN18,"")</f>
        <v/>
      </c>
      <c r="AO18" s="92" t="str">
        <f>IF($H18=1,中間シート!AO18,"")</f>
        <v/>
      </c>
      <c r="AP18" s="170"/>
      <c r="AQ18" s="170"/>
      <c r="AR18" s="92" t="str">
        <f>IF(OR($I18=1,AND($I18=0,$L18=1)),中間シート!AR18,"")</f>
        <v/>
      </c>
      <c r="AS18" s="92"/>
      <c r="AT18" s="92"/>
      <c r="AU18" s="92"/>
      <c r="AV18" s="92" t="str">
        <f>IF(OR($I18=1,AND($I18=0,$L18=1)),中間シート!AS18,"")</f>
        <v/>
      </c>
      <c r="AW18" s="92" t="str">
        <f>IF(OR($I18=1,AND($I18=0,$L18=1)),中間シート!AT18,"")</f>
        <v/>
      </c>
      <c r="AX18" s="92" t="str">
        <f>IF(OR($I18=1,AND($I18=0,$L18=1)),中間シート!AU18,"")</f>
        <v/>
      </c>
      <c r="AY18" s="92" t="str">
        <f>IF(OR($I18=1,AND($I18=0,$L18=1)),中間シート!AV18,"")</f>
        <v/>
      </c>
      <c r="AZ18" s="92" t="str">
        <f>IF(OR($I18=1,AND($I18=0,$L18=1)),中間シート!AW18,"")</f>
        <v/>
      </c>
      <c r="BA18" s="92" t="str">
        <f>IF(OR($I18=1,AND($I18=0,$L18=1)),中間シート!AX18,"")</f>
        <v/>
      </c>
      <c r="BB18" s="92" t="str">
        <f>IF(OR($I18=1,AND($I18=0,$L18=1)),中間シート!AY18,"")</f>
        <v/>
      </c>
      <c r="BC18" s="92" t="str">
        <f>IF(OR($I18=1,AND($I18=0,$L18=1)),中間シート!AZ18,"")</f>
        <v/>
      </c>
      <c r="BD18" s="89">
        <f t="shared" ref="BD18:BD26" si="3">L18</f>
        <v>0</v>
      </c>
    </row>
    <row r="19" spans="1:56" s="94" customFormat="1">
      <c r="A19" s="88">
        <f>中間シート!A19</f>
        <v>14</v>
      </c>
      <c r="B19" s="89">
        <f>中間シート!B19</f>
        <v>4</v>
      </c>
      <c r="C19" s="89" t="str">
        <f>中間シート!C19</f>
        <v/>
      </c>
      <c r="D19" s="89">
        <f>中間シート!D19</f>
        <v>0</v>
      </c>
      <c r="E19" s="89">
        <f>中間シート!E19</f>
        <v>1</v>
      </c>
      <c r="F19" s="89">
        <f>中間シート!F19</f>
        <v>0</v>
      </c>
      <c r="G19" s="89">
        <f>中間シート!G19</f>
        <v>2</v>
      </c>
      <c r="H19" s="89">
        <f>中間シート!H19</f>
        <v>0</v>
      </c>
      <c r="I19" s="89">
        <f>中間シート!I19</f>
        <v>0</v>
      </c>
      <c r="J19" s="89">
        <f>中間シート!J19</f>
        <v>0</v>
      </c>
      <c r="K19" s="89">
        <f>中間シート!K19</f>
        <v>0</v>
      </c>
      <c r="L19" s="88">
        <f>中間シート!L19</f>
        <v>0</v>
      </c>
      <c r="M19" s="88">
        <f>中間シート!M19</f>
        <v>0</v>
      </c>
      <c r="N19" s="90" t="str">
        <f>""</f>
        <v/>
      </c>
      <c r="O19" s="90" t="str">
        <f>""</f>
        <v/>
      </c>
      <c r="P19" s="90" t="str">
        <f>""</f>
        <v/>
      </c>
      <c r="Q19" s="91"/>
      <c r="R19" s="90" t="str">
        <f>IF(OR($I19=1,AND($I19=0,$L19=1)),中間シート!R19,"")</f>
        <v/>
      </c>
      <c r="S19" s="92" t="str">
        <f t="shared" si="2"/>
        <v/>
      </c>
      <c r="T19" s="90" t="str">
        <f>IF(OR($I19=1,AND($I19=0,$L19=1)),中間シート!T19,"")</f>
        <v/>
      </c>
      <c r="U19" s="92" t="str">
        <f>IF(OR($I19=1,AND($I19=0,$L19=1)),中間シート!U19,"")</f>
        <v/>
      </c>
      <c r="V19" s="92" t="str">
        <f>IF(OR($I19=1,AND($I19=0,$L19=1)),中間シート!V19,"")</f>
        <v/>
      </c>
      <c r="W19" s="92" t="str">
        <f>IF(OR($I19=1,AND($I19=0,$L19=1)),中間シート!W19,"")</f>
        <v/>
      </c>
      <c r="X19" s="92" t="str">
        <f>IF(OR($I19=1,AND($I19=0,$L19=1)),中間シート!X19,"")</f>
        <v/>
      </c>
      <c r="Y19" s="92" t="str">
        <f>IF(OR($I19=1,AND($I19=0,$L19=1)),中間シート!Y19,"")</f>
        <v/>
      </c>
      <c r="Z19" s="92" t="str">
        <f>IF(OR($I19=1,AND($I19=0,$L19=1)),中間シート!Z19,"")</f>
        <v/>
      </c>
      <c r="AA19" s="92" t="str">
        <f>IF(OR($I19=1,AND($I19=0,$L19=1)),中間シート!AA19,"")</f>
        <v/>
      </c>
      <c r="AB19" s="92" t="str">
        <f>IF(OR($I19=1,AND($I19=0,$L19=1)),中間シート!AB19,"")</f>
        <v/>
      </c>
      <c r="AC19" s="92" t="str">
        <f>IF(OR($I19=1,AND($I19=0,$L19=1)),中間シート!AC19,"")</f>
        <v/>
      </c>
      <c r="AD19" s="92" t="str">
        <f>IF(OR($I19=1,AND($I19=0,$L19=1)),中間シート!AD19,"")</f>
        <v/>
      </c>
      <c r="AE19" s="92" t="str">
        <f>IF(OR($I19=1,AND($I19=0,$L19=1)),中間シート!AE19,"")</f>
        <v/>
      </c>
      <c r="AF19" s="92" t="str">
        <f>IF(OR($I19=1,AND($I19=0,$L19=1)),中間シート!AF19,"")</f>
        <v/>
      </c>
      <c r="AG19" s="170"/>
      <c r="AH19" s="92" t="str">
        <f>IF(OR($I19=1,AND($I19=0,$L19=1)),中間シート!AH19,"")</f>
        <v/>
      </c>
      <c r="AI19" s="92" t="str">
        <f>IF(OR($I19=1,AND($I19=0,$L19=1)),中間シート!AI19,"")</f>
        <v/>
      </c>
      <c r="AJ19" s="92" t="str">
        <f>IF(OR($I19=1,AND($I19=0,$L19=1)),中間シート!AJ19,"")</f>
        <v/>
      </c>
      <c r="AK19" s="92" t="str">
        <f>IF(OR($I19=1,AND($I19=0,$L19=1)),中間シート!AK19,"")</f>
        <v/>
      </c>
      <c r="AL19" s="92" t="str">
        <f>IF(OR($I19=1,AND($I19=0,$L19=1)),中間シート!AL19,"")</f>
        <v/>
      </c>
      <c r="AM19" s="92" t="str">
        <f>IF($H19=1,中間シート!AM19,"")</f>
        <v/>
      </c>
      <c r="AN19" s="92" t="str">
        <f>IF($H19=1,中間シート!AN19,"")</f>
        <v/>
      </c>
      <c r="AO19" s="92" t="str">
        <f>IF($H19=1,中間シート!AO19,"")</f>
        <v/>
      </c>
      <c r="AP19" s="170"/>
      <c r="AQ19" s="170"/>
      <c r="AR19" s="92" t="str">
        <f>IF(OR($I19=1,AND($I19=0,$L19=1)),中間シート!AR19,"")</f>
        <v/>
      </c>
      <c r="AS19" s="92"/>
      <c r="AT19" s="92"/>
      <c r="AU19" s="92"/>
      <c r="AV19" s="92" t="str">
        <f>IF(OR($I19=1,AND($I19=0,$L19=1)),中間シート!AS19,"")</f>
        <v/>
      </c>
      <c r="AW19" s="92" t="str">
        <f>IF(OR($I19=1,AND($I19=0,$L19=1)),中間シート!AT19,"")</f>
        <v/>
      </c>
      <c r="AX19" s="92" t="str">
        <f>IF(OR($I19=1,AND($I19=0,$L19=1)),中間シート!AU19,"")</f>
        <v/>
      </c>
      <c r="AY19" s="92" t="str">
        <f>IF(OR($I19=1,AND($I19=0,$L19=1)),中間シート!AV19,"")</f>
        <v/>
      </c>
      <c r="AZ19" s="92" t="str">
        <f>IF(OR($I19=1,AND($I19=0,$L19=1)),中間シート!AW19,"")</f>
        <v/>
      </c>
      <c r="BA19" s="92" t="str">
        <f>IF(OR($I19=1,AND($I19=0,$L19=1)),中間シート!AX19,"")</f>
        <v/>
      </c>
      <c r="BB19" s="92" t="str">
        <f>IF(OR($I19=1,AND($I19=0,$L19=1)),中間シート!AY19,"")</f>
        <v/>
      </c>
      <c r="BC19" s="92" t="str">
        <f>IF(OR($I19=1,AND($I19=0,$L19=1)),中間シート!AZ19,"")</f>
        <v/>
      </c>
      <c r="BD19" s="89">
        <f t="shared" si="3"/>
        <v>0</v>
      </c>
    </row>
    <row r="20" spans="1:56" s="94" customFormat="1">
      <c r="A20" s="88">
        <f>中間シート!A20</f>
        <v>15</v>
      </c>
      <c r="B20" s="89">
        <f>中間シート!B20</f>
        <v>4</v>
      </c>
      <c r="C20" s="89" t="str">
        <f>中間シート!C20</f>
        <v/>
      </c>
      <c r="D20" s="89">
        <f>中間シート!D20</f>
        <v>0</v>
      </c>
      <c r="E20" s="89">
        <f>中間シート!E20</f>
        <v>1</v>
      </c>
      <c r="F20" s="89">
        <f>中間シート!F20</f>
        <v>0</v>
      </c>
      <c r="G20" s="89">
        <f>中間シート!G20</f>
        <v>3</v>
      </c>
      <c r="H20" s="89">
        <f>中間シート!H20</f>
        <v>0</v>
      </c>
      <c r="I20" s="89">
        <f>中間シート!I20</f>
        <v>0</v>
      </c>
      <c r="J20" s="89">
        <f>中間シート!J20</f>
        <v>0</v>
      </c>
      <c r="K20" s="89">
        <f>中間シート!K20</f>
        <v>0</v>
      </c>
      <c r="L20" s="88">
        <f>中間シート!L20</f>
        <v>0</v>
      </c>
      <c r="M20" s="88">
        <f>中間シート!M20</f>
        <v>0</v>
      </c>
      <c r="N20" s="90" t="str">
        <f>""</f>
        <v/>
      </c>
      <c r="O20" s="90" t="str">
        <f>""</f>
        <v/>
      </c>
      <c r="P20" s="90" t="str">
        <f>""</f>
        <v/>
      </c>
      <c r="Q20" s="91"/>
      <c r="R20" s="90" t="str">
        <f>IF(OR($I20=1,AND($I20=0,$L20=1)),中間シート!R20,"")</f>
        <v/>
      </c>
      <c r="S20" s="92" t="str">
        <f t="shared" si="2"/>
        <v/>
      </c>
      <c r="T20" s="90" t="str">
        <f>IF(OR($I20=1,AND($I20=0,$L20=1)),中間シート!T20,"")</f>
        <v/>
      </c>
      <c r="U20" s="92" t="str">
        <f>IF(OR($I20=1,AND($I20=0,$L20=1)),中間シート!U20,"")</f>
        <v/>
      </c>
      <c r="V20" s="92" t="str">
        <f>IF(OR($I20=1,AND($I20=0,$L20=1)),中間シート!V20,"")</f>
        <v/>
      </c>
      <c r="W20" s="92" t="str">
        <f>IF(OR($I20=1,AND($I20=0,$L20=1)),中間シート!W20,"")</f>
        <v/>
      </c>
      <c r="X20" s="92" t="str">
        <f>IF(OR($I20=1,AND($I20=0,$L20=1)),中間シート!X20,"")</f>
        <v/>
      </c>
      <c r="Y20" s="92" t="str">
        <f>IF(OR($I20=1,AND($I20=0,$L20=1)),中間シート!Y20,"")</f>
        <v/>
      </c>
      <c r="Z20" s="92" t="str">
        <f>IF(OR($I20=1,AND($I20=0,$L20=1)),中間シート!Z20,"")</f>
        <v/>
      </c>
      <c r="AA20" s="92" t="str">
        <f>IF(OR($I20=1,AND($I20=0,$L20=1)),中間シート!AA20,"")</f>
        <v/>
      </c>
      <c r="AB20" s="92" t="str">
        <f>IF(OR($I20=1,AND($I20=0,$L20=1)),中間シート!AB20,"")</f>
        <v/>
      </c>
      <c r="AC20" s="92" t="str">
        <f>IF(OR($I20=1,AND($I20=0,$L20=1)),中間シート!AC20,"")</f>
        <v/>
      </c>
      <c r="AD20" s="92" t="str">
        <f>IF(OR($I20=1,AND($I20=0,$L20=1)),中間シート!AD20,"")</f>
        <v/>
      </c>
      <c r="AE20" s="92" t="str">
        <f>IF(OR($I20=1,AND($I20=0,$L20=1)),中間シート!AE20,"")</f>
        <v/>
      </c>
      <c r="AF20" s="92" t="str">
        <f>IF(OR($I20=1,AND($I20=0,$L20=1)),中間シート!AF20,"")</f>
        <v/>
      </c>
      <c r="AG20" s="170"/>
      <c r="AH20" s="92" t="str">
        <f>IF(OR($I20=1,AND($I20=0,$L20=1)),中間シート!AH20,"")</f>
        <v/>
      </c>
      <c r="AI20" s="92" t="str">
        <f>IF(OR($I20=1,AND($I20=0,$L20=1)),中間シート!AI20,"")</f>
        <v/>
      </c>
      <c r="AJ20" s="92" t="str">
        <f>IF(OR($I20=1,AND($I20=0,$L20=1)),中間シート!AJ20,"")</f>
        <v/>
      </c>
      <c r="AK20" s="92" t="str">
        <f>IF(OR($I20=1,AND($I20=0,$L20=1)),中間シート!AK20,"")</f>
        <v/>
      </c>
      <c r="AL20" s="92" t="str">
        <f>IF(OR($I20=1,AND($I20=0,$L20=1)),中間シート!AL20,"")</f>
        <v/>
      </c>
      <c r="AM20" s="92" t="str">
        <f>IF($H20=1,中間シート!AM20,"")</f>
        <v/>
      </c>
      <c r="AN20" s="92" t="str">
        <f>IF($H20=1,中間シート!AN20,"")</f>
        <v/>
      </c>
      <c r="AO20" s="92" t="str">
        <f>IF($H20=1,中間シート!AO20,"")</f>
        <v/>
      </c>
      <c r="AP20" s="170"/>
      <c r="AQ20" s="170"/>
      <c r="AR20" s="92" t="str">
        <f>IF(OR($I20=1,AND($I20=0,$L20=1)),中間シート!AR20,"")</f>
        <v/>
      </c>
      <c r="AS20" s="92"/>
      <c r="AT20" s="92"/>
      <c r="AU20" s="92"/>
      <c r="AV20" s="92" t="str">
        <f>IF(OR($I20=1,AND($I20=0,$L20=1)),中間シート!AS20,"")</f>
        <v/>
      </c>
      <c r="AW20" s="92" t="str">
        <f>IF(OR($I20=1,AND($I20=0,$L20=1)),中間シート!AT20,"")</f>
        <v/>
      </c>
      <c r="AX20" s="92" t="str">
        <f>IF(OR($I20=1,AND($I20=0,$L20=1)),中間シート!AU20,"")</f>
        <v/>
      </c>
      <c r="AY20" s="92" t="str">
        <f>IF(OR($I20=1,AND($I20=0,$L20=1)),中間シート!AV20,"")</f>
        <v/>
      </c>
      <c r="AZ20" s="92" t="str">
        <f>IF(OR($I20=1,AND($I20=0,$L20=1)),中間シート!AW20,"")</f>
        <v/>
      </c>
      <c r="BA20" s="92" t="str">
        <f>IF(OR($I20=1,AND($I20=0,$L20=1)),中間シート!AX20,"")</f>
        <v/>
      </c>
      <c r="BB20" s="92" t="str">
        <f>IF(OR($I20=1,AND($I20=0,$L20=1)),中間シート!AY20,"")</f>
        <v/>
      </c>
      <c r="BC20" s="92" t="str">
        <f>IF(OR($I20=1,AND($I20=0,$L20=1)),中間シート!AZ20,"")</f>
        <v/>
      </c>
      <c r="BD20" s="89">
        <f t="shared" si="3"/>
        <v>0</v>
      </c>
    </row>
    <row r="21" spans="1:56" s="94" customFormat="1">
      <c r="A21" s="88">
        <f>中間シート!A21</f>
        <v>16</v>
      </c>
      <c r="B21" s="89">
        <f>中間シート!B21</f>
        <v>4</v>
      </c>
      <c r="C21" s="89" t="str">
        <f>中間シート!C21</f>
        <v/>
      </c>
      <c r="D21" s="89">
        <f>中間シート!D21</f>
        <v>0</v>
      </c>
      <c r="E21" s="89">
        <f>中間シート!E21</f>
        <v>1</v>
      </c>
      <c r="F21" s="89">
        <f>中間シート!F21</f>
        <v>0</v>
      </c>
      <c r="G21" s="89">
        <f>中間シート!G21</f>
        <v>4</v>
      </c>
      <c r="H21" s="89">
        <f>中間シート!H21</f>
        <v>0</v>
      </c>
      <c r="I21" s="89">
        <f>中間シート!I21</f>
        <v>0</v>
      </c>
      <c r="J21" s="89">
        <f>中間シート!J21</f>
        <v>0</v>
      </c>
      <c r="K21" s="89">
        <f>中間シート!K21</f>
        <v>0</v>
      </c>
      <c r="L21" s="88">
        <f>中間シート!L21</f>
        <v>0</v>
      </c>
      <c r="M21" s="88">
        <f>中間シート!M21</f>
        <v>0</v>
      </c>
      <c r="N21" s="90" t="str">
        <f>""</f>
        <v/>
      </c>
      <c r="O21" s="90" t="str">
        <f>""</f>
        <v/>
      </c>
      <c r="P21" s="90" t="str">
        <f>""</f>
        <v/>
      </c>
      <c r="Q21" s="91"/>
      <c r="R21" s="90" t="str">
        <f>IF(OR($I21=1,AND($I21=0,$L21=1)),中間シート!R21,"")</f>
        <v/>
      </c>
      <c r="S21" s="92" t="str">
        <f t="shared" si="2"/>
        <v/>
      </c>
      <c r="T21" s="90" t="str">
        <f>IF(OR($I21=1,AND($I21=0,$L21=1)),中間シート!T21,"")</f>
        <v/>
      </c>
      <c r="U21" s="92" t="str">
        <f>IF(OR($I21=1,AND($I21=0,$L21=1)),中間シート!U21,"")</f>
        <v/>
      </c>
      <c r="V21" s="92" t="str">
        <f>IF(OR($I21=1,AND($I21=0,$L21=1)),中間シート!V21,"")</f>
        <v/>
      </c>
      <c r="W21" s="92" t="str">
        <f>IF(OR($I21=1,AND($I21=0,$L21=1)),中間シート!W21,"")</f>
        <v/>
      </c>
      <c r="X21" s="92" t="str">
        <f>IF(OR($I21=1,AND($I21=0,$L21=1)),中間シート!X21,"")</f>
        <v/>
      </c>
      <c r="Y21" s="92" t="str">
        <f>IF(OR($I21=1,AND($I21=0,$L21=1)),中間シート!Y21,"")</f>
        <v/>
      </c>
      <c r="Z21" s="92" t="str">
        <f>IF(OR($I21=1,AND($I21=0,$L21=1)),中間シート!Z21,"")</f>
        <v/>
      </c>
      <c r="AA21" s="92" t="str">
        <f>IF(OR($I21=1,AND($I21=0,$L21=1)),中間シート!AA21,"")</f>
        <v/>
      </c>
      <c r="AB21" s="92" t="str">
        <f>IF(OR($I21=1,AND($I21=0,$L21=1)),中間シート!AB21,"")</f>
        <v/>
      </c>
      <c r="AC21" s="92" t="str">
        <f>IF(OR($I21=1,AND($I21=0,$L21=1)),中間シート!AC21,"")</f>
        <v/>
      </c>
      <c r="AD21" s="92" t="str">
        <f>IF(OR($I21=1,AND($I21=0,$L21=1)),中間シート!AD21,"")</f>
        <v/>
      </c>
      <c r="AE21" s="92" t="str">
        <f>IF(OR($I21=1,AND($I21=0,$L21=1)),中間シート!AE21,"")</f>
        <v/>
      </c>
      <c r="AF21" s="92" t="str">
        <f>IF(OR($I21=1,AND($I21=0,$L21=1)),中間シート!AF21,"")</f>
        <v/>
      </c>
      <c r="AG21" s="170"/>
      <c r="AH21" s="92" t="str">
        <f>IF(OR($I21=1,AND($I21=0,$L21=1)),中間シート!AH21,"")</f>
        <v/>
      </c>
      <c r="AI21" s="92" t="str">
        <f>IF(OR($I21=1,AND($I21=0,$L21=1)),中間シート!AI21,"")</f>
        <v/>
      </c>
      <c r="AJ21" s="92" t="str">
        <f>IF(OR($I21=1,AND($I21=0,$L21=1)),中間シート!AJ21,"")</f>
        <v/>
      </c>
      <c r="AK21" s="92" t="str">
        <f>IF(OR($I21=1,AND($I21=0,$L21=1)),中間シート!AK21,"")</f>
        <v/>
      </c>
      <c r="AL21" s="92" t="str">
        <f>IF(OR($I21=1,AND($I21=0,$L21=1)),中間シート!AL21,"")</f>
        <v/>
      </c>
      <c r="AM21" s="92" t="str">
        <f>IF($H21=1,中間シート!AM21,"")</f>
        <v/>
      </c>
      <c r="AN21" s="92" t="str">
        <f>IF($H21=1,中間シート!AN21,"")</f>
        <v/>
      </c>
      <c r="AO21" s="92" t="str">
        <f>IF($H21=1,中間シート!AO21,"")</f>
        <v/>
      </c>
      <c r="AP21" s="170"/>
      <c r="AQ21" s="170"/>
      <c r="AR21" s="92" t="str">
        <f>IF(OR($I21=1,AND($I21=0,$L21=1)),中間シート!AR21,"")</f>
        <v/>
      </c>
      <c r="AS21" s="92"/>
      <c r="AT21" s="92"/>
      <c r="AU21" s="92"/>
      <c r="AV21" s="92" t="str">
        <f>IF(OR($I21=1,AND($I21=0,$L21=1)),中間シート!AS21,"")</f>
        <v/>
      </c>
      <c r="AW21" s="92" t="str">
        <f>IF(OR($I21=1,AND($I21=0,$L21=1)),中間シート!AT21,"")</f>
        <v/>
      </c>
      <c r="AX21" s="92" t="str">
        <f>IF(OR($I21=1,AND($I21=0,$L21=1)),中間シート!AU21,"")</f>
        <v/>
      </c>
      <c r="AY21" s="92" t="str">
        <f>IF(OR($I21=1,AND($I21=0,$L21=1)),中間シート!AV21,"")</f>
        <v/>
      </c>
      <c r="AZ21" s="92" t="str">
        <f>IF(OR($I21=1,AND($I21=0,$L21=1)),中間シート!AW21,"")</f>
        <v/>
      </c>
      <c r="BA21" s="92" t="str">
        <f>IF(OR($I21=1,AND($I21=0,$L21=1)),中間シート!AX21,"")</f>
        <v/>
      </c>
      <c r="BB21" s="92" t="str">
        <f>IF(OR($I21=1,AND($I21=0,$L21=1)),中間シート!AY21,"")</f>
        <v/>
      </c>
      <c r="BC21" s="92" t="str">
        <f>IF(OR($I21=1,AND($I21=0,$L21=1)),中間シート!AZ21,"")</f>
        <v/>
      </c>
      <c r="BD21" s="89">
        <f t="shared" si="3"/>
        <v>0</v>
      </c>
    </row>
    <row r="22" spans="1:56" s="101" customFormat="1">
      <c r="A22" s="95">
        <f>中間シート!A22</f>
        <v>17</v>
      </c>
      <c r="B22" s="96">
        <f>中間シート!B22</f>
        <v>5</v>
      </c>
      <c r="C22" s="96" t="str">
        <f>中間シート!C22</f>
        <v/>
      </c>
      <c r="D22" s="96">
        <f>中間シート!D22</f>
        <v>0</v>
      </c>
      <c r="E22" s="96">
        <f>中間シート!E22</f>
        <v>1</v>
      </c>
      <c r="F22" s="96">
        <f>中間シート!F22</f>
        <v>0</v>
      </c>
      <c r="G22" s="96">
        <f>中間シート!G22</f>
        <v>1</v>
      </c>
      <c r="H22" s="96">
        <f>中間シート!H22</f>
        <v>0</v>
      </c>
      <c r="I22" s="96">
        <f>中間シート!I22</f>
        <v>0</v>
      </c>
      <c r="J22" s="96">
        <f>中間シート!J22</f>
        <v>0</v>
      </c>
      <c r="K22" s="96">
        <f>中間シート!K22</f>
        <v>0</v>
      </c>
      <c r="L22" s="95">
        <f>中間シート!L22</f>
        <v>0</v>
      </c>
      <c r="M22" s="95">
        <f>中間シート!M22</f>
        <v>0</v>
      </c>
      <c r="N22" s="97" t="str">
        <f>""</f>
        <v/>
      </c>
      <c r="O22" s="97" t="str">
        <f>""</f>
        <v/>
      </c>
      <c r="P22" s="97" t="str">
        <f>""</f>
        <v/>
      </c>
      <c r="Q22" s="98"/>
      <c r="R22" s="97" t="str">
        <f>IF(OR($I22=1,AND($I22=0,$L22=1)),中間シート!R22,"")</f>
        <v/>
      </c>
      <c r="S22" s="99" t="str">
        <f t="shared" si="2"/>
        <v/>
      </c>
      <c r="T22" s="97" t="str">
        <f>IF(OR($I22=1,AND($I22=0,$L22=1)),中間シート!T22,"")</f>
        <v/>
      </c>
      <c r="U22" s="99" t="str">
        <f>IF(OR($I22=1,AND($I22=0,$L22=1)),中間シート!U22,"")</f>
        <v/>
      </c>
      <c r="V22" s="99" t="str">
        <f>IF(OR($I22=1,AND($I22=0,$L22=1)),中間シート!V22,"")</f>
        <v/>
      </c>
      <c r="W22" s="99" t="str">
        <f>IF(OR($I22=1,AND($I22=0,$L22=1)),中間シート!W22,"")</f>
        <v/>
      </c>
      <c r="X22" s="99" t="str">
        <f>IF(OR($I22=1,AND($I22=0,$L22=1)),中間シート!X22,"")</f>
        <v/>
      </c>
      <c r="Y22" s="99" t="str">
        <f>IF(OR($I22=1,AND($I22=0,$L22=1)),中間シート!Y22,"")</f>
        <v/>
      </c>
      <c r="Z22" s="99" t="str">
        <f>IF(OR($I22=1,AND($I22=0,$L22=1)),中間シート!Z22,"")</f>
        <v/>
      </c>
      <c r="AA22" s="99" t="str">
        <f>IF(OR($I22=1,AND($I22=0,$L22=1)),中間シート!AA22,"")</f>
        <v/>
      </c>
      <c r="AB22" s="99" t="str">
        <f>IF(OR($I22=1,AND($I22=0,$L22=1)),中間シート!AB22,"")</f>
        <v/>
      </c>
      <c r="AC22" s="99" t="str">
        <f>IF(OR($I22=1,AND($I22=0,$L22=1)),中間シート!AC22,"")</f>
        <v/>
      </c>
      <c r="AD22" s="99" t="str">
        <f>IF(OR($I22=1,AND($I22=0,$L22=1)),中間シート!AD22,"")</f>
        <v/>
      </c>
      <c r="AE22" s="99" t="str">
        <f>IF(OR($I22=1,AND($I22=0,$L22=1)),中間シート!AE22,"")</f>
        <v/>
      </c>
      <c r="AF22" s="99" t="str">
        <f>IF(OR($I22=1,AND($I22=0,$L22=1)),中間シート!AF22,"")</f>
        <v/>
      </c>
      <c r="AG22" s="170"/>
      <c r="AH22" s="99" t="str">
        <f>IF(OR($I22=1,AND($I22=0,$L22=1)),中間シート!AH22,"")</f>
        <v/>
      </c>
      <c r="AI22" s="99" t="str">
        <f>IF(OR($I22=1,AND($I22=0,$L22=1)),中間シート!AI22,"")</f>
        <v/>
      </c>
      <c r="AJ22" s="99" t="str">
        <f>IF(OR($I22=1,AND($I22=0,$L22=1)),中間シート!AJ22,"")</f>
        <v/>
      </c>
      <c r="AK22" s="99" t="str">
        <f>IF(OR($I22=1,AND($I22=0,$L22=1)),中間シート!AK22,"")</f>
        <v/>
      </c>
      <c r="AL22" s="99" t="str">
        <f>IF(OR($I22=1,AND($I22=0,$L22=1)),中間シート!AL22,"")</f>
        <v/>
      </c>
      <c r="AM22" s="99" t="str">
        <f>IF($H22=1,中間シート!AM22,"")</f>
        <v/>
      </c>
      <c r="AN22" s="99" t="str">
        <f>IF($H22=1,中間シート!AN22,"")</f>
        <v/>
      </c>
      <c r="AO22" s="99" t="str">
        <f>IF($H22=1,中間シート!AO22,"")</f>
        <v/>
      </c>
      <c r="AP22" s="170"/>
      <c r="AQ22" s="170"/>
      <c r="AR22" s="99" t="str">
        <f>IF(OR($I22=1,AND($I22=0,$L22=1)),中間シート!AR22,"")</f>
        <v/>
      </c>
      <c r="AS22" s="99"/>
      <c r="AT22" s="99"/>
      <c r="AU22" s="99"/>
      <c r="AV22" s="99" t="str">
        <f>IF(OR($I22=1,AND($I22=0,$L22=1)),中間シート!AS22,"")</f>
        <v/>
      </c>
      <c r="AW22" s="99" t="str">
        <f>IF(OR($I22=1,AND($I22=0,$L22=1)),中間シート!AT22,"")</f>
        <v/>
      </c>
      <c r="AX22" s="99" t="str">
        <f>IF(OR($I22=1,AND($I22=0,$L22=1)),中間シート!AU22,"")</f>
        <v/>
      </c>
      <c r="AY22" s="99" t="str">
        <f>IF(OR($I22=1,AND($I22=0,$L22=1)),中間シート!AV22,"")</f>
        <v/>
      </c>
      <c r="AZ22" s="99" t="str">
        <f>IF(OR($I22=1,AND($I22=0,$L22=1)),中間シート!AW22,"")</f>
        <v/>
      </c>
      <c r="BA22" s="99" t="str">
        <f>IF(OR($I22=1,AND($I22=0,$L22=1)),中間シート!AX22,"")</f>
        <v/>
      </c>
      <c r="BB22" s="99" t="str">
        <f>IF(OR($I22=1,AND($I22=0,$L22=1)),中間シート!AY22,"")</f>
        <v/>
      </c>
      <c r="BC22" s="99" t="str">
        <f>IF(OR($I22=1,AND($I22=0,$L22=1)),中間シート!AZ22,"")</f>
        <v/>
      </c>
      <c r="BD22" s="96">
        <f t="shared" si="3"/>
        <v>0</v>
      </c>
    </row>
    <row r="23" spans="1:56" s="101" customFormat="1">
      <c r="A23" s="95">
        <f>中間シート!A23</f>
        <v>18</v>
      </c>
      <c r="B23" s="96">
        <f>中間シート!B23</f>
        <v>5</v>
      </c>
      <c r="C23" s="96" t="str">
        <f>中間シート!C23</f>
        <v/>
      </c>
      <c r="D23" s="96">
        <f>中間シート!D23</f>
        <v>0</v>
      </c>
      <c r="E23" s="96">
        <f>中間シート!E23</f>
        <v>1</v>
      </c>
      <c r="F23" s="96">
        <f>中間シート!F23</f>
        <v>0</v>
      </c>
      <c r="G23" s="96">
        <f>中間シート!G23</f>
        <v>2</v>
      </c>
      <c r="H23" s="96">
        <f>中間シート!H23</f>
        <v>0</v>
      </c>
      <c r="I23" s="96">
        <f>中間シート!I23</f>
        <v>0</v>
      </c>
      <c r="J23" s="96">
        <f>中間シート!J23</f>
        <v>0</v>
      </c>
      <c r="K23" s="96">
        <f>中間シート!K23</f>
        <v>0</v>
      </c>
      <c r="L23" s="95">
        <f>中間シート!L23</f>
        <v>0</v>
      </c>
      <c r="M23" s="95">
        <f>中間シート!M23</f>
        <v>0</v>
      </c>
      <c r="N23" s="97" t="str">
        <f>""</f>
        <v/>
      </c>
      <c r="O23" s="97" t="str">
        <f>""</f>
        <v/>
      </c>
      <c r="P23" s="97" t="str">
        <f>""</f>
        <v/>
      </c>
      <c r="Q23" s="98"/>
      <c r="R23" s="97" t="str">
        <f>IF(OR($I23=1,AND($I23=0,$L23=1)),中間シート!R23,"")</f>
        <v/>
      </c>
      <c r="S23" s="99" t="str">
        <f t="shared" si="2"/>
        <v/>
      </c>
      <c r="T23" s="97" t="str">
        <f>IF(OR($I23=1,AND($I23=0,$L23=1)),中間シート!T23,"")</f>
        <v/>
      </c>
      <c r="U23" s="99" t="str">
        <f>IF(OR($I23=1,AND($I23=0,$L23=1)),中間シート!U23,"")</f>
        <v/>
      </c>
      <c r="V23" s="99" t="str">
        <f>IF(OR($I23=1,AND($I23=0,$L23=1)),中間シート!V23,"")</f>
        <v/>
      </c>
      <c r="W23" s="99" t="str">
        <f>IF(OR($I23=1,AND($I23=0,$L23=1)),中間シート!W23,"")</f>
        <v/>
      </c>
      <c r="X23" s="99" t="str">
        <f>IF(OR($I23=1,AND($I23=0,$L23=1)),中間シート!X23,"")</f>
        <v/>
      </c>
      <c r="Y23" s="99" t="str">
        <f>IF(OR($I23=1,AND($I23=0,$L23=1)),中間シート!Y23,"")</f>
        <v/>
      </c>
      <c r="Z23" s="99" t="str">
        <f>IF(OR($I23=1,AND($I23=0,$L23=1)),中間シート!Z23,"")</f>
        <v/>
      </c>
      <c r="AA23" s="99" t="str">
        <f>IF(OR($I23=1,AND($I23=0,$L23=1)),中間シート!AA23,"")</f>
        <v/>
      </c>
      <c r="AB23" s="99" t="str">
        <f>IF(OR($I23=1,AND($I23=0,$L23=1)),中間シート!AB23,"")</f>
        <v/>
      </c>
      <c r="AC23" s="99" t="str">
        <f>IF(OR($I23=1,AND($I23=0,$L23=1)),中間シート!AC23,"")</f>
        <v/>
      </c>
      <c r="AD23" s="99" t="str">
        <f>IF(OR($I23=1,AND($I23=0,$L23=1)),中間シート!AD23,"")</f>
        <v/>
      </c>
      <c r="AE23" s="99" t="str">
        <f>IF(OR($I23=1,AND($I23=0,$L23=1)),中間シート!AE23,"")</f>
        <v/>
      </c>
      <c r="AF23" s="99" t="str">
        <f>IF(OR($I23=1,AND($I23=0,$L23=1)),中間シート!AF23,"")</f>
        <v/>
      </c>
      <c r="AG23" s="170"/>
      <c r="AH23" s="99" t="str">
        <f>IF(OR($I23=1,AND($I23=0,$L23=1)),中間シート!AH23,"")</f>
        <v/>
      </c>
      <c r="AI23" s="99" t="str">
        <f>IF(OR($I23=1,AND($I23=0,$L23=1)),中間シート!AI23,"")</f>
        <v/>
      </c>
      <c r="AJ23" s="99" t="str">
        <f>IF(OR($I23=1,AND($I23=0,$L23=1)),中間シート!AJ23,"")</f>
        <v/>
      </c>
      <c r="AK23" s="99" t="str">
        <f>IF(OR($I23=1,AND($I23=0,$L23=1)),中間シート!AK23,"")</f>
        <v/>
      </c>
      <c r="AL23" s="99" t="str">
        <f>IF(OR($I23=1,AND($I23=0,$L23=1)),中間シート!AL23,"")</f>
        <v/>
      </c>
      <c r="AM23" s="99" t="str">
        <f>IF($H23=1,中間シート!AM23,"")</f>
        <v/>
      </c>
      <c r="AN23" s="99" t="str">
        <f>IF($H23=1,中間シート!AN23,"")</f>
        <v/>
      </c>
      <c r="AO23" s="99" t="str">
        <f>IF($H23=1,中間シート!AO23,"")</f>
        <v/>
      </c>
      <c r="AP23" s="170"/>
      <c r="AQ23" s="170"/>
      <c r="AR23" s="99" t="str">
        <f>IF(OR($I23=1,AND($I23=0,$L23=1)),中間シート!AR23,"")</f>
        <v/>
      </c>
      <c r="AS23" s="99"/>
      <c r="AT23" s="99"/>
      <c r="AU23" s="99"/>
      <c r="AV23" s="99" t="str">
        <f>IF(OR($I23=1,AND($I23=0,$L23=1)),中間シート!AS23,"")</f>
        <v/>
      </c>
      <c r="AW23" s="99" t="str">
        <f>IF(OR($I23=1,AND($I23=0,$L23=1)),中間シート!AT23,"")</f>
        <v/>
      </c>
      <c r="AX23" s="99" t="str">
        <f>IF(OR($I23=1,AND($I23=0,$L23=1)),中間シート!AU23,"")</f>
        <v/>
      </c>
      <c r="AY23" s="99" t="str">
        <f>IF(OR($I23=1,AND($I23=0,$L23=1)),中間シート!AV23,"")</f>
        <v/>
      </c>
      <c r="AZ23" s="99" t="str">
        <f>IF(OR($I23=1,AND($I23=0,$L23=1)),中間シート!AW23,"")</f>
        <v/>
      </c>
      <c r="BA23" s="99" t="str">
        <f>IF(OR($I23=1,AND($I23=0,$L23=1)),中間シート!AX23,"")</f>
        <v/>
      </c>
      <c r="BB23" s="99" t="str">
        <f>IF(OR($I23=1,AND($I23=0,$L23=1)),中間シート!AY23,"")</f>
        <v/>
      </c>
      <c r="BC23" s="99" t="str">
        <f>IF(OR($I23=1,AND($I23=0,$L23=1)),中間シート!AZ23,"")</f>
        <v/>
      </c>
      <c r="BD23" s="96">
        <f t="shared" si="3"/>
        <v>0</v>
      </c>
    </row>
    <row r="24" spans="1:56" s="101" customFormat="1">
      <c r="A24" s="95">
        <f>中間シート!A24</f>
        <v>19</v>
      </c>
      <c r="B24" s="96">
        <f>中間シート!B24</f>
        <v>5</v>
      </c>
      <c r="C24" s="96" t="str">
        <f>中間シート!C24</f>
        <v/>
      </c>
      <c r="D24" s="96">
        <f>中間シート!D24</f>
        <v>0</v>
      </c>
      <c r="E24" s="96">
        <f>中間シート!E24</f>
        <v>1</v>
      </c>
      <c r="F24" s="96">
        <f>中間シート!F24</f>
        <v>0</v>
      </c>
      <c r="G24" s="96">
        <f>中間シート!G24</f>
        <v>3</v>
      </c>
      <c r="H24" s="96">
        <f>中間シート!H24</f>
        <v>0</v>
      </c>
      <c r="I24" s="96">
        <f>中間シート!I24</f>
        <v>0</v>
      </c>
      <c r="J24" s="96">
        <f>中間シート!J24</f>
        <v>0</v>
      </c>
      <c r="K24" s="96">
        <f>中間シート!K24</f>
        <v>0</v>
      </c>
      <c r="L24" s="95">
        <f>中間シート!L24</f>
        <v>0</v>
      </c>
      <c r="M24" s="95">
        <f>中間シート!M24</f>
        <v>0</v>
      </c>
      <c r="N24" s="97" t="str">
        <f>""</f>
        <v/>
      </c>
      <c r="O24" s="97" t="str">
        <f>""</f>
        <v/>
      </c>
      <c r="P24" s="97" t="str">
        <f>""</f>
        <v/>
      </c>
      <c r="Q24" s="98"/>
      <c r="R24" s="97" t="str">
        <f>IF(OR($I24=1,AND($I24=0,$L24=1)),中間シート!R24,"")</f>
        <v/>
      </c>
      <c r="S24" s="99" t="str">
        <f t="shared" si="2"/>
        <v/>
      </c>
      <c r="T24" s="97" t="str">
        <f>IF(OR($I24=1,AND($I24=0,$L24=1)),中間シート!T24,"")</f>
        <v/>
      </c>
      <c r="U24" s="99" t="str">
        <f>IF(OR($I24=1,AND($I24=0,$L24=1)),中間シート!U24,"")</f>
        <v/>
      </c>
      <c r="V24" s="99" t="str">
        <f>IF(OR($I24=1,AND($I24=0,$L24=1)),中間シート!V24,"")</f>
        <v/>
      </c>
      <c r="W24" s="99" t="str">
        <f>IF(OR($I24=1,AND($I24=0,$L24=1)),中間シート!W24,"")</f>
        <v/>
      </c>
      <c r="X24" s="99" t="str">
        <f>IF(OR($I24=1,AND($I24=0,$L24=1)),中間シート!X24,"")</f>
        <v/>
      </c>
      <c r="Y24" s="99" t="str">
        <f>IF(OR($I24=1,AND($I24=0,$L24=1)),中間シート!Y24,"")</f>
        <v/>
      </c>
      <c r="Z24" s="99" t="str">
        <f>IF(OR($I24=1,AND($I24=0,$L24=1)),中間シート!Z24,"")</f>
        <v/>
      </c>
      <c r="AA24" s="99" t="str">
        <f>IF(OR($I24=1,AND($I24=0,$L24=1)),中間シート!AA24,"")</f>
        <v/>
      </c>
      <c r="AB24" s="99" t="str">
        <f>IF(OR($I24=1,AND($I24=0,$L24=1)),中間シート!AB24,"")</f>
        <v/>
      </c>
      <c r="AC24" s="99" t="str">
        <f>IF(OR($I24=1,AND($I24=0,$L24=1)),中間シート!AC24,"")</f>
        <v/>
      </c>
      <c r="AD24" s="99" t="str">
        <f>IF(OR($I24=1,AND($I24=0,$L24=1)),中間シート!AD24,"")</f>
        <v/>
      </c>
      <c r="AE24" s="99" t="str">
        <f>IF(OR($I24=1,AND($I24=0,$L24=1)),中間シート!AE24,"")</f>
        <v/>
      </c>
      <c r="AF24" s="99" t="str">
        <f>IF(OR($I24=1,AND($I24=0,$L24=1)),中間シート!AF24,"")</f>
        <v/>
      </c>
      <c r="AG24" s="170"/>
      <c r="AH24" s="99" t="str">
        <f>IF(OR($I24=1,AND($I24=0,$L24=1)),中間シート!AH24,"")</f>
        <v/>
      </c>
      <c r="AI24" s="99" t="str">
        <f>IF(OR($I24=1,AND($I24=0,$L24=1)),中間シート!AI24,"")</f>
        <v/>
      </c>
      <c r="AJ24" s="99" t="str">
        <f>IF(OR($I24=1,AND($I24=0,$L24=1)),中間シート!AJ24,"")</f>
        <v/>
      </c>
      <c r="AK24" s="99" t="str">
        <f>IF(OR($I24=1,AND($I24=0,$L24=1)),中間シート!AK24,"")</f>
        <v/>
      </c>
      <c r="AL24" s="99" t="str">
        <f>IF(OR($I24=1,AND($I24=0,$L24=1)),中間シート!AL24,"")</f>
        <v/>
      </c>
      <c r="AM24" s="99" t="str">
        <f>IF($H24=1,中間シート!AM24,"")</f>
        <v/>
      </c>
      <c r="AN24" s="99" t="str">
        <f>IF($H24=1,中間シート!AN24,"")</f>
        <v/>
      </c>
      <c r="AO24" s="99" t="str">
        <f>IF($H24=1,中間シート!AO24,"")</f>
        <v/>
      </c>
      <c r="AP24" s="170"/>
      <c r="AQ24" s="170"/>
      <c r="AR24" s="99" t="str">
        <f>IF(OR($I24=1,AND($I24=0,$L24=1)),中間シート!AR24,"")</f>
        <v/>
      </c>
      <c r="AS24" s="99"/>
      <c r="AT24" s="99"/>
      <c r="AU24" s="99"/>
      <c r="AV24" s="99" t="str">
        <f>IF(OR($I24=1,AND($I24=0,$L24=1)),中間シート!AS24,"")</f>
        <v/>
      </c>
      <c r="AW24" s="99" t="str">
        <f>IF(OR($I24=1,AND($I24=0,$L24=1)),中間シート!AT24,"")</f>
        <v/>
      </c>
      <c r="AX24" s="99" t="str">
        <f>IF(OR($I24=1,AND($I24=0,$L24=1)),中間シート!AU24,"")</f>
        <v/>
      </c>
      <c r="AY24" s="99" t="str">
        <f>IF(OR($I24=1,AND($I24=0,$L24=1)),中間シート!AV24,"")</f>
        <v/>
      </c>
      <c r="AZ24" s="99" t="str">
        <f>IF(OR($I24=1,AND($I24=0,$L24=1)),中間シート!AW24,"")</f>
        <v/>
      </c>
      <c r="BA24" s="99" t="str">
        <f>IF(OR($I24=1,AND($I24=0,$L24=1)),中間シート!AX24,"")</f>
        <v/>
      </c>
      <c r="BB24" s="99" t="str">
        <f>IF(OR($I24=1,AND($I24=0,$L24=1)),中間シート!AY24,"")</f>
        <v/>
      </c>
      <c r="BC24" s="99" t="str">
        <f>IF(OR($I24=1,AND($I24=0,$L24=1)),中間シート!AZ24,"")</f>
        <v/>
      </c>
      <c r="BD24" s="96">
        <f t="shared" si="3"/>
        <v>0</v>
      </c>
    </row>
    <row r="25" spans="1:56" s="101" customFormat="1">
      <c r="A25" s="95">
        <f>中間シート!A25</f>
        <v>20</v>
      </c>
      <c r="B25" s="96">
        <f>中間シート!B25</f>
        <v>5</v>
      </c>
      <c r="C25" s="96" t="str">
        <f>中間シート!C25</f>
        <v/>
      </c>
      <c r="D25" s="96">
        <f>中間シート!D25</f>
        <v>0</v>
      </c>
      <c r="E25" s="96">
        <f>中間シート!E25</f>
        <v>1</v>
      </c>
      <c r="F25" s="96">
        <f>中間シート!F25</f>
        <v>0</v>
      </c>
      <c r="G25" s="96">
        <f>中間シート!G25</f>
        <v>4</v>
      </c>
      <c r="H25" s="96">
        <f>中間シート!H25</f>
        <v>0</v>
      </c>
      <c r="I25" s="96">
        <f>中間シート!I25</f>
        <v>0</v>
      </c>
      <c r="J25" s="96">
        <f>中間シート!J25</f>
        <v>0</v>
      </c>
      <c r="K25" s="96">
        <f>中間シート!K25</f>
        <v>0</v>
      </c>
      <c r="L25" s="95">
        <f>中間シート!L25</f>
        <v>0</v>
      </c>
      <c r="M25" s="95">
        <f>中間シート!M25</f>
        <v>0</v>
      </c>
      <c r="N25" s="97" t="str">
        <f>""</f>
        <v/>
      </c>
      <c r="O25" s="97" t="str">
        <f>""</f>
        <v/>
      </c>
      <c r="P25" s="97" t="str">
        <f>""</f>
        <v/>
      </c>
      <c r="Q25" s="98"/>
      <c r="R25" s="97" t="str">
        <f>IF(OR($I25=1,AND($I25=0,$L25=1)),中間シート!R25,"")</f>
        <v/>
      </c>
      <c r="S25" s="99" t="str">
        <f t="shared" si="2"/>
        <v/>
      </c>
      <c r="T25" s="97" t="str">
        <f>IF(OR($I25=1,AND($I25=0,$L25=1)),中間シート!T25,"")</f>
        <v/>
      </c>
      <c r="U25" s="99" t="str">
        <f>IF(OR($I25=1,AND($I25=0,$L25=1)),中間シート!U25,"")</f>
        <v/>
      </c>
      <c r="V25" s="99" t="str">
        <f>IF(OR($I25=1,AND($I25=0,$L25=1)),中間シート!V25,"")</f>
        <v/>
      </c>
      <c r="W25" s="99" t="str">
        <f>IF(OR($I25=1,AND($I25=0,$L25=1)),中間シート!W25,"")</f>
        <v/>
      </c>
      <c r="X25" s="99" t="str">
        <f>IF(OR($I25=1,AND($I25=0,$L25=1)),中間シート!X25,"")</f>
        <v/>
      </c>
      <c r="Y25" s="99" t="str">
        <f>IF(OR($I25=1,AND($I25=0,$L25=1)),中間シート!Y25,"")</f>
        <v/>
      </c>
      <c r="Z25" s="99" t="str">
        <f>IF(OR($I25=1,AND($I25=0,$L25=1)),中間シート!Z25,"")</f>
        <v/>
      </c>
      <c r="AA25" s="99" t="str">
        <f>IF(OR($I25=1,AND($I25=0,$L25=1)),中間シート!AA25,"")</f>
        <v/>
      </c>
      <c r="AB25" s="99" t="str">
        <f>IF(OR($I25=1,AND($I25=0,$L25=1)),中間シート!AB25,"")</f>
        <v/>
      </c>
      <c r="AC25" s="99" t="str">
        <f>IF(OR($I25=1,AND($I25=0,$L25=1)),中間シート!AC25,"")</f>
        <v/>
      </c>
      <c r="AD25" s="99" t="str">
        <f>IF(OR($I25=1,AND($I25=0,$L25=1)),中間シート!AD25,"")</f>
        <v/>
      </c>
      <c r="AE25" s="99" t="str">
        <f>IF(OR($I25=1,AND($I25=0,$L25=1)),中間シート!AE25,"")</f>
        <v/>
      </c>
      <c r="AF25" s="99" t="str">
        <f>IF(OR($I25=1,AND($I25=0,$L25=1)),中間シート!AF25,"")</f>
        <v/>
      </c>
      <c r="AG25" s="170"/>
      <c r="AH25" s="99" t="str">
        <f>IF(OR($I25=1,AND($I25=0,$L25=1)),中間シート!AH25,"")</f>
        <v/>
      </c>
      <c r="AI25" s="99" t="str">
        <f>IF(OR($I25=1,AND($I25=0,$L25=1)),中間シート!AI25,"")</f>
        <v/>
      </c>
      <c r="AJ25" s="99" t="str">
        <f>IF(OR($I25=1,AND($I25=0,$L25=1)),中間シート!AJ25,"")</f>
        <v/>
      </c>
      <c r="AK25" s="99" t="str">
        <f>IF(OR($I25=1,AND($I25=0,$L25=1)),中間シート!AK25,"")</f>
        <v/>
      </c>
      <c r="AL25" s="99" t="str">
        <f>IF(OR($I25=1,AND($I25=0,$L25=1)),中間シート!AL25,"")</f>
        <v/>
      </c>
      <c r="AM25" s="99" t="str">
        <f>IF($H25=1,中間シート!AM25,"")</f>
        <v/>
      </c>
      <c r="AN25" s="99" t="str">
        <f>IF($H25=1,中間シート!AN25,"")</f>
        <v/>
      </c>
      <c r="AO25" s="99" t="str">
        <f>IF($H25=1,中間シート!AO25,"")</f>
        <v/>
      </c>
      <c r="AP25" s="170"/>
      <c r="AQ25" s="170"/>
      <c r="AR25" s="99" t="str">
        <f>IF(OR($I25=1,AND($I25=0,$L25=1)),中間シート!AR25,"")</f>
        <v/>
      </c>
      <c r="AS25" s="99"/>
      <c r="AT25" s="99"/>
      <c r="AU25" s="99"/>
      <c r="AV25" s="99" t="str">
        <f>IF(OR($I25=1,AND($I25=0,$L25=1)),中間シート!AS25,"")</f>
        <v/>
      </c>
      <c r="AW25" s="99" t="str">
        <f>IF(OR($I25=1,AND($I25=0,$L25=1)),中間シート!AT25,"")</f>
        <v/>
      </c>
      <c r="AX25" s="99" t="str">
        <f>IF(OR($I25=1,AND($I25=0,$L25=1)),中間シート!AU25,"")</f>
        <v/>
      </c>
      <c r="AY25" s="99" t="str">
        <f>IF(OR($I25=1,AND($I25=0,$L25=1)),中間シート!AV25,"")</f>
        <v/>
      </c>
      <c r="AZ25" s="99" t="str">
        <f>IF(OR($I25=1,AND($I25=0,$L25=1)),中間シート!AW25,"")</f>
        <v/>
      </c>
      <c r="BA25" s="99" t="str">
        <f>IF(OR($I25=1,AND($I25=0,$L25=1)),中間シート!AX25,"")</f>
        <v/>
      </c>
      <c r="BB25" s="99" t="str">
        <f>IF(OR($I25=1,AND($I25=0,$L25=1)),中間シート!AY25,"")</f>
        <v/>
      </c>
      <c r="BC25" s="99" t="str">
        <f>IF(OR($I25=1,AND($I25=0,$L25=1)),中間シート!AZ25,"")</f>
        <v/>
      </c>
      <c r="BD25" s="96">
        <f t="shared" si="3"/>
        <v>0</v>
      </c>
    </row>
    <row r="26" spans="1:56">
      <c r="A26" s="95">
        <f>中間シート!A26</f>
        <v>21</v>
      </c>
      <c r="B26" s="72">
        <f>中間シート!B26</f>
        <v>6</v>
      </c>
      <c r="C26" s="72" t="str">
        <f>中間シート!C26</f>
        <v/>
      </c>
      <c r="D26" s="72">
        <f>中間シート!D26</f>
        <v>0</v>
      </c>
      <c r="E26" s="72">
        <f>中間シート!E26</f>
        <v>1</v>
      </c>
      <c r="F26" s="72">
        <f>中間シート!F26</f>
        <v>0</v>
      </c>
      <c r="G26" s="72">
        <f>中間シート!G26</f>
        <v>1</v>
      </c>
      <c r="H26" s="72">
        <f>中間シート!H26</f>
        <v>0</v>
      </c>
      <c r="I26" s="72">
        <f>中間シート!I26</f>
        <v>0</v>
      </c>
      <c r="J26" s="72">
        <f>中間シート!J26</f>
        <v>0</v>
      </c>
      <c r="K26" s="72">
        <f>中間シート!K26</f>
        <v>0</v>
      </c>
      <c r="L26" s="71">
        <f>中間シート!L26</f>
        <v>0</v>
      </c>
      <c r="M26" s="95">
        <f>中間シート!M26</f>
        <v>0</v>
      </c>
      <c r="N26" s="73" t="str">
        <f>""</f>
        <v/>
      </c>
      <c r="O26" s="73" t="str">
        <f>""</f>
        <v/>
      </c>
      <c r="P26" s="73" t="str">
        <f>""</f>
        <v/>
      </c>
      <c r="Q26" s="74"/>
      <c r="R26" s="97" t="str">
        <f>IF(OR($I26=1,AND($I26=0,$L26=1)),中間シート!R26,"")</f>
        <v/>
      </c>
      <c r="S26" s="75" t="str">
        <f t="shared" si="2"/>
        <v/>
      </c>
      <c r="T26" s="73" t="str">
        <f>IF(OR($I26=1,AND($I26=0,$L26=1)),中間シート!T26,"")</f>
        <v/>
      </c>
      <c r="U26" s="75" t="str">
        <f>IF(OR($I26=1,AND($I26=0,$L26=1)),中間シート!U26,"")</f>
        <v/>
      </c>
      <c r="V26" s="75" t="str">
        <f>IF(OR($I26=1,AND($I26=0,$L26=1)),中間シート!V26,"")</f>
        <v/>
      </c>
      <c r="W26" s="75" t="str">
        <f>IF(OR($I26=1,AND($I26=0,$L26=1)),中間シート!W26,"")</f>
        <v/>
      </c>
      <c r="X26" s="75" t="str">
        <f>IF(OR($I26=1,AND($I26=0,$L26=1)),中間シート!X26,"")</f>
        <v/>
      </c>
      <c r="Y26" s="75" t="str">
        <f>IF(OR($I26=1,AND($I26=0,$L26=1)),中間シート!Y26,"")</f>
        <v/>
      </c>
      <c r="Z26" s="75" t="str">
        <f>IF(OR($I26=1,AND($I26=0,$L26=1)),中間シート!Z26,"")</f>
        <v/>
      </c>
      <c r="AA26" s="75" t="str">
        <f>IF(OR($I26=1,AND($I26=0,$L26=1)),中間シート!AA26,"")</f>
        <v/>
      </c>
      <c r="AB26" s="75" t="str">
        <f>IF(OR($I26=1,AND($I26=0,$L26=1)),中間シート!AB26,"")</f>
        <v/>
      </c>
      <c r="AC26" s="75" t="str">
        <f>IF(OR($I26=1,AND($I26=0,$L26=1)),中間シート!AC26,"")</f>
        <v/>
      </c>
      <c r="AD26" s="75" t="str">
        <f>IF(OR($I26=1,AND($I26=0,$L26=1)),中間シート!AD26,"")</f>
        <v/>
      </c>
      <c r="AE26" s="75" t="str">
        <f>IF(OR($I26=1,AND($I26=0,$L26=1)),中間シート!AE26,"")</f>
        <v/>
      </c>
      <c r="AF26" s="75" t="str">
        <f>IF(OR($I26=1,AND($I26=0,$L26=1)),中間シート!AF26,"")</f>
        <v/>
      </c>
      <c r="AG26" s="170"/>
      <c r="AH26" s="75" t="str">
        <f>IF(OR($I26=1,AND($I26=0,$L26=1)),中間シート!AH26,"")</f>
        <v/>
      </c>
      <c r="AI26" s="75" t="str">
        <f>IF(OR($I26=1,AND($I26=0,$L26=1)),中間シート!AI26,"")</f>
        <v/>
      </c>
      <c r="AJ26" s="75" t="str">
        <f>IF(OR($I26=1,AND($I26=0,$L26=1)),中間シート!AJ26,"")</f>
        <v/>
      </c>
      <c r="AK26" s="75" t="str">
        <f>IF(OR($I26=1,AND($I26=0,$L26=1)),中間シート!AK26,"")</f>
        <v/>
      </c>
      <c r="AL26" s="75" t="str">
        <f>IF(OR($I26=1,AND($I26=0,$L26=1)),中間シート!AL26,"")</f>
        <v/>
      </c>
      <c r="AM26" s="75" t="str">
        <f>IF($H26=1,中間シート!AM26,"")</f>
        <v/>
      </c>
      <c r="AN26" s="75" t="str">
        <f>IF($H26=1,中間シート!AN26,"")</f>
        <v/>
      </c>
      <c r="AO26" s="75" t="str">
        <f>IF($H26=1,中間シート!AO26,"")</f>
        <v/>
      </c>
      <c r="AP26" s="170"/>
      <c r="AQ26" s="170"/>
      <c r="AR26" s="75" t="str">
        <f>IF(OR($I26=1,AND($I26=0,$L26=1)),中間シート!AR26,"")</f>
        <v/>
      </c>
      <c r="AS26" s="72"/>
      <c r="AT26" s="72"/>
      <c r="AU26" s="72"/>
      <c r="AV26" s="75" t="str">
        <f>IF(OR($I26=1,AND($I26=0,$L26=1)),中間シート!AS26,"")</f>
        <v/>
      </c>
      <c r="AW26" s="75" t="str">
        <f>IF(OR($I26=1,AND($I26=0,$L26=1)),中間シート!AT26,"")</f>
        <v/>
      </c>
      <c r="AX26" s="75" t="str">
        <f>IF(OR($I26=1,AND($I26=0,$L26=1)),中間シート!AU26,"")</f>
        <v/>
      </c>
      <c r="AY26" s="75" t="str">
        <f>IF(OR($I26=1,AND($I26=0,$L26=1)),中間シート!AV26,"")</f>
        <v/>
      </c>
      <c r="AZ26" s="75" t="str">
        <f>IF(OR($I26=1,AND($I26=0,$L26=1)),中間シート!AW26,"")</f>
        <v/>
      </c>
      <c r="BA26" s="75" t="str">
        <f>IF(OR($I26=1,AND($I26=0,$L26=1)),中間シート!AX26,"")</f>
        <v/>
      </c>
      <c r="BB26" s="75" t="str">
        <f>IF(OR($I26=1,AND($I26=0,$L26=1)),中間シート!AY26,"")</f>
        <v/>
      </c>
      <c r="BC26" s="75" t="str">
        <f>IF(OR($I26=1,AND($I26=0,$L26=1)),中間シート!AZ26,"")</f>
        <v/>
      </c>
      <c r="BD26" s="72">
        <f t="shared" si="3"/>
        <v>0</v>
      </c>
    </row>
    <row r="27" spans="1:56">
      <c r="A27" s="95">
        <f>中間シート!A27</f>
        <v>22</v>
      </c>
      <c r="B27" s="72">
        <f>中間シート!B27</f>
        <v>6</v>
      </c>
      <c r="C27" s="72" t="str">
        <f>中間シート!C27</f>
        <v/>
      </c>
      <c r="D27" s="72">
        <f>中間シート!D27</f>
        <v>0</v>
      </c>
      <c r="E27" s="72">
        <f>中間シート!E27</f>
        <v>1</v>
      </c>
      <c r="F27" s="72">
        <f>中間シート!F27</f>
        <v>0</v>
      </c>
      <c r="G27" s="72">
        <f>中間シート!G27</f>
        <v>2</v>
      </c>
      <c r="H27" s="72">
        <f>中間シート!H27</f>
        <v>0</v>
      </c>
      <c r="I27" s="72">
        <f>中間シート!I27</f>
        <v>0</v>
      </c>
      <c r="J27" s="72">
        <f>中間シート!J27</f>
        <v>0</v>
      </c>
      <c r="K27" s="72">
        <f>中間シート!K27</f>
        <v>0</v>
      </c>
      <c r="L27" s="71">
        <f>中間シート!L27</f>
        <v>0</v>
      </c>
      <c r="M27" s="95">
        <f>中間シート!M27</f>
        <v>0</v>
      </c>
      <c r="N27" s="73" t="str">
        <f>""</f>
        <v/>
      </c>
      <c r="O27" s="73" t="str">
        <f>""</f>
        <v/>
      </c>
      <c r="P27" s="73" t="str">
        <f>""</f>
        <v/>
      </c>
      <c r="Q27" s="74"/>
      <c r="R27" s="97" t="str">
        <f>IF(OR($I27=1,AND($I27=0,$L27=1)),中間シート!R27,"")</f>
        <v/>
      </c>
      <c r="S27" s="75" t="str">
        <f t="shared" si="2"/>
        <v/>
      </c>
      <c r="T27" s="73" t="str">
        <f>IF(OR($I27=1,AND($I27=0,$L27=1)),中間シート!T27,"")</f>
        <v/>
      </c>
      <c r="U27" s="75" t="str">
        <f>IF(OR($I27=1,AND($I27=0,$L27=1)),中間シート!U27,"")</f>
        <v/>
      </c>
      <c r="V27" s="75" t="str">
        <f>IF(OR($I27=1,AND($I27=0,$L27=1)),中間シート!V27,"")</f>
        <v/>
      </c>
      <c r="W27" s="75" t="str">
        <f>IF(OR($I27=1,AND($I27=0,$L27=1)),中間シート!W27,"")</f>
        <v/>
      </c>
      <c r="X27" s="75" t="str">
        <f>IF(OR($I27=1,AND($I27=0,$L27=1)),中間シート!X27,"")</f>
        <v/>
      </c>
      <c r="Y27" s="75" t="str">
        <f>IF(OR($I27=1,AND($I27=0,$L27=1)),中間シート!Y27,"")</f>
        <v/>
      </c>
      <c r="Z27" s="75" t="str">
        <f>IF(OR($I27=1,AND($I27=0,$L27=1)),中間シート!Z27,"")</f>
        <v/>
      </c>
      <c r="AA27" s="75" t="str">
        <f>IF(OR($I27=1,AND($I27=0,$L27=1)),中間シート!AA27,"")</f>
        <v/>
      </c>
      <c r="AB27" s="75" t="str">
        <f>IF(OR($I27=1,AND($I27=0,$L27=1)),中間シート!AB27,"")</f>
        <v/>
      </c>
      <c r="AC27" s="75" t="str">
        <f>IF(OR($I27=1,AND($I27=0,$L27=1)),中間シート!AC27,"")</f>
        <v/>
      </c>
      <c r="AD27" s="75" t="str">
        <f>IF(OR($I27=1,AND($I27=0,$L27=1)),中間シート!AD27,"")</f>
        <v/>
      </c>
      <c r="AE27" s="75" t="str">
        <f>IF(OR($I27=1,AND($I27=0,$L27=1)),中間シート!AE27,"")</f>
        <v/>
      </c>
      <c r="AF27" s="75" t="str">
        <f>IF(OR($I27=1,AND($I27=0,$L27=1)),中間シート!AF27,"")</f>
        <v/>
      </c>
      <c r="AG27" s="170"/>
      <c r="AH27" s="75" t="str">
        <f>IF(OR($I27=1,AND($I27=0,$L27=1)),中間シート!AH27,"")</f>
        <v/>
      </c>
      <c r="AI27" s="75" t="str">
        <f>IF(OR($I27=1,AND($I27=0,$L27=1)),中間シート!AI27,"")</f>
        <v/>
      </c>
      <c r="AJ27" s="75" t="str">
        <f>IF(OR($I27=1,AND($I27=0,$L27=1)),中間シート!AJ27,"")</f>
        <v/>
      </c>
      <c r="AK27" s="75" t="str">
        <f>IF(OR($I27=1,AND($I27=0,$L27=1)),中間シート!AK27,"")</f>
        <v/>
      </c>
      <c r="AL27" s="75" t="str">
        <f>IF(OR($I27=1,AND($I27=0,$L27=1)),中間シート!AL27,"")</f>
        <v/>
      </c>
      <c r="AM27" s="75" t="str">
        <f>IF($H27=1,中間シート!AM27,"")</f>
        <v/>
      </c>
      <c r="AN27" s="75" t="str">
        <f>IF($H27=1,中間シート!AN27,"")</f>
        <v/>
      </c>
      <c r="AO27" s="75" t="str">
        <f>IF($H27=1,中間シート!AO27,"")</f>
        <v/>
      </c>
      <c r="AP27" s="170"/>
      <c r="AQ27" s="170"/>
      <c r="AR27" s="75" t="str">
        <f>IF(OR($I27=1,AND($I27=0,$L27=1)),中間シート!AR27,"")</f>
        <v/>
      </c>
      <c r="AS27" s="72"/>
      <c r="AT27" s="72"/>
      <c r="AU27" s="72"/>
      <c r="AV27" s="75" t="str">
        <f>IF(OR($I27=1,AND($I27=0,$L27=1)),中間シート!AS27,"")</f>
        <v/>
      </c>
      <c r="AW27" s="75" t="str">
        <f>IF(OR($I27=1,AND($I27=0,$L27=1)),中間シート!AT27,"")</f>
        <v/>
      </c>
      <c r="AX27" s="75" t="str">
        <f>IF(OR($I27=1,AND($I27=0,$L27=1)),中間シート!AU27,"")</f>
        <v/>
      </c>
      <c r="AY27" s="75" t="str">
        <f>IF(OR($I27=1,AND($I27=0,$L27=1)),中間シート!AV27,"")</f>
        <v/>
      </c>
      <c r="AZ27" s="75" t="str">
        <f>IF(OR($I27=1,AND($I27=0,$L27=1)),中間シート!AW27,"")</f>
        <v/>
      </c>
      <c r="BA27" s="75" t="str">
        <f>IF(OR($I27=1,AND($I27=0,$L27=1)),中間シート!AX27,"")</f>
        <v/>
      </c>
      <c r="BB27" s="75" t="str">
        <f>IF(OR($I27=1,AND($I27=0,$L27=1)),中間シート!AY27,"")</f>
        <v/>
      </c>
      <c r="BC27" s="75" t="str">
        <f>IF(OR($I27=1,AND($I27=0,$L27=1)),中間シート!AZ27,"")</f>
        <v/>
      </c>
      <c r="BD27" s="72">
        <f t="shared" ref="BD27:BD41" si="4">L27</f>
        <v>0</v>
      </c>
    </row>
    <row r="28" spans="1:56">
      <c r="A28" s="95">
        <f>中間シート!A28</f>
        <v>23</v>
      </c>
      <c r="B28" s="72">
        <f>中間シート!B28</f>
        <v>6</v>
      </c>
      <c r="C28" s="72" t="str">
        <f>中間シート!C28</f>
        <v/>
      </c>
      <c r="D28" s="72">
        <f>中間シート!D28</f>
        <v>0</v>
      </c>
      <c r="E28" s="72">
        <f>中間シート!E28</f>
        <v>1</v>
      </c>
      <c r="F28" s="72">
        <f>中間シート!F28</f>
        <v>0</v>
      </c>
      <c r="G28" s="72">
        <f>中間シート!G28</f>
        <v>3</v>
      </c>
      <c r="H28" s="72">
        <f>中間シート!H28</f>
        <v>0</v>
      </c>
      <c r="I28" s="72">
        <f>中間シート!I28</f>
        <v>0</v>
      </c>
      <c r="J28" s="72">
        <f>中間シート!J28</f>
        <v>0</v>
      </c>
      <c r="K28" s="72">
        <f>中間シート!K28</f>
        <v>0</v>
      </c>
      <c r="L28" s="71">
        <f>中間シート!L28</f>
        <v>0</v>
      </c>
      <c r="M28" s="95">
        <f>中間シート!M28</f>
        <v>0</v>
      </c>
      <c r="N28" s="73" t="str">
        <f>""</f>
        <v/>
      </c>
      <c r="O28" s="73" t="str">
        <f>""</f>
        <v/>
      </c>
      <c r="P28" s="73" t="str">
        <f>""</f>
        <v/>
      </c>
      <c r="Q28" s="74"/>
      <c r="R28" s="97" t="str">
        <f>IF(OR($I28=1,AND($I28=0,$L28=1)),中間シート!R28,"")</f>
        <v/>
      </c>
      <c r="S28" s="75" t="str">
        <f t="shared" ref="S28:S41" si="5">IF(K28=0,"",K28)</f>
        <v/>
      </c>
      <c r="T28" s="73" t="str">
        <f>IF(OR($I28=1,AND($I28=0,$L28=1)),中間シート!T28,"")</f>
        <v/>
      </c>
      <c r="U28" s="75" t="str">
        <f>IF(OR($I28=1,AND($I28=0,$L28=1)),中間シート!U28,"")</f>
        <v/>
      </c>
      <c r="V28" s="75" t="str">
        <f>IF(OR($I28=1,AND($I28=0,$L28=1)),中間シート!V28,"")</f>
        <v/>
      </c>
      <c r="W28" s="75" t="str">
        <f>IF(OR($I28=1,AND($I28=0,$L28=1)),中間シート!W28,"")</f>
        <v/>
      </c>
      <c r="X28" s="75" t="str">
        <f>IF(OR($I28=1,AND($I28=0,$L28=1)),中間シート!X28,"")</f>
        <v/>
      </c>
      <c r="Y28" s="75" t="str">
        <f>IF(OR($I28=1,AND($I28=0,$L28=1)),中間シート!Y28,"")</f>
        <v/>
      </c>
      <c r="Z28" s="75" t="str">
        <f>IF(OR($I28=1,AND($I28=0,$L28=1)),中間シート!Z28,"")</f>
        <v/>
      </c>
      <c r="AA28" s="75" t="str">
        <f>IF(OR($I28=1,AND($I28=0,$L28=1)),中間シート!AA28,"")</f>
        <v/>
      </c>
      <c r="AB28" s="75" t="str">
        <f>IF(OR($I28=1,AND($I28=0,$L28=1)),中間シート!AB28,"")</f>
        <v/>
      </c>
      <c r="AC28" s="75" t="str">
        <f>IF(OR($I28=1,AND($I28=0,$L28=1)),中間シート!AC28,"")</f>
        <v/>
      </c>
      <c r="AD28" s="75" t="str">
        <f>IF(OR($I28=1,AND($I28=0,$L28=1)),中間シート!AD28,"")</f>
        <v/>
      </c>
      <c r="AE28" s="75" t="str">
        <f>IF(OR($I28=1,AND($I28=0,$L28=1)),中間シート!AE28,"")</f>
        <v/>
      </c>
      <c r="AF28" s="75" t="str">
        <f>IF(OR($I28=1,AND($I28=0,$L28=1)),中間シート!AF28,"")</f>
        <v/>
      </c>
      <c r="AG28" s="170"/>
      <c r="AH28" s="75" t="str">
        <f>IF(OR($I28=1,AND($I28=0,$L28=1)),中間シート!AH28,"")</f>
        <v/>
      </c>
      <c r="AI28" s="75" t="str">
        <f>IF(OR($I28=1,AND($I28=0,$L28=1)),中間シート!AI28,"")</f>
        <v/>
      </c>
      <c r="AJ28" s="75" t="str">
        <f>IF(OR($I28=1,AND($I28=0,$L28=1)),中間シート!AJ28,"")</f>
        <v/>
      </c>
      <c r="AK28" s="75" t="str">
        <f>IF(OR($I28=1,AND($I28=0,$L28=1)),中間シート!AK28,"")</f>
        <v/>
      </c>
      <c r="AL28" s="75" t="str">
        <f>IF(OR($I28=1,AND($I28=0,$L28=1)),中間シート!AL28,"")</f>
        <v/>
      </c>
      <c r="AM28" s="75" t="str">
        <f>IF($H28=1,中間シート!AM28,"")</f>
        <v/>
      </c>
      <c r="AN28" s="75" t="str">
        <f>IF($H28=1,中間シート!AN28,"")</f>
        <v/>
      </c>
      <c r="AO28" s="75" t="str">
        <f>IF($H28=1,中間シート!AO28,"")</f>
        <v/>
      </c>
      <c r="AP28" s="170"/>
      <c r="AQ28" s="170"/>
      <c r="AR28" s="75" t="str">
        <f>IF(OR($I28=1,AND($I28=0,$L28=1)),中間シート!AR28,"")</f>
        <v/>
      </c>
      <c r="AS28" s="72"/>
      <c r="AT28" s="72"/>
      <c r="AU28" s="72"/>
      <c r="AV28" s="75" t="str">
        <f>IF(OR($I28=1,AND($I28=0,$L28=1)),中間シート!AS28,"")</f>
        <v/>
      </c>
      <c r="AW28" s="75" t="str">
        <f>IF(OR($I28=1,AND($I28=0,$L28=1)),中間シート!AT28,"")</f>
        <v/>
      </c>
      <c r="AX28" s="75" t="str">
        <f>IF(OR($I28=1,AND($I28=0,$L28=1)),中間シート!AU28,"")</f>
        <v/>
      </c>
      <c r="AY28" s="75" t="str">
        <f>IF(OR($I28=1,AND($I28=0,$L28=1)),中間シート!AV28,"")</f>
        <v/>
      </c>
      <c r="AZ28" s="75" t="str">
        <f>IF(OR($I28=1,AND($I28=0,$L28=1)),中間シート!AW28,"")</f>
        <v/>
      </c>
      <c r="BA28" s="75" t="str">
        <f>IF(OR($I28=1,AND($I28=0,$L28=1)),中間シート!AX28,"")</f>
        <v/>
      </c>
      <c r="BB28" s="75" t="str">
        <f>IF(OR($I28=1,AND($I28=0,$L28=1)),中間シート!AY28,"")</f>
        <v/>
      </c>
      <c r="BC28" s="75" t="str">
        <f>IF(OR($I28=1,AND($I28=0,$L28=1)),中間シート!AZ28,"")</f>
        <v/>
      </c>
      <c r="BD28" s="72">
        <f t="shared" si="4"/>
        <v>0</v>
      </c>
    </row>
    <row r="29" spans="1:56">
      <c r="A29" s="95">
        <f>中間シート!A29</f>
        <v>24</v>
      </c>
      <c r="B29" s="72">
        <f>中間シート!B29</f>
        <v>6</v>
      </c>
      <c r="C29" s="72" t="str">
        <f>中間シート!C29</f>
        <v/>
      </c>
      <c r="D29" s="72">
        <f>中間シート!D29</f>
        <v>0</v>
      </c>
      <c r="E29" s="72">
        <f>中間シート!E29</f>
        <v>1</v>
      </c>
      <c r="F29" s="72">
        <f>中間シート!F29</f>
        <v>0</v>
      </c>
      <c r="G29" s="72">
        <f>中間シート!G29</f>
        <v>4</v>
      </c>
      <c r="H29" s="72">
        <f>中間シート!H29</f>
        <v>0</v>
      </c>
      <c r="I29" s="72">
        <f>中間シート!I29</f>
        <v>0</v>
      </c>
      <c r="J29" s="72">
        <f>中間シート!J29</f>
        <v>0</v>
      </c>
      <c r="K29" s="72">
        <f>中間シート!K29</f>
        <v>0</v>
      </c>
      <c r="L29" s="71">
        <f>中間シート!L29</f>
        <v>0</v>
      </c>
      <c r="M29" s="95">
        <f>中間シート!M29</f>
        <v>0</v>
      </c>
      <c r="N29" s="73" t="str">
        <f>""</f>
        <v/>
      </c>
      <c r="O29" s="73" t="str">
        <f>""</f>
        <v/>
      </c>
      <c r="P29" s="73" t="str">
        <f>""</f>
        <v/>
      </c>
      <c r="Q29" s="74"/>
      <c r="R29" s="97" t="str">
        <f>IF(OR($I29=1,AND($I29=0,$L29=1)),中間シート!R29,"")</f>
        <v/>
      </c>
      <c r="S29" s="75" t="str">
        <f t="shared" si="5"/>
        <v/>
      </c>
      <c r="T29" s="73" t="str">
        <f>IF(OR($I29=1,AND($I29=0,$L29=1)),中間シート!T29,"")</f>
        <v/>
      </c>
      <c r="U29" s="75" t="str">
        <f>IF(OR($I29=1,AND($I29=0,$L29=1)),中間シート!U29,"")</f>
        <v/>
      </c>
      <c r="V29" s="75" t="str">
        <f>IF(OR($I29=1,AND($I29=0,$L29=1)),中間シート!V29,"")</f>
        <v/>
      </c>
      <c r="W29" s="75" t="str">
        <f>IF(OR($I29=1,AND($I29=0,$L29=1)),中間シート!W29,"")</f>
        <v/>
      </c>
      <c r="X29" s="75" t="str">
        <f>IF(OR($I29=1,AND($I29=0,$L29=1)),中間シート!X29,"")</f>
        <v/>
      </c>
      <c r="Y29" s="75" t="str">
        <f>IF(OR($I29=1,AND($I29=0,$L29=1)),中間シート!Y29,"")</f>
        <v/>
      </c>
      <c r="Z29" s="75" t="str">
        <f>IF(OR($I29=1,AND($I29=0,$L29=1)),中間シート!Z29,"")</f>
        <v/>
      </c>
      <c r="AA29" s="75" t="str">
        <f>IF(OR($I29=1,AND($I29=0,$L29=1)),中間シート!AA29,"")</f>
        <v/>
      </c>
      <c r="AB29" s="75" t="str">
        <f>IF(OR($I29=1,AND($I29=0,$L29=1)),中間シート!AB29,"")</f>
        <v/>
      </c>
      <c r="AC29" s="75" t="str">
        <f>IF(OR($I29=1,AND($I29=0,$L29=1)),中間シート!AC29,"")</f>
        <v/>
      </c>
      <c r="AD29" s="75" t="str">
        <f>IF(OR($I29=1,AND($I29=0,$L29=1)),中間シート!AD29,"")</f>
        <v/>
      </c>
      <c r="AE29" s="75" t="str">
        <f>IF(OR($I29=1,AND($I29=0,$L29=1)),中間シート!AE29,"")</f>
        <v/>
      </c>
      <c r="AF29" s="75" t="str">
        <f>IF(OR($I29=1,AND($I29=0,$L29=1)),中間シート!AF29,"")</f>
        <v/>
      </c>
      <c r="AG29" s="170"/>
      <c r="AH29" s="75" t="str">
        <f>IF(OR($I29=1,AND($I29=0,$L29=1)),中間シート!AH29,"")</f>
        <v/>
      </c>
      <c r="AI29" s="75" t="str">
        <f>IF(OR($I29=1,AND($I29=0,$L29=1)),中間シート!AI29,"")</f>
        <v/>
      </c>
      <c r="AJ29" s="75" t="str">
        <f>IF(OR($I29=1,AND($I29=0,$L29=1)),中間シート!AJ29,"")</f>
        <v/>
      </c>
      <c r="AK29" s="75" t="str">
        <f>IF(OR($I29=1,AND($I29=0,$L29=1)),中間シート!AK29,"")</f>
        <v/>
      </c>
      <c r="AL29" s="75" t="str">
        <f>IF(OR($I29=1,AND($I29=0,$L29=1)),中間シート!AL29,"")</f>
        <v/>
      </c>
      <c r="AM29" s="75" t="str">
        <f>IF($H29=1,中間シート!AM29,"")</f>
        <v/>
      </c>
      <c r="AN29" s="75" t="str">
        <f>IF($H29=1,中間シート!AN29,"")</f>
        <v/>
      </c>
      <c r="AO29" s="75" t="str">
        <f>IF($H29=1,中間シート!AO29,"")</f>
        <v/>
      </c>
      <c r="AP29" s="170"/>
      <c r="AQ29" s="170"/>
      <c r="AR29" s="75" t="str">
        <f>IF(OR($I29=1,AND($I29=0,$L29=1)),中間シート!AR29,"")</f>
        <v/>
      </c>
      <c r="AS29" s="72"/>
      <c r="AT29" s="72"/>
      <c r="AU29" s="72"/>
      <c r="AV29" s="75" t="str">
        <f>IF(OR($I29=1,AND($I29=0,$L29=1)),中間シート!AS29,"")</f>
        <v/>
      </c>
      <c r="AW29" s="75" t="str">
        <f>IF(OR($I29=1,AND($I29=0,$L29=1)),中間シート!AT29,"")</f>
        <v/>
      </c>
      <c r="AX29" s="75" t="str">
        <f>IF(OR($I29=1,AND($I29=0,$L29=1)),中間シート!AU29,"")</f>
        <v/>
      </c>
      <c r="AY29" s="75" t="str">
        <f>IF(OR($I29=1,AND($I29=0,$L29=1)),中間シート!AV29,"")</f>
        <v/>
      </c>
      <c r="AZ29" s="75" t="str">
        <f>IF(OR($I29=1,AND($I29=0,$L29=1)),中間シート!AW29,"")</f>
        <v/>
      </c>
      <c r="BA29" s="75" t="str">
        <f>IF(OR($I29=1,AND($I29=0,$L29=1)),中間シート!AX29,"")</f>
        <v/>
      </c>
      <c r="BB29" s="75" t="str">
        <f>IF(OR($I29=1,AND($I29=0,$L29=1)),中間シート!AY29,"")</f>
        <v/>
      </c>
      <c r="BC29" s="75" t="str">
        <f>IF(OR($I29=1,AND($I29=0,$L29=1)),中間シート!AZ29,"")</f>
        <v/>
      </c>
      <c r="BD29" s="72">
        <f t="shared" si="4"/>
        <v>0</v>
      </c>
    </row>
    <row r="30" spans="1:56">
      <c r="A30" s="95">
        <f>中間シート!A30</f>
        <v>25</v>
      </c>
      <c r="B30" s="72">
        <f>中間シート!B30</f>
        <v>7</v>
      </c>
      <c r="C30" s="72" t="str">
        <f>中間シート!C30</f>
        <v/>
      </c>
      <c r="D30" s="72">
        <f>中間シート!D30</f>
        <v>0</v>
      </c>
      <c r="E30" s="72">
        <f>中間シート!E30</f>
        <v>1</v>
      </c>
      <c r="F30" s="72">
        <f>中間シート!F30</f>
        <v>0</v>
      </c>
      <c r="G30" s="72">
        <f>中間シート!G30</f>
        <v>1</v>
      </c>
      <c r="H30" s="72">
        <f>中間シート!H30</f>
        <v>0</v>
      </c>
      <c r="I30" s="72">
        <f>中間シート!I30</f>
        <v>0</v>
      </c>
      <c r="J30" s="72">
        <f>中間シート!J30</f>
        <v>0</v>
      </c>
      <c r="K30" s="72">
        <f>中間シート!K30</f>
        <v>0</v>
      </c>
      <c r="L30" s="71">
        <f>中間シート!L30</f>
        <v>0</v>
      </c>
      <c r="M30" s="95">
        <f>中間シート!M30</f>
        <v>0</v>
      </c>
      <c r="N30" s="73"/>
      <c r="O30" s="73"/>
      <c r="P30" s="73"/>
      <c r="Q30" s="74"/>
      <c r="R30" s="97" t="str">
        <f>IF(OR($I30=1,AND($I30=0,$L30=1)),中間シート!R30,"")</f>
        <v/>
      </c>
      <c r="S30" s="75" t="str">
        <f t="shared" si="5"/>
        <v/>
      </c>
      <c r="T30" s="73" t="str">
        <f>IF(OR($I30=1,AND($I30=0,$L30=1)),中間シート!T30,"")</f>
        <v/>
      </c>
      <c r="U30" s="75" t="str">
        <f>IF(OR($I30=1,AND($I30=0,$L30=1)),中間シート!U30,"")</f>
        <v/>
      </c>
      <c r="V30" s="75" t="str">
        <f>IF(OR($I30=1,AND($I30=0,$L30=1)),中間シート!V30,"")</f>
        <v/>
      </c>
      <c r="W30" s="75" t="str">
        <f>IF(OR($I30=1,AND($I30=0,$L30=1)),中間シート!W30,"")</f>
        <v/>
      </c>
      <c r="X30" s="75" t="str">
        <f>IF(OR($I30=1,AND($I30=0,$L30=1)),中間シート!X30,"")</f>
        <v/>
      </c>
      <c r="Y30" s="75" t="str">
        <f>IF(OR($I30=1,AND($I30=0,$L30=1)),中間シート!Y30,"")</f>
        <v/>
      </c>
      <c r="Z30" s="75" t="str">
        <f>IF(OR($I30=1,AND($I30=0,$L30=1)),中間シート!Z30,"")</f>
        <v/>
      </c>
      <c r="AA30" s="75" t="str">
        <f>IF(OR($I30=1,AND($I30=0,$L30=1)),中間シート!AA30,"")</f>
        <v/>
      </c>
      <c r="AB30" s="75" t="str">
        <f>IF(OR($I30=1,AND($I30=0,$L30=1)),中間シート!AB30,"")</f>
        <v/>
      </c>
      <c r="AC30" s="75" t="str">
        <f>IF(OR($I30=1,AND($I30=0,$L30=1)),中間シート!AC30,"")</f>
        <v/>
      </c>
      <c r="AD30" s="75" t="str">
        <f>IF(OR($I30=1,AND($I30=0,$L30=1)),中間シート!AD30,"")</f>
        <v/>
      </c>
      <c r="AE30" s="75" t="str">
        <f>IF(OR($I30=1,AND($I30=0,$L30=1)),中間シート!AE30,"")</f>
        <v/>
      </c>
      <c r="AF30" s="75" t="str">
        <f>IF(OR($I30=1,AND($I30=0,$L30=1)),中間シート!AF30,"")</f>
        <v/>
      </c>
      <c r="AG30" s="170"/>
      <c r="AH30" s="75" t="str">
        <f>IF(OR($I30=1,AND($I30=0,$L30=1)),中間シート!AH30,"")</f>
        <v/>
      </c>
      <c r="AI30" s="75" t="str">
        <f>IF(OR($I30=1,AND($I30=0,$L30=1)),中間シート!AI30,"")</f>
        <v/>
      </c>
      <c r="AJ30" s="75" t="str">
        <f>IF(OR($I30=1,AND($I30=0,$L30=1)),中間シート!AJ30,"")</f>
        <v/>
      </c>
      <c r="AK30" s="75" t="str">
        <f>IF(OR($I30=1,AND($I30=0,$L30=1)),中間シート!AK30,"")</f>
        <v/>
      </c>
      <c r="AL30" s="75" t="str">
        <f>IF(OR($I30=1,AND($I30=0,$L30=1)),中間シート!AL30,"")</f>
        <v/>
      </c>
      <c r="AM30" s="75" t="str">
        <f>IF($H30=1,中間シート!AM30,"")</f>
        <v/>
      </c>
      <c r="AN30" s="75" t="str">
        <f>IF($H30=1,中間シート!AN30,"")</f>
        <v/>
      </c>
      <c r="AO30" s="75" t="str">
        <f>IF($H30=1,中間シート!AO30,"")</f>
        <v/>
      </c>
      <c r="AP30" s="170"/>
      <c r="AQ30" s="170"/>
      <c r="AR30" s="75" t="str">
        <f>IF(OR($I30=1,AND($I30=0,$L30=1)),中間シート!AR30,"")</f>
        <v/>
      </c>
      <c r="AS30" s="72"/>
      <c r="AT30" s="72"/>
      <c r="AU30" s="72"/>
      <c r="AV30" s="75" t="str">
        <f>IF(OR($I30=1,AND($I30=0,$L30=1)),中間シート!AS30,"")</f>
        <v/>
      </c>
      <c r="AW30" s="75" t="str">
        <f>IF(OR($I30=1,AND($I30=0,$L30=1)),中間シート!AT30,"")</f>
        <v/>
      </c>
      <c r="AX30" s="75" t="str">
        <f>IF(OR($I30=1,AND($I30=0,$L30=1)),中間シート!AU30,"")</f>
        <v/>
      </c>
      <c r="AY30" s="75" t="str">
        <f>IF(OR($I30=1,AND($I30=0,$L30=1)),中間シート!AV30,"")</f>
        <v/>
      </c>
      <c r="AZ30" s="75" t="str">
        <f>IF(OR($I30=1,AND($I30=0,$L30=1)),中間シート!AW30,"")</f>
        <v/>
      </c>
      <c r="BA30" s="75" t="str">
        <f>IF(OR($I30=1,AND($I30=0,$L30=1)),中間シート!AX30,"")</f>
        <v/>
      </c>
      <c r="BB30" s="75" t="str">
        <f>IF(OR($I30=1,AND($I30=0,$L30=1)),中間シート!AY30,"")</f>
        <v/>
      </c>
      <c r="BC30" s="75" t="str">
        <f>IF(OR($I30=1,AND($I30=0,$L30=1)),中間シート!AZ30,"")</f>
        <v/>
      </c>
      <c r="BD30" s="72">
        <f t="shared" si="4"/>
        <v>0</v>
      </c>
    </row>
    <row r="31" spans="1:56">
      <c r="A31" s="95">
        <f>中間シート!A31</f>
        <v>26</v>
      </c>
      <c r="B31" s="72">
        <f>中間シート!B31</f>
        <v>7</v>
      </c>
      <c r="C31" s="72" t="str">
        <f>中間シート!C31</f>
        <v/>
      </c>
      <c r="D31" s="72">
        <f>中間シート!D31</f>
        <v>0</v>
      </c>
      <c r="E31" s="72">
        <f>中間シート!E31</f>
        <v>1</v>
      </c>
      <c r="F31" s="72">
        <f>中間シート!F31</f>
        <v>0</v>
      </c>
      <c r="G31" s="72">
        <f>中間シート!G31</f>
        <v>2</v>
      </c>
      <c r="H31" s="72">
        <f>中間シート!H31</f>
        <v>0</v>
      </c>
      <c r="I31" s="72">
        <f>中間シート!I31</f>
        <v>0</v>
      </c>
      <c r="J31" s="72">
        <f>中間シート!J31</f>
        <v>0</v>
      </c>
      <c r="K31" s="72">
        <f>中間シート!K31</f>
        <v>0</v>
      </c>
      <c r="L31" s="71">
        <f>中間シート!L31</f>
        <v>0</v>
      </c>
      <c r="M31" s="95">
        <f>中間シート!M31</f>
        <v>0</v>
      </c>
      <c r="N31" s="73"/>
      <c r="O31" s="73"/>
      <c r="P31" s="73"/>
      <c r="Q31" s="74"/>
      <c r="R31" s="97" t="str">
        <f>IF(OR($I31=1,AND($I31=0,$L31=1)),中間シート!R31,"")</f>
        <v/>
      </c>
      <c r="S31" s="75" t="str">
        <f t="shared" si="5"/>
        <v/>
      </c>
      <c r="T31" s="73" t="str">
        <f>IF(OR($I31=1,AND($I31=0,$L31=1)),中間シート!T31,"")</f>
        <v/>
      </c>
      <c r="U31" s="75" t="str">
        <f>IF(OR($I31=1,AND($I31=0,$L31=1)),中間シート!U31,"")</f>
        <v/>
      </c>
      <c r="V31" s="75" t="str">
        <f>IF(OR($I31=1,AND($I31=0,$L31=1)),中間シート!V31,"")</f>
        <v/>
      </c>
      <c r="W31" s="75" t="str">
        <f>IF(OR($I31=1,AND($I31=0,$L31=1)),中間シート!W31,"")</f>
        <v/>
      </c>
      <c r="X31" s="75" t="str">
        <f>IF(OR($I31=1,AND($I31=0,$L31=1)),中間シート!X31,"")</f>
        <v/>
      </c>
      <c r="Y31" s="75" t="str">
        <f>IF(OR($I31=1,AND($I31=0,$L31=1)),中間シート!Y31,"")</f>
        <v/>
      </c>
      <c r="Z31" s="75" t="str">
        <f>IF(OR($I31=1,AND($I31=0,$L31=1)),中間シート!Z31,"")</f>
        <v/>
      </c>
      <c r="AA31" s="75" t="str">
        <f>IF(OR($I31=1,AND($I31=0,$L31=1)),中間シート!AA31,"")</f>
        <v/>
      </c>
      <c r="AB31" s="75" t="str">
        <f>IF(OR($I31=1,AND($I31=0,$L31=1)),中間シート!AB31,"")</f>
        <v/>
      </c>
      <c r="AC31" s="75" t="str">
        <f>IF(OR($I31=1,AND($I31=0,$L31=1)),中間シート!AC31,"")</f>
        <v/>
      </c>
      <c r="AD31" s="75" t="str">
        <f>IF(OR($I31=1,AND($I31=0,$L31=1)),中間シート!AD31,"")</f>
        <v/>
      </c>
      <c r="AE31" s="75" t="str">
        <f>IF(OR($I31=1,AND($I31=0,$L31=1)),中間シート!AE31,"")</f>
        <v/>
      </c>
      <c r="AF31" s="75" t="str">
        <f>IF(OR($I31=1,AND($I31=0,$L31=1)),中間シート!AF31,"")</f>
        <v/>
      </c>
      <c r="AG31" s="170"/>
      <c r="AH31" s="75" t="str">
        <f>IF(OR($I31=1,AND($I31=0,$L31=1)),中間シート!AH31,"")</f>
        <v/>
      </c>
      <c r="AI31" s="75" t="str">
        <f>IF(OR($I31=1,AND($I31=0,$L31=1)),中間シート!AI31,"")</f>
        <v/>
      </c>
      <c r="AJ31" s="75" t="str">
        <f>IF(OR($I31=1,AND($I31=0,$L31=1)),中間シート!AJ31,"")</f>
        <v/>
      </c>
      <c r="AK31" s="75" t="str">
        <f>IF(OR($I31=1,AND($I31=0,$L31=1)),中間シート!AK31,"")</f>
        <v/>
      </c>
      <c r="AL31" s="75" t="str">
        <f>IF(OR($I31=1,AND($I31=0,$L31=1)),中間シート!AL31,"")</f>
        <v/>
      </c>
      <c r="AM31" s="75" t="str">
        <f>IF($H31=1,中間シート!AM31,"")</f>
        <v/>
      </c>
      <c r="AN31" s="75" t="str">
        <f>IF($H31=1,中間シート!AN31,"")</f>
        <v/>
      </c>
      <c r="AO31" s="75" t="str">
        <f>IF($H31=1,中間シート!AO31,"")</f>
        <v/>
      </c>
      <c r="AP31" s="170"/>
      <c r="AQ31" s="170"/>
      <c r="AR31" s="75" t="str">
        <f>IF(OR($I31=1,AND($I31=0,$L31=1)),中間シート!AR31,"")</f>
        <v/>
      </c>
      <c r="AS31" s="72"/>
      <c r="AT31" s="72"/>
      <c r="AU31" s="72"/>
      <c r="AV31" s="75" t="str">
        <f>IF(OR($I31=1,AND($I31=0,$L31=1)),中間シート!AS31,"")</f>
        <v/>
      </c>
      <c r="AW31" s="75" t="str">
        <f>IF(OR($I31=1,AND($I31=0,$L31=1)),中間シート!AT31,"")</f>
        <v/>
      </c>
      <c r="AX31" s="75" t="str">
        <f>IF(OR($I31=1,AND($I31=0,$L31=1)),中間シート!AU31,"")</f>
        <v/>
      </c>
      <c r="AY31" s="75" t="str">
        <f>IF(OR($I31=1,AND($I31=0,$L31=1)),中間シート!AV31,"")</f>
        <v/>
      </c>
      <c r="AZ31" s="75" t="str">
        <f>IF(OR($I31=1,AND($I31=0,$L31=1)),中間シート!AW31,"")</f>
        <v/>
      </c>
      <c r="BA31" s="75" t="str">
        <f>IF(OR($I31=1,AND($I31=0,$L31=1)),中間シート!AX31,"")</f>
        <v/>
      </c>
      <c r="BB31" s="75" t="str">
        <f>IF(OR($I31=1,AND($I31=0,$L31=1)),中間シート!AY31,"")</f>
        <v/>
      </c>
      <c r="BC31" s="75" t="str">
        <f>IF(OR($I31=1,AND($I31=0,$L31=1)),中間シート!AZ31,"")</f>
        <v/>
      </c>
      <c r="BD31" s="72">
        <f t="shared" si="4"/>
        <v>0</v>
      </c>
    </row>
    <row r="32" spans="1:56">
      <c r="A32" s="95">
        <f>中間シート!A32</f>
        <v>27</v>
      </c>
      <c r="B32" s="72">
        <f>中間シート!B32</f>
        <v>7</v>
      </c>
      <c r="C32" s="72" t="str">
        <f>中間シート!C32</f>
        <v/>
      </c>
      <c r="D32" s="72">
        <f>中間シート!D32</f>
        <v>0</v>
      </c>
      <c r="E32" s="72">
        <f>中間シート!E32</f>
        <v>1</v>
      </c>
      <c r="F32" s="72">
        <f>中間シート!F32</f>
        <v>0</v>
      </c>
      <c r="G32" s="72">
        <f>中間シート!G32</f>
        <v>3</v>
      </c>
      <c r="H32" s="72">
        <f>中間シート!H32</f>
        <v>0</v>
      </c>
      <c r="I32" s="72">
        <f>中間シート!I32</f>
        <v>0</v>
      </c>
      <c r="J32" s="72">
        <f>中間シート!J32</f>
        <v>0</v>
      </c>
      <c r="K32" s="72">
        <f>中間シート!K32</f>
        <v>0</v>
      </c>
      <c r="L32" s="71">
        <f>中間シート!L32</f>
        <v>0</v>
      </c>
      <c r="M32" s="95">
        <f>中間シート!M32</f>
        <v>0</v>
      </c>
      <c r="N32" s="73"/>
      <c r="O32" s="73"/>
      <c r="P32" s="73"/>
      <c r="Q32" s="74"/>
      <c r="R32" s="97" t="str">
        <f>IF(OR($I32=1,AND($I32=0,$L32=1)),中間シート!R32,"")</f>
        <v/>
      </c>
      <c r="S32" s="75" t="str">
        <f t="shared" si="5"/>
        <v/>
      </c>
      <c r="T32" s="73" t="str">
        <f>IF(OR($I32=1,AND($I32=0,$L32=1)),中間シート!T32,"")</f>
        <v/>
      </c>
      <c r="U32" s="75" t="str">
        <f>IF(OR($I32=1,AND($I32=0,$L32=1)),中間シート!U32,"")</f>
        <v/>
      </c>
      <c r="V32" s="75" t="str">
        <f>IF(OR($I32=1,AND($I32=0,$L32=1)),中間シート!V32,"")</f>
        <v/>
      </c>
      <c r="W32" s="75" t="str">
        <f>IF(OR($I32=1,AND($I32=0,$L32=1)),中間シート!W32,"")</f>
        <v/>
      </c>
      <c r="X32" s="75" t="str">
        <f>IF(OR($I32=1,AND($I32=0,$L32=1)),中間シート!X32,"")</f>
        <v/>
      </c>
      <c r="Y32" s="75" t="str">
        <f>IF(OR($I32=1,AND($I32=0,$L32=1)),中間シート!Y32,"")</f>
        <v/>
      </c>
      <c r="Z32" s="75" t="str">
        <f>IF(OR($I32=1,AND($I32=0,$L32=1)),中間シート!Z32,"")</f>
        <v/>
      </c>
      <c r="AA32" s="75" t="str">
        <f>IF(OR($I32=1,AND($I32=0,$L32=1)),中間シート!AA32,"")</f>
        <v/>
      </c>
      <c r="AB32" s="75" t="str">
        <f>IF(OR($I32=1,AND($I32=0,$L32=1)),中間シート!AB32,"")</f>
        <v/>
      </c>
      <c r="AC32" s="75" t="str">
        <f>IF(OR($I32=1,AND($I32=0,$L32=1)),中間シート!AC32,"")</f>
        <v/>
      </c>
      <c r="AD32" s="75" t="str">
        <f>IF(OR($I32=1,AND($I32=0,$L32=1)),中間シート!AD32,"")</f>
        <v/>
      </c>
      <c r="AE32" s="75" t="str">
        <f>IF(OR($I32=1,AND($I32=0,$L32=1)),中間シート!AE32,"")</f>
        <v/>
      </c>
      <c r="AF32" s="75" t="str">
        <f>IF(OR($I32=1,AND($I32=0,$L32=1)),中間シート!AF32,"")</f>
        <v/>
      </c>
      <c r="AG32" s="170"/>
      <c r="AH32" s="75" t="str">
        <f>IF(OR($I32=1,AND($I32=0,$L32=1)),中間シート!AH32,"")</f>
        <v/>
      </c>
      <c r="AI32" s="75" t="str">
        <f>IF(OR($I32=1,AND($I32=0,$L32=1)),中間シート!AI32,"")</f>
        <v/>
      </c>
      <c r="AJ32" s="75" t="str">
        <f>IF(OR($I32=1,AND($I32=0,$L32=1)),中間シート!AJ32,"")</f>
        <v/>
      </c>
      <c r="AK32" s="75" t="str">
        <f>IF(OR($I32=1,AND($I32=0,$L32=1)),中間シート!AK32,"")</f>
        <v/>
      </c>
      <c r="AL32" s="75" t="str">
        <f>IF(OR($I32=1,AND($I32=0,$L32=1)),中間シート!AL32,"")</f>
        <v/>
      </c>
      <c r="AM32" s="75" t="str">
        <f>IF($H32=1,中間シート!AM32,"")</f>
        <v/>
      </c>
      <c r="AN32" s="75" t="str">
        <f>IF($H32=1,中間シート!AN32,"")</f>
        <v/>
      </c>
      <c r="AO32" s="75" t="str">
        <f>IF($H32=1,中間シート!AO32,"")</f>
        <v/>
      </c>
      <c r="AP32" s="170"/>
      <c r="AQ32" s="170"/>
      <c r="AR32" s="75" t="str">
        <f>IF(OR($I32=1,AND($I32=0,$L32=1)),中間シート!AR32,"")</f>
        <v/>
      </c>
      <c r="AS32" s="72"/>
      <c r="AT32" s="72"/>
      <c r="AU32" s="72"/>
      <c r="AV32" s="75" t="str">
        <f>IF(OR($I32=1,AND($I32=0,$L32=1)),中間シート!AS32,"")</f>
        <v/>
      </c>
      <c r="AW32" s="75" t="str">
        <f>IF(OR($I32=1,AND($I32=0,$L32=1)),中間シート!AT32,"")</f>
        <v/>
      </c>
      <c r="AX32" s="75" t="str">
        <f>IF(OR($I32=1,AND($I32=0,$L32=1)),中間シート!AU32,"")</f>
        <v/>
      </c>
      <c r="AY32" s="75" t="str">
        <f>IF(OR($I32=1,AND($I32=0,$L32=1)),中間シート!AV32,"")</f>
        <v/>
      </c>
      <c r="AZ32" s="75" t="str">
        <f>IF(OR($I32=1,AND($I32=0,$L32=1)),中間シート!AW32,"")</f>
        <v/>
      </c>
      <c r="BA32" s="75" t="str">
        <f>IF(OR($I32=1,AND($I32=0,$L32=1)),中間シート!AX32,"")</f>
        <v/>
      </c>
      <c r="BB32" s="75" t="str">
        <f>IF(OR($I32=1,AND($I32=0,$L32=1)),中間シート!AY32,"")</f>
        <v/>
      </c>
      <c r="BC32" s="75" t="str">
        <f>IF(OR($I32=1,AND($I32=0,$L32=1)),中間シート!AZ32,"")</f>
        <v/>
      </c>
      <c r="BD32" s="72">
        <f t="shared" si="4"/>
        <v>0</v>
      </c>
    </row>
    <row r="33" spans="1:56">
      <c r="A33" s="95">
        <f>中間シート!A33</f>
        <v>28</v>
      </c>
      <c r="B33" s="72">
        <f>中間シート!B33</f>
        <v>7</v>
      </c>
      <c r="C33" s="72" t="str">
        <f>中間シート!C33</f>
        <v/>
      </c>
      <c r="D33" s="72">
        <f>中間シート!D33</f>
        <v>0</v>
      </c>
      <c r="E33" s="72">
        <f>中間シート!E33</f>
        <v>1</v>
      </c>
      <c r="F33" s="72">
        <f>中間シート!F33</f>
        <v>0</v>
      </c>
      <c r="G33" s="72">
        <f>中間シート!G33</f>
        <v>4</v>
      </c>
      <c r="H33" s="72">
        <f>中間シート!H33</f>
        <v>0</v>
      </c>
      <c r="I33" s="72">
        <f>中間シート!I33</f>
        <v>0</v>
      </c>
      <c r="J33" s="72">
        <f>中間シート!J33</f>
        <v>0</v>
      </c>
      <c r="K33" s="72">
        <f>中間シート!K33</f>
        <v>0</v>
      </c>
      <c r="L33" s="71">
        <f>中間シート!L33</f>
        <v>0</v>
      </c>
      <c r="M33" s="95">
        <f>中間シート!M33</f>
        <v>0</v>
      </c>
      <c r="N33" s="73"/>
      <c r="O33" s="73"/>
      <c r="P33" s="73"/>
      <c r="Q33" s="74"/>
      <c r="R33" s="97" t="str">
        <f>IF(OR($I33=1,AND($I33=0,$L33=1)),中間シート!R33,"")</f>
        <v/>
      </c>
      <c r="S33" s="75" t="str">
        <f t="shared" si="5"/>
        <v/>
      </c>
      <c r="T33" s="73" t="str">
        <f>IF(OR($I33=1,AND($I33=0,$L33=1)),中間シート!T33,"")</f>
        <v/>
      </c>
      <c r="U33" s="75" t="str">
        <f>IF(OR($I33=1,AND($I33=0,$L33=1)),中間シート!U33,"")</f>
        <v/>
      </c>
      <c r="V33" s="75" t="str">
        <f>IF(OR($I33=1,AND($I33=0,$L33=1)),中間シート!V33,"")</f>
        <v/>
      </c>
      <c r="W33" s="75" t="str">
        <f>IF(OR($I33=1,AND($I33=0,$L33=1)),中間シート!W33,"")</f>
        <v/>
      </c>
      <c r="X33" s="75" t="str">
        <f>IF(OR($I33=1,AND($I33=0,$L33=1)),中間シート!X33,"")</f>
        <v/>
      </c>
      <c r="Y33" s="75" t="str">
        <f>IF(OR($I33=1,AND($I33=0,$L33=1)),中間シート!Y33,"")</f>
        <v/>
      </c>
      <c r="Z33" s="75" t="str">
        <f>IF(OR($I33=1,AND($I33=0,$L33=1)),中間シート!Z33,"")</f>
        <v/>
      </c>
      <c r="AA33" s="75" t="str">
        <f>IF(OR($I33=1,AND($I33=0,$L33=1)),中間シート!AA33,"")</f>
        <v/>
      </c>
      <c r="AB33" s="75" t="str">
        <f>IF(OR($I33=1,AND($I33=0,$L33=1)),中間シート!AB33,"")</f>
        <v/>
      </c>
      <c r="AC33" s="75" t="str">
        <f>IF(OR($I33=1,AND($I33=0,$L33=1)),中間シート!AC33,"")</f>
        <v/>
      </c>
      <c r="AD33" s="75" t="str">
        <f>IF(OR($I33=1,AND($I33=0,$L33=1)),中間シート!AD33,"")</f>
        <v/>
      </c>
      <c r="AE33" s="75" t="str">
        <f>IF(OR($I33=1,AND($I33=0,$L33=1)),中間シート!AE33,"")</f>
        <v/>
      </c>
      <c r="AF33" s="75" t="str">
        <f>IF(OR($I33=1,AND($I33=0,$L33=1)),中間シート!AF33,"")</f>
        <v/>
      </c>
      <c r="AG33" s="170"/>
      <c r="AH33" s="75" t="str">
        <f>IF(OR($I33=1,AND($I33=0,$L33=1)),中間シート!AH33,"")</f>
        <v/>
      </c>
      <c r="AI33" s="75" t="str">
        <f>IF(OR($I33=1,AND($I33=0,$L33=1)),中間シート!AI33,"")</f>
        <v/>
      </c>
      <c r="AJ33" s="75" t="str">
        <f>IF(OR($I33=1,AND($I33=0,$L33=1)),中間シート!AJ33,"")</f>
        <v/>
      </c>
      <c r="AK33" s="75" t="str">
        <f>IF(OR($I33=1,AND($I33=0,$L33=1)),中間シート!AK33,"")</f>
        <v/>
      </c>
      <c r="AL33" s="75" t="str">
        <f>IF(OR($I33=1,AND($I33=0,$L33=1)),中間シート!AL33,"")</f>
        <v/>
      </c>
      <c r="AM33" s="75" t="str">
        <f>IF($H33=1,中間シート!AM33,"")</f>
        <v/>
      </c>
      <c r="AN33" s="75" t="str">
        <f>IF($H33=1,中間シート!AN33,"")</f>
        <v/>
      </c>
      <c r="AO33" s="75" t="str">
        <f>IF($H33=1,中間シート!AO33,"")</f>
        <v/>
      </c>
      <c r="AP33" s="170"/>
      <c r="AQ33" s="170"/>
      <c r="AR33" s="75" t="str">
        <f>IF(OR($I33=1,AND($I33=0,$L33=1)),中間シート!AR33,"")</f>
        <v/>
      </c>
      <c r="AS33" s="72"/>
      <c r="AT33" s="72"/>
      <c r="AU33" s="72"/>
      <c r="AV33" s="75" t="str">
        <f>IF(OR($I33=1,AND($I33=0,$L33=1)),中間シート!AS33,"")</f>
        <v/>
      </c>
      <c r="AW33" s="75" t="str">
        <f>IF(OR($I33=1,AND($I33=0,$L33=1)),中間シート!AT33,"")</f>
        <v/>
      </c>
      <c r="AX33" s="75" t="str">
        <f>IF(OR($I33=1,AND($I33=0,$L33=1)),中間シート!AU33,"")</f>
        <v/>
      </c>
      <c r="AY33" s="75" t="str">
        <f>IF(OR($I33=1,AND($I33=0,$L33=1)),中間シート!AV33,"")</f>
        <v/>
      </c>
      <c r="AZ33" s="75" t="str">
        <f>IF(OR($I33=1,AND($I33=0,$L33=1)),中間シート!AW33,"")</f>
        <v/>
      </c>
      <c r="BA33" s="75" t="str">
        <f>IF(OR($I33=1,AND($I33=0,$L33=1)),中間シート!AX33,"")</f>
        <v/>
      </c>
      <c r="BB33" s="75" t="str">
        <f>IF(OR($I33=1,AND($I33=0,$L33=1)),中間シート!AY33,"")</f>
        <v/>
      </c>
      <c r="BC33" s="75" t="str">
        <f>IF(OR($I33=1,AND($I33=0,$L33=1)),中間シート!AZ33,"")</f>
        <v/>
      </c>
      <c r="BD33" s="72">
        <f t="shared" si="4"/>
        <v>0</v>
      </c>
    </row>
    <row r="34" spans="1:56">
      <c r="A34" s="95">
        <f>中間シート!A34</f>
        <v>29</v>
      </c>
      <c r="B34" s="72">
        <f>中間シート!B34</f>
        <v>8</v>
      </c>
      <c r="C34" s="72" t="str">
        <f>中間シート!C34</f>
        <v/>
      </c>
      <c r="D34" s="72">
        <f>中間シート!D34</f>
        <v>0</v>
      </c>
      <c r="E34" s="72">
        <f>中間シート!E34</f>
        <v>1</v>
      </c>
      <c r="F34" s="72">
        <f>中間シート!F34</f>
        <v>0</v>
      </c>
      <c r="G34" s="72">
        <f>中間シート!G34</f>
        <v>1</v>
      </c>
      <c r="H34" s="72">
        <f>中間シート!H34</f>
        <v>0</v>
      </c>
      <c r="I34" s="72">
        <f>中間シート!I34</f>
        <v>0</v>
      </c>
      <c r="J34" s="72">
        <f>中間シート!J34</f>
        <v>0</v>
      </c>
      <c r="K34" s="72">
        <f>中間シート!K34</f>
        <v>0</v>
      </c>
      <c r="L34" s="71">
        <f>中間シート!L34</f>
        <v>0</v>
      </c>
      <c r="M34" s="95">
        <f>中間シート!M34</f>
        <v>0</v>
      </c>
      <c r="N34" s="73"/>
      <c r="O34" s="73"/>
      <c r="P34" s="73"/>
      <c r="Q34" s="74"/>
      <c r="R34" s="97" t="str">
        <f>IF(OR($I34=1,AND($I34=0,$L34=1)),中間シート!R34,"")</f>
        <v/>
      </c>
      <c r="S34" s="75" t="str">
        <f t="shared" si="5"/>
        <v/>
      </c>
      <c r="T34" s="73" t="str">
        <f>IF(OR($I34=1,AND($I34=0,$L34=1)),中間シート!T34,"")</f>
        <v/>
      </c>
      <c r="U34" s="75" t="str">
        <f>IF(OR($I34=1,AND($I34=0,$L34=1)),中間シート!U34,"")</f>
        <v/>
      </c>
      <c r="V34" s="75" t="str">
        <f>IF(OR($I34=1,AND($I34=0,$L34=1)),中間シート!V34,"")</f>
        <v/>
      </c>
      <c r="W34" s="75" t="str">
        <f>IF(OR($I34=1,AND($I34=0,$L34=1)),中間シート!W34,"")</f>
        <v/>
      </c>
      <c r="X34" s="75" t="str">
        <f>IF(OR($I34=1,AND($I34=0,$L34=1)),中間シート!X34,"")</f>
        <v/>
      </c>
      <c r="Y34" s="75" t="str">
        <f>IF(OR($I34=1,AND($I34=0,$L34=1)),中間シート!Y34,"")</f>
        <v/>
      </c>
      <c r="Z34" s="75" t="str">
        <f>IF(OR($I34=1,AND($I34=0,$L34=1)),中間シート!Z34,"")</f>
        <v/>
      </c>
      <c r="AA34" s="75" t="str">
        <f>IF(OR($I34=1,AND($I34=0,$L34=1)),中間シート!AA34,"")</f>
        <v/>
      </c>
      <c r="AB34" s="75" t="str">
        <f>IF(OR($I34=1,AND($I34=0,$L34=1)),中間シート!AB34,"")</f>
        <v/>
      </c>
      <c r="AC34" s="75" t="str">
        <f>IF(OR($I34=1,AND($I34=0,$L34=1)),中間シート!AC34,"")</f>
        <v/>
      </c>
      <c r="AD34" s="75" t="str">
        <f>IF(OR($I34=1,AND($I34=0,$L34=1)),中間シート!AD34,"")</f>
        <v/>
      </c>
      <c r="AE34" s="75" t="str">
        <f>IF(OR($I34=1,AND($I34=0,$L34=1)),中間シート!AE34,"")</f>
        <v/>
      </c>
      <c r="AF34" s="75" t="str">
        <f>IF(OR($I34=1,AND($I34=0,$L34=1)),中間シート!AF34,"")</f>
        <v/>
      </c>
      <c r="AG34" s="170"/>
      <c r="AH34" s="75" t="str">
        <f>IF(OR($I34=1,AND($I34=0,$L34=1)),中間シート!AH34,"")</f>
        <v/>
      </c>
      <c r="AI34" s="75" t="str">
        <f>IF(OR($I34=1,AND($I34=0,$L34=1)),中間シート!AI34,"")</f>
        <v/>
      </c>
      <c r="AJ34" s="75" t="str">
        <f>IF(OR($I34=1,AND($I34=0,$L34=1)),中間シート!AJ34,"")</f>
        <v/>
      </c>
      <c r="AK34" s="75" t="str">
        <f>IF(OR($I34=1,AND($I34=0,$L34=1)),中間シート!AK34,"")</f>
        <v/>
      </c>
      <c r="AL34" s="75" t="str">
        <f>IF(OR($I34=1,AND($I34=0,$L34=1)),中間シート!AL34,"")</f>
        <v/>
      </c>
      <c r="AM34" s="75" t="str">
        <f>IF($H34=1,中間シート!AM34,"")</f>
        <v/>
      </c>
      <c r="AN34" s="75" t="str">
        <f>IF($H34=1,中間シート!AN34,"")</f>
        <v/>
      </c>
      <c r="AO34" s="75" t="str">
        <f>IF($H34=1,中間シート!AO34,"")</f>
        <v/>
      </c>
      <c r="AP34" s="170"/>
      <c r="AQ34" s="170"/>
      <c r="AR34" s="75" t="str">
        <f>IF(OR($I34=1,AND($I34=0,$L34=1)),中間シート!AR34,"")</f>
        <v/>
      </c>
      <c r="AS34" s="72"/>
      <c r="AT34" s="72"/>
      <c r="AU34" s="72"/>
      <c r="AV34" s="75" t="str">
        <f>IF(OR($I34=1,AND($I34=0,$L34=1)),中間シート!AS34,"")</f>
        <v/>
      </c>
      <c r="AW34" s="75" t="str">
        <f>IF(OR($I34=1,AND($I34=0,$L34=1)),中間シート!AT34,"")</f>
        <v/>
      </c>
      <c r="AX34" s="75" t="str">
        <f>IF(OR($I34=1,AND($I34=0,$L34=1)),中間シート!AU34,"")</f>
        <v/>
      </c>
      <c r="AY34" s="75" t="str">
        <f>IF(OR($I34=1,AND($I34=0,$L34=1)),中間シート!AV34,"")</f>
        <v/>
      </c>
      <c r="AZ34" s="75" t="str">
        <f>IF(OR($I34=1,AND($I34=0,$L34=1)),中間シート!AW34,"")</f>
        <v/>
      </c>
      <c r="BA34" s="75" t="str">
        <f>IF(OR($I34=1,AND($I34=0,$L34=1)),中間シート!AX34,"")</f>
        <v/>
      </c>
      <c r="BB34" s="75" t="str">
        <f>IF(OR($I34=1,AND($I34=0,$L34=1)),中間シート!AY34,"")</f>
        <v/>
      </c>
      <c r="BC34" s="75" t="str">
        <f>IF(OR($I34=1,AND($I34=0,$L34=1)),中間シート!AZ34,"")</f>
        <v/>
      </c>
      <c r="BD34" s="72">
        <f t="shared" si="4"/>
        <v>0</v>
      </c>
    </row>
    <row r="35" spans="1:56">
      <c r="A35" s="95">
        <f>中間シート!A35</f>
        <v>30</v>
      </c>
      <c r="B35" s="72">
        <f>中間シート!B35</f>
        <v>8</v>
      </c>
      <c r="C35" s="72" t="str">
        <f>中間シート!C35</f>
        <v/>
      </c>
      <c r="D35" s="72">
        <f>中間シート!D35</f>
        <v>0</v>
      </c>
      <c r="E35" s="72">
        <f>中間シート!E35</f>
        <v>1</v>
      </c>
      <c r="F35" s="72">
        <f>中間シート!F35</f>
        <v>0</v>
      </c>
      <c r="G35" s="72">
        <f>中間シート!G35</f>
        <v>2</v>
      </c>
      <c r="H35" s="72">
        <f>中間シート!H35</f>
        <v>0</v>
      </c>
      <c r="I35" s="72">
        <f>中間シート!I35</f>
        <v>0</v>
      </c>
      <c r="J35" s="72">
        <f>中間シート!J35</f>
        <v>0</v>
      </c>
      <c r="K35" s="72">
        <f>中間シート!K35</f>
        <v>0</v>
      </c>
      <c r="L35" s="71">
        <f>中間シート!L35</f>
        <v>0</v>
      </c>
      <c r="M35" s="95">
        <f>中間シート!M35</f>
        <v>0</v>
      </c>
      <c r="N35" s="73"/>
      <c r="O35" s="73"/>
      <c r="P35" s="73"/>
      <c r="Q35" s="74"/>
      <c r="R35" s="97" t="str">
        <f>IF(OR($I35=1,AND($I35=0,$L35=1)),中間シート!R35,"")</f>
        <v/>
      </c>
      <c r="S35" s="75" t="str">
        <f t="shared" si="5"/>
        <v/>
      </c>
      <c r="T35" s="73" t="str">
        <f>IF(OR($I35=1,AND($I35=0,$L35=1)),中間シート!T35,"")</f>
        <v/>
      </c>
      <c r="U35" s="75" t="str">
        <f>IF(OR($I35=1,AND($I35=0,$L35=1)),中間シート!U35,"")</f>
        <v/>
      </c>
      <c r="V35" s="75" t="str">
        <f>IF(OR($I35=1,AND($I35=0,$L35=1)),中間シート!V35,"")</f>
        <v/>
      </c>
      <c r="W35" s="75" t="str">
        <f>IF(OR($I35=1,AND($I35=0,$L35=1)),中間シート!W35,"")</f>
        <v/>
      </c>
      <c r="X35" s="75" t="str">
        <f>IF(OR($I35=1,AND($I35=0,$L35=1)),中間シート!X35,"")</f>
        <v/>
      </c>
      <c r="Y35" s="75" t="str">
        <f>IF(OR($I35=1,AND($I35=0,$L35=1)),中間シート!Y35,"")</f>
        <v/>
      </c>
      <c r="Z35" s="75" t="str">
        <f>IF(OR($I35=1,AND($I35=0,$L35=1)),中間シート!Z35,"")</f>
        <v/>
      </c>
      <c r="AA35" s="75" t="str">
        <f>IF(OR($I35=1,AND($I35=0,$L35=1)),中間シート!AA35,"")</f>
        <v/>
      </c>
      <c r="AB35" s="75" t="str">
        <f>IF(OR($I35=1,AND($I35=0,$L35=1)),中間シート!AB35,"")</f>
        <v/>
      </c>
      <c r="AC35" s="75" t="str">
        <f>IF(OR($I35=1,AND($I35=0,$L35=1)),中間シート!AC35,"")</f>
        <v/>
      </c>
      <c r="AD35" s="75" t="str">
        <f>IF(OR($I35=1,AND($I35=0,$L35=1)),中間シート!AD35,"")</f>
        <v/>
      </c>
      <c r="AE35" s="75" t="str">
        <f>IF(OR($I35=1,AND($I35=0,$L35=1)),中間シート!AE35,"")</f>
        <v/>
      </c>
      <c r="AF35" s="75" t="str">
        <f>IF(OR($I35=1,AND($I35=0,$L35=1)),中間シート!AF35,"")</f>
        <v/>
      </c>
      <c r="AG35" s="170"/>
      <c r="AH35" s="75" t="str">
        <f>IF(OR($I35=1,AND($I35=0,$L35=1)),中間シート!AH35,"")</f>
        <v/>
      </c>
      <c r="AI35" s="75" t="str">
        <f>IF(OR($I35=1,AND($I35=0,$L35=1)),中間シート!AI35,"")</f>
        <v/>
      </c>
      <c r="AJ35" s="75" t="str">
        <f>IF(OR($I35=1,AND($I35=0,$L35=1)),中間シート!AJ35,"")</f>
        <v/>
      </c>
      <c r="AK35" s="75" t="str">
        <f>IF(OR($I35=1,AND($I35=0,$L35=1)),中間シート!AK35,"")</f>
        <v/>
      </c>
      <c r="AL35" s="75" t="str">
        <f>IF(OR($I35=1,AND($I35=0,$L35=1)),中間シート!AL35,"")</f>
        <v/>
      </c>
      <c r="AM35" s="75" t="str">
        <f>IF($H35=1,中間シート!AM35,"")</f>
        <v/>
      </c>
      <c r="AN35" s="75" t="str">
        <f>IF($H35=1,中間シート!AN35,"")</f>
        <v/>
      </c>
      <c r="AO35" s="75" t="str">
        <f>IF($H35=1,中間シート!AO35,"")</f>
        <v/>
      </c>
      <c r="AP35" s="170"/>
      <c r="AQ35" s="170"/>
      <c r="AR35" s="75" t="str">
        <f>IF(OR($I35=1,AND($I35=0,$L35=1)),中間シート!AR35,"")</f>
        <v/>
      </c>
      <c r="AS35" s="72"/>
      <c r="AT35" s="72"/>
      <c r="AU35" s="72"/>
      <c r="AV35" s="75" t="str">
        <f>IF(OR($I35=1,AND($I35=0,$L35=1)),中間シート!AS35,"")</f>
        <v/>
      </c>
      <c r="AW35" s="75" t="str">
        <f>IF(OR($I35=1,AND($I35=0,$L35=1)),中間シート!AT35,"")</f>
        <v/>
      </c>
      <c r="AX35" s="75" t="str">
        <f>IF(OR($I35=1,AND($I35=0,$L35=1)),中間シート!AU35,"")</f>
        <v/>
      </c>
      <c r="AY35" s="75" t="str">
        <f>IF(OR($I35=1,AND($I35=0,$L35=1)),中間シート!AV35,"")</f>
        <v/>
      </c>
      <c r="AZ35" s="75" t="str">
        <f>IF(OR($I35=1,AND($I35=0,$L35=1)),中間シート!AW35,"")</f>
        <v/>
      </c>
      <c r="BA35" s="75" t="str">
        <f>IF(OR($I35=1,AND($I35=0,$L35=1)),中間シート!AX35,"")</f>
        <v/>
      </c>
      <c r="BB35" s="75" t="str">
        <f>IF(OR($I35=1,AND($I35=0,$L35=1)),中間シート!AY35,"")</f>
        <v/>
      </c>
      <c r="BC35" s="75" t="str">
        <f>IF(OR($I35=1,AND($I35=0,$L35=1)),中間シート!AZ35,"")</f>
        <v/>
      </c>
      <c r="BD35" s="72">
        <f t="shared" si="4"/>
        <v>0</v>
      </c>
    </row>
    <row r="36" spans="1:56">
      <c r="A36" s="95">
        <f>中間シート!A36</f>
        <v>31</v>
      </c>
      <c r="B36" s="72">
        <f>中間シート!B36</f>
        <v>8</v>
      </c>
      <c r="C36" s="72" t="str">
        <f>中間シート!C36</f>
        <v/>
      </c>
      <c r="D36" s="72">
        <f>中間シート!D36</f>
        <v>0</v>
      </c>
      <c r="E36" s="72">
        <f>中間シート!E36</f>
        <v>1</v>
      </c>
      <c r="F36" s="72">
        <f>中間シート!F36</f>
        <v>0</v>
      </c>
      <c r="G36" s="72">
        <f>中間シート!G36</f>
        <v>3</v>
      </c>
      <c r="H36" s="72">
        <f>中間シート!H36</f>
        <v>0</v>
      </c>
      <c r="I36" s="72">
        <f>中間シート!I36</f>
        <v>0</v>
      </c>
      <c r="J36" s="72">
        <f>中間シート!J36</f>
        <v>0</v>
      </c>
      <c r="K36" s="72">
        <f>中間シート!K36</f>
        <v>0</v>
      </c>
      <c r="L36" s="71">
        <f>中間シート!L36</f>
        <v>0</v>
      </c>
      <c r="M36" s="95">
        <f>中間シート!M36</f>
        <v>0</v>
      </c>
      <c r="N36" s="73"/>
      <c r="O36" s="73"/>
      <c r="P36" s="73"/>
      <c r="Q36" s="74"/>
      <c r="R36" s="97" t="str">
        <f>IF(OR($I36=1,AND($I36=0,$L36=1)),中間シート!R36,"")</f>
        <v/>
      </c>
      <c r="S36" s="75" t="str">
        <f t="shared" si="5"/>
        <v/>
      </c>
      <c r="T36" s="73" t="str">
        <f>IF(OR($I36=1,AND($I36=0,$L36=1)),中間シート!T36,"")</f>
        <v/>
      </c>
      <c r="U36" s="75" t="str">
        <f>IF(OR($I36=1,AND($I36=0,$L36=1)),中間シート!U36,"")</f>
        <v/>
      </c>
      <c r="V36" s="75" t="str">
        <f>IF(OR($I36=1,AND($I36=0,$L36=1)),中間シート!V36,"")</f>
        <v/>
      </c>
      <c r="W36" s="75" t="str">
        <f>IF(OR($I36=1,AND($I36=0,$L36=1)),中間シート!W36,"")</f>
        <v/>
      </c>
      <c r="X36" s="75" t="str">
        <f>IF(OR($I36=1,AND($I36=0,$L36=1)),中間シート!X36,"")</f>
        <v/>
      </c>
      <c r="Y36" s="75" t="str">
        <f>IF(OR($I36=1,AND($I36=0,$L36=1)),中間シート!Y36,"")</f>
        <v/>
      </c>
      <c r="Z36" s="75" t="str">
        <f>IF(OR($I36=1,AND($I36=0,$L36=1)),中間シート!Z36,"")</f>
        <v/>
      </c>
      <c r="AA36" s="75" t="str">
        <f>IF(OR($I36=1,AND($I36=0,$L36=1)),中間シート!AA36,"")</f>
        <v/>
      </c>
      <c r="AB36" s="75" t="str">
        <f>IF(OR($I36=1,AND($I36=0,$L36=1)),中間シート!AB36,"")</f>
        <v/>
      </c>
      <c r="AC36" s="75" t="str">
        <f>IF(OR($I36=1,AND($I36=0,$L36=1)),中間シート!AC36,"")</f>
        <v/>
      </c>
      <c r="AD36" s="75" t="str">
        <f>IF(OR($I36=1,AND($I36=0,$L36=1)),中間シート!AD36,"")</f>
        <v/>
      </c>
      <c r="AE36" s="75" t="str">
        <f>IF(OR($I36=1,AND($I36=0,$L36=1)),中間シート!AE36,"")</f>
        <v/>
      </c>
      <c r="AF36" s="75" t="str">
        <f>IF(OR($I36=1,AND($I36=0,$L36=1)),中間シート!AF36,"")</f>
        <v/>
      </c>
      <c r="AG36" s="170"/>
      <c r="AH36" s="75" t="str">
        <f>IF(OR($I36=1,AND($I36=0,$L36=1)),中間シート!AH36,"")</f>
        <v/>
      </c>
      <c r="AI36" s="75" t="str">
        <f>IF(OR($I36=1,AND($I36=0,$L36=1)),中間シート!AI36,"")</f>
        <v/>
      </c>
      <c r="AJ36" s="75" t="str">
        <f>IF(OR($I36=1,AND($I36=0,$L36=1)),中間シート!AJ36,"")</f>
        <v/>
      </c>
      <c r="AK36" s="75" t="str">
        <f>IF(OR($I36=1,AND($I36=0,$L36=1)),中間シート!AK36,"")</f>
        <v/>
      </c>
      <c r="AL36" s="75" t="str">
        <f>IF(OR($I36=1,AND($I36=0,$L36=1)),中間シート!AL36,"")</f>
        <v/>
      </c>
      <c r="AM36" s="75" t="str">
        <f>IF($H36=1,中間シート!AM36,"")</f>
        <v/>
      </c>
      <c r="AN36" s="75" t="str">
        <f>IF($H36=1,中間シート!AN36,"")</f>
        <v/>
      </c>
      <c r="AO36" s="75" t="str">
        <f>IF($H36=1,中間シート!AO36,"")</f>
        <v/>
      </c>
      <c r="AP36" s="170"/>
      <c r="AQ36" s="170"/>
      <c r="AR36" s="75" t="str">
        <f>IF(OR($I36=1,AND($I36=0,$L36=1)),中間シート!AR36,"")</f>
        <v/>
      </c>
      <c r="AS36" s="72"/>
      <c r="AT36" s="72"/>
      <c r="AU36" s="72"/>
      <c r="AV36" s="75" t="str">
        <f>IF(OR($I36=1,AND($I36=0,$L36=1)),中間シート!AS36,"")</f>
        <v/>
      </c>
      <c r="AW36" s="75" t="str">
        <f>IF(OR($I36=1,AND($I36=0,$L36=1)),中間シート!AT36,"")</f>
        <v/>
      </c>
      <c r="AX36" s="75" t="str">
        <f>IF(OR($I36=1,AND($I36=0,$L36=1)),中間シート!AU36,"")</f>
        <v/>
      </c>
      <c r="AY36" s="75" t="str">
        <f>IF(OR($I36=1,AND($I36=0,$L36=1)),中間シート!AV36,"")</f>
        <v/>
      </c>
      <c r="AZ36" s="75" t="str">
        <f>IF(OR($I36=1,AND($I36=0,$L36=1)),中間シート!AW36,"")</f>
        <v/>
      </c>
      <c r="BA36" s="75" t="str">
        <f>IF(OR($I36=1,AND($I36=0,$L36=1)),中間シート!AX36,"")</f>
        <v/>
      </c>
      <c r="BB36" s="75" t="str">
        <f>IF(OR($I36=1,AND($I36=0,$L36=1)),中間シート!AY36,"")</f>
        <v/>
      </c>
      <c r="BC36" s="75" t="str">
        <f>IF(OR($I36=1,AND($I36=0,$L36=1)),中間シート!AZ36,"")</f>
        <v/>
      </c>
      <c r="BD36" s="72">
        <f t="shared" si="4"/>
        <v>0</v>
      </c>
    </row>
    <row r="37" spans="1:56">
      <c r="A37" s="95">
        <f>中間シート!A37</f>
        <v>32</v>
      </c>
      <c r="B37" s="72">
        <f>中間シート!B37</f>
        <v>8</v>
      </c>
      <c r="C37" s="72" t="str">
        <f>中間シート!C37</f>
        <v/>
      </c>
      <c r="D37" s="72">
        <f>中間シート!D37</f>
        <v>0</v>
      </c>
      <c r="E37" s="72">
        <f>中間シート!E37</f>
        <v>1</v>
      </c>
      <c r="F37" s="72">
        <f>中間シート!F37</f>
        <v>0</v>
      </c>
      <c r="G37" s="72">
        <f>中間シート!G37</f>
        <v>4</v>
      </c>
      <c r="H37" s="72">
        <f>中間シート!H37</f>
        <v>0</v>
      </c>
      <c r="I37" s="72">
        <f>中間シート!I37</f>
        <v>0</v>
      </c>
      <c r="J37" s="72">
        <f>中間シート!J37</f>
        <v>0</v>
      </c>
      <c r="K37" s="72">
        <f>中間シート!K37</f>
        <v>0</v>
      </c>
      <c r="L37" s="71">
        <f>中間シート!L37</f>
        <v>0</v>
      </c>
      <c r="M37" s="95">
        <f>中間シート!M37</f>
        <v>0</v>
      </c>
      <c r="N37" s="73"/>
      <c r="O37" s="73"/>
      <c r="P37" s="73"/>
      <c r="Q37" s="74"/>
      <c r="R37" s="97" t="str">
        <f>IF(OR($I37=1,AND($I37=0,$L37=1)),中間シート!R37,"")</f>
        <v/>
      </c>
      <c r="S37" s="75" t="str">
        <f t="shared" si="5"/>
        <v/>
      </c>
      <c r="T37" s="73" t="str">
        <f>IF(OR($I37=1,AND($I37=0,$L37=1)),中間シート!T37,"")</f>
        <v/>
      </c>
      <c r="U37" s="75" t="str">
        <f>IF(OR($I37=1,AND($I37=0,$L37=1)),中間シート!U37,"")</f>
        <v/>
      </c>
      <c r="V37" s="75" t="str">
        <f>IF(OR($I37=1,AND($I37=0,$L37=1)),中間シート!V37,"")</f>
        <v/>
      </c>
      <c r="W37" s="75" t="str">
        <f>IF(OR($I37=1,AND($I37=0,$L37=1)),中間シート!W37,"")</f>
        <v/>
      </c>
      <c r="X37" s="75" t="str">
        <f>IF(OR($I37=1,AND($I37=0,$L37=1)),中間シート!X37,"")</f>
        <v/>
      </c>
      <c r="Y37" s="75" t="str">
        <f>IF(OR($I37=1,AND($I37=0,$L37=1)),中間シート!Y37,"")</f>
        <v/>
      </c>
      <c r="Z37" s="75" t="str">
        <f>IF(OR($I37=1,AND($I37=0,$L37=1)),中間シート!Z37,"")</f>
        <v/>
      </c>
      <c r="AA37" s="75" t="str">
        <f>IF(OR($I37=1,AND($I37=0,$L37=1)),中間シート!AA37,"")</f>
        <v/>
      </c>
      <c r="AB37" s="75" t="str">
        <f>IF(OR($I37=1,AND($I37=0,$L37=1)),中間シート!AB37,"")</f>
        <v/>
      </c>
      <c r="AC37" s="75" t="str">
        <f>IF(OR($I37=1,AND($I37=0,$L37=1)),中間シート!AC37,"")</f>
        <v/>
      </c>
      <c r="AD37" s="75" t="str">
        <f>IF(OR($I37=1,AND($I37=0,$L37=1)),中間シート!AD37,"")</f>
        <v/>
      </c>
      <c r="AE37" s="75" t="str">
        <f>IF(OR($I37=1,AND($I37=0,$L37=1)),中間シート!AE37,"")</f>
        <v/>
      </c>
      <c r="AF37" s="75" t="str">
        <f>IF(OR($I37=1,AND($I37=0,$L37=1)),中間シート!AF37,"")</f>
        <v/>
      </c>
      <c r="AG37" s="170"/>
      <c r="AH37" s="75" t="str">
        <f>IF(OR($I37=1,AND($I37=0,$L37=1)),中間シート!AH37,"")</f>
        <v/>
      </c>
      <c r="AI37" s="75" t="str">
        <f>IF(OR($I37=1,AND($I37=0,$L37=1)),中間シート!AI37,"")</f>
        <v/>
      </c>
      <c r="AJ37" s="75" t="str">
        <f>IF(OR($I37=1,AND($I37=0,$L37=1)),中間シート!AJ37,"")</f>
        <v/>
      </c>
      <c r="AK37" s="75" t="str">
        <f>IF(OR($I37=1,AND($I37=0,$L37=1)),中間シート!AK37,"")</f>
        <v/>
      </c>
      <c r="AL37" s="75" t="str">
        <f>IF(OR($I37=1,AND($I37=0,$L37=1)),中間シート!AL37,"")</f>
        <v/>
      </c>
      <c r="AM37" s="75" t="str">
        <f>IF($H37=1,中間シート!AM37,"")</f>
        <v/>
      </c>
      <c r="AN37" s="75" t="str">
        <f>IF($H37=1,中間シート!AN37,"")</f>
        <v/>
      </c>
      <c r="AO37" s="75" t="str">
        <f>IF($H37=1,中間シート!AO37,"")</f>
        <v/>
      </c>
      <c r="AP37" s="170"/>
      <c r="AQ37" s="170"/>
      <c r="AR37" s="75" t="str">
        <f>IF(OR($I37=1,AND($I37=0,$L37=1)),中間シート!AR37,"")</f>
        <v/>
      </c>
      <c r="AS37" s="72"/>
      <c r="AT37" s="72"/>
      <c r="AU37" s="72"/>
      <c r="AV37" s="75" t="str">
        <f>IF(OR($I37=1,AND($I37=0,$L37=1)),中間シート!AS37,"")</f>
        <v/>
      </c>
      <c r="AW37" s="75" t="str">
        <f>IF(OR($I37=1,AND($I37=0,$L37=1)),中間シート!AT37,"")</f>
        <v/>
      </c>
      <c r="AX37" s="75" t="str">
        <f>IF(OR($I37=1,AND($I37=0,$L37=1)),中間シート!AU37,"")</f>
        <v/>
      </c>
      <c r="AY37" s="75" t="str">
        <f>IF(OR($I37=1,AND($I37=0,$L37=1)),中間シート!AV37,"")</f>
        <v/>
      </c>
      <c r="AZ37" s="75" t="str">
        <f>IF(OR($I37=1,AND($I37=0,$L37=1)),中間シート!AW37,"")</f>
        <v/>
      </c>
      <c r="BA37" s="75" t="str">
        <f>IF(OR($I37=1,AND($I37=0,$L37=1)),中間シート!AX37,"")</f>
        <v/>
      </c>
      <c r="BB37" s="75" t="str">
        <f>IF(OR($I37=1,AND($I37=0,$L37=1)),中間シート!AY37,"")</f>
        <v/>
      </c>
      <c r="BC37" s="75" t="str">
        <f>IF(OR($I37=1,AND($I37=0,$L37=1)),中間シート!AZ37,"")</f>
        <v/>
      </c>
      <c r="BD37" s="72">
        <f t="shared" si="4"/>
        <v>0</v>
      </c>
    </row>
    <row r="38" spans="1:56">
      <c r="A38" s="95">
        <f>中間シート!A38</f>
        <v>33</v>
      </c>
      <c r="B38" s="72">
        <f>中間シート!B38</f>
        <v>9</v>
      </c>
      <c r="C38" s="72" t="str">
        <f>中間シート!C38</f>
        <v/>
      </c>
      <c r="D38" s="72">
        <f>中間シート!D38</f>
        <v>0</v>
      </c>
      <c r="E38" s="72">
        <f>中間シート!E38</f>
        <v>1</v>
      </c>
      <c r="F38" s="72">
        <f>中間シート!F38</f>
        <v>0</v>
      </c>
      <c r="G38" s="72">
        <f>中間シート!G38</f>
        <v>1</v>
      </c>
      <c r="H38" s="72">
        <f>中間シート!H38</f>
        <v>0</v>
      </c>
      <c r="I38" s="72">
        <f>中間シート!I38</f>
        <v>0</v>
      </c>
      <c r="J38" s="72">
        <f>中間シート!J38</f>
        <v>0</v>
      </c>
      <c r="K38" s="72">
        <f>中間シート!K38</f>
        <v>0</v>
      </c>
      <c r="L38" s="71">
        <f>中間シート!L38</f>
        <v>0</v>
      </c>
      <c r="M38" s="95">
        <f>中間シート!M38</f>
        <v>0</v>
      </c>
      <c r="N38" s="73"/>
      <c r="O38" s="73"/>
      <c r="P38" s="73"/>
      <c r="Q38" s="74"/>
      <c r="R38" s="97" t="str">
        <f>IF(OR($I38=1,AND($I38=0,$L38=1)),中間シート!R38,"")</f>
        <v/>
      </c>
      <c r="S38" s="75" t="str">
        <f t="shared" si="5"/>
        <v/>
      </c>
      <c r="T38" s="73" t="str">
        <f>IF(OR($I38=1,AND($I38=0,$L38=1)),中間シート!T38,"")</f>
        <v/>
      </c>
      <c r="U38" s="75" t="str">
        <f>IF(OR($I38=1,AND($I38=0,$L38=1)),中間シート!U38,"")</f>
        <v/>
      </c>
      <c r="V38" s="75" t="str">
        <f>IF(OR($I38=1,AND($I38=0,$L38=1)),中間シート!V38,"")</f>
        <v/>
      </c>
      <c r="W38" s="75" t="str">
        <f>IF(OR($I38=1,AND($I38=0,$L38=1)),中間シート!W38,"")</f>
        <v/>
      </c>
      <c r="X38" s="75" t="str">
        <f>IF(OR($I38=1,AND($I38=0,$L38=1)),中間シート!X38,"")</f>
        <v/>
      </c>
      <c r="Y38" s="75" t="str">
        <f>IF(OR($I38=1,AND($I38=0,$L38=1)),中間シート!Y38,"")</f>
        <v/>
      </c>
      <c r="Z38" s="75" t="str">
        <f>IF(OR($I38=1,AND($I38=0,$L38=1)),中間シート!Z38,"")</f>
        <v/>
      </c>
      <c r="AA38" s="75" t="str">
        <f>IF(OR($I38=1,AND($I38=0,$L38=1)),中間シート!AA38,"")</f>
        <v/>
      </c>
      <c r="AB38" s="75" t="str">
        <f>IF(OR($I38=1,AND($I38=0,$L38=1)),中間シート!AB38,"")</f>
        <v/>
      </c>
      <c r="AC38" s="75" t="str">
        <f>IF(OR($I38=1,AND($I38=0,$L38=1)),中間シート!AC38,"")</f>
        <v/>
      </c>
      <c r="AD38" s="75" t="str">
        <f>IF(OR($I38=1,AND($I38=0,$L38=1)),中間シート!AD38,"")</f>
        <v/>
      </c>
      <c r="AE38" s="75" t="str">
        <f>IF(OR($I38=1,AND($I38=0,$L38=1)),中間シート!AE38,"")</f>
        <v/>
      </c>
      <c r="AF38" s="75" t="str">
        <f>IF(OR($I38=1,AND($I38=0,$L38=1)),中間シート!AF38,"")</f>
        <v/>
      </c>
      <c r="AG38" s="170"/>
      <c r="AH38" s="75" t="str">
        <f>IF(OR($I38=1,AND($I38=0,$L38=1)),中間シート!AH38,"")</f>
        <v/>
      </c>
      <c r="AI38" s="75" t="str">
        <f>IF(OR($I38=1,AND($I38=0,$L38=1)),中間シート!AI38,"")</f>
        <v/>
      </c>
      <c r="AJ38" s="75" t="str">
        <f>IF(OR($I38=1,AND($I38=0,$L38=1)),中間シート!AJ38,"")</f>
        <v/>
      </c>
      <c r="AK38" s="75" t="str">
        <f>IF(OR($I38=1,AND($I38=0,$L38=1)),中間シート!AK38,"")</f>
        <v/>
      </c>
      <c r="AL38" s="75" t="str">
        <f>IF(OR($I38=1,AND($I38=0,$L38=1)),中間シート!AL38,"")</f>
        <v/>
      </c>
      <c r="AM38" s="75" t="str">
        <f>IF($H38=1,中間シート!AM38,"")</f>
        <v/>
      </c>
      <c r="AN38" s="75" t="str">
        <f>IF($H38=1,中間シート!AN38,"")</f>
        <v/>
      </c>
      <c r="AO38" s="75" t="str">
        <f>IF($H38=1,中間シート!AO38,"")</f>
        <v/>
      </c>
      <c r="AP38" s="170"/>
      <c r="AQ38" s="170"/>
      <c r="AR38" s="75" t="str">
        <f>IF(OR($I38=1,AND($I38=0,$L38=1)),中間シート!AR38,"")</f>
        <v/>
      </c>
      <c r="AS38" s="72"/>
      <c r="AT38" s="72"/>
      <c r="AU38" s="72"/>
      <c r="AV38" s="75" t="str">
        <f>IF(OR($I38=1,AND($I38=0,$L38=1)),中間シート!AS38,"")</f>
        <v/>
      </c>
      <c r="AW38" s="75" t="str">
        <f>IF(OR($I38=1,AND($I38=0,$L38=1)),中間シート!AT38,"")</f>
        <v/>
      </c>
      <c r="AX38" s="75" t="str">
        <f>IF(OR($I38=1,AND($I38=0,$L38=1)),中間シート!AU38,"")</f>
        <v/>
      </c>
      <c r="AY38" s="75" t="str">
        <f>IF(OR($I38=1,AND($I38=0,$L38=1)),中間シート!AV38,"")</f>
        <v/>
      </c>
      <c r="AZ38" s="75" t="str">
        <f>IF(OR($I38=1,AND($I38=0,$L38=1)),中間シート!AW38,"")</f>
        <v/>
      </c>
      <c r="BA38" s="75" t="str">
        <f>IF(OR($I38=1,AND($I38=0,$L38=1)),中間シート!AX38,"")</f>
        <v/>
      </c>
      <c r="BB38" s="75" t="str">
        <f>IF(OR($I38=1,AND($I38=0,$L38=1)),中間シート!AY38,"")</f>
        <v/>
      </c>
      <c r="BC38" s="75" t="str">
        <f>IF(OR($I38=1,AND($I38=0,$L38=1)),中間シート!AZ38,"")</f>
        <v/>
      </c>
      <c r="BD38" s="72">
        <f t="shared" si="4"/>
        <v>0</v>
      </c>
    </row>
    <row r="39" spans="1:56">
      <c r="A39" s="95">
        <f>中間シート!A39</f>
        <v>34</v>
      </c>
      <c r="B39" s="72">
        <f>中間シート!B39</f>
        <v>9</v>
      </c>
      <c r="C39" s="72" t="str">
        <f>中間シート!C39</f>
        <v/>
      </c>
      <c r="D39" s="72">
        <f>中間シート!D39</f>
        <v>0</v>
      </c>
      <c r="E39" s="72">
        <f>中間シート!E39</f>
        <v>1</v>
      </c>
      <c r="F39" s="72">
        <f>中間シート!F39</f>
        <v>0</v>
      </c>
      <c r="G39" s="72">
        <f>中間シート!G39</f>
        <v>2</v>
      </c>
      <c r="H39" s="72">
        <f>中間シート!H39</f>
        <v>0</v>
      </c>
      <c r="I39" s="72">
        <f>中間シート!I39</f>
        <v>0</v>
      </c>
      <c r="J39" s="72">
        <f>中間シート!J39</f>
        <v>0</v>
      </c>
      <c r="K39" s="72">
        <f>中間シート!K39</f>
        <v>0</v>
      </c>
      <c r="L39" s="71">
        <f>中間シート!L39</f>
        <v>0</v>
      </c>
      <c r="M39" s="95">
        <f>中間シート!M39</f>
        <v>0</v>
      </c>
      <c r="N39" s="73"/>
      <c r="O39" s="73"/>
      <c r="P39" s="73"/>
      <c r="Q39" s="74"/>
      <c r="R39" s="97" t="str">
        <f>IF(OR($I39=1,AND($I39=0,$L39=1)),中間シート!R39,"")</f>
        <v/>
      </c>
      <c r="S39" s="75" t="str">
        <f t="shared" si="5"/>
        <v/>
      </c>
      <c r="T39" s="73" t="str">
        <f>IF(OR($I39=1,AND($I39=0,$L39=1)),中間シート!T39,"")</f>
        <v/>
      </c>
      <c r="U39" s="75" t="str">
        <f>IF(OR($I39=1,AND($I39=0,$L39=1)),中間シート!U39,"")</f>
        <v/>
      </c>
      <c r="V39" s="75" t="str">
        <f>IF(OR($I39=1,AND($I39=0,$L39=1)),中間シート!V39,"")</f>
        <v/>
      </c>
      <c r="W39" s="75" t="str">
        <f>IF(OR($I39=1,AND($I39=0,$L39=1)),中間シート!W39,"")</f>
        <v/>
      </c>
      <c r="X39" s="75" t="str">
        <f>IF(OR($I39=1,AND($I39=0,$L39=1)),中間シート!X39,"")</f>
        <v/>
      </c>
      <c r="Y39" s="75" t="str">
        <f>IF(OR($I39=1,AND($I39=0,$L39=1)),中間シート!Y39,"")</f>
        <v/>
      </c>
      <c r="Z39" s="75" t="str">
        <f>IF(OR($I39=1,AND($I39=0,$L39=1)),中間シート!Z39,"")</f>
        <v/>
      </c>
      <c r="AA39" s="75" t="str">
        <f>IF(OR($I39=1,AND($I39=0,$L39=1)),中間シート!AA39,"")</f>
        <v/>
      </c>
      <c r="AB39" s="75" t="str">
        <f>IF(OR($I39=1,AND($I39=0,$L39=1)),中間シート!AB39,"")</f>
        <v/>
      </c>
      <c r="AC39" s="75" t="str">
        <f>IF(OR($I39=1,AND($I39=0,$L39=1)),中間シート!AC39,"")</f>
        <v/>
      </c>
      <c r="AD39" s="75" t="str">
        <f>IF(OR($I39=1,AND($I39=0,$L39=1)),中間シート!AD39,"")</f>
        <v/>
      </c>
      <c r="AE39" s="75" t="str">
        <f>IF(OR($I39=1,AND($I39=0,$L39=1)),中間シート!AE39,"")</f>
        <v/>
      </c>
      <c r="AF39" s="75" t="str">
        <f>IF(OR($I39=1,AND($I39=0,$L39=1)),中間シート!AF39,"")</f>
        <v/>
      </c>
      <c r="AG39" s="170"/>
      <c r="AH39" s="75" t="str">
        <f>IF(OR($I39=1,AND($I39=0,$L39=1)),中間シート!AH39,"")</f>
        <v/>
      </c>
      <c r="AI39" s="75" t="str">
        <f>IF(OR($I39=1,AND($I39=0,$L39=1)),中間シート!AI39,"")</f>
        <v/>
      </c>
      <c r="AJ39" s="75" t="str">
        <f>IF(OR($I39=1,AND($I39=0,$L39=1)),中間シート!AJ39,"")</f>
        <v/>
      </c>
      <c r="AK39" s="75" t="str">
        <f>IF(OR($I39=1,AND($I39=0,$L39=1)),中間シート!AK39,"")</f>
        <v/>
      </c>
      <c r="AL39" s="75" t="str">
        <f>IF(OR($I39=1,AND($I39=0,$L39=1)),中間シート!AL39,"")</f>
        <v/>
      </c>
      <c r="AM39" s="75" t="str">
        <f>IF($H39=1,中間シート!AM39,"")</f>
        <v/>
      </c>
      <c r="AN39" s="75" t="str">
        <f>IF($H39=1,中間シート!AN39,"")</f>
        <v/>
      </c>
      <c r="AO39" s="75" t="str">
        <f>IF($H39=1,中間シート!AO39,"")</f>
        <v/>
      </c>
      <c r="AP39" s="170"/>
      <c r="AQ39" s="170"/>
      <c r="AR39" s="75" t="str">
        <f>IF(OR($I39=1,AND($I39=0,$L39=1)),中間シート!AR39,"")</f>
        <v/>
      </c>
      <c r="AS39" s="72"/>
      <c r="AT39" s="72"/>
      <c r="AU39" s="72"/>
      <c r="AV39" s="75" t="str">
        <f>IF(OR($I39=1,AND($I39=0,$L39=1)),中間シート!AS39,"")</f>
        <v/>
      </c>
      <c r="AW39" s="75" t="str">
        <f>IF(OR($I39=1,AND($I39=0,$L39=1)),中間シート!AT39,"")</f>
        <v/>
      </c>
      <c r="AX39" s="75" t="str">
        <f>IF(OR($I39=1,AND($I39=0,$L39=1)),中間シート!AU39,"")</f>
        <v/>
      </c>
      <c r="AY39" s="75" t="str">
        <f>IF(OR($I39=1,AND($I39=0,$L39=1)),中間シート!AV39,"")</f>
        <v/>
      </c>
      <c r="AZ39" s="75" t="str">
        <f>IF(OR($I39=1,AND($I39=0,$L39=1)),中間シート!AW39,"")</f>
        <v/>
      </c>
      <c r="BA39" s="75" t="str">
        <f>IF(OR($I39=1,AND($I39=0,$L39=1)),中間シート!AX39,"")</f>
        <v/>
      </c>
      <c r="BB39" s="75" t="str">
        <f>IF(OR($I39=1,AND($I39=0,$L39=1)),中間シート!AY39,"")</f>
        <v/>
      </c>
      <c r="BC39" s="75" t="str">
        <f>IF(OR($I39=1,AND($I39=0,$L39=1)),中間シート!AZ39,"")</f>
        <v/>
      </c>
      <c r="BD39" s="72">
        <f t="shared" si="4"/>
        <v>0</v>
      </c>
    </row>
    <row r="40" spans="1:56">
      <c r="A40" s="95">
        <f>中間シート!A40</f>
        <v>35</v>
      </c>
      <c r="B40" s="72">
        <f>中間シート!B40</f>
        <v>9</v>
      </c>
      <c r="C40" s="72" t="str">
        <f>中間シート!C40</f>
        <v/>
      </c>
      <c r="D40" s="72">
        <f>中間シート!D40</f>
        <v>0</v>
      </c>
      <c r="E40" s="72">
        <f>中間シート!E40</f>
        <v>1</v>
      </c>
      <c r="F40" s="72">
        <f>中間シート!F40</f>
        <v>0</v>
      </c>
      <c r="G40" s="72">
        <f>中間シート!G40</f>
        <v>3</v>
      </c>
      <c r="H40" s="72">
        <f>中間シート!H40</f>
        <v>0</v>
      </c>
      <c r="I40" s="72">
        <f>中間シート!I40</f>
        <v>0</v>
      </c>
      <c r="J40" s="72">
        <f>中間シート!J40</f>
        <v>0</v>
      </c>
      <c r="K40" s="72">
        <f>中間シート!K40</f>
        <v>0</v>
      </c>
      <c r="L40" s="71">
        <f>中間シート!L40</f>
        <v>0</v>
      </c>
      <c r="M40" s="95">
        <f>中間シート!M40</f>
        <v>0</v>
      </c>
      <c r="N40" s="73"/>
      <c r="O40" s="73"/>
      <c r="P40" s="73"/>
      <c r="Q40" s="74"/>
      <c r="R40" s="97" t="str">
        <f>IF(OR($I40=1,AND($I40=0,$L40=1)),中間シート!R40,"")</f>
        <v/>
      </c>
      <c r="S40" s="75" t="str">
        <f t="shared" si="5"/>
        <v/>
      </c>
      <c r="T40" s="73" t="str">
        <f>IF(OR($I40=1,AND($I40=0,$L40=1)),中間シート!T40,"")</f>
        <v/>
      </c>
      <c r="U40" s="75" t="str">
        <f>IF(OR($I40=1,AND($I40=0,$L40=1)),中間シート!U40,"")</f>
        <v/>
      </c>
      <c r="V40" s="75" t="str">
        <f>IF(OR($I40=1,AND($I40=0,$L40=1)),中間シート!V40,"")</f>
        <v/>
      </c>
      <c r="W40" s="75" t="str">
        <f>IF(OR($I40=1,AND($I40=0,$L40=1)),中間シート!W40,"")</f>
        <v/>
      </c>
      <c r="X40" s="75" t="str">
        <f>IF(OR($I40=1,AND($I40=0,$L40=1)),中間シート!X40,"")</f>
        <v/>
      </c>
      <c r="Y40" s="75" t="str">
        <f>IF(OR($I40=1,AND($I40=0,$L40=1)),中間シート!Y40,"")</f>
        <v/>
      </c>
      <c r="Z40" s="75" t="str">
        <f>IF(OR($I40=1,AND($I40=0,$L40=1)),中間シート!Z40,"")</f>
        <v/>
      </c>
      <c r="AA40" s="75" t="str">
        <f>IF(OR($I40=1,AND($I40=0,$L40=1)),中間シート!AA40,"")</f>
        <v/>
      </c>
      <c r="AB40" s="75" t="str">
        <f>IF(OR($I40=1,AND($I40=0,$L40=1)),中間シート!AB40,"")</f>
        <v/>
      </c>
      <c r="AC40" s="75" t="str">
        <f>IF(OR($I40=1,AND($I40=0,$L40=1)),中間シート!AC40,"")</f>
        <v/>
      </c>
      <c r="AD40" s="75" t="str">
        <f>IF(OR($I40=1,AND($I40=0,$L40=1)),中間シート!AD40,"")</f>
        <v/>
      </c>
      <c r="AE40" s="75" t="str">
        <f>IF(OR($I40=1,AND($I40=0,$L40=1)),中間シート!AE40,"")</f>
        <v/>
      </c>
      <c r="AF40" s="75" t="str">
        <f>IF(OR($I40=1,AND($I40=0,$L40=1)),中間シート!AF40,"")</f>
        <v/>
      </c>
      <c r="AG40" s="170"/>
      <c r="AH40" s="75" t="str">
        <f>IF(OR($I40=1,AND($I40=0,$L40=1)),中間シート!AH40,"")</f>
        <v/>
      </c>
      <c r="AI40" s="75" t="str">
        <f>IF(OR($I40=1,AND($I40=0,$L40=1)),中間シート!AI40,"")</f>
        <v/>
      </c>
      <c r="AJ40" s="75" t="str">
        <f>IF(OR($I40=1,AND($I40=0,$L40=1)),中間シート!AJ40,"")</f>
        <v/>
      </c>
      <c r="AK40" s="75" t="str">
        <f>IF(OR($I40=1,AND($I40=0,$L40=1)),中間シート!AK40,"")</f>
        <v/>
      </c>
      <c r="AL40" s="75" t="str">
        <f>IF(OR($I40=1,AND($I40=0,$L40=1)),中間シート!AL40,"")</f>
        <v/>
      </c>
      <c r="AM40" s="75" t="str">
        <f>IF($H40=1,中間シート!AM40,"")</f>
        <v/>
      </c>
      <c r="AN40" s="75" t="str">
        <f>IF($H40=1,中間シート!AN40,"")</f>
        <v/>
      </c>
      <c r="AO40" s="75" t="str">
        <f>IF($H40=1,中間シート!AO40,"")</f>
        <v/>
      </c>
      <c r="AP40" s="170"/>
      <c r="AQ40" s="170"/>
      <c r="AR40" s="75" t="str">
        <f>IF(OR($I40=1,AND($I40=0,$L40=1)),中間シート!AR40,"")</f>
        <v/>
      </c>
      <c r="AS40" s="72"/>
      <c r="AT40" s="72"/>
      <c r="AU40" s="72"/>
      <c r="AV40" s="75" t="str">
        <f>IF(OR($I40=1,AND($I40=0,$L40=1)),中間シート!AS40,"")</f>
        <v/>
      </c>
      <c r="AW40" s="75" t="str">
        <f>IF(OR($I40=1,AND($I40=0,$L40=1)),中間シート!AT40,"")</f>
        <v/>
      </c>
      <c r="AX40" s="75" t="str">
        <f>IF(OR($I40=1,AND($I40=0,$L40=1)),中間シート!AU40,"")</f>
        <v/>
      </c>
      <c r="AY40" s="75" t="str">
        <f>IF(OR($I40=1,AND($I40=0,$L40=1)),中間シート!AV40,"")</f>
        <v/>
      </c>
      <c r="AZ40" s="75" t="str">
        <f>IF(OR($I40=1,AND($I40=0,$L40=1)),中間シート!AW40,"")</f>
        <v/>
      </c>
      <c r="BA40" s="75" t="str">
        <f>IF(OR($I40=1,AND($I40=0,$L40=1)),中間シート!AX40,"")</f>
        <v/>
      </c>
      <c r="BB40" s="75" t="str">
        <f>IF(OR($I40=1,AND($I40=0,$L40=1)),中間シート!AY40,"")</f>
        <v/>
      </c>
      <c r="BC40" s="75" t="str">
        <f>IF(OR($I40=1,AND($I40=0,$L40=1)),中間シート!AZ40,"")</f>
        <v/>
      </c>
      <c r="BD40" s="72">
        <f t="shared" si="4"/>
        <v>0</v>
      </c>
    </row>
    <row r="41" spans="1:56">
      <c r="A41" s="95">
        <f>中間シート!A41</f>
        <v>36</v>
      </c>
      <c r="B41" s="72">
        <f>中間シート!B41</f>
        <v>9</v>
      </c>
      <c r="C41" s="72" t="str">
        <f>中間シート!C41</f>
        <v/>
      </c>
      <c r="D41" s="72">
        <f>中間シート!D41</f>
        <v>0</v>
      </c>
      <c r="E41" s="72">
        <f>中間シート!E41</f>
        <v>1</v>
      </c>
      <c r="F41" s="72">
        <f>中間シート!F41</f>
        <v>0</v>
      </c>
      <c r="G41" s="72">
        <f>中間シート!G41</f>
        <v>4</v>
      </c>
      <c r="H41" s="72">
        <f>中間シート!H41</f>
        <v>0</v>
      </c>
      <c r="I41" s="72">
        <f>中間シート!I41</f>
        <v>0</v>
      </c>
      <c r="J41" s="72">
        <f>中間シート!J41</f>
        <v>0</v>
      </c>
      <c r="K41" s="72">
        <f>中間シート!K41</f>
        <v>0</v>
      </c>
      <c r="L41" s="71">
        <f>中間シート!L41</f>
        <v>0</v>
      </c>
      <c r="M41" s="95">
        <f>中間シート!M41</f>
        <v>0</v>
      </c>
      <c r="N41" s="73"/>
      <c r="O41" s="73"/>
      <c r="P41" s="73"/>
      <c r="Q41" s="74"/>
      <c r="R41" s="97" t="str">
        <f>IF(OR($I41=1,AND($I41=0,$L41=1)),中間シート!R41,"")</f>
        <v/>
      </c>
      <c r="S41" s="75" t="str">
        <f t="shared" si="5"/>
        <v/>
      </c>
      <c r="T41" s="73" t="str">
        <f>IF(OR($I41=1,AND($I41=0,$L41=1)),中間シート!T41,"")</f>
        <v/>
      </c>
      <c r="U41" s="75" t="str">
        <f>IF(OR($I41=1,AND($I41=0,$L41=1)),中間シート!U41,"")</f>
        <v/>
      </c>
      <c r="V41" s="75" t="str">
        <f>IF(OR($I41=1,AND($I41=0,$L41=1)),中間シート!V41,"")</f>
        <v/>
      </c>
      <c r="W41" s="75" t="str">
        <f>IF(OR($I41=1,AND($I41=0,$L41=1)),中間シート!W41,"")</f>
        <v/>
      </c>
      <c r="X41" s="75" t="str">
        <f>IF(OR($I41=1,AND($I41=0,$L41=1)),中間シート!X41,"")</f>
        <v/>
      </c>
      <c r="Y41" s="75" t="str">
        <f>IF(OR($I41=1,AND($I41=0,$L41=1)),中間シート!Y41,"")</f>
        <v/>
      </c>
      <c r="Z41" s="75" t="str">
        <f>IF(OR($I41=1,AND($I41=0,$L41=1)),中間シート!Z41,"")</f>
        <v/>
      </c>
      <c r="AA41" s="75" t="str">
        <f>IF(OR($I41=1,AND($I41=0,$L41=1)),中間シート!AA41,"")</f>
        <v/>
      </c>
      <c r="AB41" s="75" t="str">
        <f>IF(OR($I41=1,AND($I41=0,$L41=1)),中間シート!AB41,"")</f>
        <v/>
      </c>
      <c r="AC41" s="75" t="str">
        <f>IF(OR($I41=1,AND($I41=0,$L41=1)),中間シート!AC41,"")</f>
        <v/>
      </c>
      <c r="AD41" s="75" t="str">
        <f>IF(OR($I41=1,AND($I41=0,$L41=1)),中間シート!AD41,"")</f>
        <v/>
      </c>
      <c r="AE41" s="75" t="str">
        <f>IF(OR($I41=1,AND($I41=0,$L41=1)),中間シート!AE41,"")</f>
        <v/>
      </c>
      <c r="AF41" s="75" t="str">
        <f>IF(OR($I41=1,AND($I41=0,$L41=1)),中間シート!AF41,"")</f>
        <v/>
      </c>
      <c r="AG41" s="170"/>
      <c r="AH41" s="75" t="str">
        <f>IF(OR($I41=1,AND($I41=0,$L41=1)),中間シート!AH41,"")</f>
        <v/>
      </c>
      <c r="AI41" s="75" t="str">
        <f>IF(OR($I41=1,AND($I41=0,$L41=1)),中間シート!AI41,"")</f>
        <v/>
      </c>
      <c r="AJ41" s="75" t="str">
        <f>IF(OR($I41=1,AND($I41=0,$L41=1)),中間シート!AJ41,"")</f>
        <v/>
      </c>
      <c r="AK41" s="75" t="str">
        <f>IF(OR($I41=1,AND($I41=0,$L41=1)),中間シート!AK41,"")</f>
        <v/>
      </c>
      <c r="AL41" s="75" t="str">
        <f>IF(OR($I41=1,AND($I41=0,$L41=1)),中間シート!AL41,"")</f>
        <v/>
      </c>
      <c r="AM41" s="75" t="str">
        <f>IF($H41=1,中間シート!AM41,"")</f>
        <v/>
      </c>
      <c r="AN41" s="75" t="str">
        <f>IF($H41=1,中間シート!AN41,"")</f>
        <v/>
      </c>
      <c r="AO41" s="75" t="str">
        <f>IF($H41=1,中間シート!AO41,"")</f>
        <v/>
      </c>
      <c r="AP41" s="170"/>
      <c r="AQ41" s="170"/>
      <c r="AR41" s="75" t="str">
        <f>IF(OR($I41=1,AND($I41=0,$L41=1)),中間シート!AR41,"")</f>
        <v/>
      </c>
      <c r="AS41" s="72"/>
      <c r="AT41" s="72"/>
      <c r="AU41" s="72"/>
      <c r="AV41" s="75" t="str">
        <f>IF(OR($I41=1,AND($I41=0,$L41=1)),中間シート!AS41,"")</f>
        <v/>
      </c>
      <c r="AW41" s="75" t="str">
        <f>IF(OR($I41=1,AND($I41=0,$L41=1)),中間シート!AT41,"")</f>
        <v/>
      </c>
      <c r="AX41" s="75" t="str">
        <f>IF(OR($I41=1,AND($I41=0,$L41=1)),中間シート!AU41,"")</f>
        <v/>
      </c>
      <c r="AY41" s="75" t="str">
        <f>IF(OR($I41=1,AND($I41=0,$L41=1)),中間シート!AV41,"")</f>
        <v/>
      </c>
      <c r="AZ41" s="75" t="str">
        <f>IF(OR($I41=1,AND($I41=0,$L41=1)),中間シート!AW41,"")</f>
        <v/>
      </c>
      <c r="BA41" s="75" t="str">
        <f>IF(OR($I41=1,AND($I41=0,$L41=1)),中間シート!AX41,"")</f>
        <v/>
      </c>
      <c r="BB41" s="75" t="str">
        <f>IF(OR($I41=1,AND($I41=0,$L41=1)),中間シート!AY41,"")</f>
        <v/>
      </c>
      <c r="BC41" s="75" t="str">
        <f>IF(OR($I41=1,AND($I41=0,$L41=1)),中間シート!AZ41,"")</f>
        <v/>
      </c>
      <c r="BD41" s="72">
        <f t="shared" si="4"/>
        <v>0</v>
      </c>
    </row>
    <row r="42" spans="1:56">
      <c r="A42" s="95">
        <f>中間シート!A42</f>
        <v>37</v>
      </c>
      <c r="B42" s="72">
        <f>中間シート!B42</f>
        <v>10</v>
      </c>
      <c r="C42" s="72" t="str">
        <f>中間シート!C42</f>
        <v/>
      </c>
      <c r="D42" s="72">
        <f>中間シート!D42</f>
        <v>0</v>
      </c>
      <c r="E42" s="72">
        <f>中間シート!E42</f>
        <v>1</v>
      </c>
      <c r="F42" s="72">
        <f>中間シート!F42</f>
        <v>0</v>
      </c>
      <c r="G42" s="72">
        <f>中間シート!G42</f>
        <v>1</v>
      </c>
      <c r="H42" s="72">
        <f>中間シート!H42</f>
        <v>0</v>
      </c>
      <c r="I42" s="72">
        <f>中間シート!I42</f>
        <v>0</v>
      </c>
      <c r="J42" s="72">
        <f>中間シート!J42</f>
        <v>0</v>
      </c>
      <c r="K42" s="72">
        <f>中間シート!K42</f>
        <v>0</v>
      </c>
      <c r="L42" s="71">
        <f>中間シート!L42</f>
        <v>0</v>
      </c>
      <c r="M42" s="95">
        <f>中間シート!M42</f>
        <v>0</v>
      </c>
      <c r="N42" s="73"/>
      <c r="O42" s="73"/>
      <c r="P42" s="73"/>
      <c r="Q42" s="74"/>
      <c r="R42" s="97" t="str">
        <f>IF(OR($I42=1,AND($I42=0,$L42=1)),中間シート!R42,"")</f>
        <v/>
      </c>
      <c r="S42" s="75" t="str">
        <f t="shared" ref="S42:S78" si="6">IF(K42=0,"",K42)</f>
        <v/>
      </c>
      <c r="T42" s="73" t="str">
        <f>IF(OR($I42=1,AND($I42=0,$L42=1)),中間シート!T42,"")</f>
        <v/>
      </c>
      <c r="U42" s="75" t="str">
        <f>IF(OR($I42=1,AND($I42=0,$L42=1)),中間シート!U42,"")</f>
        <v/>
      </c>
      <c r="V42" s="75" t="str">
        <f>IF(OR($I42=1,AND($I42=0,$L42=1)),中間シート!V42,"")</f>
        <v/>
      </c>
      <c r="W42" s="75" t="str">
        <f>IF(OR($I42=1,AND($I42=0,$L42=1)),中間シート!W42,"")</f>
        <v/>
      </c>
      <c r="X42" s="75" t="str">
        <f>IF(OR($I42=1,AND($I42=0,$L42=1)),中間シート!X42,"")</f>
        <v/>
      </c>
      <c r="Y42" s="75" t="str">
        <f>IF(OR($I42=1,AND($I42=0,$L42=1)),中間シート!Y42,"")</f>
        <v/>
      </c>
      <c r="Z42" s="75" t="str">
        <f>IF(OR($I42=1,AND($I42=0,$L42=1)),中間シート!Z42,"")</f>
        <v/>
      </c>
      <c r="AA42" s="75" t="str">
        <f>IF(OR($I42=1,AND($I42=0,$L42=1)),中間シート!AA42,"")</f>
        <v/>
      </c>
      <c r="AB42" s="75" t="str">
        <f>IF(OR($I42=1,AND($I42=0,$L42=1)),中間シート!AB42,"")</f>
        <v/>
      </c>
      <c r="AC42" s="75" t="str">
        <f>IF(OR($I42=1,AND($I42=0,$L42=1)),中間シート!AC42,"")</f>
        <v/>
      </c>
      <c r="AD42" s="75" t="str">
        <f>IF(OR($I42=1,AND($I42=0,$L42=1)),中間シート!AD42,"")</f>
        <v/>
      </c>
      <c r="AE42" s="75" t="str">
        <f>IF(OR($I42=1,AND($I42=0,$L42=1)),中間シート!AE42,"")</f>
        <v/>
      </c>
      <c r="AF42" s="75" t="str">
        <f>IF(OR($I42=1,AND($I42=0,$L42=1)),中間シート!AF42,"")</f>
        <v/>
      </c>
      <c r="AG42" s="170"/>
      <c r="AH42" s="75" t="str">
        <f>IF(OR($I42=1,AND($I42=0,$L42=1)),中間シート!AH42,"")</f>
        <v/>
      </c>
      <c r="AI42" s="75" t="str">
        <f>IF(OR($I42=1,AND($I42=0,$L42=1)),中間シート!AI42,"")</f>
        <v/>
      </c>
      <c r="AJ42" s="75" t="str">
        <f>IF(OR($I42=1,AND($I42=0,$L42=1)),中間シート!AJ42,"")</f>
        <v/>
      </c>
      <c r="AK42" s="75" t="str">
        <f>IF(OR($I42=1,AND($I42=0,$L42=1)),中間シート!AK42,"")</f>
        <v/>
      </c>
      <c r="AL42" s="75" t="str">
        <f>IF(OR($I42=1,AND($I42=0,$L42=1)),中間シート!AL42,"")</f>
        <v/>
      </c>
      <c r="AM42" s="75" t="str">
        <f>IF($H42=1,中間シート!AM42,"")</f>
        <v/>
      </c>
      <c r="AN42" s="75" t="str">
        <f>IF($H42=1,中間シート!AN42,"")</f>
        <v/>
      </c>
      <c r="AO42" s="75" t="str">
        <f>IF($H42=1,中間シート!AO42,"")</f>
        <v/>
      </c>
      <c r="AP42" s="170"/>
      <c r="AQ42" s="170"/>
      <c r="AR42" s="75" t="str">
        <f>IF(OR($I42=1,AND($I42=0,$L42=1)),中間シート!AR42,"")</f>
        <v/>
      </c>
      <c r="AS42" s="72"/>
      <c r="AT42" s="72"/>
      <c r="AU42" s="72"/>
      <c r="AV42" s="75" t="str">
        <f>IF(OR($I42=1,AND($I42=0,$L42=1)),中間シート!AS42,"")</f>
        <v/>
      </c>
      <c r="AW42" s="75" t="str">
        <f>IF(OR($I42=1,AND($I42=0,$L42=1)),中間シート!AT42,"")</f>
        <v/>
      </c>
      <c r="AX42" s="75" t="str">
        <f>IF(OR($I42=1,AND($I42=0,$L42=1)),中間シート!AU42,"")</f>
        <v/>
      </c>
      <c r="AY42" s="75" t="str">
        <f>IF(OR($I42=1,AND($I42=0,$L42=1)),中間シート!AV42,"")</f>
        <v/>
      </c>
      <c r="AZ42" s="75" t="str">
        <f>IF(OR($I42=1,AND($I42=0,$L42=1)),中間シート!AW42,"")</f>
        <v/>
      </c>
      <c r="BA42" s="75" t="str">
        <f>IF(OR($I42=1,AND($I42=0,$L42=1)),中間シート!AX42,"")</f>
        <v/>
      </c>
      <c r="BB42" s="75" t="str">
        <f>IF(OR($I42=1,AND($I42=0,$L42=1)),中間シート!AY42,"")</f>
        <v/>
      </c>
      <c r="BC42" s="75" t="str">
        <f>IF(OR($I42=1,AND($I42=0,$L42=1)),中間シート!AZ42,"")</f>
        <v/>
      </c>
      <c r="BD42" s="72"/>
    </row>
    <row r="43" spans="1:56">
      <c r="A43" s="95">
        <f>中間シート!A43</f>
        <v>38</v>
      </c>
      <c r="B43" s="72">
        <f>中間シート!B43</f>
        <v>10</v>
      </c>
      <c r="C43" s="72" t="str">
        <f>中間シート!C43</f>
        <v/>
      </c>
      <c r="D43" s="72">
        <f>中間シート!D43</f>
        <v>0</v>
      </c>
      <c r="E43" s="72">
        <f>中間シート!E43</f>
        <v>1</v>
      </c>
      <c r="F43" s="72">
        <f>中間シート!F43</f>
        <v>0</v>
      </c>
      <c r="G43" s="72">
        <f>中間シート!G43</f>
        <v>2</v>
      </c>
      <c r="H43" s="72">
        <f>中間シート!H43</f>
        <v>0</v>
      </c>
      <c r="I43" s="72">
        <f>中間シート!I43</f>
        <v>0</v>
      </c>
      <c r="J43" s="72">
        <f>中間シート!J43</f>
        <v>0</v>
      </c>
      <c r="K43" s="72">
        <f>中間シート!K43</f>
        <v>0</v>
      </c>
      <c r="L43" s="71">
        <f>中間シート!L43</f>
        <v>0</v>
      </c>
      <c r="M43" s="95">
        <f>中間シート!M43</f>
        <v>0</v>
      </c>
      <c r="N43" s="73"/>
      <c r="O43" s="73"/>
      <c r="P43" s="73"/>
      <c r="Q43" s="74"/>
      <c r="R43" s="97" t="str">
        <f>IF(OR($I43=1,AND($I43=0,$L43=1)),中間シート!R43,"")</f>
        <v/>
      </c>
      <c r="S43" s="75" t="str">
        <f t="shared" si="6"/>
        <v/>
      </c>
      <c r="T43" s="73" t="str">
        <f>IF(OR($I43=1,AND($I43=0,$L43=1)),中間シート!T43,"")</f>
        <v/>
      </c>
      <c r="U43" s="75" t="str">
        <f>IF(OR($I43=1,AND($I43=0,$L43=1)),中間シート!U43,"")</f>
        <v/>
      </c>
      <c r="V43" s="75" t="str">
        <f>IF(OR($I43=1,AND($I43=0,$L43=1)),中間シート!V43,"")</f>
        <v/>
      </c>
      <c r="W43" s="75" t="str">
        <f>IF(OR($I43=1,AND($I43=0,$L43=1)),中間シート!W43,"")</f>
        <v/>
      </c>
      <c r="X43" s="75" t="str">
        <f>IF(OR($I43=1,AND($I43=0,$L43=1)),中間シート!X43,"")</f>
        <v/>
      </c>
      <c r="Y43" s="75" t="str">
        <f>IF(OR($I43=1,AND($I43=0,$L43=1)),中間シート!Y43,"")</f>
        <v/>
      </c>
      <c r="Z43" s="75" t="str">
        <f>IF(OR($I43=1,AND($I43=0,$L43=1)),中間シート!Z43,"")</f>
        <v/>
      </c>
      <c r="AA43" s="75" t="str">
        <f>IF(OR($I43=1,AND($I43=0,$L43=1)),中間シート!AA43,"")</f>
        <v/>
      </c>
      <c r="AB43" s="75" t="str">
        <f>IF(OR($I43=1,AND($I43=0,$L43=1)),中間シート!AB43,"")</f>
        <v/>
      </c>
      <c r="AC43" s="75" t="str">
        <f>IF(OR($I43=1,AND($I43=0,$L43=1)),中間シート!AC43,"")</f>
        <v/>
      </c>
      <c r="AD43" s="75" t="str">
        <f>IF(OR($I43=1,AND($I43=0,$L43=1)),中間シート!AD43,"")</f>
        <v/>
      </c>
      <c r="AE43" s="75" t="str">
        <f>IF(OR($I43=1,AND($I43=0,$L43=1)),中間シート!AE43,"")</f>
        <v/>
      </c>
      <c r="AF43" s="75" t="str">
        <f>IF(OR($I43=1,AND($I43=0,$L43=1)),中間シート!AF43,"")</f>
        <v/>
      </c>
      <c r="AG43" s="170"/>
      <c r="AH43" s="75" t="str">
        <f>IF(OR($I43=1,AND($I43=0,$L43=1)),中間シート!AH43,"")</f>
        <v/>
      </c>
      <c r="AI43" s="75" t="str">
        <f>IF(OR($I43=1,AND($I43=0,$L43=1)),中間シート!AI43,"")</f>
        <v/>
      </c>
      <c r="AJ43" s="75" t="str">
        <f>IF(OR($I43=1,AND($I43=0,$L43=1)),中間シート!AJ43,"")</f>
        <v/>
      </c>
      <c r="AK43" s="75" t="str">
        <f>IF(OR($I43=1,AND($I43=0,$L43=1)),中間シート!AK43,"")</f>
        <v/>
      </c>
      <c r="AL43" s="75" t="str">
        <f>IF(OR($I43=1,AND($I43=0,$L43=1)),中間シート!AL43,"")</f>
        <v/>
      </c>
      <c r="AM43" s="75" t="str">
        <f>IF($H43=1,中間シート!AM43,"")</f>
        <v/>
      </c>
      <c r="AN43" s="75" t="str">
        <f>IF($H43=1,中間シート!AN43,"")</f>
        <v/>
      </c>
      <c r="AO43" s="75" t="str">
        <f>IF($H43=1,中間シート!AO43,"")</f>
        <v/>
      </c>
      <c r="AP43" s="170"/>
      <c r="AQ43" s="170"/>
      <c r="AR43" s="75" t="str">
        <f>IF(OR($I43=1,AND($I43=0,$L43=1)),中間シート!AR43,"")</f>
        <v/>
      </c>
      <c r="AS43" s="72"/>
      <c r="AT43" s="72"/>
      <c r="AU43" s="72"/>
      <c r="AV43" s="75" t="str">
        <f>IF(OR($I43=1,AND($I43=0,$L43=1)),中間シート!AS43,"")</f>
        <v/>
      </c>
      <c r="AW43" s="75" t="str">
        <f>IF(OR($I43=1,AND($I43=0,$L43=1)),中間シート!AT43,"")</f>
        <v/>
      </c>
      <c r="AX43" s="75" t="str">
        <f>IF(OR($I43=1,AND($I43=0,$L43=1)),中間シート!AU43,"")</f>
        <v/>
      </c>
      <c r="AY43" s="75" t="str">
        <f>IF(OR($I43=1,AND($I43=0,$L43=1)),中間シート!AV43,"")</f>
        <v/>
      </c>
      <c r="AZ43" s="75" t="str">
        <f>IF(OR($I43=1,AND($I43=0,$L43=1)),中間シート!AW43,"")</f>
        <v/>
      </c>
      <c r="BA43" s="75" t="str">
        <f>IF(OR($I43=1,AND($I43=0,$L43=1)),中間シート!AX43,"")</f>
        <v/>
      </c>
      <c r="BB43" s="75" t="str">
        <f>IF(OR($I43=1,AND($I43=0,$L43=1)),中間シート!AY43,"")</f>
        <v/>
      </c>
      <c r="BC43" s="75" t="str">
        <f>IF(OR($I43=1,AND($I43=0,$L43=1)),中間シート!AZ43,"")</f>
        <v/>
      </c>
      <c r="BD43" s="72"/>
    </row>
    <row r="44" spans="1:56">
      <c r="A44" s="95">
        <f>中間シート!A44</f>
        <v>39</v>
      </c>
      <c r="B44" s="72">
        <f>中間シート!B44</f>
        <v>10</v>
      </c>
      <c r="C44" s="72" t="str">
        <f>中間シート!C44</f>
        <v/>
      </c>
      <c r="D44" s="72">
        <f>中間シート!D44</f>
        <v>0</v>
      </c>
      <c r="E44" s="72">
        <f>中間シート!E44</f>
        <v>1</v>
      </c>
      <c r="F44" s="72">
        <f>中間シート!F44</f>
        <v>0</v>
      </c>
      <c r="G44" s="72">
        <f>中間シート!G44</f>
        <v>3</v>
      </c>
      <c r="H44" s="72">
        <f>中間シート!H44</f>
        <v>0</v>
      </c>
      <c r="I44" s="72">
        <f>中間シート!I44</f>
        <v>0</v>
      </c>
      <c r="J44" s="72">
        <f>中間シート!J44</f>
        <v>0</v>
      </c>
      <c r="K44" s="72">
        <f>中間シート!K44</f>
        <v>0</v>
      </c>
      <c r="L44" s="71">
        <f>中間シート!L44</f>
        <v>0</v>
      </c>
      <c r="M44" s="95">
        <f>中間シート!M44</f>
        <v>0</v>
      </c>
      <c r="N44" s="73"/>
      <c r="O44" s="73"/>
      <c r="P44" s="73"/>
      <c r="Q44" s="74"/>
      <c r="R44" s="97" t="str">
        <f>IF(OR($I44=1,AND($I44=0,$L44=1)),中間シート!R44,"")</f>
        <v/>
      </c>
      <c r="S44" s="75" t="str">
        <f t="shared" si="6"/>
        <v/>
      </c>
      <c r="T44" s="73" t="str">
        <f>IF(OR($I44=1,AND($I44=0,$L44=1)),中間シート!T44,"")</f>
        <v/>
      </c>
      <c r="U44" s="75" t="str">
        <f>IF(OR($I44=1,AND($I44=0,$L44=1)),中間シート!U44,"")</f>
        <v/>
      </c>
      <c r="V44" s="75" t="str">
        <f>IF(OR($I44=1,AND($I44=0,$L44=1)),中間シート!V44,"")</f>
        <v/>
      </c>
      <c r="W44" s="75" t="str">
        <f>IF(OR($I44=1,AND($I44=0,$L44=1)),中間シート!W44,"")</f>
        <v/>
      </c>
      <c r="X44" s="75" t="str">
        <f>IF(OR($I44=1,AND($I44=0,$L44=1)),中間シート!X44,"")</f>
        <v/>
      </c>
      <c r="Y44" s="75" t="str">
        <f>IF(OR($I44=1,AND($I44=0,$L44=1)),中間シート!Y44,"")</f>
        <v/>
      </c>
      <c r="Z44" s="75" t="str">
        <f>IF(OR($I44=1,AND($I44=0,$L44=1)),中間シート!Z44,"")</f>
        <v/>
      </c>
      <c r="AA44" s="75" t="str">
        <f>IF(OR($I44=1,AND($I44=0,$L44=1)),中間シート!AA44,"")</f>
        <v/>
      </c>
      <c r="AB44" s="75" t="str">
        <f>IF(OR($I44=1,AND($I44=0,$L44=1)),中間シート!AB44,"")</f>
        <v/>
      </c>
      <c r="AC44" s="75" t="str">
        <f>IF(OR($I44=1,AND($I44=0,$L44=1)),中間シート!AC44,"")</f>
        <v/>
      </c>
      <c r="AD44" s="75" t="str">
        <f>IF(OR($I44=1,AND($I44=0,$L44=1)),中間シート!AD44,"")</f>
        <v/>
      </c>
      <c r="AE44" s="75" t="str">
        <f>IF(OR($I44=1,AND($I44=0,$L44=1)),中間シート!AE44,"")</f>
        <v/>
      </c>
      <c r="AF44" s="75" t="str">
        <f>IF(OR($I44=1,AND($I44=0,$L44=1)),中間シート!AF44,"")</f>
        <v/>
      </c>
      <c r="AG44" s="170"/>
      <c r="AH44" s="75" t="str">
        <f>IF(OR($I44=1,AND($I44=0,$L44=1)),中間シート!AH44,"")</f>
        <v/>
      </c>
      <c r="AI44" s="75" t="str">
        <f>IF(OR($I44=1,AND($I44=0,$L44=1)),中間シート!AI44,"")</f>
        <v/>
      </c>
      <c r="AJ44" s="75" t="str">
        <f>IF(OR($I44=1,AND($I44=0,$L44=1)),中間シート!AJ44,"")</f>
        <v/>
      </c>
      <c r="AK44" s="75" t="str">
        <f>IF(OR($I44=1,AND($I44=0,$L44=1)),中間シート!AK44,"")</f>
        <v/>
      </c>
      <c r="AL44" s="75" t="str">
        <f>IF(OR($I44=1,AND($I44=0,$L44=1)),中間シート!AL44,"")</f>
        <v/>
      </c>
      <c r="AM44" s="75" t="str">
        <f>IF($H44=1,中間シート!AM44,"")</f>
        <v/>
      </c>
      <c r="AN44" s="75" t="str">
        <f>IF($H44=1,中間シート!AN44,"")</f>
        <v/>
      </c>
      <c r="AO44" s="75" t="str">
        <f>IF($H44=1,中間シート!AO44,"")</f>
        <v/>
      </c>
      <c r="AP44" s="170"/>
      <c r="AQ44" s="170"/>
      <c r="AR44" s="75" t="str">
        <f>IF(OR($I44=1,AND($I44=0,$L44=1)),中間シート!AR44,"")</f>
        <v/>
      </c>
      <c r="AS44" s="72"/>
      <c r="AT44" s="72"/>
      <c r="AU44" s="72"/>
      <c r="AV44" s="75" t="str">
        <f>IF(OR($I44=1,AND($I44=0,$L44=1)),中間シート!AS44,"")</f>
        <v/>
      </c>
      <c r="AW44" s="75" t="str">
        <f>IF(OR($I44=1,AND($I44=0,$L44=1)),中間シート!AT44,"")</f>
        <v/>
      </c>
      <c r="AX44" s="75" t="str">
        <f>IF(OR($I44=1,AND($I44=0,$L44=1)),中間シート!AU44,"")</f>
        <v/>
      </c>
      <c r="AY44" s="75" t="str">
        <f>IF(OR($I44=1,AND($I44=0,$L44=1)),中間シート!AV44,"")</f>
        <v/>
      </c>
      <c r="AZ44" s="75" t="str">
        <f>IF(OR($I44=1,AND($I44=0,$L44=1)),中間シート!AW44,"")</f>
        <v/>
      </c>
      <c r="BA44" s="75" t="str">
        <f>IF(OR($I44=1,AND($I44=0,$L44=1)),中間シート!AX44,"")</f>
        <v/>
      </c>
      <c r="BB44" s="75" t="str">
        <f>IF(OR($I44=1,AND($I44=0,$L44=1)),中間シート!AY44,"")</f>
        <v/>
      </c>
      <c r="BC44" s="75" t="str">
        <f>IF(OR($I44=1,AND($I44=0,$L44=1)),中間シート!AZ44,"")</f>
        <v/>
      </c>
      <c r="BD44" s="72"/>
    </row>
    <row r="45" spans="1:56">
      <c r="A45" s="95">
        <f>中間シート!A45</f>
        <v>40</v>
      </c>
      <c r="B45" s="72">
        <f>中間シート!B45</f>
        <v>10</v>
      </c>
      <c r="C45" s="72" t="str">
        <f>中間シート!C45</f>
        <v/>
      </c>
      <c r="D45" s="72">
        <f>中間シート!D45</f>
        <v>0</v>
      </c>
      <c r="E45" s="72">
        <f>中間シート!E45</f>
        <v>1</v>
      </c>
      <c r="F45" s="72">
        <f>中間シート!F45</f>
        <v>0</v>
      </c>
      <c r="G45" s="72">
        <f>中間シート!G45</f>
        <v>4</v>
      </c>
      <c r="H45" s="72">
        <f>中間シート!H45</f>
        <v>0</v>
      </c>
      <c r="I45" s="72">
        <f>中間シート!I45</f>
        <v>0</v>
      </c>
      <c r="J45" s="72">
        <f>中間シート!J45</f>
        <v>0</v>
      </c>
      <c r="K45" s="72">
        <f>中間シート!K45</f>
        <v>0</v>
      </c>
      <c r="L45" s="71">
        <f>中間シート!L45</f>
        <v>0</v>
      </c>
      <c r="M45" s="95">
        <f>中間シート!M45</f>
        <v>0</v>
      </c>
      <c r="N45" s="73"/>
      <c r="O45" s="73"/>
      <c r="P45" s="73"/>
      <c r="Q45" s="74"/>
      <c r="R45" s="97" t="str">
        <f>IF(OR($I45=1,AND($I45=0,$L45=1)),中間シート!R45,"")</f>
        <v/>
      </c>
      <c r="S45" s="75" t="str">
        <f t="shared" si="6"/>
        <v/>
      </c>
      <c r="T45" s="73" t="str">
        <f>IF(OR($I45=1,AND($I45=0,$L45=1)),中間シート!T45,"")</f>
        <v/>
      </c>
      <c r="U45" s="75" t="str">
        <f>IF(OR($I45=1,AND($I45=0,$L45=1)),中間シート!U45,"")</f>
        <v/>
      </c>
      <c r="V45" s="75" t="str">
        <f>IF(OR($I45=1,AND($I45=0,$L45=1)),中間シート!V45,"")</f>
        <v/>
      </c>
      <c r="W45" s="75" t="str">
        <f>IF(OR($I45=1,AND($I45=0,$L45=1)),中間シート!W45,"")</f>
        <v/>
      </c>
      <c r="X45" s="75" t="str">
        <f>IF(OR($I45=1,AND($I45=0,$L45=1)),中間シート!X45,"")</f>
        <v/>
      </c>
      <c r="Y45" s="75" t="str">
        <f>IF(OR($I45=1,AND($I45=0,$L45=1)),中間シート!Y45,"")</f>
        <v/>
      </c>
      <c r="Z45" s="75" t="str">
        <f>IF(OR($I45=1,AND($I45=0,$L45=1)),中間シート!Z45,"")</f>
        <v/>
      </c>
      <c r="AA45" s="75" t="str">
        <f>IF(OR($I45=1,AND($I45=0,$L45=1)),中間シート!AA45,"")</f>
        <v/>
      </c>
      <c r="AB45" s="75" t="str">
        <f>IF(OR($I45=1,AND($I45=0,$L45=1)),中間シート!AB45,"")</f>
        <v/>
      </c>
      <c r="AC45" s="75" t="str">
        <f>IF(OR($I45=1,AND($I45=0,$L45=1)),中間シート!AC45,"")</f>
        <v/>
      </c>
      <c r="AD45" s="75" t="str">
        <f>IF(OR($I45=1,AND($I45=0,$L45=1)),中間シート!AD45,"")</f>
        <v/>
      </c>
      <c r="AE45" s="75" t="str">
        <f>IF(OR($I45=1,AND($I45=0,$L45=1)),中間シート!AE45,"")</f>
        <v/>
      </c>
      <c r="AF45" s="75" t="str">
        <f>IF(OR($I45=1,AND($I45=0,$L45=1)),中間シート!AF45,"")</f>
        <v/>
      </c>
      <c r="AG45" s="170"/>
      <c r="AH45" s="75" t="str">
        <f>IF(OR($I45=1,AND($I45=0,$L45=1)),中間シート!AH45,"")</f>
        <v/>
      </c>
      <c r="AI45" s="75" t="str">
        <f>IF(OR($I45=1,AND($I45=0,$L45=1)),中間シート!AI45,"")</f>
        <v/>
      </c>
      <c r="AJ45" s="75" t="str">
        <f>IF(OR($I45=1,AND($I45=0,$L45=1)),中間シート!AJ45,"")</f>
        <v/>
      </c>
      <c r="AK45" s="75" t="str">
        <f>IF(OR($I45=1,AND($I45=0,$L45=1)),中間シート!AK45,"")</f>
        <v/>
      </c>
      <c r="AL45" s="75" t="str">
        <f>IF(OR($I45=1,AND($I45=0,$L45=1)),中間シート!AL45,"")</f>
        <v/>
      </c>
      <c r="AM45" s="75" t="str">
        <f>IF($H45=1,中間シート!AM45,"")</f>
        <v/>
      </c>
      <c r="AN45" s="75" t="str">
        <f>IF($H45=1,中間シート!AN45,"")</f>
        <v/>
      </c>
      <c r="AO45" s="75" t="str">
        <f>IF($H45=1,中間シート!AO45,"")</f>
        <v/>
      </c>
      <c r="AP45" s="170"/>
      <c r="AQ45" s="170"/>
      <c r="AR45" s="75" t="str">
        <f>IF(OR($I45=1,AND($I45=0,$L45=1)),中間シート!AR45,"")</f>
        <v/>
      </c>
      <c r="AS45" s="72"/>
      <c r="AT45" s="72"/>
      <c r="AU45" s="72"/>
      <c r="AV45" s="75" t="str">
        <f>IF(OR($I45=1,AND($I45=0,$L45=1)),中間シート!AS45,"")</f>
        <v/>
      </c>
      <c r="AW45" s="75" t="str">
        <f>IF(OR($I45=1,AND($I45=0,$L45=1)),中間シート!AT45,"")</f>
        <v/>
      </c>
      <c r="AX45" s="75" t="str">
        <f>IF(OR($I45=1,AND($I45=0,$L45=1)),中間シート!AU45,"")</f>
        <v/>
      </c>
      <c r="AY45" s="75" t="str">
        <f>IF(OR($I45=1,AND($I45=0,$L45=1)),中間シート!AV45,"")</f>
        <v/>
      </c>
      <c r="AZ45" s="75" t="str">
        <f>IF(OR($I45=1,AND($I45=0,$L45=1)),中間シート!AW45,"")</f>
        <v/>
      </c>
      <c r="BA45" s="75" t="str">
        <f>IF(OR($I45=1,AND($I45=0,$L45=1)),中間シート!AX45,"")</f>
        <v/>
      </c>
      <c r="BB45" s="75" t="str">
        <f>IF(OR($I45=1,AND($I45=0,$L45=1)),中間シート!AY45,"")</f>
        <v/>
      </c>
      <c r="BC45" s="75" t="str">
        <f>IF(OR($I45=1,AND($I45=0,$L45=1)),中間シート!AZ45,"")</f>
        <v/>
      </c>
      <c r="BD45" s="72"/>
    </row>
    <row r="46" spans="1:56">
      <c r="A46" s="95">
        <f>中間シート!A46</f>
        <v>41</v>
      </c>
      <c r="B46" s="72">
        <f>中間シート!B46</f>
        <v>11</v>
      </c>
      <c r="C46" s="72" t="str">
        <f>中間シート!C46</f>
        <v/>
      </c>
      <c r="D46" s="72">
        <f>中間シート!D46</f>
        <v>0</v>
      </c>
      <c r="E46" s="72">
        <f>中間シート!E46</f>
        <v>1</v>
      </c>
      <c r="F46" s="72">
        <f>中間シート!F46</f>
        <v>0</v>
      </c>
      <c r="G46" s="72">
        <f>中間シート!G46</f>
        <v>1</v>
      </c>
      <c r="H46" s="72">
        <f>中間シート!H46</f>
        <v>0</v>
      </c>
      <c r="I46" s="72">
        <f>中間シート!I46</f>
        <v>0</v>
      </c>
      <c r="J46" s="72">
        <f>中間シート!J46</f>
        <v>0</v>
      </c>
      <c r="K46" s="72">
        <f>中間シート!K46</f>
        <v>0</v>
      </c>
      <c r="L46" s="71">
        <f>中間シート!L46</f>
        <v>0</v>
      </c>
      <c r="M46" s="95">
        <f>中間シート!M46</f>
        <v>0</v>
      </c>
      <c r="N46" s="73"/>
      <c r="O46" s="73"/>
      <c r="P46" s="73"/>
      <c r="Q46" s="74"/>
      <c r="R46" s="97" t="str">
        <f>IF(OR($I46=1,AND($I46=0,$L46=1)),中間シート!R46,"")</f>
        <v/>
      </c>
      <c r="S46" s="75" t="str">
        <f t="shared" si="6"/>
        <v/>
      </c>
      <c r="T46" s="73" t="str">
        <f>IF(OR($I46=1,AND($I46=0,$L46=1)),中間シート!T46,"")</f>
        <v/>
      </c>
      <c r="U46" s="75" t="str">
        <f>IF(OR($I46=1,AND($I46=0,$L46=1)),中間シート!U46,"")</f>
        <v/>
      </c>
      <c r="V46" s="75" t="str">
        <f>IF(OR($I46=1,AND($I46=0,$L46=1)),中間シート!V46,"")</f>
        <v/>
      </c>
      <c r="W46" s="75" t="str">
        <f>IF(OR($I46=1,AND($I46=0,$L46=1)),中間シート!W46,"")</f>
        <v/>
      </c>
      <c r="X46" s="75" t="str">
        <f>IF(OR($I46=1,AND($I46=0,$L46=1)),中間シート!X46,"")</f>
        <v/>
      </c>
      <c r="Y46" s="75" t="str">
        <f>IF(OR($I46=1,AND($I46=0,$L46=1)),中間シート!Y46,"")</f>
        <v/>
      </c>
      <c r="Z46" s="75" t="str">
        <f>IF(OR($I46=1,AND($I46=0,$L46=1)),中間シート!Z46,"")</f>
        <v/>
      </c>
      <c r="AA46" s="75" t="str">
        <f>IF(OR($I46=1,AND($I46=0,$L46=1)),中間シート!AA46,"")</f>
        <v/>
      </c>
      <c r="AB46" s="75" t="str">
        <f>IF(OR($I46=1,AND($I46=0,$L46=1)),中間シート!AB46,"")</f>
        <v/>
      </c>
      <c r="AC46" s="75" t="str">
        <f>IF(OR($I46=1,AND($I46=0,$L46=1)),中間シート!AC46,"")</f>
        <v/>
      </c>
      <c r="AD46" s="75" t="str">
        <f>IF(OR($I46=1,AND($I46=0,$L46=1)),中間シート!AD46,"")</f>
        <v/>
      </c>
      <c r="AE46" s="75" t="str">
        <f>IF(OR($I46=1,AND($I46=0,$L46=1)),中間シート!AE46,"")</f>
        <v/>
      </c>
      <c r="AF46" s="75" t="str">
        <f>IF(OR($I46=1,AND($I46=0,$L46=1)),中間シート!AF46,"")</f>
        <v/>
      </c>
      <c r="AG46" s="170"/>
      <c r="AH46" s="75" t="str">
        <f>IF(OR($I46=1,AND($I46=0,$L46=1)),中間シート!AH46,"")</f>
        <v/>
      </c>
      <c r="AI46" s="75" t="str">
        <f>IF(OR($I46=1,AND($I46=0,$L46=1)),中間シート!AI46,"")</f>
        <v/>
      </c>
      <c r="AJ46" s="75" t="str">
        <f>IF(OR($I46=1,AND($I46=0,$L46=1)),中間シート!AJ46,"")</f>
        <v/>
      </c>
      <c r="AK46" s="75" t="str">
        <f>IF(OR($I46=1,AND($I46=0,$L46=1)),中間シート!AK46,"")</f>
        <v/>
      </c>
      <c r="AL46" s="75" t="str">
        <f>IF(OR($I46=1,AND($I46=0,$L46=1)),中間シート!AL46,"")</f>
        <v/>
      </c>
      <c r="AM46" s="75" t="str">
        <f>IF($H46=1,中間シート!AM46,"")</f>
        <v/>
      </c>
      <c r="AN46" s="75" t="str">
        <f>IF($H46=1,中間シート!AN46,"")</f>
        <v/>
      </c>
      <c r="AO46" s="75" t="str">
        <f>IF($H46=1,中間シート!AO46,"")</f>
        <v/>
      </c>
      <c r="AP46" s="170"/>
      <c r="AQ46" s="170"/>
      <c r="AR46" s="75" t="str">
        <f>IF(OR($I46=1,AND($I46=0,$L46=1)),中間シート!AR46,"")</f>
        <v/>
      </c>
      <c r="AS46" s="72"/>
      <c r="AT46" s="72"/>
      <c r="AU46" s="72"/>
      <c r="AV46" s="75" t="str">
        <f>IF(OR($I46=1,AND($I46=0,$L46=1)),中間シート!AS46,"")</f>
        <v/>
      </c>
      <c r="AW46" s="75" t="str">
        <f>IF(OR($I46=1,AND($I46=0,$L46=1)),中間シート!AT46,"")</f>
        <v/>
      </c>
      <c r="AX46" s="75" t="str">
        <f>IF(OR($I46=1,AND($I46=0,$L46=1)),中間シート!AU46,"")</f>
        <v/>
      </c>
      <c r="AY46" s="75" t="str">
        <f>IF(OR($I46=1,AND($I46=0,$L46=1)),中間シート!AV46,"")</f>
        <v/>
      </c>
      <c r="AZ46" s="75" t="str">
        <f>IF(OR($I46=1,AND($I46=0,$L46=1)),中間シート!AW46,"")</f>
        <v/>
      </c>
      <c r="BA46" s="75" t="str">
        <f>IF(OR($I46=1,AND($I46=0,$L46=1)),中間シート!AX46,"")</f>
        <v/>
      </c>
      <c r="BB46" s="75" t="str">
        <f>IF(OR($I46=1,AND($I46=0,$L46=1)),中間シート!AY46,"")</f>
        <v/>
      </c>
      <c r="BC46" s="75" t="str">
        <f>IF(OR($I46=1,AND($I46=0,$L46=1)),中間シート!AZ46,"")</f>
        <v/>
      </c>
      <c r="BD46" s="72"/>
    </row>
    <row r="47" spans="1:56">
      <c r="A47" s="95">
        <f>中間シート!A47</f>
        <v>42</v>
      </c>
      <c r="B47" s="72">
        <f>中間シート!B47</f>
        <v>11</v>
      </c>
      <c r="C47" s="72" t="str">
        <f>中間シート!C47</f>
        <v/>
      </c>
      <c r="D47" s="72">
        <f>中間シート!D47</f>
        <v>0</v>
      </c>
      <c r="E47" s="72">
        <f>中間シート!E47</f>
        <v>1</v>
      </c>
      <c r="F47" s="72">
        <f>中間シート!F47</f>
        <v>0</v>
      </c>
      <c r="G47" s="72">
        <f>中間シート!G47</f>
        <v>2</v>
      </c>
      <c r="H47" s="72">
        <f>中間シート!H47</f>
        <v>0</v>
      </c>
      <c r="I47" s="72">
        <f>中間シート!I47</f>
        <v>0</v>
      </c>
      <c r="J47" s="72">
        <f>中間シート!J47</f>
        <v>0</v>
      </c>
      <c r="K47" s="72">
        <f>中間シート!K47</f>
        <v>0</v>
      </c>
      <c r="L47" s="71">
        <f>中間シート!L47</f>
        <v>0</v>
      </c>
      <c r="M47" s="95">
        <f>中間シート!M47</f>
        <v>0</v>
      </c>
      <c r="N47" s="73"/>
      <c r="O47" s="73"/>
      <c r="P47" s="73"/>
      <c r="Q47" s="74"/>
      <c r="R47" s="97" t="str">
        <f>IF(OR($I47=1,AND($I47=0,$L47=1)),中間シート!R47,"")</f>
        <v/>
      </c>
      <c r="S47" s="75" t="str">
        <f t="shared" si="6"/>
        <v/>
      </c>
      <c r="T47" s="73" t="str">
        <f>IF(OR($I47=1,AND($I47=0,$L47=1)),中間シート!T47,"")</f>
        <v/>
      </c>
      <c r="U47" s="75" t="str">
        <f>IF(OR($I47=1,AND($I47=0,$L47=1)),中間シート!U47,"")</f>
        <v/>
      </c>
      <c r="V47" s="75" t="str">
        <f>IF(OR($I47=1,AND($I47=0,$L47=1)),中間シート!V47,"")</f>
        <v/>
      </c>
      <c r="W47" s="75" t="str">
        <f>IF(OR($I47=1,AND($I47=0,$L47=1)),中間シート!W47,"")</f>
        <v/>
      </c>
      <c r="X47" s="75" t="str">
        <f>IF(OR($I47=1,AND($I47=0,$L47=1)),中間シート!X47,"")</f>
        <v/>
      </c>
      <c r="Y47" s="75" t="str">
        <f>IF(OR($I47=1,AND($I47=0,$L47=1)),中間シート!Y47,"")</f>
        <v/>
      </c>
      <c r="Z47" s="75" t="str">
        <f>IF(OR($I47=1,AND($I47=0,$L47=1)),中間シート!Z47,"")</f>
        <v/>
      </c>
      <c r="AA47" s="75" t="str">
        <f>IF(OR($I47=1,AND($I47=0,$L47=1)),中間シート!AA47,"")</f>
        <v/>
      </c>
      <c r="AB47" s="75" t="str">
        <f>IF(OR($I47=1,AND($I47=0,$L47=1)),中間シート!AB47,"")</f>
        <v/>
      </c>
      <c r="AC47" s="75" t="str">
        <f>IF(OR($I47=1,AND($I47=0,$L47=1)),中間シート!AC47,"")</f>
        <v/>
      </c>
      <c r="AD47" s="75" t="str">
        <f>IF(OR($I47=1,AND($I47=0,$L47=1)),中間シート!AD47,"")</f>
        <v/>
      </c>
      <c r="AE47" s="75" t="str">
        <f>IF(OR($I47=1,AND($I47=0,$L47=1)),中間シート!AE47,"")</f>
        <v/>
      </c>
      <c r="AF47" s="75" t="str">
        <f>IF(OR($I47=1,AND($I47=0,$L47=1)),中間シート!AF47,"")</f>
        <v/>
      </c>
      <c r="AG47" s="170"/>
      <c r="AH47" s="75" t="str">
        <f>IF(OR($I47=1,AND($I47=0,$L47=1)),中間シート!AH47,"")</f>
        <v/>
      </c>
      <c r="AI47" s="75" t="str">
        <f>IF(OR($I47=1,AND($I47=0,$L47=1)),中間シート!AI47,"")</f>
        <v/>
      </c>
      <c r="AJ47" s="75" t="str">
        <f>IF(OR($I47=1,AND($I47=0,$L47=1)),中間シート!AJ47,"")</f>
        <v/>
      </c>
      <c r="AK47" s="75" t="str">
        <f>IF(OR($I47=1,AND($I47=0,$L47=1)),中間シート!AK47,"")</f>
        <v/>
      </c>
      <c r="AL47" s="75" t="str">
        <f>IF(OR($I47=1,AND($I47=0,$L47=1)),中間シート!AL47,"")</f>
        <v/>
      </c>
      <c r="AM47" s="75" t="str">
        <f>IF($H47=1,中間シート!AM47,"")</f>
        <v/>
      </c>
      <c r="AN47" s="75" t="str">
        <f>IF($H47=1,中間シート!AN47,"")</f>
        <v/>
      </c>
      <c r="AO47" s="75" t="str">
        <f>IF($H47=1,中間シート!AO47,"")</f>
        <v/>
      </c>
      <c r="AP47" s="170"/>
      <c r="AQ47" s="170"/>
      <c r="AR47" s="75" t="str">
        <f>IF(OR($I47=1,AND($I47=0,$L47=1)),中間シート!AR47,"")</f>
        <v/>
      </c>
      <c r="AS47" s="72"/>
      <c r="AT47" s="72"/>
      <c r="AU47" s="72"/>
      <c r="AV47" s="75" t="str">
        <f>IF(OR($I47=1,AND($I47=0,$L47=1)),中間シート!AS47,"")</f>
        <v/>
      </c>
      <c r="AW47" s="75" t="str">
        <f>IF(OR($I47=1,AND($I47=0,$L47=1)),中間シート!AT47,"")</f>
        <v/>
      </c>
      <c r="AX47" s="75" t="str">
        <f>IF(OR($I47=1,AND($I47=0,$L47=1)),中間シート!AU47,"")</f>
        <v/>
      </c>
      <c r="AY47" s="75" t="str">
        <f>IF(OR($I47=1,AND($I47=0,$L47=1)),中間シート!AV47,"")</f>
        <v/>
      </c>
      <c r="AZ47" s="75" t="str">
        <f>IF(OR($I47=1,AND($I47=0,$L47=1)),中間シート!AW47,"")</f>
        <v/>
      </c>
      <c r="BA47" s="75" t="str">
        <f>IF(OR($I47=1,AND($I47=0,$L47=1)),中間シート!AX47,"")</f>
        <v/>
      </c>
      <c r="BB47" s="75" t="str">
        <f>IF(OR($I47=1,AND($I47=0,$L47=1)),中間シート!AY47,"")</f>
        <v/>
      </c>
      <c r="BC47" s="75" t="str">
        <f>IF(OR($I47=1,AND($I47=0,$L47=1)),中間シート!AZ47,"")</f>
        <v/>
      </c>
      <c r="BD47" s="72"/>
    </row>
    <row r="48" spans="1:56">
      <c r="A48" s="95">
        <f>中間シート!A48</f>
        <v>43</v>
      </c>
      <c r="B48" s="72">
        <f>中間シート!B48</f>
        <v>11</v>
      </c>
      <c r="C48" s="72" t="str">
        <f>中間シート!C48</f>
        <v/>
      </c>
      <c r="D48" s="72">
        <f>中間シート!D48</f>
        <v>0</v>
      </c>
      <c r="E48" s="72">
        <f>中間シート!E48</f>
        <v>1</v>
      </c>
      <c r="F48" s="72">
        <f>中間シート!F48</f>
        <v>0</v>
      </c>
      <c r="G48" s="72">
        <f>中間シート!G48</f>
        <v>3</v>
      </c>
      <c r="H48" s="72">
        <f>中間シート!H48</f>
        <v>0</v>
      </c>
      <c r="I48" s="72">
        <f>中間シート!I48</f>
        <v>0</v>
      </c>
      <c r="J48" s="72">
        <f>中間シート!J48</f>
        <v>0</v>
      </c>
      <c r="K48" s="72">
        <f>中間シート!K48</f>
        <v>0</v>
      </c>
      <c r="L48" s="71">
        <f>中間シート!L48</f>
        <v>0</v>
      </c>
      <c r="M48" s="95">
        <f>中間シート!M48</f>
        <v>0</v>
      </c>
      <c r="N48" s="73"/>
      <c r="O48" s="73"/>
      <c r="P48" s="73"/>
      <c r="Q48" s="74"/>
      <c r="R48" s="97" t="str">
        <f>IF(OR($I48=1,AND($I48=0,$L48=1)),中間シート!R48,"")</f>
        <v/>
      </c>
      <c r="S48" s="75" t="str">
        <f t="shared" si="6"/>
        <v/>
      </c>
      <c r="T48" s="73" t="str">
        <f>IF(OR($I48=1,AND($I48=0,$L48=1)),中間シート!T48,"")</f>
        <v/>
      </c>
      <c r="U48" s="75" t="str">
        <f>IF(OR($I48=1,AND($I48=0,$L48=1)),中間シート!U48,"")</f>
        <v/>
      </c>
      <c r="V48" s="75" t="str">
        <f>IF(OR($I48=1,AND($I48=0,$L48=1)),中間シート!V48,"")</f>
        <v/>
      </c>
      <c r="W48" s="75" t="str">
        <f>IF(OR($I48=1,AND($I48=0,$L48=1)),中間シート!W48,"")</f>
        <v/>
      </c>
      <c r="X48" s="75" t="str">
        <f>IF(OR($I48=1,AND($I48=0,$L48=1)),中間シート!X48,"")</f>
        <v/>
      </c>
      <c r="Y48" s="75" t="str">
        <f>IF(OR($I48=1,AND($I48=0,$L48=1)),中間シート!Y48,"")</f>
        <v/>
      </c>
      <c r="Z48" s="75" t="str">
        <f>IF(OR($I48=1,AND($I48=0,$L48=1)),中間シート!Z48,"")</f>
        <v/>
      </c>
      <c r="AA48" s="75" t="str">
        <f>IF(OR($I48=1,AND($I48=0,$L48=1)),中間シート!AA48,"")</f>
        <v/>
      </c>
      <c r="AB48" s="75" t="str">
        <f>IF(OR($I48=1,AND($I48=0,$L48=1)),中間シート!AB48,"")</f>
        <v/>
      </c>
      <c r="AC48" s="75" t="str">
        <f>IF(OR($I48=1,AND($I48=0,$L48=1)),中間シート!AC48,"")</f>
        <v/>
      </c>
      <c r="AD48" s="75" t="str">
        <f>IF(OR($I48=1,AND($I48=0,$L48=1)),中間シート!AD48,"")</f>
        <v/>
      </c>
      <c r="AE48" s="75" t="str">
        <f>IF(OR($I48=1,AND($I48=0,$L48=1)),中間シート!AE48,"")</f>
        <v/>
      </c>
      <c r="AF48" s="75" t="str">
        <f>IF(OR($I48=1,AND($I48=0,$L48=1)),中間シート!AF48,"")</f>
        <v/>
      </c>
      <c r="AG48" s="170"/>
      <c r="AH48" s="75" t="str">
        <f>IF(OR($I48=1,AND($I48=0,$L48=1)),中間シート!AH48,"")</f>
        <v/>
      </c>
      <c r="AI48" s="75" t="str">
        <f>IF(OR($I48=1,AND($I48=0,$L48=1)),中間シート!AI48,"")</f>
        <v/>
      </c>
      <c r="AJ48" s="75" t="str">
        <f>IF(OR($I48=1,AND($I48=0,$L48=1)),中間シート!AJ48,"")</f>
        <v/>
      </c>
      <c r="AK48" s="75" t="str">
        <f>IF(OR($I48=1,AND($I48=0,$L48=1)),中間シート!AK48,"")</f>
        <v/>
      </c>
      <c r="AL48" s="75" t="str">
        <f>IF(OR($I48=1,AND($I48=0,$L48=1)),中間シート!AL48,"")</f>
        <v/>
      </c>
      <c r="AM48" s="75" t="str">
        <f>IF($H48=1,中間シート!AM48,"")</f>
        <v/>
      </c>
      <c r="AN48" s="75" t="str">
        <f>IF($H48=1,中間シート!AN48,"")</f>
        <v/>
      </c>
      <c r="AO48" s="75" t="str">
        <f>IF($H48=1,中間シート!AO48,"")</f>
        <v/>
      </c>
      <c r="AP48" s="170"/>
      <c r="AQ48" s="170"/>
      <c r="AR48" s="75" t="str">
        <f>IF(OR($I48=1,AND($I48=0,$L48=1)),中間シート!AR48,"")</f>
        <v/>
      </c>
      <c r="AS48" s="72"/>
      <c r="AT48" s="72"/>
      <c r="AU48" s="72"/>
      <c r="AV48" s="75" t="str">
        <f>IF(OR($I48=1,AND($I48=0,$L48=1)),中間シート!AS48,"")</f>
        <v/>
      </c>
      <c r="AW48" s="75" t="str">
        <f>IF(OR($I48=1,AND($I48=0,$L48=1)),中間シート!AT48,"")</f>
        <v/>
      </c>
      <c r="AX48" s="75" t="str">
        <f>IF(OR($I48=1,AND($I48=0,$L48=1)),中間シート!AU48,"")</f>
        <v/>
      </c>
      <c r="AY48" s="75" t="str">
        <f>IF(OR($I48=1,AND($I48=0,$L48=1)),中間シート!AV48,"")</f>
        <v/>
      </c>
      <c r="AZ48" s="75" t="str">
        <f>IF(OR($I48=1,AND($I48=0,$L48=1)),中間シート!AW48,"")</f>
        <v/>
      </c>
      <c r="BA48" s="75" t="str">
        <f>IF(OR($I48=1,AND($I48=0,$L48=1)),中間シート!AX48,"")</f>
        <v/>
      </c>
      <c r="BB48" s="75" t="str">
        <f>IF(OR($I48=1,AND($I48=0,$L48=1)),中間シート!AY48,"")</f>
        <v/>
      </c>
      <c r="BC48" s="75" t="str">
        <f>IF(OR($I48=1,AND($I48=0,$L48=1)),中間シート!AZ48,"")</f>
        <v/>
      </c>
      <c r="BD48" s="72"/>
    </row>
    <row r="49" spans="1:56">
      <c r="A49" s="95">
        <f>中間シート!A49</f>
        <v>44</v>
      </c>
      <c r="B49" s="72">
        <f>中間シート!B49</f>
        <v>11</v>
      </c>
      <c r="C49" s="72" t="str">
        <f>中間シート!C49</f>
        <v/>
      </c>
      <c r="D49" s="72">
        <f>中間シート!D49</f>
        <v>0</v>
      </c>
      <c r="E49" s="72">
        <f>中間シート!E49</f>
        <v>1</v>
      </c>
      <c r="F49" s="72">
        <f>中間シート!F49</f>
        <v>0</v>
      </c>
      <c r="G49" s="72">
        <f>中間シート!G49</f>
        <v>4</v>
      </c>
      <c r="H49" s="72">
        <f>中間シート!H49</f>
        <v>0</v>
      </c>
      <c r="I49" s="72">
        <f>中間シート!I49</f>
        <v>0</v>
      </c>
      <c r="J49" s="72">
        <f>中間シート!J49</f>
        <v>0</v>
      </c>
      <c r="K49" s="72">
        <f>中間シート!K49</f>
        <v>0</v>
      </c>
      <c r="L49" s="71">
        <f>中間シート!L49</f>
        <v>0</v>
      </c>
      <c r="M49" s="95">
        <f>中間シート!M49</f>
        <v>0</v>
      </c>
      <c r="N49" s="73"/>
      <c r="O49" s="73"/>
      <c r="P49" s="73"/>
      <c r="Q49" s="74"/>
      <c r="R49" s="97" t="str">
        <f>IF(OR($I49=1,AND($I49=0,$L49=1)),中間シート!R49,"")</f>
        <v/>
      </c>
      <c r="S49" s="75" t="str">
        <f t="shared" si="6"/>
        <v/>
      </c>
      <c r="T49" s="73" t="str">
        <f>IF(OR($I49=1,AND($I49=0,$L49=1)),中間シート!T49,"")</f>
        <v/>
      </c>
      <c r="U49" s="75" t="str">
        <f>IF(OR($I49=1,AND($I49=0,$L49=1)),中間シート!U49,"")</f>
        <v/>
      </c>
      <c r="V49" s="75" t="str">
        <f>IF(OR($I49=1,AND($I49=0,$L49=1)),中間シート!V49,"")</f>
        <v/>
      </c>
      <c r="W49" s="75" t="str">
        <f>IF(OR($I49=1,AND($I49=0,$L49=1)),中間シート!W49,"")</f>
        <v/>
      </c>
      <c r="X49" s="75" t="str">
        <f>IF(OR($I49=1,AND($I49=0,$L49=1)),中間シート!X49,"")</f>
        <v/>
      </c>
      <c r="Y49" s="75" t="str">
        <f>IF(OR($I49=1,AND($I49=0,$L49=1)),中間シート!Y49,"")</f>
        <v/>
      </c>
      <c r="Z49" s="75" t="str">
        <f>IF(OR($I49=1,AND($I49=0,$L49=1)),中間シート!Z49,"")</f>
        <v/>
      </c>
      <c r="AA49" s="75" t="str">
        <f>IF(OR($I49=1,AND($I49=0,$L49=1)),中間シート!AA49,"")</f>
        <v/>
      </c>
      <c r="AB49" s="75" t="str">
        <f>IF(OR($I49=1,AND($I49=0,$L49=1)),中間シート!AB49,"")</f>
        <v/>
      </c>
      <c r="AC49" s="75" t="str">
        <f>IF(OR($I49=1,AND($I49=0,$L49=1)),中間シート!AC49,"")</f>
        <v/>
      </c>
      <c r="AD49" s="75" t="str">
        <f>IF(OR($I49=1,AND($I49=0,$L49=1)),中間シート!AD49,"")</f>
        <v/>
      </c>
      <c r="AE49" s="75" t="str">
        <f>IF(OR($I49=1,AND($I49=0,$L49=1)),中間シート!AE49,"")</f>
        <v/>
      </c>
      <c r="AF49" s="75" t="str">
        <f>IF(OR($I49=1,AND($I49=0,$L49=1)),中間シート!AF49,"")</f>
        <v/>
      </c>
      <c r="AG49" s="170"/>
      <c r="AH49" s="75" t="str">
        <f>IF(OR($I49=1,AND($I49=0,$L49=1)),中間シート!AH49,"")</f>
        <v/>
      </c>
      <c r="AI49" s="75" t="str">
        <f>IF(OR($I49=1,AND($I49=0,$L49=1)),中間シート!AI49,"")</f>
        <v/>
      </c>
      <c r="AJ49" s="75" t="str">
        <f>IF(OR($I49=1,AND($I49=0,$L49=1)),中間シート!AJ49,"")</f>
        <v/>
      </c>
      <c r="AK49" s="75" t="str">
        <f>IF(OR($I49=1,AND($I49=0,$L49=1)),中間シート!AK49,"")</f>
        <v/>
      </c>
      <c r="AL49" s="75" t="str">
        <f>IF(OR($I49=1,AND($I49=0,$L49=1)),中間シート!AL49,"")</f>
        <v/>
      </c>
      <c r="AM49" s="75" t="str">
        <f>IF($H49=1,中間シート!AM49,"")</f>
        <v/>
      </c>
      <c r="AN49" s="75" t="str">
        <f>IF($H49=1,中間シート!AN49,"")</f>
        <v/>
      </c>
      <c r="AO49" s="75" t="str">
        <f>IF($H49=1,中間シート!AO49,"")</f>
        <v/>
      </c>
      <c r="AP49" s="170"/>
      <c r="AQ49" s="170"/>
      <c r="AR49" s="75" t="str">
        <f>IF(OR($I49=1,AND($I49=0,$L49=1)),中間シート!AR49,"")</f>
        <v/>
      </c>
      <c r="AS49" s="72"/>
      <c r="AT49" s="72"/>
      <c r="AU49" s="72"/>
      <c r="AV49" s="75" t="str">
        <f>IF(OR($I49=1,AND($I49=0,$L49=1)),中間シート!AS49,"")</f>
        <v/>
      </c>
      <c r="AW49" s="75" t="str">
        <f>IF(OR($I49=1,AND($I49=0,$L49=1)),中間シート!AT49,"")</f>
        <v/>
      </c>
      <c r="AX49" s="75" t="str">
        <f>IF(OR($I49=1,AND($I49=0,$L49=1)),中間シート!AU49,"")</f>
        <v/>
      </c>
      <c r="AY49" s="75" t="str">
        <f>IF(OR($I49=1,AND($I49=0,$L49=1)),中間シート!AV49,"")</f>
        <v/>
      </c>
      <c r="AZ49" s="75" t="str">
        <f>IF(OR($I49=1,AND($I49=0,$L49=1)),中間シート!AW49,"")</f>
        <v/>
      </c>
      <c r="BA49" s="75" t="str">
        <f>IF(OR($I49=1,AND($I49=0,$L49=1)),中間シート!AX49,"")</f>
        <v/>
      </c>
      <c r="BB49" s="75" t="str">
        <f>IF(OR($I49=1,AND($I49=0,$L49=1)),中間シート!AY49,"")</f>
        <v/>
      </c>
      <c r="BC49" s="75" t="str">
        <f>IF(OR($I49=1,AND($I49=0,$L49=1)),中間シート!AZ49,"")</f>
        <v/>
      </c>
      <c r="BD49" s="72"/>
    </row>
    <row r="50" spans="1:56">
      <c r="A50" s="95">
        <f>中間シート!A50</f>
        <v>45</v>
      </c>
      <c r="B50" s="72">
        <f>中間シート!B50</f>
        <v>12</v>
      </c>
      <c r="C50" s="72" t="str">
        <f>中間シート!C50</f>
        <v/>
      </c>
      <c r="D50" s="72">
        <f>中間シート!D50</f>
        <v>0</v>
      </c>
      <c r="E50" s="72">
        <f>中間シート!E50</f>
        <v>1</v>
      </c>
      <c r="F50" s="72">
        <f>中間シート!F50</f>
        <v>0</v>
      </c>
      <c r="G50" s="72">
        <f>中間シート!G50</f>
        <v>1</v>
      </c>
      <c r="H50" s="72">
        <f>中間シート!H50</f>
        <v>0</v>
      </c>
      <c r="I50" s="72">
        <f>中間シート!I50</f>
        <v>0</v>
      </c>
      <c r="J50" s="72">
        <f>中間シート!J50</f>
        <v>0</v>
      </c>
      <c r="K50" s="72">
        <f>中間シート!K50</f>
        <v>0</v>
      </c>
      <c r="L50" s="71">
        <f>中間シート!L50</f>
        <v>0</v>
      </c>
      <c r="M50" s="95">
        <f>中間シート!M50</f>
        <v>0</v>
      </c>
      <c r="N50" s="73"/>
      <c r="O50" s="73"/>
      <c r="P50" s="73"/>
      <c r="Q50" s="74"/>
      <c r="R50" s="97" t="str">
        <f>IF(OR($I50=1,AND($I50=0,$L50=1)),中間シート!R50,"")</f>
        <v/>
      </c>
      <c r="S50" s="75" t="str">
        <f t="shared" si="6"/>
        <v/>
      </c>
      <c r="T50" s="73" t="str">
        <f>IF(OR($I50=1,AND($I50=0,$L50=1)),中間シート!T50,"")</f>
        <v/>
      </c>
      <c r="U50" s="75" t="str">
        <f>IF(OR($I50=1,AND($I50=0,$L50=1)),中間シート!U50,"")</f>
        <v/>
      </c>
      <c r="V50" s="75" t="str">
        <f>IF(OR($I50=1,AND($I50=0,$L50=1)),中間シート!V50,"")</f>
        <v/>
      </c>
      <c r="W50" s="75" t="str">
        <f>IF(OR($I50=1,AND($I50=0,$L50=1)),中間シート!W50,"")</f>
        <v/>
      </c>
      <c r="X50" s="75" t="str">
        <f>IF(OR($I50=1,AND($I50=0,$L50=1)),中間シート!X50,"")</f>
        <v/>
      </c>
      <c r="Y50" s="75" t="str">
        <f>IF(OR($I50=1,AND($I50=0,$L50=1)),中間シート!Y50,"")</f>
        <v/>
      </c>
      <c r="Z50" s="75" t="str">
        <f>IF(OR($I50=1,AND($I50=0,$L50=1)),中間シート!Z50,"")</f>
        <v/>
      </c>
      <c r="AA50" s="75" t="str">
        <f>IF(OR($I50=1,AND($I50=0,$L50=1)),中間シート!AA50,"")</f>
        <v/>
      </c>
      <c r="AB50" s="75" t="str">
        <f>IF(OR($I50=1,AND($I50=0,$L50=1)),中間シート!AB50,"")</f>
        <v/>
      </c>
      <c r="AC50" s="75" t="str">
        <f>IF(OR($I50=1,AND($I50=0,$L50=1)),中間シート!AC50,"")</f>
        <v/>
      </c>
      <c r="AD50" s="75" t="str">
        <f>IF(OR($I50=1,AND($I50=0,$L50=1)),中間シート!AD50,"")</f>
        <v/>
      </c>
      <c r="AE50" s="75" t="str">
        <f>IF(OR($I50=1,AND($I50=0,$L50=1)),中間シート!AE50,"")</f>
        <v/>
      </c>
      <c r="AF50" s="75" t="str">
        <f>IF(OR($I50=1,AND($I50=0,$L50=1)),中間シート!AF50,"")</f>
        <v/>
      </c>
      <c r="AG50" s="170"/>
      <c r="AH50" s="75" t="str">
        <f>IF(OR($I50=1,AND($I50=0,$L50=1)),中間シート!AH50,"")</f>
        <v/>
      </c>
      <c r="AI50" s="75" t="str">
        <f>IF(OR($I50=1,AND($I50=0,$L50=1)),中間シート!AI50,"")</f>
        <v/>
      </c>
      <c r="AJ50" s="75" t="str">
        <f>IF(OR($I50=1,AND($I50=0,$L50=1)),中間シート!AJ50,"")</f>
        <v/>
      </c>
      <c r="AK50" s="75" t="str">
        <f>IF(OR($I50=1,AND($I50=0,$L50=1)),中間シート!AK50,"")</f>
        <v/>
      </c>
      <c r="AL50" s="75" t="str">
        <f>IF(OR($I50=1,AND($I50=0,$L50=1)),中間シート!AL50,"")</f>
        <v/>
      </c>
      <c r="AM50" s="75" t="str">
        <f>IF($H50=1,中間シート!AM50,"")</f>
        <v/>
      </c>
      <c r="AN50" s="75" t="str">
        <f>IF($H50=1,中間シート!AN50,"")</f>
        <v/>
      </c>
      <c r="AO50" s="75" t="str">
        <f>IF($H50=1,中間シート!AO50,"")</f>
        <v/>
      </c>
      <c r="AP50" s="170"/>
      <c r="AQ50" s="170"/>
      <c r="AR50" s="75" t="str">
        <f>IF(OR($I50=1,AND($I50=0,$L50=1)),中間シート!AR50,"")</f>
        <v/>
      </c>
      <c r="AS50" s="72"/>
      <c r="AT50" s="72"/>
      <c r="AU50" s="72"/>
      <c r="AV50" s="75" t="str">
        <f>IF(OR($I50=1,AND($I50=0,$L50=1)),中間シート!AS50,"")</f>
        <v/>
      </c>
      <c r="AW50" s="75" t="str">
        <f>IF(OR($I50=1,AND($I50=0,$L50=1)),中間シート!AT50,"")</f>
        <v/>
      </c>
      <c r="AX50" s="75" t="str">
        <f>IF(OR($I50=1,AND($I50=0,$L50=1)),中間シート!AU50,"")</f>
        <v/>
      </c>
      <c r="AY50" s="75" t="str">
        <f>IF(OR($I50=1,AND($I50=0,$L50=1)),中間シート!AV50,"")</f>
        <v/>
      </c>
      <c r="AZ50" s="75" t="str">
        <f>IF(OR($I50=1,AND($I50=0,$L50=1)),中間シート!AW50,"")</f>
        <v/>
      </c>
      <c r="BA50" s="75" t="str">
        <f>IF(OR($I50=1,AND($I50=0,$L50=1)),中間シート!AX50,"")</f>
        <v/>
      </c>
      <c r="BB50" s="75" t="str">
        <f>IF(OR($I50=1,AND($I50=0,$L50=1)),中間シート!AY50,"")</f>
        <v/>
      </c>
      <c r="BC50" s="75" t="str">
        <f>IF(OR($I50=1,AND($I50=0,$L50=1)),中間シート!AZ50,"")</f>
        <v/>
      </c>
      <c r="BD50" s="72"/>
    </row>
    <row r="51" spans="1:56">
      <c r="A51" s="95">
        <f>中間シート!A51</f>
        <v>46</v>
      </c>
      <c r="B51" s="72">
        <f>中間シート!B51</f>
        <v>12</v>
      </c>
      <c r="C51" s="72" t="str">
        <f>中間シート!C51</f>
        <v/>
      </c>
      <c r="D51" s="72">
        <f>中間シート!D51</f>
        <v>0</v>
      </c>
      <c r="E51" s="72">
        <f>中間シート!E51</f>
        <v>1</v>
      </c>
      <c r="F51" s="72">
        <f>中間シート!F51</f>
        <v>0</v>
      </c>
      <c r="G51" s="72">
        <f>中間シート!G51</f>
        <v>2</v>
      </c>
      <c r="H51" s="72">
        <f>中間シート!H51</f>
        <v>0</v>
      </c>
      <c r="I51" s="72">
        <f>中間シート!I51</f>
        <v>0</v>
      </c>
      <c r="J51" s="72">
        <f>中間シート!J51</f>
        <v>0</v>
      </c>
      <c r="K51" s="72">
        <f>中間シート!K51</f>
        <v>0</v>
      </c>
      <c r="L51" s="71">
        <f>中間シート!L51</f>
        <v>0</v>
      </c>
      <c r="M51" s="95">
        <f>中間シート!M51</f>
        <v>0</v>
      </c>
      <c r="N51" s="73"/>
      <c r="O51" s="73"/>
      <c r="P51" s="73"/>
      <c r="Q51" s="74"/>
      <c r="R51" s="97" t="str">
        <f>IF(OR($I51=1,AND($I51=0,$L51=1)),中間シート!R51,"")</f>
        <v/>
      </c>
      <c r="S51" s="75" t="str">
        <f t="shared" si="6"/>
        <v/>
      </c>
      <c r="T51" s="73" t="str">
        <f>IF(OR($I51=1,AND($I51=0,$L51=1)),中間シート!T51,"")</f>
        <v/>
      </c>
      <c r="U51" s="75" t="str">
        <f>IF(OR($I51=1,AND($I51=0,$L51=1)),中間シート!U51,"")</f>
        <v/>
      </c>
      <c r="V51" s="75" t="str">
        <f>IF(OR($I51=1,AND($I51=0,$L51=1)),中間シート!V51,"")</f>
        <v/>
      </c>
      <c r="W51" s="75" t="str">
        <f>IF(OR($I51=1,AND($I51=0,$L51=1)),中間シート!W51,"")</f>
        <v/>
      </c>
      <c r="X51" s="75" t="str">
        <f>IF(OR($I51=1,AND($I51=0,$L51=1)),中間シート!X51,"")</f>
        <v/>
      </c>
      <c r="Y51" s="75" t="str">
        <f>IF(OR($I51=1,AND($I51=0,$L51=1)),中間シート!Y51,"")</f>
        <v/>
      </c>
      <c r="Z51" s="75" t="str">
        <f>IF(OR($I51=1,AND($I51=0,$L51=1)),中間シート!Z51,"")</f>
        <v/>
      </c>
      <c r="AA51" s="75" t="str">
        <f>IF(OR($I51=1,AND($I51=0,$L51=1)),中間シート!AA51,"")</f>
        <v/>
      </c>
      <c r="AB51" s="75" t="str">
        <f>IF(OR($I51=1,AND($I51=0,$L51=1)),中間シート!AB51,"")</f>
        <v/>
      </c>
      <c r="AC51" s="75" t="str">
        <f>IF(OR($I51=1,AND($I51=0,$L51=1)),中間シート!AC51,"")</f>
        <v/>
      </c>
      <c r="AD51" s="75" t="str">
        <f>IF(OR($I51=1,AND($I51=0,$L51=1)),中間シート!AD51,"")</f>
        <v/>
      </c>
      <c r="AE51" s="75" t="str">
        <f>IF(OR($I51=1,AND($I51=0,$L51=1)),中間シート!AE51,"")</f>
        <v/>
      </c>
      <c r="AF51" s="75" t="str">
        <f>IF(OR($I51=1,AND($I51=0,$L51=1)),中間シート!AF51,"")</f>
        <v/>
      </c>
      <c r="AG51" s="170"/>
      <c r="AH51" s="75" t="str">
        <f>IF(OR($I51=1,AND($I51=0,$L51=1)),中間シート!AH51,"")</f>
        <v/>
      </c>
      <c r="AI51" s="75" t="str">
        <f>IF(OR($I51=1,AND($I51=0,$L51=1)),中間シート!AI51,"")</f>
        <v/>
      </c>
      <c r="AJ51" s="75" t="str">
        <f>IF(OR($I51=1,AND($I51=0,$L51=1)),中間シート!AJ51,"")</f>
        <v/>
      </c>
      <c r="AK51" s="75" t="str">
        <f>IF(OR($I51=1,AND($I51=0,$L51=1)),中間シート!AK51,"")</f>
        <v/>
      </c>
      <c r="AL51" s="75" t="str">
        <f>IF(OR($I51=1,AND($I51=0,$L51=1)),中間シート!AL51,"")</f>
        <v/>
      </c>
      <c r="AM51" s="75" t="str">
        <f>IF($H51=1,中間シート!AM51,"")</f>
        <v/>
      </c>
      <c r="AN51" s="75" t="str">
        <f>IF($H51=1,中間シート!AN51,"")</f>
        <v/>
      </c>
      <c r="AO51" s="75" t="str">
        <f>IF($H51=1,中間シート!AO51,"")</f>
        <v/>
      </c>
      <c r="AP51" s="170"/>
      <c r="AQ51" s="170"/>
      <c r="AR51" s="75" t="str">
        <f>IF(OR($I51=1,AND($I51=0,$L51=1)),中間シート!AR51,"")</f>
        <v/>
      </c>
      <c r="AS51" s="72"/>
      <c r="AT51" s="72"/>
      <c r="AU51" s="72"/>
      <c r="AV51" s="75" t="str">
        <f>IF(OR($I51=1,AND($I51=0,$L51=1)),中間シート!AS51,"")</f>
        <v/>
      </c>
      <c r="AW51" s="75" t="str">
        <f>IF(OR($I51=1,AND($I51=0,$L51=1)),中間シート!AT51,"")</f>
        <v/>
      </c>
      <c r="AX51" s="75" t="str">
        <f>IF(OR($I51=1,AND($I51=0,$L51=1)),中間シート!AU51,"")</f>
        <v/>
      </c>
      <c r="AY51" s="75" t="str">
        <f>IF(OR($I51=1,AND($I51=0,$L51=1)),中間シート!AV51,"")</f>
        <v/>
      </c>
      <c r="AZ51" s="75" t="str">
        <f>IF(OR($I51=1,AND($I51=0,$L51=1)),中間シート!AW51,"")</f>
        <v/>
      </c>
      <c r="BA51" s="75" t="str">
        <f>IF(OR($I51=1,AND($I51=0,$L51=1)),中間シート!AX51,"")</f>
        <v/>
      </c>
      <c r="BB51" s="75" t="str">
        <f>IF(OR($I51=1,AND($I51=0,$L51=1)),中間シート!AY51,"")</f>
        <v/>
      </c>
      <c r="BC51" s="75" t="str">
        <f>IF(OR($I51=1,AND($I51=0,$L51=1)),中間シート!AZ51,"")</f>
        <v/>
      </c>
      <c r="BD51" s="72"/>
    </row>
    <row r="52" spans="1:56">
      <c r="A52" s="95">
        <f>中間シート!A52</f>
        <v>47</v>
      </c>
      <c r="B52" s="72">
        <f>中間シート!B52</f>
        <v>12</v>
      </c>
      <c r="C52" s="72" t="str">
        <f>中間シート!C52</f>
        <v/>
      </c>
      <c r="D52" s="72">
        <f>中間シート!D52</f>
        <v>0</v>
      </c>
      <c r="E52" s="72">
        <f>中間シート!E52</f>
        <v>1</v>
      </c>
      <c r="F52" s="72">
        <f>中間シート!F52</f>
        <v>0</v>
      </c>
      <c r="G52" s="72">
        <f>中間シート!G52</f>
        <v>3</v>
      </c>
      <c r="H52" s="72">
        <f>中間シート!H52</f>
        <v>0</v>
      </c>
      <c r="I52" s="72">
        <f>中間シート!I52</f>
        <v>0</v>
      </c>
      <c r="J52" s="72">
        <f>中間シート!J52</f>
        <v>0</v>
      </c>
      <c r="K52" s="72">
        <f>中間シート!K52</f>
        <v>0</v>
      </c>
      <c r="L52" s="71">
        <f>中間シート!L52</f>
        <v>0</v>
      </c>
      <c r="M52" s="95">
        <f>中間シート!M52</f>
        <v>0</v>
      </c>
      <c r="N52" s="73"/>
      <c r="O52" s="73"/>
      <c r="P52" s="73"/>
      <c r="Q52" s="74"/>
      <c r="R52" s="97" t="str">
        <f>IF(OR($I52=1,AND($I52=0,$L52=1)),中間シート!R52,"")</f>
        <v/>
      </c>
      <c r="S52" s="75" t="str">
        <f t="shared" si="6"/>
        <v/>
      </c>
      <c r="T52" s="73" t="str">
        <f>IF(OR($I52=1,AND($I52=0,$L52=1)),中間シート!T52,"")</f>
        <v/>
      </c>
      <c r="U52" s="75" t="str">
        <f>IF(OR($I52=1,AND($I52=0,$L52=1)),中間シート!U52,"")</f>
        <v/>
      </c>
      <c r="V52" s="75" t="str">
        <f>IF(OR($I52=1,AND($I52=0,$L52=1)),中間シート!V52,"")</f>
        <v/>
      </c>
      <c r="W52" s="75" t="str">
        <f>IF(OR($I52=1,AND($I52=0,$L52=1)),中間シート!W52,"")</f>
        <v/>
      </c>
      <c r="X52" s="75" t="str">
        <f>IF(OR($I52=1,AND($I52=0,$L52=1)),中間シート!X52,"")</f>
        <v/>
      </c>
      <c r="Y52" s="75" t="str">
        <f>IF(OR($I52=1,AND($I52=0,$L52=1)),中間シート!Y52,"")</f>
        <v/>
      </c>
      <c r="Z52" s="75" t="str">
        <f>IF(OR($I52=1,AND($I52=0,$L52=1)),中間シート!Z52,"")</f>
        <v/>
      </c>
      <c r="AA52" s="75" t="str">
        <f>IF(OR($I52=1,AND($I52=0,$L52=1)),中間シート!AA52,"")</f>
        <v/>
      </c>
      <c r="AB52" s="75" t="str">
        <f>IF(OR($I52=1,AND($I52=0,$L52=1)),中間シート!AB52,"")</f>
        <v/>
      </c>
      <c r="AC52" s="75" t="str">
        <f>IF(OR($I52=1,AND($I52=0,$L52=1)),中間シート!AC52,"")</f>
        <v/>
      </c>
      <c r="AD52" s="75" t="str">
        <f>IF(OR($I52=1,AND($I52=0,$L52=1)),中間シート!AD52,"")</f>
        <v/>
      </c>
      <c r="AE52" s="75" t="str">
        <f>IF(OR($I52=1,AND($I52=0,$L52=1)),中間シート!AE52,"")</f>
        <v/>
      </c>
      <c r="AF52" s="75" t="str">
        <f>IF(OR($I52=1,AND($I52=0,$L52=1)),中間シート!AF52,"")</f>
        <v/>
      </c>
      <c r="AG52" s="170"/>
      <c r="AH52" s="75" t="str">
        <f>IF(OR($I52=1,AND($I52=0,$L52=1)),中間シート!AH52,"")</f>
        <v/>
      </c>
      <c r="AI52" s="75" t="str">
        <f>IF(OR($I52=1,AND($I52=0,$L52=1)),中間シート!AI52,"")</f>
        <v/>
      </c>
      <c r="AJ52" s="75" t="str">
        <f>IF(OR($I52=1,AND($I52=0,$L52=1)),中間シート!AJ52,"")</f>
        <v/>
      </c>
      <c r="AK52" s="75" t="str">
        <f>IF(OR($I52=1,AND($I52=0,$L52=1)),中間シート!AK52,"")</f>
        <v/>
      </c>
      <c r="AL52" s="75" t="str">
        <f>IF(OR($I52=1,AND($I52=0,$L52=1)),中間シート!AL52,"")</f>
        <v/>
      </c>
      <c r="AM52" s="75" t="str">
        <f>IF($H52=1,中間シート!AM52,"")</f>
        <v/>
      </c>
      <c r="AN52" s="75" t="str">
        <f>IF($H52=1,中間シート!AN52,"")</f>
        <v/>
      </c>
      <c r="AO52" s="75" t="str">
        <f>IF($H52=1,中間シート!AO52,"")</f>
        <v/>
      </c>
      <c r="AP52" s="170"/>
      <c r="AQ52" s="170"/>
      <c r="AR52" s="75" t="str">
        <f>IF(OR($I52=1,AND($I52=0,$L52=1)),中間シート!AR52,"")</f>
        <v/>
      </c>
      <c r="AS52" s="72"/>
      <c r="AT52" s="72"/>
      <c r="AU52" s="72"/>
      <c r="AV52" s="75" t="str">
        <f>IF(OR($I52=1,AND($I52=0,$L52=1)),中間シート!AS52,"")</f>
        <v/>
      </c>
      <c r="AW52" s="75" t="str">
        <f>IF(OR($I52=1,AND($I52=0,$L52=1)),中間シート!AT52,"")</f>
        <v/>
      </c>
      <c r="AX52" s="75" t="str">
        <f>IF(OR($I52=1,AND($I52=0,$L52=1)),中間シート!AU52,"")</f>
        <v/>
      </c>
      <c r="AY52" s="75" t="str">
        <f>IF(OR($I52=1,AND($I52=0,$L52=1)),中間シート!AV52,"")</f>
        <v/>
      </c>
      <c r="AZ52" s="75" t="str">
        <f>IF(OR($I52=1,AND($I52=0,$L52=1)),中間シート!AW52,"")</f>
        <v/>
      </c>
      <c r="BA52" s="75" t="str">
        <f>IF(OR($I52=1,AND($I52=0,$L52=1)),中間シート!AX52,"")</f>
        <v/>
      </c>
      <c r="BB52" s="75" t="str">
        <f>IF(OR($I52=1,AND($I52=0,$L52=1)),中間シート!AY52,"")</f>
        <v/>
      </c>
      <c r="BC52" s="75" t="str">
        <f>IF(OR($I52=1,AND($I52=0,$L52=1)),中間シート!AZ52,"")</f>
        <v/>
      </c>
      <c r="BD52" s="72"/>
    </row>
    <row r="53" spans="1:56">
      <c r="A53" s="95">
        <f>中間シート!A53</f>
        <v>48</v>
      </c>
      <c r="B53" s="72">
        <f>中間シート!B53</f>
        <v>12</v>
      </c>
      <c r="C53" s="72" t="str">
        <f>中間シート!C53</f>
        <v/>
      </c>
      <c r="D53" s="72">
        <f>中間シート!D53</f>
        <v>0</v>
      </c>
      <c r="E53" s="72">
        <f>中間シート!E53</f>
        <v>1</v>
      </c>
      <c r="F53" s="72">
        <f>中間シート!F53</f>
        <v>0</v>
      </c>
      <c r="G53" s="72">
        <f>中間シート!G53</f>
        <v>4</v>
      </c>
      <c r="H53" s="72">
        <f>中間シート!H53</f>
        <v>0</v>
      </c>
      <c r="I53" s="72">
        <f>中間シート!I53</f>
        <v>0</v>
      </c>
      <c r="J53" s="72">
        <f>中間シート!J53</f>
        <v>0</v>
      </c>
      <c r="K53" s="72">
        <f>中間シート!K53</f>
        <v>0</v>
      </c>
      <c r="L53" s="71">
        <f>中間シート!L53</f>
        <v>0</v>
      </c>
      <c r="M53" s="95">
        <f>中間シート!M53</f>
        <v>0</v>
      </c>
      <c r="N53" s="73"/>
      <c r="O53" s="73"/>
      <c r="P53" s="73"/>
      <c r="Q53" s="74"/>
      <c r="R53" s="97" t="str">
        <f>IF(OR($I53=1,AND($I53=0,$L53=1)),中間シート!R53,"")</f>
        <v/>
      </c>
      <c r="S53" s="75" t="str">
        <f t="shared" si="6"/>
        <v/>
      </c>
      <c r="T53" s="73" t="str">
        <f>IF(OR($I53=1,AND($I53=0,$L53=1)),中間シート!T53,"")</f>
        <v/>
      </c>
      <c r="U53" s="75" t="str">
        <f>IF(OR($I53=1,AND($I53=0,$L53=1)),中間シート!U53,"")</f>
        <v/>
      </c>
      <c r="V53" s="75" t="str">
        <f>IF(OR($I53=1,AND($I53=0,$L53=1)),中間シート!V53,"")</f>
        <v/>
      </c>
      <c r="W53" s="75" t="str">
        <f>IF(OR($I53=1,AND($I53=0,$L53=1)),中間シート!W53,"")</f>
        <v/>
      </c>
      <c r="X53" s="75" t="str">
        <f>IF(OR($I53=1,AND($I53=0,$L53=1)),中間シート!X53,"")</f>
        <v/>
      </c>
      <c r="Y53" s="75" t="str">
        <f>IF(OR($I53=1,AND($I53=0,$L53=1)),中間シート!Y53,"")</f>
        <v/>
      </c>
      <c r="Z53" s="75" t="str">
        <f>IF(OR($I53=1,AND($I53=0,$L53=1)),中間シート!Z53,"")</f>
        <v/>
      </c>
      <c r="AA53" s="75" t="str">
        <f>IF(OR($I53=1,AND($I53=0,$L53=1)),中間シート!AA53,"")</f>
        <v/>
      </c>
      <c r="AB53" s="75" t="str">
        <f>IF(OR($I53=1,AND($I53=0,$L53=1)),中間シート!AB53,"")</f>
        <v/>
      </c>
      <c r="AC53" s="75" t="str">
        <f>IF(OR($I53=1,AND($I53=0,$L53=1)),中間シート!AC53,"")</f>
        <v/>
      </c>
      <c r="AD53" s="75" t="str">
        <f>IF(OR($I53=1,AND($I53=0,$L53=1)),中間シート!AD53,"")</f>
        <v/>
      </c>
      <c r="AE53" s="75" t="str">
        <f>IF(OR($I53=1,AND($I53=0,$L53=1)),中間シート!AE53,"")</f>
        <v/>
      </c>
      <c r="AF53" s="75" t="str">
        <f>IF(OR($I53=1,AND($I53=0,$L53=1)),中間シート!AF53,"")</f>
        <v/>
      </c>
      <c r="AG53" s="170"/>
      <c r="AH53" s="75" t="str">
        <f>IF(OR($I53=1,AND($I53=0,$L53=1)),中間シート!AH53,"")</f>
        <v/>
      </c>
      <c r="AI53" s="75" t="str">
        <f>IF(OR($I53=1,AND($I53=0,$L53=1)),中間シート!AI53,"")</f>
        <v/>
      </c>
      <c r="AJ53" s="75" t="str">
        <f>IF(OR($I53=1,AND($I53=0,$L53=1)),中間シート!AJ53,"")</f>
        <v/>
      </c>
      <c r="AK53" s="75" t="str">
        <f>IF(OR($I53=1,AND($I53=0,$L53=1)),中間シート!AK53,"")</f>
        <v/>
      </c>
      <c r="AL53" s="75" t="str">
        <f>IF(OR($I53=1,AND($I53=0,$L53=1)),中間シート!AL53,"")</f>
        <v/>
      </c>
      <c r="AM53" s="75" t="str">
        <f>IF($H53=1,中間シート!AM53,"")</f>
        <v/>
      </c>
      <c r="AN53" s="75" t="str">
        <f>IF($H53=1,中間シート!AN53,"")</f>
        <v/>
      </c>
      <c r="AO53" s="75" t="str">
        <f>IF($H53=1,中間シート!AO53,"")</f>
        <v/>
      </c>
      <c r="AP53" s="170"/>
      <c r="AQ53" s="170"/>
      <c r="AR53" s="75" t="str">
        <f>IF(OR($I53=1,AND($I53=0,$L53=1)),中間シート!AR53,"")</f>
        <v/>
      </c>
      <c r="AS53" s="72"/>
      <c r="AT53" s="72"/>
      <c r="AU53" s="72"/>
      <c r="AV53" s="75" t="str">
        <f>IF(OR($I53=1,AND($I53=0,$L53=1)),中間シート!AS53,"")</f>
        <v/>
      </c>
      <c r="AW53" s="75" t="str">
        <f>IF(OR($I53=1,AND($I53=0,$L53=1)),中間シート!AT53,"")</f>
        <v/>
      </c>
      <c r="AX53" s="75" t="str">
        <f>IF(OR($I53=1,AND($I53=0,$L53=1)),中間シート!AU53,"")</f>
        <v/>
      </c>
      <c r="AY53" s="75" t="str">
        <f>IF(OR($I53=1,AND($I53=0,$L53=1)),中間シート!AV53,"")</f>
        <v/>
      </c>
      <c r="AZ53" s="75" t="str">
        <f>IF(OR($I53=1,AND($I53=0,$L53=1)),中間シート!AW53,"")</f>
        <v/>
      </c>
      <c r="BA53" s="75" t="str">
        <f>IF(OR($I53=1,AND($I53=0,$L53=1)),中間シート!AX53,"")</f>
        <v/>
      </c>
      <c r="BB53" s="75" t="str">
        <f>IF(OR($I53=1,AND($I53=0,$L53=1)),中間シート!AY53,"")</f>
        <v/>
      </c>
      <c r="BC53" s="75" t="str">
        <f>IF(OR($I53=1,AND($I53=0,$L53=1)),中間シート!AZ53,"")</f>
        <v/>
      </c>
      <c r="BD53" s="72"/>
    </row>
    <row r="54" spans="1:56">
      <c r="A54" s="95">
        <f>中間シート!A54</f>
        <v>49</v>
      </c>
      <c r="B54" s="72">
        <f>中間シート!B54</f>
        <v>13</v>
      </c>
      <c r="C54" s="72" t="str">
        <f>中間シート!C54</f>
        <v/>
      </c>
      <c r="D54" s="72">
        <f>中間シート!D54</f>
        <v>0</v>
      </c>
      <c r="E54" s="72">
        <f>中間シート!E54</f>
        <v>1</v>
      </c>
      <c r="F54" s="72">
        <f>中間シート!F54</f>
        <v>0</v>
      </c>
      <c r="G54" s="72">
        <f>中間シート!G54</f>
        <v>1</v>
      </c>
      <c r="H54" s="72">
        <f>中間シート!H54</f>
        <v>0</v>
      </c>
      <c r="I54" s="72">
        <f>中間シート!I54</f>
        <v>0</v>
      </c>
      <c r="J54" s="72">
        <f>中間シート!J54</f>
        <v>0</v>
      </c>
      <c r="K54" s="72">
        <f>中間シート!K54</f>
        <v>0</v>
      </c>
      <c r="L54" s="71">
        <f>中間シート!L54</f>
        <v>0</v>
      </c>
      <c r="M54" s="95">
        <f>中間シート!M54</f>
        <v>0</v>
      </c>
      <c r="N54" s="73"/>
      <c r="O54" s="73"/>
      <c r="P54" s="73"/>
      <c r="Q54" s="74"/>
      <c r="R54" s="97" t="str">
        <f>IF(OR($I54=1,AND($I54=0,$L54=1)),中間シート!R54,"")</f>
        <v/>
      </c>
      <c r="S54" s="75" t="str">
        <f t="shared" si="6"/>
        <v/>
      </c>
      <c r="T54" s="73" t="str">
        <f>IF(OR($I54=1,AND($I54=0,$L54=1)),中間シート!T54,"")</f>
        <v/>
      </c>
      <c r="U54" s="75" t="str">
        <f>IF(OR($I54=1,AND($I54=0,$L54=1)),中間シート!U54,"")</f>
        <v/>
      </c>
      <c r="V54" s="75" t="str">
        <f>IF(OR($I54=1,AND($I54=0,$L54=1)),中間シート!V54,"")</f>
        <v/>
      </c>
      <c r="W54" s="75" t="str">
        <f>IF(OR($I54=1,AND($I54=0,$L54=1)),中間シート!W54,"")</f>
        <v/>
      </c>
      <c r="X54" s="75" t="str">
        <f>IF(OR($I54=1,AND($I54=0,$L54=1)),中間シート!X54,"")</f>
        <v/>
      </c>
      <c r="Y54" s="75" t="str">
        <f>IF(OR($I54=1,AND($I54=0,$L54=1)),中間シート!Y54,"")</f>
        <v/>
      </c>
      <c r="Z54" s="75" t="str">
        <f>IF(OR($I54=1,AND($I54=0,$L54=1)),中間シート!Z54,"")</f>
        <v/>
      </c>
      <c r="AA54" s="75" t="str">
        <f>IF(OR($I54=1,AND($I54=0,$L54=1)),中間シート!AA54,"")</f>
        <v/>
      </c>
      <c r="AB54" s="75" t="str">
        <f>IF(OR($I54=1,AND($I54=0,$L54=1)),中間シート!AB54,"")</f>
        <v/>
      </c>
      <c r="AC54" s="75" t="str">
        <f>IF(OR($I54=1,AND($I54=0,$L54=1)),中間シート!AC54,"")</f>
        <v/>
      </c>
      <c r="AD54" s="75" t="str">
        <f>IF(OR($I54=1,AND($I54=0,$L54=1)),中間シート!AD54,"")</f>
        <v/>
      </c>
      <c r="AE54" s="75" t="str">
        <f>IF(OR($I54=1,AND($I54=0,$L54=1)),中間シート!AE54,"")</f>
        <v/>
      </c>
      <c r="AF54" s="75" t="str">
        <f>IF(OR($I54=1,AND($I54=0,$L54=1)),中間シート!AF54,"")</f>
        <v/>
      </c>
      <c r="AG54" s="170"/>
      <c r="AH54" s="75" t="str">
        <f>IF(OR($I54=1,AND($I54=0,$L54=1)),中間シート!AH54,"")</f>
        <v/>
      </c>
      <c r="AI54" s="75" t="str">
        <f>IF(OR($I54=1,AND($I54=0,$L54=1)),中間シート!AI54,"")</f>
        <v/>
      </c>
      <c r="AJ54" s="75" t="str">
        <f>IF(OR($I54=1,AND($I54=0,$L54=1)),中間シート!AJ54,"")</f>
        <v/>
      </c>
      <c r="AK54" s="75" t="str">
        <f>IF(OR($I54=1,AND($I54=0,$L54=1)),中間シート!AK54,"")</f>
        <v/>
      </c>
      <c r="AL54" s="75" t="str">
        <f>IF(OR($I54=1,AND($I54=0,$L54=1)),中間シート!AL54,"")</f>
        <v/>
      </c>
      <c r="AM54" s="75" t="str">
        <f>IF($H54=1,中間シート!AM54,"")</f>
        <v/>
      </c>
      <c r="AN54" s="75" t="str">
        <f>IF($H54=1,中間シート!AN54,"")</f>
        <v/>
      </c>
      <c r="AO54" s="75" t="str">
        <f>IF($H54=1,中間シート!AO54,"")</f>
        <v/>
      </c>
      <c r="AP54" s="170"/>
      <c r="AQ54" s="170"/>
      <c r="AR54" s="75" t="str">
        <f>IF(OR($I54=1,AND($I54=0,$L54=1)),中間シート!AR54,"")</f>
        <v/>
      </c>
      <c r="AS54" s="72"/>
      <c r="AT54" s="72"/>
      <c r="AU54" s="72"/>
      <c r="AV54" s="75" t="str">
        <f>IF(OR($I54=1,AND($I54=0,$L54=1)),中間シート!AS54,"")</f>
        <v/>
      </c>
      <c r="AW54" s="75" t="str">
        <f>IF(OR($I54=1,AND($I54=0,$L54=1)),中間シート!AT54,"")</f>
        <v/>
      </c>
      <c r="AX54" s="75" t="str">
        <f>IF(OR($I54=1,AND($I54=0,$L54=1)),中間シート!AU54,"")</f>
        <v/>
      </c>
      <c r="AY54" s="75" t="str">
        <f>IF(OR($I54=1,AND($I54=0,$L54=1)),中間シート!AV54,"")</f>
        <v/>
      </c>
      <c r="AZ54" s="75" t="str">
        <f>IF(OR($I54=1,AND($I54=0,$L54=1)),中間シート!AW54,"")</f>
        <v/>
      </c>
      <c r="BA54" s="75" t="str">
        <f>IF(OR($I54=1,AND($I54=0,$L54=1)),中間シート!AX54,"")</f>
        <v/>
      </c>
      <c r="BB54" s="75" t="str">
        <f>IF(OR($I54=1,AND($I54=0,$L54=1)),中間シート!AY54,"")</f>
        <v/>
      </c>
      <c r="BC54" s="75" t="str">
        <f>IF(OR($I54=1,AND($I54=0,$L54=1)),中間シート!AZ54,"")</f>
        <v/>
      </c>
      <c r="BD54" s="72"/>
    </row>
    <row r="55" spans="1:56">
      <c r="A55" s="95">
        <f>中間シート!A55</f>
        <v>50</v>
      </c>
      <c r="B55" s="72">
        <f>中間シート!B55</f>
        <v>13</v>
      </c>
      <c r="C55" s="72" t="str">
        <f>中間シート!C55</f>
        <v/>
      </c>
      <c r="D55" s="72">
        <f>中間シート!D55</f>
        <v>0</v>
      </c>
      <c r="E55" s="72">
        <f>中間シート!E55</f>
        <v>1</v>
      </c>
      <c r="F55" s="72">
        <f>中間シート!F55</f>
        <v>0</v>
      </c>
      <c r="G55" s="72">
        <f>中間シート!G55</f>
        <v>2</v>
      </c>
      <c r="H55" s="72">
        <f>中間シート!H55</f>
        <v>0</v>
      </c>
      <c r="I55" s="72">
        <f>中間シート!I55</f>
        <v>0</v>
      </c>
      <c r="J55" s="72">
        <f>中間シート!J55</f>
        <v>0</v>
      </c>
      <c r="K55" s="72">
        <f>中間シート!K55</f>
        <v>0</v>
      </c>
      <c r="L55" s="71">
        <f>中間シート!L55</f>
        <v>0</v>
      </c>
      <c r="M55" s="95">
        <f>中間シート!M55</f>
        <v>0</v>
      </c>
      <c r="N55" s="73"/>
      <c r="O55" s="73"/>
      <c r="P55" s="73"/>
      <c r="Q55" s="74"/>
      <c r="R55" s="97" t="str">
        <f>IF(OR($I55=1,AND($I55=0,$L55=1)),中間シート!R55,"")</f>
        <v/>
      </c>
      <c r="S55" s="75" t="str">
        <f t="shared" si="6"/>
        <v/>
      </c>
      <c r="T55" s="73" t="str">
        <f>IF(OR($I55=1,AND($I55=0,$L55=1)),中間シート!T55,"")</f>
        <v/>
      </c>
      <c r="U55" s="75" t="str">
        <f>IF(OR($I55=1,AND($I55=0,$L55=1)),中間シート!U55,"")</f>
        <v/>
      </c>
      <c r="V55" s="75" t="str">
        <f>IF(OR($I55=1,AND($I55=0,$L55=1)),中間シート!V55,"")</f>
        <v/>
      </c>
      <c r="W55" s="75" t="str">
        <f>IF(OR($I55=1,AND($I55=0,$L55=1)),中間シート!W55,"")</f>
        <v/>
      </c>
      <c r="X55" s="75" t="str">
        <f>IF(OR($I55=1,AND($I55=0,$L55=1)),中間シート!X55,"")</f>
        <v/>
      </c>
      <c r="Y55" s="75" t="str">
        <f>IF(OR($I55=1,AND($I55=0,$L55=1)),中間シート!Y55,"")</f>
        <v/>
      </c>
      <c r="Z55" s="75" t="str">
        <f>IF(OR($I55=1,AND($I55=0,$L55=1)),中間シート!Z55,"")</f>
        <v/>
      </c>
      <c r="AA55" s="75" t="str">
        <f>IF(OR($I55=1,AND($I55=0,$L55=1)),中間シート!AA55,"")</f>
        <v/>
      </c>
      <c r="AB55" s="75" t="str">
        <f>IF(OR($I55=1,AND($I55=0,$L55=1)),中間シート!AB55,"")</f>
        <v/>
      </c>
      <c r="AC55" s="75" t="str">
        <f>IF(OR($I55=1,AND($I55=0,$L55=1)),中間シート!AC55,"")</f>
        <v/>
      </c>
      <c r="AD55" s="75" t="str">
        <f>IF(OR($I55=1,AND($I55=0,$L55=1)),中間シート!AD55,"")</f>
        <v/>
      </c>
      <c r="AE55" s="75" t="str">
        <f>IF(OR($I55=1,AND($I55=0,$L55=1)),中間シート!AE55,"")</f>
        <v/>
      </c>
      <c r="AF55" s="75" t="str">
        <f>IF(OR($I55=1,AND($I55=0,$L55=1)),中間シート!AF55,"")</f>
        <v/>
      </c>
      <c r="AG55" s="170"/>
      <c r="AH55" s="75" t="str">
        <f>IF(OR($I55=1,AND($I55=0,$L55=1)),中間シート!AH55,"")</f>
        <v/>
      </c>
      <c r="AI55" s="75" t="str">
        <f>IF(OR($I55=1,AND($I55=0,$L55=1)),中間シート!AI55,"")</f>
        <v/>
      </c>
      <c r="AJ55" s="75" t="str">
        <f>IF(OR($I55=1,AND($I55=0,$L55=1)),中間シート!AJ55,"")</f>
        <v/>
      </c>
      <c r="AK55" s="75" t="str">
        <f>IF(OR($I55=1,AND($I55=0,$L55=1)),中間シート!AK55,"")</f>
        <v/>
      </c>
      <c r="AL55" s="75" t="str">
        <f>IF(OR($I55=1,AND($I55=0,$L55=1)),中間シート!AL55,"")</f>
        <v/>
      </c>
      <c r="AM55" s="75" t="str">
        <f>IF($H55=1,中間シート!AM55,"")</f>
        <v/>
      </c>
      <c r="AN55" s="75" t="str">
        <f>IF($H55=1,中間シート!AN55,"")</f>
        <v/>
      </c>
      <c r="AO55" s="75" t="str">
        <f>IF($H55=1,中間シート!AO55,"")</f>
        <v/>
      </c>
      <c r="AP55" s="170"/>
      <c r="AQ55" s="170"/>
      <c r="AR55" s="75" t="str">
        <f>IF(OR($I55=1,AND($I55=0,$L55=1)),中間シート!AR55,"")</f>
        <v/>
      </c>
      <c r="AS55" s="72"/>
      <c r="AT55" s="72"/>
      <c r="AU55" s="72"/>
      <c r="AV55" s="75" t="str">
        <f>IF(OR($I55=1,AND($I55=0,$L55=1)),中間シート!AS55,"")</f>
        <v/>
      </c>
      <c r="AW55" s="75" t="str">
        <f>IF(OR($I55=1,AND($I55=0,$L55=1)),中間シート!AT55,"")</f>
        <v/>
      </c>
      <c r="AX55" s="75" t="str">
        <f>IF(OR($I55=1,AND($I55=0,$L55=1)),中間シート!AU55,"")</f>
        <v/>
      </c>
      <c r="AY55" s="75" t="str">
        <f>IF(OR($I55=1,AND($I55=0,$L55=1)),中間シート!AV55,"")</f>
        <v/>
      </c>
      <c r="AZ55" s="75" t="str">
        <f>IF(OR($I55=1,AND($I55=0,$L55=1)),中間シート!AW55,"")</f>
        <v/>
      </c>
      <c r="BA55" s="75" t="str">
        <f>IF(OR($I55=1,AND($I55=0,$L55=1)),中間シート!AX55,"")</f>
        <v/>
      </c>
      <c r="BB55" s="75" t="str">
        <f>IF(OR($I55=1,AND($I55=0,$L55=1)),中間シート!AY55,"")</f>
        <v/>
      </c>
      <c r="BC55" s="75" t="str">
        <f>IF(OR($I55=1,AND($I55=0,$L55=1)),中間シート!AZ55,"")</f>
        <v/>
      </c>
      <c r="BD55" s="72"/>
    </row>
    <row r="56" spans="1:56">
      <c r="A56" s="95">
        <f>中間シート!A56</f>
        <v>51</v>
      </c>
      <c r="B56" s="72">
        <f>中間シート!B56</f>
        <v>13</v>
      </c>
      <c r="C56" s="72" t="str">
        <f>中間シート!C56</f>
        <v/>
      </c>
      <c r="D56" s="72">
        <f>中間シート!D56</f>
        <v>0</v>
      </c>
      <c r="E56" s="72">
        <f>中間シート!E56</f>
        <v>1</v>
      </c>
      <c r="F56" s="72">
        <f>中間シート!F56</f>
        <v>0</v>
      </c>
      <c r="G56" s="72">
        <f>中間シート!G56</f>
        <v>3</v>
      </c>
      <c r="H56" s="72">
        <f>中間シート!H56</f>
        <v>0</v>
      </c>
      <c r="I56" s="72">
        <f>中間シート!I56</f>
        <v>0</v>
      </c>
      <c r="J56" s="72">
        <f>中間シート!J56</f>
        <v>0</v>
      </c>
      <c r="K56" s="72">
        <f>中間シート!K56</f>
        <v>0</v>
      </c>
      <c r="L56" s="71">
        <f>中間シート!L56</f>
        <v>0</v>
      </c>
      <c r="M56" s="95">
        <f>中間シート!M56</f>
        <v>0</v>
      </c>
      <c r="N56" s="73"/>
      <c r="O56" s="73"/>
      <c r="P56" s="73"/>
      <c r="Q56" s="74"/>
      <c r="R56" s="97" t="str">
        <f>IF(OR($I56=1,AND($I56=0,$L56=1)),中間シート!R56,"")</f>
        <v/>
      </c>
      <c r="S56" s="75" t="str">
        <f t="shared" si="6"/>
        <v/>
      </c>
      <c r="T56" s="73" t="str">
        <f>IF(OR($I56=1,AND($I56=0,$L56=1)),中間シート!T56,"")</f>
        <v/>
      </c>
      <c r="U56" s="75" t="str">
        <f>IF(OR($I56=1,AND($I56=0,$L56=1)),中間シート!U56,"")</f>
        <v/>
      </c>
      <c r="V56" s="75" t="str">
        <f>IF(OR($I56=1,AND($I56=0,$L56=1)),中間シート!V56,"")</f>
        <v/>
      </c>
      <c r="W56" s="75" t="str">
        <f>IF(OR($I56=1,AND($I56=0,$L56=1)),中間シート!W56,"")</f>
        <v/>
      </c>
      <c r="X56" s="75" t="str">
        <f>IF(OR($I56=1,AND($I56=0,$L56=1)),中間シート!X56,"")</f>
        <v/>
      </c>
      <c r="Y56" s="75" t="str">
        <f>IF(OR($I56=1,AND($I56=0,$L56=1)),中間シート!Y56,"")</f>
        <v/>
      </c>
      <c r="Z56" s="75" t="str">
        <f>IF(OR($I56=1,AND($I56=0,$L56=1)),中間シート!Z56,"")</f>
        <v/>
      </c>
      <c r="AA56" s="75" t="str">
        <f>IF(OR($I56=1,AND($I56=0,$L56=1)),中間シート!AA56,"")</f>
        <v/>
      </c>
      <c r="AB56" s="75" t="str">
        <f>IF(OR($I56=1,AND($I56=0,$L56=1)),中間シート!AB56,"")</f>
        <v/>
      </c>
      <c r="AC56" s="75" t="str">
        <f>IF(OR($I56=1,AND($I56=0,$L56=1)),中間シート!AC56,"")</f>
        <v/>
      </c>
      <c r="AD56" s="75" t="str">
        <f>IF(OR($I56=1,AND($I56=0,$L56=1)),中間シート!AD56,"")</f>
        <v/>
      </c>
      <c r="AE56" s="75" t="str">
        <f>IF(OR($I56=1,AND($I56=0,$L56=1)),中間シート!AE56,"")</f>
        <v/>
      </c>
      <c r="AF56" s="75" t="str">
        <f>IF(OR($I56=1,AND($I56=0,$L56=1)),中間シート!AF56,"")</f>
        <v/>
      </c>
      <c r="AG56" s="170"/>
      <c r="AH56" s="75" t="str">
        <f>IF(OR($I56=1,AND($I56=0,$L56=1)),中間シート!AH56,"")</f>
        <v/>
      </c>
      <c r="AI56" s="75" t="str">
        <f>IF(OR($I56=1,AND($I56=0,$L56=1)),中間シート!AI56,"")</f>
        <v/>
      </c>
      <c r="AJ56" s="75" t="str">
        <f>IF(OR($I56=1,AND($I56=0,$L56=1)),中間シート!AJ56,"")</f>
        <v/>
      </c>
      <c r="AK56" s="75" t="str">
        <f>IF(OR($I56=1,AND($I56=0,$L56=1)),中間シート!AK56,"")</f>
        <v/>
      </c>
      <c r="AL56" s="75" t="str">
        <f>IF(OR($I56=1,AND($I56=0,$L56=1)),中間シート!AL56,"")</f>
        <v/>
      </c>
      <c r="AM56" s="75" t="str">
        <f>IF($H56=1,中間シート!AM56,"")</f>
        <v/>
      </c>
      <c r="AN56" s="75" t="str">
        <f>IF($H56=1,中間シート!AN56,"")</f>
        <v/>
      </c>
      <c r="AO56" s="75" t="str">
        <f>IF($H56=1,中間シート!AO56,"")</f>
        <v/>
      </c>
      <c r="AP56" s="170"/>
      <c r="AQ56" s="170"/>
      <c r="AR56" s="75" t="str">
        <f>IF(OR($I56=1,AND($I56=0,$L56=1)),中間シート!AR56,"")</f>
        <v/>
      </c>
      <c r="AS56" s="72"/>
      <c r="AT56" s="72"/>
      <c r="AU56" s="72"/>
      <c r="AV56" s="75" t="str">
        <f>IF(OR($I56=1,AND($I56=0,$L56=1)),中間シート!AS56,"")</f>
        <v/>
      </c>
      <c r="AW56" s="75" t="str">
        <f>IF(OR($I56=1,AND($I56=0,$L56=1)),中間シート!AT56,"")</f>
        <v/>
      </c>
      <c r="AX56" s="75" t="str">
        <f>IF(OR($I56=1,AND($I56=0,$L56=1)),中間シート!AU56,"")</f>
        <v/>
      </c>
      <c r="AY56" s="75" t="str">
        <f>IF(OR($I56=1,AND($I56=0,$L56=1)),中間シート!AV56,"")</f>
        <v/>
      </c>
      <c r="AZ56" s="75" t="str">
        <f>IF(OR($I56=1,AND($I56=0,$L56=1)),中間シート!AW56,"")</f>
        <v/>
      </c>
      <c r="BA56" s="75" t="str">
        <f>IF(OR($I56=1,AND($I56=0,$L56=1)),中間シート!AX56,"")</f>
        <v/>
      </c>
      <c r="BB56" s="75" t="str">
        <f>IF(OR($I56=1,AND($I56=0,$L56=1)),中間シート!AY56,"")</f>
        <v/>
      </c>
      <c r="BC56" s="75" t="str">
        <f>IF(OR($I56=1,AND($I56=0,$L56=1)),中間シート!AZ56,"")</f>
        <v/>
      </c>
      <c r="BD56" s="72"/>
    </row>
    <row r="57" spans="1:56">
      <c r="A57" s="95">
        <f>中間シート!A57</f>
        <v>52</v>
      </c>
      <c r="B57" s="72">
        <f>中間シート!B57</f>
        <v>13</v>
      </c>
      <c r="C57" s="72" t="str">
        <f>中間シート!C57</f>
        <v/>
      </c>
      <c r="D57" s="72">
        <f>中間シート!D57</f>
        <v>0</v>
      </c>
      <c r="E57" s="72">
        <f>中間シート!E57</f>
        <v>1</v>
      </c>
      <c r="F57" s="72">
        <f>中間シート!F57</f>
        <v>0</v>
      </c>
      <c r="G57" s="72">
        <f>中間シート!G57</f>
        <v>4</v>
      </c>
      <c r="H57" s="72">
        <f>中間シート!H57</f>
        <v>0</v>
      </c>
      <c r="I57" s="72">
        <f>中間シート!I57</f>
        <v>0</v>
      </c>
      <c r="J57" s="72">
        <f>中間シート!J57</f>
        <v>0</v>
      </c>
      <c r="K57" s="72">
        <f>中間シート!K57</f>
        <v>0</v>
      </c>
      <c r="L57" s="71">
        <f>中間シート!L57</f>
        <v>0</v>
      </c>
      <c r="M57" s="95">
        <f>中間シート!M57</f>
        <v>0</v>
      </c>
      <c r="N57" s="73"/>
      <c r="O57" s="73"/>
      <c r="P57" s="73"/>
      <c r="Q57" s="74"/>
      <c r="R57" s="97" t="str">
        <f>IF(OR($I57=1,AND($I57=0,$L57=1)),中間シート!R57,"")</f>
        <v/>
      </c>
      <c r="S57" s="75" t="str">
        <f t="shared" si="6"/>
        <v/>
      </c>
      <c r="T57" s="73" t="str">
        <f>IF(OR($I57=1,AND($I57=0,$L57=1)),中間シート!T57,"")</f>
        <v/>
      </c>
      <c r="U57" s="75" t="str">
        <f>IF(OR($I57=1,AND($I57=0,$L57=1)),中間シート!U57,"")</f>
        <v/>
      </c>
      <c r="V57" s="75" t="str">
        <f>IF(OR($I57=1,AND($I57=0,$L57=1)),中間シート!V57,"")</f>
        <v/>
      </c>
      <c r="W57" s="75" t="str">
        <f>IF(OR($I57=1,AND($I57=0,$L57=1)),中間シート!W57,"")</f>
        <v/>
      </c>
      <c r="X57" s="75" t="str">
        <f>IF(OR($I57=1,AND($I57=0,$L57=1)),中間シート!X57,"")</f>
        <v/>
      </c>
      <c r="Y57" s="75" t="str">
        <f>IF(OR($I57=1,AND($I57=0,$L57=1)),中間シート!Y57,"")</f>
        <v/>
      </c>
      <c r="Z57" s="75" t="str">
        <f>IF(OR($I57=1,AND($I57=0,$L57=1)),中間シート!Z57,"")</f>
        <v/>
      </c>
      <c r="AA57" s="75" t="str">
        <f>IF(OR($I57=1,AND($I57=0,$L57=1)),中間シート!AA57,"")</f>
        <v/>
      </c>
      <c r="AB57" s="75" t="str">
        <f>IF(OR($I57=1,AND($I57=0,$L57=1)),中間シート!AB57,"")</f>
        <v/>
      </c>
      <c r="AC57" s="75" t="str">
        <f>IF(OR($I57=1,AND($I57=0,$L57=1)),中間シート!AC57,"")</f>
        <v/>
      </c>
      <c r="AD57" s="75" t="str">
        <f>IF(OR($I57=1,AND($I57=0,$L57=1)),中間シート!AD57,"")</f>
        <v/>
      </c>
      <c r="AE57" s="75" t="str">
        <f>IF(OR($I57=1,AND($I57=0,$L57=1)),中間シート!AE57,"")</f>
        <v/>
      </c>
      <c r="AF57" s="75" t="str">
        <f>IF(OR($I57=1,AND($I57=0,$L57=1)),中間シート!AF57,"")</f>
        <v/>
      </c>
      <c r="AG57" s="170"/>
      <c r="AH57" s="75" t="str">
        <f>IF(OR($I57=1,AND($I57=0,$L57=1)),中間シート!AH57,"")</f>
        <v/>
      </c>
      <c r="AI57" s="75" t="str">
        <f>IF(OR($I57=1,AND($I57=0,$L57=1)),中間シート!AI57,"")</f>
        <v/>
      </c>
      <c r="AJ57" s="75" t="str">
        <f>IF(OR($I57=1,AND($I57=0,$L57=1)),中間シート!AJ57,"")</f>
        <v/>
      </c>
      <c r="AK57" s="75" t="str">
        <f>IF(OR($I57=1,AND($I57=0,$L57=1)),中間シート!AK57,"")</f>
        <v/>
      </c>
      <c r="AL57" s="75" t="str">
        <f>IF(OR($I57=1,AND($I57=0,$L57=1)),中間シート!AL57,"")</f>
        <v/>
      </c>
      <c r="AM57" s="75" t="str">
        <f>IF($H57=1,中間シート!AM57,"")</f>
        <v/>
      </c>
      <c r="AN57" s="75" t="str">
        <f>IF($H57=1,中間シート!AN57,"")</f>
        <v/>
      </c>
      <c r="AO57" s="75" t="str">
        <f>IF($H57=1,中間シート!AO57,"")</f>
        <v/>
      </c>
      <c r="AP57" s="170"/>
      <c r="AQ57" s="170"/>
      <c r="AR57" s="75" t="str">
        <f>IF(OR($I57=1,AND($I57=0,$L57=1)),中間シート!AR57,"")</f>
        <v/>
      </c>
      <c r="AS57" s="72"/>
      <c r="AT57" s="72"/>
      <c r="AU57" s="72"/>
      <c r="AV57" s="75" t="str">
        <f>IF(OR($I57=1,AND($I57=0,$L57=1)),中間シート!AS57,"")</f>
        <v/>
      </c>
      <c r="AW57" s="75" t="str">
        <f>IF(OR($I57=1,AND($I57=0,$L57=1)),中間シート!AT57,"")</f>
        <v/>
      </c>
      <c r="AX57" s="75" t="str">
        <f>IF(OR($I57=1,AND($I57=0,$L57=1)),中間シート!AU57,"")</f>
        <v/>
      </c>
      <c r="AY57" s="75" t="str">
        <f>IF(OR($I57=1,AND($I57=0,$L57=1)),中間シート!AV57,"")</f>
        <v/>
      </c>
      <c r="AZ57" s="75" t="str">
        <f>IF(OR($I57=1,AND($I57=0,$L57=1)),中間シート!AW57,"")</f>
        <v/>
      </c>
      <c r="BA57" s="75" t="str">
        <f>IF(OR($I57=1,AND($I57=0,$L57=1)),中間シート!AX57,"")</f>
        <v/>
      </c>
      <c r="BB57" s="75" t="str">
        <f>IF(OR($I57=1,AND($I57=0,$L57=1)),中間シート!AY57,"")</f>
        <v/>
      </c>
      <c r="BC57" s="75" t="str">
        <f>IF(OR($I57=1,AND($I57=0,$L57=1)),中間シート!AZ57,"")</f>
        <v/>
      </c>
      <c r="BD57" s="72"/>
    </row>
    <row r="58" spans="1:56">
      <c r="A58" s="95">
        <f>中間シート!A58</f>
        <v>53</v>
      </c>
      <c r="B58" s="72">
        <f>中間シート!B58</f>
        <v>14</v>
      </c>
      <c r="C58" s="72" t="str">
        <f>中間シート!C58</f>
        <v/>
      </c>
      <c r="D58" s="72">
        <f>中間シート!D58</f>
        <v>0</v>
      </c>
      <c r="E58" s="72">
        <f>中間シート!E58</f>
        <v>1</v>
      </c>
      <c r="F58" s="72">
        <f>中間シート!F58</f>
        <v>0</v>
      </c>
      <c r="G58" s="72">
        <f>中間シート!G58</f>
        <v>1</v>
      </c>
      <c r="H58" s="72">
        <f>中間シート!H58</f>
        <v>0</v>
      </c>
      <c r="I58" s="72">
        <f>中間シート!I58</f>
        <v>0</v>
      </c>
      <c r="J58" s="72">
        <f>中間シート!J58</f>
        <v>0</v>
      </c>
      <c r="K58" s="72">
        <f>中間シート!K58</f>
        <v>0</v>
      </c>
      <c r="L58" s="71">
        <f>中間シート!L58</f>
        <v>0</v>
      </c>
      <c r="M58" s="95">
        <f>中間シート!M58</f>
        <v>0</v>
      </c>
      <c r="N58" s="73"/>
      <c r="O58" s="73"/>
      <c r="P58" s="73"/>
      <c r="Q58" s="74"/>
      <c r="R58" s="97" t="str">
        <f>IF(OR($I58=1,AND($I58=0,$L58=1)),中間シート!R58,"")</f>
        <v/>
      </c>
      <c r="S58" s="75" t="str">
        <f t="shared" si="6"/>
        <v/>
      </c>
      <c r="T58" s="73" t="str">
        <f>IF(OR($I58=1,AND($I58=0,$L58=1)),中間シート!T58,"")</f>
        <v/>
      </c>
      <c r="U58" s="75" t="str">
        <f>IF(OR($I58=1,AND($I58=0,$L58=1)),中間シート!U58,"")</f>
        <v/>
      </c>
      <c r="V58" s="75" t="str">
        <f>IF(OR($I58=1,AND($I58=0,$L58=1)),中間シート!V58,"")</f>
        <v/>
      </c>
      <c r="W58" s="75" t="str">
        <f>IF(OR($I58=1,AND($I58=0,$L58=1)),中間シート!W58,"")</f>
        <v/>
      </c>
      <c r="X58" s="75" t="str">
        <f>IF(OR($I58=1,AND($I58=0,$L58=1)),中間シート!X58,"")</f>
        <v/>
      </c>
      <c r="Y58" s="75" t="str">
        <f>IF(OR($I58=1,AND($I58=0,$L58=1)),中間シート!Y58,"")</f>
        <v/>
      </c>
      <c r="Z58" s="75" t="str">
        <f>IF(OR($I58=1,AND($I58=0,$L58=1)),中間シート!Z58,"")</f>
        <v/>
      </c>
      <c r="AA58" s="75" t="str">
        <f>IF(OR($I58=1,AND($I58=0,$L58=1)),中間シート!AA58,"")</f>
        <v/>
      </c>
      <c r="AB58" s="75" t="str">
        <f>IF(OR($I58=1,AND($I58=0,$L58=1)),中間シート!AB58,"")</f>
        <v/>
      </c>
      <c r="AC58" s="75" t="str">
        <f>IF(OR($I58=1,AND($I58=0,$L58=1)),中間シート!AC58,"")</f>
        <v/>
      </c>
      <c r="AD58" s="75" t="str">
        <f>IF(OR($I58=1,AND($I58=0,$L58=1)),中間シート!AD58,"")</f>
        <v/>
      </c>
      <c r="AE58" s="75" t="str">
        <f>IF(OR($I58=1,AND($I58=0,$L58=1)),中間シート!AE58,"")</f>
        <v/>
      </c>
      <c r="AF58" s="75" t="str">
        <f>IF(OR($I58=1,AND($I58=0,$L58=1)),中間シート!AF58,"")</f>
        <v/>
      </c>
      <c r="AG58" s="170"/>
      <c r="AH58" s="75" t="str">
        <f>IF(OR($I58=1,AND($I58=0,$L58=1)),中間シート!AH58,"")</f>
        <v/>
      </c>
      <c r="AI58" s="75" t="str">
        <f>IF(OR($I58=1,AND($I58=0,$L58=1)),中間シート!AI58,"")</f>
        <v/>
      </c>
      <c r="AJ58" s="75" t="str">
        <f>IF(OR($I58=1,AND($I58=0,$L58=1)),中間シート!AJ58,"")</f>
        <v/>
      </c>
      <c r="AK58" s="75" t="str">
        <f>IF(OR($I58=1,AND($I58=0,$L58=1)),中間シート!AK58,"")</f>
        <v/>
      </c>
      <c r="AL58" s="75" t="str">
        <f>IF(OR($I58=1,AND($I58=0,$L58=1)),中間シート!AL58,"")</f>
        <v/>
      </c>
      <c r="AM58" s="75" t="str">
        <f>IF($H58=1,中間シート!AM58,"")</f>
        <v/>
      </c>
      <c r="AN58" s="75" t="str">
        <f>IF($H58=1,中間シート!AN58,"")</f>
        <v/>
      </c>
      <c r="AO58" s="75" t="str">
        <f>IF($H58=1,中間シート!AO58,"")</f>
        <v/>
      </c>
      <c r="AP58" s="170"/>
      <c r="AQ58" s="170"/>
      <c r="AR58" s="75" t="str">
        <f>IF(OR($I58=1,AND($I58=0,$L58=1)),中間シート!AR58,"")</f>
        <v/>
      </c>
      <c r="AS58" s="72"/>
      <c r="AT58" s="72"/>
      <c r="AU58" s="72"/>
      <c r="AV58" s="75" t="str">
        <f>IF(OR($I58=1,AND($I58=0,$L58=1)),中間シート!AS58,"")</f>
        <v/>
      </c>
      <c r="AW58" s="75" t="str">
        <f>IF(OR($I58=1,AND($I58=0,$L58=1)),中間シート!AT58,"")</f>
        <v/>
      </c>
      <c r="AX58" s="75" t="str">
        <f>IF(OR($I58=1,AND($I58=0,$L58=1)),中間シート!AU58,"")</f>
        <v/>
      </c>
      <c r="AY58" s="75" t="str">
        <f>IF(OR($I58=1,AND($I58=0,$L58=1)),中間シート!AV58,"")</f>
        <v/>
      </c>
      <c r="AZ58" s="75" t="str">
        <f>IF(OR($I58=1,AND($I58=0,$L58=1)),中間シート!AW58,"")</f>
        <v/>
      </c>
      <c r="BA58" s="75" t="str">
        <f>IF(OR($I58=1,AND($I58=0,$L58=1)),中間シート!AX58,"")</f>
        <v/>
      </c>
      <c r="BB58" s="75" t="str">
        <f>IF(OR($I58=1,AND($I58=0,$L58=1)),中間シート!AY58,"")</f>
        <v/>
      </c>
      <c r="BC58" s="75" t="str">
        <f>IF(OR($I58=1,AND($I58=0,$L58=1)),中間シート!AZ58,"")</f>
        <v/>
      </c>
      <c r="BD58" s="72"/>
    </row>
    <row r="59" spans="1:56">
      <c r="A59" s="95">
        <f>中間シート!A59</f>
        <v>54</v>
      </c>
      <c r="B59" s="72">
        <f>中間シート!B59</f>
        <v>14</v>
      </c>
      <c r="C59" s="72" t="str">
        <f>中間シート!C59</f>
        <v/>
      </c>
      <c r="D59" s="72">
        <f>中間シート!D59</f>
        <v>0</v>
      </c>
      <c r="E59" s="72">
        <f>中間シート!E59</f>
        <v>1</v>
      </c>
      <c r="F59" s="72">
        <f>中間シート!F59</f>
        <v>0</v>
      </c>
      <c r="G59" s="72">
        <f>中間シート!G59</f>
        <v>2</v>
      </c>
      <c r="H59" s="72">
        <f>中間シート!H59</f>
        <v>0</v>
      </c>
      <c r="I59" s="72">
        <f>中間シート!I59</f>
        <v>0</v>
      </c>
      <c r="J59" s="72">
        <f>中間シート!J59</f>
        <v>0</v>
      </c>
      <c r="K59" s="72">
        <f>中間シート!K59</f>
        <v>0</v>
      </c>
      <c r="L59" s="71">
        <f>中間シート!L59</f>
        <v>0</v>
      </c>
      <c r="M59" s="95">
        <f>中間シート!M59</f>
        <v>0</v>
      </c>
      <c r="N59" s="73"/>
      <c r="O59" s="73"/>
      <c r="P59" s="73"/>
      <c r="Q59" s="74"/>
      <c r="R59" s="97" t="str">
        <f>IF(OR($I59=1,AND($I59=0,$L59=1)),中間シート!R59,"")</f>
        <v/>
      </c>
      <c r="S59" s="75" t="str">
        <f t="shared" si="6"/>
        <v/>
      </c>
      <c r="T59" s="73" t="str">
        <f>IF(OR($I59=1,AND($I59=0,$L59=1)),中間シート!T59,"")</f>
        <v/>
      </c>
      <c r="U59" s="75" t="str">
        <f>IF(OR($I59=1,AND($I59=0,$L59=1)),中間シート!U59,"")</f>
        <v/>
      </c>
      <c r="V59" s="75" t="str">
        <f>IF(OR($I59=1,AND($I59=0,$L59=1)),中間シート!V59,"")</f>
        <v/>
      </c>
      <c r="W59" s="75" t="str">
        <f>IF(OR($I59=1,AND($I59=0,$L59=1)),中間シート!W59,"")</f>
        <v/>
      </c>
      <c r="X59" s="75" t="str">
        <f>IF(OR($I59=1,AND($I59=0,$L59=1)),中間シート!X59,"")</f>
        <v/>
      </c>
      <c r="Y59" s="75" t="str">
        <f>IF(OR($I59=1,AND($I59=0,$L59=1)),中間シート!Y59,"")</f>
        <v/>
      </c>
      <c r="Z59" s="75" t="str">
        <f>IF(OR($I59=1,AND($I59=0,$L59=1)),中間シート!Z59,"")</f>
        <v/>
      </c>
      <c r="AA59" s="75" t="str">
        <f>IF(OR($I59=1,AND($I59=0,$L59=1)),中間シート!AA59,"")</f>
        <v/>
      </c>
      <c r="AB59" s="75" t="str">
        <f>IF(OR($I59=1,AND($I59=0,$L59=1)),中間シート!AB59,"")</f>
        <v/>
      </c>
      <c r="AC59" s="75" t="str">
        <f>IF(OR($I59=1,AND($I59=0,$L59=1)),中間シート!AC59,"")</f>
        <v/>
      </c>
      <c r="AD59" s="75" t="str">
        <f>IF(OR($I59=1,AND($I59=0,$L59=1)),中間シート!AD59,"")</f>
        <v/>
      </c>
      <c r="AE59" s="75" t="str">
        <f>IF(OR($I59=1,AND($I59=0,$L59=1)),中間シート!AE59,"")</f>
        <v/>
      </c>
      <c r="AF59" s="75" t="str">
        <f>IF(OR($I59=1,AND($I59=0,$L59=1)),中間シート!AF59,"")</f>
        <v/>
      </c>
      <c r="AG59" s="170"/>
      <c r="AH59" s="75" t="str">
        <f>IF(OR($I59=1,AND($I59=0,$L59=1)),中間シート!AH59,"")</f>
        <v/>
      </c>
      <c r="AI59" s="75" t="str">
        <f>IF(OR($I59=1,AND($I59=0,$L59=1)),中間シート!AI59,"")</f>
        <v/>
      </c>
      <c r="AJ59" s="75" t="str">
        <f>IF(OR($I59=1,AND($I59=0,$L59=1)),中間シート!AJ59,"")</f>
        <v/>
      </c>
      <c r="AK59" s="75" t="str">
        <f>IF(OR($I59=1,AND($I59=0,$L59=1)),中間シート!AK59,"")</f>
        <v/>
      </c>
      <c r="AL59" s="75" t="str">
        <f>IF(OR($I59=1,AND($I59=0,$L59=1)),中間シート!AL59,"")</f>
        <v/>
      </c>
      <c r="AM59" s="75" t="str">
        <f>IF($H59=1,中間シート!AM59,"")</f>
        <v/>
      </c>
      <c r="AN59" s="75" t="str">
        <f>IF($H59=1,中間シート!AN59,"")</f>
        <v/>
      </c>
      <c r="AO59" s="75" t="str">
        <f>IF($H59=1,中間シート!AO59,"")</f>
        <v/>
      </c>
      <c r="AP59" s="170"/>
      <c r="AQ59" s="170"/>
      <c r="AR59" s="75" t="str">
        <f>IF(OR($I59=1,AND($I59=0,$L59=1)),中間シート!AR59,"")</f>
        <v/>
      </c>
      <c r="AS59" s="72"/>
      <c r="AT59" s="72"/>
      <c r="AU59" s="72"/>
      <c r="AV59" s="75" t="str">
        <f>IF(OR($I59=1,AND($I59=0,$L59=1)),中間シート!AS59,"")</f>
        <v/>
      </c>
      <c r="AW59" s="75" t="str">
        <f>IF(OR($I59=1,AND($I59=0,$L59=1)),中間シート!AT59,"")</f>
        <v/>
      </c>
      <c r="AX59" s="75" t="str">
        <f>IF(OR($I59=1,AND($I59=0,$L59=1)),中間シート!AU59,"")</f>
        <v/>
      </c>
      <c r="AY59" s="75" t="str">
        <f>IF(OR($I59=1,AND($I59=0,$L59=1)),中間シート!AV59,"")</f>
        <v/>
      </c>
      <c r="AZ59" s="75" t="str">
        <f>IF(OR($I59=1,AND($I59=0,$L59=1)),中間シート!AW59,"")</f>
        <v/>
      </c>
      <c r="BA59" s="75" t="str">
        <f>IF(OR($I59=1,AND($I59=0,$L59=1)),中間シート!AX59,"")</f>
        <v/>
      </c>
      <c r="BB59" s="75" t="str">
        <f>IF(OR($I59=1,AND($I59=0,$L59=1)),中間シート!AY59,"")</f>
        <v/>
      </c>
      <c r="BC59" s="75" t="str">
        <f>IF(OR($I59=1,AND($I59=0,$L59=1)),中間シート!AZ59,"")</f>
        <v/>
      </c>
      <c r="BD59" s="72"/>
    </row>
    <row r="60" spans="1:56">
      <c r="A60" s="95">
        <f>中間シート!A60</f>
        <v>55</v>
      </c>
      <c r="B60" s="72">
        <f>中間シート!B60</f>
        <v>14</v>
      </c>
      <c r="C60" s="72" t="str">
        <f>中間シート!C60</f>
        <v/>
      </c>
      <c r="D60" s="72">
        <f>中間シート!D60</f>
        <v>0</v>
      </c>
      <c r="E60" s="72">
        <f>中間シート!E60</f>
        <v>1</v>
      </c>
      <c r="F60" s="72">
        <f>中間シート!F60</f>
        <v>0</v>
      </c>
      <c r="G60" s="72">
        <f>中間シート!G60</f>
        <v>3</v>
      </c>
      <c r="H60" s="72">
        <f>中間シート!H60</f>
        <v>0</v>
      </c>
      <c r="I60" s="72">
        <f>中間シート!I60</f>
        <v>0</v>
      </c>
      <c r="J60" s="72">
        <f>中間シート!J60</f>
        <v>0</v>
      </c>
      <c r="K60" s="72">
        <f>中間シート!K60</f>
        <v>0</v>
      </c>
      <c r="L60" s="71">
        <f>中間シート!L60</f>
        <v>0</v>
      </c>
      <c r="M60" s="95">
        <f>中間シート!M60</f>
        <v>0</v>
      </c>
      <c r="N60" s="73"/>
      <c r="O60" s="73"/>
      <c r="P60" s="73"/>
      <c r="Q60" s="74"/>
      <c r="R60" s="97" t="str">
        <f>IF(OR($I60=1,AND($I60=0,$L60=1)),中間シート!R60,"")</f>
        <v/>
      </c>
      <c r="S60" s="75" t="str">
        <f t="shared" si="6"/>
        <v/>
      </c>
      <c r="T60" s="73" t="str">
        <f>IF(OR($I60=1,AND($I60=0,$L60=1)),中間シート!T60,"")</f>
        <v/>
      </c>
      <c r="U60" s="75" t="str">
        <f>IF(OR($I60=1,AND($I60=0,$L60=1)),中間シート!U60,"")</f>
        <v/>
      </c>
      <c r="V60" s="75" t="str">
        <f>IF(OR($I60=1,AND($I60=0,$L60=1)),中間シート!V60,"")</f>
        <v/>
      </c>
      <c r="W60" s="75" t="str">
        <f>IF(OR($I60=1,AND($I60=0,$L60=1)),中間シート!W60,"")</f>
        <v/>
      </c>
      <c r="X60" s="75" t="str">
        <f>IF(OR($I60=1,AND($I60=0,$L60=1)),中間シート!X60,"")</f>
        <v/>
      </c>
      <c r="Y60" s="75" t="str">
        <f>IF(OR($I60=1,AND($I60=0,$L60=1)),中間シート!Y60,"")</f>
        <v/>
      </c>
      <c r="Z60" s="75" t="str">
        <f>IF(OR($I60=1,AND($I60=0,$L60=1)),中間シート!Z60,"")</f>
        <v/>
      </c>
      <c r="AA60" s="75" t="str">
        <f>IF(OR($I60=1,AND($I60=0,$L60=1)),中間シート!AA60,"")</f>
        <v/>
      </c>
      <c r="AB60" s="75" t="str">
        <f>IF(OR($I60=1,AND($I60=0,$L60=1)),中間シート!AB60,"")</f>
        <v/>
      </c>
      <c r="AC60" s="75" t="str">
        <f>IF(OR($I60=1,AND($I60=0,$L60=1)),中間シート!AC60,"")</f>
        <v/>
      </c>
      <c r="AD60" s="75" t="str">
        <f>IF(OR($I60=1,AND($I60=0,$L60=1)),中間シート!AD60,"")</f>
        <v/>
      </c>
      <c r="AE60" s="75" t="str">
        <f>IF(OR($I60=1,AND($I60=0,$L60=1)),中間シート!AE60,"")</f>
        <v/>
      </c>
      <c r="AF60" s="75" t="str">
        <f>IF(OR($I60=1,AND($I60=0,$L60=1)),中間シート!AF60,"")</f>
        <v/>
      </c>
      <c r="AG60" s="170"/>
      <c r="AH60" s="75" t="str">
        <f>IF(OR($I60=1,AND($I60=0,$L60=1)),中間シート!AH60,"")</f>
        <v/>
      </c>
      <c r="AI60" s="75" t="str">
        <f>IF(OR($I60=1,AND($I60=0,$L60=1)),中間シート!AI60,"")</f>
        <v/>
      </c>
      <c r="AJ60" s="75" t="str">
        <f>IF(OR($I60=1,AND($I60=0,$L60=1)),中間シート!AJ60,"")</f>
        <v/>
      </c>
      <c r="AK60" s="75" t="str">
        <f>IF(OR($I60=1,AND($I60=0,$L60=1)),中間シート!AK60,"")</f>
        <v/>
      </c>
      <c r="AL60" s="75" t="str">
        <f>IF(OR($I60=1,AND($I60=0,$L60=1)),中間シート!AL60,"")</f>
        <v/>
      </c>
      <c r="AM60" s="75" t="str">
        <f>IF($H60=1,中間シート!AM60,"")</f>
        <v/>
      </c>
      <c r="AN60" s="75" t="str">
        <f>IF($H60=1,中間シート!AN60,"")</f>
        <v/>
      </c>
      <c r="AO60" s="75" t="str">
        <f>IF($H60=1,中間シート!AO60,"")</f>
        <v/>
      </c>
      <c r="AP60" s="170"/>
      <c r="AQ60" s="170"/>
      <c r="AR60" s="75" t="str">
        <f>IF(OR($I60=1,AND($I60=0,$L60=1)),中間シート!AR60,"")</f>
        <v/>
      </c>
      <c r="AS60" s="72"/>
      <c r="AT60" s="72"/>
      <c r="AU60" s="72"/>
      <c r="AV60" s="75" t="str">
        <f>IF(OR($I60=1,AND($I60=0,$L60=1)),中間シート!AS60,"")</f>
        <v/>
      </c>
      <c r="AW60" s="75" t="str">
        <f>IF(OR($I60=1,AND($I60=0,$L60=1)),中間シート!AT60,"")</f>
        <v/>
      </c>
      <c r="AX60" s="75" t="str">
        <f>IF(OR($I60=1,AND($I60=0,$L60=1)),中間シート!AU60,"")</f>
        <v/>
      </c>
      <c r="AY60" s="75" t="str">
        <f>IF(OR($I60=1,AND($I60=0,$L60=1)),中間シート!AV60,"")</f>
        <v/>
      </c>
      <c r="AZ60" s="75" t="str">
        <f>IF(OR($I60=1,AND($I60=0,$L60=1)),中間シート!AW60,"")</f>
        <v/>
      </c>
      <c r="BA60" s="75" t="str">
        <f>IF(OR($I60=1,AND($I60=0,$L60=1)),中間シート!AX60,"")</f>
        <v/>
      </c>
      <c r="BB60" s="75" t="str">
        <f>IF(OR($I60=1,AND($I60=0,$L60=1)),中間シート!AY60,"")</f>
        <v/>
      </c>
      <c r="BC60" s="75" t="str">
        <f>IF(OR($I60=1,AND($I60=0,$L60=1)),中間シート!AZ60,"")</f>
        <v/>
      </c>
      <c r="BD60" s="72"/>
    </row>
    <row r="61" spans="1:56">
      <c r="A61" s="95">
        <f>中間シート!A61</f>
        <v>56</v>
      </c>
      <c r="B61" s="72">
        <f>中間シート!B61</f>
        <v>14</v>
      </c>
      <c r="C61" s="72" t="str">
        <f>中間シート!C61</f>
        <v/>
      </c>
      <c r="D61" s="72">
        <f>中間シート!D61</f>
        <v>0</v>
      </c>
      <c r="E61" s="72">
        <f>中間シート!E61</f>
        <v>1</v>
      </c>
      <c r="F61" s="72">
        <f>中間シート!F61</f>
        <v>0</v>
      </c>
      <c r="G61" s="72">
        <f>中間シート!G61</f>
        <v>4</v>
      </c>
      <c r="H61" s="72">
        <f>中間シート!H61</f>
        <v>0</v>
      </c>
      <c r="I61" s="72">
        <f>中間シート!I61</f>
        <v>0</v>
      </c>
      <c r="J61" s="72">
        <f>中間シート!J61</f>
        <v>0</v>
      </c>
      <c r="K61" s="72">
        <f>中間シート!K61</f>
        <v>0</v>
      </c>
      <c r="L61" s="71">
        <f>中間シート!L61</f>
        <v>0</v>
      </c>
      <c r="M61" s="95">
        <f>中間シート!M61</f>
        <v>0</v>
      </c>
      <c r="N61" s="73"/>
      <c r="O61" s="73"/>
      <c r="P61" s="73"/>
      <c r="Q61" s="74"/>
      <c r="R61" s="97" t="str">
        <f>IF(OR($I61=1,AND($I61=0,$L61=1)),中間シート!R61,"")</f>
        <v/>
      </c>
      <c r="S61" s="75" t="str">
        <f t="shared" si="6"/>
        <v/>
      </c>
      <c r="T61" s="73" t="str">
        <f>IF(OR($I61=1,AND($I61=0,$L61=1)),中間シート!T61,"")</f>
        <v/>
      </c>
      <c r="U61" s="75" t="str">
        <f>IF(OR($I61=1,AND($I61=0,$L61=1)),中間シート!U61,"")</f>
        <v/>
      </c>
      <c r="V61" s="75" t="str">
        <f>IF(OR($I61=1,AND($I61=0,$L61=1)),中間シート!V61,"")</f>
        <v/>
      </c>
      <c r="W61" s="75" t="str">
        <f>IF(OR($I61=1,AND($I61=0,$L61=1)),中間シート!W61,"")</f>
        <v/>
      </c>
      <c r="X61" s="75" t="str">
        <f>IF(OR($I61=1,AND($I61=0,$L61=1)),中間シート!X61,"")</f>
        <v/>
      </c>
      <c r="Y61" s="75" t="str">
        <f>IF(OR($I61=1,AND($I61=0,$L61=1)),中間シート!Y61,"")</f>
        <v/>
      </c>
      <c r="Z61" s="75" t="str">
        <f>IF(OR($I61=1,AND($I61=0,$L61=1)),中間シート!Z61,"")</f>
        <v/>
      </c>
      <c r="AA61" s="75" t="str">
        <f>IF(OR($I61=1,AND($I61=0,$L61=1)),中間シート!AA61,"")</f>
        <v/>
      </c>
      <c r="AB61" s="75" t="str">
        <f>IF(OR($I61=1,AND($I61=0,$L61=1)),中間シート!AB61,"")</f>
        <v/>
      </c>
      <c r="AC61" s="75" t="str">
        <f>IF(OR($I61=1,AND($I61=0,$L61=1)),中間シート!AC61,"")</f>
        <v/>
      </c>
      <c r="AD61" s="75" t="str">
        <f>IF(OR($I61=1,AND($I61=0,$L61=1)),中間シート!AD61,"")</f>
        <v/>
      </c>
      <c r="AE61" s="75" t="str">
        <f>IF(OR($I61=1,AND($I61=0,$L61=1)),中間シート!AE61,"")</f>
        <v/>
      </c>
      <c r="AF61" s="75" t="str">
        <f>IF(OR($I61=1,AND($I61=0,$L61=1)),中間シート!AF61,"")</f>
        <v/>
      </c>
      <c r="AG61" s="170"/>
      <c r="AH61" s="75" t="str">
        <f>IF(OR($I61=1,AND($I61=0,$L61=1)),中間シート!AH61,"")</f>
        <v/>
      </c>
      <c r="AI61" s="75" t="str">
        <f>IF(OR($I61=1,AND($I61=0,$L61=1)),中間シート!AI61,"")</f>
        <v/>
      </c>
      <c r="AJ61" s="75" t="str">
        <f>IF(OR($I61=1,AND($I61=0,$L61=1)),中間シート!AJ61,"")</f>
        <v/>
      </c>
      <c r="AK61" s="75" t="str">
        <f>IF(OR($I61=1,AND($I61=0,$L61=1)),中間シート!AK61,"")</f>
        <v/>
      </c>
      <c r="AL61" s="75" t="str">
        <f>IF(OR($I61=1,AND($I61=0,$L61=1)),中間シート!AL61,"")</f>
        <v/>
      </c>
      <c r="AM61" s="75" t="str">
        <f>IF($H61=1,中間シート!AM61,"")</f>
        <v/>
      </c>
      <c r="AN61" s="75" t="str">
        <f>IF($H61=1,中間シート!AN61,"")</f>
        <v/>
      </c>
      <c r="AO61" s="75" t="str">
        <f>IF($H61=1,中間シート!AO61,"")</f>
        <v/>
      </c>
      <c r="AP61" s="170"/>
      <c r="AQ61" s="170"/>
      <c r="AR61" s="75" t="str">
        <f>IF(OR($I61=1,AND($I61=0,$L61=1)),中間シート!AR61,"")</f>
        <v/>
      </c>
      <c r="AS61" s="72"/>
      <c r="AT61" s="72"/>
      <c r="AU61" s="72"/>
      <c r="AV61" s="75" t="str">
        <f>IF(OR($I61=1,AND($I61=0,$L61=1)),中間シート!AS61,"")</f>
        <v/>
      </c>
      <c r="AW61" s="75" t="str">
        <f>IF(OR($I61=1,AND($I61=0,$L61=1)),中間シート!AT61,"")</f>
        <v/>
      </c>
      <c r="AX61" s="75" t="str">
        <f>IF(OR($I61=1,AND($I61=0,$L61=1)),中間シート!AU61,"")</f>
        <v/>
      </c>
      <c r="AY61" s="75" t="str">
        <f>IF(OR($I61=1,AND($I61=0,$L61=1)),中間シート!AV61,"")</f>
        <v/>
      </c>
      <c r="AZ61" s="75" t="str">
        <f>IF(OR($I61=1,AND($I61=0,$L61=1)),中間シート!AW61,"")</f>
        <v/>
      </c>
      <c r="BA61" s="75" t="str">
        <f>IF(OR($I61=1,AND($I61=0,$L61=1)),中間シート!AX61,"")</f>
        <v/>
      </c>
      <c r="BB61" s="75" t="str">
        <f>IF(OR($I61=1,AND($I61=0,$L61=1)),中間シート!AY61,"")</f>
        <v/>
      </c>
      <c r="BC61" s="75" t="str">
        <f>IF(OR($I61=1,AND($I61=0,$L61=1)),中間シート!AZ61,"")</f>
        <v/>
      </c>
      <c r="BD61" s="72"/>
    </row>
    <row r="62" spans="1:56">
      <c r="A62" s="95">
        <f>中間シート!A62</f>
        <v>57</v>
      </c>
      <c r="B62" s="72">
        <f>中間シート!B62</f>
        <v>15</v>
      </c>
      <c r="C62" s="72" t="str">
        <f>中間シート!C62</f>
        <v/>
      </c>
      <c r="D62" s="72">
        <f>中間シート!D62</f>
        <v>0</v>
      </c>
      <c r="E62" s="72">
        <f>中間シート!E62</f>
        <v>1</v>
      </c>
      <c r="F62" s="72">
        <f>中間シート!F62</f>
        <v>0</v>
      </c>
      <c r="G62" s="72">
        <f>中間シート!G62</f>
        <v>1</v>
      </c>
      <c r="H62" s="72">
        <f>中間シート!H62</f>
        <v>0</v>
      </c>
      <c r="I62" s="72">
        <f>中間シート!I62</f>
        <v>0</v>
      </c>
      <c r="J62" s="72">
        <f>中間シート!J62</f>
        <v>0</v>
      </c>
      <c r="K62" s="72">
        <f>中間シート!K62</f>
        <v>0</v>
      </c>
      <c r="L62" s="71">
        <f>中間シート!L62</f>
        <v>0</v>
      </c>
      <c r="M62" s="95">
        <f>中間シート!M62</f>
        <v>0</v>
      </c>
      <c r="N62" s="73"/>
      <c r="O62" s="73"/>
      <c r="P62" s="73"/>
      <c r="Q62" s="74"/>
      <c r="R62" s="97" t="str">
        <f>IF(OR($I62=1,AND($I62=0,$L62=1)),中間シート!R62,"")</f>
        <v/>
      </c>
      <c r="S62" s="75" t="str">
        <f t="shared" si="6"/>
        <v/>
      </c>
      <c r="T62" s="73" t="str">
        <f>IF(OR($I62=1,AND($I62=0,$L62=1)),中間シート!T62,"")</f>
        <v/>
      </c>
      <c r="U62" s="75" t="str">
        <f>IF(OR($I62=1,AND($I62=0,$L62=1)),中間シート!U62,"")</f>
        <v/>
      </c>
      <c r="V62" s="75" t="str">
        <f>IF(OR($I62=1,AND($I62=0,$L62=1)),中間シート!V62,"")</f>
        <v/>
      </c>
      <c r="W62" s="75" t="str">
        <f>IF(OR($I62=1,AND($I62=0,$L62=1)),中間シート!W62,"")</f>
        <v/>
      </c>
      <c r="X62" s="75" t="str">
        <f>IF(OR($I62=1,AND($I62=0,$L62=1)),中間シート!X62,"")</f>
        <v/>
      </c>
      <c r="Y62" s="75" t="str">
        <f>IF(OR($I62=1,AND($I62=0,$L62=1)),中間シート!Y62,"")</f>
        <v/>
      </c>
      <c r="Z62" s="75" t="str">
        <f>IF(OR($I62=1,AND($I62=0,$L62=1)),中間シート!Z62,"")</f>
        <v/>
      </c>
      <c r="AA62" s="75" t="str">
        <f>IF(OR($I62=1,AND($I62=0,$L62=1)),中間シート!AA62,"")</f>
        <v/>
      </c>
      <c r="AB62" s="75" t="str">
        <f>IF(OR($I62=1,AND($I62=0,$L62=1)),中間シート!AB62,"")</f>
        <v/>
      </c>
      <c r="AC62" s="75" t="str">
        <f>IF(OR($I62=1,AND($I62=0,$L62=1)),中間シート!AC62,"")</f>
        <v/>
      </c>
      <c r="AD62" s="75" t="str">
        <f>IF(OR($I62=1,AND($I62=0,$L62=1)),中間シート!AD62,"")</f>
        <v/>
      </c>
      <c r="AE62" s="75" t="str">
        <f>IF(OR($I62=1,AND($I62=0,$L62=1)),中間シート!AE62,"")</f>
        <v/>
      </c>
      <c r="AF62" s="75" t="str">
        <f>IF(OR($I62=1,AND($I62=0,$L62=1)),中間シート!AF62,"")</f>
        <v/>
      </c>
      <c r="AG62" s="170"/>
      <c r="AH62" s="75" t="str">
        <f>IF(OR($I62=1,AND($I62=0,$L62=1)),中間シート!AH62,"")</f>
        <v/>
      </c>
      <c r="AI62" s="75" t="str">
        <f>IF(OR($I62=1,AND($I62=0,$L62=1)),中間シート!AI62,"")</f>
        <v/>
      </c>
      <c r="AJ62" s="75" t="str">
        <f>IF(OR($I62=1,AND($I62=0,$L62=1)),中間シート!AJ62,"")</f>
        <v/>
      </c>
      <c r="AK62" s="75" t="str">
        <f>IF(OR($I62=1,AND($I62=0,$L62=1)),中間シート!AK62,"")</f>
        <v/>
      </c>
      <c r="AL62" s="75" t="str">
        <f>IF(OR($I62=1,AND($I62=0,$L62=1)),中間シート!AL62,"")</f>
        <v/>
      </c>
      <c r="AM62" s="75" t="str">
        <f>IF($H62=1,中間シート!AM62,"")</f>
        <v/>
      </c>
      <c r="AN62" s="75" t="str">
        <f>IF($H62=1,中間シート!AN62,"")</f>
        <v/>
      </c>
      <c r="AO62" s="75" t="str">
        <f>IF($H62=1,中間シート!AO62,"")</f>
        <v/>
      </c>
      <c r="AP62" s="170"/>
      <c r="AQ62" s="170"/>
      <c r="AR62" s="75" t="str">
        <f>IF(OR($I62=1,AND($I62=0,$L62=1)),中間シート!AR62,"")</f>
        <v/>
      </c>
      <c r="AS62" s="72"/>
      <c r="AT62" s="72"/>
      <c r="AU62" s="72"/>
      <c r="AV62" s="75" t="str">
        <f>IF(OR($I62=1,AND($I62=0,$L62=1)),中間シート!AS62,"")</f>
        <v/>
      </c>
      <c r="AW62" s="75" t="str">
        <f>IF(OR($I62=1,AND($I62=0,$L62=1)),中間シート!AT62,"")</f>
        <v/>
      </c>
      <c r="AX62" s="75" t="str">
        <f>IF(OR($I62=1,AND($I62=0,$L62=1)),中間シート!AU62,"")</f>
        <v/>
      </c>
      <c r="AY62" s="75" t="str">
        <f>IF(OR($I62=1,AND($I62=0,$L62=1)),中間シート!AV62,"")</f>
        <v/>
      </c>
      <c r="AZ62" s="75" t="str">
        <f>IF(OR($I62=1,AND($I62=0,$L62=1)),中間シート!AW62,"")</f>
        <v/>
      </c>
      <c r="BA62" s="75" t="str">
        <f>IF(OR($I62=1,AND($I62=0,$L62=1)),中間シート!AX62,"")</f>
        <v/>
      </c>
      <c r="BB62" s="75" t="str">
        <f>IF(OR($I62=1,AND($I62=0,$L62=1)),中間シート!AY62,"")</f>
        <v/>
      </c>
      <c r="BC62" s="75" t="str">
        <f>IF(OR($I62=1,AND($I62=0,$L62=1)),中間シート!AZ62,"")</f>
        <v/>
      </c>
      <c r="BD62" s="72"/>
    </row>
    <row r="63" spans="1:56">
      <c r="A63" s="95">
        <f>中間シート!A63</f>
        <v>58</v>
      </c>
      <c r="B63" s="72">
        <f>中間シート!B63</f>
        <v>15</v>
      </c>
      <c r="C63" s="72" t="str">
        <f>中間シート!C63</f>
        <v/>
      </c>
      <c r="D63" s="72">
        <f>中間シート!D63</f>
        <v>0</v>
      </c>
      <c r="E63" s="72">
        <f>中間シート!E63</f>
        <v>1</v>
      </c>
      <c r="F63" s="72">
        <f>中間シート!F63</f>
        <v>0</v>
      </c>
      <c r="G63" s="72">
        <f>中間シート!G63</f>
        <v>2</v>
      </c>
      <c r="H63" s="72">
        <f>中間シート!H63</f>
        <v>0</v>
      </c>
      <c r="I63" s="72">
        <f>中間シート!I63</f>
        <v>0</v>
      </c>
      <c r="J63" s="72">
        <f>中間シート!J63</f>
        <v>0</v>
      </c>
      <c r="K63" s="72">
        <f>中間シート!K63</f>
        <v>0</v>
      </c>
      <c r="L63" s="71">
        <f>中間シート!L63</f>
        <v>0</v>
      </c>
      <c r="M63" s="95">
        <f>中間シート!M63</f>
        <v>0</v>
      </c>
      <c r="N63" s="73"/>
      <c r="O63" s="73"/>
      <c r="P63" s="73"/>
      <c r="Q63" s="74"/>
      <c r="R63" s="97" t="str">
        <f>IF(OR($I63=1,AND($I63=0,$L63=1)),中間シート!R63,"")</f>
        <v/>
      </c>
      <c r="S63" s="75" t="str">
        <f t="shared" si="6"/>
        <v/>
      </c>
      <c r="T63" s="73" t="str">
        <f>IF(OR($I63=1,AND($I63=0,$L63=1)),中間シート!T63,"")</f>
        <v/>
      </c>
      <c r="U63" s="75" t="str">
        <f>IF(OR($I63=1,AND($I63=0,$L63=1)),中間シート!U63,"")</f>
        <v/>
      </c>
      <c r="V63" s="75" t="str">
        <f>IF(OR($I63=1,AND($I63=0,$L63=1)),中間シート!V63,"")</f>
        <v/>
      </c>
      <c r="W63" s="75" t="str">
        <f>IF(OR($I63=1,AND($I63=0,$L63=1)),中間シート!W63,"")</f>
        <v/>
      </c>
      <c r="X63" s="75" t="str">
        <f>IF(OR($I63=1,AND($I63=0,$L63=1)),中間シート!X63,"")</f>
        <v/>
      </c>
      <c r="Y63" s="75" t="str">
        <f>IF(OR($I63=1,AND($I63=0,$L63=1)),中間シート!Y63,"")</f>
        <v/>
      </c>
      <c r="Z63" s="75" t="str">
        <f>IF(OR($I63=1,AND($I63=0,$L63=1)),中間シート!Z63,"")</f>
        <v/>
      </c>
      <c r="AA63" s="75" t="str">
        <f>IF(OR($I63=1,AND($I63=0,$L63=1)),中間シート!AA63,"")</f>
        <v/>
      </c>
      <c r="AB63" s="75" t="str">
        <f>IF(OR($I63=1,AND($I63=0,$L63=1)),中間シート!AB63,"")</f>
        <v/>
      </c>
      <c r="AC63" s="75" t="str">
        <f>IF(OR($I63=1,AND($I63=0,$L63=1)),中間シート!AC63,"")</f>
        <v/>
      </c>
      <c r="AD63" s="75" t="str">
        <f>IF(OR($I63=1,AND($I63=0,$L63=1)),中間シート!AD63,"")</f>
        <v/>
      </c>
      <c r="AE63" s="75" t="str">
        <f>IF(OR($I63=1,AND($I63=0,$L63=1)),中間シート!AE63,"")</f>
        <v/>
      </c>
      <c r="AF63" s="75" t="str">
        <f>IF(OR($I63=1,AND($I63=0,$L63=1)),中間シート!AF63,"")</f>
        <v/>
      </c>
      <c r="AG63" s="170"/>
      <c r="AH63" s="75" t="str">
        <f>IF(OR($I63=1,AND($I63=0,$L63=1)),中間シート!AH63,"")</f>
        <v/>
      </c>
      <c r="AI63" s="75" t="str">
        <f>IF(OR($I63=1,AND($I63=0,$L63=1)),中間シート!AI63,"")</f>
        <v/>
      </c>
      <c r="AJ63" s="75" t="str">
        <f>IF(OR($I63=1,AND($I63=0,$L63=1)),中間シート!AJ63,"")</f>
        <v/>
      </c>
      <c r="AK63" s="75" t="str">
        <f>IF(OR($I63=1,AND($I63=0,$L63=1)),中間シート!AK63,"")</f>
        <v/>
      </c>
      <c r="AL63" s="75" t="str">
        <f>IF(OR($I63=1,AND($I63=0,$L63=1)),中間シート!AL63,"")</f>
        <v/>
      </c>
      <c r="AM63" s="75" t="str">
        <f>IF($H63=1,中間シート!AM63,"")</f>
        <v/>
      </c>
      <c r="AN63" s="75" t="str">
        <f>IF($H63=1,中間シート!AN63,"")</f>
        <v/>
      </c>
      <c r="AO63" s="75" t="str">
        <f>IF($H63=1,中間シート!AO63,"")</f>
        <v/>
      </c>
      <c r="AP63" s="170"/>
      <c r="AQ63" s="170"/>
      <c r="AR63" s="75" t="str">
        <f>IF(OR($I63=1,AND($I63=0,$L63=1)),中間シート!AR63,"")</f>
        <v/>
      </c>
      <c r="AS63" s="72"/>
      <c r="AT63" s="72"/>
      <c r="AU63" s="72"/>
      <c r="AV63" s="75" t="str">
        <f>IF(OR($I63=1,AND($I63=0,$L63=1)),中間シート!AS63,"")</f>
        <v/>
      </c>
      <c r="AW63" s="75" t="str">
        <f>IF(OR($I63=1,AND($I63=0,$L63=1)),中間シート!AT63,"")</f>
        <v/>
      </c>
      <c r="AX63" s="75" t="str">
        <f>IF(OR($I63=1,AND($I63=0,$L63=1)),中間シート!AU63,"")</f>
        <v/>
      </c>
      <c r="AY63" s="75" t="str">
        <f>IF(OR($I63=1,AND($I63=0,$L63=1)),中間シート!AV63,"")</f>
        <v/>
      </c>
      <c r="AZ63" s="75" t="str">
        <f>IF(OR($I63=1,AND($I63=0,$L63=1)),中間シート!AW63,"")</f>
        <v/>
      </c>
      <c r="BA63" s="75" t="str">
        <f>IF(OR($I63=1,AND($I63=0,$L63=1)),中間シート!AX63,"")</f>
        <v/>
      </c>
      <c r="BB63" s="75" t="str">
        <f>IF(OR($I63=1,AND($I63=0,$L63=1)),中間シート!AY63,"")</f>
        <v/>
      </c>
      <c r="BC63" s="75" t="str">
        <f>IF(OR($I63=1,AND($I63=0,$L63=1)),中間シート!AZ63,"")</f>
        <v/>
      </c>
      <c r="BD63" s="72"/>
    </row>
    <row r="64" spans="1:56">
      <c r="A64" s="95">
        <f>中間シート!A64</f>
        <v>59</v>
      </c>
      <c r="B64" s="72">
        <f>中間シート!B64</f>
        <v>15</v>
      </c>
      <c r="C64" s="72" t="str">
        <f>中間シート!C64</f>
        <v/>
      </c>
      <c r="D64" s="72">
        <f>中間シート!D64</f>
        <v>0</v>
      </c>
      <c r="E64" s="72">
        <f>中間シート!E64</f>
        <v>1</v>
      </c>
      <c r="F64" s="72">
        <f>中間シート!F64</f>
        <v>0</v>
      </c>
      <c r="G64" s="72">
        <f>中間シート!G64</f>
        <v>3</v>
      </c>
      <c r="H64" s="72">
        <f>中間シート!H64</f>
        <v>0</v>
      </c>
      <c r="I64" s="72">
        <f>中間シート!I64</f>
        <v>0</v>
      </c>
      <c r="J64" s="72">
        <f>中間シート!J64</f>
        <v>0</v>
      </c>
      <c r="K64" s="72">
        <f>中間シート!K64</f>
        <v>0</v>
      </c>
      <c r="L64" s="71">
        <f>中間シート!L64</f>
        <v>0</v>
      </c>
      <c r="M64" s="95">
        <f>中間シート!M64</f>
        <v>0</v>
      </c>
      <c r="N64" s="73"/>
      <c r="O64" s="73"/>
      <c r="P64" s="73"/>
      <c r="Q64" s="74"/>
      <c r="R64" s="97" t="str">
        <f>IF(OR($I64=1,AND($I64=0,$L64=1)),中間シート!R64,"")</f>
        <v/>
      </c>
      <c r="S64" s="75" t="str">
        <f t="shared" si="6"/>
        <v/>
      </c>
      <c r="T64" s="73" t="str">
        <f>IF(OR($I64=1,AND($I64=0,$L64=1)),中間シート!T64,"")</f>
        <v/>
      </c>
      <c r="U64" s="75" t="str">
        <f>IF(OR($I64=1,AND($I64=0,$L64=1)),中間シート!U64,"")</f>
        <v/>
      </c>
      <c r="V64" s="75" t="str">
        <f>IF(OR($I64=1,AND($I64=0,$L64=1)),中間シート!V64,"")</f>
        <v/>
      </c>
      <c r="W64" s="75" t="str">
        <f>IF(OR($I64=1,AND($I64=0,$L64=1)),中間シート!W64,"")</f>
        <v/>
      </c>
      <c r="X64" s="75" t="str">
        <f>IF(OR($I64=1,AND($I64=0,$L64=1)),中間シート!X64,"")</f>
        <v/>
      </c>
      <c r="Y64" s="75" t="str">
        <f>IF(OR($I64=1,AND($I64=0,$L64=1)),中間シート!Y64,"")</f>
        <v/>
      </c>
      <c r="Z64" s="75" t="str">
        <f>IF(OR($I64=1,AND($I64=0,$L64=1)),中間シート!Z64,"")</f>
        <v/>
      </c>
      <c r="AA64" s="75" t="str">
        <f>IF(OR($I64=1,AND($I64=0,$L64=1)),中間シート!AA64,"")</f>
        <v/>
      </c>
      <c r="AB64" s="75" t="str">
        <f>IF(OR($I64=1,AND($I64=0,$L64=1)),中間シート!AB64,"")</f>
        <v/>
      </c>
      <c r="AC64" s="75" t="str">
        <f>IF(OR($I64=1,AND($I64=0,$L64=1)),中間シート!AC64,"")</f>
        <v/>
      </c>
      <c r="AD64" s="75" t="str">
        <f>IF(OR($I64=1,AND($I64=0,$L64=1)),中間シート!AD64,"")</f>
        <v/>
      </c>
      <c r="AE64" s="75" t="str">
        <f>IF(OR($I64=1,AND($I64=0,$L64=1)),中間シート!AE64,"")</f>
        <v/>
      </c>
      <c r="AF64" s="75" t="str">
        <f>IF(OR($I64=1,AND($I64=0,$L64=1)),中間シート!AF64,"")</f>
        <v/>
      </c>
      <c r="AG64" s="170"/>
      <c r="AH64" s="75" t="str">
        <f>IF(OR($I64=1,AND($I64=0,$L64=1)),中間シート!AH64,"")</f>
        <v/>
      </c>
      <c r="AI64" s="75" t="str">
        <f>IF(OR($I64=1,AND($I64=0,$L64=1)),中間シート!AI64,"")</f>
        <v/>
      </c>
      <c r="AJ64" s="75" t="str">
        <f>IF(OR($I64=1,AND($I64=0,$L64=1)),中間シート!AJ64,"")</f>
        <v/>
      </c>
      <c r="AK64" s="75" t="str">
        <f>IF(OR($I64=1,AND($I64=0,$L64=1)),中間シート!AK64,"")</f>
        <v/>
      </c>
      <c r="AL64" s="75" t="str">
        <f>IF(OR($I64=1,AND($I64=0,$L64=1)),中間シート!AL64,"")</f>
        <v/>
      </c>
      <c r="AM64" s="75" t="str">
        <f>IF($H64=1,中間シート!AM64,"")</f>
        <v/>
      </c>
      <c r="AN64" s="75" t="str">
        <f>IF($H64=1,中間シート!AN64,"")</f>
        <v/>
      </c>
      <c r="AO64" s="75" t="str">
        <f>IF($H64=1,中間シート!AO64,"")</f>
        <v/>
      </c>
      <c r="AP64" s="170"/>
      <c r="AQ64" s="170"/>
      <c r="AR64" s="75" t="str">
        <f>IF(OR($I64=1,AND($I64=0,$L64=1)),中間シート!AR64,"")</f>
        <v/>
      </c>
      <c r="AS64" s="72"/>
      <c r="AT64" s="72"/>
      <c r="AU64" s="72"/>
      <c r="AV64" s="75" t="str">
        <f>IF(OR($I64=1,AND($I64=0,$L64=1)),中間シート!AS64,"")</f>
        <v/>
      </c>
      <c r="AW64" s="75" t="str">
        <f>IF(OR($I64=1,AND($I64=0,$L64=1)),中間シート!AT64,"")</f>
        <v/>
      </c>
      <c r="AX64" s="75" t="str">
        <f>IF(OR($I64=1,AND($I64=0,$L64=1)),中間シート!AU64,"")</f>
        <v/>
      </c>
      <c r="AY64" s="75" t="str">
        <f>IF(OR($I64=1,AND($I64=0,$L64=1)),中間シート!AV64,"")</f>
        <v/>
      </c>
      <c r="AZ64" s="75" t="str">
        <f>IF(OR($I64=1,AND($I64=0,$L64=1)),中間シート!AW64,"")</f>
        <v/>
      </c>
      <c r="BA64" s="75" t="str">
        <f>IF(OR($I64=1,AND($I64=0,$L64=1)),中間シート!AX64,"")</f>
        <v/>
      </c>
      <c r="BB64" s="75" t="str">
        <f>IF(OR($I64=1,AND($I64=0,$L64=1)),中間シート!AY64,"")</f>
        <v/>
      </c>
      <c r="BC64" s="75" t="str">
        <f>IF(OR($I64=1,AND($I64=0,$L64=1)),中間シート!AZ64,"")</f>
        <v/>
      </c>
      <c r="BD64" s="72"/>
    </row>
    <row r="65" spans="1:56">
      <c r="A65" s="95">
        <f>中間シート!A65</f>
        <v>60</v>
      </c>
      <c r="B65" s="72">
        <f>中間シート!B65</f>
        <v>15</v>
      </c>
      <c r="C65" s="72" t="str">
        <f>中間シート!C65</f>
        <v/>
      </c>
      <c r="D65" s="72">
        <f>中間シート!D65</f>
        <v>0</v>
      </c>
      <c r="E65" s="72">
        <f>中間シート!E65</f>
        <v>1</v>
      </c>
      <c r="F65" s="72">
        <f>中間シート!F65</f>
        <v>0</v>
      </c>
      <c r="G65" s="72">
        <f>中間シート!G65</f>
        <v>4</v>
      </c>
      <c r="H65" s="72">
        <f>中間シート!H65</f>
        <v>0</v>
      </c>
      <c r="I65" s="72">
        <f>中間シート!I65</f>
        <v>0</v>
      </c>
      <c r="J65" s="72">
        <f>中間シート!J65</f>
        <v>0</v>
      </c>
      <c r="K65" s="72">
        <f>中間シート!K65</f>
        <v>0</v>
      </c>
      <c r="L65" s="71">
        <f>中間シート!L65</f>
        <v>0</v>
      </c>
      <c r="M65" s="95">
        <f>中間シート!M65</f>
        <v>0</v>
      </c>
      <c r="N65" s="73"/>
      <c r="O65" s="73"/>
      <c r="P65" s="73"/>
      <c r="Q65" s="74"/>
      <c r="R65" s="97" t="str">
        <f>IF(OR($I65=1,AND($I65=0,$L65=1)),中間シート!R65,"")</f>
        <v/>
      </c>
      <c r="S65" s="75" t="str">
        <f t="shared" si="6"/>
        <v/>
      </c>
      <c r="T65" s="73" t="str">
        <f>IF(OR($I65=1,AND($I65=0,$L65=1)),中間シート!T65,"")</f>
        <v/>
      </c>
      <c r="U65" s="75" t="str">
        <f>IF(OR($I65=1,AND($I65=0,$L65=1)),中間シート!U65,"")</f>
        <v/>
      </c>
      <c r="V65" s="75" t="str">
        <f>IF(OR($I65=1,AND($I65=0,$L65=1)),中間シート!V65,"")</f>
        <v/>
      </c>
      <c r="W65" s="75" t="str">
        <f>IF(OR($I65=1,AND($I65=0,$L65=1)),中間シート!W65,"")</f>
        <v/>
      </c>
      <c r="X65" s="75" t="str">
        <f>IF(OR($I65=1,AND($I65=0,$L65=1)),中間シート!X65,"")</f>
        <v/>
      </c>
      <c r="Y65" s="75" t="str">
        <f>IF(OR($I65=1,AND($I65=0,$L65=1)),中間シート!Y65,"")</f>
        <v/>
      </c>
      <c r="Z65" s="75" t="str">
        <f>IF(OR($I65=1,AND($I65=0,$L65=1)),中間シート!Z65,"")</f>
        <v/>
      </c>
      <c r="AA65" s="75" t="str">
        <f>IF(OR($I65=1,AND($I65=0,$L65=1)),中間シート!AA65,"")</f>
        <v/>
      </c>
      <c r="AB65" s="75" t="str">
        <f>IF(OR($I65=1,AND($I65=0,$L65=1)),中間シート!AB65,"")</f>
        <v/>
      </c>
      <c r="AC65" s="75" t="str">
        <f>IF(OR($I65=1,AND($I65=0,$L65=1)),中間シート!AC65,"")</f>
        <v/>
      </c>
      <c r="AD65" s="75" t="str">
        <f>IF(OR($I65=1,AND($I65=0,$L65=1)),中間シート!AD65,"")</f>
        <v/>
      </c>
      <c r="AE65" s="75" t="str">
        <f>IF(OR($I65=1,AND($I65=0,$L65=1)),中間シート!AE65,"")</f>
        <v/>
      </c>
      <c r="AF65" s="75" t="str">
        <f>IF(OR($I65=1,AND($I65=0,$L65=1)),中間シート!AF65,"")</f>
        <v/>
      </c>
      <c r="AG65" s="170"/>
      <c r="AH65" s="75" t="str">
        <f>IF(OR($I65=1,AND($I65=0,$L65=1)),中間シート!AH65,"")</f>
        <v/>
      </c>
      <c r="AI65" s="75" t="str">
        <f>IF(OR($I65=1,AND($I65=0,$L65=1)),中間シート!AI65,"")</f>
        <v/>
      </c>
      <c r="AJ65" s="75" t="str">
        <f>IF(OR($I65=1,AND($I65=0,$L65=1)),中間シート!AJ65,"")</f>
        <v/>
      </c>
      <c r="AK65" s="75" t="str">
        <f>IF(OR($I65=1,AND($I65=0,$L65=1)),中間シート!AK65,"")</f>
        <v/>
      </c>
      <c r="AL65" s="75" t="str">
        <f>IF(OR($I65=1,AND($I65=0,$L65=1)),中間シート!AL65,"")</f>
        <v/>
      </c>
      <c r="AM65" s="75" t="str">
        <f>IF($H65=1,中間シート!AM65,"")</f>
        <v/>
      </c>
      <c r="AN65" s="75" t="str">
        <f>IF($H65=1,中間シート!AN65,"")</f>
        <v/>
      </c>
      <c r="AO65" s="75" t="str">
        <f>IF($H65=1,中間シート!AO65,"")</f>
        <v/>
      </c>
      <c r="AP65" s="170"/>
      <c r="AQ65" s="170"/>
      <c r="AR65" s="75" t="str">
        <f>IF(OR($I65=1,AND($I65=0,$L65=1)),中間シート!AR65,"")</f>
        <v/>
      </c>
      <c r="AS65" s="72"/>
      <c r="AT65" s="72"/>
      <c r="AU65" s="72"/>
      <c r="AV65" s="75" t="str">
        <f>IF(OR($I65=1,AND($I65=0,$L65=1)),中間シート!AS65,"")</f>
        <v/>
      </c>
      <c r="AW65" s="75" t="str">
        <f>IF(OR($I65=1,AND($I65=0,$L65=1)),中間シート!AT65,"")</f>
        <v/>
      </c>
      <c r="AX65" s="75" t="str">
        <f>IF(OR($I65=1,AND($I65=0,$L65=1)),中間シート!AU65,"")</f>
        <v/>
      </c>
      <c r="AY65" s="75" t="str">
        <f>IF(OR($I65=1,AND($I65=0,$L65=1)),中間シート!AV65,"")</f>
        <v/>
      </c>
      <c r="AZ65" s="75" t="str">
        <f>IF(OR($I65=1,AND($I65=0,$L65=1)),中間シート!AW65,"")</f>
        <v/>
      </c>
      <c r="BA65" s="75" t="str">
        <f>IF(OR($I65=1,AND($I65=0,$L65=1)),中間シート!AX65,"")</f>
        <v/>
      </c>
      <c r="BB65" s="75" t="str">
        <f>IF(OR($I65=1,AND($I65=0,$L65=1)),中間シート!AY65,"")</f>
        <v/>
      </c>
      <c r="BC65" s="75" t="str">
        <f>IF(OR($I65=1,AND($I65=0,$L65=1)),中間シート!AZ65,"")</f>
        <v/>
      </c>
      <c r="BD65" s="72"/>
    </row>
    <row r="66" spans="1:56">
      <c r="A66" s="71"/>
      <c r="B66" s="72"/>
      <c r="C66" s="72"/>
      <c r="D66" s="72"/>
      <c r="E66" s="72"/>
      <c r="F66" s="72"/>
      <c r="G66" s="72"/>
      <c r="H66" s="72"/>
      <c r="I66" s="72"/>
      <c r="J66" s="72"/>
      <c r="K66" s="72"/>
      <c r="L66" s="71"/>
      <c r="M66" s="71"/>
      <c r="N66" s="73"/>
      <c r="O66" s="73"/>
      <c r="P66" s="73"/>
      <c r="Q66" s="74"/>
      <c r="R66" s="97" t="str">
        <f>IF(OR($I66=1,AND($I66=0,$L66=1)),中間シート!R66,"")</f>
        <v/>
      </c>
      <c r="S66" s="75" t="str">
        <f t="shared" si="6"/>
        <v/>
      </c>
      <c r="T66" s="73" t="str">
        <f>IF(OR($I66=1,AND($I66=0,$L66=1)),中間シート!T66,"")</f>
        <v/>
      </c>
      <c r="U66" s="75" t="str">
        <f>IF(OR($I66=1,AND($I66=0,$L66=1)),中間シート!U66,"")</f>
        <v/>
      </c>
      <c r="V66" s="75" t="str">
        <f>IF(OR($I66=1,AND($I66=0,$L66=1)),中間シート!V66,"")</f>
        <v/>
      </c>
      <c r="W66" s="75" t="str">
        <f>IF(OR($I66=1,AND($I66=0,$L66=1)),中間シート!W66,"")</f>
        <v/>
      </c>
      <c r="X66" s="75" t="str">
        <f>IF(OR($I66=1,AND($I66=0,$L66=1)),中間シート!X66,"")</f>
        <v/>
      </c>
      <c r="Y66" s="75" t="str">
        <f>IF(OR($I66=1,AND($I66=0,$L66=1)),中間シート!Y66,"")</f>
        <v/>
      </c>
      <c r="Z66" s="75" t="str">
        <f>IF(OR($I66=1,AND($I66=0,$L66=1)),中間シート!Z66,"")</f>
        <v/>
      </c>
      <c r="AA66" s="75" t="str">
        <f>IF(OR($I66=1,AND($I66=0,$L66=1)),中間シート!AA66,"")</f>
        <v/>
      </c>
      <c r="AB66" s="75" t="str">
        <f>IF(OR($I66=1,AND($I66=0,$L66=1)),中間シート!AB66,"")</f>
        <v/>
      </c>
      <c r="AC66" s="75" t="str">
        <f>IF(OR($I66=1,AND($I66=0,$L66=1)),中間シート!AC66,"")</f>
        <v/>
      </c>
      <c r="AD66" s="75" t="str">
        <f>IF(OR($I66=1,AND($I66=0,$L66=1)),中間シート!AD66,"")</f>
        <v/>
      </c>
      <c r="AE66" s="75" t="str">
        <f>IF(OR($I66=1,AND($I66=0,$L66=1)),中間シート!AE66,"")</f>
        <v/>
      </c>
      <c r="AF66" s="75" t="str">
        <f>IF(OR($I66=1,AND($I66=0,$L66=1)),中間シート!AF66,"")</f>
        <v/>
      </c>
      <c r="AG66" s="170"/>
      <c r="AH66" s="75" t="str">
        <f>IF(OR($I66=1,AND($I66=0,$L66=1)),中間シート!AH66,"")</f>
        <v/>
      </c>
      <c r="AI66" s="75" t="str">
        <f>IF(OR($I66=1,AND($I66=0,$L66=1)),中間シート!AI66,"")</f>
        <v/>
      </c>
      <c r="AJ66" s="75" t="str">
        <f>IF(OR($I66=1,AND($I66=0,$L66=1)),中間シート!AJ66,"")</f>
        <v/>
      </c>
      <c r="AK66" s="75" t="str">
        <f>IF(OR($I66=1,AND($I66=0,$L66=1)),中間シート!AK66,"")</f>
        <v/>
      </c>
      <c r="AL66" s="75" t="str">
        <f>IF(OR($I66=1,AND($I66=0,$L66=1)),中間シート!AL66,"")</f>
        <v/>
      </c>
      <c r="AM66" s="75" t="str">
        <f>IF($H66=1,中間シート!AM66,"")</f>
        <v/>
      </c>
      <c r="AN66" s="75" t="str">
        <f>IF($H66=1,中間シート!AN66,"")</f>
        <v/>
      </c>
      <c r="AO66" s="75" t="str">
        <f>IF($H66=1,中間シート!AO66,"")</f>
        <v/>
      </c>
      <c r="AP66" s="170"/>
      <c r="AQ66" s="170"/>
      <c r="AR66" s="75" t="str">
        <f>IF(OR($I66=1,AND($I66=0,$L66=1)),中間シート!AR66,"")</f>
        <v/>
      </c>
      <c r="AS66" s="72"/>
      <c r="AT66" s="72"/>
      <c r="AU66" s="72"/>
      <c r="AV66" s="75" t="str">
        <f>IF(OR($I66=1,AND($I66=0,$L66=1)),中間シート!AS66,"")</f>
        <v/>
      </c>
      <c r="AW66" s="75" t="str">
        <f>IF(OR($I66=1,AND($I66=0,$L66=1)),中間シート!AT66,"")</f>
        <v/>
      </c>
      <c r="AX66" s="75" t="str">
        <f>IF(OR($I66=1,AND($I66=0,$L66=1)),中間シート!AU66,"")</f>
        <v/>
      </c>
      <c r="AY66" s="75" t="str">
        <f>IF(OR($I66=1,AND($I66=0,$L66=1)),中間シート!AV66,"")</f>
        <v/>
      </c>
      <c r="AZ66" s="75" t="str">
        <f>IF(OR($I66=1,AND($I66=0,$L66=1)),中間シート!AW66,"")</f>
        <v/>
      </c>
      <c r="BA66" s="75" t="str">
        <f>IF(OR($I66=1,AND($I66=0,$L66=1)),中間シート!AX66,"")</f>
        <v/>
      </c>
      <c r="BB66" s="75" t="str">
        <f>IF(OR($I66=1,AND($I66=0,$L66=1)),中間シート!AY66,"")</f>
        <v/>
      </c>
      <c r="BC66" s="75" t="str">
        <f>IF(OR($I66=1,AND($I66=0,$L66=1)),中間シート!AZ66,"")</f>
        <v/>
      </c>
      <c r="BD66" s="72"/>
    </row>
    <row r="67" spans="1:56">
      <c r="A67" s="71"/>
      <c r="B67" s="72"/>
      <c r="C67" s="72"/>
      <c r="D67" s="72"/>
      <c r="E67" s="72"/>
      <c r="F67" s="72"/>
      <c r="G67" s="72"/>
      <c r="H67" s="72"/>
      <c r="I67" s="72"/>
      <c r="J67" s="72"/>
      <c r="K67" s="72"/>
      <c r="L67" s="71"/>
      <c r="M67" s="71"/>
      <c r="N67" s="73"/>
      <c r="O67" s="73"/>
      <c r="P67" s="73"/>
      <c r="Q67" s="74"/>
      <c r="R67" s="97" t="str">
        <f>IF(OR($I67=1,AND($I67=0,$L67=1)),中間シート!R67,"")</f>
        <v/>
      </c>
      <c r="S67" s="75" t="str">
        <f t="shared" si="6"/>
        <v/>
      </c>
      <c r="T67" s="73" t="str">
        <f>IF(OR($I67=1,AND($I67=0,$L67=1)),中間シート!T67,"")</f>
        <v/>
      </c>
      <c r="U67" s="75" t="str">
        <f>IF(OR($I67=1,AND($I67=0,$L67=1)),中間シート!U67,"")</f>
        <v/>
      </c>
      <c r="V67" s="75" t="str">
        <f>IF(OR($I67=1,AND($I67=0,$L67=1)),中間シート!V67,"")</f>
        <v/>
      </c>
      <c r="W67" s="75" t="str">
        <f>IF(OR($I67=1,AND($I67=0,$L67=1)),中間シート!W67,"")</f>
        <v/>
      </c>
      <c r="X67" s="75" t="str">
        <f>IF(OR($I67=1,AND($I67=0,$L67=1)),中間シート!X67,"")</f>
        <v/>
      </c>
      <c r="Y67" s="75" t="str">
        <f>IF(OR($I67=1,AND($I67=0,$L67=1)),中間シート!Y67,"")</f>
        <v/>
      </c>
      <c r="Z67" s="75" t="str">
        <f>IF(OR($I67=1,AND($I67=0,$L67=1)),中間シート!Z67,"")</f>
        <v/>
      </c>
      <c r="AA67" s="75" t="str">
        <f>IF(OR($I67=1,AND($I67=0,$L67=1)),中間シート!AA67,"")</f>
        <v/>
      </c>
      <c r="AB67" s="75" t="str">
        <f>IF(OR($I67=1,AND($I67=0,$L67=1)),中間シート!AB67,"")</f>
        <v/>
      </c>
      <c r="AC67" s="75" t="str">
        <f>IF(OR($I67=1,AND($I67=0,$L67=1)),中間シート!AC67,"")</f>
        <v/>
      </c>
      <c r="AD67" s="75" t="str">
        <f>IF(OR($I67=1,AND($I67=0,$L67=1)),中間シート!AD67,"")</f>
        <v/>
      </c>
      <c r="AE67" s="75" t="str">
        <f>IF(OR($I67=1,AND($I67=0,$L67=1)),中間シート!AE67,"")</f>
        <v/>
      </c>
      <c r="AF67" s="75" t="str">
        <f>IF(OR($I67=1,AND($I67=0,$L67=1)),中間シート!AF67,"")</f>
        <v/>
      </c>
      <c r="AG67" s="170"/>
      <c r="AH67" s="75" t="str">
        <f>IF(OR($I67=1,AND($I67=0,$L67=1)),中間シート!AH67,"")</f>
        <v/>
      </c>
      <c r="AI67" s="75" t="str">
        <f>IF(OR($I67=1,AND($I67=0,$L67=1)),中間シート!AI67,"")</f>
        <v/>
      </c>
      <c r="AJ67" s="75" t="str">
        <f>IF(OR($I67=1,AND($I67=0,$L67=1)),中間シート!AJ67,"")</f>
        <v/>
      </c>
      <c r="AK67" s="75" t="str">
        <f>IF(OR($I67=1,AND($I67=0,$L67=1)),中間シート!AK67,"")</f>
        <v/>
      </c>
      <c r="AL67" s="75" t="str">
        <f>IF(OR($I67=1,AND($I67=0,$L67=1)),中間シート!AL67,"")</f>
        <v/>
      </c>
      <c r="AM67" s="75" t="str">
        <f>IF($H67=1,中間シート!AM67,"")</f>
        <v/>
      </c>
      <c r="AN67" s="75" t="str">
        <f>IF($H67=1,中間シート!AN67,"")</f>
        <v/>
      </c>
      <c r="AO67" s="75" t="str">
        <f>IF($H67=1,中間シート!AO67,"")</f>
        <v/>
      </c>
      <c r="AP67" s="170"/>
      <c r="AQ67" s="170"/>
      <c r="AR67" s="75" t="str">
        <f>IF(OR($I67=1,AND($I67=0,$L67=1)),中間シート!AR67,"")</f>
        <v/>
      </c>
      <c r="AS67" s="72"/>
      <c r="AT67" s="72"/>
      <c r="AU67" s="72"/>
      <c r="AV67" s="75" t="str">
        <f>IF(OR($I67=1,AND($I67=0,$L67=1)),中間シート!AS67,"")</f>
        <v/>
      </c>
      <c r="AW67" s="75" t="str">
        <f>IF(OR($I67=1,AND($I67=0,$L67=1)),中間シート!AT67,"")</f>
        <v/>
      </c>
      <c r="AX67" s="75" t="str">
        <f>IF(OR($I67=1,AND($I67=0,$L67=1)),中間シート!AU67,"")</f>
        <v/>
      </c>
      <c r="AY67" s="75" t="str">
        <f>IF(OR($I67=1,AND($I67=0,$L67=1)),中間シート!AV67,"")</f>
        <v/>
      </c>
      <c r="AZ67" s="75" t="str">
        <f>IF(OR($I67=1,AND($I67=0,$L67=1)),中間シート!AW67,"")</f>
        <v/>
      </c>
      <c r="BA67" s="75" t="str">
        <f>IF(OR($I67=1,AND($I67=0,$L67=1)),中間シート!AX67,"")</f>
        <v/>
      </c>
      <c r="BB67" s="75" t="str">
        <f>IF(OR($I67=1,AND($I67=0,$L67=1)),中間シート!AY67,"")</f>
        <v/>
      </c>
      <c r="BC67" s="75" t="str">
        <f>IF(OR($I67=1,AND($I67=0,$L67=1)),中間シート!AZ67,"")</f>
        <v/>
      </c>
      <c r="BD67" s="72"/>
    </row>
    <row r="68" spans="1:56">
      <c r="A68" s="71"/>
      <c r="B68" s="72"/>
      <c r="C68" s="72"/>
      <c r="D68" s="72"/>
      <c r="E68" s="72"/>
      <c r="F68" s="72"/>
      <c r="G68" s="72"/>
      <c r="H68" s="72"/>
      <c r="I68" s="72"/>
      <c r="J68" s="72"/>
      <c r="K68" s="72"/>
      <c r="L68" s="71"/>
      <c r="M68" s="71"/>
      <c r="N68" s="73"/>
      <c r="O68" s="73"/>
      <c r="P68" s="73"/>
      <c r="Q68" s="74"/>
      <c r="R68" s="97" t="str">
        <f>IF(OR($I68=1,AND($I68=0,$L68=1)),中間シート!R68,"")</f>
        <v/>
      </c>
      <c r="S68" s="75" t="str">
        <f t="shared" si="6"/>
        <v/>
      </c>
      <c r="T68" s="73" t="str">
        <f>IF(OR($I68=1,AND($I68=0,$L68=1)),中間シート!T68,"")</f>
        <v/>
      </c>
      <c r="U68" s="75" t="str">
        <f>IF(OR($I68=1,AND($I68=0,$L68=1)),中間シート!U68,"")</f>
        <v/>
      </c>
      <c r="V68" s="75" t="str">
        <f>IF(OR($I68=1,AND($I68=0,$L68=1)),中間シート!V68,"")</f>
        <v/>
      </c>
      <c r="W68" s="75" t="str">
        <f>IF(OR($I68=1,AND($I68=0,$L68=1)),中間シート!W68,"")</f>
        <v/>
      </c>
      <c r="X68" s="75" t="str">
        <f>IF(OR($I68=1,AND($I68=0,$L68=1)),中間シート!X68,"")</f>
        <v/>
      </c>
      <c r="Y68" s="75" t="str">
        <f>IF(OR($I68=1,AND($I68=0,$L68=1)),中間シート!Y68,"")</f>
        <v/>
      </c>
      <c r="Z68" s="75" t="str">
        <f>IF(OR($I68=1,AND($I68=0,$L68=1)),中間シート!Z68,"")</f>
        <v/>
      </c>
      <c r="AA68" s="75" t="str">
        <f>IF(OR($I68=1,AND($I68=0,$L68=1)),中間シート!AA68,"")</f>
        <v/>
      </c>
      <c r="AB68" s="75" t="str">
        <f>IF(OR($I68=1,AND($I68=0,$L68=1)),中間シート!AB68,"")</f>
        <v/>
      </c>
      <c r="AC68" s="75" t="str">
        <f>IF(OR($I68=1,AND($I68=0,$L68=1)),中間シート!AC68,"")</f>
        <v/>
      </c>
      <c r="AD68" s="75" t="str">
        <f>IF(OR($I68=1,AND($I68=0,$L68=1)),中間シート!AD68,"")</f>
        <v/>
      </c>
      <c r="AE68" s="75" t="str">
        <f>IF(OR($I68=1,AND($I68=0,$L68=1)),中間シート!AE68,"")</f>
        <v/>
      </c>
      <c r="AF68" s="75" t="str">
        <f>IF(OR($I68=1,AND($I68=0,$L68=1)),中間シート!AF68,"")</f>
        <v/>
      </c>
      <c r="AG68" s="170"/>
      <c r="AH68" s="75" t="str">
        <f>IF(OR($I68=1,AND($I68=0,$L68=1)),中間シート!AH68,"")</f>
        <v/>
      </c>
      <c r="AI68" s="75" t="str">
        <f>IF(OR($I68=1,AND($I68=0,$L68=1)),中間シート!AI68,"")</f>
        <v/>
      </c>
      <c r="AJ68" s="75" t="str">
        <f>IF(OR($I68=1,AND($I68=0,$L68=1)),中間シート!AJ68,"")</f>
        <v/>
      </c>
      <c r="AK68" s="75" t="str">
        <f>IF(OR($I68=1,AND($I68=0,$L68=1)),中間シート!AK68,"")</f>
        <v/>
      </c>
      <c r="AL68" s="75" t="str">
        <f>IF(OR($I68=1,AND($I68=0,$L68=1)),中間シート!AL68,"")</f>
        <v/>
      </c>
      <c r="AM68" s="75" t="str">
        <f>IF($H68=1,中間シート!AM68,"")</f>
        <v/>
      </c>
      <c r="AN68" s="75" t="str">
        <f>IF($H68=1,中間シート!AN68,"")</f>
        <v/>
      </c>
      <c r="AO68" s="75" t="str">
        <f>IF($H68=1,中間シート!AO68,"")</f>
        <v/>
      </c>
      <c r="AP68" s="170"/>
      <c r="AQ68" s="170"/>
      <c r="AR68" s="75" t="str">
        <f>IF(OR($I68=1,AND($I68=0,$L68=1)),中間シート!AR68,"")</f>
        <v/>
      </c>
      <c r="AS68" s="72"/>
      <c r="AT68" s="72"/>
      <c r="AU68" s="72"/>
      <c r="AV68" s="75" t="str">
        <f>IF(OR($I68=1,AND($I68=0,$L68=1)),中間シート!AS68,"")</f>
        <v/>
      </c>
      <c r="AW68" s="75" t="str">
        <f>IF(OR($I68=1,AND($I68=0,$L68=1)),中間シート!AT68,"")</f>
        <v/>
      </c>
      <c r="AX68" s="75" t="str">
        <f>IF(OR($I68=1,AND($I68=0,$L68=1)),中間シート!AU68,"")</f>
        <v/>
      </c>
      <c r="AY68" s="75" t="str">
        <f>IF(OR($I68=1,AND($I68=0,$L68=1)),中間シート!AV68,"")</f>
        <v/>
      </c>
      <c r="AZ68" s="75" t="str">
        <f>IF(OR($I68=1,AND($I68=0,$L68=1)),中間シート!AW68,"")</f>
        <v/>
      </c>
      <c r="BA68" s="75" t="str">
        <f>IF(OR($I68=1,AND($I68=0,$L68=1)),中間シート!AX68,"")</f>
        <v/>
      </c>
      <c r="BB68" s="75" t="str">
        <f>IF(OR($I68=1,AND($I68=0,$L68=1)),中間シート!AY68,"")</f>
        <v/>
      </c>
      <c r="BC68" s="75" t="str">
        <f>IF(OR($I68=1,AND($I68=0,$L68=1)),中間シート!AZ68,"")</f>
        <v/>
      </c>
      <c r="BD68" s="72"/>
    </row>
    <row r="69" spans="1:56">
      <c r="A69" s="71"/>
      <c r="B69" s="72"/>
      <c r="C69" s="72"/>
      <c r="D69" s="72"/>
      <c r="E69" s="72"/>
      <c r="F69" s="72"/>
      <c r="G69" s="72"/>
      <c r="H69" s="72"/>
      <c r="I69" s="72"/>
      <c r="J69" s="72"/>
      <c r="K69" s="72"/>
      <c r="L69" s="71"/>
      <c r="M69" s="71"/>
      <c r="N69" s="73"/>
      <c r="O69" s="73"/>
      <c r="P69" s="73"/>
      <c r="Q69" s="74"/>
      <c r="R69" s="97" t="str">
        <f>IF(OR($I69=1,AND($I69=0,$L69=1)),中間シート!R69,"")</f>
        <v/>
      </c>
      <c r="S69" s="75" t="str">
        <f t="shared" si="6"/>
        <v/>
      </c>
      <c r="T69" s="73" t="str">
        <f>IF(OR($I69=1,AND($I69=0,$L69=1)),中間シート!T69,"")</f>
        <v/>
      </c>
      <c r="U69" s="75" t="str">
        <f>IF(OR($I69=1,AND($I69=0,$L69=1)),中間シート!U69,"")</f>
        <v/>
      </c>
      <c r="V69" s="75" t="str">
        <f>IF(OR($I69=1,AND($I69=0,$L69=1)),中間シート!V69,"")</f>
        <v/>
      </c>
      <c r="W69" s="75" t="str">
        <f>IF(OR($I69=1,AND($I69=0,$L69=1)),中間シート!W69,"")</f>
        <v/>
      </c>
      <c r="X69" s="75" t="str">
        <f>IF(OR($I69=1,AND($I69=0,$L69=1)),中間シート!X69,"")</f>
        <v/>
      </c>
      <c r="Y69" s="75" t="str">
        <f>IF(OR($I69=1,AND($I69=0,$L69=1)),中間シート!Y69,"")</f>
        <v/>
      </c>
      <c r="Z69" s="75" t="str">
        <f>IF(OR($I69=1,AND($I69=0,$L69=1)),中間シート!Z69,"")</f>
        <v/>
      </c>
      <c r="AA69" s="75" t="str">
        <f>IF(OR($I69=1,AND($I69=0,$L69=1)),中間シート!AA69,"")</f>
        <v/>
      </c>
      <c r="AB69" s="75" t="str">
        <f>IF(OR($I69=1,AND($I69=0,$L69=1)),中間シート!AB69,"")</f>
        <v/>
      </c>
      <c r="AC69" s="75" t="str">
        <f>IF(OR($I69=1,AND($I69=0,$L69=1)),中間シート!AC69,"")</f>
        <v/>
      </c>
      <c r="AD69" s="75" t="str">
        <f>IF(OR($I69=1,AND($I69=0,$L69=1)),中間シート!AD69,"")</f>
        <v/>
      </c>
      <c r="AE69" s="75" t="str">
        <f>IF(OR($I69=1,AND($I69=0,$L69=1)),中間シート!AE69,"")</f>
        <v/>
      </c>
      <c r="AF69" s="75" t="str">
        <f>IF(OR($I69=1,AND($I69=0,$L69=1)),中間シート!AF69,"")</f>
        <v/>
      </c>
      <c r="AG69" s="170"/>
      <c r="AH69" s="75" t="str">
        <f>IF(OR($I69=1,AND($I69=0,$L69=1)),中間シート!AH69,"")</f>
        <v/>
      </c>
      <c r="AI69" s="75" t="str">
        <f>IF(OR($I69=1,AND($I69=0,$L69=1)),中間シート!AI69,"")</f>
        <v/>
      </c>
      <c r="AJ69" s="75" t="str">
        <f>IF(OR($I69=1,AND($I69=0,$L69=1)),中間シート!AJ69,"")</f>
        <v/>
      </c>
      <c r="AK69" s="75" t="str">
        <f>IF(OR($I69=1,AND($I69=0,$L69=1)),中間シート!AK69,"")</f>
        <v/>
      </c>
      <c r="AL69" s="75" t="str">
        <f>IF(OR($I69=1,AND($I69=0,$L69=1)),中間シート!AL69,"")</f>
        <v/>
      </c>
      <c r="AM69" s="75" t="str">
        <f>IF($H69=1,中間シート!AM69,"")</f>
        <v/>
      </c>
      <c r="AN69" s="75" t="str">
        <f>IF($H69=1,中間シート!AN69,"")</f>
        <v/>
      </c>
      <c r="AO69" s="75" t="str">
        <f>IF($H69=1,中間シート!AO69,"")</f>
        <v/>
      </c>
      <c r="AP69" s="170"/>
      <c r="AQ69" s="170"/>
      <c r="AR69" s="75" t="str">
        <f>IF(OR($I69=1,AND($I69=0,$L69=1)),中間シート!AR69,"")</f>
        <v/>
      </c>
      <c r="AS69" s="72"/>
      <c r="AT69" s="72"/>
      <c r="AU69" s="72"/>
      <c r="AV69" s="75" t="str">
        <f>IF(OR($I69=1,AND($I69=0,$L69=1)),中間シート!AS69,"")</f>
        <v/>
      </c>
      <c r="AW69" s="75" t="str">
        <f>IF(OR($I69=1,AND($I69=0,$L69=1)),中間シート!AT69,"")</f>
        <v/>
      </c>
      <c r="AX69" s="75" t="str">
        <f>IF(OR($I69=1,AND($I69=0,$L69=1)),中間シート!AU69,"")</f>
        <v/>
      </c>
      <c r="AY69" s="75" t="str">
        <f>IF(OR($I69=1,AND($I69=0,$L69=1)),中間シート!AV69,"")</f>
        <v/>
      </c>
      <c r="AZ69" s="75" t="str">
        <f>IF(OR($I69=1,AND($I69=0,$L69=1)),中間シート!AW69,"")</f>
        <v/>
      </c>
      <c r="BA69" s="75" t="str">
        <f>IF(OR($I69=1,AND($I69=0,$L69=1)),中間シート!AX69,"")</f>
        <v/>
      </c>
      <c r="BB69" s="75" t="str">
        <f>IF(OR($I69=1,AND($I69=0,$L69=1)),中間シート!AY69,"")</f>
        <v/>
      </c>
      <c r="BC69" s="75" t="str">
        <f>IF(OR($I69=1,AND($I69=0,$L69=1)),中間シート!AZ69,"")</f>
        <v/>
      </c>
      <c r="BD69" s="72"/>
    </row>
    <row r="70" spans="1:56">
      <c r="A70" s="71"/>
      <c r="B70" s="72"/>
      <c r="C70" s="72"/>
      <c r="D70" s="72"/>
      <c r="E70" s="72"/>
      <c r="F70" s="72"/>
      <c r="G70" s="72"/>
      <c r="H70" s="72"/>
      <c r="I70" s="72"/>
      <c r="J70" s="72"/>
      <c r="K70" s="72"/>
      <c r="L70" s="71"/>
      <c r="M70" s="71"/>
      <c r="N70" s="73"/>
      <c r="O70" s="73"/>
      <c r="P70" s="73"/>
      <c r="Q70" s="74"/>
      <c r="R70" s="97" t="str">
        <f>IF(OR($I70=1,AND($I70=0,$L70=1)),中間シート!R70,"")</f>
        <v/>
      </c>
      <c r="S70" s="75" t="str">
        <f t="shared" si="6"/>
        <v/>
      </c>
      <c r="T70" s="73" t="str">
        <f>IF(OR($I70=1,AND($I70=0,$L70=1)),中間シート!T70,"")</f>
        <v/>
      </c>
      <c r="U70" s="75" t="str">
        <f>IF(OR($I70=1,AND($I70=0,$L70=1)),中間シート!U70,"")</f>
        <v/>
      </c>
      <c r="V70" s="75" t="str">
        <f>IF(OR($I70=1,AND($I70=0,$L70=1)),中間シート!V70,"")</f>
        <v/>
      </c>
      <c r="W70" s="75" t="str">
        <f>IF(OR($I70=1,AND($I70=0,$L70=1)),中間シート!W70,"")</f>
        <v/>
      </c>
      <c r="X70" s="75" t="str">
        <f>IF(OR($I70=1,AND($I70=0,$L70=1)),中間シート!X70,"")</f>
        <v/>
      </c>
      <c r="Y70" s="75" t="str">
        <f>IF(OR($I70=1,AND($I70=0,$L70=1)),中間シート!Y70,"")</f>
        <v/>
      </c>
      <c r="Z70" s="75" t="str">
        <f>IF(OR($I70=1,AND($I70=0,$L70=1)),中間シート!Z70,"")</f>
        <v/>
      </c>
      <c r="AA70" s="75" t="str">
        <f>IF(OR($I70=1,AND($I70=0,$L70=1)),中間シート!AA70,"")</f>
        <v/>
      </c>
      <c r="AB70" s="75" t="str">
        <f>IF(OR($I70=1,AND($I70=0,$L70=1)),中間シート!AB70,"")</f>
        <v/>
      </c>
      <c r="AC70" s="75" t="str">
        <f>IF(OR($I70=1,AND($I70=0,$L70=1)),中間シート!AC70,"")</f>
        <v/>
      </c>
      <c r="AD70" s="75" t="str">
        <f>IF(OR($I70=1,AND($I70=0,$L70=1)),中間シート!AD70,"")</f>
        <v/>
      </c>
      <c r="AE70" s="75" t="str">
        <f>IF(OR($I70=1,AND($I70=0,$L70=1)),中間シート!AE70,"")</f>
        <v/>
      </c>
      <c r="AF70" s="75" t="str">
        <f>IF(OR($I70=1,AND($I70=0,$L70=1)),中間シート!AF70,"")</f>
        <v/>
      </c>
      <c r="AG70" s="170"/>
      <c r="AH70" s="75" t="str">
        <f>IF(OR($I70=1,AND($I70=0,$L70=1)),中間シート!AH70,"")</f>
        <v/>
      </c>
      <c r="AI70" s="75" t="str">
        <f>IF(OR($I70=1,AND($I70=0,$L70=1)),中間シート!AI70,"")</f>
        <v/>
      </c>
      <c r="AJ70" s="75" t="str">
        <f>IF(OR($I70=1,AND($I70=0,$L70=1)),中間シート!AJ70,"")</f>
        <v/>
      </c>
      <c r="AK70" s="75" t="str">
        <f>IF(OR($I70=1,AND($I70=0,$L70=1)),中間シート!AK70,"")</f>
        <v/>
      </c>
      <c r="AL70" s="75" t="str">
        <f>IF(OR($I70=1,AND($I70=0,$L70=1)),中間シート!AL70,"")</f>
        <v/>
      </c>
      <c r="AM70" s="75" t="str">
        <f>IF($H70=1,中間シート!AM70,"")</f>
        <v/>
      </c>
      <c r="AN70" s="75" t="str">
        <f>IF($H70=1,中間シート!AN70,"")</f>
        <v/>
      </c>
      <c r="AO70" s="75" t="str">
        <f>IF($H70=1,中間シート!AO70,"")</f>
        <v/>
      </c>
      <c r="AP70" s="170"/>
      <c r="AQ70" s="170"/>
      <c r="AR70" s="75" t="str">
        <f>IF(OR($I70=1,AND($I70=0,$L70=1)),中間シート!AR70,"")</f>
        <v/>
      </c>
      <c r="AS70" s="72"/>
      <c r="AT70" s="72"/>
      <c r="AU70" s="72"/>
      <c r="AV70" s="75" t="str">
        <f>IF(OR($I70=1,AND($I70=0,$L70=1)),中間シート!AS70,"")</f>
        <v/>
      </c>
      <c r="AW70" s="75" t="str">
        <f>IF(OR($I70=1,AND($I70=0,$L70=1)),中間シート!AT70,"")</f>
        <v/>
      </c>
      <c r="AX70" s="75" t="str">
        <f>IF(OR($I70=1,AND($I70=0,$L70=1)),中間シート!AU70,"")</f>
        <v/>
      </c>
      <c r="AY70" s="75" t="str">
        <f>IF(OR($I70=1,AND($I70=0,$L70=1)),中間シート!AV70,"")</f>
        <v/>
      </c>
      <c r="AZ70" s="75" t="str">
        <f>IF(OR($I70=1,AND($I70=0,$L70=1)),中間シート!AW70,"")</f>
        <v/>
      </c>
      <c r="BA70" s="75" t="str">
        <f>IF(OR($I70=1,AND($I70=0,$L70=1)),中間シート!AX70,"")</f>
        <v/>
      </c>
      <c r="BB70" s="75" t="str">
        <f>IF(OR($I70=1,AND($I70=0,$L70=1)),中間シート!AY70,"")</f>
        <v/>
      </c>
      <c r="BC70" s="75" t="str">
        <f>IF(OR($I70=1,AND($I70=0,$L70=1)),中間シート!AZ70,"")</f>
        <v/>
      </c>
      <c r="BD70" s="72"/>
    </row>
    <row r="71" spans="1:56">
      <c r="A71" s="71"/>
      <c r="B71" s="72"/>
      <c r="C71" s="72"/>
      <c r="D71" s="72"/>
      <c r="E71" s="72"/>
      <c r="F71" s="72"/>
      <c r="G71" s="72"/>
      <c r="H71" s="72"/>
      <c r="I71" s="72"/>
      <c r="J71" s="72"/>
      <c r="K71" s="72"/>
      <c r="L71" s="71"/>
      <c r="M71" s="71"/>
      <c r="N71" s="73"/>
      <c r="O71" s="73"/>
      <c r="P71" s="73"/>
      <c r="Q71" s="74"/>
      <c r="R71" s="97" t="str">
        <f>IF(OR($I71=1,AND($I71=0,$L71=1)),中間シート!R71,"")</f>
        <v/>
      </c>
      <c r="S71" s="75" t="str">
        <f t="shared" si="6"/>
        <v/>
      </c>
      <c r="T71" s="73" t="str">
        <f>IF(OR($I71=1,AND($I71=0,$L71=1)),中間シート!T71,"")</f>
        <v/>
      </c>
      <c r="U71" s="75" t="str">
        <f>IF(OR($I71=1,AND($I71=0,$L71=1)),中間シート!U71,"")</f>
        <v/>
      </c>
      <c r="V71" s="75" t="str">
        <f>IF(OR($I71=1,AND($I71=0,$L71=1)),中間シート!V71,"")</f>
        <v/>
      </c>
      <c r="W71" s="75" t="str">
        <f>IF(OR($I71=1,AND($I71=0,$L71=1)),中間シート!W71,"")</f>
        <v/>
      </c>
      <c r="X71" s="75" t="str">
        <f>IF(OR($I71=1,AND($I71=0,$L71=1)),中間シート!X71,"")</f>
        <v/>
      </c>
      <c r="Y71" s="75" t="str">
        <f>IF(OR($I71=1,AND($I71=0,$L71=1)),中間シート!Y71,"")</f>
        <v/>
      </c>
      <c r="Z71" s="75" t="str">
        <f>IF(OR($I71=1,AND($I71=0,$L71=1)),中間シート!Z71,"")</f>
        <v/>
      </c>
      <c r="AA71" s="75" t="str">
        <f>IF(OR($I71=1,AND($I71=0,$L71=1)),中間シート!AA71,"")</f>
        <v/>
      </c>
      <c r="AB71" s="75" t="str">
        <f>IF(OR($I71=1,AND($I71=0,$L71=1)),中間シート!AB71,"")</f>
        <v/>
      </c>
      <c r="AC71" s="75" t="str">
        <f>IF(OR($I71=1,AND($I71=0,$L71=1)),中間シート!AC71,"")</f>
        <v/>
      </c>
      <c r="AD71" s="75" t="str">
        <f>IF(OR($I71=1,AND($I71=0,$L71=1)),中間シート!AD71,"")</f>
        <v/>
      </c>
      <c r="AE71" s="75" t="str">
        <f>IF(OR($I71=1,AND($I71=0,$L71=1)),中間シート!AE71,"")</f>
        <v/>
      </c>
      <c r="AF71" s="75" t="str">
        <f>IF(OR($I71=1,AND($I71=0,$L71=1)),中間シート!AF71,"")</f>
        <v/>
      </c>
      <c r="AG71" s="170"/>
      <c r="AH71" s="75" t="str">
        <f>IF(OR($I71=1,AND($I71=0,$L71=1)),中間シート!AH71,"")</f>
        <v/>
      </c>
      <c r="AI71" s="75" t="str">
        <f>IF(OR($I71=1,AND($I71=0,$L71=1)),中間シート!AI71,"")</f>
        <v/>
      </c>
      <c r="AJ71" s="75" t="str">
        <f>IF(OR($I71=1,AND($I71=0,$L71=1)),中間シート!AJ71,"")</f>
        <v/>
      </c>
      <c r="AK71" s="75" t="str">
        <f>IF(OR($I71=1,AND($I71=0,$L71=1)),中間シート!AK71,"")</f>
        <v/>
      </c>
      <c r="AL71" s="75" t="str">
        <f>IF(OR($I71=1,AND($I71=0,$L71=1)),中間シート!AL71,"")</f>
        <v/>
      </c>
      <c r="AM71" s="75" t="str">
        <f>IF($H71=1,中間シート!AM71,"")</f>
        <v/>
      </c>
      <c r="AN71" s="75" t="str">
        <f>IF($H71=1,中間シート!AN71,"")</f>
        <v/>
      </c>
      <c r="AO71" s="75" t="str">
        <f>IF($H71=1,中間シート!AO71,"")</f>
        <v/>
      </c>
      <c r="AP71" s="170"/>
      <c r="AQ71" s="170"/>
      <c r="AR71" s="75" t="str">
        <f>IF(OR($I71=1,AND($I71=0,$L71=1)),中間シート!AR71,"")</f>
        <v/>
      </c>
      <c r="AS71" s="72"/>
      <c r="AT71" s="72"/>
      <c r="AU71" s="72"/>
      <c r="AV71" s="75" t="str">
        <f>IF(OR($I71=1,AND($I71=0,$L71=1)),中間シート!AS71,"")</f>
        <v/>
      </c>
      <c r="AW71" s="75" t="str">
        <f>IF(OR($I71=1,AND($I71=0,$L71=1)),中間シート!AT71,"")</f>
        <v/>
      </c>
      <c r="AX71" s="75" t="str">
        <f>IF(OR($I71=1,AND($I71=0,$L71=1)),中間シート!AU71,"")</f>
        <v/>
      </c>
      <c r="AY71" s="75" t="str">
        <f>IF(OR($I71=1,AND($I71=0,$L71=1)),中間シート!AV71,"")</f>
        <v/>
      </c>
      <c r="AZ71" s="75" t="str">
        <f>IF(OR($I71=1,AND($I71=0,$L71=1)),中間シート!AW71,"")</f>
        <v/>
      </c>
      <c r="BA71" s="75" t="str">
        <f>IF(OR($I71=1,AND($I71=0,$L71=1)),中間シート!AX71,"")</f>
        <v/>
      </c>
      <c r="BB71" s="75" t="str">
        <f>IF(OR($I71=1,AND($I71=0,$L71=1)),中間シート!AY71,"")</f>
        <v/>
      </c>
      <c r="BC71" s="75" t="str">
        <f>IF(OR($I71=1,AND($I71=0,$L71=1)),中間シート!AZ71,"")</f>
        <v/>
      </c>
      <c r="BD71" s="72"/>
    </row>
    <row r="72" spans="1:56">
      <c r="A72" s="71">
        <f>中間シート!A55</f>
        <v>50</v>
      </c>
      <c r="B72" s="72"/>
      <c r="C72" s="72"/>
      <c r="D72" s="72"/>
      <c r="E72" s="72"/>
      <c r="F72" s="72"/>
      <c r="G72" s="72"/>
      <c r="H72" s="72"/>
      <c r="I72" s="72"/>
      <c r="J72" s="72"/>
      <c r="K72" s="72"/>
      <c r="L72" s="71"/>
      <c r="M72" s="71"/>
      <c r="N72" s="73"/>
      <c r="O72" s="73"/>
      <c r="P72" s="73"/>
      <c r="Q72" s="74"/>
      <c r="R72" s="97" t="str">
        <f>IF(OR($I72=1,AND($I72=0,$L72=1)),中間シート!R72,"")</f>
        <v/>
      </c>
      <c r="S72" s="75" t="str">
        <f t="shared" si="6"/>
        <v/>
      </c>
      <c r="T72" s="73" t="str">
        <f>IF(OR($I72=1,AND($I72=0,$L72=1)),中間シート!T72,"")</f>
        <v/>
      </c>
      <c r="U72" s="75" t="str">
        <f>IF(OR($I72=1,AND($I72=0,$L72=1)),中間シート!U72,"")</f>
        <v/>
      </c>
      <c r="V72" s="75" t="str">
        <f>IF(OR($I72=1,AND($I72=0,$L72=1)),中間シート!V72,"")</f>
        <v/>
      </c>
      <c r="W72" s="75" t="str">
        <f>IF(OR($I72=1,AND($I72=0,$L72=1)),中間シート!W72,"")</f>
        <v/>
      </c>
      <c r="X72" s="75" t="str">
        <f>IF(OR($I72=1,AND($I72=0,$L72=1)),中間シート!X72,"")</f>
        <v/>
      </c>
      <c r="Y72" s="75" t="str">
        <f>IF(OR($I72=1,AND($I72=0,$L72=1)),中間シート!Y72,"")</f>
        <v/>
      </c>
      <c r="Z72" s="75" t="str">
        <f>IF(OR($I72=1,AND($I72=0,$L72=1)),中間シート!Z72,"")</f>
        <v/>
      </c>
      <c r="AA72" s="75" t="str">
        <f>IF(OR($I72=1,AND($I72=0,$L72=1)),中間シート!AA72,"")</f>
        <v/>
      </c>
      <c r="AB72" s="75" t="str">
        <f>IF(OR($I72=1,AND($I72=0,$L72=1)),中間シート!AB72,"")</f>
        <v/>
      </c>
      <c r="AC72" s="75" t="str">
        <f>IF(OR($I72=1,AND($I72=0,$L72=1)),中間シート!AC72,"")</f>
        <v/>
      </c>
      <c r="AD72" s="75" t="str">
        <f>IF(OR($I72=1,AND($I72=0,$L72=1)),中間シート!AD72,"")</f>
        <v/>
      </c>
      <c r="AE72" s="75" t="str">
        <f>IF(OR($I72=1,AND($I72=0,$L72=1)),中間シート!AE72,"")</f>
        <v/>
      </c>
      <c r="AF72" s="75" t="str">
        <f>IF(OR($I72=1,AND($I72=0,$L72=1)),中間シート!AF72,"")</f>
        <v/>
      </c>
      <c r="AG72" s="170"/>
      <c r="AH72" s="75" t="str">
        <f>IF(OR($I72=1,AND($I72=0,$L72=1)),中間シート!AH72,"")</f>
        <v/>
      </c>
      <c r="AI72" s="75" t="str">
        <f>IF(OR($I72=1,AND($I72=0,$L72=1)),中間シート!AI72,"")</f>
        <v/>
      </c>
      <c r="AJ72" s="75" t="str">
        <f>IF(OR($I72=1,AND($I72=0,$L72=1)),中間シート!AJ72,"")</f>
        <v/>
      </c>
      <c r="AK72" s="75" t="str">
        <f>IF(OR($I72=1,AND($I72=0,$L72=1)),中間シート!AK72,"")</f>
        <v/>
      </c>
      <c r="AL72" s="75" t="str">
        <f>IF(OR($I72=1,AND($I72=0,$L72=1)),中間シート!AL72,"")</f>
        <v/>
      </c>
      <c r="AM72" s="75" t="str">
        <f>IF($H72=1,中間シート!AM72,"")</f>
        <v/>
      </c>
      <c r="AN72" s="75" t="str">
        <f>IF($H72=1,中間シート!AN72,"")</f>
        <v/>
      </c>
      <c r="AO72" s="75" t="str">
        <f>IF($H72=1,中間シート!AO72,"")</f>
        <v/>
      </c>
      <c r="AP72" s="170"/>
      <c r="AQ72" s="170"/>
      <c r="AR72" s="75" t="str">
        <f>IF(OR($I72=1,AND($I72=0,$L72=1)),中間シート!AR72,"")</f>
        <v/>
      </c>
      <c r="AS72" s="72"/>
      <c r="AT72" s="72"/>
      <c r="AU72" s="72"/>
      <c r="AV72" s="75" t="str">
        <f>IF(OR($I72=1,AND($I72=0,$L72=1)),中間シート!AS72,"")</f>
        <v/>
      </c>
      <c r="AW72" s="75" t="str">
        <f>IF(OR($I72=1,AND($I72=0,$L72=1)),中間シート!AT72,"")</f>
        <v/>
      </c>
      <c r="AX72" s="75" t="str">
        <f>IF(OR($I72=1,AND($I72=0,$L72=1)),中間シート!AU72,"")</f>
        <v/>
      </c>
      <c r="AY72" s="75" t="str">
        <f>IF(OR($I72=1,AND($I72=0,$L72=1)),中間シート!AV72,"")</f>
        <v/>
      </c>
      <c r="AZ72" s="75" t="str">
        <f>IF(OR($I72=1,AND($I72=0,$L72=1)),中間シート!AW72,"")</f>
        <v/>
      </c>
      <c r="BA72" s="75" t="str">
        <f>IF(OR($I72=1,AND($I72=0,$L72=1)),中間シート!AX72,"")</f>
        <v/>
      </c>
      <c r="BB72" s="75" t="str">
        <f>IF(OR($I72=1,AND($I72=0,$L72=1)),中間シート!AY72,"")</f>
        <v/>
      </c>
      <c r="BC72" s="75" t="str">
        <f>IF(OR($I72=1,AND($I72=0,$L72=1)),中間シート!AZ72,"")</f>
        <v/>
      </c>
      <c r="BD72" s="72"/>
    </row>
    <row r="73" spans="1:56">
      <c r="A73" s="71"/>
      <c r="B73" s="72"/>
      <c r="C73" s="72"/>
      <c r="D73" s="72"/>
      <c r="E73" s="72"/>
      <c r="F73" s="72"/>
      <c r="G73" s="72"/>
      <c r="H73" s="72"/>
      <c r="I73" s="72"/>
      <c r="J73" s="72"/>
      <c r="K73" s="72"/>
      <c r="L73" s="71"/>
      <c r="M73" s="71"/>
      <c r="N73" s="73"/>
      <c r="O73" s="73"/>
      <c r="P73" s="73"/>
      <c r="Q73" s="74"/>
      <c r="R73" s="97" t="str">
        <f>IF(OR($I73=1,AND($I73=0,$L73=1)),中間シート!R73,"")</f>
        <v/>
      </c>
      <c r="S73" s="75" t="str">
        <f t="shared" si="6"/>
        <v/>
      </c>
      <c r="T73" s="73" t="str">
        <f>IF(OR($I73=1,AND($I73=0,$L73=1)),中間シート!T73,"")</f>
        <v/>
      </c>
      <c r="U73" s="75" t="str">
        <f>IF(OR($I73=1,AND($I73=0,$L73=1)),中間シート!U73,"")</f>
        <v/>
      </c>
      <c r="V73" s="75" t="str">
        <f>IF(OR($I73=1,AND($I73=0,$L73=1)),中間シート!V73,"")</f>
        <v/>
      </c>
      <c r="W73" s="75" t="str">
        <f>IF(OR($I73=1,AND($I73=0,$L73=1)),中間シート!W73,"")</f>
        <v/>
      </c>
      <c r="X73" s="75" t="str">
        <f>IF(OR($I73=1,AND($I73=0,$L73=1)),中間シート!X73,"")</f>
        <v/>
      </c>
      <c r="Y73" s="75" t="str">
        <f>IF(OR($I73=1,AND($I73=0,$L73=1)),中間シート!Y73,"")</f>
        <v/>
      </c>
      <c r="Z73" s="75" t="str">
        <f>IF(OR($I73=1,AND($I73=0,$L73=1)),中間シート!Z73,"")</f>
        <v/>
      </c>
      <c r="AA73" s="75" t="str">
        <f>IF(OR($I73=1,AND($I73=0,$L73=1)),中間シート!AA73,"")</f>
        <v/>
      </c>
      <c r="AB73" s="75" t="str">
        <f>IF(OR($I73=1,AND($I73=0,$L73=1)),中間シート!AB73,"")</f>
        <v/>
      </c>
      <c r="AC73" s="75" t="str">
        <f>IF(OR($I73=1,AND($I73=0,$L73=1)),中間シート!AC73,"")</f>
        <v/>
      </c>
      <c r="AD73" s="75" t="str">
        <f>IF(OR($I73=1,AND($I73=0,$L73=1)),中間シート!AD73,"")</f>
        <v/>
      </c>
      <c r="AE73" s="75" t="str">
        <f>IF(OR($I73=1,AND($I73=0,$L73=1)),中間シート!AE73,"")</f>
        <v/>
      </c>
      <c r="AF73" s="75" t="str">
        <f>IF(OR($I73=1,AND($I73=0,$L73=1)),中間シート!AF73,"")</f>
        <v/>
      </c>
      <c r="AG73" s="170"/>
      <c r="AH73" s="75" t="str">
        <f>IF(OR($I73=1,AND($I73=0,$L73=1)),中間シート!AH73,"")</f>
        <v/>
      </c>
      <c r="AI73" s="75" t="str">
        <f>IF(OR($I73=1,AND($I73=0,$L73=1)),中間シート!AI73,"")</f>
        <v/>
      </c>
      <c r="AJ73" s="75" t="str">
        <f>IF(OR($I73=1,AND($I73=0,$L73=1)),中間シート!AJ73,"")</f>
        <v/>
      </c>
      <c r="AK73" s="75" t="str">
        <f>IF(OR($I73=1,AND($I73=0,$L73=1)),中間シート!AK73,"")</f>
        <v/>
      </c>
      <c r="AL73" s="75" t="str">
        <f>IF(OR($I73=1,AND($I73=0,$L73=1)),中間シート!AL73,"")</f>
        <v/>
      </c>
      <c r="AM73" s="75" t="str">
        <f>IF($H73=1,中間シート!AM73,"")</f>
        <v/>
      </c>
      <c r="AN73" s="75" t="str">
        <f>IF($H73=1,中間シート!AN73,"")</f>
        <v/>
      </c>
      <c r="AO73" s="75" t="str">
        <f>IF($H73=1,中間シート!AO73,"")</f>
        <v/>
      </c>
      <c r="AP73" s="170"/>
      <c r="AQ73" s="170"/>
      <c r="AR73" s="75" t="str">
        <f>IF(OR($I73=1,AND($I73=0,$L73=1)),中間シート!AR73,"")</f>
        <v/>
      </c>
      <c r="AS73" s="72"/>
      <c r="AT73" s="72"/>
      <c r="AU73" s="72"/>
      <c r="AV73" s="75" t="str">
        <f>IF(OR($I73=1,AND($I73=0,$L73=1)),中間シート!AS73,"")</f>
        <v/>
      </c>
      <c r="AW73" s="75" t="str">
        <f>IF(OR($I73=1,AND($I73=0,$L73=1)),中間シート!AT73,"")</f>
        <v/>
      </c>
      <c r="AX73" s="75" t="str">
        <f>IF(OR($I73=1,AND($I73=0,$L73=1)),中間シート!AU73,"")</f>
        <v/>
      </c>
      <c r="AY73" s="75" t="str">
        <f>IF(OR($I73=1,AND($I73=0,$L73=1)),中間シート!AV73,"")</f>
        <v/>
      </c>
      <c r="AZ73" s="75" t="str">
        <f>IF(OR($I73=1,AND($I73=0,$L73=1)),中間シート!AW73,"")</f>
        <v/>
      </c>
      <c r="BA73" s="75" t="str">
        <f>IF(OR($I73=1,AND($I73=0,$L73=1)),中間シート!AX73,"")</f>
        <v/>
      </c>
      <c r="BB73" s="75" t="str">
        <f>IF(OR($I73=1,AND($I73=0,$L73=1)),中間シート!AY73,"")</f>
        <v/>
      </c>
      <c r="BC73" s="75" t="str">
        <f>IF(OR($I73=1,AND($I73=0,$L73=1)),中間シート!AZ73,"")</f>
        <v/>
      </c>
      <c r="BD73" s="72"/>
    </row>
    <row r="74" spans="1:56">
      <c r="A74" s="71"/>
      <c r="B74" s="72"/>
      <c r="C74" s="72"/>
      <c r="D74" s="72"/>
      <c r="E74" s="72"/>
      <c r="F74" s="72"/>
      <c r="G74" s="72"/>
      <c r="H74" s="72"/>
      <c r="I74" s="72"/>
      <c r="J74" s="72"/>
      <c r="K74" s="72"/>
      <c r="L74" s="71"/>
      <c r="M74" s="71"/>
      <c r="N74" s="73"/>
      <c r="O74" s="73"/>
      <c r="P74" s="73"/>
      <c r="Q74" s="74"/>
      <c r="R74" s="97" t="str">
        <f>IF(OR($I74=1,AND($I74=0,$L74=1)),中間シート!R74,"")</f>
        <v/>
      </c>
      <c r="S74" s="75" t="str">
        <f t="shared" si="6"/>
        <v/>
      </c>
      <c r="T74" s="73" t="str">
        <f>IF(OR($I74=1,AND($I74=0,$L74=1)),中間シート!T74,"")</f>
        <v/>
      </c>
      <c r="U74" s="75" t="str">
        <f>IF(OR($I74=1,AND($I74=0,$L74=1)),中間シート!U74,"")</f>
        <v/>
      </c>
      <c r="V74" s="75" t="str">
        <f>IF(OR($I74=1,AND($I74=0,$L74=1)),中間シート!V74,"")</f>
        <v/>
      </c>
      <c r="W74" s="75" t="str">
        <f>IF(OR($I74=1,AND($I74=0,$L74=1)),中間シート!W74,"")</f>
        <v/>
      </c>
      <c r="X74" s="75" t="str">
        <f>IF(OR($I74=1,AND($I74=0,$L74=1)),中間シート!X74,"")</f>
        <v/>
      </c>
      <c r="Y74" s="75" t="str">
        <f>IF(OR($I74=1,AND($I74=0,$L74=1)),中間シート!Y74,"")</f>
        <v/>
      </c>
      <c r="Z74" s="75" t="str">
        <f>IF(OR($I74=1,AND($I74=0,$L74=1)),中間シート!Z74,"")</f>
        <v/>
      </c>
      <c r="AA74" s="75" t="str">
        <f>IF(OR($I74=1,AND($I74=0,$L74=1)),中間シート!AA74,"")</f>
        <v/>
      </c>
      <c r="AB74" s="75" t="str">
        <f>IF(OR($I74=1,AND($I74=0,$L74=1)),中間シート!AB74,"")</f>
        <v/>
      </c>
      <c r="AC74" s="75" t="str">
        <f>IF(OR($I74=1,AND($I74=0,$L74=1)),中間シート!AC74,"")</f>
        <v/>
      </c>
      <c r="AD74" s="75" t="str">
        <f>IF(OR($I74=1,AND($I74=0,$L74=1)),中間シート!AD74,"")</f>
        <v/>
      </c>
      <c r="AE74" s="75" t="str">
        <f>IF(OR($I74=1,AND($I74=0,$L74=1)),中間シート!AE74,"")</f>
        <v/>
      </c>
      <c r="AF74" s="75" t="str">
        <f>IF(OR($I74=1,AND($I74=0,$L74=1)),中間シート!AF74,"")</f>
        <v/>
      </c>
      <c r="AG74" s="170"/>
      <c r="AH74" s="75" t="str">
        <f>IF(OR($I74=1,AND($I74=0,$L74=1)),中間シート!AH74,"")</f>
        <v/>
      </c>
      <c r="AI74" s="75" t="str">
        <f>IF(OR($I74=1,AND($I74=0,$L74=1)),中間シート!AI74,"")</f>
        <v/>
      </c>
      <c r="AJ74" s="75" t="str">
        <f>IF(OR($I74=1,AND($I74=0,$L74=1)),中間シート!AJ74,"")</f>
        <v/>
      </c>
      <c r="AK74" s="75" t="str">
        <f>IF(OR($I74=1,AND($I74=0,$L74=1)),中間シート!AK74,"")</f>
        <v/>
      </c>
      <c r="AL74" s="75" t="str">
        <f>IF(OR($I74=1,AND($I74=0,$L74=1)),中間シート!AL74,"")</f>
        <v/>
      </c>
      <c r="AM74" s="75" t="str">
        <f>IF($H74=1,中間シート!AM74,"")</f>
        <v/>
      </c>
      <c r="AN74" s="75" t="str">
        <f>IF($H74=1,中間シート!AN74,"")</f>
        <v/>
      </c>
      <c r="AO74" s="75" t="str">
        <f>IF($H74=1,中間シート!AO74,"")</f>
        <v/>
      </c>
      <c r="AP74" s="170"/>
      <c r="AQ74" s="170"/>
      <c r="AR74" s="75" t="str">
        <f>IF(OR($I74=1,AND($I74=0,$L74=1)),中間シート!AR74,"")</f>
        <v/>
      </c>
      <c r="AS74" s="72"/>
      <c r="AT74" s="72"/>
      <c r="AU74" s="72"/>
      <c r="AV74" s="75" t="str">
        <f>IF(OR($I74=1,AND($I74=0,$L74=1)),中間シート!AS74,"")</f>
        <v/>
      </c>
      <c r="AW74" s="75" t="str">
        <f>IF(OR($I74=1,AND($I74=0,$L74=1)),中間シート!AT74,"")</f>
        <v/>
      </c>
      <c r="AX74" s="75" t="str">
        <f>IF(OR($I74=1,AND($I74=0,$L74=1)),中間シート!AU74,"")</f>
        <v/>
      </c>
      <c r="AY74" s="75" t="str">
        <f>IF(OR($I74=1,AND($I74=0,$L74=1)),中間シート!AV74,"")</f>
        <v/>
      </c>
      <c r="AZ74" s="75" t="str">
        <f>IF(OR($I74=1,AND($I74=0,$L74=1)),中間シート!AW74,"")</f>
        <v/>
      </c>
      <c r="BA74" s="75" t="str">
        <f>IF(OR($I74=1,AND($I74=0,$L74=1)),中間シート!AX74,"")</f>
        <v/>
      </c>
      <c r="BB74" s="75" t="str">
        <f>IF(OR($I74=1,AND($I74=0,$L74=1)),中間シート!AY74,"")</f>
        <v/>
      </c>
      <c r="BC74" s="75" t="str">
        <f>IF(OR($I74=1,AND($I74=0,$L74=1)),中間シート!AZ74,"")</f>
        <v/>
      </c>
      <c r="BD74" s="72"/>
    </row>
    <row r="75" spans="1:56">
      <c r="A75" s="71"/>
      <c r="B75" s="72"/>
      <c r="C75" s="72"/>
      <c r="D75" s="72"/>
      <c r="E75" s="72"/>
      <c r="F75" s="72"/>
      <c r="G75" s="72"/>
      <c r="H75" s="72"/>
      <c r="I75" s="72"/>
      <c r="J75" s="72"/>
      <c r="K75" s="72"/>
      <c r="L75" s="71"/>
      <c r="M75" s="71"/>
      <c r="N75" s="73"/>
      <c r="O75" s="73"/>
      <c r="P75" s="73"/>
      <c r="Q75" s="74"/>
      <c r="R75" s="97" t="str">
        <f>IF(OR($I75=1,AND($I75=0,$L75=1)),中間シート!R75,"")</f>
        <v/>
      </c>
      <c r="S75" s="75" t="str">
        <f t="shared" si="6"/>
        <v/>
      </c>
      <c r="T75" s="73" t="str">
        <f>IF(OR($I75=1,AND($I75=0,$L75=1)),中間シート!T75,"")</f>
        <v/>
      </c>
      <c r="U75" s="75" t="str">
        <f>IF(OR($I75=1,AND($I75=0,$L75=1)),中間シート!U75,"")</f>
        <v/>
      </c>
      <c r="V75" s="75" t="str">
        <f>IF(OR($I75=1,AND($I75=0,$L75=1)),中間シート!V75,"")</f>
        <v/>
      </c>
      <c r="W75" s="75" t="str">
        <f>IF(OR($I75=1,AND($I75=0,$L75=1)),中間シート!W75,"")</f>
        <v/>
      </c>
      <c r="X75" s="75" t="str">
        <f>IF(OR($I75=1,AND($I75=0,$L75=1)),中間シート!X75,"")</f>
        <v/>
      </c>
      <c r="Y75" s="75" t="str">
        <f>IF(OR($I75=1,AND($I75=0,$L75=1)),中間シート!Y75,"")</f>
        <v/>
      </c>
      <c r="Z75" s="75" t="str">
        <f>IF(OR($I75=1,AND($I75=0,$L75=1)),中間シート!Z75,"")</f>
        <v/>
      </c>
      <c r="AA75" s="75" t="str">
        <f>IF(OR($I75=1,AND($I75=0,$L75=1)),中間シート!AA75,"")</f>
        <v/>
      </c>
      <c r="AB75" s="75" t="str">
        <f>IF(OR($I75=1,AND($I75=0,$L75=1)),中間シート!AB75,"")</f>
        <v/>
      </c>
      <c r="AC75" s="75" t="str">
        <f>IF(OR($I75=1,AND($I75=0,$L75=1)),中間シート!AC75,"")</f>
        <v/>
      </c>
      <c r="AD75" s="75" t="str">
        <f>IF(OR($I75=1,AND($I75=0,$L75=1)),中間シート!AD75,"")</f>
        <v/>
      </c>
      <c r="AE75" s="75" t="str">
        <f>IF(OR($I75=1,AND($I75=0,$L75=1)),中間シート!AE75,"")</f>
        <v/>
      </c>
      <c r="AF75" s="75" t="str">
        <f>IF(OR($I75=1,AND($I75=0,$L75=1)),中間シート!AF75,"")</f>
        <v/>
      </c>
      <c r="AG75" s="170"/>
      <c r="AH75" s="75" t="str">
        <f>IF(OR($I75=1,AND($I75=0,$L75=1)),中間シート!AH75,"")</f>
        <v/>
      </c>
      <c r="AI75" s="75" t="str">
        <f>IF(OR($I75=1,AND($I75=0,$L75=1)),中間シート!AI75,"")</f>
        <v/>
      </c>
      <c r="AJ75" s="75" t="str">
        <f>IF(OR($I75=1,AND($I75=0,$L75=1)),中間シート!AJ75,"")</f>
        <v/>
      </c>
      <c r="AK75" s="75" t="str">
        <f>IF(OR($I75=1,AND($I75=0,$L75=1)),中間シート!AK75,"")</f>
        <v/>
      </c>
      <c r="AL75" s="75" t="str">
        <f>IF(OR($I75=1,AND($I75=0,$L75=1)),中間シート!AL75,"")</f>
        <v/>
      </c>
      <c r="AM75" s="75" t="str">
        <f>IF($H75=1,中間シート!AM75,"")</f>
        <v/>
      </c>
      <c r="AN75" s="75" t="str">
        <f>IF($H75=1,中間シート!AN75,"")</f>
        <v/>
      </c>
      <c r="AO75" s="75" t="str">
        <f>IF($H75=1,中間シート!AO75,"")</f>
        <v/>
      </c>
      <c r="AP75" s="170"/>
      <c r="AQ75" s="170"/>
      <c r="AR75" s="75" t="str">
        <f>IF(OR($I75=1,AND($I75=0,$L75=1)),中間シート!AR75,"")</f>
        <v/>
      </c>
      <c r="AS75" s="72"/>
      <c r="AT75" s="72"/>
      <c r="AU75" s="72"/>
      <c r="AV75" s="75" t="str">
        <f>IF(OR($I75=1,AND($I75=0,$L75=1)),中間シート!AS75,"")</f>
        <v/>
      </c>
      <c r="AW75" s="75" t="str">
        <f>IF(OR($I75=1,AND($I75=0,$L75=1)),中間シート!AT75,"")</f>
        <v/>
      </c>
      <c r="AX75" s="75" t="str">
        <f>IF(OR($I75=1,AND($I75=0,$L75=1)),中間シート!AU75,"")</f>
        <v/>
      </c>
      <c r="AY75" s="75" t="str">
        <f>IF(OR($I75=1,AND($I75=0,$L75=1)),中間シート!AV75,"")</f>
        <v/>
      </c>
      <c r="AZ75" s="75" t="str">
        <f>IF(OR($I75=1,AND($I75=0,$L75=1)),中間シート!AW75,"")</f>
        <v/>
      </c>
      <c r="BA75" s="75" t="str">
        <f>IF(OR($I75=1,AND($I75=0,$L75=1)),中間シート!AX75,"")</f>
        <v/>
      </c>
      <c r="BB75" s="75" t="str">
        <f>IF(OR($I75=1,AND($I75=0,$L75=1)),中間シート!AY75,"")</f>
        <v/>
      </c>
      <c r="BC75" s="75" t="str">
        <f>IF(OR($I75=1,AND($I75=0,$L75=1)),中間シート!AZ75,"")</f>
        <v/>
      </c>
      <c r="BD75" s="72"/>
    </row>
    <row r="76" spans="1:56">
      <c r="A76" s="71"/>
      <c r="B76" s="72"/>
      <c r="C76" s="72"/>
      <c r="D76" s="72"/>
      <c r="E76" s="72"/>
      <c r="F76" s="72"/>
      <c r="G76" s="72"/>
      <c r="H76" s="72"/>
      <c r="I76" s="72"/>
      <c r="J76" s="72"/>
      <c r="K76" s="72"/>
      <c r="L76" s="71"/>
      <c r="M76" s="71"/>
      <c r="N76" s="73"/>
      <c r="O76" s="73"/>
      <c r="P76" s="73"/>
      <c r="Q76" s="74"/>
      <c r="R76" s="97" t="str">
        <f>IF(OR($I76=1,AND($I76=0,$L76=1)),中間シート!R76,"")</f>
        <v/>
      </c>
      <c r="S76" s="75" t="str">
        <f t="shared" si="6"/>
        <v/>
      </c>
      <c r="T76" s="73" t="str">
        <f>IF(OR($I76=1,AND($I76=0,$L76=1)),中間シート!T76,"")</f>
        <v/>
      </c>
      <c r="U76" s="75" t="str">
        <f>IF(OR($I76=1,AND($I76=0,$L76=1)),中間シート!U76,"")</f>
        <v/>
      </c>
      <c r="V76" s="75" t="str">
        <f>IF(OR($I76=1,AND($I76=0,$L76=1)),中間シート!V76,"")</f>
        <v/>
      </c>
      <c r="W76" s="75" t="str">
        <f>IF(OR($I76=1,AND($I76=0,$L76=1)),中間シート!W76,"")</f>
        <v/>
      </c>
      <c r="X76" s="75" t="str">
        <f>IF(OR($I76=1,AND($I76=0,$L76=1)),中間シート!X76,"")</f>
        <v/>
      </c>
      <c r="Y76" s="75" t="str">
        <f>IF(OR($I76=1,AND($I76=0,$L76=1)),中間シート!Y76,"")</f>
        <v/>
      </c>
      <c r="Z76" s="75" t="str">
        <f>IF(OR($I76=1,AND($I76=0,$L76=1)),中間シート!Z76,"")</f>
        <v/>
      </c>
      <c r="AA76" s="75" t="str">
        <f>IF(OR($I76=1,AND($I76=0,$L76=1)),中間シート!AA76,"")</f>
        <v/>
      </c>
      <c r="AB76" s="75" t="str">
        <f>IF(OR($I76=1,AND($I76=0,$L76=1)),中間シート!AB76,"")</f>
        <v/>
      </c>
      <c r="AC76" s="75" t="str">
        <f>IF(OR($I76=1,AND($I76=0,$L76=1)),中間シート!AC76,"")</f>
        <v/>
      </c>
      <c r="AD76" s="75" t="str">
        <f>IF(OR($I76=1,AND($I76=0,$L76=1)),中間シート!AD76,"")</f>
        <v/>
      </c>
      <c r="AE76" s="75" t="str">
        <f>IF(OR($I76=1,AND($I76=0,$L76=1)),中間シート!AE76,"")</f>
        <v/>
      </c>
      <c r="AF76" s="75" t="str">
        <f>IF(OR($I76=1,AND($I76=0,$L76=1)),中間シート!AF76,"")</f>
        <v/>
      </c>
      <c r="AG76" s="170"/>
      <c r="AH76" s="75" t="str">
        <f>IF(OR($I76=1,AND($I76=0,$L76=1)),中間シート!AH76,"")</f>
        <v/>
      </c>
      <c r="AI76" s="75" t="str">
        <f>IF(OR($I76=1,AND($I76=0,$L76=1)),中間シート!AI76,"")</f>
        <v/>
      </c>
      <c r="AJ76" s="75" t="str">
        <f>IF(OR($I76=1,AND($I76=0,$L76=1)),中間シート!AJ76,"")</f>
        <v/>
      </c>
      <c r="AK76" s="75" t="str">
        <f>IF(OR($I76=1,AND($I76=0,$L76=1)),中間シート!AK76,"")</f>
        <v/>
      </c>
      <c r="AL76" s="75" t="str">
        <f>IF(OR($I76=1,AND($I76=0,$L76=1)),中間シート!AL76,"")</f>
        <v/>
      </c>
      <c r="AM76" s="75" t="str">
        <f>IF($H76=1,中間シート!AM76,"")</f>
        <v/>
      </c>
      <c r="AN76" s="75" t="str">
        <f>IF($H76=1,中間シート!AN76,"")</f>
        <v/>
      </c>
      <c r="AO76" s="75" t="str">
        <f>IF($H76=1,中間シート!AO76,"")</f>
        <v/>
      </c>
      <c r="AP76" s="170"/>
      <c r="AQ76" s="170"/>
      <c r="AR76" s="75" t="str">
        <f>IF(OR($I76=1,AND($I76=0,$L76=1)),中間シート!AR76,"")</f>
        <v/>
      </c>
      <c r="AS76" s="72"/>
      <c r="AT76" s="72"/>
      <c r="AU76" s="72"/>
      <c r="AV76" s="75" t="str">
        <f>IF(OR($I76=1,AND($I76=0,$L76=1)),中間シート!AS76,"")</f>
        <v/>
      </c>
      <c r="AW76" s="75" t="str">
        <f>IF(OR($I76=1,AND($I76=0,$L76=1)),中間シート!AT76,"")</f>
        <v/>
      </c>
      <c r="AX76" s="75" t="str">
        <f>IF(OR($I76=1,AND($I76=0,$L76=1)),中間シート!AU76,"")</f>
        <v/>
      </c>
      <c r="AY76" s="75" t="str">
        <f>IF(OR($I76=1,AND($I76=0,$L76=1)),中間シート!AV76,"")</f>
        <v/>
      </c>
      <c r="AZ76" s="75" t="str">
        <f>IF(OR($I76=1,AND($I76=0,$L76=1)),中間シート!AW76,"")</f>
        <v/>
      </c>
      <c r="BA76" s="75" t="str">
        <f>IF(OR($I76=1,AND($I76=0,$L76=1)),中間シート!AX76,"")</f>
        <v/>
      </c>
      <c r="BB76" s="75" t="str">
        <f>IF(OR($I76=1,AND($I76=0,$L76=1)),中間シート!AY76,"")</f>
        <v/>
      </c>
      <c r="BC76" s="75" t="str">
        <f>IF(OR($I76=1,AND($I76=0,$L76=1)),中間シート!AZ76,"")</f>
        <v/>
      </c>
      <c r="BD76" s="72"/>
    </row>
    <row r="77" spans="1:56">
      <c r="A77" s="71"/>
      <c r="B77" s="72"/>
      <c r="C77" s="72"/>
      <c r="D77" s="72"/>
      <c r="E77" s="72"/>
      <c r="F77" s="72"/>
      <c r="G77" s="72"/>
      <c r="H77" s="72"/>
      <c r="I77" s="72"/>
      <c r="J77" s="72"/>
      <c r="K77" s="72"/>
      <c r="L77" s="71"/>
      <c r="M77" s="71"/>
      <c r="N77" s="73"/>
      <c r="O77" s="73"/>
      <c r="P77" s="73"/>
      <c r="Q77" s="74"/>
      <c r="R77" s="97" t="str">
        <f>IF(OR($I77=1,AND($I77=0,$L77=1)),中間シート!R77,"")</f>
        <v/>
      </c>
      <c r="S77" s="75" t="str">
        <f t="shared" si="6"/>
        <v/>
      </c>
      <c r="T77" s="73" t="str">
        <f>IF(OR($I77=1,AND($I77=0,$L77=1)),中間シート!T77,"")</f>
        <v/>
      </c>
      <c r="U77" s="75" t="str">
        <f>IF(OR($I77=1,AND($I77=0,$L77=1)),中間シート!U77,"")</f>
        <v/>
      </c>
      <c r="V77" s="75" t="str">
        <f>IF(OR($I77=1,AND($I77=0,$L77=1)),中間シート!V77,"")</f>
        <v/>
      </c>
      <c r="W77" s="75" t="str">
        <f>IF(OR($I77=1,AND($I77=0,$L77=1)),中間シート!W77,"")</f>
        <v/>
      </c>
      <c r="X77" s="75" t="str">
        <f>IF(OR($I77=1,AND($I77=0,$L77=1)),中間シート!X77,"")</f>
        <v/>
      </c>
      <c r="Y77" s="75" t="str">
        <f>IF(OR($I77=1,AND($I77=0,$L77=1)),中間シート!Y77,"")</f>
        <v/>
      </c>
      <c r="Z77" s="75" t="str">
        <f>IF(OR($I77=1,AND($I77=0,$L77=1)),中間シート!Z77,"")</f>
        <v/>
      </c>
      <c r="AA77" s="75" t="str">
        <f>IF(OR($I77=1,AND($I77=0,$L77=1)),中間シート!AA77,"")</f>
        <v/>
      </c>
      <c r="AB77" s="75" t="str">
        <f>IF(OR($I77=1,AND($I77=0,$L77=1)),中間シート!AB77,"")</f>
        <v/>
      </c>
      <c r="AC77" s="75" t="str">
        <f>IF(OR($I77=1,AND($I77=0,$L77=1)),中間シート!AC77,"")</f>
        <v/>
      </c>
      <c r="AD77" s="75" t="str">
        <f>IF(OR($I77=1,AND($I77=0,$L77=1)),中間シート!AD77,"")</f>
        <v/>
      </c>
      <c r="AE77" s="75" t="str">
        <f>IF(OR($I77=1,AND($I77=0,$L77=1)),中間シート!AE77,"")</f>
        <v/>
      </c>
      <c r="AF77" s="75" t="str">
        <f>IF(OR($I77=1,AND($I77=0,$L77=1)),中間シート!AF77,"")</f>
        <v/>
      </c>
      <c r="AG77" s="170"/>
      <c r="AH77" s="75" t="str">
        <f>IF(OR($I77=1,AND($I77=0,$L77=1)),中間シート!AH77,"")</f>
        <v/>
      </c>
      <c r="AI77" s="75" t="str">
        <f>IF(OR($I77=1,AND($I77=0,$L77=1)),中間シート!AI77,"")</f>
        <v/>
      </c>
      <c r="AJ77" s="75" t="str">
        <f>IF(OR($I77=1,AND($I77=0,$L77=1)),中間シート!AJ77,"")</f>
        <v/>
      </c>
      <c r="AK77" s="75" t="str">
        <f>IF(OR($I77=1,AND($I77=0,$L77=1)),中間シート!AK77,"")</f>
        <v/>
      </c>
      <c r="AL77" s="75" t="str">
        <f>IF(OR($I77=1,AND($I77=0,$L77=1)),中間シート!AL77,"")</f>
        <v/>
      </c>
      <c r="AM77" s="75" t="str">
        <f>IF($H77=1,中間シート!AM77,"")</f>
        <v/>
      </c>
      <c r="AN77" s="75" t="str">
        <f>IF($H77=1,中間シート!AN77,"")</f>
        <v/>
      </c>
      <c r="AO77" s="75" t="str">
        <f>IF($H77=1,中間シート!AO77,"")</f>
        <v/>
      </c>
      <c r="AP77" s="170"/>
      <c r="AQ77" s="170"/>
      <c r="AR77" s="75" t="str">
        <f>IF(OR($I77=1,AND($I77=0,$L77=1)),中間シート!AR77,"")</f>
        <v/>
      </c>
      <c r="AS77" s="72"/>
      <c r="AT77" s="72"/>
      <c r="AU77" s="72"/>
      <c r="AV77" s="75" t="str">
        <f>IF(OR($I77=1,AND($I77=0,$L77=1)),中間シート!AS77,"")</f>
        <v/>
      </c>
      <c r="AW77" s="75" t="str">
        <f>IF(OR($I77=1,AND($I77=0,$L77=1)),中間シート!AT77,"")</f>
        <v/>
      </c>
      <c r="AX77" s="75" t="str">
        <f>IF(OR($I77=1,AND($I77=0,$L77=1)),中間シート!AU77,"")</f>
        <v/>
      </c>
      <c r="AY77" s="75" t="str">
        <f>IF(OR($I77=1,AND($I77=0,$L77=1)),中間シート!AV77,"")</f>
        <v/>
      </c>
      <c r="AZ77" s="75" t="str">
        <f>IF(OR($I77=1,AND($I77=0,$L77=1)),中間シート!AW77,"")</f>
        <v/>
      </c>
      <c r="BA77" s="75" t="str">
        <f>IF(OR($I77=1,AND($I77=0,$L77=1)),中間シート!AX77,"")</f>
        <v/>
      </c>
      <c r="BB77" s="75" t="str">
        <f>IF(OR($I77=1,AND($I77=0,$L77=1)),中間シート!AY77,"")</f>
        <v/>
      </c>
      <c r="BC77" s="75" t="str">
        <f>IF(OR($I77=1,AND($I77=0,$L77=1)),中間シート!AZ77,"")</f>
        <v/>
      </c>
      <c r="BD77" s="72"/>
    </row>
    <row r="78" spans="1:56">
      <c r="A78" s="71"/>
      <c r="B78" s="72"/>
      <c r="C78" s="72"/>
      <c r="D78" s="72"/>
      <c r="E78" s="72"/>
      <c r="F78" s="72"/>
      <c r="G78" s="72"/>
      <c r="H78" s="72"/>
      <c r="I78" s="72"/>
      <c r="J78" s="72"/>
      <c r="K78" s="72"/>
      <c r="L78" s="71"/>
      <c r="M78" s="71"/>
      <c r="N78" s="73"/>
      <c r="O78" s="73"/>
      <c r="P78" s="73"/>
      <c r="Q78" s="74"/>
      <c r="R78" s="97" t="str">
        <f>IF(OR($I78=1,AND($I78=0,$L78=1)),中間シート!R78,"")</f>
        <v/>
      </c>
      <c r="S78" s="75" t="str">
        <f t="shared" si="6"/>
        <v/>
      </c>
      <c r="T78" s="73" t="str">
        <f>IF(OR($I78=1,AND($I78=0,$L78=1)),中間シート!T78,"")</f>
        <v/>
      </c>
      <c r="U78" s="75" t="str">
        <f>IF(OR($I78=1,AND($I78=0,$L78=1)),中間シート!U78,"")</f>
        <v/>
      </c>
      <c r="V78" s="75" t="str">
        <f>IF(OR($I78=1,AND($I78=0,$L78=1)),中間シート!V78,"")</f>
        <v/>
      </c>
      <c r="W78" s="75" t="str">
        <f>IF(OR($I78=1,AND($I78=0,$L78=1)),中間シート!W78,"")</f>
        <v/>
      </c>
      <c r="X78" s="75" t="str">
        <f>IF(OR($I78=1,AND($I78=0,$L78=1)),中間シート!X78,"")</f>
        <v/>
      </c>
      <c r="Y78" s="75" t="str">
        <f>IF(OR($I78=1,AND($I78=0,$L78=1)),中間シート!Y78,"")</f>
        <v/>
      </c>
      <c r="Z78" s="75" t="str">
        <f>IF(OR($I78=1,AND($I78=0,$L78=1)),中間シート!Z78,"")</f>
        <v/>
      </c>
      <c r="AA78" s="75" t="str">
        <f>IF(OR($I78=1,AND($I78=0,$L78=1)),中間シート!AA78,"")</f>
        <v/>
      </c>
      <c r="AB78" s="75" t="str">
        <f>IF(OR($I78=1,AND($I78=0,$L78=1)),中間シート!AB78,"")</f>
        <v/>
      </c>
      <c r="AC78" s="75" t="str">
        <f>IF(OR($I78=1,AND($I78=0,$L78=1)),中間シート!AC78,"")</f>
        <v/>
      </c>
      <c r="AD78" s="75" t="str">
        <f>IF(OR($I78=1,AND($I78=0,$L78=1)),中間シート!AD78,"")</f>
        <v/>
      </c>
      <c r="AE78" s="75" t="str">
        <f>IF(OR($I78=1,AND($I78=0,$L78=1)),中間シート!AE78,"")</f>
        <v/>
      </c>
      <c r="AF78" s="75" t="str">
        <f>IF(OR($I78=1,AND($I78=0,$L78=1)),中間シート!AF78,"")</f>
        <v/>
      </c>
      <c r="AG78" s="170"/>
      <c r="AH78" s="75" t="str">
        <f>IF(OR($I78=1,AND($I78=0,$L78=1)),中間シート!AH78,"")</f>
        <v/>
      </c>
      <c r="AI78" s="75" t="str">
        <f>IF(OR($I78=1,AND($I78=0,$L78=1)),中間シート!AI78,"")</f>
        <v/>
      </c>
      <c r="AJ78" s="75" t="str">
        <f>IF(OR($I78=1,AND($I78=0,$L78=1)),中間シート!AJ78,"")</f>
        <v/>
      </c>
      <c r="AK78" s="75" t="str">
        <f>IF(OR($I78=1,AND($I78=0,$L78=1)),中間シート!AK78,"")</f>
        <v/>
      </c>
      <c r="AL78" s="75" t="str">
        <f>IF(OR($I78=1,AND($I78=0,$L78=1)),中間シート!AL78,"")</f>
        <v/>
      </c>
      <c r="AM78" s="75" t="str">
        <f>IF($H78=1,中間シート!AM78,"")</f>
        <v/>
      </c>
      <c r="AN78" s="75" t="str">
        <f>IF($H78=1,中間シート!AN78,"")</f>
        <v/>
      </c>
      <c r="AO78" s="75" t="str">
        <f>IF($H78=1,中間シート!AO78,"")</f>
        <v/>
      </c>
      <c r="AP78" s="170"/>
      <c r="AQ78" s="170"/>
      <c r="AR78" s="75" t="str">
        <f>IF(OR($I78=1,AND($I78=0,$L78=1)),中間シート!AR78,"")</f>
        <v/>
      </c>
      <c r="AS78" s="72"/>
      <c r="AT78" s="72"/>
      <c r="AU78" s="72"/>
      <c r="AV78" s="75" t="str">
        <f>IF(OR($I78=1,AND($I78=0,$L78=1)),中間シート!AS78,"")</f>
        <v/>
      </c>
      <c r="AW78" s="75" t="str">
        <f>IF(OR($I78=1,AND($I78=0,$L78=1)),中間シート!AT78,"")</f>
        <v/>
      </c>
      <c r="AX78" s="75" t="str">
        <f>IF(OR($I78=1,AND($I78=0,$L78=1)),中間シート!AU78,"")</f>
        <v/>
      </c>
      <c r="AY78" s="75" t="str">
        <f>IF(OR($I78=1,AND($I78=0,$L78=1)),中間シート!AV78,"")</f>
        <v/>
      </c>
      <c r="AZ78" s="75" t="str">
        <f>IF(OR($I78=1,AND($I78=0,$L78=1)),中間シート!AW78,"")</f>
        <v/>
      </c>
      <c r="BA78" s="75" t="str">
        <f>IF(OR($I78=1,AND($I78=0,$L78=1)),中間シート!AX78,"")</f>
        <v/>
      </c>
      <c r="BB78" s="75" t="str">
        <f>IF(OR($I78=1,AND($I78=0,$L78=1)),中間シート!AY78,"")</f>
        <v/>
      </c>
      <c r="BC78" s="75" t="str">
        <f>IF(OR($I78=1,AND($I78=0,$L78=1)),中間シート!AZ78,"")</f>
        <v/>
      </c>
      <c r="BD78" s="72"/>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selectLockedCells="1"/>
  <phoneticPr fontId="1"/>
  <dataValidations count="1">
    <dataValidation allowBlank="1" showErrorMessage="1" sqref="R6:T6 U79:AL92 G12:G14 G8:G10 T79 M79:S92 N7:P78 S8:S78 H6:K92 G16:G92 B6:F92 U6:BD78" xr:uid="{00000000-0002-0000-0200-000000000000}"/>
  </dataValidations>
  <pageMargins left="0.7" right="0.7" top="0.75" bottom="0.75" header="0.3" footer="0.3"/>
  <pageSetup paperSize="9" scale="13" orientation="landscape" horizontalDpi="1200" verticalDpi="1200" r:id="rId1"/>
  <rowBreaks count="1" manualBreakCount="1">
    <brk id="18" max="46"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C1:O79"/>
  <sheetViews>
    <sheetView topLeftCell="A2" zoomScale="70" zoomScaleNormal="70" workbookViewId="0">
      <selection activeCell="L10" sqref="L10"/>
    </sheetView>
  </sheetViews>
  <sheetFormatPr defaultRowHeight="13.5"/>
  <cols>
    <col min="7" max="7" width="14.125" customWidth="1"/>
    <col min="8" max="8" width="24.5" customWidth="1"/>
    <col min="10" max="10" width="24.5" customWidth="1"/>
    <col min="15" max="15" width="17.125" customWidth="1"/>
  </cols>
  <sheetData>
    <row r="1" spans="3:15" ht="14.25" thickBot="1"/>
    <row r="2" spans="3:15" ht="129" thickBot="1">
      <c r="C2" s="16" t="s">
        <v>2107</v>
      </c>
    </row>
    <row r="3" spans="3:15" ht="14.25" thickBot="1">
      <c r="G3" s="6" t="s">
        <v>2020</v>
      </c>
    </row>
    <row r="4" spans="3:15" ht="29.25" thickBot="1">
      <c r="C4" s="16" t="s">
        <v>2004</v>
      </c>
      <c r="D4" s="17" t="s">
        <v>2005</v>
      </c>
      <c r="E4" s="18" t="s">
        <v>2006</v>
      </c>
      <c r="G4" s="25" t="s">
        <v>2007</v>
      </c>
      <c r="H4" s="46" t="s">
        <v>2091</v>
      </c>
      <c r="J4" s="46" t="s">
        <v>2092</v>
      </c>
      <c r="L4" s="16" t="s">
        <v>2004</v>
      </c>
      <c r="M4" s="17" t="s">
        <v>2005</v>
      </c>
      <c r="N4" s="18" t="s">
        <v>2006</v>
      </c>
      <c r="O4" s="25" t="s">
        <v>2019</v>
      </c>
    </row>
    <row r="5" spans="3:15" ht="15" thickBot="1">
      <c r="C5" s="19">
        <v>1</v>
      </c>
      <c r="D5" s="20">
        <v>1</v>
      </c>
      <c r="E5" s="21">
        <v>1</v>
      </c>
      <c r="G5" t="str">
        <f>C5&amp;D5&amp;E5</f>
        <v>111</v>
      </c>
      <c r="H5" s="2" t="e">
        <f>#REF!&amp;#REF!&amp;#REF!</f>
        <v>#REF!</v>
      </c>
      <c r="J5" t="e">
        <f>#REF!&amp;#REF!&amp;#REF!</f>
        <v>#REF!</v>
      </c>
      <c r="L5" t="str">
        <f>IF('建築工事届（別記第40号様式）'!AN65,1,IF('建築工事届（別記第40号様式）'!AO65,2,IF('建築工事届（別記第40号様式）'!AP65,3,IF('建築工事届（別記第40号様式）'!AN66,4,IF('建築工事届（別記第40号様式）'!AO66,5,IF('建築工事届（別記第40号様式）'!AP66,6,""))))))</f>
        <v/>
      </c>
      <c r="M5" t="e">
        <f>IF('建築工事届（別記第40号様式）'!#REF!,1,IF('建築工事届（別記第40号様式）'!#REF!,2,IF('建築工事届（別記第40号様式）'!#REF!,3,IF('建築工事届（別記第40号様式）'!AN116,4,IF('建築工事届（別記第40号様式）'!AO116,5,"")))))</f>
        <v>#REF!</v>
      </c>
      <c r="N5" t="str">
        <f>IF('建築工事届（別記第40号様式）'!AN120,1,IF('建築工事届（別記第40号様式）'!AO120,2,IF('建築工事届（別記第40号様式）'!AP120,3,IF('建築工事届（別記第40号様式）'!AQ120,4,""))))</f>
        <v/>
      </c>
      <c r="O5" t="e">
        <f>L5&amp;M5&amp;N5</f>
        <v>#REF!</v>
      </c>
    </row>
    <row r="6" spans="3:15" ht="15" thickBot="1">
      <c r="C6" s="19">
        <v>1</v>
      </c>
      <c r="D6" s="20">
        <v>1</v>
      </c>
      <c r="E6" s="21">
        <v>2</v>
      </c>
      <c r="G6" t="str">
        <f t="shared" ref="G6:G69" si="0">C6&amp;D6&amp;E6</f>
        <v>112</v>
      </c>
      <c r="H6" s="2" t="e">
        <f>#REF!&amp;#REF!&amp;#REF!</f>
        <v>#REF!</v>
      </c>
      <c r="J6" t="e">
        <f>#REF!&amp;#REF!&amp;#REF!</f>
        <v>#REF!</v>
      </c>
      <c r="L6" t="str">
        <f>IF('建築工事届（別記第40号様式）'!AN65,1,IF('建築工事届（別記第40号様式）'!AO65,2,IF('建築工事届（別記第40号様式）'!AP65,3,IF('建築工事届（別記第40号様式）'!AN66,4,IF('建築工事届（別記第40号様式）'!AO66,5,IF('建築工事届（別記第40号様式）'!AP66,6,""))))))</f>
        <v/>
      </c>
      <c r="M6" t="e">
        <f>IF('建築工事届（別記第40号様式）'!#REF!,1,IF('建築工事届（別記第40号様式）'!#REF!,2,IF('建築工事届（別記第40号様式）'!#REF!,3,IF('建築工事届（別記第40号様式）'!#REF!,4,IF('建築工事届（別記第40号様式）'!#REF!,5,"")))))</f>
        <v>#REF!</v>
      </c>
      <c r="N6" t="e">
        <f>IF('建築工事届（別記第40号様式）'!#REF!,1,IF('建築工事届（別記第40号様式）'!#REF!,2,IF('建築工事届（別記第40号様式）'!#REF!,3,IF('建築工事届（別記第40号様式）'!#REF!,4,""))))</f>
        <v>#REF!</v>
      </c>
      <c r="O6" t="e">
        <f>L6&amp;M6&amp;N6</f>
        <v>#REF!</v>
      </c>
    </row>
    <row r="7" spans="3:15" ht="15" thickBot="1">
      <c r="C7" s="19">
        <v>1</v>
      </c>
      <c r="D7" s="20">
        <v>1</v>
      </c>
      <c r="E7" s="21">
        <v>3</v>
      </c>
      <c r="G7" t="str">
        <f t="shared" si="0"/>
        <v>113</v>
      </c>
      <c r="H7" s="2" t="e">
        <f>#REF!&amp;#REF!&amp;#REF!</f>
        <v>#REF!</v>
      </c>
      <c r="J7" t="e">
        <f>#REF!&amp;#REF!&amp;#REF!</f>
        <v>#REF!</v>
      </c>
      <c r="L7" t="str">
        <f>IF('建築工事届（別記第40号様式）'!AN65,1,IF('建築工事届（別記第40号様式）'!AO65,2,IF('建築工事届（別記第40号様式）'!AP65,3,IF('建築工事届（別記第40号様式）'!AN66,4,IF('建築工事届（別記第40号様式）'!AO66,5,IF('建築工事届（別記第40号様式）'!AP66,6,""))))))</f>
        <v/>
      </c>
      <c r="M7" t="e">
        <f>IF('建築工事届（別記第40号様式）'!#REF!,1,IF('建築工事届（別記第40号様式）'!#REF!,2,IF('建築工事届（別記第40号様式）'!#REF!,3,IF('建築工事届（別記第40号様式）'!#REF!,4,IF('建築工事届（別記第40号様式）'!#REF!,5,"")))))</f>
        <v>#REF!</v>
      </c>
      <c r="N7" t="e">
        <f>IF('建築工事届（別記第40号様式）'!#REF!,1,IF('建築工事届（別記第40号様式）'!#REF!,2,IF('建築工事届（別記第40号様式）'!#REF!,3,IF('建築工事届（別記第40号様式）'!#REF!,4,""))))</f>
        <v>#REF!</v>
      </c>
      <c r="O7" t="e">
        <f>L7&amp;M7&amp;N7</f>
        <v>#REF!</v>
      </c>
    </row>
    <row r="8" spans="3:15" ht="15" thickBot="1">
      <c r="C8" s="19">
        <v>1</v>
      </c>
      <c r="D8" s="20">
        <v>1</v>
      </c>
      <c r="E8" s="21">
        <v>4</v>
      </c>
      <c r="G8" t="str">
        <f t="shared" si="0"/>
        <v>114</v>
      </c>
      <c r="H8" s="2" t="e">
        <f>#REF!&amp;#REF!&amp;#REF!</f>
        <v>#REF!</v>
      </c>
      <c r="J8" t="e">
        <f>#REF!&amp;#REF!&amp;#REF!</f>
        <v>#REF!</v>
      </c>
    </row>
    <row r="9" spans="3:15" ht="15" thickBot="1">
      <c r="C9" s="19">
        <v>1</v>
      </c>
      <c r="D9" s="20">
        <v>2</v>
      </c>
      <c r="E9" s="21">
        <v>1</v>
      </c>
      <c r="G9" t="str">
        <f t="shared" si="0"/>
        <v>121</v>
      </c>
      <c r="H9" s="2" t="e">
        <f>#REF!&amp;#REF!&amp;#REF!</f>
        <v>#REF!</v>
      </c>
      <c r="J9" t="e">
        <f>#REF!&amp;#REF!&amp;#REF!</f>
        <v>#REF!</v>
      </c>
    </row>
    <row r="10" spans="3:15" ht="15" thickBot="1">
      <c r="C10" s="19">
        <v>1</v>
      </c>
      <c r="D10" s="20">
        <v>2</v>
      </c>
      <c r="E10" s="21">
        <v>2</v>
      </c>
      <c r="G10" t="str">
        <f t="shared" si="0"/>
        <v>122</v>
      </c>
      <c r="H10" s="2" t="e">
        <f>#REF!&amp;#REF!&amp;#REF!</f>
        <v>#REF!</v>
      </c>
      <c r="J10" t="e">
        <f>#REF!&amp;#REF!&amp;#REF!</f>
        <v>#REF!</v>
      </c>
    </row>
    <row r="11" spans="3:15" ht="15" thickBot="1">
      <c r="C11" s="19">
        <v>1</v>
      </c>
      <c r="D11" s="20">
        <v>2</v>
      </c>
      <c r="E11" s="21">
        <v>3</v>
      </c>
      <c r="G11" t="str">
        <f t="shared" si="0"/>
        <v>123</v>
      </c>
      <c r="H11" s="2" t="e">
        <f>#REF!&amp;#REF!&amp;#REF!</f>
        <v>#REF!</v>
      </c>
      <c r="J11" t="e">
        <f>#REF!&amp;#REF!&amp;#REF!</f>
        <v>#REF!</v>
      </c>
    </row>
    <row r="12" spans="3:15" ht="15" thickBot="1">
      <c r="C12" s="19">
        <v>1</v>
      </c>
      <c r="D12" s="20">
        <v>2</v>
      </c>
      <c r="E12" s="21">
        <v>4</v>
      </c>
      <c r="G12" t="str">
        <f t="shared" si="0"/>
        <v>124</v>
      </c>
      <c r="H12" s="2" t="e">
        <f>#REF!&amp;#REF!&amp;#REF!</f>
        <v>#REF!</v>
      </c>
      <c r="J12" t="e">
        <f>#REF!&amp;#REF!&amp;#REF!</f>
        <v>#REF!</v>
      </c>
    </row>
    <row r="13" spans="3:15" ht="15" thickBot="1">
      <c r="C13" s="19">
        <v>1</v>
      </c>
      <c r="D13" s="20">
        <v>3</v>
      </c>
      <c r="E13" s="21">
        <v>1</v>
      </c>
      <c r="G13" t="str">
        <f t="shared" si="0"/>
        <v>131</v>
      </c>
      <c r="H13" s="2" t="e">
        <f>#REF!&amp;#REF!&amp;#REF!</f>
        <v>#REF!</v>
      </c>
      <c r="J13" t="e">
        <f>#REF!&amp;#REF!&amp;#REF!</f>
        <v>#REF!</v>
      </c>
    </row>
    <row r="14" spans="3:15" ht="15" thickBot="1">
      <c r="C14" s="19">
        <v>1</v>
      </c>
      <c r="D14" s="20">
        <v>3</v>
      </c>
      <c r="E14" s="21">
        <v>2</v>
      </c>
      <c r="G14" t="str">
        <f t="shared" si="0"/>
        <v>132</v>
      </c>
      <c r="H14" s="2" t="e">
        <f>#REF!&amp;#REF!&amp;#REF!</f>
        <v>#REF!</v>
      </c>
      <c r="J14" t="e">
        <f>#REF!&amp;#REF!&amp;#REF!</f>
        <v>#REF!</v>
      </c>
    </row>
    <row r="15" spans="3:15" ht="15" thickBot="1">
      <c r="C15" s="19">
        <v>1</v>
      </c>
      <c r="D15" s="20">
        <v>3</v>
      </c>
      <c r="E15" s="21">
        <v>3</v>
      </c>
      <c r="G15" t="str">
        <f t="shared" si="0"/>
        <v>133</v>
      </c>
      <c r="H15" s="2" t="e">
        <f>#REF!&amp;#REF!&amp;#REF!</f>
        <v>#REF!</v>
      </c>
      <c r="J15" t="e">
        <f>#REF!&amp;#REF!&amp;#REF!</f>
        <v>#REF!</v>
      </c>
    </row>
    <row r="16" spans="3:15" ht="15" thickBot="1">
      <c r="C16" s="19">
        <v>1</v>
      </c>
      <c r="D16" s="20">
        <v>3</v>
      </c>
      <c r="E16" s="21">
        <v>4</v>
      </c>
      <c r="G16" t="str">
        <f t="shared" si="0"/>
        <v>134</v>
      </c>
      <c r="H16" s="2" t="e">
        <f>#REF!&amp;#REF!&amp;#REF!</f>
        <v>#REF!</v>
      </c>
      <c r="J16" t="e">
        <f>#REF!&amp;#REF!&amp;#REF!</f>
        <v>#REF!</v>
      </c>
    </row>
    <row r="17" spans="3:7" ht="15" thickBot="1">
      <c r="C17" s="19">
        <v>1</v>
      </c>
      <c r="D17" s="20">
        <v>4</v>
      </c>
      <c r="E17" s="21">
        <v>1</v>
      </c>
      <c r="G17" t="str">
        <f t="shared" si="0"/>
        <v>141</v>
      </c>
    </row>
    <row r="18" spans="3:7" ht="15" thickBot="1">
      <c r="C18" s="19">
        <v>1</v>
      </c>
      <c r="D18" s="20">
        <v>4</v>
      </c>
      <c r="E18" s="21">
        <v>3</v>
      </c>
      <c r="G18" t="str">
        <f t="shared" si="0"/>
        <v>143</v>
      </c>
    </row>
    <row r="19" spans="3:7" ht="15" thickBot="1">
      <c r="C19" s="19">
        <v>1</v>
      </c>
      <c r="D19" s="20">
        <v>5</v>
      </c>
      <c r="E19" s="21">
        <v>1</v>
      </c>
      <c r="G19" t="str">
        <f t="shared" si="0"/>
        <v>151</v>
      </c>
    </row>
    <row r="20" spans="3:7" ht="15" thickBot="1">
      <c r="C20" s="19">
        <v>2</v>
      </c>
      <c r="D20" s="20">
        <v>1</v>
      </c>
      <c r="E20" s="21">
        <v>1</v>
      </c>
      <c r="G20" t="str">
        <f t="shared" si="0"/>
        <v>211</v>
      </c>
    </row>
    <row r="21" spans="3:7" ht="15" thickBot="1">
      <c r="C21" s="19">
        <v>2</v>
      </c>
      <c r="D21" s="20">
        <v>1</v>
      </c>
      <c r="E21" s="21">
        <v>2</v>
      </c>
      <c r="G21" t="str">
        <f t="shared" si="0"/>
        <v>212</v>
      </c>
    </row>
    <row r="22" spans="3:7" ht="15" thickBot="1">
      <c r="C22" s="19">
        <v>2</v>
      </c>
      <c r="D22" s="20">
        <v>1</v>
      </c>
      <c r="E22" s="21">
        <v>3</v>
      </c>
      <c r="G22" t="str">
        <f t="shared" si="0"/>
        <v>213</v>
      </c>
    </row>
    <row r="23" spans="3:7" ht="15" thickBot="1">
      <c r="C23" s="19">
        <v>2</v>
      </c>
      <c r="D23" s="20">
        <v>1</v>
      </c>
      <c r="E23" s="21">
        <v>4</v>
      </c>
      <c r="G23" t="str">
        <f t="shared" si="0"/>
        <v>214</v>
      </c>
    </row>
    <row r="24" spans="3:7" ht="15" thickBot="1">
      <c r="C24" s="19">
        <v>2</v>
      </c>
      <c r="D24" s="20">
        <v>2</v>
      </c>
      <c r="E24" s="21">
        <v>1</v>
      </c>
      <c r="G24" t="str">
        <f t="shared" si="0"/>
        <v>221</v>
      </c>
    </row>
    <row r="25" spans="3:7" ht="15" thickBot="1">
      <c r="C25" s="19">
        <v>2</v>
      </c>
      <c r="D25" s="20">
        <v>2</v>
      </c>
      <c r="E25" s="21">
        <v>3</v>
      </c>
      <c r="G25" t="str">
        <f t="shared" si="0"/>
        <v>223</v>
      </c>
    </row>
    <row r="26" spans="3:7" ht="15" thickBot="1">
      <c r="C26" s="19">
        <v>2</v>
      </c>
      <c r="D26" s="20">
        <v>2</v>
      </c>
      <c r="E26" s="21">
        <v>4</v>
      </c>
      <c r="G26" t="str">
        <f t="shared" si="0"/>
        <v>224</v>
      </c>
    </row>
    <row r="27" spans="3:7" ht="15" thickBot="1">
      <c r="C27" s="19">
        <v>2</v>
      </c>
      <c r="D27" s="20">
        <v>3</v>
      </c>
      <c r="E27" s="21">
        <v>1</v>
      </c>
      <c r="G27" t="str">
        <f t="shared" si="0"/>
        <v>231</v>
      </c>
    </row>
    <row r="28" spans="3:7" ht="9.75" customHeight="1" thickBot="1">
      <c r="C28" s="19">
        <v>2</v>
      </c>
      <c r="D28" s="20">
        <v>3</v>
      </c>
      <c r="E28" s="21">
        <v>3</v>
      </c>
      <c r="G28" t="str">
        <f t="shared" si="0"/>
        <v>233</v>
      </c>
    </row>
    <row r="29" spans="3:7" ht="15" thickBot="1">
      <c r="C29" s="19">
        <v>2</v>
      </c>
      <c r="D29" s="20">
        <v>4</v>
      </c>
      <c r="E29" s="21">
        <v>1</v>
      </c>
      <c r="G29" t="str">
        <f t="shared" si="0"/>
        <v>241</v>
      </c>
    </row>
    <row r="30" spans="3:7" ht="15" thickBot="1">
      <c r="C30" s="19">
        <v>2</v>
      </c>
      <c r="D30" s="20">
        <v>4</v>
      </c>
      <c r="E30" s="21">
        <v>2</v>
      </c>
      <c r="G30" t="str">
        <f t="shared" si="0"/>
        <v>242</v>
      </c>
    </row>
    <row r="31" spans="3:7" ht="15" thickBot="1">
      <c r="C31" s="19">
        <v>2</v>
      </c>
      <c r="D31" s="20">
        <v>4</v>
      </c>
      <c r="E31" s="21">
        <v>3</v>
      </c>
      <c r="G31" t="str">
        <f t="shared" si="0"/>
        <v>243</v>
      </c>
    </row>
    <row r="32" spans="3:7" ht="15" thickBot="1">
      <c r="C32" s="19">
        <v>2</v>
      </c>
      <c r="D32" s="20">
        <v>4</v>
      </c>
      <c r="E32" s="21">
        <v>4</v>
      </c>
      <c r="G32" t="str">
        <f t="shared" si="0"/>
        <v>244</v>
      </c>
    </row>
    <row r="33" spans="3:7" ht="15" thickBot="1">
      <c r="C33" s="19">
        <v>2</v>
      </c>
      <c r="D33" s="20">
        <v>5</v>
      </c>
      <c r="E33" s="21">
        <v>1</v>
      </c>
      <c r="G33" t="str">
        <f t="shared" si="0"/>
        <v>251</v>
      </c>
    </row>
    <row r="34" spans="3:7" ht="15" thickBot="1">
      <c r="C34" s="22">
        <v>3</v>
      </c>
      <c r="D34" s="20">
        <v>1</v>
      </c>
      <c r="E34" s="21">
        <v>1</v>
      </c>
      <c r="G34" t="str">
        <f t="shared" si="0"/>
        <v>311</v>
      </c>
    </row>
    <row r="35" spans="3:7" ht="15" thickBot="1">
      <c r="C35" s="22">
        <v>3</v>
      </c>
      <c r="D35" s="20">
        <v>1</v>
      </c>
      <c r="E35" s="21">
        <v>2</v>
      </c>
      <c r="G35" t="str">
        <f t="shared" si="0"/>
        <v>312</v>
      </c>
    </row>
    <row r="36" spans="3:7" ht="15" thickBot="1">
      <c r="C36" s="22">
        <v>3</v>
      </c>
      <c r="D36" s="20">
        <v>1</v>
      </c>
      <c r="E36" s="21">
        <v>3</v>
      </c>
      <c r="G36" t="str">
        <f t="shared" si="0"/>
        <v>313</v>
      </c>
    </row>
    <row r="37" spans="3:7" ht="15" thickBot="1">
      <c r="C37" s="22">
        <v>3</v>
      </c>
      <c r="D37" s="20">
        <v>1</v>
      </c>
      <c r="E37" s="21">
        <v>4</v>
      </c>
      <c r="G37" t="str">
        <f t="shared" si="0"/>
        <v>314</v>
      </c>
    </row>
    <row r="38" spans="3:7" ht="15" thickBot="1">
      <c r="C38" s="22">
        <v>3</v>
      </c>
      <c r="D38" s="20">
        <v>2</v>
      </c>
      <c r="E38" s="21">
        <v>1</v>
      </c>
      <c r="G38" t="str">
        <f t="shared" si="0"/>
        <v>321</v>
      </c>
    </row>
    <row r="39" spans="3:7" ht="15" thickBot="1">
      <c r="C39" s="22">
        <v>3</v>
      </c>
      <c r="D39" s="20">
        <v>2</v>
      </c>
      <c r="E39" s="21">
        <v>3</v>
      </c>
      <c r="G39" t="str">
        <f t="shared" si="0"/>
        <v>323</v>
      </c>
    </row>
    <row r="40" spans="3:7" ht="15" thickBot="1">
      <c r="C40" s="22">
        <v>3</v>
      </c>
      <c r="D40" s="20">
        <v>2</v>
      </c>
      <c r="E40" s="21">
        <v>4</v>
      </c>
      <c r="G40" t="str">
        <f t="shared" si="0"/>
        <v>324</v>
      </c>
    </row>
    <row r="41" spans="3:7" ht="15" thickBot="1">
      <c r="C41" s="22">
        <v>3</v>
      </c>
      <c r="D41" s="20">
        <v>3</v>
      </c>
      <c r="E41" s="21">
        <v>1</v>
      </c>
      <c r="G41" t="str">
        <f t="shared" si="0"/>
        <v>331</v>
      </c>
    </row>
    <row r="42" spans="3:7" ht="15" thickBot="1">
      <c r="C42" s="22">
        <v>3</v>
      </c>
      <c r="D42" s="20">
        <v>3</v>
      </c>
      <c r="E42" s="21">
        <v>3</v>
      </c>
      <c r="G42" t="str">
        <f t="shared" si="0"/>
        <v>333</v>
      </c>
    </row>
    <row r="43" spans="3:7" ht="15" thickBot="1">
      <c r="C43" s="22">
        <v>3</v>
      </c>
      <c r="D43" s="20">
        <v>4</v>
      </c>
      <c r="E43" s="21">
        <v>1</v>
      </c>
      <c r="G43" t="str">
        <f t="shared" si="0"/>
        <v>341</v>
      </c>
    </row>
    <row r="44" spans="3:7" ht="15" thickBot="1">
      <c r="C44" s="22">
        <v>3</v>
      </c>
      <c r="D44" s="20">
        <v>4</v>
      </c>
      <c r="E44" s="21">
        <v>2</v>
      </c>
      <c r="G44" t="str">
        <f t="shared" si="0"/>
        <v>342</v>
      </c>
    </row>
    <row r="45" spans="3:7" ht="15" thickBot="1">
      <c r="C45" s="22">
        <v>3</v>
      </c>
      <c r="D45" s="20">
        <v>4</v>
      </c>
      <c r="E45" s="21">
        <v>3</v>
      </c>
      <c r="G45" t="str">
        <f t="shared" si="0"/>
        <v>343</v>
      </c>
    </row>
    <row r="46" spans="3:7" ht="15" thickBot="1">
      <c r="C46" s="22">
        <v>3</v>
      </c>
      <c r="D46" s="20">
        <v>4</v>
      </c>
      <c r="E46" s="21">
        <v>4</v>
      </c>
      <c r="G46" t="str">
        <f t="shared" si="0"/>
        <v>344</v>
      </c>
    </row>
    <row r="47" spans="3:7" ht="15" thickBot="1">
      <c r="C47" s="22">
        <v>3</v>
      </c>
      <c r="D47" s="20">
        <v>5</v>
      </c>
      <c r="E47" s="21">
        <v>1</v>
      </c>
      <c r="G47" t="str">
        <f t="shared" si="0"/>
        <v>351</v>
      </c>
    </row>
    <row r="48" spans="3:7" ht="15" thickBot="1">
      <c r="C48" s="22">
        <v>4</v>
      </c>
      <c r="D48" s="20">
        <v>1</v>
      </c>
      <c r="E48" s="21">
        <v>1</v>
      </c>
      <c r="G48" t="str">
        <f t="shared" si="0"/>
        <v>411</v>
      </c>
    </row>
    <row r="49" spans="3:7" ht="15" thickBot="1">
      <c r="C49" s="22">
        <v>4</v>
      </c>
      <c r="D49" s="20">
        <v>2</v>
      </c>
      <c r="E49" s="21">
        <v>1</v>
      </c>
      <c r="G49" t="str">
        <f t="shared" si="0"/>
        <v>421</v>
      </c>
    </row>
    <row r="50" spans="3:7" ht="15" thickBot="1">
      <c r="C50" s="22">
        <v>4</v>
      </c>
      <c r="D50" s="20">
        <v>2</v>
      </c>
      <c r="E50" s="21">
        <v>2</v>
      </c>
      <c r="G50" t="str">
        <f t="shared" si="0"/>
        <v>422</v>
      </c>
    </row>
    <row r="51" spans="3:7" ht="15" thickBot="1">
      <c r="C51" s="22">
        <v>4</v>
      </c>
      <c r="D51" s="20">
        <v>2</v>
      </c>
      <c r="E51" s="21">
        <v>3</v>
      </c>
      <c r="G51" t="str">
        <f t="shared" si="0"/>
        <v>423</v>
      </c>
    </row>
    <row r="52" spans="3:7" ht="15" thickBot="1">
      <c r="C52" s="22">
        <v>4</v>
      </c>
      <c r="D52" s="20">
        <v>2</v>
      </c>
      <c r="E52" s="21">
        <v>4</v>
      </c>
      <c r="G52" t="str">
        <f t="shared" si="0"/>
        <v>424</v>
      </c>
    </row>
    <row r="53" spans="3:7" ht="15" thickBot="1">
      <c r="C53" s="22">
        <v>4</v>
      </c>
      <c r="D53" s="20">
        <v>3</v>
      </c>
      <c r="E53" s="21">
        <v>1</v>
      </c>
      <c r="G53" t="str">
        <f t="shared" si="0"/>
        <v>431</v>
      </c>
    </row>
    <row r="54" spans="3:7" ht="15" thickBot="1">
      <c r="C54" s="22">
        <v>4</v>
      </c>
      <c r="D54" s="20">
        <v>4</v>
      </c>
      <c r="E54" s="21">
        <v>1</v>
      </c>
      <c r="G54" t="str">
        <f t="shared" si="0"/>
        <v>441</v>
      </c>
    </row>
    <row r="55" spans="3:7" ht="15" thickBot="1">
      <c r="C55" s="22">
        <v>4</v>
      </c>
      <c r="D55" s="20">
        <v>4</v>
      </c>
      <c r="E55" s="21">
        <v>2</v>
      </c>
      <c r="G55" t="str">
        <f t="shared" si="0"/>
        <v>442</v>
      </c>
    </row>
    <row r="56" spans="3:7" ht="15" thickBot="1">
      <c r="C56" s="22">
        <v>4</v>
      </c>
      <c r="D56" s="20">
        <v>4</v>
      </c>
      <c r="E56" s="21">
        <v>3</v>
      </c>
      <c r="G56" t="str">
        <f t="shared" si="0"/>
        <v>443</v>
      </c>
    </row>
    <row r="57" spans="3:7" ht="15" thickBot="1">
      <c r="C57" s="22">
        <v>4</v>
      </c>
      <c r="D57" s="20">
        <v>4</v>
      </c>
      <c r="E57" s="21">
        <v>4</v>
      </c>
      <c r="G57" t="str">
        <f t="shared" si="0"/>
        <v>444</v>
      </c>
    </row>
    <row r="58" spans="3:7" ht="15" thickBot="1">
      <c r="C58" s="22">
        <v>4</v>
      </c>
      <c r="D58" s="20">
        <v>5</v>
      </c>
      <c r="E58" s="21">
        <v>1</v>
      </c>
      <c r="G58" t="str">
        <f t="shared" si="0"/>
        <v>451</v>
      </c>
    </row>
    <row r="59" spans="3:7" ht="15" thickBot="1">
      <c r="C59" s="22">
        <v>5</v>
      </c>
      <c r="D59" s="20">
        <v>1</v>
      </c>
      <c r="E59" s="21">
        <v>1</v>
      </c>
      <c r="G59" t="str">
        <f t="shared" si="0"/>
        <v>511</v>
      </c>
    </row>
    <row r="60" spans="3:7" ht="15" thickBot="1">
      <c r="C60" s="22">
        <v>5</v>
      </c>
      <c r="D60" s="20">
        <v>2</v>
      </c>
      <c r="E60" s="21">
        <v>1</v>
      </c>
      <c r="G60" t="str">
        <f t="shared" si="0"/>
        <v>521</v>
      </c>
    </row>
    <row r="61" spans="3:7" ht="15" thickBot="1">
      <c r="C61" s="22">
        <v>5</v>
      </c>
      <c r="D61" s="20">
        <v>2</v>
      </c>
      <c r="E61" s="21">
        <v>2</v>
      </c>
      <c r="G61" t="str">
        <f t="shared" si="0"/>
        <v>522</v>
      </c>
    </row>
    <row r="62" spans="3:7" ht="15" thickBot="1">
      <c r="C62" s="16">
        <v>5</v>
      </c>
      <c r="D62" s="23">
        <v>2</v>
      </c>
      <c r="E62" s="24">
        <v>3</v>
      </c>
      <c r="G62" t="str">
        <f t="shared" si="0"/>
        <v>523</v>
      </c>
    </row>
    <row r="63" spans="3:7" ht="15" thickBot="1">
      <c r="C63" s="22">
        <v>5</v>
      </c>
      <c r="D63" s="23">
        <v>2</v>
      </c>
      <c r="E63" s="24">
        <v>4</v>
      </c>
      <c r="G63" t="str">
        <f t="shared" si="0"/>
        <v>524</v>
      </c>
    </row>
    <row r="64" spans="3:7" ht="15" thickBot="1">
      <c r="C64" s="22">
        <v>5</v>
      </c>
      <c r="D64" s="20">
        <v>3</v>
      </c>
      <c r="E64" s="24">
        <v>1</v>
      </c>
      <c r="G64" t="str">
        <f t="shared" si="0"/>
        <v>531</v>
      </c>
    </row>
    <row r="65" spans="3:7" ht="15" thickBot="1">
      <c r="C65" s="22">
        <v>5</v>
      </c>
      <c r="D65" s="20">
        <v>4</v>
      </c>
      <c r="E65" s="24">
        <v>1</v>
      </c>
      <c r="G65" t="str">
        <f t="shared" si="0"/>
        <v>541</v>
      </c>
    </row>
    <row r="66" spans="3:7" ht="15" thickBot="1">
      <c r="C66" s="22">
        <v>5</v>
      </c>
      <c r="D66" s="20">
        <v>4</v>
      </c>
      <c r="E66" s="24">
        <v>2</v>
      </c>
      <c r="G66" t="str">
        <f t="shared" si="0"/>
        <v>542</v>
      </c>
    </row>
    <row r="67" spans="3:7" ht="15" thickBot="1">
      <c r="C67" s="22">
        <v>5</v>
      </c>
      <c r="D67" s="20">
        <v>4</v>
      </c>
      <c r="E67" s="24">
        <v>3</v>
      </c>
      <c r="G67" t="str">
        <f t="shared" si="0"/>
        <v>543</v>
      </c>
    </row>
    <row r="68" spans="3:7" ht="15" thickBot="1">
      <c r="C68" s="22">
        <v>5</v>
      </c>
      <c r="D68" s="20">
        <v>4</v>
      </c>
      <c r="E68" s="24">
        <v>4</v>
      </c>
      <c r="G68" t="str">
        <f t="shared" si="0"/>
        <v>544</v>
      </c>
    </row>
    <row r="69" spans="3:7" ht="15" thickBot="1">
      <c r="C69" s="22">
        <v>5</v>
      </c>
      <c r="D69" s="20">
        <v>5</v>
      </c>
      <c r="E69" s="24">
        <v>1</v>
      </c>
      <c r="G69" t="str">
        <f t="shared" si="0"/>
        <v>551</v>
      </c>
    </row>
    <row r="70" spans="3:7" ht="15" thickBot="1">
      <c r="C70" s="22">
        <v>6</v>
      </c>
      <c r="D70" s="20">
        <v>2</v>
      </c>
      <c r="E70" s="21">
        <v>1</v>
      </c>
      <c r="G70" t="str">
        <f t="shared" ref="G70:G79" si="1">C70&amp;D70&amp;E70</f>
        <v>621</v>
      </c>
    </row>
    <row r="71" spans="3:7" ht="15" thickBot="1">
      <c r="C71" s="22">
        <v>6</v>
      </c>
      <c r="D71" s="20">
        <v>2</v>
      </c>
      <c r="E71" s="21">
        <v>2</v>
      </c>
      <c r="G71" t="str">
        <f t="shared" si="1"/>
        <v>622</v>
      </c>
    </row>
    <row r="72" spans="3:7" ht="15" thickBot="1">
      <c r="C72" s="22">
        <v>6</v>
      </c>
      <c r="D72" s="20">
        <v>2</v>
      </c>
      <c r="E72" s="21">
        <v>3</v>
      </c>
      <c r="G72" t="str">
        <f t="shared" si="1"/>
        <v>623</v>
      </c>
    </row>
    <row r="73" spans="3:7" ht="15" thickBot="1">
      <c r="C73" s="22">
        <v>6</v>
      </c>
      <c r="D73" s="20">
        <v>2</v>
      </c>
      <c r="E73" s="21">
        <v>4</v>
      </c>
      <c r="G73" t="str">
        <f t="shared" si="1"/>
        <v>624</v>
      </c>
    </row>
    <row r="74" spans="3:7" ht="15" thickBot="1">
      <c r="C74" s="22">
        <v>6</v>
      </c>
      <c r="D74" s="20">
        <v>3</v>
      </c>
      <c r="E74" s="21">
        <v>4</v>
      </c>
      <c r="G74" t="str">
        <f t="shared" si="1"/>
        <v>634</v>
      </c>
    </row>
    <row r="75" spans="3:7" ht="15" thickBot="1">
      <c r="C75" s="22">
        <v>6</v>
      </c>
      <c r="D75" s="20">
        <v>4</v>
      </c>
      <c r="E75" s="21">
        <v>1</v>
      </c>
      <c r="G75" t="str">
        <f t="shared" si="1"/>
        <v>641</v>
      </c>
    </row>
    <row r="76" spans="3:7" ht="15" thickBot="1">
      <c r="C76" s="22">
        <v>6</v>
      </c>
      <c r="D76" s="20">
        <v>4</v>
      </c>
      <c r="E76" s="21">
        <v>2</v>
      </c>
      <c r="G76" t="str">
        <f t="shared" si="1"/>
        <v>642</v>
      </c>
    </row>
    <row r="77" spans="3:7" ht="15" thickBot="1">
      <c r="C77" s="22">
        <v>6</v>
      </c>
      <c r="D77" s="20">
        <v>4</v>
      </c>
      <c r="E77" s="21">
        <v>3</v>
      </c>
      <c r="G77" t="str">
        <f t="shared" si="1"/>
        <v>643</v>
      </c>
    </row>
    <row r="78" spans="3:7" ht="15" thickBot="1">
      <c r="C78" s="22">
        <v>6</v>
      </c>
      <c r="D78" s="20">
        <v>4</v>
      </c>
      <c r="E78" s="21">
        <v>4</v>
      </c>
      <c r="G78" t="str">
        <f t="shared" si="1"/>
        <v>644</v>
      </c>
    </row>
    <row r="79" spans="3:7" ht="15" thickBot="1">
      <c r="C79" s="22">
        <v>6</v>
      </c>
      <c r="D79" s="20">
        <v>5</v>
      </c>
      <c r="E79" s="21">
        <v>4</v>
      </c>
      <c r="G79" t="str">
        <f t="shared" si="1"/>
        <v>654</v>
      </c>
    </row>
  </sheetData>
  <phoneticPr fontId="1"/>
  <dataValidations count="1">
    <dataValidation allowBlank="1" showErrorMessage="1" sqref="J4 H4:H16" xr:uid="{00000000-0002-0000-0500-000000000000}"/>
  </dataValidation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499984740745262"/>
    <pageSetUpPr fitToPage="1"/>
  </sheetPr>
  <dimension ref="A2:AX200"/>
  <sheetViews>
    <sheetView topLeftCell="I1" zoomScale="85" zoomScaleNormal="85" workbookViewId="0">
      <selection activeCell="G1019" sqref="G1019"/>
    </sheetView>
  </sheetViews>
  <sheetFormatPr defaultColWidth="9" defaultRowHeight="13.5"/>
  <cols>
    <col min="1" max="16384" width="9" style="1"/>
  </cols>
  <sheetData>
    <row r="2" spans="1:50" s="45" customFormat="1">
      <c r="A2" s="1"/>
      <c r="B2" s="44" t="s">
        <v>95</v>
      </c>
      <c r="C2" s="44" t="s">
        <v>288</v>
      </c>
      <c r="D2" s="44" t="s">
        <v>329</v>
      </c>
      <c r="E2" s="44" t="s">
        <v>363</v>
      </c>
      <c r="F2" s="44" t="s">
        <v>403</v>
      </c>
      <c r="G2" s="44" t="s">
        <v>429</v>
      </c>
      <c r="H2" s="44" t="s">
        <v>465</v>
      </c>
      <c r="I2" s="44" t="s">
        <v>2023</v>
      </c>
      <c r="J2" s="44" t="s">
        <v>2024</v>
      </c>
      <c r="K2" s="44" t="s">
        <v>2025</v>
      </c>
      <c r="L2" s="44" t="s">
        <v>2026</v>
      </c>
      <c r="M2" s="44" t="s">
        <v>701</v>
      </c>
      <c r="N2" s="44" t="s">
        <v>2027</v>
      </c>
      <c r="O2" s="44" t="s">
        <v>2028</v>
      </c>
      <c r="P2" s="44" t="s">
        <v>2029</v>
      </c>
      <c r="Q2" s="44" t="s">
        <v>2030</v>
      </c>
      <c r="R2" s="44" t="s">
        <v>2031</v>
      </c>
      <c r="S2" s="44" t="s">
        <v>2032</v>
      </c>
      <c r="T2" s="44" t="s">
        <v>2033</v>
      </c>
      <c r="U2" s="44" t="s">
        <v>1000</v>
      </c>
      <c r="V2" s="44" t="s">
        <v>2034</v>
      </c>
      <c r="W2" s="44" t="s">
        <v>2035</v>
      </c>
      <c r="X2" s="44" t="s">
        <v>2036</v>
      </c>
      <c r="Y2" s="44" t="s">
        <v>2037</v>
      </c>
      <c r="Z2" s="44" t="s">
        <v>2038</v>
      </c>
      <c r="AA2" s="44" t="s">
        <v>2039</v>
      </c>
      <c r="AB2" s="44" t="s">
        <v>2040</v>
      </c>
      <c r="AC2" s="44" t="s">
        <v>2041</v>
      </c>
      <c r="AD2" s="44" t="s">
        <v>2042</v>
      </c>
      <c r="AE2" s="44" t="s">
        <v>2043</v>
      </c>
      <c r="AF2" s="44" t="s">
        <v>2044</v>
      </c>
      <c r="AG2" s="44" t="s">
        <v>2045</v>
      </c>
      <c r="AH2" s="44" t="s">
        <v>2046</v>
      </c>
      <c r="AI2" s="44" t="s">
        <v>2047</v>
      </c>
      <c r="AJ2" s="44" t="s">
        <v>2048</v>
      </c>
      <c r="AK2" s="44" t="s">
        <v>2049</v>
      </c>
      <c r="AL2" s="44" t="s">
        <v>2050</v>
      </c>
      <c r="AM2" s="44" t="s">
        <v>2051</v>
      </c>
      <c r="AN2" s="44" t="s">
        <v>2052</v>
      </c>
      <c r="AO2" s="44" t="s">
        <v>2053</v>
      </c>
      <c r="AP2" s="44" t="s">
        <v>2054</v>
      </c>
      <c r="AQ2" s="44" t="s">
        <v>2055</v>
      </c>
      <c r="AR2" s="44" t="s">
        <v>2056</v>
      </c>
      <c r="AS2" s="44" t="s">
        <v>2057</v>
      </c>
      <c r="AT2" s="44" t="s">
        <v>2058</v>
      </c>
      <c r="AU2" s="44" t="s">
        <v>2059</v>
      </c>
      <c r="AV2" s="44" t="s">
        <v>2060</v>
      </c>
      <c r="AW2" s="1"/>
      <c r="AX2" s="12"/>
    </row>
    <row r="3" spans="1:50">
      <c r="A3" s="44"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44"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44"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44"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2486</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44"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2487</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44"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2488</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44"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44" t="s">
        <v>2023</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44" t="s">
        <v>2024</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44" t="s">
        <v>2025</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44" t="s">
        <v>2026</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44"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44" t="s">
        <v>2027</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44" t="s">
        <v>2028</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44" t="s">
        <v>2029</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44" t="s">
        <v>2030</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44" t="s">
        <v>2031</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44" t="s">
        <v>2032</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44" t="s">
        <v>2033</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44"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44" t="s">
        <v>2034</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44" t="s">
        <v>2035</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44" t="s">
        <v>2036</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44" t="s">
        <v>2037</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44" t="s">
        <v>2038</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44" t="s">
        <v>2039</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44" t="s">
        <v>2040</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44" t="s">
        <v>2041</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44" t="s">
        <v>2042</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44" t="s">
        <v>2043</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44" t="s">
        <v>2044</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44" t="s">
        <v>2045</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44" t="s">
        <v>2046</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44" t="s">
        <v>2047</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44" t="s">
        <v>2048</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44" t="s">
        <v>2049</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44" t="s">
        <v>2050</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44" t="s">
        <v>2051</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44" t="s">
        <v>2052</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44" t="s">
        <v>2053</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44" t="s">
        <v>2054</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44" t="s">
        <v>2055</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44" t="s">
        <v>2056</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44" t="s">
        <v>2057</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44" t="s">
        <v>2058</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44" t="s">
        <v>2059</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44" t="s">
        <v>2060</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2094</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2095</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1"/>
  <pageMargins left="0.7" right="0.7" top="0.75" bottom="0.75" header="0.3" footer="0.3"/>
  <pageSetup paperSize="9" scale="30" fitToWidth="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0" tint="-0.499984740745262"/>
  </sheetPr>
  <dimension ref="A1:I1899"/>
  <sheetViews>
    <sheetView topLeftCell="A1007" zoomScale="115" zoomScaleNormal="115" workbookViewId="0">
      <selection activeCell="G1019" sqref="G1019"/>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2022</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2094</v>
      </c>
      <c r="D76" s="1" t="str">
        <f t="shared" si="3"/>
        <v>北海道泊村　（古宇郡）</v>
      </c>
      <c r="E76" s="12">
        <v>403</v>
      </c>
      <c r="F76" s="1">
        <f t="shared" si="2"/>
        <v>1</v>
      </c>
      <c r="I76" s="1" t="s">
        <v>2093</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2095</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2486</v>
      </c>
      <c r="D1019" s="1" t="str">
        <f t="shared" si="31"/>
        <v>静岡県浜松市中央区</v>
      </c>
      <c r="E1019">
        <v>138</v>
      </c>
      <c r="F1019" s="1">
        <f t="shared" si="30"/>
        <v>1</v>
      </c>
    </row>
    <row r="1020" spans="1:6">
      <c r="A1020">
        <v>139</v>
      </c>
      <c r="B1020" s="12" t="s">
        <v>1117</v>
      </c>
      <c r="C1020" s="6" t="s">
        <v>2487</v>
      </c>
      <c r="D1020" s="1" t="str">
        <f t="shared" si="31"/>
        <v>静岡県浜松市浜名区</v>
      </c>
      <c r="E1020">
        <v>139</v>
      </c>
      <c r="F1020" s="1">
        <f t="shared" si="30"/>
        <v>1</v>
      </c>
    </row>
    <row r="1021" spans="1:6">
      <c r="A1021">
        <v>140</v>
      </c>
      <c r="B1021" s="12" t="s">
        <v>1117</v>
      </c>
      <c r="C1021" s="6" t="s">
        <v>2488</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xr:uid="{00000000-0009-0000-0000-000004000000}"/>
  <phoneticPr fontId="1"/>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2:Q90"/>
  <sheetViews>
    <sheetView zoomScaleNormal="100" workbookViewId="0">
      <selection activeCell="J8" sqref="J8"/>
    </sheetView>
  </sheetViews>
  <sheetFormatPr defaultRowHeight="13.5"/>
  <cols>
    <col min="13" max="13" width="9" style="27"/>
    <col min="14" max="14" width="9" style="82"/>
    <col min="15" max="15" width="9" style="27"/>
  </cols>
  <sheetData>
    <row r="2" spans="2:17">
      <c r="B2" s="2164" t="s">
        <v>2021</v>
      </c>
      <c r="C2" s="2173"/>
      <c r="D2" s="2173"/>
    </row>
    <row r="3" spans="2:17">
      <c r="B3" s="2173"/>
      <c r="C3" s="2173"/>
      <c r="D3" s="2173"/>
      <c r="L3" t="s">
        <v>2008</v>
      </c>
    </row>
    <row r="4" spans="2:17" ht="14.25" thickBot="1">
      <c r="C4" s="6"/>
      <c r="P4" s="6" t="s">
        <v>2018</v>
      </c>
    </row>
    <row r="5" spans="2:17" ht="14.25">
      <c r="B5" s="30">
        <v>1019</v>
      </c>
      <c r="C5" s="31">
        <v>1029</v>
      </c>
      <c r="D5" s="31">
        <v>1039</v>
      </c>
      <c r="E5" s="31">
        <v>1049</v>
      </c>
      <c r="F5" s="31">
        <v>1059</v>
      </c>
      <c r="G5" s="32">
        <v>2111</v>
      </c>
      <c r="H5" s="32">
        <v>2112</v>
      </c>
      <c r="I5" s="32">
        <v>2113</v>
      </c>
      <c r="J5" s="33">
        <v>2114</v>
      </c>
      <c r="L5" s="26" t="s">
        <v>2009</v>
      </c>
      <c r="M5" s="82" t="e">
        <f t="array" ref="M5">IF('建築工事届（別記第40号様式）'!#REF!&lt;&gt;"", 1, "0")</f>
        <v>#REF!</v>
      </c>
      <c r="N5" s="83" t="e">
        <f t="array" ref="N5">IF('建築工事届（別記第40号様式）'!#REF!&lt;&gt;"", TEXT('建築工事届（別記第40号様式）'!#REF!, "00"), "00")</f>
        <v>#REF!</v>
      </c>
      <c r="O5" s="27" t="e">
        <f t="array" ref="O5">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5" s="29" t="e">
        <f t="shared" ref="P5:P13" si="0">M5&amp;N5&amp;O5</f>
        <v>#REF!</v>
      </c>
    </row>
    <row r="6" spans="2:17" ht="14.25">
      <c r="B6" s="34">
        <v>2119</v>
      </c>
      <c r="C6" s="35">
        <v>2121</v>
      </c>
      <c r="D6" s="35">
        <v>2122</v>
      </c>
      <c r="E6" s="35">
        <v>2123</v>
      </c>
      <c r="F6" s="35">
        <v>2124</v>
      </c>
      <c r="G6" s="35">
        <v>2129</v>
      </c>
      <c r="H6" s="35">
        <v>2131</v>
      </c>
      <c r="I6" s="35">
        <v>2132</v>
      </c>
      <c r="J6" s="36">
        <v>2133</v>
      </c>
      <c r="L6" s="26" t="s">
        <v>2010</v>
      </c>
      <c r="M6" s="82" t="e">
        <f t="array" ref="M6">IF('建築工事届（別記第40号様式）'!#REF!&lt;&gt;"", 1, "0")</f>
        <v>#REF!</v>
      </c>
      <c r="N6" s="83" t="e">
        <f t="array" ref="N6">IF('建築工事届（別記第40号様式）'!#REF!&lt;&gt;"", TEXT('建築工事届（別記第40号様式）'!#REF!, "00"), "00")</f>
        <v>#REF!</v>
      </c>
      <c r="O6" s="83" t="e">
        <f>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6" s="29" t="e">
        <f t="shared" si="0"/>
        <v>#REF!</v>
      </c>
    </row>
    <row r="7" spans="2:17" ht="14.25">
      <c r="B7" s="34">
        <v>2134</v>
      </c>
      <c r="C7" s="35">
        <v>2139</v>
      </c>
      <c r="D7" s="35">
        <v>2141</v>
      </c>
      <c r="E7" s="35">
        <v>2142</v>
      </c>
      <c r="F7" s="35">
        <v>2143</v>
      </c>
      <c r="G7" s="35">
        <v>2144</v>
      </c>
      <c r="H7" s="35">
        <v>2149</v>
      </c>
      <c r="I7" s="35">
        <v>2151</v>
      </c>
      <c r="J7" s="36">
        <v>2152</v>
      </c>
      <c r="L7" s="26" t="s">
        <v>2011</v>
      </c>
      <c r="M7" s="82" t="e">
        <f t="array" ref="M7">IF('建築工事届（別記第40号様式）'!#REF!&lt;&gt;"", 1, "0")</f>
        <v>#REF!</v>
      </c>
      <c r="N7" s="27" t="e">
        <f t="array" ref="N7">IF('建築工事届（別記第40号様式）'!#REF!&lt;&gt;"", TEXT('建築工事届（別記第40号様式）'!#REF!, "00"), "00")</f>
        <v>#REF!</v>
      </c>
      <c r="O7" s="27" t="e">
        <f>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7" s="29" t="e">
        <f t="shared" si="0"/>
        <v>#REF!</v>
      </c>
    </row>
    <row r="8" spans="2:17" ht="14.25">
      <c r="B8" s="34">
        <v>2153</v>
      </c>
      <c r="C8" s="35">
        <v>2154</v>
      </c>
      <c r="D8" s="35">
        <v>2159</v>
      </c>
      <c r="E8" s="35">
        <v>2161</v>
      </c>
      <c r="F8" s="35">
        <v>2162</v>
      </c>
      <c r="G8" s="35">
        <v>2163</v>
      </c>
      <c r="H8" s="35">
        <v>2164</v>
      </c>
      <c r="I8" s="35">
        <v>2169</v>
      </c>
      <c r="J8" s="36">
        <v>2171</v>
      </c>
      <c r="L8" s="26" t="s">
        <v>2012</v>
      </c>
      <c r="M8" s="82" t="e">
        <f t="array" ref="M8">IF('建築工事届（別記第40号様式）'!#REF!&lt;&gt;"", 1, "0")</f>
        <v>#REF!</v>
      </c>
      <c r="N8" s="27" t="e">
        <f t="array" ref="N8">IF('建築工事届（別記第40号様式）'!#REF!&lt;&gt;"",'建築工事届（別記第40号様式）'!#REF!,"00")</f>
        <v>#REF!</v>
      </c>
      <c r="O8" s="27" t="e">
        <f>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8" s="29" t="e">
        <f t="shared" si="0"/>
        <v>#REF!</v>
      </c>
    </row>
    <row r="9" spans="2:17" ht="14.25">
      <c r="B9" s="34">
        <v>2172</v>
      </c>
      <c r="C9" s="35">
        <v>2173</v>
      </c>
      <c r="D9" s="35">
        <v>2174</v>
      </c>
      <c r="E9" s="35">
        <v>2179</v>
      </c>
      <c r="F9" s="35">
        <v>2181</v>
      </c>
      <c r="G9" s="35">
        <v>2182</v>
      </c>
      <c r="H9" s="35">
        <v>2183</v>
      </c>
      <c r="I9" s="35">
        <v>2184</v>
      </c>
      <c r="J9" s="36">
        <v>2189</v>
      </c>
      <c r="L9" s="26" t="s">
        <v>2013</v>
      </c>
      <c r="M9" s="82" t="e">
        <f t="array" ref="M9">IF('建築工事届（別記第40号様式）'!#REF!&lt;&gt;"", 1, "0")</f>
        <v>#REF!</v>
      </c>
      <c r="N9" s="27" t="e">
        <f t="array" ref="N9">IF('建築工事届（別記第40号様式）'!#REF!&lt;&gt;"",'建築工事届（別記第40号様式）'!#REF!,"00")</f>
        <v>#REF!</v>
      </c>
      <c r="O9" s="27" t="e">
        <f t="array" ref="O9">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9" s="29" t="e">
        <f t="shared" si="0"/>
        <v>#REF!</v>
      </c>
      <c r="Q9" s="43"/>
    </row>
    <row r="10" spans="2:17" ht="14.25">
      <c r="B10" s="34">
        <v>2191</v>
      </c>
      <c r="C10" s="35">
        <v>2192</v>
      </c>
      <c r="D10" s="35">
        <v>2193</v>
      </c>
      <c r="E10" s="35">
        <v>2194</v>
      </c>
      <c r="F10" s="35">
        <v>2199</v>
      </c>
      <c r="G10" s="35">
        <v>2201</v>
      </c>
      <c r="H10" s="35">
        <v>2202</v>
      </c>
      <c r="I10" s="35">
        <v>2203</v>
      </c>
      <c r="J10" s="36">
        <v>2204</v>
      </c>
      <c r="L10" s="26" t="s">
        <v>2014</v>
      </c>
      <c r="M10" s="82" t="e">
        <f t="array" ref="M10">IF('建築工事届（別記第40号様式）'!#REF!&lt;&gt;"", 1, "0")</f>
        <v>#REF!</v>
      </c>
      <c r="N10" s="27" t="e">
        <f t="array" ref="N10">IF('建築工事届（別記第40号様式）'!#REF!&lt;&gt;"",'建築工事届（別記第40号様式）'!#REF!,"00")</f>
        <v>#REF!</v>
      </c>
      <c r="O10" s="27" t="e">
        <f>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10" s="29" t="e">
        <f t="shared" si="0"/>
        <v>#REF!</v>
      </c>
    </row>
    <row r="11" spans="2:17" ht="14.25">
      <c r="B11" s="34">
        <v>2209</v>
      </c>
      <c r="C11" s="35">
        <v>2211</v>
      </c>
      <c r="D11" s="35">
        <v>2212</v>
      </c>
      <c r="E11" s="35">
        <v>2213</v>
      </c>
      <c r="F11" s="35">
        <v>2214</v>
      </c>
      <c r="G11" s="35">
        <v>2219</v>
      </c>
      <c r="H11" s="35">
        <v>2221</v>
      </c>
      <c r="I11" s="35">
        <v>2222</v>
      </c>
      <c r="J11" s="36">
        <v>2223</v>
      </c>
      <c r="L11" s="26" t="s">
        <v>2015</v>
      </c>
      <c r="M11" s="82" t="e">
        <f t="array" ref="M11">IF('建築工事届（別記第40号様式）'!#REF!&lt;&gt;"", 1, "0")</f>
        <v>#REF!</v>
      </c>
      <c r="N11" s="27" t="e">
        <f t="array" ref="N11">IF('建築工事届（別記第40号様式）'!#REF!&lt;&gt;"",'建築工事届（別記第40号様式）'!#REF!,"00")</f>
        <v>#REF!</v>
      </c>
      <c r="O11" s="27" t="e">
        <f>IF('建築工事届（別記第40号様式）'!AN86, 1, IF('建築工事届（別記第40号様式）'!#REF!, 2, IF('建築工事届（別記第40号様式）'!#REF!, 3, IF('建築工事届（別記第40号様式）'!#REF!, 4, IF('建築工事届（別記第40号様式）'!#REF!, 5, IF('建築工事届（別記第40号様式）'!#REF!, 6, IF('建築工事届（別記第40号様式）'!#REF!, 9, 0)))))))</f>
        <v>#REF!</v>
      </c>
      <c r="P11" s="29" t="e">
        <f t="shared" si="0"/>
        <v>#REF!</v>
      </c>
    </row>
    <row r="12" spans="2:17" ht="14.25">
      <c r="B12" s="34">
        <v>2224</v>
      </c>
      <c r="C12" s="35">
        <v>2229</v>
      </c>
      <c r="D12" s="35">
        <v>2231</v>
      </c>
      <c r="E12" s="35">
        <v>2232</v>
      </c>
      <c r="F12" s="35">
        <v>2233</v>
      </c>
      <c r="G12" s="35">
        <v>2234</v>
      </c>
      <c r="H12" s="35">
        <v>2239</v>
      </c>
      <c r="I12" s="35">
        <v>2241</v>
      </c>
      <c r="J12" s="36">
        <v>2242</v>
      </c>
      <c r="L12" s="26" t="s">
        <v>2016</v>
      </c>
      <c r="M12" s="82" t="e">
        <f t="array" ref="M12">IF('建築工事届（別記第40号様式）'!#REF!&lt;&gt;"", 1, "0")</f>
        <v>#REF!</v>
      </c>
      <c r="N12" s="27" t="e">
        <f t="array" ref="N12">IF('建築工事届（別記第40号様式）'!#REF!&lt;&gt;"",'建築工事届（別記第40号様式）'!#REF!,"00")</f>
        <v>#REF!</v>
      </c>
      <c r="O12" s="27" t="e">
        <f>IF('建築工事届（別記第40号様式）'!AO86, 1, IF('建築工事届（別記第40号様式）'!#REF!, 2, IF('建築工事届（別記第40号様式）'!#REF!, 3, IF('建築工事届（別記第40号様式）'!#REF!, 4, IF('建築工事届（別記第40号様式）'!#REF!, 5, IF('建築工事届（別記第40号様式）'!#REF!, 6, IF('建築工事届（別記第40号様式）'!#REF!, 9, 0)))))))</f>
        <v>#REF!</v>
      </c>
      <c r="P12" s="29" t="e">
        <f t="shared" si="0"/>
        <v>#REF!</v>
      </c>
    </row>
    <row r="13" spans="2:17" ht="14.25">
      <c r="B13" s="34">
        <v>2243</v>
      </c>
      <c r="C13" s="35">
        <v>2244</v>
      </c>
      <c r="D13" s="35">
        <v>2249</v>
      </c>
      <c r="E13" s="35">
        <v>2251</v>
      </c>
      <c r="F13" s="35">
        <v>2252</v>
      </c>
      <c r="G13" s="35">
        <v>2253</v>
      </c>
      <c r="H13" s="35">
        <v>2254</v>
      </c>
      <c r="I13" s="35">
        <v>2259</v>
      </c>
      <c r="J13" s="36">
        <v>2261</v>
      </c>
      <c r="L13" s="26" t="s">
        <v>2017</v>
      </c>
      <c r="M13" s="82" t="e">
        <f t="array" ref="M13">IF('建築工事届（別記第40号様式）'!#REF!&lt;&gt;"", 1, "0")</f>
        <v>#REF!</v>
      </c>
      <c r="N13" s="27" t="e">
        <f t="array" ref="N13">IF('建築工事届（別記第40号様式）'!#REF!&lt;&gt;"",'建築工事届（別記第40号様式）'!#REF!,"00")</f>
        <v>#REF!</v>
      </c>
      <c r="O13" s="27" t="e">
        <f t="array" ref="O13">IF('建築工事届（別記第40号様式）'!AP86, 1, IF('建築工事届（別記第40号様式）'!#REF!, 2, IF('建築工事届（別記第40号様式）'!#REF!, 3, IF('建築工事届（別記第40号様式）'!#REF!, 4, IF('建築工事届（別記第40号様式）'!#REF!, 5, IF('建築工事届（別記第40号様式）'!#REF!, 6, IF('建築工事届（別記第40号様式）'!#REF!, 9, 0)))))))</f>
        <v>#REF!</v>
      </c>
      <c r="P13" s="29" t="e">
        <f t="shared" si="0"/>
        <v>#REF!</v>
      </c>
      <c r="Q13" s="43"/>
    </row>
    <row r="14" spans="2:17" ht="14.25">
      <c r="B14" s="34">
        <v>2262</v>
      </c>
      <c r="C14" s="35">
        <v>2263</v>
      </c>
      <c r="D14" s="35">
        <v>2264</v>
      </c>
      <c r="E14" s="35">
        <v>2269</v>
      </c>
      <c r="F14" s="35">
        <v>2271</v>
      </c>
      <c r="G14" s="35">
        <v>2272</v>
      </c>
      <c r="H14" s="35">
        <v>2273</v>
      </c>
      <c r="I14" s="35">
        <v>2274</v>
      </c>
      <c r="J14" s="36">
        <v>2279</v>
      </c>
      <c r="N14" s="27"/>
    </row>
    <row r="15" spans="2:17" ht="14.25">
      <c r="B15" s="34">
        <v>2281</v>
      </c>
      <c r="C15" s="35">
        <v>2282</v>
      </c>
      <c r="D15" s="35">
        <v>2283</v>
      </c>
      <c r="E15" s="35">
        <v>2284</v>
      </c>
      <c r="F15" s="35">
        <v>2289</v>
      </c>
      <c r="G15" s="35">
        <v>2291</v>
      </c>
      <c r="H15" s="35">
        <v>2292</v>
      </c>
      <c r="I15" s="35">
        <v>2293</v>
      </c>
      <c r="J15" s="36">
        <v>2294</v>
      </c>
    </row>
    <row r="16" spans="2:17" ht="14.25">
      <c r="B16" s="34">
        <v>2299</v>
      </c>
      <c r="C16" s="35">
        <v>2301</v>
      </c>
      <c r="D16" s="35">
        <v>2302</v>
      </c>
      <c r="E16" s="35">
        <v>2303</v>
      </c>
      <c r="F16" s="35">
        <v>2304</v>
      </c>
      <c r="G16" s="35">
        <v>2309</v>
      </c>
      <c r="H16" s="35">
        <v>2311</v>
      </c>
      <c r="I16" s="35">
        <v>2312</v>
      </c>
      <c r="J16" s="36">
        <v>2313</v>
      </c>
    </row>
    <row r="17" spans="2:10" ht="14.25">
      <c r="B17" s="34">
        <v>2314</v>
      </c>
      <c r="C17" s="35">
        <v>2319</v>
      </c>
      <c r="D17" s="35">
        <v>2321</v>
      </c>
      <c r="E17" s="35">
        <v>2322</v>
      </c>
      <c r="F17" s="35">
        <v>2323</v>
      </c>
      <c r="G17" s="35">
        <v>2324</v>
      </c>
      <c r="H17" s="35">
        <v>2329</v>
      </c>
      <c r="I17" s="35">
        <v>2331</v>
      </c>
      <c r="J17" s="36">
        <v>2332</v>
      </c>
    </row>
    <row r="18" spans="2:10" ht="14.25">
      <c r="B18" s="34">
        <v>2333</v>
      </c>
      <c r="C18" s="35">
        <v>2334</v>
      </c>
      <c r="D18" s="35">
        <v>2339</v>
      </c>
      <c r="E18" s="35">
        <v>2341</v>
      </c>
      <c r="F18" s="35">
        <v>2342</v>
      </c>
      <c r="G18" s="35">
        <v>2343</v>
      </c>
      <c r="H18" s="35">
        <v>2344</v>
      </c>
      <c r="I18" s="35">
        <v>2345</v>
      </c>
      <c r="J18" s="36">
        <v>2349</v>
      </c>
    </row>
    <row r="19" spans="2:10" ht="14.25">
      <c r="B19" s="34">
        <v>2351</v>
      </c>
      <c r="C19" s="35">
        <v>2352</v>
      </c>
      <c r="D19" s="35">
        <v>2353</v>
      </c>
      <c r="E19" s="35">
        <v>2354</v>
      </c>
      <c r="F19" s="35">
        <v>2359</v>
      </c>
      <c r="G19" s="35">
        <v>2361</v>
      </c>
      <c r="H19" s="35">
        <v>2362</v>
      </c>
      <c r="I19" s="35">
        <v>2363</v>
      </c>
      <c r="J19" s="36">
        <v>2364</v>
      </c>
    </row>
    <row r="20" spans="2:10" ht="14.25">
      <c r="B20" s="34">
        <v>2369</v>
      </c>
      <c r="C20" s="35">
        <v>2371</v>
      </c>
      <c r="D20" s="35">
        <v>2372</v>
      </c>
      <c r="E20" s="35">
        <v>2373</v>
      </c>
      <c r="F20" s="35">
        <v>2374</v>
      </c>
      <c r="G20" s="35">
        <v>2379</v>
      </c>
      <c r="H20" s="35">
        <v>2381</v>
      </c>
      <c r="I20" s="35">
        <v>2382</v>
      </c>
      <c r="J20" s="36">
        <v>2383</v>
      </c>
    </row>
    <row r="21" spans="2:10" ht="14.25">
      <c r="B21" s="34">
        <v>2384</v>
      </c>
      <c r="C21" s="35">
        <v>2386</v>
      </c>
      <c r="D21" s="35">
        <v>2389</v>
      </c>
      <c r="E21" s="35">
        <v>2391</v>
      </c>
      <c r="F21" s="35">
        <v>2392</v>
      </c>
      <c r="G21" s="35">
        <v>2393</v>
      </c>
      <c r="H21" s="35">
        <v>2394</v>
      </c>
      <c r="I21" s="35">
        <v>2399</v>
      </c>
      <c r="J21" s="36">
        <v>2401</v>
      </c>
    </row>
    <row r="22" spans="2:10" ht="14.25">
      <c r="B22" s="34">
        <v>2402</v>
      </c>
      <c r="C22" s="35">
        <v>2403</v>
      </c>
      <c r="D22" s="35">
        <v>2404</v>
      </c>
      <c r="E22" s="35">
        <v>2409</v>
      </c>
      <c r="F22" s="35">
        <v>2411</v>
      </c>
      <c r="G22" s="35">
        <v>2412</v>
      </c>
      <c r="H22" s="35">
        <v>2413</v>
      </c>
      <c r="I22" s="35">
        <v>2414</v>
      </c>
      <c r="J22" s="36">
        <v>2419</v>
      </c>
    </row>
    <row r="23" spans="2:10" ht="14.25">
      <c r="B23" s="34">
        <v>2421</v>
      </c>
      <c r="C23" s="35">
        <v>2422</v>
      </c>
      <c r="D23" s="35">
        <v>2423</v>
      </c>
      <c r="E23" s="35">
        <v>2424</v>
      </c>
      <c r="F23" s="35">
        <v>2429</v>
      </c>
      <c r="G23" s="35">
        <v>2431</v>
      </c>
      <c r="H23" s="35">
        <v>2432</v>
      </c>
      <c r="I23" s="35">
        <v>2433</v>
      </c>
      <c r="J23" s="36">
        <v>2434</v>
      </c>
    </row>
    <row r="24" spans="2:10" ht="14.25">
      <c r="B24" s="34">
        <v>2439</v>
      </c>
      <c r="C24" s="35">
        <v>2441</v>
      </c>
      <c r="D24" s="35">
        <v>2442</v>
      </c>
      <c r="E24" s="35">
        <v>2443</v>
      </c>
      <c r="F24" s="35">
        <v>2444</v>
      </c>
      <c r="G24" s="35">
        <v>2449</v>
      </c>
      <c r="H24" s="35">
        <v>2451</v>
      </c>
      <c r="I24" s="35">
        <v>2452</v>
      </c>
      <c r="J24" s="36">
        <v>2453</v>
      </c>
    </row>
    <row r="25" spans="2:10" ht="14.25">
      <c r="B25" s="34">
        <v>2454</v>
      </c>
      <c r="C25" s="35">
        <v>2459</v>
      </c>
      <c r="D25" s="35">
        <v>2461</v>
      </c>
      <c r="E25" s="35">
        <v>2462</v>
      </c>
      <c r="F25" s="35">
        <v>2463</v>
      </c>
      <c r="G25" s="35">
        <v>2464</v>
      </c>
      <c r="H25" s="35">
        <v>2469</v>
      </c>
      <c r="I25" s="35">
        <v>2999</v>
      </c>
      <c r="J25" s="36">
        <v>3111</v>
      </c>
    </row>
    <row r="26" spans="2:10" ht="14.25">
      <c r="B26" s="34">
        <v>3112</v>
      </c>
      <c r="C26" s="35">
        <v>3113</v>
      </c>
      <c r="D26" s="35">
        <v>3114</v>
      </c>
      <c r="E26" s="35">
        <v>3119</v>
      </c>
      <c r="F26" s="35">
        <v>3121</v>
      </c>
      <c r="G26" s="35">
        <v>3122</v>
      </c>
      <c r="H26" s="35">
        <v>3123</v>
      </c>
      <c r="I26" s="35">
        <v>3124</v>
      </c>
      <c r="J26" s="36">
        <v>3129</v>
      </c>
    </row>
    <row r="27" spans="2:10" ht="14.25">
      <c r="B27" s="34">
        <v>3131</v>
      </c>
      <c r="C27" s="35">
        <v>3132</v>
      </c>
      <c r="D27" s="35">
        <v>3133</v>
      </c>
      <c r="E27" s="35">
        <v>3134</v>
      </c>
      <c r="F27" s="35">
        <v>3139</v>
      </c>
      <c r="G27" s="35">
        <v>3141</v>
      </c>
      <c r="H27" s="35">
        <v>3142</v>
      </c>
      <c r="I27" s="35">
        <v>3143</v>
      </c>
      <c r="J27" s="36">
        <v>3144</v>
      </c>
    </row>
    <row r="28" spans="2:10" ht="14.25">
      <c r="B28" s="34">
        <v>3149</v>
      </c>
      <c r="C28" s="35">
        <v>3151</v>
      </c>
      <c r="D28" s="35">
        <v>3152</v>
      </c>
      <c r="E28" s="35">
        <v>3153</v>
      </c>
      <c r="F28" s="35">
        <v>3154</v>
      </c>
      <c r="G28" s="35">
        <v>3159</v>
      </c>
      <c r="H28" s="35">
        <v>3161</v>
      </c>
      <c r="I28" s="35">
        <v>3162</v>
      </c>
      <c r="J28" s="36">
        <v>3163</v>
      </c>
    </row>
    <row r="29" spans="2:10" ht="14.25">
      <c r="B29" s="34">
        <v>3164</v>
      </c>
      <c r="C29" s="35">
        <v>3169</v>
      </c>
      <c r="D29" s="35">
        <v>3171</v>
      </c>
      <c r="E29" s="35">
        <v>3172</v>
      </c>
      <c r="F29" s="35">
        <v>3173</v>
      </c>
      <c r="G29" s="35">
        <v>3174</v>
      </c>
      <c r="H29" s="35">
        <v>3179</v>
      </c>
      <c r="I29" s="35">
        <v>3181</v>
      </c>
      <c r="J29" s="36">
        <v>3182</v>
      </c>
    </row>
    <row r="30" spans="2:10" ht="14.25">
      <c r="B30" s="34">
        <v>3183</v>
      </c>
      <c r="C30" s="35">
        <v>3184</v>
      </c>
      <c r="D30" s="35">
        <v>3189</v>
      </c>
      <c r="E30" s="35">
        <v>3191</v>
      </c>
      <c r="F30" s="35">
        <v>3192</v>
      </c>
      <c r="G30" s="35">
        <v>3193</v>
      </c>
      <c r="H30" s="35">
        <v>3194</v>
      </c>
      <c r="I30" s="35">
        <v>3199</v>
      </c>
      <c r="J30" s="36">
        <v>3201</v>
      </c>
    </row>
    <row r="31" spans="2:10" ht="14.25">
      <c r="B31" s="34">
        <v>3202</v>
      </c>
      <c r="C31" s="35">
        <v>3203</v>
      </c>
      <c r="D31" s="35">
        <v>3204</v>
      </c>
      <c r="E31" s="35">
        <v>3209</v>
      </c>
      <c r="F31" s="35">
        <v>3211</v>
      </c>
      <c r="G31" s="35">
        <v>3212</v>
      </c>
      <c r="H31" s="35">
        <v>3213</v>
      </c>
      <c r="I31" s="35">
        <v>3214</v>
      </c>
      <c r="J31" s="36">
        <v>3219</v>
      </c>
    </row>
    <row r="32" spans="2:10" ht="14.25">
      <c r="B32" s="34">
        <v>3221</v>
      </c>
      <c r="C32" s="35">
        <v>3222</v>
      </c>
      <c r="D32" s="35">
        <v>3223</v>
      </c>
      <c r="E32" s="35">
        <v>3224</v>
      </c>
      <c r="F32" s="35">
        <v>3229</v>
      </c>
      <c r="G32" s="35">
        <v>3231</v>
      </c>
      <c r="H32" s="35">
        <v>3232</v>
      </c>
      <c r="I32" s="35">
        <v>3233</v>
      </c>
      <c r="J32" s="36">
        <v>3234</v>
      </c>
    </row>
    <row r="33" spans="2:10" ht="14.25">
      <c r="B33" s="34">
        <v>3239</v>
      </c>
      <c r="C33" s="35">
        <v>3241</v>
      </c>
      <c r="D33" s="35">
        <v>3242</v>
      </c>
      <c r="E33" s="35">
        <v>3243</v>
      </c>
      <c r="F33" s="35">
        <v>3244</v>
      </c>
      <c r="G33" s="35">
        <v>3249</v>
      </c>
      <c r="H33" s="35">
        <v>3251</v>
      </c>
      <c r="I33" s="35">
        <v>3252</v>
      </c>
      <c r="J33" s="36">
        <v>3253</v>
      </c>
    </row>
    <row r="34" spans="2:10" ht="14.25">
      <c r="B34" s="34">
        <v>3254</v>
      </c>
      <c r="C34" s="35">
        <v>3259</v>
      </c>
      <c r="D34" s="35">
        <v>3261</v>
      </c>
      <c r="E34" s="35">
        <v>3262</v>
      </c>
      <c r="F34" s="35">
        <v>3263</v>
      </c>
      <c r="G34" s="35">
        <v>3264</v>
      </c>
      <c r="H34" s="35">
        <v>3269</v>
      </c>
      <c r="I34" s="35">
        <v>3271</v>
      </c>
      <c r="J34" s="36">
        <v>3272</v>
      </c>
    </row>
    <row r="35" spans="2:10" ht="14.25">
      <c r="B35" s="34">
        <v>3273</v>
      </c>
      <c r="C35" s="35">
        <v>3274</v>
      </c>
      <c r="D35" s="35">
        <v>3279</v>
      </c>
      <c r="E35" s="35">
        <v>3281</v>
      </c>
      <c r="F35" s="35">
        <v>3282</v>
      </c>
      <c r="G35" s="35">
        <v>3283</v>
      </c>
      <c r="H35" s="35">
        <v>3284</v>
      </c>
      <c r="I35" s="35">
        <v>3289</v>
      </c>
      <c r="J35" s="36">
        <v>3291</v>
      </c>
    </row>
    <row r="36" spans="2:10" ht="14.25">
      <c r="B36" s="34">
        <v>3292</v>
      </c>
      <c r="C36" s="35">
        <v>3293</v>
      </c>
      <c r="D36" s="35">
        <v>3294</v>
      </c>
      <c r="E36" s="35">
        <v>3299</v>
      </c>
      <c r="F36" s="35">
        <v>3301</v>
      </c>
      <c r="G36" s="35">
        <v>3302</v>
      </c>
      <c r="H36" s="35">
        <v>3303</v>
      </c>
      <c r="I36" s="35">
        <v>3304</v>
      </c>
      <c r="J36" s="36">
        <v>3309</v>
      </c>
    </row>
    <row r="37" spans="2:10" ht="14.25">
      <c r="B37" s="34">
        <v>3311</v>
      </c>
      <c r="C37" s="35">
        <v>3312</v>
      </c>
      <c r="D37" s="35">
        <v>3313</v>
      </c>
      <c r="E37" s="35">
        <v>3314</v>
      </c>
      <c r="F37" s="35">
        <v>3319</v>
      </c>
      <c r="G37" s="35">
        <v>3321</v>
      </c>
      <c r="H37" s="35">
        <v>3322</v>
      </c>
      <c r="I37" s="35">
        <v>3323</v>
      </c>
      <c r="J37" s="36">
        <v>3324</v>
      </c>
    </row>
    <row r="38" spans="2:10" ht="14.25">
      <c r="B38" s="34">
        <v>3329</v>
      </c>
      <c r="C38" s="35">
        <v>3331</v>
      </c>
      <c r="D38" s="35">
        <v>3332</v>
      </c>
      <c r="E38" s="35">
        <v>3333</v>
      </c>
      <c r="F38" s="35">
        <v>3334</v>
      </c>
      <c r="G38" s="35">
        <v>3339</v>
      </c>
      <c r="H38" s="35">
        <v>3341</v>
      </c>
      <c r="I38" s="35">
        <v>3342</v>
      </c>
      <c r="J38" s="36">
        <v>3343</v>
      </c>
    </row>
    <row r="39" spans="2:10" ht="14.25">
      <c r="B39" s="34">
        <v>3344</v>
      </c>
      <c r="C39" s="35">
        <v>3345</v>
      </c>
      <c r="D39" s="35">
        <v>3349</v>
      </c>
      <c r="E39" s="35">
        <v>3351</v>
      </c>
      <c r="F39" s="35">
        <v>3352</v>
      </c>
      <c r="G39" s="35">
        <v>3353</v>
      </c>
      <c r="H39" s="35">
        <v>3354</v>
      </c>
      <c r="I39" s="35">
        <v>3359</v>
      </c>
      <c r="J39" s="36">
        <v>3361</v>
      </c>
    </row>
    <row r="40" spans="2:10" ht="14.25">
      <c r="B40" s="34">
        <v>3362</v>
      </c>
      <c r="C40" s="35">
        <v>3363</v>
      </c>
      <c r="D40" s="35">
        <v>3364</v>
      </c>
      <c r="E40" s="35">
        <v>3369</v>
      </c>
      <c r="F40" s="35">
        <v>3371</v>
      </c>
      <c r="G40" s="35">
        <v>3372</v>
      </c>
      <c r="H40" s="35">
        <v>3373</v>
      </c>
      <c r="I40" s="35">
        <v>3374</v>
      </c>
      <c r="J40" s="36">
        <v>3379</v>
      </c>
    </row>
    <row r="41" spans="2:10" ht="14.25">
      <c r="B41" s="34">
        <v>3381</v>
      </c>
      <c r="C41" s="35">
        <v>3382</v>
      </c>
      <c r="D41" s="35">
        <v>3383</v>
      </c>
      <c r="E41" s="35">
        <v>3384</v>
      </c>
      <c r="F41" s="35">
        <v>3386</v>
      </c>
      <c r="G41" s="35">
        <v>3389</v>
      </c>
      <c r="H41" s="35">
        <v>3391</v>
      </c>
      <c r="I41" s="35">
        <v>3392</v>
      </c>
      <c r="J41" s="36">
        <v>3393</v>
      </c>
    </row>
    <row r="42" spans="2:10" ht="14.25">
      <c r="B42" s="34">
        <v>3394</v>
      </c>
      <c r="C42" s="35">
        <v>3399</v>
      </c>
      <c r="D42" s="35">
        <v>3401</v>
      </c>
      <c r="E42" s="35">
        <v>3402</v>
      </c>
      <c r="F42" s="35">
        <v>3403</v>
      </c>
      <c r="G42" s="35">
        <v>3404</v>
      </c>
      <c r="H42" s="35">
        <v>3409</v>
      </c>
      <c r="I42" s="35">
        <v>3411</v>
      </c>
      <c r="J42" s="36">
        <v>3412</v>
      </c>
    </row>
    <row r="43" spans="2:10" ht="14.25">
      <c r="B43" s="34">
        <v>3413</v>
      </c>
      <c r="C43" s="35">
        <v>3414</v>
      </c>
      <c r="D43" s="35">
        <v>3419</v>
      </c>
      <c r="E43" s="35">
        <v>3421</v>
      </c>
      <c r="F43" s="35">
        <v>3422</v>
      </c>
      <c r="G43" s="35">
        <v>3423</v>
      </c>
      <c r="H43" s="35">
        <v>3424</v>
      </c>
      <c r="I43" s="35">
        <v>3429</v>
      </c>
      <c r="J43" s="36">
        <v>3431</v>
      </c>
    </row>
    <row r="44" spans="2:10" ht="14.25">
      <c r="B44" s="34">
        <v>3432</v>
      </c>
      <c r="C44" s="35">
        <v>3433</v>
      </c>
      <c r="D44" s="35">
        <v>3434</v>
      </c>
      <c r="E44" s="35">
        <v>3439</v>
      </c>
      <c r="F44" s="35">
        <v>3441</v>
      </c>
      <c r="G44" s="35">
        <v>3442</v>
      </c>
      <c r="H44" s="35">
        <v>3443</v>
      </c>
      <c r="I44" s="35">
        <v>3444</v>
      </c>
      <c r="J44" s="36">
        <v>3449</v>
      </c>
    </row>
    <row r="45" spans="2:10" ht="14.25">
      <c r="B45" s="34">
        <v>3451</v>
      </c>
      <c r="C45" s="37">
        <v>3452</v>
      </c>
      <c r="D45" s="38">
        <v>3453</v>
      </c>
      <c r="E45" s="38">
        <v>3454</v>
      </c>
      <c r="F45" s="38">
        <v>3459</v>
      </c>
      <c r="G45" s="38">
        <v>3461</v>
      </c>
      <c r="H45" s="38">
        <v>3462</v>
      </c>
      <c r="I45" s="38">
        <v>3463</v>
      </c>
      <c r="J45" s="39">
        <v>3464</v>
      </c>
    </row>
    <row r="46" spans="2:10" ht="15" thickBot="1">
      <c r="B46" s="40">
        <v>3469</v>
      </c>
      <c r="C46" s="41">
        <v>3999</v>
      </c>
      <c r="D46" s="41"/>
      <c r="E46" s="41"/>
      <c r="F46" s="41"/>
      <c r="G46" s="41"/>
      <c r="H46" s="41"/>
      <c r="I46" s="41"/>
      <c r="J46" s="42"/>
    </row>
    <row r="49" spans="2:10">
      <c r="B49">
        <f t="array" ref="B49:J90">B5:J46</f>
        <v>1019</v>
      </c>
      <c r="C49">
        <v>1029</v>
      </c>
      <c r="D49">
        <v>1039</v>
      </c>
      <c r="E49">
        <v>1049</v>
      </c>
      <c r="F49">
        <v>1059</v>
      </c>
      <c r="G49">
        <v>2111</v>
      </c>
      <c r="H49">
        <v>2112</v>
      </c>
      <c r="I49">
        <v>2113</v>
      </c>
      <c r="J49">
        <v>2114</v>
      </c>
    </row>
    <row r="50" spans="2:10">
      <c r="B50">
        <v>2119</v>
      </c>
      <c r="C50">
        <v>2121</v>
      </c>
      <c r="D50">
        <v>2122</v>
      </c>
      <c r="E50">
        <v>2123</v>
      </c>
      <c r="F50">
        <v>2124</v>
      </c>
      <c r="G50">
        <v>2129</v>
      </c>
      <c r="H50">
        <v>2131</v>
      </c>
      <c r="I50">
        <v>2132</v>
      </c>
      <c r="J50">
        <v>2133</v>
      </c>
    </row>
    <row r="51" spans="2:10">
      <c r="B51">
        <v>2134</v>
      </c>
      <c r="C51">
        <v>2139</v>
      </c>
      <c r="D51">
        <v>2141</v>
      </c>
      <c r="E51">
        <v>2142</v>
      </c>
      <c r="F51">
        <v>2143</v>
      </c>
      <c r="G51">
        <v>2144</v>
      </c>
      <c r="H51">
        <v>2149</v>
      </c>
      <c r="I51">
        <v>2151</v>
      </c>
      <c r="J51">
        <v>2152</v>
      </c>
    </row>
    <row r="52" spans="2:10">
      <c r="B52">
        <v>2153</v>
      </c>
      <c r="C52">
        <v>2154</v>
      </c>
      <c r="D52">
        <v>2159</v>
      </c>
      <c r="E52">
        <v>2161</v>
      </c>
      <c r="F52">
        <v>2162</v>
      </c>
      <c r="G52">
        <v>2163</v>
      </c>
      <c r="H52">
        <v>2164</v>
      </c>
      <c r="I52">
        <v>2169</v>
      </c>
      <c r="J52">
        <v>2171</v>
      </c>
    </row>
    <row r="53" spans="2:10">
      <c r="B53">
        <v>2172</v>
      </c>
      <c r="C53">
        <v>2173</v>
      </c>
      <c r="D53">
        <v>2174</v>
      </c>
      <c r="E53">
        <v>2179</v>
      </c>
      <c r="F53">
        <v>2181</v>
      </c>
      <c r="G53">
        <v>2182</v>
      </c>
      <c r="H53">
        <v>2183</v>
      </c>
      <c r="I53">
        <v>2184</v>
      </c>
      <c r="J53">
        <v>2189</v>
      </c>
    </row>
    <row r="54" spans="2:10">
      <c r="B54">
        <v>2191</v>
      </c>
      <c r="C54">
        <v>2192</v>
      </c>
      <c r="D54">
        <v>2193</v>
      </c>
      <c r="E54">
        <v>2194</v>
      </c>
      <c r="F54">
        <v>2199</v>
      </c>
      <c r="G54">
        <v>2201</v>
      </c>
      <c r="H54">
        <v>2202</v>
      </c>
      <c r="I54">
        <v>2203</v>
      </c>
      <c r="J54">
        <v>2204</v>
      </c>
    </row>
    <row r="55" spans="2:10">
      <c r="B55">
        <v>2209</v>
      </c>
      <c r="C55">
        <v>2211</v>
      </c>
      <c r="D55">
        <v>2212</v>
      </c>
      <c r="E55">
        <v>2213</v>
      </c>
      <c r="F55">
        <v>2214</v>
      </c>
      <c r="G55">
        <v>2219</v>
      </c>
      <c r="H55">
        <v>2221</v>
      </c>
      <c r="I55">
        <v>2222</v>
      </c>
      <c r="J55">
        <v>2223</v>
      </c>
    </row>
    <row r="56" spans="2:10">
      <c r="B56">
        <v>2224</v>
      </c>
      <c r="C56">
        <v>2229</v>
      </c>
      <c r="D56">
        <v>2231</v>
      </c>
      <c r="E56">
        <v>2232</v>
      </c>
      <c r="F56">
        <v>2233</v>
      </c>
      <c r="G56">
        <v>2234</v>
      </c>
      <c r="H56">
        <v>2239</v>
      </c>
      <c r="I56">
        <v>2241</v>
      </c>
      <c r="J56">
        <v>2242</v>
      </c>
    </row>
    <row r="57" spans="2:10">
      <c r="B57">
        <v>2243</v>
      </c>
      <c r="C57">
        <v>2244</v>
      </c>
      <c r="D57">
        <v>2249</v>
      </c>
      <c r="E57">
        <v>2251</v>
      </c>
      <c r="F57">
        <v>2252</v>
      </c>
      <c r="G57">
        <v>2253</v>
      </c>
      <c r="H57">
        <v>2254</v>
      </c>
      <c r="I57">
        <v>2259</v>
      </c>
      <c r="J57">
        <v>2261</v>
      </c>
    </row>
    <row r="58" spans="2:10">
      <c r="B58">
        <v>2262</v>
      </c>
      <c r="C58">
        <v>2263</v>
      </c>
      <c r="D58">
        <v>2264</v>
      </c>
      <c r="E58">
        <v>2269</v>
      </c>
      <c r="F58">
        <v>2271</v>
      </c>
      <c r="G58">
        <v>2272</v>
      </c>
      <c r="H58">
        <v>2273</v>
      </c>
      <c r="I58">
        <v>2274</v>
      </c>
      <c r="J58">
        <v>2279</v>
      </c>
    </row>
    <row r="59" spans="2:10">
      <c r="B59">
        <v>2281</v>
      </c>
      <c r="C59">
        <v>2282</v>
      </c>
      <c r="D59">
        <v>2283</v>
      </c>
      <c r="E59">
        <v>2284</v>
      </c>
      <c r="F59">
        <v>2289</v>
      </c>
      <c r="G59">
        <v>2291</v>
      </c>
      <c r="H59">
        <v>2292</v>
      </c>
      <c r="I59">
        <v>2293</v>
      </c>
      <c r="J59">
        <v>2294</v>
      </c>
    </row>
    <row r="60" spans="2:10">
      <c r="B60">
        <v>2299</v>
      </c>
      <c r="C60">
        <v>2301</v>
      </c>
      <c r="D60">
        <v>2302</v>
      </c>
      <c r="E60">
        <v>2303</v>
      </c>
      <c r="F60">
        <v>2304</v>
      </c>
      <c r="G60">
        <v>2309</v>
      </c>
      <c r="H60">
        <v>2311</v>
      </c>
      <c r="I60">
        <v>2312</v>
      </c>
      <c r="J60">
        <v>2313</v>
      </c>
    </row>
    <row r="61" spans="2:10">
      <c r="B61">
        <v>2314</v>
      </c>
      <c r="C61">
        <v>2319</v>
      </c>
      <c r="D61">
        <v>2321</v>
      </c>
      <c r="E61">
        <v>2322</v>
      </c>
      <c r="F61">
        <v>2323</v>
      </c>
      <c r="G61">
        <v>2324</v>
      </c>
      <c r="H61">
        <v>2329</v>
      </c>
      <c r="I61">
        <v>2331</v>
      </c>
      <c r="J61">
        <v>2332</v>
      </c>
    </row>
    <row r="62" spans="2:10">
      <c r="B62">
        <v>2333</v>
      </c>
      <c r="C62">
        <v>2334</v>
      </c>
      <c r="D62">
        <v>2339</v>
      </c>
      <c r="E62">
        <v>2341</v>
      </c>
      <c r="F62">
        <v>2342</v>
      </c>
      <c r="G62">
        <v>2343</v>
      </c>
      <c r="H62">
        <v>2344</v>
      </c>
      <c r="I62">
        <v>2345</v>
      </c>
      <c r="J62">
        <v>2349</v>
      </c>
    </row>
    <row r="63" spans="2:10">
      <c r="B63">
        <v>2351</v>
      </c>
      <c r="C63">
        <v>2352</v>
      </c>
      <c r="D63">
        <v>2353</v>
      </c>
      <c r="E63">
        <v>2354</v>
      </c>
      <c r="F63">
        <v>2359</v>
      </c>
      <c r="G63">
        <v>2361</v>
      </c>
      <c r="H63">
        <v>2362</v>
      </c>
      <c r="I63">
        <v>2363</v>
      </c>
      <c r="J63">
        <v>2364</v>
      </c>
    </row>
    <row r="64" spans="2:10">
      <c r="B64">
        <v>2369</v>
      </c>
      <c r="C64">
        <v>2371</v>
      </c>
      <c r="D64">
        <v>2372</v>
      </c>
      <c r="E64">
        <v>2373</v>
      </c>
      <c r="F64">
        <v>2374</v>
      </c>
      <c r="G64">
        <v>2379</v>
      </c>
      <c r="H64">
        <v>2381</v>
      </c>
      <c r="I64">
        <v>2382</v>
      </c>
      <c r="J64">
        <v>2383</v>
      </c>
    </row>
    <row r="65" spans="2:10">
      <c r="B65">
        <v>2384</v>
      </c>
      <c r="C65">
        <v>2386</v>
      </c>
      <c r="D65">
        <v>2389</v>
      </c>
      <c r="E65">
        <v>2391</v>
      </c>
      <c r="F65">
        <v>2392</v>
      </c>
      <c r="G65">
        <v>2393</v>
      </c>
      <c r="H65">
        <v>2394</v>
      </c>
      <c r="I65">
        <v>2399</v>
      </c>
      <c r="J65">
        <v>2401</v>
      </c>
    </row>
    <row r="66" spans="2:10">
      <c r="B66">
        <v>2402</v>
      </c>
      <c r="C66">
        <v>2403</v>
      </c>
      <c r="D66">
        <v>2404</v>
      </c>
      <c r="E66">
        <v>2409</v>
      </c>
      <c r="F66">
        <v>2411</v>
      </c>
      <c r="G66">
        <v>2412</v>
      </c>
      <c r="H66">
        <v>2413</v>
      </c>
      <c r="I66">
        <v>2414</v>
      </c>
      <c r="J66">
        <v>2419</v>
      </c>
    </row>
    <row r="67" spans="2:10">
      <c r="B67">
        <v>2421</v>
      </c>
      <c r="C67">
        <v>2422</v>
      </c>
      <c r="D67">
        <v>2423</v>
      </c>
      <c r="E67">
        <v>2424</v>
      </c>
      <c r="F67">
        <v>2429</v>
      </c>
      <c r="G67">
        <v>2431</v>
      </c>
      <c r="H67">
        <v>2432</v>
      </c>
      <c r="I67">
        <v>2433</v>
      </c>
      <c r="J67">
        <v>2434</v>
      </c>
    </row>
    <row r="68" spans="2:10">
      <c r="B68">
        <v>2439</v>
      </c>
      <c r="C68">
        <v>2441</v>
      </c>
      <c r="D68">
        <v>2442</v>
      </c>
      <c r="E68">
        <v>2443</v>
      </c>
      <c r="F68">
        <v>2444</v>
      </c>
      <c r="G68">
        <v>2449</v>
      </c>
      <c r="H68">
        <v>2451</v>
      </c>
      <c r="I68">
        <v>2452</v>
      </c>
      <c r="J68">
        <v>2453</v>
      </c>
    </row>
    <row r="69" spans="2:10">
      <c r="B69">
        <v>2454</v>
      </c>
      <c r="C69">
        <v>2459</v>
      </c>
      <c r="D69">
        <v>2461</v>
      </c>
      <c r="E69">
        <v>2462</v>
      </c>
      <c r="F69">
        <v>2463</v>
      </c>
      <c r="G69">
        <v>2464</v>
      </c>
      <c r="H69">
        <v>2469</v>
      </c>
      <c r="I69">
        <v>2999</v>
      </c>
      <c r="J69">
        <v>3111</v>
      </c>
    </row>
    <row r="70" spans="2:10">
      <c r="B70">
        <v>3112</v>
      </c>
      <c r="C70">
        <v>3113</v>
      </c>
      <c r="D70">
        <v>3114</v>
      </c>
      <c r="E70">
        <v>3119</v>
      </c>
      <c r="F70">
        <v>3121</v>
      </c>
      <c r="G70">
        <v>3122</v>
      </c>
      <c r="H70">
        <v>3123</v>
      </c>
      <c r="I70">
        <v>3124</v>
      </c>
      <c r="J70">
        <v>3129</v>
      </c>
    </row>
    <row r="71" spans="2:10">
      <c r="B71">
        <v>3131</v>
      </c>
      <c r="C71">
        <v>3132</v>
      </c>
      <c r="D71">
        <v>3133</v>
      </c>
      <c r="E71">
        <v>3134</v>
      </c>
      <c r="F71">
        <v>3139</v>
      </c>
      <c r="G71">
        <v>3141</v>
      </c>
      <c r="H71">
        <v>3142</v>
      </c>
      <c r="I71">
        <v>3143</v>
      </c>
      <c r="J71">
        <v>3144</v>
      </c>
    </row>
    <row r="72" spans="2:10">
      <c r="B72">
        <v>3149</v>
      </c>
      <c r="C72">
        <v>3151</v>
      </c>
      <c r="D72">
        <v>3152</v>
      </c>
      <c r="E72">
        <v>3153</v>
      </c>
      <c r="F72">
        <v>3154</v>
      </c>
      <c r="G72">
        <v>3159</v>
      </c>
      <c r="H72">
        <v>3161</v>
      </c>
      <c r="I72">
        <v>3162</v>
      </c>
      <c r="J72">
        <v>3163</v>
      </c>
    </row>
    <row r="73" spans="2:10">
      <c r="B73">
        <v>3164</v>
      </c>
      <c r="C73">
        <v>3169</v>
      </c>
      <c r="D73">
        <v>3171</v>
      </c>
      <c r="E73">
        <v>3172</v>
      </c>
      <c r="F73">
        <v>3173</v>
      </c>
      <c r="G73">
        <v>3174</v>
      </c>
      <c r="H73">
        <v>3179</v>
      </c>
      <c r="I73">
        <v>3181</v>
      </c>
      <c r="J73">
        <v>3182</v>
      </c>
    </row>
    <row r="74" spans="2:10">
      <c r="B74">
        <v>3183</v>
      </c>
      <c r="C74">
        <v>3184</v>
      </c>
      <c r="D74">
        <v>3189</v>
      </c>
      <c r="E74">
        <v>3191</v>
      </c>
      <c r="F74">
        <v>3192</v>
      </c>
      <c r="G74">
        <v>3193</v>
      </c>
      <c r="H74">
        <v>3194</v>
      </c>
      <c r="I74">
        <v>3199</v>
      </c>
      <c r="J74">
        <v>3201</v>
      </c>
    </row>
    <row r="75" spans="2:10">
      <c r="B75">
        <v>3202</v>
      </c>
      <c r="C75">
        <v>3203</v>
      </c>
      <c r="D75">
        <v>3204</v>
      </c>
      <c r="E75">
        <v>3209</v>
      </c>
      <c r="F75">
        <v>3211</v>
      </c>
      <c r="G75">
        <v>3212</v>
      </c>
      <c r="H75">
        <v>3213</v>
      </c>
      <c r="I75">
        <v>3214</v>
      </c>
      <c r="J75">
        <v>3219</v>
      </c>
    </row>
    <row r="76" spans="2:10">
      <c r="B76">
        <v>3221</v>
      </c>
      <c r="C76">
        <v>3222</v>
      </c>
      <c r="D76">
        <v>3223</v>
      </c>
      <c r="E76">
        <v>3224</v>
      </c>
      <c r="F76">
        <v>3229</v>
      </c>
      <c r="G76">
        <v>3231</v>
      </c>
      <c r="H76">
        <v>3232</v>
      </c>
      <c r="I76">
        <v>3233</v>
      </c>
      <c r="J76">
        <v>3234</v>
      </c>
    </row>
    <row r="77" spans="2:10">
      <c r="B77">
        <v>3239</v>
      </c>
      <c r="C77">
        <v>3241</v>
      </c>
      <c r="D77">
        <v>3242</v>
      </c>
      <c r="E77">
        <v>3243</v>
      </c>
      <c r="F77">
        <v>3244</v>
      </c>
      <c r="G77">
        <v>3249</v>
      </c>
      <c r="H77">
        <v>3251</v>
      </c>
      <c r="I77">
        <v>3252</v>
      </c>
      <c r="J77">
        <v>3253</v>
      </c>
    </row>
    <row r="78" spans="2:10">
      <c r="B78">
        <v>3254</v>
      </c>
      <c r="C78">
        <v>3259</v>
      </c>
      <c r="D78">
        <v>3261</v>
      </c>
      <c r="E78">
        <v>3262</v>
      </c>
      <c r="F78">
        <v>3263</v>
      </c>
      <c r="G78">
        <v>3264</v>
      </c>
      <c r="H78">
        <v>3269</v>
      </c>
      <c r="I78">
        <v>3271</v>
      </c>
      <c r="J78">
        <v>3272</v>
      </c>
    </row>
    <row r="79" spans="2:10">
      <c r="B79">
        <v>3273</v>
      </c>
      <c r="C79">
        <v>3274</v>
      </c>
      <c r="D79">
        <v>3279</v>
      </c>
      <c r="E79">
        <v>3281</v>
      </c>
      <c r="F79">
        <v>3282</v>
      </c>
      <c r="G79">
        <v>3283</v>
      </c>
      <c r="H79">
        <v>3284</v>
      </c>
      <c r="I79">
        <v>3289</v>
      </c>
      <c r="J79">
        <v>3291</v>
      </c>
    </row>
    <row r="80" spans="2:10">
      <c r="B80">
        <v>3292</v>
      </c>
      <c r="C80">
        <v>3293</v>
      </c>
      <c r="D80">
        <v>3294</v>
      </c>
      <c r="E80">
        <v>3299</v>
      </c>
      <c r="F80">
        <v>3301</v>
      </c>
      <c r="G80">
        <v>3302</v>
      </c>
      <c r="H80">
        <v>3303</v>
      </c>
      <c r="I80">
        <v>3304</v>
      </c>
      <c r="J80">
        <v>3309</v>
      </c>
    </row>
    <row r="81" spans="2:10">
      <c r="B81">
        <v>3311</v>
      </c>
      <c r="C81">
        <v>3312</v>
      </c>
      <c r="D81">
        <v>3313</v>
      </c>
      <c r="E81">
        <v>3314</v>
      </c>
      <c r="F81">
        <v>3319</v>
      </c>
      <c r="G81">
        <v>3321</v>
      </c>
      <c r="H81">
        <v>3322</v>
      </c>
      <c r="I81">
        <v>3323</v>
      </c>
      <c r="J81">
        <v>3324</v>
      </c>
    </row>
    <row r="82" spans="2:10">
      <c r="B82">
        <v>3329</v>
      </c>
      <c r="C82">
        <v>3331</v>
      </c>
      <c r="D82">
        <v>3332</v>
      </c>
      <c r="E82">
        <v>3333</v>
      </c>
      <c r="F82">
        <v>3334</v>
      </c>
      <c r="G82">
        <v>3339</v>
      </c>
      <c r="H82">
        <v>3341</v>
      </c>
      <c r="I82">
        <v>3342</v>
      </c>
      <c r="J82">
        <v>3343</v>
      </c>
    </row>
    <row r="83" spans="2:10">
      <c r="B83">
        <v>3344</v>
      </c>
      <c r="C83">
        <v>3345</v>
      </c>
      <c r="D83">
        <v>3349</v>
      </c>
      <c r="E83">
        <v>3351</v>
      </c>
      <c r="F83">
        <v>3352</v>
      </c>
      <c r="G83">
        <v>3353</v>
      </c>
      <c r="H83">
        <v>3354</v>
      </c>
      <c r="I83">
        <v>3359</v>
      </c>
      <c r="J83">
        <v>3361</v>
      </c>
    </row>
    <row r="84" spans="2:10">
      <c r="B84">
        <v>3362</v>
      </c>
      <c r="C84">
        <v>3363</v>
      </c>
      <c r="D84">
        <v>3364</v>
      </c>
      <c r="E84">
        <v>3369</v>
      </c>
      <c r="F84">
        <v>3371</v>
      </c>
      <c r="G84">
        <v>3372</v>
      </c>
      <c r="H84">
        <v>3373</v>
      </c>
      <c r="I84">
        <v>3374</v>
      </c>
      <c r="J84">
        <v>3379</v>
      </c>
    </row>
    <row r="85" spans="2:10">
      <c r="B85">
        <v>3381</v>
      </c>
      <c r="C85">
        <v>3382</v>
      </c>
      <c r="D85">
        <v>3383</v>
      </c>
      <c r="E85">
        <v>3384</v>
      </c>
      <c r="F85">
        <v>3386</v>
      </c>
      <c r="G85">
        <v>3389</v>
      </c>
      <c r="H85">
        <v>3391</v>
      </c>
      <c r="I85">
        <v>3392</v>
      </c>
      <c r="J85">
        <v>3393</v>
      </c>
    </row>
    <row r="86" spans="2:10">
      <c r="B86">
        <v>3394</v>
      </c>
      <c r="C86">
        <v>3399</v>
      </c>
      <c r="D86">
        <v>3401</v>
      </c>
      <c r="E86">
        <v>3402</v>
      </c>
      <c r="F86">
        <v>3403</v>
      </c>
      <c r="G86">
        <v>3404</v>
      </c>
      <c r="H86">
        <v>3409</v>
      </c>
      <c r="I86">
        <v>3411</v>
      </c>
      <c r="J86">
        <v>3412</v>
      </c>
    </row>
    <row r="87" spans="2:10">
      <c r="B87">
        <v>3413</v>
      </c>
      <c r="C87">
        <v>3414</v>
      </c>
      <c r="D87">
        <v>3419</v>
      </c>
      <c r="E87">
        <v>3421</v>
      </c>
      <c r="F87">
        <v>3422</v>
      </c>
      <c r="G87">
        <v>3423</v>
      </c>
      <c r="H87">
        <v>3424</v>
      </c>
      <c r="I87">
        <v>3429</v>
      </c>
      <c r="J87">
        <v>3431</v>
      </c>
    </row>
    <row r="88" spans="2:10">
      <c r="B88">
        <v>3432</v>
      </c>
      <c r="C88">
        <v>3433</v>
      </c>
      <c r="D88">
        <v>3434</v>
      </c>
      <c r="E88">
        <v>3439</v>
      </c>
      <c r="F88">
        <v>3441</v>
      </c>
      <c r="G88">
        <v>3442</v>
      </c>
      <c r="H88">
        <v>3443</v>
      </c>
      <c r="I88">
        <v>3444</v>
      </c>
      <c r="J88">
        <v>3449</v>
      </c>
    </row>
    <row r="89" spans="2:10">
      <c r="B89">
        <v>3451</v>
      </c>
      <c r="C89">
        <v>3452</v>
      </c>
      <c r="D89">
        <v>3453</v>
      </c>
      <c r="E89">
        <v>3454</v>
      </c>
      <c r="F89">
        <v>3459</v>
      </c>
      <c r="G89">
        <v>3461</v>
      </c>
      <c r="H89">
        <v>3462</v>
      </c>
      <c r="I89">
        <v>3463</v>
      </c>
      <c r="J89">
        <v>3464</v>
      </c>
    </row>
    <row r="90" spans="2:10">
      <c r="B90">
        <v>3469</v>
      </c>
      <c r="C90">
        <v>3999</v>
      </c>
      <c r="D90">
        <v>0</v>
      </c>
      <c r="E90">
        <v>0</v>
      </c>
      <c r="F90">
        <v>0</v>
      </c>
      <c r="G90">
        <v>0</v>
      </c>
      <c r="H90">
        <v>0</v>
      </c>
      <c r="I90">
        <v>0</v>
      </c>
      <c r="J90">
        <v>0</v>
      </c>
    </row>
  </sheetData>
  <mergeCells count="1">
    <mergeCell ref="B2:D3"/>
  </mergeCells>
  <phoneticPr fontId="1"/>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4A82-C63C-4290-BA38-6FE7577D5B0F}">
  <sheetPr>
    <tabColor theme="1" tint="0.499984740745262"/>
  </sheetPr>
  <dimension ref="A1:FO65"/>
  <sheetViews>
    <sheetView view="pageBreakPreview" topLeftCell="C1" zoomScaleNormal="100" zoomScaleSheetLayoutView="100" workbookViewId="0">
      <pane ySplit="5" topLeftCell="A6" activePane="bottomLeft" state="frozen"/>
      <selection sqref="A1:AL19"/>
      <selection pane="bottomLeft" sqref="A1:AL19"/>
    </sheetView>
  </sheetViews>
  <sheetFormatPr defaultColWidth="19.375" defaultRowHeight="13.5"/>
  <cols>
    <col min="1" max="2" width="3.75" style="1" hidden="1" customWidth="1"/>
    <col min="3" max="41" width="12.625" style="1" customWidth="1"/>
    <col min="42" max="46" width="1.75" style="1" customWidth="1"/>
    <col min="47" max="53" width="3.625" style="1" customWidth="1"/>
    <col min="54" max="54" width="3.625" style="1" customWidth="1" collapsed="1"/>
    <col min="55" max="60" width="3.625" style="1" customWidth="1"/>
    <col min="61" max="61" width="3.625" style="1" customWidth="1" collapsed="1"/>
    <col min="62" max="66" width="3.625" style="1" customWidth="1"/>
    <col min="67" max="67" width="3.625" style="1" customWidth="1" collapsed="1"/>
    <col min="68" max="70" width="3.625" style="1" customWidth="1"/>
    <col min="71" max="71" width="3.625" style="1" customWidth="1" collapsed="1"/>
    <col min="72" max="72" width="4.5" style="1" customWidth="1"/>
    <col min="73" max="74" width="5.125" style="1" bestFit="1" customWidth="1"/>
    <col min="75" max="76" width="3.625" style="1" customWidth="1" collapsed="1"/>
    <col min="77" max="78" width="3.625" style="1" customWidth="1"/>
    <col min="79" max="79" width="3.5" style="1" customWidth="1"/>
    <col min="80" max="80" width="3.625" style="1" customWidth="1" collapsed="1"/>
    <col min="81" max="87" width="3.625" style="1" customWidth="1"/>
    <col min="88" max="88" width="3.625" style="1" customWidth="1" collapsed="1"/>
    <col min="89" max="92" width="3.625" style="1" customWidth="1"/>
    <col min="93" max="93" width="4.125" style="1" customWidth="1"/>
    <col min="94" max="94" width="3.625" style="1" customWidth="1"/>
    <col min="95" max="95" width="3.625" style="1" customWidth="1" collapsed="1"/>
    <col min="96" max="99" width="3.625" style="1" customWidth="1"/>
    <col min="100" max="100" width="3.625" style="1" hidden="1" customWidth="1"/>
    <col min="101" max="105" width="3.625" style="1" customWidth="1"/>
    <col min="106" max="106" width="3.625" style="1" customWidth="1" collapsed="1"/>
    <col min="107" max="113" width="3.625" style="1" customWidth="1"/>
    <col min="114" max="114" width="3.625" style="1" customWidth="1" collapsed="1"/>
    <col min="115" max="119" width="3.625" style="1" customWidth="1"/>
    <col min="120" max="120" width="3.375" style="1" customWidth="1"/>
    <col min="121" max="121" width="3.625" style="1" customWidth="1" collapsed="1"/>
    <col min="122" max="126" width="3.625" style="1" customWidth="1"/>
    <col min="127" max="127" width="3.625" style="1" hidden="1" customWidth="1"/>
    <col min="128" max="128" width="3.625" style="1" customWidth="1" collapsed="1"/>
    <col min="129" max="146" width="3.625" style="1" customWidth="1"/>
    <col min="147" max="148" width="3.625" style="1" hidden="1" customWidth="1"/>
    <col min="149" max="153" width="3.625" style="1" customWidth="1"/>
    <col min="154" max="154" width="6" style="1" customWidth="1"/>
    <col min="155" max="159" width="3.625" style="1" customWidth="1"/>
    <col min="160" max="160" width="3.625" style="1" hidden="1" customWidth="1"/>
    <col min="161" max="164" width="3.625" style="1" customWidth="1"/>
    <col min="165" max="165" width="3.625" style="1" hidden="1" customWidth="1"/>
    <col min="166" max="169" width="3.625" style="1" customWidth="1"/>
    <col min="170" max="170" width="4.25" style="1" customWidth="1"/>
    <col min="171" max="171" width="5.125" style="1" bestFit="1" customWidth="1"/>
    <col min="172" max="16384" width="19.375" style="1"/>
  </cols>
  <sheetData>
    <row r="1" spans="1:171" hidden="1">
      <c r="A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H1" s="1">
        <v>36</v>
      </c>
      <c r="AI1" s="1">
        <v>37</v>
      </c>
      <c r="AJ1" s="1">
        <v>38</v>
      </c>
      <c r="AK1" s="1">
        <v>39</v>
      </c>
      <c r="AL1" s="1">
        <v>40</v>
      </c>
      <c r="AM1" s="1">
        <v>41</v>
      </c>
      <c r="AN1" s="1">
        <v>42</v>
      </c>
      <c r="AO1" s="1">
        <v>43</v>
      </c>
      <c r="AP1" s="1">
        <v>32</v>
      </c>
      <c r="AQ1" s="1">
        <v>32</v>
      </c>
      <c r="AR1" s="1">
        <v>33</v>
      </c>
      <c r="AS1" s="1">
        <v>34</v>
      </c>
      <c r="AT1" s="1">
        <v>35</v>
      </c>
      <c r="AU1" s="1">
        <v>36</v>
      </c>
      <c r="AV1" s="1">
        <v>37</v>
      </c>
      <c r="AW1" s="1">
        <v>38</v>
      </c>
      <c r="AX1" s="1">
        <v>39</v>
      </c>
      <c r="AY1" s="1">
        <v>40</v>
      </c>
      <c r="AZ1" s="1">
        <v>41</v>
      </c>
      <c r="BA1" s="1">
        <v>43</v>
      </c>
      <c r="BB1" s="1">
        <v>44</v>
      </c>
      <c r="BC1" s="1">
        <v>45</v>
      </c>
      <c r="BD1" s="1">
        <v>46</v>
      </c>
      <c r="BE1" s="1">
        <v>47</v>
      </c>
      <c r="BF1" s="1">
        <v>48</v>
      </c>
      <c r="BG1" s="1">
        <v>49</v>
      </c>
      <c r="BH1" s="1">
        <v>50</v>
      </c>
      <c r="BI1" s="1">
        <v>51</v>
      </c>
      <c r="BJ1" s="1">
        <v>52</v>
      </c>
      <c r="BK1" s="1">
        <v>53</v>
      </c>
      <c r="BL1" s="1">
        <v>54</v>
      </c>
      <c r="BM1" s="1">
        <v>55</v>
      </c>
      <c r="BN1" s="1">
        <v>56</v>
      </c>
      <c r="BO1" s="1">
        <v>57</v>
      </c>
      <c r="BP1" s="1">
        <v>58</v>
      </c>
      <c r="BQ1" s="1">
        <v>59</v>
      </c>
      <c r="BR1" s="1">
        <v>60</v>
      </c>
      <c r="BS1" s="1">
        <v>61</v>
      </c>
      <c r="BT1" s="1">
        <v>62</v>
      </c>
      <c r="BW1" s="1">
        <v>64</v>
      </c>
      <c r="BX1" s="1">
        <v>65</v>
      </c>
      <c r="BY1" s="1">
        <v>66</v>
      </c>
      <c r="BZ1" s="1">
        <v>67</v>
      </c>
      <c r="CA1" s="1">
        <v>68</v>
      </c>
      <c r="CB1" s="1">
        <v>69</v>
      </c>
      <c r="CC1" s="1">
        <v>70</v>
      </c>
      <c r="CD1" s="1">
        <v>71</v>
      </c>
      <c r="CE1" s="1">
        <v>72</v>
      </c>
      <c r="CF1" s="1">
        <v>73</v>
      </c>
      <c r="CG1" s="1">
        <v>74</v>
      </c>
      <c r="CH1" s="1">
        <v>75</v>
      </c>
      <c r="CI1" s="1">
        <v>76</v>
      </c>
      <c r="CJ1" s="1">
        <v>77</v>
      </c>
      <c r="CK1" s="1">
        <v>78</v>
      </c>
      <c r="CL1" s="1">
        <v>79</v>
      </c>
      <c r="CM1" s="1">
        <v>80</v>
      </c>
      <c r="CN1" s="1">
        <v>81</v>
      </c>
      <c r="CP1" s="1">
        <v>83</v>
      </c>
      <c r="CQ1" s="1">
        <v>84</v>
      </c>
      <c r="CR1" s="1">
        <v>85</v>
      </c>
      <c r="CS1" s="1">
        <v>86</v>
      </c>
      <c r="CT1" s="1">
        <v>88</v>
      </c>
      <c r="CU1" s="1">
        <v>89</v>
      </c>
      <c r="CV1" s="1">
        <v>90</v>
      </c>
      <c r="CW1" s="1">
        <v>91</v>
      </c>
      <c r="CX1" s="1">
        <v>92</v>
      </c>
      <c r="CY1" s="1">
        <v>93</v>
      </c>
      <c r="CZ1" s="1">
        <v>94</v>
      </c>
      <c r="DA1" s="1">
        <v>95</v>
      </c>
      <c r="DB1" s="1">
        <v>96</v>
      </c>
      <c r="DC1" s="1">
        <v>97</v>
      </c>
      <c r="DD1" s="1">
        <v>98</v>
      </c>
      <c r="DE1" s="1">
        <v>99</v>
      </c>
      <c r="DF1" s="1">
        <v>100</v>
      </c>
      <c r="DG1" s="1">
        <v>101</v>
      </c>
      <c r="DH1" s="1">
        <v>102</v>
      </c>
      <c r="DI1" s="1">
        <v>103</v>
      </c>
      <c r="DJ1" s="1">
        <v>104</v>
      </c>
      <c r="DK1" s="1">
        <v>105</v>
      </c>
      <c r="DL1" s="1">
        <v>106</v>
      </c>
      <c r="DM1" s="1">
        <v>107</v>
      </c>
      <c r="DN1" s="1">
        <v>108</v>
      </c>
      <c r="DO1" s="1">
        <v>109</v>
      </c>
      <c r="DP1" s="1">
        <v>110</v>
      </c>
      <c r="DQ1" s="1">
        <v>111</v>
      </c>
      <c r="DR1" s="1">
        <v>112</v>
      </c>
      <c r="DS1" s="1">
        <v>113</v>
      </c>
      <c r="DT1" s="1">
        <v>114</v>
      </c>
      <c r="DU1" s="1">
        <v>115</v>
      </c>
      <c r="DV1" s="1">
        <v>116</v>
      </c>
      <c r="DX1" s="1">
        <v>117</v>
      </c>
      <c r="DY1" s="1">
        <v>118</v>
      </c>
      <c r="DZ1" s="1">
        <v>119</v>
      </c>
      <c r="EA1" s="1">
        <v>120</v>
      </c>
      <c r="EB1" s="1">
        <v>121</v>
      </c>
      <c r="EC1" s="1">
        <v>122</v>
      </c>
      <c r="ED1" s="1">
        <v>123</v>
      </c>
      <c r="EE1" s="1">
        <v>124</v>
      </c>
      <c r="EF1" s="1">
        <v>125</v>
      </c>
      <c r="EG1" s="1">
        <v>126</v>
      </c>
      <c r="EH1" s="1">
        <v>127</v>
      </c>
      <c r="EI1" s="1">
        <v>128</v>
      </c>
      <c r="EJ1" s="1">
        <v>129</v>
      </c>
      <c r="EK1" s="1">
        <v>130</v>
      </c>
      <c r="EL1" s="1">
        <v>131</v>
      </c>
      <c r="EM1" s="1">
        <v>132</v>
      </c>
      <c r="EN1" s="1">
        <v>133</v>
      </c>
      <c r="EO1" s="1">
        <v>134</v>
      </c>
      <c r="EP1" s="1">
        <v>135</v>
      </c>
      <c r="ES1" s="1">
        <v>136</v>
      </c>
      <c r="ET1" s="1">
        <v>137</v>
      </c>
      <c r="EU1" s="1">
        <v>138</v>
      </c>
      <c r="EV1" s="1">
        <v>139</v>
      </c>
      <c r="EW1" s="1">
        <v>140</v>
      </c>
      <c r="EX1" s="1">
        <v>141</v>
      </c>
      <c r="EY1" s="1">
        <v>142</v>
      </c>
      <c r="EZ1" s="1">
        <v>143</v>
      </c>
      <c r="FA1" s="1">
        <v>144</v>
      </c>
      <c r="FB1" s="1">
        <v>145</v>
      </c>
      <c r="FC1" s="1">
        <v>146</v>
      </c>
      <c r="FE1" s="1">
        <v>147</v>
      </c>
      <c r="FF1" s="1">
        <v>148</v>
      </c>
      <c r="FG1" s="1">
        <v>149</v>
      </c>
      <c r="FH1" s="1">
        <v>151</v>
      </c>
      <c r="FJ1" s="1">
        <v>152</v>
      </c>
      <c r="FK1" s="1">
        <v>153</v>
      </c>
      <c r="FL1" s="1">
        <v>154</v>
      </c>
      <c r="FM1" s="1">
        <v>157</v>
      </c>
    </row>
    <row r="2" spans="1:171" s="206" customFormat="1" ht="46.5" hidden="1" customHeight="1">
      <c r="V2" s="207"/>
    </row>
    <row r="3" spans="1:171" ht="14.25" hidden="1" thickBot="1"/>
    <row r="4" spans="1:171" s="14" customFormat="1" ht="176.25" customHeight="1" thickBot="1">
      <c r="A4" s="14" t="s">
        <v>89</v>
      </c>
      <c r="C4" s="10" t="s">
        <v>2061</v>
      </c>
      <c r="D4" s="10" t="s">
        <v>2063</v>
      </c>
      <c r="E4" s="10" t="s">
        <v>2064</v>
      </c>
      <c r="F4" s="10" t="s">
        <v>2062</v>
      </c>
      <c r="G4" s="10" t="s">
        <v>2065</v>
      </c>
      <c r="H4" s="10" t="s">
        <v>2066</v>
      </c>
      <c r="I4" s="10" t="s">
        <v>2067</v>
      </c>
      <c r="J4" s="10" t="s">
        <v>2068</v>
      </c>
      <c r="K4" s="10" t="s">
        <v>2069</v>
      </c>
      <c r="L4" s="10" t="s">
        <v>2070</v>
      </c>
      <c r="M4" s="10" t="s">
        <v>2490</v>
      </c>
      <c r="N4" s="10" t="s">
        <v>2489</v>
      </c>
      <c r="O4" s="10" t="s">
        <v>2072</v>
      </c>
      <c r="P4" s="10" t="s">
        <v>2073</v>
      </c>
      <c r="Q4" s="10" t="s">
        <v>2074</v>
      </c>
      <c r="R4" s="10" t="s">
        <v>2075</v>
      </c>
      <c r="S4" s="10" t="s">
        <v>2076</v>
      </c>
      <c r="T4" s="10" t="s">
        <v>2077</v>
      </c>
      <c r="U4" s="10" t="s">
        <v>2334</v>
      </c>
      <c r="V4" s="10" t="s">
        <v>2335</v>
      </c>
      <c r="W4" s="10" t="s">
        <v>2336</v>
      </c>
      <c r="X4" s="10" t="s">
        <v>2337</v>
      </c>
      <c r="Y4" s="10" t="s">
        <v>2338</v>
      </c>
      <c r="Z4" s="10" t="s">
        <v>2339</v>
      </c>
      <c r="AA4" s="10" t="s">
        <v>2340</v>
      </c>
      <c r="AB4" s="10" t="s">
        <v>2341</v>
      </c>
      <c r="AC4" s="10" t="s">
        <v>2342</v>
      </c>
      <c r="AD4" s="10" t="s">
        <v>2343</v>
      </c>
      <c r="AE4" s="10" t="s">
        <v>2344</v>
      </c>
      <c r="AF4" s="10" t="s">
        <v>2345</v>
      </c>
      <c r="AG4" s="268" t="s">
        <v>2483</v>
      </c>
      <c r="AH4" s="268" t="s">
        <v>2491</v>
      </c>
      <c r="AI4" s="268" t="s">
        <v>2492</v>
      </c>
      <c r="AJ4" s="268" t="s">
        <v>2493</v>
      </c>
      <c r="AK4" s="268" t="s">
        <v>2494</v>
      </c>
      <c r="AL4" s="268" t="s">
        <v>2495</v>
      </c>
      <c r="AM4" s="268" t="s">
        <v>2496</v>
      </c>
      <c r="AN4" s="268" t="s">
        <v>2436</v>
      </c>
      <c r="AO4" s="268" t="s">
        <v>2437</v>
      </c>
      <c r="AR4" s="28"/>
      <c r="AU4" s="2177" t="s">
        <v>2064</v>
      </c>
      <c r="AV4" s="2178"/>
      <c r="AW4" s="208" t="s">
        <v>2065</v>
      </c>
      <c r="AX4" s="208" t="s">
        <v>2346</v>
      </c>
      <c r="AY4" s="2177" t="s">
        <v>2067</v>
      </c>
      <c r="AZ4" s="2178"/>
      <c r="BA4" s="2178"/>
      <c r="BB4" s="2178"/>
      <c r="BC4" s="2177" t="s">
        <v>2068</v>
      </c>
      <c r="BD4" s="2178"/>
      <c r="BE4" s="2178"/>
      <c r="BF4" s="2178"/>
      <c r="BG4" s="2177" t="s">
        <v>2069</v>
      </c>
      <c r="BH4" s="2178"/>
      <c r="BI4" s="2178"/>
      <c r="BJ4" s="2177" t="s">
        <v>2074</v>
      </c>
      <c r="BK4" s="2178"/>
      <c r="BL4" s="2178"/>
      <c r="BM4" s="2178"/>
      <c r="BN4" s="2178"/>
      <c r="BO4" s="2175" t="s">
        <v>2070</v>
      </c>
      <c r="BP4" s="2175"/>
      <c r="BQ4" s="2175"/>
      <c r="BR4" s="2175"/>
      <c r="BS4" s="2175" t="s">
        <v>2071</v>
      </c>
      <c r="BT4" s="2175"/>
      <c r="BU4" s="2175"/>
      <c r="BV4" s="2175"/>
      <c r="BW4" s="209" t="s">
        <v>2067</v>
      </c>
      <c r="BX4" s="2176" t="s">
        <v>2339</v>
      </c>
      <c r="BY4" s="2176"/>
      <c r="BZ4" s="2176" t="s">
        <v>2072</v>
      </c>
      <c r="CA4" s="2176"/>
      <c r="CB4" s="2176" t="s">
        <v>2073</v>
      </c>
      <c r="CC4" s="2176"/>
      <c r="CD4" s="2176"/>
      <c r="CE4" s="2176"/>
      <c r="CF4" s="2176"/>
      <c r="CG4" s="2176"/>
      <c r="CH4" s="2176"/>
      <c r="CI4" s="2176"/>
      <c r="CJ4" s="2175" t="s">
        <v>2075</v>
      </c>
      <c r="CK4" s="2175"/>
      <c r="CL4" s="2175"/>
      <c r="CM4" s="2175"/>
      <c r="CN4" s="2175"/>
      <c r="CO4" s="2175"/>
      <c r="CP4" s="2175"/>
      <c r="CQ4" s="2175" t="s">
        <v>2076</v>
      </c>
      <c r="CR4" s="2175"/>
      <c r="CS4" s="2175"/>
      <c r="CT4" s="2175" t="s">
        <v>2347</v>
      </c>
      <c r="CU4" s="2175"/>
      <c r="CV4" s="210" t="s">
        <v>2348</v>
      </c>
      <c r="CW4" s="2174" t="s">
        <v>2349</v>
      </c>
      <c r="CX4" s="2176"/>
      <c r="CY4" s="2176"/>
      <c r="CZ4" s="2176"/>
      <c r="DA4" s="2176"/>
      <c r="DB4" s="2174" t="s">
        <v>2347</v>
      </c>
      <c r="DC4" s="2174"/>
      <c r="DD4" s="2174"/>
      <c r="DE4" s="2174"/>
      <c r="DF4" s="2174" t="s">
        <v>2334</v>
      </c>
      <c r="DG4" s="2176"/>
      <c r="DH4" s="2174" t="s">
        <v>2350</v>
      </c>
      <c r="DI4" s="2176"/>
      <c r="DJ4" s="2174" t="s">
        <v>2335</v>
      </c>
      <c r="DK4" s="2174"/>
      <c r="DL4" s="2174"/>
      <c r="DM4" s="2174"/>
      <c r="DN4" s="2174"/>
      <c r="DO4" s="2174" t="s">
        <v>2351</v>
      </c>
      <c r="DP4" s="2174"/>
      <c r="DQ4" s="2174" t="s">
        <v>2352</v>
      </c>
      <c r="DR4" s="2174"/>
      <c r="DS4" s="2174"/>
      <c r="DT4" s="2174"/>
      <c r="DU4" s="2174"/>
      <c r="DV4" s="2174"/>
      <c r="DW4" s="210" t="s">
        <v>2353</v>
      </c>
      <c r="DX4" s="2174" t="s">
        <v>2337</v>
      </c>
      <c r="DY4" s="2174"/>
      <c r="DZ4" s="2174"/>
      <c r="EA4" s="2174" t="s">
        <v>2338</v>
      </c>
      <c r="EB4" s="2174"/>
      <c r="EC4" s="2174"/>
      <c r="ED4" s="2174" t="s">
        <v>2341</v>
      </c>
      <c r="EE4" s="2174"/>
      <c r="EF4" s="2179" t="s">
        <v>2339</v>
      </c>
      <c r="EG4" s="2180"/>
      <c r="EH4" s="2181"/>
      <c r="EI4" s="2174" t="s">
        <v>2337</v>
      </c>
      <c r="EJ4" s="2174"/>
      <c r="EK4" s="2174" t="s">
        <v>2340</v>
      </c>
      <c r="EL4" s="2174"/>
      <c r="EM4" s="2174"/>
      <c r="EN4" s="2174"/>
      <c r="EO4" s="2174"/>
      <c r="EP4" s="2174"/>
      <c r="EQ4" s="211" t="s">
        <v>2354</v>
      </c>
      <c r="ER4" s="212" t="s">
        <v>2355</v>
      </c>
      <c r="ES4" s="2176" t="s">
        <v>2342</v>
      </c>
      <c r="ET4" s="2176"/>
      <c r="EU4" s="2176"/>
      <c r="EV4" s="2174" t="s">
        <v>2343</v>
      </c>
      <c r="EW4" s="2174"/>
      <c r="EX4" s="209" t="s">
        <v>2344</v>
      </c>
      <c r="EY4" s="2174" t="s">
        <v>2345</v>
      </c>
      <c r="EZ4" s="2174"/>
      <c r="FA4" s="2174"/>
      <c r="FB4" s="2174"/>
      <c r="FC4" s="2174"/>
      <c r="FD4" s="211" t="s">
        <v>2356</v>
      </c>
      <c r="FE4" s="2174" t="s">
        <v>2065</v>
      </c>
      <c r="FF4" s="2174"/>
      <c r="FG4" s="2174"/>
      <c r="FH4" s="2174"/>
      <c r="FI4" s="211" t="s">
        <v>2357</v>
      </c>
      <c r="FJ4" s="2175" t="s">
        <v>2066</v>
      </c>
      <c r="FK4" s="2175"/>
      <c r="FL4" s="2175"/>
      <c r="FM4" s="2175"/>
      <c r="FN4" s="2175" t="s">
        <v>2474</v>
      </c>
      <c r="FO4" s="2175"/>
    </row>
    <row r="5" spans="1:171" s="14" customFormat="1" ht="20.25" hidden="1" customHeight="1">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8"/>
      <c r="AH5" s="48"/>
      <c r="AI5" s="48"/>
      <c r="AJ5" s="48"/>
      <c r="AK5" s="48"/>
      <c r="AL5" s="48"/>
      <c r="AM5" s="48"/>
      <c r="AN5" s="48"/>
      <c r="AO5" s="48"/>
      <c r="AR5" s="28"/>
      <c r="AT5" s="213" t="s">
        <v>2358</v>
      </c>
      <c r="AU5" s="213">
        <f t="shared" ref="AU5:BR5" si="0">COUNT(AU6:AU17)</f>
        <v>12</v>
      </c>
      <c r="AV5" s="213">
        <f t="shared" si="0"/>
        <v>12</v>
      </c>
      <c r="AW5" s="213">
        <f t="shared" si="0"/>
        <v>0</v>
      </c>
      <c r="AX5" s="213">
        <f t="shared" si="0"/>
        <v>0</v>
      </c>
      <c r="AY5" s="213">
        <f t="shared" si="0"/>
        <v>1</v>
      </c>
      <c r="AZ5" s="213">
        <f t="shared" si="0"/>
        <v>0</v>
      </c>
      <c r="BA5" s="213">
        <f t="shared" si="0"/>
        <v>0</v>
      </c>
      <c r="BB5" s="213">
        <f t="shared" ca="1" si="0"/>
        <v>0</v>
      </c>
      <c r="BC5" s="213">
        <f t="shared" si="0"/>
        <v>0</v>
      </c>
      <c r="BD5" s="213">
        <f t="shared" si="0"/>
        <v>0</v>
      </c>
      <c r="BE5" s="213">
        <f t="shared" si="0"/>
        <v>0</v>
      </c>
      <c r="BF5" s="213">
        <f t="shared" si="0"/>
        <v>0</v>
      </c>
      <c r="BG5" s="213">
        <f t="shared" si="0"/>
        <v>0</v>
      </c>
      <c r="BH5" s="213">
        <f t="shared" si="0"/>
        <v>1</v>
      </c>
      <c r="BI5" s="213">
        <f t="shared" si="0"/>
        <v>0</v>
      </c>
      <c r="BJ5" s="213">
        <f t="shared" si="0"/>
        <v>0</v>
      </c>
      <c r="BK5" s="213">
        <f t="shared" si="0"/>
        <v>1</v>
      </c>
      <c r="BL5" s="213">
        <f t="shared" si="0"/>
        <v>1</v>
      </c>
      <c r="BM5" s="213">
        <f t="shared" si="0"/>
        <v>0</v>
      </c>
      <c r="BN5" s="213">
        <f t="shared" si="0"/>
        <v>0</v>
      </c>
      <c r="BO5" s="213">
        <f t="shared" si="0"/>
        <v>0</v>
      </c>
      <c r="BP5" s="213">
        <f t="shared" si="0"/>
        <v>1</v>
      </c>
      <c r="BQ5" s="213">
        <f t="shared" si="0"/>
        <v>1</v>
      </c>
      <c r="BR5" s="213">
        <f t="shared" si="0"/>
        <v>0</v>
      </c>
      <c r="BS5" s="213">
        <f>COUNT(BS7:BS65)</f>
        <v>0</v>
      </c>
      <c r="BT5" s="213">
        <f t="shared" ref="BT5:CU5" si="1">COUNT(BT6:BT17)</f>
        <v>1</v>
      </c>
      <c r="BU5" s="213"/>
      <c r="BV5" s="213"/>
      <c r="BW5" s="213">
        <f t="shared" si="1"/>
        <v>0</v>
      </c>
      <c r="BX5" s="213">
        <f t="shared" si="1"/>
        <v>0</v>
      </c>
      <c r="BY5" s="213">
        <f t="shared" si="1"/>
        <v>0</v>
      </c>
      <c r="BZ5" s="213">
        <f t="shared" si="1"/>
        <v>0</v>
      </c>
      <c r="CA5" s="213">
        <f t="shared" si="1"/>
        <v>0</v>
      </c>
      <c r="CB5" s="213">
        <f t="shared" si="1"/>
        <v>0</v>
      </c>
      <c r="CC5" s="213">
        <f t="shared" si="1"/>
        <v>1</v>
      </c>
      <c r="CD5" s="213">
        <f t="shared" si="1"/>
        <v>0</v>
      </c>
      <c r="CE5" s="213">
        <f t="shared" si="1"/>
        <v>0</v>
      </c>
      <c r="CF5" s="213">
        <f t="shared" si="1"/>
        <v>0</v>
      </c>
      <c r="CG5" s="213">
        <f t="shared" si="1"/>
        <v>0</v>
      </c>
      <c r="CH5" s="213">
        <f t="shared" si="1"/>
        <v>0</v>
      </c>
      <c r="CI5" s="213">
        <f t="shared" si="1"/>
        <v>0</v>
      </c>
      <c r="CJ5" s="213">
        <f t="shared" si="1"/>
        <v>0</v>
      </c>
      <c r="CK5" s="213">
        <f t="shared" si="1"/>
        <v>1</v>
      </c>
      <c r="CL5" s="213">
        <f t="shared" si="1"/>
        <v>1</v>
      </c>
      <c r="CM5" s="213">
        <f t="shared" si="1"/>
        <v>0</v>
      </c>
      <c r="CN5" s="213">
        <f t="shared" si="1"/>
        <v>0</v>
      </c>
      <c r="CO5" s="213"/>
      <c r="CP5" s="213">
        <f t="shared" si="1"/>
        <v>0</v>
      </c>
      <c r="CQ5" s="213">
        <f t="shared" si="1"/>
        <v>1</v>
      </c>
      <c r="CR5" s="213">
        <f t="shared" si="1"/>
        <v>0</v>
      </c>
      <c r="CS5" s="213">
        <f t="shared" si="1"/>
        <v>0</v>
      </c>
      <c r="CT5" s="213">
        <f t="shared" si="1"/>
        <v>0</v>
      </c>
      <c r="CU5" s="213">
        <f t="shared" si="1"/>
        <v>0</v>
      </c>
      <c r="CV5" s="213"/>
      <c r="CW5" s="213">
        <f t="shared" ref="CW5:EP5" si="2">COUNT(CW6:CW17)</f>
        <v>0</v>
      </c>
      <c r="CX5" s="213">
        <f t="shared" si="2"/>
        <v>0</v>
      </c>
      <c r="CY5" s="213">
        <f t="shared" si="2"/>
        <v>0</v>
      </c>
      <c r="CZ5" s="213">
        <f t="shared" si="2"/>
        <v>0</v>
      </c>
      <c r="DA5" s="213">
        <f t="shared" si="2"/>
        <v>0</v>
      </c>
      <c r="DB5" s="213">
        <f t="shared" si="2"/>
        <v>0</v>
      </c>
      <c r="DC5" s="213">
        <f t="shared" si="2"/>
        <v>0</v>
      </c>
      <c r="DD5" s="213">
        <f t="shared" si="2"/>
        <v>0</v>
      </c>
      <c r="DE5" s="213">
        <f t="shared" si="2"/>
        <v>0</v>
      </c>
      <c r="DF5" s="213">
        <f t="shared" si="2"/>
        <v>0</v>
      </c>
      <c r="DG5" s="213">
        <f t="shared" si="2"/>
        <v>0</v>
      </c>
      <c r="DH5" s="213">
        <f t="shared" si="2"/>
        <v>0</v>
      </c>
      <c r="DI5" s="213">
        <f t="shared" si="2"/>
        <v>0</v>
      </c>
      <c r="DJ5" s="213">
        <f t="shared" si="2"/>
        <v>0</v>
      </c>
      <c r="DK5" s="213">
        <f t="shared" si="2"/>
        <v>0</v>
      </c>
      <c r="DL5" s="213">
        <f t="shared" si="2"/>
        <v>0</v>
      </c>
      <c r="DM5" s="213">
        <f t="shared" si="2"/>
        <v>0</v>
      </c>
      <c r="DN5" s="213">
        <f t="shared" si="2"/>
        <v>0</v>
      </c>
      <c r="DO5" s="213">
        <f t="shared" si="2"/>
        <v>0</v>
      </c>
      <c r="DP5" s="213">
        <f t="shared" si="2"/>
        <v>0</v>
      </c>
      <c r="DQ5" s="213">
        <f t="shared" si="2"/>
        <v>1</v>
      </c>
      <c r="DR5" s="213">
        <f t="shared" si="2"/>
        <v>0</v>
      </c>
      <c r="DS5" s="213">
        <f t="shared" si="2"/>
        <v>0</v>
      </c>
      <c r="DT5" s="213">
        <f t="shared" si="2"/>
        <v>0</v>
      </c>
      <c r="DU5" s="213">
        <f t="shared" si="2"/>
        <v>0</v>
      </c>
      <c r="DV5" s="213">
        <f t="shared" si="2"/>
        <v>0</v>
      </c>
      <c r="DW5" s="213"/>
      <c r="DX5" s="213">
        <f t="shared" si="2"/>
        <v>0</v>
      </c>
      <c r="DY5" s="213">
        <f t="shared" si="2"/>
        <v>0</v>
      </c>
      <c r="DZ5" s="213">
        <f t="shared" si="2"/>
        <v>0</v>
      </c>
      <c r="EA5" s="213">
        <f t="shared" si="2"/>
        <v>0</v>
      </c>
      <c r="EB5" s="213">
        <f t="shared" si="2"/>
        <v>0</v>
      </c>
      <c r="EC5" s="213">
        <f t="shared" si="2"/>
        <v>0</v>
      </c>
      <c r="ED5" s="213">
        <f t="shared" si="2"/>
        <v>0</v>
      </c>
      <c r="EE5" s="213">
        <f t="shared" si="2"/>
        <v>0</v>
      </c>
      <c r="EF5" s="213">
        <f t="shared" si="2"/>
        <v>0</v>
      </c>
      <c r="EG5" s="213">
        <f t="shared" si="2"/>
        <v>0</v>
      </c>
      <c r="EH5" s="213">
        <f t="shared" si="2"/>
        <v>1</v>
      </c>
      <c r="EI5" s="213">
        <f t="shared" si="2"/>
        <v>0</v>
      </c>
      <c r="EJ5" s="213">
        <f t="shared" si="2"/>
        <v>0</v>
      </c>
      <c r="EK5" s="213">
        <f t="shared" si="2"/>
        <v>0</v>
      </c>
      <c r="EL5" s="213">
        <f t="shared" si="2"/>
        <v>0</v>
      </c>
      <c r="EM5" s="213">
        <f t="shared" si="2"/>
        <v>0</v>
      </c>
      <c r="EN5" s="213">
        <f t="shared" si="2"/>
        <v>0</v>
      </c>
      <c r="EO5" s="213">
        <f t="shared" si="2"/>
        <v>1</v>
      </c>
      <c r="EP5" s="213">
        <f t="shared" si="2"/>
        <v>0</v>
      </c>
      <c r="EQ5" s="213"/>
      <c r="ER5" s="213"/>
      <c r="ES5" s="213">
        <f t="shared" ref="ES5:FC5" ca="1" si="3">COUNT(ES6:ES17)</f>
        <v>0</v>
      </c>
      <c r="ET5" s="213">
        <f t="shared" ca="1" si="3"/>
        <v>0</v>
      </c>
      <c r="EU5" s="213">
        <f t="shared" ca="1" si="3"/>
        <v>0</v>
      </c>
      <c r="EV5" s="213">
        <f t="shared" ca="1" si="3"/>
        <v>0</v>
      </c>
      <c r="EW5" s="213">
        <f t="shared" ca="1" si="3"/>
        <v>0</v>
      </c>
      <c r="EX5" s="213">
        <f t="shared" ca="1" si="3"/>
        <v>0</v>
      </c>
      <c r="EY5" s="213">
        <f t="shared" ca="1" si="3"/>
        <v>0</v>
      </c>
      <c r="EZ5" s="213">
        <f t="shared" ca="1" si="3"/>
        <v>0</v>
      </c>
      <c r="FA5" s="213">
        <f t="shared" ca="1" si="3"/>
        <v>0</v>
      </c>
      <c r="FB5" s="213">
        <f t="shared" ca="1" si="3"/>
        <v>0</v>
      </c>
      <c r="FC5" s="213">
        <f t="shared" ca="1" si="3"/>
        <v>0</v>
      </c>
      <c r="FD5" s="213"/>
      <c r="FE5" s="213">
        <f>COUNT(FE6:FE17)</f>
        <v>0</v>
      </c>
      <c r="FF5" s="213">
        <f>COUNT(FF6:FF17)</f>
        <v>0</v>
      </c>
      <c r="FG5" s="213">
        <f>COUNT(FG6:FG17)</f>
        <v>0</v>
      </c>
      <c r="FH5" s="213">
        <f>COUNT(FH6:FH17)</f>
        <v>0</v>
      </c>
      <c r="FI5" s="213"/>
      <c r="FJ5" s="213">
        <f>COUNT(FJ6:FJ17)</f>
        <v>0</v>
      </c>
      <c r="FK5" s="213">
        <f>COUNT(FK6:FK17)</f>
        <v>0</v>
      </c>
      <c r="FL5" s="213">
        <f>COUNT(FL6:FL17)</f>
        <v>0</v>
      </c>
      <c r="FM5" s="213">
        <f>COUNT(FM6:FM17)</f>
        <v>0</v>
      </c>
      <c r="FN5" s="213">
        <f t="shared" ref="FN5:FO5" si="4">COUNT(FN6:FN17)</f>
        <v>0</v>
      </c>
      <c r="FO5" s="213">
        <f t="shared" si="4"/>
        <v>0</v>
      </c>
    </row>
    <row r="6" spans="1:171" ht="12.6" customHeight="1">
      <c r="A6" s="214">
        <v>1</v>
      </c>
      <c r="B6" s="214">
        <f>COUNTIF('中間シート (2)'!M:M,行政集計シート※記入不要です!A6)</f>
        <v>1</v>
      </c>
      <c r="C6" s="215" t="str">
        <f>IFERROR(VLOOKUP($A6,'中間シート (2)'!$M$6:$AR$17,C$1,FALSE),"")</f>
        <v>1900</v>
      </c>
      <c r="D6" s="215" t="str">
        <f>IFERROR(VLOOKUP($A6,'中間シート (2)'!$M$6:$AR$17,D$1,FALSE),"")</f>
        <v/>
      </c>
      <c r="E6" s="215" t="str">
        <f>IFERROR(VLOOKUP($A6,'中間シート (2)'!$M$6:$AR$17,E$1,FALSE),"")</f>
        <v/>
      </c>
      <c r="F6" s="215"/>
      <c r="G6" s="216" t="str">
        <f>IFERROR(VLOOKUP($A6,'中間シート (2)'!$M$6:$AR$65,G$1,FALSE),"")</f>
        <v/>
      </c>
      <c r="H6" s="216" t="str">
        <f>IFERROR(VLOOKUP($A6,'中間シート (2)'!$M$6:$AR$65,H$1,FALSE),"")</f>
        <v/>
      </c>
      <c r="I6" s="216" t="str">
        <f>IFERROR(VLOOKUP($A6,'中間シート (2)'!$M$6:$AR$65,I$1,FALSE),"")</f>
        <v/>
      </c>
      <c r="J6" s="216" t="str">
        <f>IFERROR(VLOOKUP($A6,'中間シート (2)'!$M$6:$AR$65,J$1,FALSE),"")</f>
        <v/>
      </c>
      <c r="K6" s="216" t="str">
        <f>IFERROR(VLOOKUP($A6,'中間シート (2)'!$M$6:$AR$65,K$1,FALSE),"")</f>
        <v/>
      </c>
      <c r="L6" s="216" t="str">
        <f>IFERROR(VLOOKUP($A6,'中間シート (2)'!$M$6:$AR$65,L$1,FALSE),"")</f>
        <v/>
      </c>
      <c r="M6" s="216" t="str">
        <f>IFERROR(VLOOKUP($A6,'中間シート (2)'!$M$6:$AR$65,M$1,FALSE),"")</f>
        <v/>
      </c>
      <c r="N6" s="216" t="str">
        <f>IFERROR(VLOOKUP($A6,'中間シート (2)'!$M$6:$AR$65,N$1,FALSE),"")</f>
        <v/>
      </c>
      <c r="O6" s="216" t="str">
        <f>IFERROR(VLOOKUP($A6,'中間シート (2)'!$M$6:$AR$65,O$1,FALSE),"")</f>
        <v/>
      </c>
      <c r="P6" s="216" t="str">
        <f>IFERROR(VLOOKUP($A6,'中間シート (2)'!$M$6:$AR$65,P$1,FALSE),"")</f>
        <v/>
      </c>
      <c r="Q6" s="216" t="str">
        <f>IFERROR(VLOOKUP($A6,'中間シート (2)'!$M$6:$AR$65,Q$1,FALSE),"")</f>
        <v/>
      </c>
      <c r="R6" s="216" t="str">
        <f>IFERROR(VLOOKUP($A6,'中間シート (2)'!$M$6:$AR$65,R$1,FALSE),"")</f>
        <v/>
      </c>
      <c r="S6" s="216" t="str">
        <f>IFERROR(VLOOKUP($A6,'中間シート (2)'!$M$6:$AR$65,S$1,FALSE),"")</f>
        <v/>
      </c>
      <c r="T6" s="216" t="str">
        <f>IFERROR(VLOOKUP($A6,'中間シート (2)'!$M$6:$AR$65,T$1,FALSE),"")</f>
        <v/>
      </c>
      <c r="U6" s="216" t="str">
        <f>IFERROR(VLOOKUP($A6,'中間シート (2)'!$M$6:$AR$65,U$1,FALSE),"")</f>
        <v/>
      </c>
      <c r="V6" s="216" t="str">
        <f>IFERROR(VLOOKUP($A6,'中間シート (2)'!$M$6:$AR$65,V$1,FALSE),"")</f>
        <v/>
      </c>
      <c r="W6" s="216" t="str">
        <f>IFERROR(VLOOKUP($A6,'中間シート (2)'!$M$6:$AR$65,W$1,FALSE),"")</f>
        <v/>
      </c>
      <c r="X6" s="216" t="str">
        <f>IFERROR(VLOOKUP($A6,'中間シート (2)'!$M$6:$AR$65,X$1,FALSE),"")</f>
        <v/>
      </c>
      <c r="Y6" s="216" t="str">
        <f>IFERROR(VLOOKUP($A6,'中間シート (2)'!$M$6:$AR$65,Y$1,FALSE),"")</f>
        <v/>
      </c>
      <c r="Z6" s="216" t="str">
        <f>IFERROR(VLOOKUP($A6,'中間シート (2)'!$M$6:$AR$65,Z$1,FALSE),"")</f>
        <v/>
      </c>
      <c r="AA6" s="216" t="str">
        <f>IFERROR(VLOOKUP($A6,'中間シート (2)'!$M$6:$AR$65,AA$1,FALSE),"")</f>
        <v/>
      </c>
      <c r="AB6" s="216" t="str">
        <f>IFERROR(VLOOKUP($A6,'中間シート (2)'!$M$6:$AR$65,AB$1,FALSE),"")</f>
        <v/>
      </c>
      <c r="AC6" s="216" t="str">
        <f>IFERROR(VLOOKUP($A6,'中間シート (2)'!$M$6:$AR$65,AC$1,FALSE),"")</f>
        <v/>
      </c>
      <c r="AD6" s="216" t="str">
        <f>IFERROR(VLOOKUP($A6,'中間シート (2)'!$M$6:$AR$65,AD$1,FALSE),"")</f>
        <v/>
      </c>
      <c r="AE6" s="216" t="str">
        <f>IFERROR(VLOOKUP($A6,'中間シート (2)'!$M$6:$AR$65,AE$1,FALSE),"")</f>
        <v/>
      </c>
      <c r="AF6" s="216" t="str">
        <f>IFERROR(VLOOKUP($A6,'中間シート (2)'!$M$6:$AR$65,AF$1,FALSE),"")</f>
        <v/>
      </c>
      <c r="AG6" s="216"/>
      <c r="AH6" s="228" t="str">
        <f>IFERROR(VLOOKUP($A6,'中間シート (2)'!$M$6:$BC$67,AH$1,FALSE),"")</f>
        <v/>
      </c>
      <c r="AI6" s="228" t="str">
        <f>IFERROR(VLOOKUP($A6,'中間シート (2)'!$M$6:$BC$67,AI$1,FALSE),"")</f>
        <v/>
      </c>
      <c r="AJ6" s="228" t="str">
        <f>IFERROR(VLOOKUP($A6,'中間シート (2)'!$M$6:$BC$67,AJ$1,FALSE),"")</f>
        <v/>
      </c>
      <c r="AK6" s="228" t="str">
        <f>IFERROR(VLOOKUP($A6,'中間シート (2)'!$M$6:$BC$67,AK$1,FALSE),"")</f>
        <v/>
      </c>
      <c r="AL6" s="228" t="str">
        <f>IFERROR(VLOOKUP($A6,'中間シート (2)'!$M$6:$BC$67,AL$1,FALSE),"")</f>
        <v/>
      </c>
      <c r="AM6" s="228" t="str">
        <f>IFERROR(VLOOKUP($A6,'中間シート (2)'!$M$6:$BC$67,AM$1,FALSE),"")</f>
        <v/>
      </c>
      <c r="AN6" s="228" t="str">
        <f>IFERROR(VLOOKUP($A6,'中間シート (2)'!$M$6:$BC$67,AN$1,FALSE),"")</f>
        <v/>
      </c>
      <c r="AO6" s="228">
        <f>IFERROR(VLOOKUP($A6,'中間シート (2)'!$M$6:$BC$67,AO$1,FALSE),"")</f>
        <v>0</v>
      </c>
      <c r="AR6" s="217"/>
      <c r="AS6" s="217"/>
      <c r="AT6" s="217"/>
      <c r="AU6" s="54">
        <f t="shared" ref="AU6:AU37" si="5">IF(ISNUMBER(E6),"",41)</f>
        <v>41</v>
      </c>
      <c r="AV6" s="54">
        <f t="shared" ref="AV6:AV37" si="6">IF(AND(ISNUMBER(E6),E6&gt;=100,E6&lt;=799),"",41)</f>
        <v>41</v>
      </c>
      <c r="AW6" s="54" t="str">
        <f t="shared" ref="AW6" si="7">IF(OR(G6="",AND(G6&gt;=1,G6&lt;=9)),"",43)</f>
        <v/>
      </c>
      <c r="AX6" s="54" t="str">
        <f t="shared" ref="AX6" si="8">IF(OR(H6="",AND(H6&gt;=1,H6&lt;=4)),"",44)</f>
        <v/>
      </c>
      <c r="AY6" s="54">
        <f>IF(OR($B6=0,AND(H6&gt;=2, H6&lt;=4, I6="")), "",
   IF(OR(I6&lt;1,I6&gt;6,NOT(ISNUMBER(I6))),4,""))</f>
        <v>4</v>
      </c>
      <c r="AZ6" s="54" t="str">
        <f>IF(OR(B6=0,AND(H6&gt;=2, H6&lt;=4, I6="")), "",
   IF(AND(H6&gt;=2,H6&lt;=4,I6&lt;&gt;""),4,""))</f>
        <v/>
      </c>
      <c r="BA6" s="54" t="str">
        <f>IF(OR(B6=0,AND(H6&gt;=2, H6&lt;=4, I6="")), "",
   IF(AND(AB6=1, I6&lt;&gt;6), 22, ""))</f>
        <v/>
      </c>
      <c r="BB6" s="54" t="str">
        <f ca="1">IF(AB6="","",IF(COUNTIF(エラー23シート!$G$5:$G$79, OFFSET(I6,IF(H6="",0,-H6+1),0)*100+OFFSET(X6,IF(H6="",0,-H6+1),0)*10+AB6)&gt;0,23,""))</f>
        <v/>
      </c>
      <c r="BC6" s="54" t="str">
        <f>IF(OR(B6=0,AND(H6&gt;=2, H6&lt;=4, J6="")), "",
   IF(OR(J6="",AND(J6&gt;=1,J6&lt;=5)),"",47))</f>
        <v/>
      </c>
      <c r="BD6" s="54" t="str">
        <f t="shared" ref="BD6" si="9">IF(OR(B6=0,AND(H6&gt;=2, H6&lt;=4, J6="")), "",
  IF(AND(H6&gt;=2, H6&lt;=4, J6&lt;&gt;""),47,""))</f>
        <v/>
      </c>
      <c r="BE6" s="54" t="str">
        <f t="shared" ref="BE6" si="10">IF(OR(B6=0,AND(H6&gt;=2, H6&lt;=4, J6="")), "",
   IF(AND(J6&gt;=1, J6&lt;=5, I6&lt;&gt;4), 47, ""))</f>
        <v/>
      </c>
      <c r="BF6" s="54" t="str">
        <f t="shared" ref="BF6" si="11">IF(OR(B6=0,AND(H6&gt;=2, H6&lt;=4, J6="")), "",
   IF(AND(J6="", I6=4), 47, ""))</f>
        <v/>
      </c>
      <c r="BG6" s="54" t="str">
        <f t="shared" ref="BG6" si="12">IF(OR(B6=0,AND(H6&gt;=2, H6&lt;=4, K6="")), "",
  IF(AND(H6&gt;=2,H6&lt;=4,K6&lt;&gt;""),48,""))</f>
        <v/>
      </c>
      <c r="BH6" s="54">
        <f t="shared" ref="BH6" si="13">IF(OR(B6=0,AND(H6&gt;=2, H6&lt;=4, K6="")), "",
   IF(K6="", 48, ""))</f>
        <v>48</v>
      </c>
      <c r="BI6" s="54" t="str">
        <f t="shared" ref="BI6" si="14">IF(OR(B6=0,AND(H6&gt;=2, H6&lt;=4, K6="")), "",
   IF(OR(AND(K6&gt;=1, K6&lt;=5), K6=""), "", 48))</f>
        <v/>
      </c>
      <c r="BJ6" s="54" t="str">
        <f t="shared" ref="BJ6" si="15">IF(OR(B6=0,AND(H6&gt;=2, H6&lt;=4, Q6="")), "",
  IF(AND(H6&gt;=2,H6&lt;=4,Q6&lt;&gt;""),3,""))</f>
        <v/>
      </c>
      <c r="BK6" s="54">
        <f t="shared" ref="BK6" si="16">IF(OR(B6=0,AND(H6&gt;=2, H6&lt;=4, Q6="")), "",
   IF(OR(Q6=0, Q6=""), 3, ""))</f>
        <v>3</v>
      </c>
      <c r="BL6" s="54">
        <f t="shared" ref="BL6" si="17">IF(OR(B6=0,AND(H6&gt;=2, H6&lt;=4, Q6="")), "",
   IF(OR(Q6&lt;1, Q6&gt;25 ), 3, ""))</f>
        <v>3</v>
      </c>
      <c r="BM6" s="54" t="str">
        <f>IF(OR(B6=0,AND(H6&gt;=2, H6&lt;=4, Q6="")), "",
  IF(AND(Q6&gt;=13, R6&lt;=29), 33, ""))</f>
        <v/>
      </c>
      <c r="BN6" s="54" t="str">
        <f t="shared" ref="BN6" si="18">IF(OR(B6=0,AND(H6&gt;=2, H6&lt;=4, Q6="")), "",
   IF(AND(Q6&lt;=2, R6&gt;=3000), 33, ""))</f>
        <v/>
      </c>
      <c r="BO6" s="54" t="str">
        <f t="shared" ref="BO6" si="19">IF(OR(B6=0,AND(H6&gt;=2, H6&lt;=4, L6="")), "",
  IF(AND(H6&gt;=2,H6&lt;=4,L6&lt;&gt;0),6,""))</f>
        <v/>
      </c>
      <c r="BP6" s="54">
        <f t="shared" ref="BP6" si="20">IF(OR(B6=0,AND(H6&gt;=2, H6&lt;=4, L6="")), "",
   IF(L6="", 6, ""))</f>
        <v>6</v>
      </c>
      <c r="BQ6" s="54">
        <f t="shared" ref="BQ6" si="21">IF(OR(B6=0,AND(H6&gt;=2, H6&lt;=4, L6="")), "",
  IF(AND(L6&gt;=1,L6&lt;=3),"",6))</f>
        <v>6</v>
      </c>
      <c r="BR6" s="54" t="str">
        <f t="shared" ref="BR6" si="22">IF(OR(B6=0,AND(H6&gt;=2, H6&lt;=4, L6="")), "",
   IF(AND(L6=3,W6&lt;&gt;"",AE6=""),31,""))</f>
        <v/>
      </c>
      <c r="BS6" s="218" t="str">
        <f>IF(OR(B6=0,AND(H6&gt;=2, H6&lt;=4, M6="")), "",
   IF(AND(H6&gt;=2,H6&lt;=4,AND(M6&lt;&gt;"")),105,""))</f>
        <v/>
      </c>
      <c r="BT6" s="54">
        <f>IF(OR(B6=0,AND(H6&gt;=2, H6&lt;=4, M6="")), "",
 IF(M6="",105,""))</f>
        <v>105</v>
      </c>
      <c r="BU6" s="54" t="str">
        <f>IF(OR(B6=0,AND(H6&gt;=2, H6&lt;=4, M6="")), "",
 IF(OR(M6="01",M6="02"),IF(N6="","",IF(AND(VALUE(N6)&gt;=8010,VALUE(N6)&lt;=8050),"",104)),""))</f>
        <v/>
      </c>
      <c r="BV6" s="54" t="str">
        <f>IF(OR(B6=0,AND(H6&gt;=2,H6&lt;=4,M6="")),"",
IF(OR(M6="",N6=""),"",IF(AND(VALUE(M6)&gt;=10,VALUE(M6)&lt;=44),IF(AND(VALUE(N6)&gt;=8070,VALUE(N6)&lt;=8990),"",104),"")))</f>
        <v/>
      </c>
      <c r="BW6" s="54" t="str">
        <f>IF(AND(I6=1, M6=13), 9, "")</f>
        <v/>
      </c>
      <c r="BX6" s="54" t="str">
        <f>IF(M6="","",IF(AND(Z6=2, VALUE(M6)&gt;=30,VALUE(M6)&lt;=44),24, ""))</f>
        <v/>
      </c>
      <c r="BY6" s="54" t="str">
        <f>IF(M6="","",IF(AND(Z6=3, OR(M6="01",M6="02",AND(VALUE(M6)&gt;=10,VALUE(M6)&lt;=24))),24, ""))</f>
        <v/>
      </c>
      <c r="BZ6" s="54" t="str">
        <f t="shared" ref="BZ6" si="23">IF(OR(B6=0,AND(H6&gt;=2, H6&lt;=4, O6="")), "",
   IF(AND(H6&gt;=2,H6&lt;=4,O6&lt;&gt;""),49,""))</f>
        <v/>
      </c>
      <c r="CA6" s="54" t="str">
        <f>IF(OR(B6=0,AND(H6&gt;=2, H6&lt;=4, O6="")), "",
  IF(AND(O6=1,OR(M6="01",M6="02")),45, ""))</f>
        <v/>
      </c>
      <c r="CB6" s="54" t="str">
        <f>IF(OR(B6=0,AND(H6&gt;=2, H6&lt;=4, P6="")), "",
IF(AND(H6&gt;=2, H6&lt;=4, P6&lt;&gt;""), 5, ""))</f>
        <v/>
      </c>
      <c r="CC6" s="54">
        <f>IF(OR(B6=0,AND(H6&gt;=2, H6&lt;=4, P6="")), "",
IF(P6="",5,""))</f>
        <v>5</v>
      </c>
      <c r="CD6" s="54" t="str">
        <f>IF(OR(B6=0,AND(H6&gt;=2, H6&lt;=4, P6="")), "",
IF(AND(P6&lt;&gt;"", NOT(OR(P6="01", P6="02", P6="03", P6="04", P6="05", P6="06"))),5, ""))</f>
        <v/>
      </c>
      <c r="CE6" s="54" t="str">
        <f>IF(OR(B6=0,AND(H6&gt;=2, H6&lt;=4, P6="")), "",
IF(AND(P6="02", Y6=2), 16, ""))</f>
        <v/>
      </c>
      <c r="CF6" s="54" t="str">
        <f>IF(OR(B6=0,AND(H6&gt;=2, H6&lt;=4, P6="")), "",
IF(AND(P6="05", Y6=2), 16, ""))</f>
        <v/>
      </c>
      <c r="CG6" s="54" t="str">
        <f>IF(OR(B6=0,AND(H6&gt;=2, H6&lt;=4, P6="")), "",
IF(AND(P6="06", Y6=2), 16, ""))</f>
        <v/>
      </c>
      <c r="CH6" s="54" t="str">
        <f t="shared" ref="CH6" si="24">IF(OR(B6=0,AND(H6&gt;=2, H6&lt;=4, P6="")), "",
IF(AND(P6&lt;&gt;1, Y6=3), 16, ""))</f>
        <v/>
      </c>
      <c r="CI6" s="54" t="str">
        <f>IF(OR(B6=0,AND(H6&gt;=2, H6&lt;=4, P6="")), "",
IF(AND(P6="01", R6&gt;3000), 21, ""))</f>
        <v/>
      </c>
      <c r="CJ6" s="54" t="str">
        <f t="shared" ref="CJ6" si="25">IF(OR(B6=0,    AND(H6&gt;=2, H6&lt;=4, R6="")), "",
IF(AND(H6&gt;=2, H6&lt;=4, R6&lt;&gt;""), 51, ""))</f>
        <v/>
      </c>
      <c r="CK6" s="54">
        <f t="shared" ref="CK6" si="26">IF(OR(B6=0,    AND(H6&gt;=2, H6&lt;=4, R6="") ), "",
IF(R6="", 51, ""))</f>
        <v>51</v>
      </c>
      <c r="CL6" s="219">
        <f t="shared" ref="CL6" si="27">IF(OR(B6=0,    AND(H6&gt;=2, H6&lt;=4, R6="")), "",
IF(AND(OR(H6="", H6=1), NOT(ISNUMBER(R6))), 51, ""))</f>
        <v>51</v>
      </c>
      <c r="CM6" s="54" t="str">
        <f t="shared" ref="CM6" si="28">IF(OR(B6=0,    AND(H6&gt;=2, H6&lt;=4, R6="")), "",
 IF(R6&lt;=10, 51, ""))</f>
        <v/>
      </c>
      <c r="CN6" s="54" t="str">
        <f t="shared" ref="CN6" si="29">IF(OR(B6=0,    AND(H6&gt;=2, H6&lt;=4, R6="")), "",
 IF(R6&lt;IF(AD6="",0,AD6), 29, ""))</f>
        <v/>
      </c>
      <c r="CO6" s="54" t="str">
        <f t="shared" ref="CO6" si="30">IF(OR(B6=0,AND(H6&gt;=2, H6&lt;=4, R6="")), "",
IF(R6&lt;(IF(AI6="",0,AI6)+IF(AK6="",0,AK6)+IF(AM6="",0,AM6)),100,""))</f>
        <v/>
      </c>
      <c r="CP6" s="54" t="str">
        <f>IF(OR(B6=0,    AND(H6&gt;=2, H6&lt;=4, R6="")), "",
IF(AND(H6="", VALUE(IF(M6="",0,M6))&gt;=30,VALUE(IF(M6="",0,M6))&lt;=44, IF(R6="",0,R6)/5&lt;IF(AD6="",0,AD6)), 37, ""))</f>
        <v/>
      </c>
      <c r="CQ6" s="54">
        <f t="shared" ref="CQ6" si="31">IF(OR(B6=0,AND(H6&gt;=2, H6&lt;=4, S6="")), "",
IF(OR(S6=0,S6=""),52, ""))</f>
        <v>52</v>
      </c>
      <c r="CR6" s="54" t="str">
        <f t="shared" ref="CR6" si="32">IF(OR(B6=0,AND(H6&gt;=2, H6&lt;=4, S6="")), "",
IF(AND(OR(H6=0, H6=1,H6=""), AND(S6&lt;&gt;"",NOT(ISNUMBER(S6)))), 52, ""))</f>
        <v/>
      </c>
      <c r="CS6" s="54" t="str">
        <f t="shared" ref="CS6" si="33">IF(OR(B6=0,AND(H6&gt;=2, H6&lt;=4, S6="")), "",
IF(AND(H6&gt;=2, H6&lt;=4, S6&lt;&gt;""), 52, ""))</f>
        <v/>
      </c>
      <c r="CT6" s="54" t="str">
        <f>IF(OR(B6=0,AND(H6&gt;=2, H6&lt;=4, OR(P6="",R6=""))), "",
   IF(AND(OR(P6="02", P6="03", P6="04"), OR(CV6&lt;10, CV6&gt;700)), 11, ""))</f>
        <v/>
      </c>
      <c r="CU6" s="54" t="str">
        <f>IF(OR(B6=0,AND(H6&gt;=2, H6&lt;=4, OR(P6="",R6=""))), "",
  IF(AND(OR(P6="01", P6="05", P6="06"), OR(CV6&lt;10, CV6&gt;300)), 11, ""))</f>
        <v/>
      </c>
      <c r="CV6" s="220">
        <f>IF(OR(S6="",R6=""),0,S6/R6*10)</f>
        <v>0</v>
      </c>
      <c r="CW6" s="54" t="str">
        <f t="shared" ref="CW6" si="34">IF(OR(AND(H6&gt;=2, H6&lt;=4, T6=""),L6&lt;&gt;1), "",
IF(ISNUMBER(T6),"",7))</f>
        <v/>
      </c>
      <c r="CX6" s="54" t="str">
        <f t="shared" ref="CX6" si="35">IF(OR(B6=0,AND(H6&gt;=2, H6&lt;=4, T6="")), "",
IF(AND(H6&gt;=2,H6&lt;=4,T6&lt;&gt;""), 7, ""))</f>
        <v/>
      </c>
      <c r="CY6" s="54" t="str">
        <f t="shared" ref="CY6" si="36">IF(OR(B6=0,AND(H6&gt;=2, H6&lt;=4, T6="")), "",
IF(AND(L6=1,T6=""),7,""))</f>
        <v/>
      </c>
      <c r="CZ6" s="54" t="str">
        <f t="shared" ref="CZ6" si="37">IF(OR(B6=0,AND(H6&gt;=2, H6&lt;=4, T6="")), "",
IF(AND(L6&lt;&gt;1,T6&lt;&gt;""),7,""))</f>
        <v/>
      </c>
      <c r="DA6" s="54" t="str">
        <f t="shared" ref="DA6" si="38">IF(OR(B6=0,AND(H6&gt;=2, H6&lt;=4, T6="")), "",
IF(AND(IF(T6="",0,T6)&gt;=6,R6&lt;401),36,""))</f>
        <v/>
      </c>
      <c r="DB6" s="54" t="str">
        <f>IF(AND(P6="01",IF(T6="",0,T6)&gt;=4),10,"")</f>
        <v/>
      </c>
      <c r="DC6" s="54" t="str">
        <f>IF(AND(OR(P6="02",P6="03",P6="04"),IF(T6="",0,T6)&gt;=50),10,"")</f>
        <v/>
      </c>
      <c r="DD6" s="54" t="str">
        <f>IF(AND(P6="05",IF(T6="",0,T6)&gt;=4),10,"")</f>
        <v/>
      </c>
      <c r="DE6" s="54" t="str">
        <f>IF(AND(P6="06",IF(T6="",0,T6)&gt;=4),10,"")</f>
        <v/>
      </c>
      <c r="DF6" s="54" t="str">
        <f t="shared" ref="DF6" si="39">IF(OR(B6=0,AND(H6&gt;=2, H6&lt;=4, U6="")), "",
 IF(OR(U6=0,U6="",ISNUMBER(U6)),"",77))</f>
        <v/>
      </c>
      <c r="DG6" s="54" t="str">
        <f t="shared" ref="DG6" si="40">IF(OR(B6=0,AND(H6&gt;=2, H6&lt;=4, U6="")), "",
IF(AND(L6&lt;&gt;1, U6&lt;&gt;""), 77, ""))</f>
        <v/>
      </c>
      <c r="DH6" s="54" t="str">
        <f t="shared" ref="DH6" si="41">IF(AND(L6=1, OR(T6="", T6=0), U6&gt;=1), 78, "")</f>
        <v/>
      </c>
      <c r="DI6" s="54" t="str">
        <f t="shared" ref="DI6" si="42">IF(AND(L6=1, AND(OR(T6="",T6=0),OR(U6="", U6=0))), 78, "")</f>
        <v/>
      </c>
      <c r="DJ6" s="54" t="str">
        <f t="shared" ref="DJ6" si="43">IF(OR(V6="",ISNUMBER(V6)),"",8)</f>
        <v/>
      </c>
      <c r="DK6" s="54" t="str">
        <f t="shared" ref="DK6" si="44">IF(OR(B6=0,AND(H6&gt;=2, H6&lt;=4, V6="")), "",
 IF(OR(G6="",G6= 1), IF(AND(L6=1, V6=""), 8, ""), ""))</f>
        <v/>
      </c>
      <c r="DL6" s="54" t="str">
        <f t="shared" ref="DL6" si="45">IF(OR(B6=0,AND(H6&gt;=2, H6&lt;=4, V6=""),G6=""), "",
 IF(AND(G6&gt;=2,V6&lt;&gt;""), 8, ""))</f>
        <v/>
      </c>
      <c r="DM6" s="54" t="str">
        <f t="shared" ref="DM6" si="46">IF(OR(B6=0,AND(H6&gt;=2, H6&lt;=4, V6="")), "",
 IF(AND(L6&gt;=2, L6&lt;=3, V6&lt;&gt;""), 8, ""))</f>
        <v/>
      </c>
      <c r="DN6" s="54" t="str">
        <f t="shared" ref="DN6" si="47">IF(OR(B6=0,AND(H6&gt;=2, H6&lt;=4, V6="")), "",
 IF(AND(G6="",IF(V6="",0,V6)&gt;=10000,R6&lt;=499),89,""))</f>
        <v/>
      </c>
      <c r="DO6" s="54" t="str">
        <f>IF(AND(OR(M6="01",M6="02"),W6="",X6="",Y6="",Z6="",AA6="",AB6="",AC6="",AD6="",AE6="",AF6=""), 50, "")</f>
        <v/>
      </c>
      <c r="DP6" s="54" t="str">
        <f>IF(M6="","",IF(AND(VALUE(M6)&gt;=10, VALUE(M6)&lt;=24),IF(AND(W6="", X6="",Y6="", Z6="", AA6="",AB6="", AC6="", AD6="", AE6="", AF6=""), 50, ""),""))</f>
        <v/>
      </c>
      <c r="DQ6" s="54">
        <f>IF(OR(B6=0,
              AND(H6&gt;=2, H6&lt;=4, W6=""),
              AND(W6="",AND(VALUE(IF(M6="",0,M6))&gt;=30,VALUE(IF(M6="",0,M6))&lt;=44)),
              M6="02"),"",
IF(AND(W6&lt;&gt;1,W6&lt;&gt;2),55,""))</f>
        <v>55</v>
      </c>
      <c r="DR6" s="54" t="str">
        <f>IF(OR(B6=0,
              AND(H6&gt;=2, H6&lt;=4, W6=""),
              AND(W6="",AND(VALUE(IF(M6="",0,M6))&gt;=30,VALUE(IF(M6="",0,M6))&lt;=44)),
              M6="02"),"",
 IF(AND(L6=1,W6&lt;&gt;1),55,""))</f>
        <v/>
      </c>
      <c r="DS6" s="54" t="str">
        <f>IF(OR(B6=0,
              AND(H6&gt;=2, H6&lt;=4, W6=""),
              AND(W6="",AND(VALUE(IF(M6="",0,M6))&gt;=30,VALUE(IF(M6="",0,M6))&lt;=44)),
              M6="02"),"",
 IF(AND(H6&gt;=2,H6&lt;=4,W6&lt;&gt;""),55,""))</f>
        <v/>
      </c>
      <c r="DT6" s="54" t="str">
        <f>IF(OR(B6=0,
              AND(H6&gt;=2, H6&lt;=4, W6=""),
              AND(W6="",AND(VALUE(IF(M6="",0,M6))&gt;=30,VALUE(IF(M6="",0,M6))&lt;=44)),
              M6="02"),"",
 IF(AND(W6="", OR(M6="01",AND(VALUE(IF(M6="",0,M6))&gt;=10,VALUE(IF(M6="",0,M6))&lt;=24))), 55, ""))</f>
        <v/>
      </c>
      <c r="DU6" s="54" t="str">
        <f>IF(OR(B6=0,
              AND(H6&gt;=2, H6&lt;=4, W6=""),
              AND(W6="",AND(VALUE(IF(M6="",0,M6))&gt;=30,VALUE(IF(M6="",0,M6))&lt;=44)),
              M6="02"),"",
 IF(AND(W6=1,OR(Z6=1,Z6=3),OR(DW6&lt;11,DW6&gt;1000)), 34, ""))</f>
        <v/>
      </c>
      <c r="DV6" s="54" t="str">
        <f>IF(OR(B6=0,
              AND(H6&gt;=2, H6&lt;=4, W6=""),
              AND(W6="",AND(VALUE(IF(M6="",0,M6))&gt;=30,VALUE(IF(M6="",0,M6))&lt;=44)),
              M6="02"),"",
 IF(AND(W6=1, Z6=2, OR(DW6&lt;11,DW6&gt; 1500)), 34, ""))</f>
        <v/>
      </c>
      <c r="DW6" s="54" t="str">
        <f t="shared" ref="DW6" si="48">IF(AND(AD6&lt;&gt;"", AC6&lt;&gt;""), IF(ISNUMBER(AD6/AC6), AD6/AC6, "K"), "")</f>
        <v/>
      </c>
      <c r="DX6" s="54" t="str">
        <f>IF(OR(B6=0,
              AND(H6&gt;=2, H6&lt;=4, X6=""),
              AND(X6="", AND(VALUE(IF(M6="",0,M6))&gt;=30,VALUE(IF(M6="",0,M6))&lt;=44)),
             M6="02"),"",
 IF(AND(H6&gt;=2,H6&lt;=4,X6&lt;&gt;""), 14, ""))</f>
        <v/>
      </c>
      <c r="DY6" s="54" t="str">
        <f>IF(OR(B6=0,
              AND(H6&gt;=2, H6&lt;=4, X6=""),
              AND(X6="", AND(VALUE(IF(M6="",0,M6))&gt;=30,VALUE(IF(M6="",0,M6))&lt;=44)),
              M6="02"),"",
 IF(AND(W6=1, OR(X6="", NOT(X6&gt;=1), NOT(X6&lt;=5))), 14, ""))</f>
        <v/>
      </c>
      <c r="DZ6" s="54" t="str">
        <f>IF(OR(B6=0,
              AND(H6&gt;=2, H6&lt;=4, X6=""),
              AND(X6="", AND(VALUE(IF(M6="",0,M6))&gt;=30,VALUE(IF(M6="",0,M6))&lt;=44)),
              M6="02"),"",
 IF(AND(W6=2,X6&lt;&gt;""), 14, ""))</f>
        <v/>
      </c>
      <c r="EA6" s="54" t="str">
        <f>IF(OR(B6=0,
               AND(H6&gt;=2, H6&lt;=4, Y6=""),
               AND(Y6="", AND(VALUE(IF(M6="",0,M6))&gt;=30,VALUE(IF(M6="",0,M6))&lt;=44)),
               M6="02"),"",
IF(AND(H6&gt;=2,H6&lt;=4,Y6&lt;&gt;""), 15, ""))</f>
        <v/>
      </c>
      <c r="EB6" s="54" t="str">
        <f>IF(OR(B6=0,
               AND(H6&gt;=2, H6&lt;=4, Y6=""),
               AND(Y6="",AND(VALUE(IF(M6="",0,M6))&gt;=30,VALUE(IF(M6="",0,M6))&lt;=44)),
               M6="02"),"",
 IF(AND(Y6="",OR(M6="01",AND(VALUE(IF(M6="",0,M6))&gt;=10,VALUE(IF(M6="",0,M6))&lt;=24))), 15, ""))</f>
        <v/>
      </c>
      <c r="EC6" s="54" t="str">
        <f>IF(OR(B6=0,
               AND(H6&gt;=2, H6&lt;=4, Y6=""),
               AND(Y6="", AND(VALUE(IF(M6="",0,M6))&gt;=30,VALUE(IF(M6="",0,M6))&lt;=44)),
               M6="02"),"",
IF(AND(Y6&lt;&gt;"", Y6&lt;&gt;1, Y6&lt;&gt;2, Y6&lt;&gt;3), 15, ""))</f>
        <v/>
      </c>
      <c r="ED6" s="54" t="str">
        <f>IF(OR(AND(AB6="", AND(VALUE(IF(M6="",0,M6))&gt;=30,VALUE(IF(M6="",0,M6))&lt;=44)),
               M6="02"),"",
IF(AND(OR(M6="01",AND(VALUE(IF(M6="",0,M6))&gt;=10,VALUE(IF(M6="",0,M6))&lt;=24)), AB6=""), 18, ""))</f>
        <v/>
      </c>
      <c r="EE6" s="54" t="str">
        <f>IF(OR(AND(AB6="",AND(VALUE(IF(M6="",0,M6))&gt;=30,VALUE(IF(M6="",0,M6))&lt;=44)),
               M6="02"),"",
IF(AND(AB6&lt;&gt;"", AB6&lt;&gt;1, AB6&lt;&gt;2, AB6&lt;&gt;3, AB6&lt;&gt;4), 18, ""))</f>
        <v/>
      </c>
      <c r="EF6" s="54" t="str">
        <f>IF(OR(B6=0,
              AND(H6&gt;=2, H6&lt;=4, Z6=""),
              AND(Z6="",AND(VALUE(IF(M6="",0,M6))&gt;=30,VALUE(IF(M6="",0,M6))&lt;=44)),
               M6="02"),"",
IF(AND(H6&gt;=2,H6&lt;=4,Z6&lt;&gt;""),19,""))</f>
        <v/>
      </c>
      <c r="EG6" s="54" t="str">
        <f>IF(OR(B6=0,
              AND(H6&gt;=2, H6&lt;=4, Z6=""),
              AND(Z6="",AND(VALUE(IF(M6="",0,M6))&gt;=30,VALUE(IF(M6="",0,M6))&lt;=44)),
               M6="02"),"",
IF(AND(OR(M6="01",AND(VALUE(IF(M6="",0,M6))&gt;=10,VALUE(IF(M6="",0,M6))&lt;=24)), Z6=""), 19, ""))</f>
        <v/>
      </c>
      <c r="EH6" s="54">
        <f>IF(OR(B6=0,
              AND(H6&gt;=2, H6&lt;=4, Z6=""),
              AND(Z6="",AND(VALUE(IF(M6="",0,M6))&gt;=30,VALUE(IF(M6="",0,M6))&lt;=44)),
               M6="02"),"",
IF(AND(Z6&lt;&gt;1, Z6&lt;&gt;2, Z6&lt;&gt;3), 19, ""))</f>
        <v>19</v>
      </c>
      <c r="EI6" s="54" t="str">
        <f>IF(AND(Z6=2,X6=2),28,"")</f>
        <v/>
      </c>
      <c r="EJ6" s="54" t="str">
        <f t="shared" ref="EJ6" si="49">IF(AND(Z6=3, OR(X6=2, X6=4)), 28, "")</f>
        <v/>
      </c>
      <c r="EK6" s="54" t="str">
        <f>IF(OR(B6=0,
              AND(H6&gt;=2, H6&lt;=4, AA6=""),
              AND(AA6="",AND(VALUE(IF(M6="",0,M6))&gt;=30,VALUE(IF(M6="",0,M6))&lt;=44)),
               M6="02"),"",
 IF(AND(H6="",L6=1,W6=1,AA6=3,AC6=1),38,""))</f>
        <v/>
      </c>
      <c r="EL6" s="54" t="str">
        <f>IF(OR(B6=0,
              AND(H6&gt;=2, H6&lt;=4, AA6=""),
              AND(AA6="",AND(VALUE(IF(M6="",0,M6))&gt;=30,VALUE(IF(M6="",0,M6))&lt;=44)),
               M6="02"),"",
 IF(AND(W6=1,AA6=1,AC6&lt;&gt;1), 39, ""))</f>
        <v/>
      </c>
      <c r="EM6" s="54" t="str">
        <f>IF(OR(B6=0,
              AND(H6&gt;=2, H6&lt;=4, AA6=""),
              AND(AA6="",AND(VALUE(IF(M6="",0,M6))&gt;=30,VALUE(IF(M6="",0,M6))&lt;=44)),
               M6="02"),"",
IF(AND(H6&gt;=2, H6&lt;=4, AA6&lt;&gt;" "), 20, ""))</f>
        <v/>
      </c>
      <c r="EN6" s="54" t="str">
        <f>IF(OR(B6=0,
              AND(H6&gt;=2, H6&lt;=4, AA6=""),
              AND(AA6="",AND(VALUE(IF(M6="",0,M6))&gt;=30,VALUE(IF(M6="",0,M6))&lt;=44)),
               M6="02"),"",
IF(AND(OR(M6="01",AND(VALUE(IF(M6="",0,M6))&gt;=10,VALUE(IF(M6="",0,M6))&lt;=24)), AA6=""), 20, ""))</f>
        <v/>
      </c>
      <c r="EO6" s="54">
        <f>IF(OR(B6=0,
              AND(H6&gt;=2, H6&lt;=4, AA6=""),
              AND(AA6="",AND(VALUE(IF(M6="",0,M6))&gt;=30,VALUE(IF(M6="",0,M6))&lt;=44)),
               M6="02"),"",
IF(AND(AA6&lt;&gt;1, AA6&lt;&gt;2, AA6&lt;&gt;3), 20, ""))</f>
        <v>20</v>
      </c>
      <c r="EP6" s="54" t="str">
        <f>IF(OR(B6=0,
              AND(H6&gt;=2, H6&lt;=4, AA6=""),
              AND(AA6="",AND(VALUE(IF(M6="",0,M6))&gt;=30,VALUE(IF(M6="",0,M6))&lt;=44)),
               M6="02"),"",
 IF(AND(AA6=2, AC6&gt;=20), 90, ""))</f>
        <v/>
      </c>
      <c r="EQ6" s="220" t="str">
        <f ca="1">IF(H6="",M6,OFFSET(M6,-H6+1,0))</f>
        <v/>
      </c>
      <c r="ER6" s="220" t="str">
        <f t="shared" ref="ER6" ca="1" si="50">IF(B6=0,"",OFFSET(I6,-FI6+1,0)&amp;OFFSET(X6,-FI6+1,0)&amp;AB6)</f>
        <v/>
      </c>
      <c r="ES6" s="54" t="str">
        <f ca="1">IF(OR(AND(W6=2, AC6=""),
              AND(AC6="", AND(VALUE(IF(EQ6="",0,EQ6))&gt;=30,VALUE(IF(EQ6="",0,EQ6))&lt;=44)),
               EQ6="02"),"",
 IF(AND(W6=1, AC6=""), 57, ""))</f>
        <v/>
      </c>
      <c r="ET6" s="54" t="str">
        <f ca="1">IF(OR(B6=0,
              AND(W6=2, AC6=""),
              AND(AC6="", AND(VALUE(IF(EQ6="",0,EQ6))&gt;=30,VALUE(IF(EQ6="",0,EQ6))&lt;=44)),
               EQ6="02"),"",
IF(OR(ISNUMBER(AC6),AC6= ""), "", 57))</f>
        <v/>
      </c>
      <c r="EU6" s="54" t="str">
        <f ca="1">IF(OR(AND(W6=2, AC6=""),
              AND(AC6="", AND(VALUE(IF(EQ6="",0,EQ6))&gt;=30,VALUE(IF(EQ6="",0,EQ6))&lt;=44)),
               EQ6="02"),"",
IF(AND(AC6&gt;=4, AB6=1), 25, ""))</f>
        <v/>
      </c>
      <c r="EV6" s="54" t="str">
        <f ca="1">IF(OR(B6=0,
              AND(AD6="",AND(VALUE(IF(EQ6="",0,EQ6))&gt;=30,VALUE(IF(EQ6="",0,EQ6))&lt;=44)),
               EQ6="02"),"",
IF(AND(OR(EQ6="01",AND(VALUE(IF(EQ6="",0,EQ6))&gt;=10,VALUE(IF(EQ6="",0,EQ6))&lt;=24)), AD6=""), 58, ""))</f>
        <v/>
      </c>
      <c r="EW6" s="54" t="str">
        <f ca="1">IF(OR(B6=0,
              AND(AD6="",AND(VALUE(IF(EQ6="",0,EQ6))&gt;=30,VALUE(IF(EQ6="",0,EQ6))&lt;=44)),
               EQ6="02"),"",
IF(OR(ISNUMBER(AD6),AD6=""), "", 58))</f>
        <v/>
      </c>
      <c r="EX6" s="54" t="str">
        <f ca="1">IF(OR(AND(AE6="",AND(VALUE(IF(EQ6="",0,EQ6))&gt;=30,VALUE(IF(EQ6="",0,EQ6))&lt;=44)),
               EQ6="02"),"",
 IF(OR(ISNUMBER(AE6),AE6=""), "", 59))</f>
        <v/>
      </c>
      <c r="EY6" s="54" t="str">
        <f ca="1">IF(OR(B6=0,
              AND(AF6="",AND(VALUE(IF(EQ6="",0,EQ6))&gt;=30,VALUE(IF(EQ6="",0,EQ6))&lt;=44)),
               EQ6="02"),"",
IF(OR(ISNUMBER(AE6),AE6=""), "", 88))</f>
        <v/>
      </c>
      <c r="EZ6" s="54" t="str">
        <f ca="1">IF(OR(B6=0,
              AND(AF6="", AND(VALUE(IF(EQ6="",0,EQ6))&gt;=30,VALUE(IF(EQ6="",0,EQ6))&lt;=44)),
               EQ6="02"),"",
IF(AND(AF6&lt;&gt;1,AF6&lt;&gt;2,AF6&lt;&gt;3,AF6&lt;&gt;""), 88,""))</f>
        <v/>
      </c>
      <c r="FA6" s="54" t="str">
        <f ca="1">IF(OR(B6=0,
              AND(AF6="",AND(VALUE(IF(EQ6="",0,EQ6))&gt;=30,VALUE(IF(EQ6="",0,EQ6))&lt;=44)),
               EQ6="02"),"",
IF(AND(OR(EQ6="01",AND(VALUE(IF(EQ6="",0,EQ6))&gt;=10,VALUE(IF(EQ6="",0,EQ6))&lt;=24)),L6=3, AF6=""), 88, ""))</f>
        <v/>
      </c>
      <c r="FB6" s="54" t="str">
        <f ca="1">IF(OR(B6=0,
              AND(AF6="",AND(VALUE(IF(EQ6="",0,EQ6))&gt;=30,VALUE(IF(EQ6="",0,EQ6))&lt;=44)),
               EQ6="02"),"",
IF(AND(AE6="", AF6&lt;&gt;""), 88, ""))</f>
        <v/>
      </c>
      <c r="FC6" s="54" t="str">
        <f ca="1">IF(OR(B6=0,
              AND(AF6="",AND(VALUE(IF(EQ6="",0,EQ6))&gt;=30,VALUE(IF(EQ6="",0,EQ6))&lt;=44)),
               EQ6="02"),"",
IF(AND(AE6&lt;&gt;"", AF6="" ), 88, ""))</f>
        <v/>
      </c>
      <c r="FD6" s="220">
        <f t="shared" ref="FD6" si="51">IF(G6="",1,G6)</f>
        <v>1</v>
      </c>
      <c r="FE6" s="54" t="str">
        <f>IF(AND(G6&lt;&gt;"",G6&lt;&gt;1,G6&lt;&gt;2,G6&lt;&gt;3,G6&lt;&gt;4,G6&lt;&gt;5,G6&lt;&gt;7,G6&lt;&gt;8,G6&lt;&gt;9),70,"")</f>
        <v/>
      </c>
      <c r="FF6" s="54" t="str">
        <f>IF(AND(G6&lt;&gt;"",G6&lt;&gt; 1), 70, "")</f>
        <v/>
      </c>
      <c r="FG6" s="54" t="str">
        <f>IF(AND(G6=1,COUNT(G7:G17)=0), 70, "")</f>
        <v/>
      </c>
      <c r="FH6" s="54" t="str">
        <f t="shared" ref="FH6" si="52">IF(AND(W6=1,AB6=1,AC6&gt;=4),18,"")</f>
        <v/>
      </c>
      <c r="FI6" s="220">
        <f>IF(B6=0,"",COUNTIF(FD$6:FD6,FD6))</f>
        <v>1</v>
      </c>
      <c r="FJ6" s="54" t="str">
        <f t="shared" ref="FJ6" si="53">IF(AND(H6&lt;&gt;"",OR(H6&lt;1,H6&gt;4)), 71, "")</f>
        <v/>
      </c>
      <c r="FK6" s="221" t="str">
        <f t="shared" ref="FK6" si="54">IF(G6="",IF(A6&lt;&gt;1,"",IF(OR(H6=1,H6=""),"",71)),IF(OR(H6=1,H6=""),"",71))</f>
        <v/>
      </c>
      <c r="FL6" s="54" t="str">
        <f t="shared" ref="FL6" si="55">IF(AND(G6&lt;&gt;"",COUNTIF($FD$6:$FD$17,FD6)=1,H6&lt;&gt;""), 71, "")</f>
        <v/>
      </c>
      <c r="FM6" s="54" t="str">
        <f t="shared" ref="FM6" si="56">(IF(AND(G6=1,G7="",AB6&lt;&gt;""),IF(AB6=AB7,18,IF(G8="",IF(OR(AB7=AB8,AB8=AB6),18,IF(G9="",IF(OR(AB6=AB9,AB7=AB9,AB8=AB9),18,""),"")),"")),""))</f>
        <v/>
      </c>
      <c r="FN6" s="54" t="str">
        <f t="shared" ref="FN6" si="57">IF(OR(B6=0,AND(H6&gt;=2,H6&lt;=4,AH6="")),"",
IF(AND(L6=1,O6=1),IF(AH6="",101,""),""))</f>
        <v/>
      </c>
      <c r="FO6" s="54" t="str">
        <f t="shared" ref="FO6" si="58">IF(OR(B6=0,AND(H6&gt;=2,H6&lt;=4,AH6="")),"",
IF((AH6=""),"",IF(AND(L6=1,N6&lt;&gt;AH6),102,"")))</f>
        <v/>
      </c>
    </row>
    <row r="7" spans="1:171" ht="17.25">
      <c r="A7" s="214">
        <v>2</v>
      </c>
      <c r="B7" s="214">
        <f>COUNTIF('中間シート (2)'!M:M,行政集計シート※記入不要です!A7)</f>
        <v>0</v>
      </c>
      <c r="C7" s="216" t="str">
        <f>IF(OR(G7&lt;&gt;"",H7&lt;&gt;""),C6,"")</f>
        <v/>
      </c>
      <c r="D7" s="216" t="str">
        <f>IF(OR(G7&lt;&gt;"",H7&lt;&gt;""),D6,"")</f>
        <v/>
      </c>
      <c r="E7" s="216" t="str">
        <f>IF(OR(G7&lt;&gt;"",H7&lt;&gt;""),E6,"")</f>
        <v/>
      </c>
      <c r="F7" s="215"/>
      <c r="G7" s="216" t="str">
        <f>IFERROR(VLOOKUP($A7,'中間シート (2)'!$M$6:$AR$65,G$1,FALSE),"")</f>
        <v/>
      </c>
      <c r="H7" s="216" t="str">
        <f>IFERROR(VLOOKUP($A7,'中間シート (2)'!$M$6:$AR$65,H$1,FALSE),"")</f>
        <v/>
      </c>
      <c r="I7" s="216" t="str">
        <f>IFERROR(VLOOKUP($A7,'中間シート (2)'!$M$6:$AR$65,I$1,FALSE),"")</f>
        <v/>
      </c>
      <c r="J7" s="216" t="str">
        <f>IFERROR(VLOOKUP($A7,'中間シート (2)'!$M$6:$AR$65,J$1,FALSE),"")</f>
        <v/>
      </c>
      <c r="K7" s="216" t="str">
        <f>IFERROR(VLOOKUP($A7,'中間シート (2)'!$M$6:$AR$65,K$1,FALSE),"")</f>
        <v/>
      </c>
      <c r="L7" s="216" t="str">
        <f>IFERROR(VLOOKUP($A7,'中間シート (2)'!$M$6:$AR$65,L$1,FALSE),"")</f>
        <v/>
      </c>
      <c r="M7" s="216" t="str">
        <f>IFERROR(VLOOKUP($A7,'中間シート (2)'!$M$6:$AR$65,M$1,FALSE),"")</f>
        <v/>
      </c>
      <c r="N7" s="216" t="str">
        <f>IFERROR(VLOOKUP($A7,'中間シート (2)'!$M$6:$AR$65,N$1,FALSE),"")</f>
        <v/>
      </c>
      <c r="O7" s="216" t="str">
        <f>IFERROR(VLOOKUP($A7,'中間シート (2)'!$M$6:$AR$65,O$1,FALSE),"")</f>
        <v/>
      </c>
      <c r="P7" s="216" t="str">
        <f>IFERROR(VLOOKUP($A7,'中間シート (2)'!$M$6:$AR$65,P$1,FALSE),"")</f>
        <v/>
      </c>
      <c r="Q7" s="216" t="str">
        <f>IFERROR(VLOOKUP($A7,'中間シート (2)'!$M$6:$AR$65,Q$1,FALSE),"")</f>
        <v/>
      </c>
      <c r="R7" s="216" t="str">
        <f>IFERROR(VLOOKUP($A7,'中間シート (2)'!$M$6:$AR$65,R$1,FALSE),"")</f>
        <v/>
      </c>
      <c r="S7" s="216" t="str">
        <f>IFERROR(VLOOKUP($A7,'中間シート (2)'!$M$6:$AR$65,S$1,FALSE),"")</f>
        <v/>
      </c>
      <c r="T7" s="216" t="str">
        <f>IFERROR(VLOOKUP($A7,'中間シート (2)'!$M$6:$AR$65,T$1,FALSE),"")</f>
        <v/>
      </c>
      <c r="U7" s="216" t="str">
        <f>IFERROR(VLOOKUP($A7,'中間シート (2)'!$M$6:$AR$65,U$1,FALSE),"")</f>
        <v/>
      </c>
      <c r="V7" s="216"/>
      <c r="W7" s="216" t="str">
        <f>IFERROR(VLOOKUP($A7,'中間シート (2)'!$M$6:$AR$65,W$1,FALSE),"")</f>
        <v/>
      </c>
      <c r="X7" s="216" t="str">
        <f>IFERROR(VLOOKUP($A7,'中間シート (2)'!$M$6:$AR$65,X$1,FALSE),"")</f>
        <v/>
      </c>
      <c r="Y7" s="216" t="str">
        <f>IFERROR(VLOOKUP($A7,'中間シート (2)'!$M$6:$AR$65,Y$1,FALSE),"")</f>
        <v/>
      </c>
      <c r="Z7" s="216" t="str">
        <f>IFERROR(VLOOKUP($A7,'中間シート (2)'!$M$6:$AR$65,Z$1,FALSE),"")</f>
        <v/>
      </c>
      <c r="AA7" s="216" t="str">
        <f>IFERROR(VLOOKUP($A7,'中間シート (2)'!$M$6:$AR$65,AA$1,FALSE),"")</f>
        <v/>
      </c>
      <c r="AB7" s="216" t="str">
        <f>IFERROR(VLOOKUP($A7,'中間シート (2)'!$M$6:$AR$65,AB$1,FALSE),"")</f>
        <v/>
      </c>
      <c r="AC7" s="216" t="str">
        <f>IFERROR(VLOOKUP($A7,'中間シート (2)'!$M$6:$AR$65,AC$1,FALSE),"")</f>
        <v/>
      </c>
      <c r="AD7" s="216" t="str">
        <f>IFERROR(VLOOKUP($A7,'中間シート (2)'!$M$6:$AR$65,AD$1,FALSE),"")</f>
        <v/>
      </c>
      <c r="AE7" s="216"/>
      <c r="AF7" s="216"/>
      <c r="AG7" s="216"/>
      <c r="AH7" s="228" t="str">
        <f>IFERROR(VLOOKUP($A7,'中間シート (2)'!$M$6:$BC$67,AH$1,FALSE),"")</f>
        <v/>
      </c>
      <c r="AI7" s="228" t="str">
        <f>IFERROR(VLOOKUP($A7,'中間シート (2)'!$M$6:$BC$67,AI$1,FALSE),"")</f>
        <v/>
      </c>
      <c r="AJ7" s="228" t="str">
        <f>IFERROR(VLOOKUP($A7,'中間シート (2)'!$M$6:$BC$67,AJ$1,FALSE),"")</f>
        <v/>
      </c>
      <c r="AK7" s="228" t="str">
        <f>IFERROR(VLOOKUP($A7,'中間シート (2)'!$M$6:$BC$67,AK$1,FALSE),"")</f>
        <v/>
      </c>
      <c r="AL7" s="228" t="str">
        <f>IFERROR(VLOOKUP($A7,'中間シート (2)'!$M$6:$BC$67,AL$1,FALSE),"")</f>
        <v/>
      </c>
      <c r="AM7" s="228" t="str">
        <f>IFERROR(VLOOKUP($A7,'中間シート (2)'!$M$6:$BC$67,AM$1,FALSE),"")</f>
        <v/>
      </c>
      <c r="AN7" s="228" t="str">
        <f>IFERROR(VLOOKUP($A7,'中間シート (2)'!$M$6:$BC$67,AN$1,FALSE),"")</f>
        <v/>
      </c>
      <c r="AO7" s="228" t="str">
        <f>IFERROR(VLOOKUP($A7,'中間シート (2)'!$M$6:$BC$67,AO$1,FALSE),"")</f>
        <v/>
      </c>
      <c r="AR7" s="217"/>
      <c r="AS7" s="217"/>
      <c r="AT7" s="217"/>
      <c r="AU7" s="54">
        <f t="shared" si="5"/>
        <v>41</v>
      </c>
      <c r="AV7" s="54">
        <f t="shared" si="6"/>
        <v>41</v>
      </c>
      <c r="AW7" s="54" t="str">
        <f t="shared" ref="AW7:AW65" si="59">IF(OR(G7="",AND(G7&gt;=1,G7&lt;=9)),"",43)</f>
        <v/>
      </c>
      <c r="AX7" s="54" t="str">
        <f t="shared" ref="AX7:AX65" si="60">IF(OR(H7="",AND(H7&gt;=1,H7&lt;=4)),"",44)</f>
        <v/>
      </c>
      <c r="AY7" s="54" t="str">
        <f t="shared" ref="AY7:AY65" si="61">IF(OR($B7=0,AND(H7&gt;=2, H7&lt;=4, I7="")), "",
   IF(OR(I7&lt;1,I7&gt;6,NOT(ISNUMBER(I7))),4,""))</f>
        <v/>
      </c>
      <c r="AZ7" s="54" t="str">
        <f t="shared" ref="AZ7:AZ65" si="62">IF(OR(B7=0,AND(H7&gt;=2, H7&lt;=4, I7="")), "",
   IF(AND(H7&gt;=2,H7&lt;=4,I7&lt;&gt;""),4,""))</f>
        <v/>
      </c>
      <c r="BA7" s="54" t="str">
        <f t="shared" ref="BA7:BA65" si="63">IF(OR(B7=0,AND(H7&gt;=2, H7&lt;=4, I7="")), "",
   IF(AND(AB7=1, I7&lt;&gt;6), 22, ""))</f>
        <v/>
      </c>
      <c r="BB7" s="54" t="str">
        <f ca="1">IF(AB7="","",IF(COUNTIF(エラー23シート!$G$5:$G$79, OFFSET(I7,IF(H7="",0,-H7+1),0)*100+OFFSET(X7,IF(H7="",0,-H7+1),0)*10+AB7)&gt;0,23,""))</f>
        <v/>
      </c>
      <c r="BC7" s="54" t="str">
        <f t="shared" ref="BC7:BC65" si="64">IF(OR(B7=0,AND(H7&gt;=2, H7&lt;=4, J7="")), "",
   IF(OR(J7="",AND(J7&gt;=1,J7&lt;=5)),"",47))</f>
        <v/>
      </c>
      <c r="BD7" s="54" t="str">
        <f t="shared" ref="BD7:BD65" si="65">IF(OR(B7=0,AND(H7&gt;=2, H7&lt;=4, J7="")), "",
  IF(AND(H7&gt;=2, H7&lt;=4, J7&lt;&gt;""),47,""))</f>
        <v/>
      </c>
      <c r="BE7" s="54" t="str">
        <f t="shared" ref="BE7:BE65" si="66">IF(OR(B7=0,AND(H7&gt;=2, H7&lt;=4, J7="")), "",
   IF(AND(J7&gt;=1, J7&lt;=5, I7&lt;&gt;4), 47, ""))</f>
        <v/>
      </c>
      <c r="BF7" s="54" t="str">
        <f t="shared" ref="BF7:BF65" si="67">IF(OR(B7=0,AND(H7&gt;=2, H7&lt;=4, J7="")), "",
   IF(AND(J7="", I7=4), 47, ""))</f>
        <v/>
      </c>
      <c r="BG7" s="54" t="str">
        <f t="shared" ref="BG7:BG65" si="68">IF(OR(B7=0,AND(H7&gt;=2, H7&lt;=4, K7="")), "",
  IF(AND(H7&gt;=2,H7&lt;=4,K7&lt;&gt;""),48,""))</f>
        <v/>
      </c>
      <c r="BH7" s="54" t="str">
        <f t="shared" ref="BH7:BH65" si="69">IF(OR(B7=0,AND(H7&gt;=2, H7&lt;=4, K7="")), "",
   IF(K7="", 48, ""))</f>
        <v/>
      </c>
      <c r="BI7" s="54" t="str">
        <f t="shared" ref="BI7:BI65" si="70">IF(OR(B7=0,AND(H7&gt;=2, H7&lt;=4, K7="")), "",
   IF(OR(AND(K7&gt;=1, K7&lt;=5), K7=""), "", 48))</f>
        <v/>
      </c>
      <c r="BJ7" s="54" t="str">
        <f t="shared" ref="BJ7:BJ65" si="71">IF(OR(B7=0,AND(H7&gt;=2, H7&lt;=4, Q7="")), "",
  IF(AND(H7&gt;=2,H7&lt;=4,Q7&lt;&gt;""),3,""))</f>
        <v/>
      </c>
      <c r="BK7" s="54" t="str">
        <f t="shared" ref="BK7:BK65" si="72">IF(OR(B7=0,AND(H7&gt;=2, H7&lt;=4, Q7="")), "",
   IF(OR(Q7=0, Q7=""), 3, ""))</f>
        <v/>
      </c>
      <c r="BL7" s="54" t="str">
        <f t="shared" ref="BL7:BL65" si="73">IF(OR(B7=0,AND(H7&gt;=2, H7&lt;=4, Q7="")), "",
   IF(OR(Q7&lt;1, Q7&gt;25 ), 3, ""))</f>
        <v/>
      </c>
      <c r="BM7" s="54" t="str">
        <f t="shared" ref="BM7:BM65" si="74">IF(OR(B7=0,AND(H7&gt;=2, H7&lt;=4, Q7="")), "",
  IF(AND(Q7&gt;=13, R7&lt;=29), 33, ""))</f>
        <v/>
      </c>
      <c r="BN7" s="54" t="str">
        <f t="shared" ref="BN7:BN65" si="75">IF(OR(B7=0,AND(H7&gt;=2, H7&lt;=4, Q7="")), "",
   IF(AND(Q7&lt;=2, R7&gt;=3000), 33, ""))</f>
        <v/>
      </c>
      <c r="BO7" s="54" t="str">
        <f t="shared" ref="BO7:BO65" si="76">IF(OR(B7=0,AND(H7&gt;=2, H7&lt;=4, L7="")), "",
  IF(AND(H7&gt;=2,H7&lt;=4,L7&lt;&gt;0),6,""))</f>
        <v/>
      </c>
      <c r="BP7" s="54" t="str">
        <f t="shared" ref="BP7:BP65" si="77">IF(OR(B7=0,AND(H7&gt;=2, H7&lt;=4, L7="")), "",
   IF(L7="", 6, ""))</f>
        <v/>
      </c>
      <c r="BQ7" s="54" t="str">
        <f t="shared" ref="BQ7:BQ65" si="78">IF(OR(B7=0,AND(H7&gt;=2, H7&lt;=4, L7="")), "",
  IF(AND(L7&gt;=1,L7&lt;=3),"",6))</f>
        <v/>
      </c>
      <c r="BR7" s="54" t="str">
        <f t="shared" ref="BR7:BR65" si="79">IF(OR(B7=0,AND(H7&gt;=2, H7&lt;=4, L7="")), "",
   IF(AND(L7=3,W7&lt;&gt;"",AE7=""),31,""))</f>
        <v/>
      </c>
      <c r="BS7" s="218" t="str">
        <f t="shared" ref="BS7:BS65" si="80">IF(OR(B7=0,AND(H7&gt;=2, H7&lt;=4, M7="")), "",
   IF(AND(H7&gt;=2,H7&lt;=4,AND(M7&lt;&gt;"")),105,""))</f>
        <v/>
      </c>
      <c r="BT7" s="54" t="str">
        <f t="shared" ref="BT7:BT65" si="81">IF(OR(B7=0,AND(H7&gt;=2, H7&lt;=4, M7="")), "",
 IF(M7="",105,""))</f>
        <v/>
      </c>
      <c r="BU7" s="54" t="str">
        <f t="shared" ref="BU7:BU65" si="82">IF(OR(B7=0,AND(H7&gt;=2, H7&lt;=4, M7="")), "",
 IF(OR(M7="01",M7="02"),IF(N7="","",IF(AND(VALUE(N7)&gt;=8010,VALUE(N7)&lt;=8050),"",104)),""))</f>
        <v/>
      </c>
      <c r="BV7" s="54" t="str">
        <f t="shared" ref="BV7:BV65" si="83">IF(OR(B7=0,AND(H7&gt;=2,H7&lt;=4,M7="")),"",
IF(OR(M7="",N7=""),"",IF(AND(VALUE(M7)&gt;=10,VALUE(M7)&lt;=44),IF(AND(VALUE(N7)&gt;=8070,VALUE(N7)&lt;=8990),"",104),"")))</f>
        <v/>
      </c>
      <c r="BW7" s="54" t="str">
        <f t="shared" ref="BW7:BW65" si="84">IF(AND(I7=1, M7=13), 9, "")</f>
        <v/>
      </c>
      <c r="BX7" s="54" t="str">
        <f t="shared" ref="BX7:BX65" si="85">IF(M7="","",IF(AND(Z7=2, VALUE(M7)&gt;=30,VALUE(M7)&lt;=44),24, ""))</f>
        <v/>
      </c>
      <c r="BY7" s="54" t="str">
        <f t="shared" ref="BY7:BY65" si="86">IF(M7="","",IF(AND(Z7=3, OR(M7="01",M7="02",AND(VALUE(M7)&gt;=10,VALUE(M7)&lt;=24))),24, ""))</f>
        <v/>
      </c>
      <c r="BZ7" s="54" t="str">
        <f t="shared" ref="BZ7:BZ65" si="87">IF(OR(B7=0,AND(H7&gt;=2, H7&lt;=4, O7="")), "",
   IF(AND(H7&gt;=2,H7&lt;=4,O7&lt;&gt;""),49,""))</f>
        <v/>
      </c>
      <c r="CA7" s="54" t="str">
        <f t="shared" ref="CA7:CA65" si="88">IF(OR(B7=0,AND(H7&gt;=2, H7&lt;=4, O7="")), "",
  IF(AND(O7=1,OR(M7="01",M7="02")),45, ""))</f>
        <v/>
      </c>
      <c r="CB7" s="54" t="str">
        <f t="shared" ref="CB7:CB65" si="89">IF(OR(B7=0,AND(H7&gt;=2, H7&lt;=4, P7="")), "",
IF(AND(H7&gt;=2, H7&lt;=4, P7&lt;&gt;""), 5, ""))</f>
        <v/>
      </c>
      <c r="CC7" s="54" t="str">
        <f t="shared" ref="CC7:CC65" si="90">IF(OR(B7=0,AND(H7&gt;=2, H7&lt;=4, P7="")), "",
IF(P7="",5,""))</f>
        <v/>
      </c>
      <c r="CD7" s="54" t="str">
        <f t="shared" ref="CD7:CD65" si="91">IF(OR(B7=0,AND(H7&gt;=2, H7&lt;=4, P7="")), "",
IF(AND(P7&lt;&gt;"", NOT(OR(P7="01", P7="02", P7="03", P7="04", P7="05", P7="06"))),5, ""))</f>
        <v/>
      </c>
      <c r="CE7" s="54" t="str">
        <f t="shared" ref="CE7:CE65" si="92">IF(OR(B7=0,AND(H7&gt;=2, H7&lt;=4, P7="")), "",
IF(AND(P7="02", Y7=2), 16, ""))</f>
        <v/>
      </c>
      <c r="CF7" s="54" t="str">
        <f t="shared" ref="CF7:CF65" si="93">IF(OR(B7=0,AND(H7&gt;=2, H7&lt;=4, P7="")), "",
IF(AND(P7="05", Y7=2), 16, ""))</f>
        <v/>
      </c>
      <c r="CG7" s="54" t="str">
        <f t="shared" ref="CG7:CG65" si="94">IF(OR(B7=0,AND(H7&gt;=2, H7&lt;=4, P7="")), "",
IF(AND(P7="06", Y7=2), 16, ""))</f>
        <v/>
      </c>
      <c r="CH7" s="54" t="str">
        <f t="shared" ref="CH7:CH65" si="95">IF(OR(B7=0,AND(H7&gt;=2, H7&lt;=4, P7="")), "",
IF(AND(P7&lt;&gt;1, Y7=3), 16, ""))</f>
        <v/>
      </c>
      <c r="CI7" s="54" t="str">
        <f t="shared" ref="CI7:CI65" si="96">IF(OR(B7=0,AND(H7&gt;=2, H7&lt;=4, P7="")), "",
IF(AND(P7="01", R7&gt;3000), 21, ""))</f>
        <v/>
      </c>
      <c r="CJ7" s="54" t="str">
        <f t="shared" ref="CJ7:CJ65" si="97">IF(OR(B7=0,    AND(H7&gt;=2, H7&lt;=4, R7="")), "",
IF(AND(H7&gt;=2, H7&lt;=4, R7&lt;&gt;""), 51, ""))</f>
        <v/>
      </c>
      <c r="CK7" s="54" t="str">
        <f t="shared" ref="CK7:CK65" si="98">IF(OR(B7=0,    AND(H7&gt;=2, H7&lt;=4, R7="") ), "",
IF(R7="", 51, ""))</f>
        <v/>
      </c>
      <c r="CL7" s="219" t="str">
        <f t="shared" ref="CL7:CL65" si="99">IF(OR(B7=0,    AND(H7&gt;=2, H7&lt;=4, R7="")), "",
IF(AND(OR(H7="", H7=1), NOT(ISNUMBER(R7))), 51, ""))</f>
        <v/>
      </c>
      <c r="CM7" s="54" t="str">
        <f t="shared" ref="CM7:CM65" si="100">IF(OR(B7=0,    AND(H7&gt;=2, H7&lt;=4, R7="")), "",
 IF(R7&lt;=10, 51, ""))</f>
        <v/>
      </c>
      <c r="CN7" s="54" t="str">
        <f t="shared" ref="CN7:CN65" si="101">IF(OR(B7=0,    AND(H7&gt;=2, H7&lt;=4, R7="")), "",
 IF(R7&lt;IF(AD7="",0,AD7), 29, ""))</f>
        <v/>
      </c>
      <c r="CO7" s="54" t="str">
        <f t="shared" ref="CO7:CO65" si="102">IF(OR(B7=0,AND(H7&gt;=2, H7&lt;=4, R7="")), "",
IF(R7&lt;(IF(AI7="",0,AI7)+IF(AK7="",0,AK7)+IF(AM7="",0,AM7)),100,""))</f>
        <v/>
      </c>
      <c r="CP7" s="54" t="str">
        <f t="shared" ref="CP7:CP65" si="103">IF(OR(B7=0,    AND(H7&gt;=2, H7&lt;=4, R7="")), "",
IF(AND(H7="", VALUE(IF(M7="",0,M7))&gt;=30,VALUE(IF(M7="",0,M7))&lt;=44, IF(R7="",0,R7)/5&lt;IF(AD7="",0,AD7)), 37, ""))</f>
        <v/>
      </c>
      <c r="CQ7" s="54" t="str">
        <f t="shared" ref="CQ7:CQ65" si="104">IF(OR(B7=0,AND(H7&gt;=2, H7&lt;=4, S7="")), "",
IF(OR(S7=0,S7=""),52, ""))</f>
        <v/>
      </c>
      <c r="CR7" s="54" t="str">
        <f t="shared" ref="CR7:CR65" si="105">IF(OR(B7=0,AND(H7&gt;=2, H7&lt;=4, S7="")), "",
IF(AND(OR(H7=0, H7=1,H7=""), AND(S7&lt;&gt;"",NOT(ISNUMBER(S7)))), 52, ""))</f>
        <v/>
      </c>
      <c r="CS7" s="54" t="str">
        <f t="shared" ref="CS7:CS65" si="106">IF(OR(B7=0,AND(H7&gt;=2, H7&lt;=4, S7="")), "",
IF(AND(H7&gt;=2, H7&lt;=4, S7&lt;&gt;""), 52, ""))</f>
        <v/>
      </c>
      <c r="CT7" s="54" t="str">
        <f t="shared" ref="CT7:CT65" si="107">IF(OR(B7=0,AND(H7&gt;=2, H7&lt;=4, OR(P7="",R7=""))), "",
   IF(AND(OR(P7="02", P7="03", P7="04"), OR(CV7&lt;10, CV7&gt;700)), 11, ""))</f>
        <v/>
      </c>
      <c r="CU7" s="54" t="str">
        <f t="shared" ref="CU7:CU65" si="108">IF(OR(B7=0,AND(H7&gt;=2, H7&lt;=4, OR(P7="",R7=""))), "",
  IF(AND(OR(P7="01", P7="05", P7="06"), OR(CV7&lt;10, CV7&gt;300)), 11, ""))</f>
        <v/>
      </c>
      <c r="CV7" s="220">
        <f t="shared" ref="CV7:CV65" si="109">IF(OR(S7="",R7=""),0,S7/R7*10)</f>
        <v>0</v>
      </c>
      <c r="CW7" s="54" t="str">
        <f t="shared" ref="CW7:CW65" si="110">IF(OR(AND(H7&gt;=2, H7&lt;=4, T7=""),L7&lt;&gt;1), "",
IF(ISNUMBER(T7),"",7))</f>
        <v/>
      </c>
      <c r="CX7" s="54" t="str">
        <f t="shared" ref="CX7:CX65" si="111">IF(OR(B7=0,AND(H7&gt;=2, H7&lt;=4, T7="")), "",
IF(AND(H7&gt;=2,H7&lt;=4,T7&lt;&gt;""), 7, ""))</f>
        <v/>
      </c>
      <c r="CY7" s="54" t="str">
        <f t="shared" ref="CY7:CY65" si="112">IF(OR(B7=0,AND(H7&gt;=2, H7&lt;=4, T7="")), "",
IF(AND(L7=1,T7=""),7,""))</f>
        <v/>
      </c>
      <c r="CZ7" s="54" t="str">
        <f t="shared" ref="CZ7:CZ65" si="113">IF(OR(B7=0,AND(H7&gt;=2, H7&lt;=4, T7="")), "",
IF(AND(L7&lt;&gt;1,T7&lt;&gt;""),7,""))</f>
        <v/>
      </c>
      <c r="DA7" s="54" t="str">
        <f t="shared" ref="DA7:DA65" si="114">IF(OR(B7=0,AND(H7&gt;=2, H7&lt;=4, T7="")), "",
IF(AND(IF(T7="",0,T7)&gt;=6,R7&lt;401),36,""))</f>
        <v/>
      </c>
      <c r="DB7" s="54" t="str">
        <f t="shared" ref="DB7:DB65" si="115">IF(AND(P7="01",IF(T7="",0,T7)&gt;=4),10,"")</f>
        <v/>
      </c>
      <c r="DC7" s="54" t="str">
        <f t="shared" ref="DC7:DC65" si="116">IF(AND(OR(P7="02",P7="03",P7="04"),IF(T7="",0,T7)&gt;=50),10,"")</f>
        <v/>
      </c>
      <c r="DD7" s="54" t="str">
        <f t="shared" ref="DD7:DD65" si="117">IF(AND(P7="05",IF(T7="",0,T7)&gt;=4),10,"")</f>
        <v/>
      </c>
      <c r="DE7" s="54" t="str">
        <f t="shared" ref="DE7:DE65" si="118">IF(AND(P7="06",IF(T7="",0,T7)&gt;=4),10,"")</f>
        <v/>
      </c>
      <c r="DF7" s="54" t="str">
        <f t="shared" ref="DF7:DF65" si="119">IF(OR(B7=0,AND(H7&gt;=2, H7&lt;=4, U7="")), "",
 IF(OR(U7=0,U7="",ISNUMBER(U7)),"",77))</f>
        <v/>
      </c>
      <c r="DG7" s="54" t="str">
        <f t="shared" ref="DG7:DG65" si="120">IF(OR(B7=0,AND(H7&gt;=2, H7&lt;=4, U7="")), "",
IF(AND(L7&lt;&gt;1, U7&lt;&gt;""), 77, ""))</f>
        <v/>
      </c>
      <c r="DH7" s="54" t="str">
        <f t="shared" ref="DH7:DH65" si="121">IF(AND(L7=1, OR(T7="", T7=0), U7&gt;=1), 78, "")</f>
        <v/>
      </c>
      <c r="DI7" s="54" t="str">
        <f t="shared" ref="DI7:DI65" si="122">IF(AND(L7=1, AND(OR(T7="",T7=0),OR(U7="", U7=0))), 78, "")</f>
        <v/>
      </c>
      <c r="DJ7" s="54" t="str">
        <f t="shared" ref="DJ7:DJ65" si="123">IF(OR(V7="",ISNUMBER(V7)),"",8)</f>
        <v/>
      </c>
      <c r="DK7" s="54" t="str">
        <f t="shared" ref="DK7:DK65" si="124">IF(OR(B7=0,AND(H7&gt;=2, H7&lt;=4, V7="")), "",
 IF(OR(G7="",G7= 1), IF(AND(L7=1, V7=""), 8, ""), ""))</f>
        <v/>
      </c>
      <c r="DL7" s="54" t="str">
        <f t="shared" ref="DL7:DL65" si="125">IF(OR(B7=0,AND(H7&gt;=2, H7&lt;=4, V7=""),G7=""), "",
 IF(AND(G7&gt;=2,V7&lt;&gt;""), 8, ""))</f>
        <v/>
      </c>
      <c r="DM7" s="54" t="str">
        <f t="shared" ref="DM7:DM65" si="126">IF(OR(B7=0,AND(H7&gt;=2, H7&lt;=4, V7="")), "",
 IF(AND(L7&gt;=2, L7&lt;=3, V7&lt;&gt;""), 8, ""))</f>
        <v/>
      </c>
      <c r="DN7" s="54" t="str">
        <f t="shared" ref="DN7:DN65" si="127">IF(OR(B7=0,AND(H7&gt;=2, H7&lt;=4, V7="")), "",
 IF(AND(G7="",IF(V7="",0,V7)&gt;=10000,R7&lt;=499),89,""))</f>
        <v/>
      </c>
      <c r="DO7" s="54" t="str">
        <f t="shared" ref="DO7:DO65" si="128">IF(AND(OR(M7="01",M7="02"),W7="",X7="",Y7="",Z7="",AA7="",AB7="",AC7="",AD7="",AE7="",AF7=""), 50, "")</f>
        <v/>
      </c>
      <c r="DP7" s="54" t="str">
        <f t="shared" ref="DP7:DP65" si="129">IF(M7="","",IF(AND(VALUE(M7)&gt;=10, VALUE(M7)&lt;=24),IF(AND(W7="", X7="",Y7="", Z7="", AA7="",AB7="", AC7="", AD7="", AE7="", AF7=""), 50, ""),""))</f>
        <v/>
      </c>
      <c r="DQ7" s="54" t="str">
        <f t="shared" ref="DQ7:DQ65" si="130">IF(OR(B7=0,
              AND(H7&gt;=2, H7&lt;=4, W7=""),
              AND(W7="",AND(VALUE(IF(M7="",0,M7))&gt;=30,VALUE(IF(M7="",0,M7))&lt;=44)),
              M7="02"),"",
IF(AND(W7&lt;&gt;1,W7&lt;&gt;2),55,""))</f>
        <v/>
      </c>
      <c r="DR7" s="54" t="str">
        <f t="shared" ref="DR7:DR65" si="131">IF(OR(B7=0,
              AND(H7&gt;=2, H7&lt;=4, W7=""),
              AND(W7="",AND(VALUE(IF(M7="",0,M7))&gt;=30,VALUE(IF(M7="",0,M7))&lt;=44)),
              M7="02"),"",
 IF(AND(L7=1,W7&lt;&gt;1),55,""))</f>
        <v/>
      </c>
      <c r="DS7" s="54" t="str">
        <f t="shared" ref="DS7:DS65" si="132">IF(OR(B7=0,
              AND(H7&gt;=2, H7&lt;=4, W7=""),
              AND(W7="",AND(VALUE(IF(M7="",0,M7))&gt;=30,VALUE(IF(M7="",0,M7))&lt;=44)),
              M7="02"),"",
 IF(AND(H7&gt;=2,H7&lt;=4,W7&lt;&gt;""),55,""))</f>
        <v/>
      </c>
      <c r="DT7" s="54" t="str">
        <f t="shared" ref="DT7:DT65" si="133">IF(OR(B7=0,
              AND(H7&gt;=2, H7&lt;=4, W7=""),
              AND(W7="",AND(VALUE(IF(M7="",0,M7))&gt;=30,VALUE(IF(M7="",0,M7))&lt;=44)),
              M7="02"),"",
 IF(AND(W7="", OR(M7="01",AND(VALUE(IF(M7="",0,M7))&gt;=10,VALUE(IF(M7="",0,M7))&lt;=24))), 55, ""))</f>
        <v/>
      </c>
      <c r="DU7" s="54" t="str">
        <f t="shared" ref="DU7:DU65" si="134">IF(OR(B7=0,
              AND(H7&gt;=2, H7&lt;=4, W7=""),
              AND(W7="",AND(VALUE(IF(M7="",0,M7))&gt;=30,VALUE(IF(M7="",0,M7))&lt;=44)),
              M7="02"),"",
 IF(AND(W7=1,OR(Z7=1,Z7=3),OR(DW7&lt;11,DW7&gt;1000)), 34, ""))</f>
        <v/>
      </c>
      <c r="DV7" s="54" t="str">
        <f t="shared" ref="DV7:DV65" si="135">IF(OR(B7=0,
              AND(H7&gt;=2, H7&lt;=4, W7=""),
              AND(W7="",AND(VALUE(IF(M7="",0,M7))&gt;=30,VALUE(IF(M7="",0,M7))&lt;=44)),
              M7="02"),"",
 IF(AND(W7=1, Z7=2, OR(DW7&lt;11,DW7&gt; 1500)), 34, ""))</f>
        <v/>
      </c>
      <c r="DW7" s="54" t="str">
        <f t="shared" ref="DW7:DW65" si="136">IF(AND(AD7&lt;&gt;"", AC7&lt;&gt;""), IF(ISNUMBER(AD7/AC7), AD7/AC7, "K"), "")</f>
        <v/>
      </c>
      <c r="DX7" s="54" t="str">
        <f t="shared" ref="DX7:DX65" si="137">IF(OR(B7=0,
              AND(H7&gt;=2, H7&lt;=4, X7=""),
              AND(X7="", AND(VALUE(IF(M7="",0,M7))&gt;=30,VALUE(IF(M7="",0,M7))&lt;=44)),
             M7="02"),"",
 IF(AND(H7&gt;=2,H7&lt;=4,X7&lt;&gt;""), 14, ""))</f>
        <v/>
      </c>
      <c r="DY7" s="54" t="str">
        <f t="shared" ref="DY7:DY65" si="138">IF(OR(B7=0,
              AND(H7&gt;=2, H7&lt;=4, X7=""),
              AND(X7="", AND(VALUE(IF(M7="",0,M7))&gt;=30,VALUE(IF(M7="",0,M7))&lt;=44)),
              M7="02"),"",
 IF(AND(W7=1, OR(X7="", NOT(X7&gt;=1), NOT(X7&lt;=5))), 14, ""))</f>
        <v/>
      </c>
      <c r="DZ7" s="54" t="str">
        <f t="shared" ref="DZ7:DZ65" si="139">IF(OR(B7=0,
              AND(H7&gt;=2, H7&lt;=4, X7=""),
              AND(X7="", AND(VALUE(IF(M7="",0,M7))&gt;=30,VALUE(IF(M7="",0,M7))&lt;=44)),
              M7="02"),"",
 IF(AND(W7=2,X7&lt;&gt;""), 14, ""))</f>
        <v/>
      </c>
      <c r="EA7" s="54" t="str">
        <f t="shared" ref="EA7:EA65" si="140">IF(OR(B7=0,
               AND(H7&gt;=2, H7&lt;=4, Y7=""),
               AND(Y7="", AND(VALUE(IF(M7="",0,M7))&gt;=30,VALUE(IF(M7="",0,M7))&lt;=44)),
               M7="02"),"",
IF(AND(H7&gt;=2,H7&lt;=4,Y7&lt;&gt;""), 15, ""))</f>
        <v/>
      </c>
      <c r="EB7" s="54" t="str">
        <f t="shared" ref="EB7:EB65" si="141">IF(OR(B7=0,
               AND(H7&gt;=2, H7&lt;=4, Y7=""),
               AND(Y7="",AND(VALUE(IF(M7="",0,M7))&gt;=30,VALUE(IF(M7="",0,M7))&lt;=44)),
               M7="02"),"",
 IF(AND(Y7="",OR(M7="01",AND(VALUE(IF(M7="",0,M7))&gt;=10,VALUE(IF(M7="",0,M7))&lt;=24))), 15, ""))</f>
        <v/>
      </c>
      <c r="EC7" s="54" t="str">
        <f t="shared" ref="EC7:EC65" si="142">IF(OR(B7=0,
               AND(H7&gt;=2, H7&lt;=4, Y7=""),
               AND(Y7="", AND(VALUE(IF(M7="",0,M7))&gt;=30,VALUE(IF(M7="",0,M7))&lt;=44)),
               M7="02"),"",
IF(AND(Y7&lt;&gt;"", Y7&lt;&gt;1, Y7&lt;&gt;2, Y7&lt;&gt;3), 15, ""))</f>
        <v/>
      </c>
      <c r="ED7" s="54" t="str">
        <f t="shared" ref="ED7:ED65" si="143">IF(OR(AND(AB7="", AND(VALUE(IF(M7="",0,M7))&gt;=30,VALUE(IF(M7="",0,M7))&lt;=44)),
               M7="02"),"",
IF(AND(OR(M7="01",AND(VALUE(IF(M7="",0,M7))&gt;=10,VALUE(IF(M7="",0,M7))&lt;=24)), AB7=""), 18, ""))</f>
        <v/>
      </c>
      <c r="EE7" s="54" t="str">
        <f t="shared" ref="EE7:EE65" si="144">IF(OR(AND(AB7="",AND(VALUE(IF(M7="",0,M7))&gt;=30,VALUE(IF(M7="",0,M7))&lt;=44)),
               M7="02"),"",
IF(AND(AB7&lt;&gt;"", AB7&lt;&gt;1, AB7&lt;&gt;2, AB7&lt;&gt;3, AB7&lt;&gt;4), 18, ""))</f>
        <v/>
      </c>
      <c r="EF7" s="54" t="str">
        <f t="shared" ref="EF7:EF65" si="145">IF(OR(B7=0,
              AND(H7&gt;=2, H7&lt;=4, Z7=""),
              AND(Z7="",AND(VALUE(IF(M7="",0,M7))&gt;=30,VALUE(IF(M7="",0,M7))&lt;=44)),
               M7="02"),"",
IF(AND(H7&gt;=2,H7&lt;=4,Z7&lt;&gt;""),19,""))</f>
        <v/>
      </c>
      <c r="EG7" s="54" t="str">
        <f t="shared" ref="EG7:EG65" si="146">IF(OR(B7=0,
              AND(H7&gt;=2, H7&lt;=4, Z7=""),
              AND(Z7="",AND(VALUE(IF(M7="",0,M7))&gt;=30,VALUE(IF(M7="",0,M7))&lt;=44)),
               M7="02"),"",
IF(AND(OR(M7="01",AND(VALUE(IF(M7="",0,M7))&gt;=10,VALUE(IF(M7="",0,M7))&lt;=24)), Z7=""), 19, ""))</f>
        <v/>
      </c>
      <c r="EH7" s="54" t="str">
        <f t="shared" ref="EH7:EH65" si="147">IF(OR(B7=0,
              AND(H7&gt;=2, H7&lt;=4, Z7=""),
              AND(Z7="",AND(VALUE(IF(M7="",0,M7))&gt;=30,VALUE(IF(M7="",0,M7))&lt;=44)),
               M7="02"),"",
IF(AND(Z7&lt;&gt;1, Z7&lt;&gt;2, Z7&lt;&gt;3), 19, ""))</f>
        <v/>
      </c>
      <c r="EI7" s="54" t="str">
        <f t="shared" ref="EI7:EI65" si="148">IF(AND(Z7=2,X7=2),28,"")</f>
        <v/>
      </c>
      <c r="EJ7" s="54" t="str">
        <f t="shared" ref="EJ7:EJ65" si="149">IF(AND(Z7=3, OR(X7=2, X7=4)), 28, "")</f>
        <v/>
      </c>
      <c r="EK7" s="54" t="str">
        <f t="shared" ref="EK7:EK65" si="150">IF(OR(B7=0,
              AND(H7&gt;=2, H7&lt;=4, AA7=""),
              AND(AA7="",AND(VALUE(IF(M7="",0,M7))&gt;=30,VALUE(IF(M7="",0,M7))&lt;=44)),
               M7="02"),"",
 IF(AND(H7="",L7=1,W7=1,AA7=3,AC7=1),38,""))</f>
        <v/>
      </c>
      <c r="EL7" s="54" t="str">
        <f t="shared" ref="EL7:EL65" si="151">IF(OR(B7=0,
              AND(H7&gt;=2, H7&lt;=4, AA7=""),
              AND(AA7="",AND(VALUE(IF(M7="",0,M7))&gt;=30,VALUE(IF(M7="",0,M7))&lt;=44)),
               M7="02"),"",
 IF(AND(W7=1,AA7=1,AC7&lt;&gt;1), 39, ""))</f>
        <v/>
      </c>
      <c r="EM7" s="54" t="str">
        <f t="shared" ref="EM7:EM65" si="152">IF(OR(B7=0,
              AND(H7&gt;=2, H7&lt;=4, AA7=""),
              AND(AA7="",AND(VALUE(IF(M7="",0,M7))&gt;=30,VALUE(IF(M7="",0,M7))&lt;=44)),
               M7="02"),"",
IF(AND(H7&gt;=2, H7&lt;=4, AA7&lt;&gt;" "), 20, ""))</f>
        <v/>
      </c>
      <c r="EN7" s="54" t="str">
        <f t="shared" ref="EN7:EN65" si="153">IF(OR(B7=0,
              AND(H7&gt;=2, H7&lt;=4, AA7=""),
              AND(AA7="",AND(VALUE(IF(M7="",0,M7))&gt;=30,VALUE(IF(M7="",0,M7))&lt;=44)),
               M7="02"),"",
IF(AND(OR(M7="01",AND(VALUE(IF(M7="",0,M7))&gt;=10,VALUE(IF(M7="",0,M7))&lt;=24)), AA7=""), 20, ""))</f>
        <v/>
      </c>
      <c r="EO7" s="54" t="str">
        <f t="shared" ref="EO7:EO65" si="154">IF(OR(B7=0,
              AND(H7&gt;=2, H7&lt;=4, AA7=""),
              AND(AA7="",AND(VALUE(IF(M7="",0,M7))&gt;=30,VALUE(IF(M7="",0,M7))&lt;=44)),
               M7="02"),"",
IF(AND(AA7&lt;&gt;1, AA7&lt;&gt;2, AA7&lt;&gt;3), 20, ""))</f>
        <v/>
      </c>
      <c r="EP7" s="54" t="str">
        <f t="shared" ref="EP7:EP65" si="155">IF(OR(B7=0,
              AND(H7&gt;=2, H7&lt;=4, AA7=""),
              AND(AA7="",AND(VALUE(IF(M7="",0,M7))&gt;=30,VALUE(IF(M7="",0,M7))&lt;=44)),
               M7="02"),"",
 IF(AND(AA7=2, AC7&gt;=20), 90, ""))</f>
        <v/>
      </c>
      <c r="EQ7" s="220" t="str">
        <f t="shared" ref="EQ7:EQ65" ca="1" si="156">IF(H7="",M7,OFFSET(M7,-H7+1,0))</f>
        <v/>
      </c>
      <c r="ER7" s="220" t="str">
        <f t="shared" ref="ER7:ER65" ca="1" si="157">IF(B7=0,"",OFFSET(I7,-FI7+1,0)&amp;OFFSET(X7,-FI7+1,0)&amp;AB7)</f>
        <v/>
      </c>
      <c r="ES7" s="54" t="str">
        <f t="shared" ref="ES7:ES65" ca="1" si="158">IF(OR(AND(W7=2, AC7=""),
              AND(AC7="", AND(VALUE(IF(EQ7="",0,EQ7))&gt;=30,VALUE(IF(EQ7="",0,EQ7))&lt;=44)),
               EQ7="02"),"",
 IF(AND(W7=1, AC7=""), 57, ""))</f>
        <v/>
      </c>
      <c r="ET7" s="54" t="str">
        <f t="shared" ref="ET7:ET65" ca="1" si="159">IF(OR(B7=0,
              AND(W7=2, AC7=""),
              AND(AC7="", AND(VALUE(IF(EQ7="",0,EQ7))&gt;=30,VALUE(IF(EQ7="",0,EQ7))&lt;=44)),
               EQ7="02"),"",
IF(OR(ISNUMBER(AC7),AC7= ""), "", 57))</f>
        <v/>
      </c>
      <c r="EU7" s="54" t="str">
        <f t="shared" ref="EU7:EU65" ca="1" si="160">IF(OR(AND(W7=2, AC7=""),
              AND(AC7="", AND(VALUE(IF(EQ7="",0,EQ7))&gt;=30,VALUE(IF(EQ7="",0,EQ7))&lt;=44)),
               EQ7="02"),"",
IF(AND(AC7&gt;=4, AB7=1), 25, ""))</f>
        <v/>
      </c>
      <c r="EV7" s="54" t="str">
        <f t="shared" ref="EV7:EV65" ca="1" si="161">IF(OR(B7=0,
              AND(AD7="",AND(VALUE(IF(EQ7="",0,EQ7))&gt;=30,VALUE(IF(EQ7="",0,EQ7))&lt;=44)),
               EQ7="02"),"",
IF(AND(OR(EQ7="01",AND(VALUE(IF(EQ7="",0,EQ7))&gt;=10,VALUE(IF(EQ7="",0,EQ7))&lt;=24)), AD7=""), 58, ""))</f>
        <v/>
      </c>
      <c r="EW7" s="54" t="str">
        <f t="shared" ref="EW7:EW65" ca="1" si="162">IF(OR(B7=0,
              AND(AD7="",AND(VALUE(IF(EQ7="",0,EQ7))&gt;=30,VALUE(IF(EQ7="",0,EQ7))&lt;=44)),
               EQ7="02"),"",
IF(OR(ISNUMBER(AD7),AD7=""), "", 58))</f>
        <v/>
      </c>
      <c r="EX7" s="54" t="str">
        <f t="shared" ref="EX7:EX65" ca="1" si="163">IF(OR(AND(AE7="",AND(VALUE(IF(EQ7="",0,EQ7))&gt;=30,VALUE(IF(EQ7="",0,EQ7))&lt;=44)),
               EQ7="02"),"",
 IF(OR(ISNUMBER(AE7),AE7=""), "", 59))</f>
        <v/>
      </c>
      <c r="EY7" s="54" t="str">
        <f t="shared" ref="EY7:EY65" ca="1" si="164">IF(OR(B7=0,
              AND(AF7="",AND(VALUE(IF(EQ7="",0,EQ7))&gt;=30,VALUE(IF(EQ7="",0,EQ7))&lt;=44)),
               EQ7="02"),"",
IF(OR(ISNUMBER(AE7),AE7=""), "", 88))</f>
        <v/>
      </c>
      <c r="EZ7" s="54" t="str">
        <f t="shared" ref="EZ7:EZ65" ca="1" si="165">IF(OR(B7=0,
              AND(AF7="", AND(VALUE(IF(EQ7="",0,EQ7))&gt;=30,VALUE(IF(EQ7="",0,EQ7))&lt;=44)),
               EQ7="02"),"",
IF(AND(AF7&lt;&gt;1,AF7&lt;&gt;2,AF7&lt;&gt;3,AF7&lt;&gt;""), 88,""))</f>
        <v/>
      </c>
      <c r="FA7" s="54" t="str">
        <f t="shared" ref="FA7:FA65" ca="1" si="166">IF(OR(B7=0,
              AND(AF7="",AND(VALUE(IF(EQ7="",0,EQ7))&gt;=30,VALUE(IF(EQ7="",0,EQ7))&lt;=44)),
               EQ7="02"),"",
IF(AND(OR(EQ7="01",AND(VALUE(IF(EQ7="",0,EQ7))&gt;=10,VALUE(IF(EQ7="",0,EQ7))&lt;=24)),L7=3, AF7=""), 88, ""))</f>
        <v/>
      </c>
      <c r="FB7" s="54" t="str">
        <f t="shared" ref="FB7:FB65" ca="1" si="167">IF(OR(B7=0,
              AND(AF7="",AND(VALUE(IF(EQ7="",0,EQ7))&gt;=30,VALUE(IF(EQ7="",0,EQ7))&lt;=44)),
               EQ7="02"),"",
IF(AND(AE7="", AF7&lt;&gt;""), 88, ""))</f>
        <v/>
      </c>
      <c r="FC7" s="54" t="str">
        <f t="shared" ref="FC7:FC65" ca="1" si="168">IF(OR(B7=0,
              AND(AF7="",AND(VALUE(IF(EQ7="",0,EQ7))&gt;=30,VALUE(IF(EQ7="",0,EQ7))&lt;=44)),
               EQ7="02"),"",
IF(AND(AE7&lt;&gt;"", AF7="" ), 88, ""))</f>
        <v/>
      </c>
      <c r="FD7" s="220">
        <f t="shared" ref="FD7:FD65" si="169">IF(G7="",1,G7)</f>
        <v>1</v>
      </c>
      <c r="FE7" s="54" t="str">
        <f t="shared" ref="FE7:FE65" si="170">IF(AND(G7&lt;&gt;"",G7&lt;&gt;1,G7&lt;&gt;2,G7&lt;&gt;3,G7&lt;&gt;4,G7&lt;&gt;5,G7&lt;&gt;7,G7&lt;&gt;8,G7&lt;&gt;9),70,"")</f>
        <v/>
      </c>
      <c r="FF7" s="54" t="str">
        <f t="shared" ref="FF7:FF65" si="171">IF(AND(G7&lt;&gt;"",G7&lt;&gt; 1), 70, "")</f>
        <v/>
      </c>
      <c r="FG7" s="54" t="str">
        <f t="shared" ref="FG7:FG65" si="172">IF(AND(G7=1,COUNT(G8:G18)=0), 70, "")</f>
        <v/>
      </c>
      <c r="FH7" s="54" t="str">
        <f t="shared" ref="FH7:FH65" si="173">IF(AND(W7=1,AB7=1,AC7&gt;=4),18,"")</f>
        <v/>
      </c>
      <c r="FI7" s="220" t="str">
        <f>IF(B7=0,"",COUNTIF(FD$6:FD7,FD7))</f>
        <v/>
      </c>
      <c r="FJ7" s="54" t="str">
        <f t="shared" ref="FJ7:FJ65" si="174">IF(AND(H7&lt;&gt;"",OR(H7&lt;1,H7&gt;4)), 71, "")</f>
        <v/>
      </c>
      <c r="FK7" s="221" t="str">
        <f t="shared" ref="FK7:FK65" si="175">IF(G7="",IF(A7&lt;&gt;1,"",IF(OR(H7=1,H7=""),"",71)),IF(OR(H7=1,H7=""),"",71))</f>
        <v/>
      </c>
      <c r="FL7" s="54" t="str">
        <f t="shared" ref="FL7:FL65" si="176">IF(AND(G7&lt;&gt;"",COUNTIF($FD$6:$FD$17,FD7)=1,H7&lt;&gt;""), 71, "")</f>
        <v/>
      </c>
      <c r="FM7" s="54" t="str">
        <f t="shared" ref="FM7:FM65" si="177">(IF(AND(G7=1,G8="",AB7&lt;&gt;""),IF(AB7=AB8,18,IF(G9="",IF(OR(AB8=AB9,AB9=AB7),18,IF(G10="",IF(OR(AB7=AB10,AB8=AB10,AB9=AB10),18,""),"")),"")),""))</f>
        <v/>
      </c>
      <c r="FN7" s="54" t="str">
        <f t="shared" ref="FN7:FN65" si="178">IF(OR(B7=0,AND(H7&gt;=2,H7&lt;=4,AH7="")),"",
IF(AND(L7=1,O7=1),IF(AH7="",101,""),""))</f>
        <v/>
      </c>
      <c r="FO7" s="54" t="str">
        <f t="shared" ref="FO7:FO65" si="179">IF(OR(B7=0,AND(H7&gt;=2,H7&lt;=4,AH7="")),"",
IF((AH7=""),"",IF(AND(L7=1,N7&lt;&gt;AH7),102,"")))</f>
        <v/>
      </c>
    </row>
    <row r="8" spans="1:171" ht="17.25">
      <c r="A8" s="214">
        <v>3</v>
      </c>
      <c r="B8" s="214">
        <f>COUNTIF('中間シート (2)'!M:M,行政集計シート※記入不要です!A8)</f>
        <v>0</v>
      </c>
      <c r="C8" s="216" t="str">
        <f>IF(OR(G8&lt;&gt;"",H8&lt;&gt;""),C7,"")</f>
        <v/>
      </c>
      <c r="D8" s="216" t="str">
        <f>IF(OR(G8&lt;&gt;"",H8&lt;&gt;""),D7,"")</f>
        <v/>
      </c>
      <c r="E8" s="216" t="str">
        <f>IF(OR(G8&lt;&gt;"",H8&lt;&gt;""),E7,"")</f>
        <v/>
      </c>
      <c r="F8" s="215"/>
      <c r="G8" s="216" t="str">
        <f>IFERROR(VLOOKUP($A8,'中間シート (2)'!$M$6:$AR$65,G$1,FALSE),"")</f>
        <v/>
      </c>
      <c r="H8" s="216" t="str">
        <f>IFERROR(VLOOKUP($A8,'中間シート (2)'!$M$6:$AR$65,H$1,FALSE),"")</f>
        <v/>
      </c>
      <c r="I8" s="216" t="str">
        <f>IFERROR(VLOOKUP($A8,'中間シート (2)'!$M$6:$AR$65,I$1,FALSE),"")</f>
        <v/>
      </c>
      <c r="J8" s="216" t="str">
        <f>IFERROR(VLOOKUP($A8,'中間シート (2)'!$M$6:$AR$65,J$1,FALSE),"")</f>
        <v/>
      </c>
      <c r="K8" s="216" t="str">
        <f>IFERROR(VLOOKUP($A8,'中間シート (2)'!$M$6:$AR$65,K$1,FALSE),"")</f>
        <v/>
      </c>
      <c r="L8" s="216" t="str">
        <f>IFERROR(VLOOKUP($A8,'中間シート (2)'!$M$6:$AR$65,L$1,FALSE),"")</f>
        <v/>
      </c>
      <c r="M8" s="216" t="str">
        <f>IFERROR(VLOOKUP($A8,'中間シート (2)'!$M$6:$AR$65,M$1,FALSE),"")</f>
        <v/>
      </c>
      <c r="N8" s="216" t="str">
        <f>IFERROR(VLOOKUP($A8,'中間シート (2)'!$M$6:$AR$65,N$1,FALSE),"")</f>
        <v/>
      </c>
      <c r="O8" s="216" t="str">
        <f>IFERROR(VLOOKUP($A8,'中間シート (2)'!$M$6:$AR$65,O$1,FALSE),"")</f>
        <v/>
      </c>
      <c r="P8" s="216" t="str">
        <f>IFERROR(VLOOKUP($A8,'中間シート (2)'!$M$6:$AR$65,P$1,FALSE),"")</f>
        <v/>
      </c>
      <c r="Q8" s="216" t="str">
        <f>IFERROR(VLOOKUP($A8,'中間シート (2)'!$M$6:$AR$65,Q$1,FALSE),"")</f>
        <v/>
      </c>
      <c r="R8" s="216" t="str">
        <f>IFERROR(VLOOKUP($A8,'中間シート (2)'!$M$6:$AR$65,R$1,FALSE),"")</f>
        <v/>
      </c>
      <c r="S8" s="216" t="str">
        <f>IFERROR(VLOOKUP($A8,'中間シート (2)'!$M$6:$AR$65,S$1,FALSE),"")</f>
        <v/>
      </c>
      <c r="T8" s="216" t="str">
        <f>IFERROR(VLOOKUP($A8,'中間シート (2)'!$M$6:$AR$65,T$1,FALSE),"")</f>
        <v/>
      </c>
      <c r="U8" s="216" t="str">
        <f>IFERROR(VLOOKUP($A8,'中間シート (2)'!$M$6:$AR$65,U$1,FALSE),"")</f>
        <v/>
      </c>
      <c r="V8" s="216"/>
      <c r="W8" s="216" t="str">
        <f>IFERROR(VLOOKUP($A8,'中間シート (2)'!$M$6:$AR$65,W$1,FALSE),"")</f>
        <v/>
      </c>
      <c r="X8" s="216" t="str">
        <f>IFERROR(VLOOKUP($A8,'中間シート (2)'!$M$6:$AR$65,X$1,FALSE),"")</f>
        <v/>
      </c>
      <c r="Y8" s="216" t="str">
        <f>IFERROR(VLOOKUP($A8,'中間シート (2)'!$M$6:$AR$65,Y$1,FALSE),"")</f>
        <v/>
      </c>
      <c r="Z8" s="216" t="str">
        <f>IFERROR(VLOOKUP($A8,'中間シート (2)'!$M$6:$AR$65,Z$1,FALSE),"")</f>
        <v/>
      </c>
      <c r="AA8" s="216" t="str">
        <f>IFERROR(VLOOKUP($A8,'中間シート (2)'!$M$6:$AR$65,AA$1,FALSE),"")</f>
        <v/>
      </c>
      <c r="AB8" s="216" t="str">
        <f>IFERROR(VLOOKUP($A8,'中間シート (2)'!$M$6:$AR$65,AB$1,FALSE),"")</f>
        <v/>
      </c>
      <c r="AC8" s="216" t="str">
        <f>IFERROR(VLOOKUP($A8,'中間シート (2)'!$M$6:$AR$65,AC$1,FALSE),"")</f>
        <v/>
      </c>
      <c r="AD8" s="216" t="str">
        <f>IFERROR(VLOOKUP($A8,'中間シート (2)'!$M$6:$AR$65,AD$1,FALSE),"")</f>
        <v/>
      </c>
      <c r="AE8" s="216"/>
      <c r="AF8" s="216"/>
      <c r="AG8" s="216"/>
      <c r="AH8" s="228" t="str">
        <f>IFERROR(VLOOKUP($A8,'中間シート (2)'!$M$6:$BC$67,AH$1,FALSE),"")</f>
        <v/>
      </c>
      <c r="AI8" s="228" t="str">
        <f>IFERROR(VLOOKUP($A8,'中間シート (2)'!$M$6:$BC$67,AI$1,FALSE),"")</f>
        <v/>
      </c>
      <c r="AJ8" s="228" t="str">
        <f>IFERROR(VLOOKUP($A8,'中間シート (2)'!$M$6:$BC$67,AJ$1,FALSE),"")</f>
        <v/>
      </c>
      <c r="AK8" s="228" t="str">
        <f>IFERROR(VLOOKUP($A8,'中間シート (2)'!$M$6:$BC$67,AK$1,FALSE),"")</f>
        <v/>
      </c>
      <c r="AL8" s="228" t="str">
        <f>IFERROR(VLOOKUP($A8,'中間シート (2)'!$M$6:$BC$67,AL$1,FALSE),"")</f>
        <v/>
      </c>
      <c r="AM8" s="228" t="str">
        <f>IFERROR(VLOOKUP($A8,'中間シート (2)'!$M$6:$BC$67,AM$1,FALSE),"")</f>
        <v/>
      </c>
      <c r="AN8" s="228" t="str">
        <f>IFERROR(VLOOKUP($A8,'中間シート (2)'!$M$6:$BC$67,AN$1,FALSE),"")</f>
        <v/>
      </c>
      <c r="AO8" s="228" t="str">
        <f>IFERROR(VLOOKUP($A8,'中間シート (2)'!$M$6:$BC$67,AO$1,FALSE),"")</f>
        <v/>
      </c>
      <c r="AR8" s="217"/>
      <c r="AS8" s="217"/>
      <c r="AT8" s="217"/>
      <c r="AU8" s="54">
        <f t="shared" si="5"/>
        <v>41</v>
      </c>
      <c r="AV8" s="54">
        <f t="shared" si="6"/>
        <v>41</v>
      </c>
      <c r="AW8" s="54" t="str">
        <f t="shared" si="59"/>
        <v/>
      </c>
      <c r="AX8" s="54" t="str">
        <f t="shared" si="60"/>
        <v/>
      </c>
      <c r="AY8" s="54" t="str">
        <f t="shared" si="61"/>
        <v/>
      </c>
      <c r="AZ8" s="54" t="str">
        <f t="shared" si="62"/>
        <v/>
      </c>
      <c r="BA8" s="54" t="str">
        <f t="shared" si="63"/>
        <v/>
      </c>
      <c r="BB8" s="54" t="str">
        <f ca="1">IF(AB8="","",IF(COUNTIF(エラー23シート!$G$5:$G$79, OFFSET(I8,IF(H8="",0,-H8+1),0)*100+OFFSET(X8,IF(H8="",0,-H8+1),0)*10+AB8)&gt;0,23,""))</f>
        <v/>
      </c>
      <c r="BC8" s="54" t="str">
        <f t="shared" si="64"/>
        <v/>
      </c>
      <c r="BD8" s="54" t="str">
        <f t="shared" si="65"/>
        <v/>
      </c>
      <c r="BE8" s="54" t="str">
        <f t="shared" si="66"/>
        <v/>
      </c>
      <c r="BF8" s="54" t="str">
        <f t="shared" si="67"/>
        <v/>
      </c>
      <c r="BG8" s="54" t="str">
        <f t="shared" si="68"/>
        <v/>
      </c>
      <c r="BH8" s="54" t="str">
        <f t="shared" si="69"/>
        <v/>
      </c>
      <c r="BI8" s="54" t="str">
        <f t="shared" si="70"/>
        <v/>
      </c>
      <c r="BJ8" s="54" t="str">
        <f t="shared" si="71"/>
        <v/>
      </c>
      <c r="BK8" s="54" t="str">
        <f t="shared" si="72"/>
        <v/>
      </c>
      <c r="BL8" s="54" t="str">
        <f t="shared" si="73"/>
        <v/>
      </c>
      <c r="BM8" s="54" t="str">
        <f t="shared" si="74"/>
        <v/>
      </c>
      <c r="BN8" s="54" t="str">
        <f t="shared" si="75"/>
        <v/>
      </c>
      <c r="BO8" s="54" t="str">
        <f t="shared" si="76"/>
        <v/>
      </c>
      <c r="BP8" s="54" t="str">
        <f t="shared" si="77"/>
        <v/>
      </c>
      <c r="BQ8" s="54" t="str">
        <f t="shared" si="78"/>
        <v/>
      </c>
      <c r="BR8" s="54" t="str">
        <f t="shared" si="79"/>
        <v/>
      </c>
      <c r="BS8" s="218" t="str">
        <f t="shared" si="80"/>
        <v/>
      </c>
      <c r="BT8" s="54" t="str">
        <f t="shared" si="81"/>
        <v/>
      </c>
      <c r="BU8" s="54" t="str">
        <f t="shared" si="82"/>
        <v/>
      </c>
      <c r="BV8" s="54" t="str">
        <f t="shared" si="83"/>
        <v/>
      </c>
      <c r="BW8" s="54" t="str">
        <f t="shared" si="84"/>
        <v/>
      </c>
      <c r="BX8" s="54" t="str">
        <f t="shared" si="85"/>
        <v/>
      </c>
      <c r="BY8" s="54" t="str">
        <f t="shared" si="86"/>
        <v/>
      </c>
      <c r="BZ8" s="54" t="str">
        <f t="shared" si="87"/>
        <v/>
      </c>
      <c r="CA8" s="54" t="str">
        <f t="shared" si="88"/>
        <v/>
      </c>
      <c r="CB8" s="54" t="str">
        <f t="shared" si="89"/>
        <v/>
      </c>
      <c r="CC8" s="54" t="str">
        <f t="shared" si="90"/>
        <v/>
      </c>
      <c r="CD8" s="54" t="str">
        <f t="shared" si="91"/>
        <v/>
      </c>
      <c r="CE8" s="54" t="str">
        <f t="shared" si="92"/>
        <v/>
      </c>
      <c r="CF8" s="54" t="str">
        <f t="shared" si="93"/>
        <v/>
      </c>
      <c r="CG8" s="54" t="str">
        <f t="shared" si="94"/>
        <v/>
      </c>
      <c r="CH8" s="54" t="str">
        <f t="shared" si="95"/>
        <v/>
      </c>
      <c r="CI8" s="54" t="str">
        <f t="shared" si="96"/>
        <v/>
      </c>
      <c r="CJ8" s="54" t="str">
        <f t="shared" si="97"/>
        <v/>
      </c>
      <c r="CK8" s="54" t="str">
        <f t="shared" si="98"/>
        <v/>
      </c>
      <c r="CL8" s="219" t="str">
        <f t="shared" si="99"/>
        <v/>
      </c>
      <c r="CM8" s="54" t="str">
        <f t="shared" si="100"/>
        <v/>
      </c>
      <c r="CN8" s="54" t="str">
        <f t="shared" si="101"/>
        <v/>
      </c>
      <c r="CO8" s="54" t="str">
        <f t="shared" si="102"/>
        <v/>
      </c>
      <c r="CP8" s="54" t="str">
        <f t="shared" si="103"/>
        <v/>
      </c>
      <c r="CQ8" s="54" t="str">
        <f t="shared" si="104"/>
        <v/>
      </c>
      <c r="CR8" s="54" t="str">
        <f t="shared" si="105"/>
        <v/>
      </c>
      <c r="CS8" s="54" t="str">
        <f t="shared" si="106"/>
        <v/>
      </c>
      <c r="CT8" s="54" t="str">
        <f t="shared" si="107"/>
        <v/>
      </c>
      <c r="CU8" s="54" t="str">
        <f t="shared" si="108"/>
        <v/>
      </c>
      <c r="CV8" s="220">
        <f t="shared" si="109"/>
        <v>0</v>
      </c>
      <c r="CW8" s="54" t="str">
        <f t="shared" si="110"/>
        <v/>
      </c>
      <c r="CX8" s="54" t="str">
        <f t="shared" si="111"/>
        <v/>
      </c>
      <c r="CY8" s="54" t="str">
        <f t="shared" si="112"/>
        <v/>
      </c>
      <c r="CZ8" s="54" t="str">
        <f t="shared" si="113"/>
        <v/>
      </c>
      <c r="DA8" s="54" t="str">
        <f t="shared" si="114"/>
        <v/>
      </c>
      <c r="DB8" s="54" t="str">
        <f t="shared" si="115"/>
        <v/>
      </c>
      <c r="DC8" s="54" t="str">
        <f t="shared" si="116"/>
        <v/>
      </c>
      <c r="DD8" s="54" t="str">
        <f t="shared" si="117"/>
        <v/>
      </c>
      <c r="DE8" s="54" t="str">
        <f t="shared" si="118"/>
        <v/>
      </c>
      <c r="DF8" s="54" t="str">
        <f t="shared" si="119"/>
        <v/>
      </c>
      <c r="DG8" s="54" t="str">
        <f t="shared" si="120"/>
        <v/>
      </c>
      <c r="DH8" s="54" t="str">
        <f t="shared" si="121"/>
        <v/>
      </c>
      <c r="DI8" s="54" t="str">
        <f t="shared" si="122"/>
        <v/>
      </c>
      <c r="DJ8" s="54" t="str">
        <f t="shared" si="123"/>
        <v/>
      </c>
      <c r="DK8" s="54" t="str">
        <f t="shared" si="124"/>
        <v/>
      </c>
      <c r="DL8" s="54" t="str">
        <f t="shared" si="125"/>
        <v/>
      </c>
      <c r="DM8" s="54" t="str">
        <f t="shared" si="126"/>
        <v/>
      </c>
      <c r="DN8" s="54" t="str">
        <f t="shared" si="127"/>
        <v/>
      </c>
      <c r="DO8" s="54" t="str">
        <f t="shared" si="128"/>
        <v/>
      </c>
      <c r="DP8" s="54" t="str">
        <f t="shared" si="129"/>
        <v/>
      </c>
      <c r="DQ8" s="54" t="str">
        <f t="shared" si="130"/>
        <v/>
      </c>
      <c r="DR8" s="54" t="str">
        <f t="shared" si="131"/>
        <v/>
      </c>
      <c r="DS8" s="54" t="str">
        <f t="shared" si="132"/>
        <v/>
      </c>
      <c r="DT8" s="54" t="str">
        <f t="shared" si="133"/>
        <v/>
      </c>
      <c r="DU8" s="54" t="str">
        <f t="shared" si="134"/>
        <v/>
      </c>
      <c r="DV8" s="54" t="str">
        <f t="shared" si="135"/>
        <v/>
      </c>
      <c r="DW8" s="54" t="str">
        <f t="shared" si="136"/>
        <v/>
      </c>
      <c r="DX8" s="54" t="str">
        <f t="shared" si="137"/>
        <v/>
      </c>
      <c r="DY8" s="54" t="str">
        <f t="shared" si="138"/>
        <v/>
      </c>
      <c r="DZ8" s="54" t="str">
        <f t="shared" si="139"/>
        <v/>
      </c>
      <c r="EA8" s="54" t="str">
        <f t="shared" si="140"/>
        <v/>
      </c>
      <c r="EB8" s="54" t="str">
        <f t="shared" si="141"/>
        <v/>
      </c>
      <c r="EC8" s="54" t="str">
        <f t="shared" si="142"/>
        <v/>
      </c>
      <c r="ED8" s="54" t="str">
        <f t="shared" si="143"/>
        <v/>
      </c>
      <c r="EE8" s="54" t="str">
        <f t="shared" si="144"/>
        <v/>
      </c>
      <c r="EF8" s="54" t="str">
        <f t="shared" si="145"/>
        <v/>
      </c>
      <c r="EG8" s="54" t="str">
        <f t="shared" si="146"/>
        <v/>
      </c>
      <c r="EH8" s="54" t="str">
        <f t="shared" si="147"/>
        <v/>
      </c>
      <c r="EI8" s="54" t="str">
        <f t="shared" si="148"/>
        <v/>
      </c>
      <c r="EJ8" s="54" t="str">
        <f t="shared" si="149"/>
        <v/>
      </c>
      <c r="EK8" s="54" t="str">
        <f t="shared" si="150"/>
        <v/>
      </c>
      <c r="EL8" s="54" t="str">
        <f t="shared" si="151"/>
        <v/>
      </c>
      <c r="EM8" s="54" t="str">
        <f t="shared" si="152"/>
        <v/>
      </c>
      <c r="EN8" s="54" t="str">
        <f t="shared" si="153"/>
        <v/>
      </c>
      <c r="EO8" s="54" t="str">
        <f t="shared" si="154"/>
        <v/>
      </c>
      <c r="EP8" s="54" t="str">
        <f t="shared" si="155"/>
        <v/>
      </c>
      <c r="EQ8" s="220" t="str">
        <f t="shared" ca="1" si="156"/>
        <v/>
      </c>
      <c r="ER8" s="220" t="str">
        <f t="shared" ca="1" si="157"/>
        <v/>
      </c>
      <c r="ES8" s="54" t="str">
        <f t="shared" ca="1" si="158"/>
        <v/>
      </c>
      <c r="ET8" s="54" t="str">
        <f t="shared" ca="1" si="159"/>
        <v/>
      </c>
      <c r="EU8" s="54" t="str">
        <f t="shared" ca="1" si="160"/>
        <v/>
      </c>
      <c r="EV8" s="54" t="str">
        <f t="shared" ca="1" si="161"/>
        <v/>
      </c>
      <c r="EW8" s="54" t="str">
        <f t="shared" ca="1" si="162"/>
        <v/>
      </c>
      <c r="EX8" s="54" t="str">
        <f t="shared" ca="1" si="163"/>
        <v/>
      </c>
      <c r="EY8" s="54" t="str">
        <f t="shared" ca="1" si="164"/>
        <v/>
      </c>
      <c r="EZ8" s="54" t="str">
        <f t="shared" ca="1" si="165"/>
        <v/>
      </c>
      <c r="FA8" s="54" t="str">
        <f t="shared" ca="1" si="166"/>
        <v/>
      </c>
      <c r="FB8" s="54" t="str">
        <f t="shared" ca="1" si="167"/>
        <v/>
      </c>
      <c r="FC8" s="54" t="str">
        <f t="shared" ca="1" si="168"/>
        <v/>
      </c>
      <c r="FD8" s="220">
        <f t="shared" si="169"/>
        <v>1</v>
      </c>
      <c r="FE8" s="54" t="str">
        <f t="shared" si="170"/>
        <v/>
      </c>
      <c r="FF8" s="54" t="str">
        <f t="shared" si="171"/>
        <v/>
      </c>
      <c r="FG8" s="54" t="str">
        <f t="shared" si="172"/>
        <v/>
      </c>
      <c r="FH8" s="54" t="str">
        <f t="shared" si="173"/>
        <v/>
      </c>
      <c r="FI8" s="220" t="str">
        <f>IF(B8=0,"",COUNTIF(FD$6:FD8,FD8))</f>
        <v/>
      </c>
      <c r="FJ8" s="54" t="str">
        <f t="shared" si="174"/>
        <v/>
      </c>
      <c r="FK8" s="221" t="str">
        <f t="shared" si="175"/>
        <v/>
      </c>
      <c r="FL8" s="54" t="str">
        <f t="shared" si="176"/>
        <v/>
      </c>
      <c r="FM8" s="54" t="str">
        <f t="shared" si="177"/>
        <v/>
      </c>
      <c r="FN8" s="54" t="str">
        <f t="shared" si="178"/>
        <v/>
      </c>
      <c r="FO8" s="54" t="str">
        <f t="shared" si="179"/>
        <v/>
      </c>
    </row>
    <row r="9" spans="1:171" ht="17.25">
      <c r="A9" s="214">
        <v>4</v>
      </c>
      <c r="B9" s="214">
        <f>COUNTIF('中間シート (2)'!M:M,行政集計シート※記入不要です!A9)</f>
        <v>0</v>
      </c>
      <c r="C9" s="216" t="str">
        <f>IF(OR(G9&lt;&gt;"",H9&lt;&gt;""),C8,"")</f>
        <v/>
      </c>
      <c r="D9" s="216" t="str">
        <f>IF(OR(G9&lt;&gt;"",H9&lt;&gt;""),D8,"")</f>
        <v/>
      </c>
      <c r="E9" s="216" t="str">
        <f>IF(OR(G9&lt;&gt;"",H9&lt;&gt;""),E8,"")</f>
        <v/>
      </c>
      <c r="F9" s="215"/>
      <c r="G9" s="216" t="str">
        <f>IFERROR(VLOOKUP($A9,'中間シート (2)'!$M$6:$AR$65,G$1,FALSE),"")</f>
        <v/>
      </c>
      <c r="H9" s="216" t="str">
        <f>IFERROR(VLOOKUP($A9,'中間シート (2)'!$M$6:$AR$65,H$1,FALSE),"")</f>
        <v/>
      </c>
      <c r="I9" s="216" t="str">
        <f>IFERROR(VLOOKUP($A9,'中間シート (2)'!$M$6:$AR$65,I$1,FALSE),"")</f>
        <v/>
      </c>
      <c r="J9" s="216" t="str">
        <f>IFERROR(VLOOKUP($A9,'中間シート (2)'!$M$6:$AR$65,J$1,FALSE),"")</f>
        <v/>
      </c>
      <c r="K9" s="216" t="str">
        <f>IFERROR(VLOOKUP($A9,'中間シート (2)'!$M$6:$AR$65,K$1,FALSE),"")</f>
        <v/>
      </c>
      <c r="L9" s="216" t="str">
        <f>IFERROR(VLOOKUP($A9,'中間シート (2)'!$M$6:$AR$65,L$1,FALSE),"")</f>
        <v/>
      </c>
      <c r="M9" s="216" t="str">
        <f>IFERROR(VLOOKUP($A9,'中間シート (2)'!$M$6:$AR$65,M$1,FALSE),"")</f>
        <v/>
      </c>
      <c r="N9" s="216" t="str">
        <f>IFERROR(VLOOKUP($A9,'中間シート (2)'!$M$6:$AR$65,N$1,FALSE),"")</f>
        <v/>
      </c>
      <c r="O9" s="216" t="str">
        <f>IFERROR(VLOOKUP($A9,'中間シート (2)'!$M$6:$AR$65,O$1,FALSE),"")</f>
        <v/>
      </c>
      <c r="P9" s="216" t="str">
        <f>IFERROR(VLOOKUP($A9,'中間シート (2)'!$M$6:$AR$65,P$1,FALSE),"")</f>
        <v/>
      </c>
      <c r="Q9" s="216" t="str">
        <f>IFERROR(VLOOKUP($A9,'中間シート (2)'!$M$6:$AR$65,Q$1,FALSE),"")</f>
        <v/>
      </c>
      <c r="R9" s="216" t="str">
        <f>IFERROR(VLOOKUP($A9,'中間シート (2)'!$M$6:$AR$65,R$1,FALSE),"")</f>
        <v/>
      </c>
      <c r="S9" s="216" t="str">
        <f>IFERROR(VLOOKUP($A9,'中間シート (2)'!$M$6:$AR$65,S$1,FALSE),"")</f>
        <v/>
      </c>
      <c r="T9" s="216" t="str">
        <f>IFERROR(VLOOKUP($A9,'中間シート (2)'!$M$6:$AR$65,T$1,FALSE),"")</f>
        <v/>
      </c>
      <c r="U9" s="216" t="str">
        <f>IFERROR(VLOOKUP($A9,'中間シート (2)'!$M$6:$AR$65,U$1,FALSE),"")</f>
        <v/>
      </c>
      <c r="V9" s="216"/>
      <c r="W9" s="216" t="str">
        <f>IFERROR(VLOOKUP($A9,'中間シート (2)'!$M$6:$AR$65,W$1,FALSE),"")</f>
        <v/>
      </c>
      <c r="X9" s="216" t="str">
        <f>IFERROR(VLOOKUP($A9,'中間シート (2)'!$M$6:$AR$65,X$1,FALSE),"")</f>
        <v/>
      </c>
      <c r="Y9" s="216" t="str">
        <f>IFERROR(VLOOKUP($A9,'中間シート (2)'!$M$6:$AR$65,Y$1,FALSE),"")</f>
        <v/>
      </c>
      <c r="Z9" s="216" t="str">
        <f>IFERROR(VLOOKUP($A9,'中間シート (2)'!$M$6:$AR$65,Z$1,FALSE),"")</f>
        <v/>
      </c>
      <c r="AA9" s="216" t="str">
        <f>IFERROR(VLOOKUP($A9,'中間シート (2)'!$M$6:$AR$65,AA$1,FALSE),"")</f>
        <v/>
      </c>
      <c r="AB9" s="216" t="str">
        <f>IFERROR(VLOOKUP($A9,'中間シート (2)'!$M$6:$AR$65,AB$1,FALSE),"")</f>
        <v/>
      </c>
      <c r="AC9" s="216" t="str">
        <f>IFERROR(VLOOKUP($A9,'中間シート (2)'!$M$6:$AR$65,AC$1,FALSE),"")</f>
        <v/>
      </c>
      <c r="AD9" s="216" t="str">
        <f>IFERROR(VLOOKUP($A9,'中間シート (2)'!$M$6:$AR$65,AD$1,FALSE),"")</f>
        <v/>
      </c>
      <c r="AE9" s="216"/>
      <c r="AF9" s="216"/>
      <c r="AG9" s="216"/>
      <c r="AH9" s="228" t="str">
        <f>IFERROR(VLOOKUP($A9,'中間シート (2)'!$M$6:$BC$67,AH$1,FALSE),"")</f>
        <v/>
      </c>
      <c r="AI9" s="228" t="str">
        <f>IFERROR(VLOOKUP($A9,'中間シート (2)'!$M$6:$BC$67,AI$1,FALSE),"")</f>
        <v/>
      </c>
      <c r="AJ9" s="228" t="str">
        <f>IFERROR(VLOOKUP($A9,'中間シート (2)'!$M$6:$BC$67,AJ$1,FALSE),"")</f>
        <v/>
      </c>
      <c r="AK9" s="228" t="str">
        <f>IFERROR(VLOOKUP($A9,'中間シート (2)'!$M$6:$BC$67,AK$1,FALSE),"")</f>
        <v/>
      </c>
      <c r="AL9" s="228" t="str">
        <f>IFERROR(VLOOKUP($A9,'中間シート (2)'!$M$6:$BC$67,AL$1,FALSE),"")</f>
        <v/>
      </c>
      <c r="AM9" s="228" t="str">
        <f>IFERROR(VLOOKUP($A9,'中間シート (2)'!$M$6:$BC$67,AM$1,FALSE),"")</f>
        <v/>
      </c>
      <c r="AN9" s="228" t="str">
        <f>IFERROR(VLOOKUP($A9,'中間シート (2)'!$M$6:$BC$67,AN$1,FALSE),"")</f>
        <v/>
      </c>
      <c r="AO9" s="228" t="str">
        <f>IFERROR(VLOOKUP($A9,'中間シート (2)'!$M$6:$BC$67,AO$1,FALSE),"")</f>
        <v/>
      </c>
      <c r="AR9" s="217"/>
      <c r="AS9" s="217"/>
      <c r="AT9" s="217"/>
      <c r="AU9" s="54">
        <f t="shared" si="5"/>
        <v>41</v>
      </c>
      <c r="AV9" s="54">
        <f t="shared" si="6"/>
        <v>41</v>
      </c>
      <c r="AW9" s="54" t="str">
        <f t="shared" si="59"/>
        <v/>
      </c>
      <c r="AX9" s="54" t="str">
        <f t="shared" si="60"/>
        <v/>
      </c>
      <c r="AY9" s="54" t="str">
        <f t="shared" si="61"/>
        <v/>
      </c>
      <c r="AZ9" s="54" t="str">
        <f t="shared" si="62"/>
        <v/>
      </c>
      <c r="BA9" s="54" t="str">
        <f t="shared" si="63"/>
        <v/>
      </c>
      <c r="BB9" s="54" t="str">
        <f ca="1">IF(AB9="","",IF(COUNTIF(エラー23シート!$G$5:$G$79, OFFSET(I9,IF(H9="",0,-H9+1),0)*100+OFFSET(X9,IF(H9="",0,-H9+1),0)*10+AB9)&gt;0,23,""))</f>
        <v/>
      </c>
      <c r="BC9" s="54" t="str">
        <f t="shared" si="64"/>
        <v/>
      </c>
      <c r="BD9" s="54" t="str">
        <f t="shared" si="65"/>
        <v/>
      </c>
      <c r="BE9" s="54" t="str">
        <f t="shared" si="66"/>
        <v/>
      </c>
      <c r="BF9" s="54" t="str">
        <f t="shared" si="67"/>
        <v/>
      </c>
      <c r="BG9" s="54" t="str">
        <f t="shared" si="68"/>
        <v/>
      </c>
      <c r="BH9" s="54" t="str">
        <f t="shared" si="69"/>
        <v/>
      </c>
      <c r="BI9" s="54" t="str">
        <f t="shared" si="70"/>
        <v/>
      </c>
      <c r="BJ9" s="54" t="str">
        <f t="shared" si="71"/>
        <v/>
      </c>
      <c r="BK9" s="54" t="str">
        <f t="shared" si="72"/>
        <v/>
      </c>
      <c r="BL9" s="54" t="str">
        <f t="shared" si="73"/>
        <v/>
      </c>
      <c r="BM9" s="54" t="str">
        <f t="shared" si="74"/>
        <v/>
      </c>
      <c r="BN9" s="54" t="str">
        <f t="shared" si="75"/>
        <v/>
      </c>
      <c r="BO9" s="54" t="str">
        <f t="shared" si="76"/>
        <v/>
      </c>
      <c r="BP9" s="54" t="str">
        <f t="shared" si="77"/>
        <v/>
      </c>
      <c r="BQ9" s="54" t="str">
        <f t="shared" si="78"/>
        <v/>
      </c>
      <c r="BR9" s="54" t="str">
        <f t="shared" si="79"/>
        <v/>
      </c>
      <c r="BS9" s="218" t="str">
        <f t="shared" si="80"/>
        <v/>
      </c>
      <c r="BT9" s="54" t="str">
        <f t="shared" si="81"/>
        <v/>
      </c>
      <c r="BU9" s="54" t="str">
        <f t="shared" si="82"/>
        <v/>
      </c>
      <c r="BV9" s="54" t="str">
        <f t="shared" si="83"/>
        <v/>
      </c>
      <c r="BW9" s="54" t="str">
        <f t="shared" si="84"/>
        <v/>
      </c>
      <c r="BX9" s="54" t="str">
        <f t="shared" si="85"/>
        <v/>
      </c>
      <c r="BY9" s="54" t="str">
        <f t="shared" si="86"/>
        <v/>
      </c>
      <c r="BZ9" s="54" t="str">
        <f t="shared" si="87"/>
        <v/>
      </c>
      <c r="CA9" s="54" t="str">
        <f t="shared" si="88"/>
        <v/>
      </c>
      <c r="CB9" s="54" t="str">
        <f t="shared" si="89"/>
        <v/>
      </c>
      <c r="CC9" s="54" t="str">
        <f t="shared" si="90"/>
        <v/>
      </c>
      <c r="CD9" s="54" t="str">
        <f t="shared" si="91"/>
        <v/>
      </c>
      <c r="CE9" s="54" t="str">
        <f t="shared" si="92"/>
        <v/>
      </c>
      <c r="CF9" s="54" t="str">
        <f t="shared" si="93"/>
        <v/>
      </c>
      <c r="CG9" s="54" t="str">
        <f t="shared" si="94"/>
        <v/>
      </c>
      <c r="CH9" s="54" t="str">
        <f t="shared" si="95"/>
        <v/>
      </c>
      <c r="CI9" s="54" t="str">
        <f t="shared" si="96"/>
        <v/>
      </c>
      <c r="CJ9" s="54" t="str">
        <f t="shared" si="97"/>
        <v/>
      </c>
      <c r="CK9" s="54" t="str">
        <f t="shared" si="98"/>
        <v/>
      </c>
      <c r="CL9" s="219" t="str">
        <f t="shared" si="99"/>
        <v/>
      </c>
      <c r="CM9" s="54" t="str">
        <f t="shared" si="100"/>
        <v/>
      </c>
      <c r="CN9" s="54" t="str">
        <f t="shared" si="101"/>
        <v/>
      </c>
      <c r="CO9" s="54" t="str">
        <f t="shared" si="102"/>
        <v/>
      </c>
      <c r="CP9" s="54" t="str">
        <f t="shared" si="103"/>
        <v/>
      </c>
      <c r="CQ9" s="54" t="str">
        <f t="shared" si="104"/>
        <v/>
      </c>
      <c r="CR9" s="54" t="str">
        <f t="shared" si="105"/>
        <v/>
      </c>
      <c r="CS9" s="54" t="str">
        <f t="shared" si="106"/>
        <v/>
      </c>
      <c r="CT9" s="54" t="str">
        <f t="shared" si="107"/>
        <v/>
      </c>
      <c r="CU9" s="54" t="str">
        <f t="shared" si="108"/>
        <v/>
      </c>
      <c r="CV9" s="220">
        <f t="shared" si="109"/>
        <v>0</v>
      </c>
      <c r="CW9" s="54" t="str">
        <f t="shared" si="110"/>
        <v/>
      </c>
      <c r="CX9" s="54" t="str">
        <f t="shared" si="111"/>
        <v/>
      </c>
      <c r="CY9" s="54" t="str">
        <f t="shared" si="112"/>
        <v/>
      </c>
      <c r="CZ9" s="54" t="str">
        <f t="shared" si="113"/>
        <v/>
      </c>
      <c r="DA9" s="54" t="str">
        <f t="shared" si="114"/>
        <v/>
      </c>
      <c r="DB9" s="54" t="str">
        <f t="shared" si="115"/>
        <v/>
      </c>
      <c r="DC9" s="54" t="str">
        <f t="shared" si="116"/>
        <v/>
      </c>
      <c r="DD9" s="54" t="str">
        <f t="shared" si="117"/>
        <v/>
      </c>
      <c r="DE9" s="54" t="str">
        <f t="shared" si="118"/>
        <v/>
      </c>
      <c r="DF9" s="54" t="str">
        <f t="shared" si="119"/>
        <v/>
      </c>
      <c r="DG9" s="54" t="str">
        <f t="shared" si="120"/>
        <v/>
      </c>
      <c r="DH9" s="54" t="str">
        <f t="shared" si="121"/>
        <v/>
      </c>
      <c r="DI9" s="54" t="str">
        <f t="shared" si="122"/>
        <v/>
      </c>
      <c r="DJ9" s="54" t="str">
        <f t="shared" si="123"/>
        <v/>
      </c>
      <c r="DK9" s="54" t="str">
        <f t="shared" si="124"/>
        <v/>
      </c>
      <c r="DL9" s="54" t="str">
        <f t="shared" si="125"/>
        <v/>
      </c>
      <c r="DM9" s="54" t="str">
        <f t="shared" si="126"/>
        <v/>
      </c>
      <c r="DN9" s="54" t="str">
        <f t="shared" si="127"/>
        <v/>
      </c>
      <c r="DO9" s="54" t="str">
        <f t="shared" si="128"/>
        <v/>
      </c>
      <c r="DP9" s="54" t="str">
        <f t="shared" si="129"/>
        <v/>
      </c>
      <c r="DQ9" s="54" t="str">
        <f t="shared" si="130"/>
        <v/>
      </c>
      <c r="DR9" s="54" t="str">
        <f t="shared" si="131"/>
        <v/>
      </c>
      <c r="DS9" s="54" t="str">
        <f t="shared" si="132"/>
        <v/>
      </c>
      <c r="DT9" s="54" t="str">
        <f t="shared" si="133"/>
        <v/>
      </c>
      <c r="DU9" s="54" t="str">
        <f t="shared" si="134"/>
        <v/>
      </c>
      <c r="DV9" s="54" t="str">
        <f t="shared" si="135"/>
        <v/>
      </c>
      <c r="DW9" s="54" t="str">
        <f t="shared" si="136"/>
        <v/>
      </c>
      <c r="DX9" s="54" t="str">
        <f t="shared" si="137"/>
        <v/>
      </c>
      <c r="DY9" s="54" t="str">
        <f t="shared" si="138"/>
        <v/>
      </c>
      <c r="DZ9" s="54" t="str">
        <f t="shared" si="139"/>
        <v/>
      </c>
      <c r="EA9" s="54" t="str">
        <f t="shared" si="140"/>
        <v/>
      </c>
      <c r="EB9" s="54" t="str">
        <f t="shared" si="141"/>
        <v/>
      </c>
      <c r="EC9" s="54" t="str">
        <f t="shared" si="142"/>
        <v/>
      </c>
      <c r="ED9" s="54" t="str">
        <f t="shared" si="143"/>
        <v/>
      </c>
      <c r="EE9" s="54" t="str">
        <f t="shared" si="144"/>
        <v/>
      </c>
      <c r="EF9" s="54" t="str">
        <f t="shared" si="145"/>
        <v/>
      </c>
      <c r="EG9" s="54" t="str">
        <f t="shared" si="146"/>
        <v/>
      </c>
      <c r="EH9" s="54" t="str">
        <f t="shared" si="147"/>
        <v/>
      </c>
      <c r="EI9" s="54" t="str">
        <f t="shared" si="148"/>
        <v/>
      </c>
      <c r="EJ9" s="54" t="str">
        <f t="shared" si="149"/>
        <v/>
      </c>
      <c r="EK9" s="54" t="str">
        <f t="shared" si="150"/>
        <v/>
      </c>
      <c r="EL9" s="54" t="str">
        <f t="shared" si="151"/>
        <v/>
      </c>
      <c r="EM9" s="54" t="str">
        <f t="shared" si="152"/>
        <v/>
      </c>
      <c r="EN9" s="54" t="str">
        <f t="shared" si="153"/>
        <v/>
      </c>
      <c r="EO9" s="54" t="str">
        <f t="shared" si="154"/>
        <v/>
      </c>
      <c r="EP9" s="54" t="str">
        <f t="shared" si="155"/>
        <v/>
      </c>
      <c r="EQ9" s="220" t="str">
        <f t="shared" ca="1" si="156"/>
        <v/>
      </c>
      <c r="ER9" s="220" t="str">
        <f t="shared" ca="1" si="157"/>
        <v/>
      </c>
      <c r="ES9" s="54" t="str">
        <f t="shared" ca="1" si="158"/>
        <v/>
      </c>
      <c r="ET9" s="54" t="str">
        <f t="shared" ca="1" si="159"/>
        <v/>
      </c>
      <c r="EU9" s="54" t="str">
        <f t="shared" ca="1" si="160"/>
        <v/>
      </c>
      <c r="EV9" s="54" t="str">
        <f t="shared" ca="1" si="161"/>
        <v/>
      </c>
      <c r="EW9" s="54" t="str">
        <f t="shared" ca="1" si="162"/>
        <v/>
      </c>
      <c r="EX9" s="54" t="str">
        <f t="shared" ca="1" si="163"/>
        <v/>
      </c>
      <c r="EY9" s="54" t="str">
        <f t="shared" ca="1" si="164"/>
        <v/>
      </c>
      <c r="EZ9" s="54" t="str">
        <f t="shared" ca="1" si="165"/>
        <v/>
      </c>
      <c r="FA9" s="54" t="str">
        <f t="shared" ca="1" si="166"/>
        <v/>
      </c>
      <c r="FB9" s="54" t="str">
        <f t="shared" ca="1" si="167"/>
        <v/>
      </c>
      <c r="FC9" s="54" t="str">
        <f t="shared" ca="1" si="168"/>
        <v/>
      </c>
      <c r="FD9" s="220">
        <f t="shared" si="169"/>
        <v>1</v>
      </c>
      <c r="FE9" s="54" t="str">
        <f t="shared" si="170"/>
        <v/>
      </c>
      <c r="FF9" s="54" t="str">
        <f t="shared" si="171"/>
        <v/>
      </c>
      <c r="FG9" s="54" t="str">
        <f t="shared" si="172"/>
        <v/>
      </c>
      <c r="FH9" s="54" t="str">
        <f t="shared" si="173"/>
        <v/>
      </c>
      <c r="FI9" s="220" t="str">
        <f>IF(B9=0,"",COUNTIF(FD$6:FD9,FD9))</f>
        <v/>
      </c>
      <c r="FJ9" s="54" t="str">
        <f t="shared" si="174"/>
        <v/>
      </c>
      <c r="FK9" s="221" t="str">
        <f t="shared" si="175"/>
        <v/>
      </c>
      <c r="FL9" s="54" t="str">
        <f t="shared" si="176"/>
        <v/>
      </c>
      <c r="FM9" s="54" t="str">
        <f t="shared" si="177"/>
        <v/>
      </c>
      <c r="FN9" s="54" t="str">
        <f t="shared" si="178"/>
        <v/>
      </c>
      <c r="FO9" s="54" t="str">
        <f t="shared" si="179"/>
        <v/>
      </c>
    </row>
    <row r="10" spans="1:171" ht="13.5" customHeight="1">
      <c r="A10" s="214">
        <v>5</v>
      </c>
      <c r="B10" s="214">
        <f>COUNTIF('中間シート (2)'!M:M,行政集計シート※記入不要です!A10)</f>
        <v>0</v>
      </c>
      <c r="C10" s="216" t="str">
        <f>IF(OR(G10&lt;&gt;"",H10&lt;&gt;""),C9,"")</f>
        <v/>
      </c>
      <c r="D10" s="216" t="str">
        <f>IF(OR(G10&lt;&gt;"",H10&lt;&gt;""),D9,"")</f>
        <v/>
      </c>
      <c r="E10" s="216" t="str">
        <f>IF(OR(G10&lt;&gt;"",H10&lt;&gt;""),E9,"")</f>
        <v/>
      </c>
      <c r="F10" s="215"/>
      <c r="G10" s="216" t="str">
        <f>IFERROR(VLOOKUP($A10,'中間シート (2)'!$M$6:$AR$65,G$1,FALSE),"")</f>
        <v/>
      </c>
      <c r="H10" s="216" t="str">
        <f>IFERROR(VLOOKUP($A10,'中間シート (2)'!$M$6:$AR$65,H$1,FALSE),"")</f>
        <v/>
      </c>
      <c r="I10" s="216" t="str">
        <f>IFERROR(VLOOKUP($A10,'中間シート (2)'!$M$6:$AR$65,I$1,FALSE),"")</f>
        <v/>
      </c>
      <c r="J10" s="216" t="str">
        <f>IFERROR(VLOOKUP($A10,'中間シート (2)'!$M$6:$AR$65,J$1,FALSE),"")</f>
        <v/>
      </c>
      <c r="K10" s="216" t="str">
        <f>IFERROR(VLOOKUP($A10,'中間シート (2)'!$M$6:$AR$65,K$1,FALSE),"")</f>
        <v/>
      </c>
      <c r="L10" s="216" t="str">
        <f>IFERROR(VLOOKUP($A10,'中間シート (2)'!$M$6:$AR$65,L$1,FALSE),"")</f>
        <v/>
      </c>
      <c r="M10" s="216" t="str">
        <f>IFERROR(VLOOKUP($A10,'中間シート (2)'!$M$6:$AR$65,M$1,FALSE),"")</f>
        <v/>
      </c>
      <c r="N10" s="216" t="str">
        <f>IFERROR(VLOOKUP($A10,'中間シート (2)'!$M$6:$AR$65,N$1,FALSE),"")</f>
        <v/>
      </c>
      <c r="O10" s="216" t="str">
        <f>IFERROR(VLOOKUP($A10,'中間シート (2)'!$M$6:$AR$65,O$1,FALSE),"")</f>
        <v/>
      </c>
      <c r="P10" s="216" t="str">
        <f>IFERROR(VLOOKUP($A10,'中間シート (2)'!$M$6:$AR$65,P$1,FALSE),"")</f>
        <v/>
      </c>
      <c r="Q10" s="216" t="str">
        <f>IFERROR(VLOOKUP($A10,'中間シート (2)'!$M$6:$AR$65,Q$1,FALSE),"")</f>
        <v/>
      </c>
      <c r="R10" s="216" t="str">
        <f>IFERROR(VLOOKUP($A10,'中間シート (2)'!$M$6:$AR$65,R$1,FALSE),"")</f>
        <v/>
      </c>
      <c r="S10" s="216" t="str">
        <f>IFERROR(VLOOKUP($A10,'中間シート (2)'!$M$6:$AR$65,S$1,FALSE),"")</f>
        <v/>
      </c>
      <c r="T10" s="216" t="str">
        <f>IFERROR(VLOOKUP($A10,'中間シート (2)'!$M$6:$AR$65,T$1,FALSE),"")</f>
        <v/>
      </c>
      <c r="U10" s="216" t="str">
        <f>IFERROR(VLOOKUP($A10,'中間シート (2)'!$M$6:$AR$65,U$1,FALSE),"")</f>
        <v/>
      </c>
      <c r="V10" s="216"/>
      <c r="W10" s="216" t="str">
        <f>IFERROR(VLOOKUP($A10,'中間シート (2)'!$M$6:$AR$65,W$1,FALSE),"")</f>
        <v/>
      </c>
      <c r="X10" s="216" t="str">
        <f>IFERROR(VLOOKUP($A10,'中間シート (2)'!$M$6:$AR$65,X$1,FALSE),"")</f>
        <v/>
      </c>
      <c r="Y10" s="216" t="str">
        <f>IFERROR(VLOOKUP($A10,'中間シート (2)'!$M$6:$AR$65,Y$1,FALSE),"")</f>
        <v/>
      </c>
      <c r="Z10" s="216" t="str">
        <f>IFERROR(VLOOKUP($A10,'中間シート (2)'!$M$6:$AR$65,Z$1,FALSE),"")</f>
        <v/>
      </c>
      <c r="AA10" s="216" t="str">
        <f>IFERROR(VLOOKUP($A10,'中間シート (2)'!$M$6:$AR$65,AA$1,FALSE),"")</f>
        <v/>
      </c>
      <c r="AB10" s="216" t="str">
        <f>IFERROR(VLOOKUP($A10,'中間シート (2)'!$M$6:$AR$65,AB$1,FALSE),"")</f>
        <v/>
      </c>
      <c r="AC10" s="216" t="str">
        <f>IFERROR(VLOOKUP($A10,'中間シート (2)'!$M$6:$AR$65,AC$1,FALSE),"")</f>
        <v/>
      </c>
      <c r="AD10" s="216" t="str">
        <f>IFERROR(VLOOKUP($A10,'中間シート (2)'!$M$6:$AR$65,AD$1,FALSE),"")</f>
        <v/>
      </c>
      <c r="AE10" s="216"/>
      <c r="AF10" s="216"/>
      <c r="AG10" s="216"/>
      <c r="AH10" s="228" t="str">
        <f>IFERROR(VLOOKUP($A10,'中間シート (2)'!$M$6:$BC$67,AH$1,FALSE),"")</f>
        <v/>
      </c>
      <c r="AI10" s="228" t="str">
        <f>IFERROR(VLOOKUP($A10,'中間シート (2)'!$M$6:$BC$67,AI$1,FALSE),"")</f>
        <v/>
      </c>
      <c r="AJ10" s="228" t="str">
        <f>IFERROR(VLOOKUP($A10,'中間シート (2)'!$M$6:$BC$67,AJ$1,FALSE),"")</f>
        <v/>
      </c>
      <c r="AK10" s="228" t="str">
        <f>IFERROR(VLOOKUP($A10,'中間シート (2)'!$M$6:$BC$67,AK$1,FALSE),"")</f>
        <v/>
      </c>
      <c r="AL10" s="228" t="str">
        <f>IFERROR(VLOOKUP($A10,'中間シート (2)'!$M$6:$BC$67,AL$1,FALSE),"")</f>
        <v/>
      </c>
      <c r="AM10" s="228" t="str">
        <f>IFERROR(VLOOKUP($A10,'中間シート (2)'!$M$6:$BC$67,AM$1,FALSE),"")</f>
        <v/>
      </c>
      <c r="AN10" s="228" t="str">
        <f>IFERROR(VLOOKUP($A10,'中間シート (2)'!$M$6:$BC$67,AN$1,FALSE),"")</f>
        <v/>
      </c>
      <c r="AO10" s="228" t="str">
        <f>IFERROR(VLOOKUP($A10,'中間シート (2)'!$M$6:$BC$67,AO$1,FALSE),"")</f>
        <v/>
      </c>
      <c r="AR10" s="217"/>
      <c r="AS10" s="217"/>
      <c r="AT10" s="217"/>
      <c r="AU10" s="54">
        <f t="shared" si="5"/>
        <v>41</v>
      </c>
      <c r="AV10" s="54">
        <f t="shared" si="6"/>
        <v>41</v>
      </c>
      <c r="AW10" s="54" t="str">
        <f t="shared" si="59"/>
        <v/>
      </c>
      <c r="AX10" s="54" t="str">
        <f t="shared" si="60"/>
        <v/>
      </c>
      <c r="AY10" s="54" t="str">
        <f t="shared" si="61"/>
        <v/>
      </c>
      <c r="AZ10" s="54" t="str">
        <f t="shared" si="62"/>
        <v/>
      </c>
      <c r="BA10" s="54" t="str">
        <f t="shared" si="63"/>
        <v/>
      </c>
      <c r="BB10" s="54" t="str">
        <f ca="1">IF(AB10="","",IF(COUNTIF(エラー23シート!$G$5:$G$79, OFFSET(I10,IF(H10="",0,-H10+1),0)*100+OFFSET(X10,IF(H10="",0,-H10+1),0)*10+AB10)&gt;0,23,""))</f>
        <v/>
      </c>
      <c r="BC10" s="54" t="str">
        <f t="shared" si="64"/>
        <v/>
      </c>
      <c r="BD10" s="54" t="str">
        <f t="shared" si="65"/>
        <v/>
      </c>
      <c r="BE10" s="54" t="str">
        <f t="shared" si="66"/>
        <v/>
      </c>
      <c r="BF10" s="54" t="str">
        <f t="shared" si="67"/>
        <v/>
      </c>
      <c r="BG10" s="54" t="str">
        <f t="shared" si="68"/>
        <v/>
      </c>
      <c r="BH10" s="54" t="str">
        <f t="shared" si="69"/>
        <v/>
      </c>
      <c r="BI10" s="54" t="str">
        <f t="shared" si="70"/>
        <v/>
      </c>
      <c r="BJ10" s="54" t="str">
        <f t="shared" si="71"/>
        <v/>
      </c>
      <c r="BK10" s="54" t="str">
        <f t="shared" si="72"/>
        <v/>
      </c>
      <c r="BL10" s="54" t="str">
        <f t="shared" si="73"/>
        <v/>
      </c>
      <c r="BM10" s="54" t="str">
        <f t="shared" si="74"/>
        <v/>
      </c>
      <c r="BN10" s="54" t="str">
        <f t="shared" si="75"/>
        <v/>
      </c>
      <c r="BO10" s="54" t="str">
        <f t="shared" si="76"/>
        <v/>
      </c>
      <c r="BP10" s="54" t="str">
        <f t="shared" si="77"/>
        <v/>
      </c>
      <c r="BQ10" s="54" t="str">
        <f t="shared" si="78"/>
        <v/>
      </c>
      <c r="BR10" s="54" t="str">
        <f t="shared" si="79"/>
        <v/>
      </c>
      <c r="BS10" s="218" t="str">
        <f t="shared" si="80"/>
        <v/>
      </c>
      <c r="BT10" s="54" t="str">
        <f t="shared" si="81"/>
        <v/>
      </c>
      <c r="BU10" s="54" t="str">
        <f t="shared" si="82"/>
        <v/>
      </c>
      <c r="BV10" s="54" t="str">
        <f t="shared" si="83"/>
        <v/>
      </c>
      <c r="BW10" s="54" t="str">
        <f t="shared" si="84"/>
        <v/>
      </c>
      <c r="BX10" s="54" t="str">
        <f t="shared" si="85"/>
        <v/>
      </c>
      <c r="BY10" s="54" t="str">
        <f t="shared" si="86"/>
        <v/>
      </c>
      <c r="BZ10" s="54" t="str">
        <f t="shared" si="87"/>
        <v/>
      </c>
      <c r="CA10" s="54" t="str">
        <f t="shared" si="88"/>
        <v/>
      </c>
      <c r="CB10" s="54" t="str">
        <f t="shared" si="89"/>
        <v/>
      </c>
      <c r="CC10" s="54" t="str">
        <f t="shared" si="90"/>
        <v/>
      </c>
      <c r="CD10" s="54" t="str">
        <f t="shared" si="91"/>
        <v/>
      </c>
      <c r="CE10" s="54" t="str">
        <f t="shared" si="92"/>
        <v/>
      </c>
      <c r="CF10" s="54" t="str">
        <f t="shared" si="93"/>
        <v/>
      </c>
      <c r="CG10" s="54" t="str">
        <f t="shared" si="94"/>
        <v/>
      </c>
      <c r="CH10" s="54" t="str">
        <f t="shared" si="95"/>
        <v/>
      </c>
      <c r="CI10" s="54" t="str">
        <f t="shared" si="96"/>
        <v/>
      </c>
      <c r="CJ10" s="54" t="str">
        <f t="shared" si="97"/>
        <v/>
      </c>
      <c r="CK10" s="54" t="str">
        <f t="shared" si="98"/>
        <v/>
      </c>
      <c r="CL10" s="219" t="str">
        <f t="shared" si="99"/>
        <v/>
      </c>
      <c r="CM10" s="54" t="str">
        <f t="shared" si="100"/>
        <v/>
      </c>
      <c r="CN10" s="54" t="str">
        <f t="shared" si="101"/>
        <v/>
      </c>
      <c r="CO10" s="54" t="str">
        <f t="shared" si="102"/>
        <v/>
      </c>
      <c r="CP10" s="54" t="str">
        <f t="shared" si="103"/>
        <v/>
      </c>
      <c r="CQ10" s="54" t="str">
        <f t="shared" si="104"/>
        <v/>
      </c>
      <c r="CR10" s="54" t="str">
        <f t="shared" si="105"/>
        <v/>
      </c>
      <c r="CS10" s="54" t="str">
        <f t="shared" si="106"/>
        <v/>
      </c>
      <c r="CT10" s="54" t="str">
        <f t="shared" si="107"/>
        <v/>
      </c>
      <c r="CU10" s="54" t="str">
        <f t="shared" si="108"/>
        <v/>
      </c>
      <c r="CV10" s="220">
        <f t="shared" si="109"/>
        <v>0</v>
      </c>
      <c r="CW10" s="54" t="str">
        <f t="shared" si="110"/>
        <v/>
      </c>
      <c r="CX10" s="54" t="str">
        <f t="shared" si="111"/>
        <v/>
      </c>
      <c r="CY10" s="54" t="str">
        <f t="shared" si="112"/>
        <v/>
      </c>
      <c r="CZ10" s="54" t="str">
        <f t="shared" si="113"/>
        <v/>
      </c>
      <c r="DA10" s="54" t="str">
        <f t="shared" si="114"/>
        <v/>
      </c>
      <c r="DB10" s="54" t="str">
        <f t="shared" si="115"/>
        <v/>
      </c>
      <c r="DC10" s="54" t="str">
        <f t="shared" si="116"/>
        <v/>
      </c>
      <c r="DD10" s="54" t="str">
        <f t="shared" si="117"/>
        <v/>
      </c>
      <c r="DE10" s="54" t="str">
        <f t="shared" si="118"/>
        <v/>
      </c>
      <c r="DF10" s="54" t="str">
        <f t="shared" si="119"/>
        <v/>
      </c>
      <c r="DG10" s="54" t="str">
        <f t="shared" si="120"/>
        <v/>
      </c>
      <c r="DH10" s="54" t="str">
        <f t="shared" si="121"/>
        <v/>
      </c>
      <c r="DI10" s="54" t="str">
        <f t="shared" si="122"/>
        <v/>
      </c>
      <c r="DJ10" s="54" t="str">
        <f t="shared" si="123"/>
        <v/>
      </c>
      <c r="DK10" s="54" t="str">
        <f t="shared" si="124"/>
        <v/>
      </c>
      <c r="DL10" s="54" t="str">
        <f t="shared" si="125"/>
        <v/>
      </c>
      <c r="DM10" s="54" t="str">
        <f t="shared" si="126"/>
        <v/>
      </c>
      <c r="DN10" s="54" t="str">
        <f t="shared" si="127"/>
        <v/>
      </c>
      <c r="DO10" s="54" t="str">
        <f t="shared" si="128"/>
        <v/>
      </c>
      <c r="DP10" s="54" t="str">
        <f t="shared" si="129"/>
        <v/>
      </c>
      <c r="DQ10" s="54" t="str">
        <f t="shared" si="130"/>
        <v/>
      </c>
      <c r="DR10" s="54" t="str">
        <f t="shared" si="131"/>
        <v/>
      </c>
      <c r="DS10" s="54" t="str">
        <f t="shared" si="132"/>
        <v/>
      </c>
      <c r="DT10" s="54" t="str">
        <f t="shared" si="133"/>
        <v/>
      </c>
      <c r="DU10" s="54" t="str">
        <f t="shared" si="134"/>
        <v/>
      </c>
      <c r="DV10" s="54" t="str">
        <f t="shared" si="135"/>
        <v/>
      </c>
      <c r="DW10" s="54" t="str">
        <f t="shared" si="136"/>
        <v/>
      </c>
      <c r="DX10" s="54" t="str">
        <f t="shared" si="137"/>
        <v/>
      </c>
      <c r="DY10" s="54" t="str">
        <f t="shared" si="138"/>
        <v/>
      </c>
      <c r="DZ10" s="54" t="str">
        <f t="shared" si="139"/>
        <v/>
      </c>
      <c r="EA10" s="54" t="str">
        <f t="shared" si="140"/>
        <v/>
      </c>
      <c r="EB10" s="54" t="str">
        <f t="shared" si="141"/>
        <v/>
      </c>
      <c r="EC10" s="54" t="str">
        <f t="shared" si="142"/>
        <v/>
      </c>
      <c r="ED10" s="54" t="str">
        <f t="shared" si="143"/>
        <v/>
      </c>
      <c r="EE10" s="54" t="str">
        <f t="shared" si="144"/>
        <v/>
      </c>
      <c r="EF10" s="54" t="str">
        <f t="shared" si="145"/>
        <v/>
      </c>
      <c r="EG10" s="54" t="str">
        <f t="shared" si="146"/>
        <v/>
      </c>
      <c r="EH10" s="54" t="str">
        <f t="shared" si="147"/>
        <v/>
      </c>
      <c r="EI10" s="54" t="str">
        <f t="shared" si="148"/>
        <v/>
      </c>
      <c r="EJ10" s="54" t="str">
        <f t="shared" si="149"/>
        <v/>
      </c>
      <c r="EK10" s="54" t="str">
        <f t="shared" si="150"/>
        <v/>
      </c>
      <c r="EL10" s="54" t="str">
        <f t="shared" si="151"/>
        <v/>
      </c>
      <c r="EM10" s="54" t="str">
        <f t="shared" si="152"/>
        <v/>
      </c>
      <c r="EN10" s="54" t="str">
        <f t="shared" si="153"/>
        <v/>
      </c>
      <c r="EO10" s="54" t="str">
        <f t="shared" si="154"/>
        <v/>
      </c>
      <c r="EP10" s="54" t="str">
        <f t="shared" si="155"/>
        <v/>
      </c>
      <c r="EQ10" s="220" t="str">
        <f t="shared" ca="1" si="156"/>
        <v/>
      </c>
      <c r="ER10" s="220" t="str">
        <f t="shared" ca="1" si="157"/>
        <v/>
      </c>
      <c r="ES10" s="54" t="str">
        <f t="shared" ca="1" si="158"/>
        <v/>
      </c>
      <c r="ET10" s="54" t="str">
        <f t="shared" ca="1" si="159"/>
        <v/>
      </c>
      <c r="EU10" s="54" t="str">
        <f t="shared" ca="1" si="160"/>
        <v/>
      </c>
      <c r="EV10" s="54" t="str">
        <f t="shared" ca="1" si="161"/>
        <v/>
      </c>
      <c r="EW10" s="54" t="str">
        <f t="shared" ca="1" si="162"/>
        <v/>
      </c>
      <c r="EX10" s="54" t="str">
        <f t="shared" ca="1" si="163"/>
        <v/>
      </c>
      <c r="EY10" s="54" t="str">
        <f t="shared" ca="1" si="164"/>
        <v/>
      </c>
      <c r="EZ10" s="54" t="str">
        <f t="shared" ca="1" si="165"/>
        <v/>
      </c>
      <c r="FA10" s="54" t="str">
        <f t="shared" ca="1" si="166"/>
        <v/>
      </c>
      <c r="FB10" s="54" t="str">
        <f t="shared" ca="1" si="167"/>
        <v/>
      </c>
      <c r="FC10" s="54" t="str">
        <f t="shared" ca="1" si="168"/>
        <v/>
      </c>
      <c r="FD10" s="220">
        <f t="shared" si="169"/>
        <v>1</v>
      </c>
      <c r="FE10" s="54" t="str">
        <f t="shared" si="170"/>
        <v/>
      </c>
      <c r="FF10" s="54" t="str">
        <f t="shared" si="171"/>
        <v/>
      </c>
      <c r="FG10" s="54" t="str">
        <f t="shared" si="172"/>
        <v/>
      </c>
      <c r="FH10" s="54" t="str">
        <f t="shared" si="173"/>
        <v/>
      </c>
      <c r="FI10" s="220" t="str">
        <f>IF(B10=0,"",COUNTIF(FD$6:FD10,FD10))</f>
        <v/>
      </c>
      <c r="FJ10" s="54" t="str">
        <f t="shared" si="174"/>
        <v/>
      </c>
      <c r="FK10" s="221" t="str">
        <f t="shared" si="175"/>
        <v/>
      </c>
      <c r="FL10" s="54" t="str">
        <f t="shared" si="176"/>
        <v/>
      </c>
      <c r="FM10" s="54" t="str">
        <f t="shared" si="177"/>
        <v/>
      </c>
      <c r="FN10" s="54" t="str">
        <f t="shared" si="178"/>
        <v/>
      </c>
      <c r="FO10" s="54" t="str">
        <f t="shared" si="179"/>
        <v/>
      </c>
    </row>
    <row r="11" spans="1:171" ht="17.25">
      <c r="A11" s="214">
        <v>6</v>
      </c>
      <c r="B11" s="214">
        <f>COUNTIF('中間シート (2)'!M:M,行政集計シート※記入不要です!A11)</f>
        <v>0</v>
      </c>
      <c r="C11" s="222" t="str">
        <f>IF(OR(G11&lt;&gt;"",H11&lt;&gt;""),C10,"")</f>
        <v/>
      </c>
      <c r="D11" s="222" t="str">
        <f>IF(OR(G11&lt;&gt;"",H11&lt;&gt;""),D10,"")</f>
        <v/>
      </c>
      <c r="E11" s="222" t="str">
        <f>IF(OR(G11&lt;&gt;"",H11&lt;&gt;""),E10,"")</f>
        <v/>
      </c>
      <c r="F11" s="223"/>
      <c r="G11" s="216" t="str">
        <f>IFERROR(VLOOKUP($A11,'中間シート (2)'!$M$6:$AR$65,G$1,FALSE),"")</f>
        <v/>
      </c>
      <c r="H11" s="216" t="str">
        <f>IFERROR(VLOOKUP($A11,'中間シート (2)'!$M$6:$AR$65,H$1,FALSE),"")</f>
        <v/>
      </c>
      <c r="I11" s="216" t="str">
        <f>IFERROR(VLOOKUP($A11,'中間シート (2)'!$M$6:$AR$65,I$1,FALSE),"")</f>
        <v/>
      </c>
      <c r="J11" s="216" t="str">
        <f>IFERROR(VLOOKUP($A11,'中間シート (2)'!$M$6:$AR$65,J$1,FALSE),"")</f>
        <v/>
      </c>
      <c r="K11" s="216" t="str">
        <f>IFERROR(VLOOKUP($A11,'中間シート (2)'!$M$6:$AR$65,K$1,FALSE),"")</f>
        <v/>
      </c>
      <c r="L11" s="216" t="str">
        <f>IFERROR(VLOOKUP($A11,'中間シート (2)'!$M$6:$AR$65,L$1,FALSE),"")</f>
        <v/>
      </c>
      <c r="M11" s="216" t="str">
        <f>IFERROR(VLOOKUP($A11,'中間シート (2)'!$M$6:$AR$65,M$1,FALSE),"")</f>
        <v/>
      </c>
      <c r="N11" s="216" t="str">
        <f>IFERROR(VLOOKUP($A11,'中間シート (2)'!$M$6:$AR$65,N$1,FALSE),"")</f>
        <v/>
      </c>
      <c r="O11" s="216" t="str">
        <f>IFERROR(VLOOKUP($A11,'中間シート (2)'!$M$6:$AR$65,O$1,FALSE),"")</f>
        <v/>
      </c>
      <c r="P11" s="216" t="str">
        <f>IFERROR(VLOOKUP($A11,'中間シート (2)'!$M$6:$AR$65,P$1,FALSE),"")</f>
        <v/>
      </c>
      <c r="Q11" s="216" t="str">
        <f>IFERROR(VLOOKUP($A11,'中間シート (2)'!$M$6:$AR$65,Q$1,FALSE),"")</f>
        <v/>
      </c>
      <c r="R11" s="216" t="str">
        <f>IFERROR(VLOOKUP($A11,'中間シート (2)'!$M$6:$AR$65,R$1,FALSE),"")</f>
        <v/>
      </c>
      <c r="S11" s="216" t="str">
        <f>IFERROR(VLOOKUP($A11,'中間シート (2)'!$M$6:$AR$65,S$1,FALSE),"")</f>
        <v/>
      </c>
      <c r="T11" s="216" t="str">
        <f>IFERROR(VLOOKUP($A11,'中間シート (2)'!$M$6:$AR$65,T$1,FALSE),"")</f>
        <v/>
      </c>
      <c r="U11" s="216" t="str">
        <f>IFERROR(VLOOKUP($A11,'中間シート (2)'!$M$6:$AR$65,U$1,FALSE),"")</f>
        <v/>
      </c>
      <c r="V11" s="216"/>
      <c r="W11" s="216" t="str">
        <f>IFERROR(VLOOKUP($A11,'中間シート (2)'!$M$6:$AR$65,W$1,FALSE),"")</f>
        <v/>
      </c>
      <c r="X11" s="216" t="str">
        <f>IFERROR(VLOOKUP($A11,'中間シート (2)'!$M$6:$AR$65,X$1,FALSE),"")</f>
        <v/>
      </c>
      <c r="Y11" s="216" t="str">
        <f>IFERROR(VLOOKUP($A11,'中間シート (2)'!$M$6:$AR$65,Y$1,FALSE),"")</f>
        <v/>
      </c>
      <c r="Z11" s="216" t="str">
        <f>IFERROR(VLOOKUP($A11,'中間シート (2)'!$M$6:$AR$65,Z$1,FALSE),"")</f>
        <v/>
      </c>
      <c r="AA11" s="216" t="str">
        <f>IFERROR(VLOOKUP($A11,'中間シート (2)'!$M$6:$AR$65,AA$1,FALSE),"")</f>
        <v/>
      </c>
      <c r="AB11" s="216" t="str">
        <f>IFERROR(VLOOKUP($A11,'中間シート (2)'!$M$6:$AR$65,AB$1,FALSE),"")</f>
        <v/>
      </c>
      <c r="AC11" s="216" t="str">
        <f>IFERROR(VLOOKUP($A11,'中間シート (2)'!$M$6:$AR$65,AC$1,FALSE),"")</f>
        <v/>
      </c>
      <c r="AD11" s="216" t="str">
        <f>IFERROR(VLOOKUP($A11,'中間シート (2)'!$M$6:$AR$65,AD$1,FALSE),"")</f>
        <v/>
      </c>
      <c r="AE11" s="216"/>
      <c r="AF11" s="216"/>
      <c r="AG11" s="216"/>
      <c r="AH11" s="228" t="str">
        <f>IFERROR(VLOOKUP($A11,'中間シート (2)'!$M$6:$BC$67,AH$1,FALSE),"")</f>
        <v/>
      </c>
      <c r="AI11" s="228" t="str">
        <f>IFERROR(VLOOKUP($A11,'中間シート (2)'!$M$6:$BC$67,AI$1,FALSE),"")</f>
        <v/>
      </c>
      <c r="AJ11" s="228" t="str">
        <f>IFERROR(VLOOKUP($A11,'中間シート (2)'!$M$6:$BC$67,AJ$1,FALSE),"")</f>
        <v/>
      </c>
      <c r="AK11" s="228" t="str">
        <f>IFERROR(VLOOKUP($A11,'中間シート (2)'!$M$6:$BC$67,AK$1,FALSE),"")</f>
        <v/>
      </c>
      <c r="AL11" s="228" t="str">
        <f>IFERROR(VLOOKUP($A11,'中間シート (2)'!$M$6:$BC$67,AL$1,FALSE),"")</f>
        <v/>
      </c>
      <c r="AM11" s="228" t="str">
        <f>IFERROR(VLOOKUP($A11,'中間シート (2)'!$M$6:$BC$67,AM$1,FALSE),"")</f>
        <v/>
      </c>
      <c r="AN11" s="228" t="str">
        <f>IFERROR(VLOOKUP($A11,'中間シート (2)'!$M$6:$BC$67,AN$1,FALSE),"")</f>
        <v/>
      </c>
      <c r="AO11" s="228" t="str">
        <f>IFERROR(VLOOKUP($A11,'中間シート (2)'!$M$6:$BC$67,AO$1,FALSE),"")</f>
        <v/>
      </c>
      <c r="AR11" s="217"/>
      <c r="AS11" s="217"/>
      <c r="AT11" s="217"/>
      <c r="AU11" s="54">
        <f t="shared" si="5"/>
        <v>41</v>
      </c>
      <c r="AV11" s="54">
        <f t="shared" si="6"/>
        <v>41</v>
      </c>
      <c r="AW11" s="54" t="str">
        <f t="shared" si="59"/>
        <v/>
      </c>
      <c r="AX11" s="54" t="str">
        <f t="shared" si="60"/>
        <v/>
      </c>
      <c r="AY11" s="54" t="str">
        <f t="shared" si="61"/>
        <v/>
      </c>
      <c r="AZ11" s="54" t="str">
        <f t="shared" si="62"/>
        <v/>
      </c>
      <c r="BA11" s="54" t="str">
        <f t="shared" si="63"/>
        <v/>
      </c>
      <c r="BB11" s="54" t="str">
        <f ca="1">IF(AB11="","",IF(COUNTIF(エラー23シート!$G$5:$G$79, OFFSET(I11,IF(H11="",0,-H11+1),0)*100+OFFSET(X11,IF(H11="",0,-H11+1),0)*10+AB11)&gt;0,23,""))</f>
        <v/>
      </c>
      <c r="BC11" s="54" t="str">
        <f t="shared" si="64"/>
        <v/>
      </c>
      <c r="BD11" s="54" t="str">
        <f t="shared" si="65"/>
        <v/>
      </c>
      <c r="BE11" s="54" t="str">
        <f t="shared" si="66"/>
        <v/>
      </c>
      <c r="BF11" s="54" t="str">
        <f t="shared" si="67"/>
        <v/>
      </c>
      <c r="BG11" s="54" t="str">
        <f t="shared" si="68"/>
        <v/>
      </c>
      <c r="BH11" s="54" t="str">
        <f t="shared" si="69"/>
        <v/>
      </c>
      <c r="BI11" s="54" t="str">
        <f t="shared" si="70"/>
        <v/>
      </c>
      <c r="BJ11" s="54" t="str">
        <f t="shared" si="71"/>
        <v/>
      </c>
      <c r="BK11" s="54" t="str">
        <f t="shared" si="72"/>
        <v/>
      </c>
      <c r="BL11" s="54" t="str">
        <f t="shared" si="73"/>
        <v/>
      </c>
      <c r="BM11" s="54" t="str">
        <f t="shared" si="74"/>
        <v/>
      </c>
      <c r="BN11" s="54" t="str">
        <f t="shared" si="75"/>
        <v/>
      </c>
      <c r="BO11" s="54" t="str">
        <f t="shared" si="76"/>
        <v/>
      </c>
      <c r="BP11" s="54" t="str">
        <f t="shared" si="77"/>
        <v/>
      </c>
      <c r="BQ11" s="54" t="str">
        <f t="shared" si="78"/>
        <v/>
      </c>
      <c r="BR11" s="54" t="str">
        <f t="shared" si="79"/>
        <v/>
      </c>
      <c r="BS11" s="218" t="str">
        <f t="shared" si="80"/>
        <v/>
      </c>
      <c r="BT11" s="54" t="str">
        <f t="shared" si="81"/>
        <v/>
      </c>
      <c r="BU11" s="54" t="str">
        <f t="shared" si="82"/>
        <v/>
      </c>
      <c r="BV11" s="54" t="str">
        <f t="shared" si="83"/>
        <v/>
      </c>
      <c r="BW11" s="54" t="str">
        <f t="shared" si="84"/>
        <v/>
      </c>
      <c r="BX11" s="54" t="str">
        <f t="shared" si="85"/>
        <v/>
      </c>
      <c r="BY11" s="54" t="str">
        <f t="shared" si="86"/>
        <v/>
      </c>
      <c r="BZ11" s="54" t="str">
        <f t="shared" si="87"/>
        <v/>
      </c>
      <c r="CA11" s="54" t="str">
        <f t="shared" si="88"/>
        <v/>
      </c>
      <c r="CB11" s="54" t="str">
        <f t="shared" si="89"/>
        <v/>
      </c>
      <c r="CC11" s="54" t="str">
        <f t="shared" si="90"/>
        <v/>
      </c>
      <c r="CD11" s="54" t="str">
        <f t="shared" si="91"/>
        <v/>
      </c>
      <c r="CE11" s="54" t="str">
        <f t="shared" si="92"/>
        <v/>
      </c>
      <c r="CF11" s="54" t="str">
        <f t="shared" si="93"/>
        <v/>
      </c>
      <c r="CG11" s="54" t="str">
        <f t="shared" si="94"/>
        <v/>
      </c>
      <c r="CH11" s="54" t="str">
        <f t="shared" si="95"/>
        <v/>
      </c>
      <c r="CI11" s="54" t="str">
        <f t="shared" si="96"/>
        <v/>
      </c>
      <c r="CJ11" s="54" t="str">
        <f t="shared" si="97"/>
        <v/>
      </c>
      <c r="CK11" s="54" t="str">
        <f t="shared" si="98"/>
        <v/>
      </c>
      <c r="CL11" s="219" t="str">
        <f t="shared" si="99"/>
        <v/>
      </c>
      <c r="CM11" s="54" t="str">
        <f t="shared" si="100"/>
        <v/>
      </c>
      <c r="CN11" s="54" t="str">
        <f t="shared" si="101"/>
        <v/>
      </c>
      <c r="CO11" s="54" t="str">
        <f t="shared" si="102"/>
        <v/>
      </c>
      <c r="CP11" s="54" t="str">
        <f t="shared" si="103"/>
        <v/>
      </c>
      <c r="CQ11" s="54" t="str">
        <f t="shared" si="104"/>
        <v/>
      </c>
      <c r="CR11" s="54" t="str">
        <f t="shared" si="105"/>
        <v/>
      </c>
      <c r="CS11" s="54" t="str">
        <f t="shared" si="106"/>
        <v/>
      </c>
      <c r="CT11" s="54" t="str">
        <f t="shared" si="107"/>
        <v/>
      </c>
      <c r="CU11" s="54" t="str">
        <f t="shared" si="108"/>
        <v/>
      </c>
      <c r="CV11" s="220">
        <f t="shared" si="109"/>
        <v>0</v>
      </c>
      <c r="CW11" s="54" t="str">
        <f t="shared" si="110"/>
        <v/>
      </c>
      <c r="CX11" s="54" t="str">
        <f t="shared" si="111"/>
        <v/>
      </c>
      <c r="CY11" s="54" t="str">
        <f t="shared" si="112"/>
        <v/>
      </c>
      <c r="CZ11" s="54" t="str">
        <f t="shared" si="113"/>
        <v/>
      </c>
      <c r="DA11" s="54" t="str">
        <f t="shared" si="114"/>
        <v/>
      </c>
      <c r="DB11" s="54" t="str">
        <f t="shared" si="115"/>
        <v/>
      </c>
      <c r="DC11" s="54" t="str">
        <f t="shared" si="116"/>
        <v/>
      </c>
      <c r="DD11" s="54" t="str">
        <f t="shared" si="117"/>
        <v/>
      </c>
      <c r="DE11" s="54" t="str">
        <f t="shared" si="118"/>
        <v/>
      </c>
      <c r="DF11" s="54" t="str">
        <f t="shared" si="119"/>
        <v/>
      </c>
      <c r="DG11" s="54" t="str">
        <f t="shared" si="120"/>
        <v/>
      </c>
      <c r="DH11" s="54" t="str">
        <f t="shared" si="121"/>
        <v/>
      </c>
      <c r="DI11" s="54" t="str">
        <f t="shared" si="122"/>
        <v/>
      </c>
      <c r="DJ11" s="54" t="str">
        <f t="shared" si="123"/>
        <v/>
      </c>
      <c r="DK11" s="54" t="str">
        <f t="shared" si="124"/>
        <v/>
      </c>
      <c r="DL11" s="54" t="str">
        <f t="shared" si="125"/>
        <v/>
      </c>
      <c r="DM11" s="54" t="str">
        <f t="shared" si="126"/>
        <v/>
      </c>
      <c r="DN11" s="54" t="str">
        <f t="shared" si="127"/>
        <v/>
      </c>
      <c r="DO11" s="54" t="str">
        <f t="shared" si="128"/>
        <v/>
      </c>
      <c r="DP11" s="54" t="str">
        <f t="shared" si="129"/>
        <v/>
      </c>
      <c r="DQ11" s="54" t="str">
        <f t="shared" si="130"/>
        <v/>
      </c>
      <c r="DR11" s="54" t="str">
        <f t="shared" si="131"/>
        <v/>
      </c>
      <c r="DS11" s="54" t="str">
        <f t="shared" si="132"/>
        <v/>
      </c>
      <c r="DT11" s="54" t="str">
        <f t="shared" si="133"/>
        <v/>
      </c>
      <c r="DU11" s="54" t="str">
        <f t="shared" si="134"/>
        <v/>
      </c>
      <c r="DV11" s="54" t="str">
        <f t="shared" si="135"/>
        <v/>
      </c>
      <c r="DW11" s="54" t="str">
        <f t="shared" si="136"/>
        <v/>
      </c>
      <c r="DX11" s="54" t="str">
        <f t="shared" si="137"/>
        <v/>
      </c>
      <c r="DY11" s="54" t="str">
        <f t="shared" si="138"/>
        <v/>
      </c>
      <c r="DZ11" s="54" t="str">
        <f t="shared" si="139"/>
        <v/>
      </c>
      <c r="EA11" s="54" t="str">
        <f t="shared" si="140"/>
        <v/>
      </c>
      <c r="EB11" s="54" t="str">
        <f t="shared" si="141"/>
        <v/>
      </c>
      <c r="EC11" s="54" t="str">
        <f t="shared" si="142"/>
        <v/>
      </c>
      <c r="ED11" s="54" t="str">
        <f t="shared" si="143"/>
        <v/>
      </c>
      <c r="EE11" s="54" t="str">
        <f t="shared" si="144"/>
        <v/>
      </c>
      <c r="EF11" s="54" t="str">
        <f t="shared" si="145"/>
        <v/>
      </c>
      <c r="EG11" s="54" t="str">
        <f t="shared" si="146"/>
        <v/>
      </c>
      <c r="EH11" s="54" t="str">
        <f t="shared" si="147"/>
        <v/>
      </c>
      <c r="EI11" s="54" t="str">
        <f t="shared" si="148"/>
        <v/>
      </c>
      <c r="EJ11" s="54" t="str">
        <f t="shared" si="149"/>
        <v/>
      </c>
      <c r="EK11" s="54" t="str">
        <f t="shared" si="150"/>
        <v/>
      </c>
      <c r="EL11" s="54" t="str">
        <f t="shared" si="151"/>
        <v/>
      </c>
      <c r="EM11" s="54" t="str">
        <f t="shared" si="152"/>
        <v/>
      </c>
      <c r="EN11" s="54" t="str">
        <f t="shared" si="153"/>
        <v/>
      </c>
      <c r="EO11" s="54" t="str">
        <f t="shared" si="154"/>
        <v/>
      </c>
      <c r="EP11" s="54" t="str">
        <f t="shared" si="155"/>
        <v/>
      </c>
      <c r="EQ11" s="220" t="str">
        <f t="shared" ca="1" si="156"/>
        <v/>
      </c>
      <c r="ER11" s="220" t="str">
        <f t="shared" ca="1" si="157"/>
        <v/>
      </c>
      <c r="ES11" s="54" t="str">
        <f t="shared" ca="1" si="158"/>
        <v/>
      </c>
      <c r="ET11" s="54" t="str">
        <f t="shared" ca="1" si="159"/>
        <v/>
      </c>
      <c r="EU11" s="54" t="str">
        <f t="shared" ca="1" si="160"/>
        <v/>
      </c>
      <c r="EV11" s="54" t="str">
        <f t="shared" ca="1" si="161"/>
        <v/>
      </c>
      <c r="EW11" s="54" t="str">
        <f t="shared" ca="1" si="162"/>
        <v/>
      </c>
      <c r="EX11" s="54" t="str">
        <f t="shared" ca="1" si="163"/>
        <v/>
      </c>
      <c r="EY11" s="54" t="str">
        <f t="shared" ca="1" si="164"/>
        <v/>
      </c>
      <c r="EZ11" s="54" t="str">
        <f t="shared" ca="1" si="165"/>
        <v/>
      </c>
      <c r="FA11" s="54" t="str">
        <f t="shared" ca="1" si="166"/>
        <v/>
      </c>
      <c r="FB11" s="54" t="str">
        <f t="shared" ca="1" si="167"/>
        <v/>
      </c>
      <c r="FC11" s="54" t="str">
        <f t="shared" ca="1" si="168"/>
        <v/>
      </c>
      <c r="FD11" s="220">
        <f t="shared" si="169"/>
        <v>1</v>
      </c>
      <c r="FE11" s="54" t="str">
        <f t="shared" si="170"/>
        <v/>
      </c>
      <c r="FF11" s="54" t="str">
        <f t="shared" si="171"/>
        <v/>
      </c>
      <c r="FG11" s="54" t="str">
        <f t="shared" si="172"/>
        <v/>
      </c>
      <c r="FH11" s="54" t="str">
        <f t="shared" si="173"/>
        <v/>
      </c>
      <c r="FI11" s="220" t="str">
        <f>IF(B11=0,"",COUNTIF(FD$6:FD11,FD11))</f>
        <v/>
      </c>
      <c r="FJ11" s="54" t="str">
        <f t="shared" si="174"/>
        <v/>
      </c>
      <c r="FK11" s="221" t="str">
        <f t="shared" si="175"/>
        <v/>
      </c>
      <c r="FL11" s="54" t="str">
        <f t="shared" si="176"/>
        <v/>
      </c>
      <c r="FM11" s="54" t="str">
        <f t="shared" si="177"/>
        <v/>
      </c>
      <c r="FN11" s="54" t="str">
        <f t="shared" si="178"/>
        <v/>
      </c>
      <c r="FO11" s="54" t="str">
        <f t="shared" si="179"/>
        <v/>
      </c>
    </row>
    <row r="12" spans="1:171" ht="17.25">
      <c r="A12" s="214">
        <v>7</v>
      </c>
      <c r="B12" s="214">
        <f>COUNTIF('中間シート (2)'!M:M,行政集計シート※記入不要です!A12)</f>
        <v>0</v>
      </c>
      <c r="C12" s="222" t="str">
        <f t="shared" ref="C12:C40" si="180">IF(OR(G12&lt;&gt;"",H12&lt;&gt;""),C11,"")</f>
        <v/>
      </c>
      <c r="D12" s="222" t="str">
        <f t="shared" ref="D12:D40" si="181">IF(OR(G12&lt;&gt;"",H12&lt;&gt;""),D11,"")</f>
        <v/>
      </c>
      <c r="E12" s="222" t="str">
        <f t="shared" ref="E12:E65" si="182">IF(OR(G12&lt;&gt;"",H12&lt;&gt;""),E11,"")</f>
        <v/>
      </c>
      <c r="F12" s="223"/>
      <c r="G12" s="216" t="str">
        <f>IFERROR(VLOOKUP($A12,'中間シート (2)'!$M$6:$AR$65,G$1,FALSE),"")</f>
        <v/>
      </c>
      <c r="H12" s="216" t="str">
        <f>IFERROR(VLOOKUP($A12,'中間シート (2)'!$M$6:$AR$65,H$1,FALSE),"")</f>
        <v/>
      </c>
      <c r="I12" s="216" t="str">
        <f>IFERROR(VLOOKUP($A12,'中間シート (2)'!$M$6:$AR$65,I$1,FALSE),"")</f>
        <v/>
      </c>
      <c r="J12" s="216" t="str">
        <f>IFERROR(VLOOKUP($A12,'中間シート (2)'!$M$6:$AR$65,J$1,FALSE),"")</f>
        <v/>
      </c>
      <c r="K12" s="216" t="str">
        <f>IFERROR(VLOOKUP($A12,'中間シート (2)'!$M$6:$AR$65,K$1,FALSE),"")</f>
        <v/>
      </c>
      <c r="L12" s="216" t="str">
        <f>IFERROR(VLOOKUP($A12,'中間シート (2)'!$M$6:$AR$65,L$1,FALSE),"")</f>
        <v/>
      </c>
      <c r="M12" s="216" t="str">
        <f>IFERROR(VLOOKUP($A12,'中間シート (2)'!$M$6:$AR$65,M$1,FALSE),"")</f>
        <v/>
      </c>
      <c r="N12" s="216" t="str">
        <f>IFERROR(VLOOKUP($A12,'中間シート (2)'!$M$6:$AR$65,N$1,FALSE),"")</f>
        <v/>
      </c>
      <c r="O12" s="216" t="str">
        <f>IFERROR(VLOOKUP($A12,'中間シート (2)'!$M$6:$AR$65,O$1,FALSE),"")</f>
        <v/>
      </c>
      <c r="P12" s="216" t="str">
        <f>IFERROR(VLOOKUP($A12,'中間シート (2)'!$M$6:$AR$65,P$1,FALSE),"")</f>
        <v/>
      </c>
      <c r="Q12" s="216" t="str">
        <f>IFERROR(VLOOKUP($A12,'中間シート (2)'!$M$6:$AR$65,Q$1,FALSE),"")</f>
        <v/>
      </c>
      <c r="R12" s="216" t="str">
        <f>IFERROR(VLOOKUP($A12,'中間シート (2)'!$M$6:$AR$65,R$1,FALSE),"")</f>
        <v/>
      </c>
      <c r="S12" s="216" t="str">
        <f>IFERROR(VLOOKUP($A12,'中間シート (2)'!$M$6:$AR$65,S$1,FALSE),"")</f>
        <v/>
      </c>
      <c r="T12" s="216" t="str">
        <f>IFERROR(VLOOKUP($A12,'中間シート (2)'!$M$6:$AR$65,T$1,FALSE),"")</f>
        <v/>
      </c>
      <c r="U12" s="216" t="str">
        <f>IFERROR(VLOOKUP($A12,'中間シート (2)'!$M$6:$AR$65,U$1,FALSE),"")</f>
        <v/>
      </c>
      <c r="V12" s="216"/>
      <c r="W12" s="216" t="str">
        <f>IFERROR(VLOOKUP($A12,'中間シート (2)'!$M$6:$AR$65,W$1,FALSE),"")</f>
        <v/>
      </c>
      <c r="X12" s="216" t="str">
        <f>IFERROR(VLOOKUP($A12,'中間シート (2)'!$M$6:$AR$65,X$1,FALSE),"")</f>
        <v/>
      </c>
      <c r="Y12" s="216" t="str">
        <f>IFERROR(VLOOKUP($A12,'中間シート (2)'!$M$6:$AR$65,Y$1,FALSE),"")</f>
        <v/>
      </c>
      <c r="Z12" s="216" t="str">
        <f>IFERROR(VLOOKUP($A12,'中間シート (2)'!$M$6:$AR$65,Z$1,FALSE),"")</f>
        <v/>
      </c>
      <c r="AA12" s="216" t="str">
        <f>IFERROR(VLOOKUP($A12,'中間シート (2)'!$M$6:$AR$65,AA$1,FALSE),"")</f>
        <v/>
      </c>
      <c r="AB12" s="216" t="str">
        <f>IFERROR(VLOOKUP($A12,'中間シート (2)'!$M$6:$AR$65,AB$1,FALSE),"")</f>
        <v/>
      </c>
      <c r="AC12" s="216" t="str">
        <f>IFERROR(VLOOKUP($A12,'中間シート (2)'!$M$6:$AR$65,AC$1,FALSE),"")</f>
        <v/>
      </c>
      <c r="AD12" s="216" t="str">
        <f>IFERROR(VLOOKUP($A12,'中間シート (2)'!$M$6:$AR$65,AD$1,FALSE),"")</f>
        <v/>
      </c>
      <c r="AE12" s="216"/>
      <c r="AF12" s="216"/>
      <c r="AG12" s="216"/>
      <c r="AH12" s="228" t="str">
        <f>IFERROR(VLOOKUP($A12,'中間シート (2)'!$M$6:$BC$67,AH$1,FALSE),"")</f>
        <v/>
      </c>
      <c r="AI12" s="228" t="str">
        <f>IFERROR(VLOOKUP($A12,'中間シート (2)'!$M$6:$BC$67,AI$1,FALSE),"")</f>
        <v/>
      </c>
      <c r="AJ12" s="228" t="str">
        <f>IFERROR(VLOOKUP($A12,'中間シート (2)'!$M$6:$BC$67,AJ$1,FALSE),"")</f>
        <v/>
      </c>
      <c r="AK12" s="228" t="str">
        <f>IFERROR(VLOOKUP($A12,'中間シート (2)'!$M$6:$BC$67,AK$1,FALSE),"")</f>
        <v/>
      </c>
      <c r="AL12" s="228" t="str">
        <f>IFERROR(VLOOKUP($A12,'中間シート (2)'!$M$6:$BC$67,AL$1,FALSE),"")</f>
        <v/>
      </c>
      <c r="AM12" s="228" t="str">
        <f>IFERROR(VLOOKUP($A12,'中間シート (2)'!$M$6:$BC$67,AM$1,FALSE),"")</f>
        <v/>
      </c>
      <c r="AN12" s="228" t="str">
        <f>IFERROR(VLOOKUP($A12,'中間シート (2)'!$M$6:$BC$67,AN$1,FALSE),"")</f>
        <v/>
      </c>
      <c r="AO12" s="228" t="str">
        <f>IFERROR(VLOOKUP($A12,'中間シート (2)'!$M$6:$BC$67,AO$1,FALSE),"")</f>
        <v/>
      </c>
      <c r="AR12" s="217"/>
      <c r="AS12" s="217"/>
      <c r="AT12" s="217"/>
      <c r="AU12" s="54">
        <f t="shared" si="5"/>
        <v>41</v>
      </c>
      <c r="AV12" s="54">
        <f t="shared" si="6"/>
        <v>41</v>
      </c>
      <c r="AW12" s="54" t="str">
        <f t="shared" si="59"/>
        <v/>
      </c>
      <c r="AX12" s="54" t="str">
        <f t="shared" si="60"/>
        <v/>
      </c>
      <c r="AY12" s="54" t="str">
        <f t="shared" si="61"/>
        <v/>
      </c>
      <c r="AZ12" s="54" t="str">
        <f t="shared" si="62"/>
        <v/>
      </c>
      <c r="BA12" s="54" t="str">
        <f t="shared" si="63"/>
        <v/>
      </c>
      <c r="BB12" s="54" t="str">
        <f ca="1">IF(AB12="","",IF(COUNTIF(エラー23シート!$G$5:$G$79, OFFSET(I12,IF(H12="",0,-H12+1),0)*100+OFFSET(X12,IF(H12="",0,-H12+1),0)*10+AB12)&gt;0,23,""))</f>
        <v/>
      </c>
      <c r="BC12" s="54" t="str">
        <f t="shared" si="64"/>
        <v/>
      </c>
      <c r="BD12" s="54" t="str">
        <f t="shared" si="65"/>
        <v/>
      </c>
      <c r="BE12" s="54" t="str">
        <f t="shared" si="66"/>
        <v/>
      </c>
      <c r="BF12" s="54" t="str">
        <f t="shared" si="67"/>
        <v/>
      </c>
      <c r="BG12" s="54" t="str">
        <f t="shared" si="68"/>
        <v/>
      </c>
      <c r="BH12" s="54" t="str">
        <f t="shared" si="69"/>
        <v/>
      </c>
      <c r="BI12" s="54" t="str">
        <f t="shared" si="70"/>
        <v/>
      </c>
      <c r="BJ12" s="54" t="str">
        <f t="shared" si="71"/>
        <v/>
      </c>
      <c r="BK12" s="54" t="str">
        <f t="shared" si="72"/>
        <v/>
      </c>
      <c r="BL12" s="54" t="str">
        <f t="shared" si="73"/>
        <v/>
      </c>
      <c r="BM12" s="54" t="str">
        <f t="shared" si="74"/>
        <v/>
      </c>
      <c r="BN12" s="54" t="str">
        <f t="shared" si="75"/>
        <v/>
      </c>
      <c r="BO12" s="54" t="str">
        <f t="shared" si="76"/>
        <v/>
      </c>
      <c r="BP12" s="54" t="str">
        <f t="shared" si="77"/>
        <v/>
      </c>
      <c r="BQ12" s="54" t="str">
        <f t="shared" si="78"/>
        <v/>
      </c>
      <c r="BR12" s="54" t="str">
        <f t="shared" si="79"/>
        <v/>
      </c>
      <c r="BS12" s="218" t="str">
        <f t="shared" si="80"/>
        <v/>
      </c>
      <c r="BT12" s="54" t="str">
        <f t="shared" si="81"/>
        <v/>
      </c>
      <c r="BU12" s="54" t="str">
        <f t="shared" si="82"/>
        <v/>
      </c>
      <c r="BV12" s="54" t="str">
        <f t="shared" si="83"/>
        <v/>
      </c>
      <c r="BW12" s="54" t="str">
        <f t="shared" si="84"/>
        <v/>
      </c>
      <c r="BX12" s="54" t="str">
        <f t="shared" si="85"/>
        <v/>
      </c>
      <c r="BY12" s="54" t="str">
        <f t="shared" si="86"/>
        <v/>
      </c>
      <c r="BZ12" s="54" t="str">
        <f t="shared" si="87"/>
        <v/>
      </c>
      <c r="CA12" s="54" t="str">
        <f t="shared" si="88"/>
        <v/>
      </c>
      <c r="CB12" s="54" t="str">
        <f t="shared" si="89"/>
        <v/>
      </c>
      <c r="CC12" s="54" t="str">
        <f t="shared" si="90"/>
        <v/>
      </c>
      <c r="CD12" s="54" t="str">
        <f t="shared" si="91"/>
        <v/>
      </c>
      <c r="CE12" s="54" t="str">
        <f t="shared" si="92"/>
        <v/>
      </c>
      <c r="CF12" s="54" t="str">
        <f t="shared" si="93"/>
        <v/>
      </c>
      <c r="CG12" s="54" t="str">
        <f t="shared" si="94"/>
        <v/>
      </c>
      <c r="CH12" s="54" t="str">
        <f t="shared" si="95"/>
        <v/>
      </c>
      <c r="CI12" s="54" t="str">
        <f t="shared" si="96"/>
        <v/>
      </c>
      <c r="CJ12" s="54" t="str">
        <f t="shared" si="97"/>
        <v/>
      </c>
      <c r="CK12" s="54" t="str">
        <f t="shared" si="98"/>
        <v/>
      </c>
      <c r="CL12" s="219" t="str">
        <f t="shared" si="99"/>
        <v/>
      </c>
      <c r="CM12" s="54" t="str">
        <f t="shared" si="100"/>
        <v/>
      </c>
      <c r="CN12" s="54" t="str">
        <f t="shared" si="101"/>
        <v/>
      </c>
      <c r="CO12" s="54" t="str">
        <f t="shared" si="102"/>
        <v/>
      </c>
      <c r="CP12" s="54" t="str">
        <f t="shared" si="103"/>
        <v/>
      </c>
      <c r="CQ12" s="54" t="str">
        <f t="shared" si="104"/>
        <v/>
      </c>
      <c r="CR12" s="54" t="str">
        <f t="shared" si="105"/>
        <v/>
      </c>
      <c r="CS12" s="54" t="str">
        <f t="shared" si="106"/>
        <v/>
      </c>
      <c r="CT12" s="54" t="str">
        <f t="shared" si="107"/>
        <v/>
      </c>
      <c r="CU12" s="54" t="str">
        <f t="shared" si="108"/>
        <v/>
      </c>
      <c r="CV12" s="220">
        <f t="shared" si="109"/>
        <v>0</v>
      </c>
      <c r="CW12" s="54" t="str">
        <f t="shared" si="110"/>
        <v/>
      </c>
      <c r="CX12" s="54" t="str">
        <f t="shared" si="111"/>
        <v/>
      </c>
      <c r="CY12" s="54" t="str">
        <f t="shared" si="112"/>
        <v/>
      </c>
      <c r="CZ12" s="54" t="str">
        <f t="shared" si="113"/>
        <v/>
      </c>
      <c r="DA12" s="54" t="str">
        <f t="shared" si="114"/>
        <v/>
      </c>
      <c r="DB12" s="54" t="str">
        <f t="shared" si="115"/>
        <v/>
      </c>
      <c r="DC12" s="54" t="str">
        <f t="shared" si="116"/>
        <v/>
      </c>
      <c r="DD12" s="54" t="str">
        <f t="shared" si="117"/>
        <v/>
      </c>
      <c r="DE12" s="54" t="str">
        <f t="shared" si="118"/>
        <v/>
      </c>
      <c r="DF12" s="54" t="str">
        <f t="shared" si="119"/>
        <v/>
      </c>
      <c r="DG12" s="54" t="str">
        <f t="shared" si="120"/>
        <v/>
      </c>
      <c r="DH12" s="54" t="str">
        <f t="shared" si="121"/>
        <v/>
      </c>
      <c r="DI12" s="54" t="str">
        <f t="shared" si="122"/>
        <v/>
      </c>
      <c r="DJ12" s="54" t="str">
        <f t="shared" si="123"/>
        <v/>
      </c>
      <c r="DK12" s="54" t="str">
        <f t="shared" si="124"/>
        <v/>
      </c>
      <c r="DL12" s="54" t="str">
        <f t="shared" si="125"/>
        <v/>
      </c>
      <c r="DM12" s="54" t="str">
        <f t="shared" si="126"/>
        <v/>
      </c>
      <c r="DN12" s="54" t="str">
        <f t="shared" si="127"/>
        <v/>
      </c>
      <c r="DO12" s="54" t="str">
        <f t="shared" si="128"/>
        <v/>
      </c>
      <c r="DP12" s="54" t="str">
        <f t="shared" si="129"/>
        <v/>
      </c>
      <c r="DQ12" s="54" t="str">
        <f t="shared" si="130"/>
        <v/>
      </c>
      <c r="DR12" s="54" t="str">
        <f t="shared" si="131"/>
        <v/>
      </c>
      <c r="DS12" s="54" t="str">
        <f t="shared" si="132"/>
        <v/>
      </c>
      <c r="DT12" s="54" t="str">
        <f t="shared" si="133"/>
        <v/>
      </c>
      <c r="DU12" s="54" t="str">
        <f t="shared" si="134"/>
        <v/>
      </c>
      <c r="DV12" s="54" t="str">
        <f t="shared" si="135"/>
        <v/>
      </c>
      <c r="DW12" s="54" t="str">
        <f t="shared" si="136"/>
        <v/>
      </c>
      <c r="DX12" s="54" t="str">
        <f t="shared" si="137"/>
        <v/>
      </c>
      <c r="DY12" s="54" t="str">
        <f t="shared" si="138"/>
        <v/>
      </c>
      <c r="DZ12" s="54" t="str">
        <f t="shared" si="139"/>
        <v/>
      </c>
      <c r="EA12" s="54" t="str">
        <f t="shared" si="140"/>
        <v/>
      </c>
      <c r="EB12" s="54" t="str">
        <f t="shared" si="141"/>
        <v/>
      </c>
      <c r="EC12" s="54" t="str">
        <f t="shared" si="142"/>
        <v/>
      </c>
      <c r="ED12" s="54" t="str">
        <f t="shared" si="143"/>
        <v/>
      </c>
      <c r="EE12" s="54" t="str">
        <f t="shared" si="144"/>
        <v/>
      </c>
      <c r="EF12" s="54" t="str">
        <f t="shared" si="145"/>
        <v/>
      </c>
      <c r="EG12" s="54" t="str">
        <f t="shared" si="146"/>
        <v/>
      </c>
      <c r="EH12" s="54" t="str">
        <f t="shared" si="147"/>
        <v/>
      </c>
      <c r="EI12" s="54" t="str">
        <f t="shared" si="148"/>
        <v/>
      </c>
      <c r="EJ12" s="54" t="str">
        <f t="shared" si="149"/>
        <v/>
      </c>
      <c r="EK12" s="54" t="str">
        <f t="shared" si="150"/>
        <v/>
      </c>
      <c r="EL12" s="54" t="str">
        <f t="shared" si="151"/>
        <v/>
      </c>
      <c r="EM12" s="54" t="str">
        <f t="shared" si="152"/>
        <v/>
      </c>
      <c r="EN12" s="54" t="str">
        <f t="shared" si="153"/>
        <v/>
      </c>
      <c r="EO12" s="54" t="str">
        <f t="shared" si="154"/>
        <v/>
      </c>
      <c r="EP12" s="54" t="str">
        <f t="shared" si="155"/>
        <v/>
      </c>
      <c r="EQ12" s="220" t="str">
        <f t="shared" ca="1" si="156"/>
        <v/>
      </c>
      <c r="ER12" s="220" t="str">
        <f t="shared" ca="1" si="157"/>
        <v/>
      </c>
      <c r="ES12" s="54" t="str">
        <f t="shared" ca="1" si="158"/>
        <v/>
      </c>
      <c r="ET12" s="54" t="str">
        <f t="shared" ca="1" si="159"/>
        <v/>
      </c>
      <c r="EU12" s="54" t="str">
        <f t="shared" ca="1" si="160"/>
        <v/>
      </c>
      <c r="EV12" s="54" t="str">
        <f t="shared" ca="1" si="161"/>
        <v/>
      </c>
      <c r="EW12" s="54" t="str">
        <f t="shared" ca="1" si="162"/>
        <v/>
      </c>
      <c r="EX12" s="54" t="str">
        <f t="shared" ca="1" si="163"/>
        <v/>
      </c>
      <c r="EY12" s="54" t="str">
        <f t="shared" ca="1" si="164"/>
        <v/>
      </c>
      <c r="EZ12" s="54" t="str">
        <f t="shared" ca="1" si="165"/>
        <v/>
      </c>
      <c r="FA12" s="54" t="str">
        <f t="shared" ca="1" si="166"/>
        <v/>
      </c>
      <c r="FB12" s="54" t="str">
        <f t="shared" ca="1" si="167"/>
        <v/>
      </c>
      <c r="FC12" s="54" t="str">
        <f t="shared" ca="1" si="168"/>
        <v/>
      </c>
      <c r="FD12" s="220">
        <f t="shared" si="169"/>
        <v>1</v>
      </c>
      <c r="FE12" s="54" t="str">
        <f t="shared" si="170"/>
        <v/>
      </c>
      <c r="FF12" s="54" t="str">
        <f t="shared" si="171"/>
        <v/>
      </c>
      <c r="FG12" s="54" t="str">
        <f t="shared" si="172"/>
        <v/>
      </c>
      <c r="FH12" s="54" t="str">
        <f t="shared" si="173"/>
        <v/>
      </c>
      <c r="FI12" s="220" t="str">
        <f>IF(B12=0,"",COUNTIF(FD$6:FD12,FD12))</f>
        <v/>
      </c>
      <c r="FJ12" s="54" t="str">
        <f t="shared" si="174"/>
        <v/>
      </c>
      <c r="FK12" s="221" t="str">
        <f t="shared" si="175"/>
        <v/>
      </c>
      <c r="FL12" s="54" t="str">
        <f t="shared" si="176"/>
        <v/>
      </c>
      <c r="FM12" s="54" t="str">
        <f t="shared" si="177"/>
        <v/>
      </c>
      <c r="FN12" s="54" t="str">
        <f t="shared" si="178"/>
        <v/>
      </c>
      <c r="FO12" s="54" t="str">
        <f t="shared" si="179"/>
        <v/>
      </c>
    </row>
    <row r="13" spans="1:171" ht="17.25">
      <c r="A13" s="214">
        <v>8</v>
      </c>
      <c r="B13" s="214">
        <f>COUNTIF('中間シート (2)'!M:M,行政集計シート※記入不要です!A13)</f>
        <v>0</v>
      </c>
      <c r="C13" s="222" t="str">
        <f t="shared" si="180"/>
        <v/>
      </c>
      <c r="D13" s="222" t="str">
        <f t="shared" si="181"/>
        <v/>
      </c>
      <c r="E13" s="222" t="str">
        <f t="shared" si="182"/>
        <v/>
      </c>
      <c r="F13" s="223"/>
      <c r="G13" s="216" t="str">
        <f>IFERROR(VLOOKUP($A13,'中間シート (2)'!$M$6:$AR$65,G$1,FALSE),"")</f>
        <v/>
      </c>
      <c r="H13" s="216" t="str">
        <f>IFERROR(VLOOKUP($A13,'中間シート (2)'!$M$6:$AR$65,H$1,FALSE),"")</f>
        <v/>
      </c>
      <c r="I13" s="216" t="str">
        <f>IFERROR(VLOOKUP($A13,'中間シート (2)'!$M$6:$AR$65,I$1,FALSE),"")</f>
        <v/>
      </c>
      <c r="J13" s="216" t="str">
        <f>IFERROR(VLOOKUP($A13,'中間シート (2)'!$M$6:$AR$65,J$1,FALSE),"")</f>
        <v/>
      </c>
      <c r="K13" s="216" t="str">
        <f>IFERROR(VLOOKUP($A13,'中間シート (2)'!$M$6:$AR$65,K$1,FALSE),"")</f>
        <v/>
      </c>
      <c r="L13" s="216" t="str">
        <f>IFERROR(VLOOKUP($A13,'中間シート (2)'!$M$6:$AR$65,L$1,FALSE),"")</f>
        <v/>
      </c>
      <c r="M13" s="216" t="str">
        <f>IFERROR(VLOOKUP($A13,'中間シート (2)'!$M$6:$AR$65,M$1,FALSE),"")</f>
        <v/>
      </c>
      <c r="N13" s="216" t="str">
        <f>IFERROR(VLOOKUP($A13,'中間シート (2)'!$M$6:$AR$65,N$1,FALSE),"")</f>
        <v/>
      </c>
      <c r="O13" s="216" t="str">
        <f>IFERROR(VLOOKUP($A13,'中間シート (2)'!$M$6:$AR$65,O$1,FALSE),"")</f>
        <v/>
      </c>
      <c r="P13" s="216" t="str">
        <f>IFERROR(VLOOKUP($A13,'中間シート (2)'!$M$6:$AR$65,P$1,FALSE),"")</f>
        <v/>
      </c>
      <c r="Q13" s="216" t="str">
        <f>IFERROR(VLOOKUP($A13,'中間シート (2)'!$M$6:$AR$65,Q$1,FALSE),"")</f>
        <v/>
      </c>
      <c r="R13" s="216" t="str">
        <f>IFERROR(VLOOKUP($A13,'中間シート (2)'!$M$6:$AR$65,R$1,FALSE),"")</f>
        <v/>
      </c>
      <c r="S13" s="216" t="str">
        <f>IFERROR(VLOOKUP($A13,'中間シート (2)'!$M$6:$AR$65,S$1,FALSE),"")</f>
        <v/>
      </c>
      <c r="T13" s="216" t="str">
        <f>IFERROR(VLOOKUP($A13,'中間シート (2)'!$M$6:$AR$65,T$1,FALSE),"")</f>
        <v/>
      </c>
      <c r="U13" s="216" t="str">
        <f>IFERROR(VLOOKUP($A13,'中間シート (2)'!$M$6:$AR$65,U$1,FALSE),"")</f>
        <v/>
      </c>
      <c r="V13" s="216"/>
      <c r="W13" s="216" t="str">
        <f>IFERROR(VLOOKUP($A13,'中間シート (2)'!$M$6:$AR$65,W$1,FALSE),"")</f>
        <v/>
      </c>
      <c r="X13" s="216" t="str">
        <f>IFERROR(VLOOKUP($A13,'中間シート (2)'!$M$6:$AR$65,X$1,FALSE),"")</f>
        <v/>
      </c>
      <c r="Y13" s="216" t="str">
        <f>IFERROR(VLOOKUP($A13,'中間シート (2)'!$M$6:$AR$65,Y$1,FALSE),"")</f>
        <v/>
      </c>
      <c r="Z13" s="216" t="str">
        <f>IFERROR(VLOOKUP($A13,'中間シート (2)'!$M$6:$AR$65,Z$1,FALSE),"")</f>
        <v/>
      </c>
      <c r="AA13" s="216" t="str">
        <f>IFERROR(VLOOKUP($A13,'中間シート (2)'!$M$6:$AR$65,AA$1,FALSE),"")</f>
        <v/>
      </c>
      <c r="AB13" s="216" t="str">
        <f>IFERROR(VLOOKUP($A13,'中間シート (2)'!$M$6:$AR$65,AB$1,FALSE),"")</f>
        <v/>
      </c>
      <c r="AC13" s="216" t="str">
        <f>IFERROR(VLOOKUP($A13,'中間シート (2)'!$M$6:$AR$65,AC$1,FALSE),"")</f>
        <v/>
      </c>
      <c r="AD13" s="216" t="str">
        <f>IFERROR(VLOOKUP($A13,'中間シート (2)'!$M$6:$AR$65,AD$1,FALSE),"")</f>
        <v/>
      </c>
      <c r="AE13" s="216"/>
      <c r="AF13" s="216"/>
      <c r="AG13" s="216"/>
      <c r="AH13" s="228" t="str">
        <f>IFERROR(VLOOKUP($A13,'中間シート (2)'!$M$6:$BC$67,AH$1,FALSE),"")</f>
        <v/>
      </c>
      <c r="AI13" s="228" t="str">
        <f>IFERROR(VLOOKUP($A13,'中間シート (2)'!$M$6:$BC$67,AI$1,FALSE),"")</f>
        <v/>
      </c>
      <c r="AJ13" s="228" t="str">
        <f>IFERROR(VLOOKUP($A13,'中間シート (2)'!$M$6:$BC$67,AJ$1,FALSE),"")</f>
        <v/>
      </c>
      <c r="AK13" s="228" t="str">
        <f>IFERROR(VLOOKUP($A13,'中間シート (2)'!$M$6:$BC$67,AK$1,FALSE),"")</f>
        <v/>
      </c>
      <c r="AL13" s="228" t="str">
        <f>IFERROR(VLOOKUP($A13,'中間シート (2)'!$M$6:$BC$67,AL$1,FALSE),"")</f>
        <v/>
      </c>
      <c r="AM13" s="228" t="str">
        <f>IFERROR(VLOOKUP($A13,'中間シート (2)'!$M$6:$BC$67,AM$1,FALSE),"")</f>
        <v/>
      </c>
      <c r="AN13" s="228" t="str">
        <f>IFERROR(VLOOKUP($A13,'中間シート (2)'!$M$6:$BC$67,AN$1,FALSE),"")</f>
        <v/>
      </c>
      <c r="AO13" s="228" t="str">
        <f>IFERROR(VLOOKUP($A13,'中間シート (2)'!$M$6:$BC$67,AO$1,FALSE),"")</f>
        <v/>
      </c>
      <c r="AR13" s="217"/>
      <c r="AS13" s="217"/>
      <c r="AT13" s="217"/>
      <c r="AU13" s="54">
        <f t="shared" si="5"/>
        <v>41</v>
      </c>
      <c r="AV13" s="54">
        <f t="shared" si="6"/>
        <v>41</v>
      </c>
      <c r="AW13" s="54" t="str">
        <f t="shared" si="59"/>
        <v/>
      </c>
      <c r="AX13" s="54" t="str">
        <f t="shared" si="60"/>
        <v/>
      </c>
      <c r="AY13" s="54" t="str">
        <f t="shared" si="61"/>
        <v/>
      </c>
      <c r="AZ13" s="54" t="str">
        <f t="shared" si="62"/>
        <v/>
      </c>
      <c r="BA13" s="54" t="str">
        <f t="shared" si="63"/>
        <v/>
      </c>
      <c r="BB13" s="54" t="str">
        <f ca="1">IF(AB13="","",IF(COUNTIF(エラー23シート!$G$5:$G$79, OFFSET(I13,IF(H13="",0,-H13+1),0)*100+OFFSET(X13,IF(H13="",0,-H13+1),0)*10+AB13)&gt;0,23,""))</f>
        <v/>
      </c>
      <c r="BC13" s="54" t="str">
        <f t="shared" si="64"/>
        <v/>
      </c>
      <c r="BD13" s="54" t="str">
        <f t="shared" si="65"/>
        <v/>
      </c>
      <c r="BE13" s="54" t="str">
        <f t="shared" si="66"/>
        <v/>
      </c>
      <c r="BF13" s="54" t="str">
        <f t="shared" si="67"/>
        <v/>
      </c>
      <c r="BG13" s="54" t="str">
        <f t="shared" si="68"/>
        <v/>
      </c>
      <c r="BH13" s="54" t="str">
        <f t="shared" si="69"/>
        <v/>
      </c>
      <c r="BI13" s="54" t="str">
        <f t="shared" si="70"/>
        <v/>
      </c>
      <c r="BJ13" s="54" t="str">
        <f t="shared" si="71"/>
        <v/>
      </c>
      <c r="BK13" s="54" t="str">
        <f t="shared" si="72"/>
        <v/>
      </c>
      <c r="BL13" s="54" t="str">
        <f t="shared" si="73"/>
        <v/>
      </c>
      <c r="BM13" s="54" t="str">
        <f t="shared" si="74"/>
        <v/>
      </c>
      <c r="BN13" s="54" t="str">
        <f t="shared" si="75"/>
        <v/>
      </c>
      <c r="BO13" s="54" t="str">
        <f t="shared" si="76"/>
        <v/>
      </c>
      <c r="BP13" s="54" t="str">
        <f t="shared" si="77"/>
        <v/>
      </c>
      <c r="BQ13" s="54" t="str">
        <f t="shared" si="78"/>
        <v/>
      </c>
      <c r="BR13" s="54" t="str">
        <f t="shared" si="79"/>
        <v/>
      </c>
      <c r="BS13" s="218" t="str">
        <f t="shared" si="80"/>
        <v/>
      </c>
      <c r="BT13" s="54" t="str">
        <f t="shared" si="81"/>
        <v/>
      </c>
      <c r="BU13" s="54" t="str">
        <f t="shared" si="82"/>
        <v/>
      </c>
      <c r="BV13" s="54" t="str">
        <f t="shared" si="83"/>
        <v/>
      </c>
      <c r="BW13" s="54" t="str">
        <f t="shared" si="84"/>
        <v/>
      </c>
      <c r="BX13" s="54" t="str">
        <f t="shared" si="85"/>
        <v/>
      </c>
      <c r="BY13" s="54" t="str">
        <f t="shared" si="86"/>
        <v/>
      </c>
      <c r="BZ13" s="54" t="str">
        <f t="shared" si="87"/>
        <v/>
      </c>
      <c r="CA13" s="54" t="str">
        <f t="shared" si="88"/>
        <v/>
      </c>
      <c r="CB13" s="54" t="str">
        <f t="shared" si="89"/>
        <v/>
      </c>
      <c r="CC13" s="54" t="str">
        <f t="shared" si="90"/>
        <v/>
      </c>
      <c r="CD13" s="54" t="str">
        <f t="shared" si="91"/>
        <v/>
      </c>
      <c r="CE13" s="54" t="str">
        <f t="shared" si="92"/>
        <v/>
      </c>
      <c r="CF13" s="54" t="str">
        <f t="shared" si="93"/>
        <v/>
      </c>
      <c r="CG13" s="54" t="str">
        <f t="shared" si="94"/>
        <v/>
      </c>
      <c r="CH13" s="54" t="str">
        <f t="shared" si="95"/>
        <v/>
      </c>
      <c r="CI13" s="54" t="str">
        <f t="shared" si="96"/>
        <v/>
      </c>
      <c r="CJ13" s="54" t="str">
        <f t="shared" si="97"/>
        <v/>
      </c>
      <c r="CK13" s="54" t="str">
        <f t="shared" si="98"/>
        <v/>
      </c>
      <c r="CL13" s="219" t="str">
        <f t="shared" si="99"/>
        <v/>
      </c>
      <c r="CM13" s="54" t="str">
        <f t="shared" si="100"/>
        <v/>
      </c>
      <c r="CN13" s="54" t="str">
        <f t="shared" si="101"/>
        <v/>
      </c>
      <c r="CO13" s="54" t="str">
        <f t="shared" si="102"/>
        <v/>
      </c>
      <c r="CP13" s="54" t="str">
        <f t="shared" si="103"/>
        <v/>
      </c>
      <c r="CQ13" s="54" t="str">
        <f t="shared" si="104"/>
        <v/>
      </c>
      <c r="CR13" s="54" t="str">
        <f t="shared" si="105"/>
        <v/>
      </c>
      <c r="CS13" s="54" t="str">
        <f t="shared" si="106"/>
        <v/>
      </c>
      <c r="CT13" s="54" t="str">
        <f t="shared" si="107"/>
        <v/>
      </c>
      <c r="CU13" s="54" t="str">
        <f t="shared" si="108"/>
        <v/>
      </c>
      <c r="CV13" s="220">
        <f t="shared" si="109"/>
        <v>0</v>
      </c>
      <c r="CW13" s="54" t="str">
        <f t="shared" si="110"/>
        <v/>
      </c>
      <c r="CX13" s="54" t="str">
        <f t="shared" si="111"/>
        <v/>
      </c>
      <c r="CY13" s="54" t="str">
        <f t="shared" si="112"/>
        <v/>
      </c>
      <c r="CZ13" s="54" t="str">
        <f t="shared" si="113"/>
        <v/>
      </c>
      <c r="DA13" s="54" t="str">
        <f t="shared" si="114"/>
        <v/>
      </c>
      <c r="DB13" s="54" t="str">
        <f t="shared" si="115"/>
        <v/>
      </c>
      <c r="DC13" s="54" t="str">
        <f t="shared" si="116"/>
        <v/>
      </c>
      <c r="DD13" s="54" t="str">
        <f t="shared" si="117"/>
        <v/>
      </c>
      <c r="DE13" s="54" t="str">
        <f t="shared" si="118"/>
        <v/>
      </c>
      <c r="DF13" s="54" t="str">
        <f t="shared" si="119"/>
        <v/>
      </c>
      <c r="DG13" s="54" t="str">
        <f t="shared" si="120"/>
        <v/>
      </c>
      <c r="DH13" s="54" t="str">
        <f t="shared" si="121"/>
        <v/>
      </c>
      <c r="DI13" s="54" t="str">
        <f t="shared" si="122"/>
        <v/>
      </c>
      <c r="DJ13" s="54" t="str">
        <f t="shared" si="123"/>
        <v/>
      </c>
      <c r="DK13" s="54" t="str">
        <f t="shared" si="124"/>
        <v/>
      </c>
      <c r="DL13" s="54" t="str">
        <f t="shared" si="125"/>
        <v/>
      </c>
      <c r="DM13" s="54" t="str">
        <f t="shared" si="126"/>
        <v/>
      </c>
      <c r="DN13" s="54" t="str">
        <f t="shared" si="127"/>
        <v/>
      </c>
      <c r="DO13" s="54" t="str">
        <f t="shared" si="128"/>
        <v/>
      </c>
      <c r="DP13" s="54" t="str">
        <f t="shared" si="129"/>
        <v/>
      </c>
      <c r="DQ13" s="54" t="str">
        <f t="shared" si="130"/>
        <v/>
      </c>
      <c r="DR13" s="54" t="str">
        <f t="shared" si="131"/>
        <v/>
      </c>
      <c r="DS13" s="54" t="str">
        <f t="shared" si="132"/>
        <v/>
      </c>
      <c r="DT13" s="54" t="str">
        <f t="shared" si="133"/>
        <v/>
      </c>
      <c r="DU13" s="54" t="str">
        <f t="shared" si="134"/>
        <v/>
      </c>
      <c r="DV13" s="54" t="str">
        <f t="shared" si="135"/>
        <v/>
      </c>
      <c r="DW13" s="54" t="str">
        <f t="shared" si="136"/>
        <v/>
      </c>
      <c r="DX13" s="54" t="str">
        <f t="shared" si="137"/>
        <v/>
      </c>
      <c r="DY13" s="54" t="str">
        <f t="shared" si="138"/>
        <v/>
      </c>
      <c r="DZ13" s="54" t="str">
        <f t="shared" si="139"/>
        <v/>
      </c>
      <c r="EA13" s="54" t="str">
        <f t="shared" si="140"/>
        <v/>
      </c>
      <c r="EB13" s="54" t="str">
        <f t="shared" si="141"/>
        <v/>
      </c>
      <c r="EC13" s="54" t="str">
        <f t="shared" si="142"/>
        <v/>
      </c>
      <c r="ED13" s="54" t="str">
        <f t="shared" si="143"/>
        <v/>
      </c>
      <c r="EE13" s="54" t="str">
        <f t="shared" si="144"/>
        <v/>
      </c>
      <c r="EF13" s="54" t="str">
        <f t="shared" si="145"/>
        <v/>
      </c>
      <c r="EG13" s="54" t="str">
        <f t="shared" si="146"/>
        <v/>
      </c>
      <c r="EH13" s="54" t="str">
        <f t="shared" si="147"/>
        <v/>
      </c>
      <c r="EI13" s="54" t="str">
        <f t="shared" si="148"/>
        <v/>
      </c>
      <c r="EJ13" s="54" t="str">
        <f t="shared" si="149"/>
        <v/>
      </c>
      <c r="EK13" s="54" t="str">
        <f t="shared" si="150"/>
        <v/>
      </c>
      <c r="EL13" s="54" t="str">
        <f t="shared" si="151"/>
        <v/>
      </c>
      <c r="EM13" s="54" t="str">
        <f t="shared" si="152"/>
        <v/>
      </c>
      <c r="EN13" s="54" t="str">
        <f t="shared" si="153"/>
        <v/>
      </c>
      <c r="EO13" s="54" t="str">
        <f t="shared" si="154"/>
        <v/>
      </c>
      <c r="EP13" s="54" t="str">
        <f t="shared" si="155"/>
        <v/>
      </c>
      <c r="EQ13" s="220" t="str">
        <f t="shared" ca="1" si="156"/>
        <v/>
      </c>
      <c r="ER13" s="220" t="str">
        <f t="shared" ca="1" si="157"/>
        <v/>
      </c>
      <c r="ES13" s="54" t="str">
        <f t="shared" ca="1" si="158"/>
        <v/>
      </c>
      <c r="ET13" s="54" t="str">
        <f t="shared" ca="1" si="159"/>
        <v/>
      </c>
      <c r="EU13" s="54" t="str">
        <f t="shared" ca="1" si="160"/>
        <v/>
      </c>
      <c r="EV13" s="54" t="str">
        <f t="shared" ca="1" si="161"/>
        <v/>
      </c>
      <c r="EW13" s="54" t="str">
        <f t="shared" ca="1" si="162"/>
        <v/>
      </c>
      <c r="EX13" s="54" t="str">
        <f t="shared" ca="1" si="163"/>
        <v/>
      </c>
      <c r="EY13" s="54" t="str">
        <f t="shared" ca="1" si="164"/>
        <v/>
      </c>
      <c r="EZ13" s="54" t="str">
        <f t="shared" ca="1" si="165"/>
        <v/>
      </c>
      <c r="FA13" s="54" t="str">
        <f t="shared" ca="1" si="166"/>
        <v/>
      </c>
      <c r="FB13" s="54" t="str">
        <f t="shared" ca="1" si="167"/>
        <v/>
      </c>
      <c r="FC13" s="54" t="str">
        <f t="shared" ca="1" si="168"/>
        <v/>
      </c>
      <c r="FD13" s="220">
        <f t="shared" si="169"/>
        <v>1</v>
      </c>
      <c r="FE13" s="54" t="str">
        <f t="shared" si="170"/>
        <v/>
      </c>
      <c r="FF13" s="54" t="str">
        <f t="shared" si="171"/>
        <v/>
      </c>
      <c r="FG13" s="54" t="str">
        <f t="shared" si="172"/>
        <v/>
      </c>
      <c r="FH13" s="54" t="str">
        <f t="shared" si="173"/>
        <v/>
      </c>
      <c r="FI13" s="220" t="str">
        <f>IF(B13=0,"",COUNTIF(FD$6:FD13,FD13))</f>
        <v/>
      </c>
      <c r="FJ13" s="54" t="str">
        <f t="shared" si="174"/>
        <v/>
      </c>
      <c r="FK13" s="221" t="str">
        <f t="shared" si="175"/>
        <v/>
      </c>
      <c r="FL13" s="54" t="str">
        <f t="shared" si="176"/>
        <v/>
      </c>
      <c r="FM13" s="54" t="str">
        <f t="shared" si="177"/>
        <v/>
      </c>
      <c r="FN13" s="54" t="str">
        <f t="shared" si="178"/>
        <v/>
      </c>
      <c r="FO13" s="54" t="str">
        <f t="shared" si="179"/>
        <v/>
      </c>
    </row>
    <row r="14" spans="1:171" ht="15" customHeight="1">
      <c r="A14" s="214">
        <v>9</v>
      </c>
      <c r="B14" s="214">
        <f>COUNTIF('中間シート (2)'!M:M,行政集計シート※記入不要です!A14)</f>
        <v>0</v>
      </c>
      <c r="C14" s="222" t="str">
        <f t="shared" si="180"/>
        <v/>
      </c>
      <c r="D14" s="222" t="str">
        <f t="shared" si="181"/>
        <v/>
      </c>
      <c r="E14" s="222" t="str">
        <f t="shared" si="182"/>
        <v/>
      </c>
      <c r="F14" s="223"/>
      <c r="G14" s="216" t="str">
        <f>IFERROR(VLOOKUP($A14,'中間シート (2)'!$M$6:$AR$65,G$1,FALSE),"")</f>
        <v/>
      </c>
      <c r="H14" s="216" t="str">
        <f>IFERROR(VLOOKUP($A14,'中間シート (2)'!$M$6:$AR$65,H$1,FALSE),"")</f>
        <v/>
      </c>
      <c r="I14" s="216" t="str">
        <f>IFERROR(VLOOKUP($A14,'中間シート (2)'!$M$6:$AR$65,I$1,FALSE),"")</f>
        <v/>
      </c>
      <c r="J14" s="216" t="str">
        <f>IFERROR(VLOOKUP($A14,'中間シート (2)'!$M$6:$AR$65,J$1,FALSE),"")</f>
        <v/>
      </c>
      <c r="K14" s="216" t="str">
        <f>IFERROR(VLOOKUP($A14,'中間シート (2)'!$M$6:$AR$65,K$1,FALSE),"")</f>
        <v/>
      </c>
      <c r="L14" s="216" t="str">
        <f>IFERROR(VLOOKUP($A14,'中間シート (2)'!$M$6:$AR$65,L$1,FALSE),"")</f>
        <v/>
      </c>
      <c r="M14" s="216" t="str">
        <f>IFERROR(VLOOKUP($A14,'中間シート (2)'!$M$6:$AR$65,M$1,FALSE),"")</f>
        <v/>
      </c>
      <c r="N14" s="216" t="str">
        <f>IFERROR(VLOOKUP($A14,'中間シート (2)'!$M$6:$AR$65,N$1,FALSE),"")</f>
        <v/>
      </c>
      <c r="O14" s="216" t="str">
        <f>IFERROR(VLOOKUP($A14,'中間シート (2)'!$M$6:$AR$65,O$1,FALSE),"")</f>
        <v/>
      </c>
      <c r="P14" s="216" t="str">
        <f>IFERROR(VLOOKUP($A14,'中間シート (2)'!$M$6:$AR$65,P$1,FALSE),"")</f>
        <v/>
      </c>
      <c r="Q14" s="216" t="str">
        <f>IFERROR(VLOOKUP($A14,'中間シート (2)'!$M$6:$AR$65,Q$1,FALSE),"")</f>
        <v/>
      </c>
      <c r="R14" s="216" t="str">
        <f>IFERROR(VLOOKUP($A14,'中間シート (2)'!$M$6:$AR$65,R$1,FALSE),"")</f>
        <v/>
      </c>
      <c r="S14" s="216" t="str">
        <f>IFERROR(VLOOKUP($A14,'中間シート (2)'!$M$6:$AR$65,S$1,FALSE),"")</f>
        <v/>
      </c>
      <c r="T14" s="216" t="str">
        <f>IFERROR(VLOOKUP($A14,'中間シート (2)'!$M$6:$AR$65,T$1,FALSE),"")</f>
        <v/>
      </c>
      <c r="U14" s="216" t="str">
        <f>IFERROR(VLOOKUP($A14,'中間シート (2)'!$M$6:$AR$65,U$1,FALSE),"")</f>
        <v/>
      </c>
      <c r="V14" s="216"/>
      <c r="W14" s="216" t="str">
        <f>IFERROR(VLOOKUP($A14,'中間シート (2)'!$M$6:$AR$65,W$1,FALSE),"")</f>
        <v/>
      </c>
      <c r="X14" s="216" t="str">
        <f>IFERROR(VLOOKUP($A14,'中間シート (2)'!$M$6:$AR$65,X$1,FALSE),"")</f>
        <v/>
      </c>
      <c r="Y14" s="216" t="str">
        <f>IFERROR(VLOOKUP($A14,'中間シート (2)'!$M$6:$AR$65,Y$1,FALSE),"")</f>
        <v/>
      </c>
      <c r="Z14" s="216" t="str">
        <f>IFERROR(VLOOKUP($A14,'中間シート (2)'!$M$6:$AR$65,Z$1,FALSE),"")</f>
        <v/>
      </c>
      <c r="AA14" s="216" t="str">
        <f>IFERROR(VLOOKUP($A14,'中間シート (2)'!$M$6:$AR$65,AA$1,FALSE),"")</f>
        <v/>
      </c>
      <c r="AB14" s="216" t="str">
        <f>IFERROR(VLOOKUP($A14,'中間シート (2)'!$M$6:$AR$65,AB$1,FALSE),"")</f>
        <v/>
      </c>
      <c r="AC14" s="216" t="str">
        <f>IFERROR(VLOOKUP($A14,'中間シート (2)'!$M$6:$AR$65,AC$1,FALSE),"")</f>
        <v/>
      </c>
      <c r="AD14" s="216" t="str">
        <f>IFERROR(VLOOKUP($A14,'中間シート (2)'!$M$6:$AR$65,AD$1,FALSE),"")</f>
        <v/>
      </c>
      <c r="AE14" s="216"/>
      <c r="AF14" s="216"/>
      <c r="AG14" s="216"/>
      <c r="AH14" s="228" t="str">
        <f>IFERROR(VLOOKUP($A14,'中間シート (2)'!$M$6:$BC$67,AH$1,FALSE),"")</f>
        <v/>
      </c>
      <c r="AI14" s="228" t="str">
        <f>IFERROR(VLOOKUP($A14,'中間シート (2)'!$M$6:$BC$67,AI$1,FALSE),"")</f>
        <v/>
      </c>
      <c r="AJ14" s="228" t="str">
        <f>IFERROR(VLOOKUP($A14,'中間シート (2)'!$M$6:$BC$67,AJ$1,FALSE),"")</f>
        <v/>
      </c>
      <c r="AK14" s="228" t="str">
        <f>IFERROR(VLOOKUP($A14,'中間シート (2)'!$M$6:$BC$67,AK$1,FALSE),"")</f>
        <v/>
      </c>
      <c r="AL14" s="228" t="str">
        <f>IFERROR(VLOOKUP($A14,'中間シート (2)'!$M$6:$BC$67,AL$1,FALSE),"")</f>
        <v/>
      </c>
      <c r="AM14" s="228" t="str">
        <f>IFERROR(VLOOKUP($A14,'中間シート (2)'!$M$6:$BC$67,AM$1,FALSE),"")</f>
        <v/>
      </c>
      <c r="AN14" s="228" t="str">
        <f>IFERROR(VLOOKUP($A14,'中間シート (2)'!$M$6:$BC$67,AN$1,FALSE),"")</f>
        <v/>
      </c>
      <c r="AO14" s="228" t="str">
        <f>IFERROR(VLOOKUP($A14,'中間シート (2)'!$M$6:$BC$67,AO$1,FALSE),"")</f>
        <v/>
      </c>
      <c r="AR14" s="217"/>
      <c r="AS14" s="217"/>
      <c r="AT14" s="217"/>
      <c r="AU14" s="54">
        <f t="shared" si="5"/>
        <v>41</v>
      </c>
      <c r="AV14" s="54">
        <f t="shared" si="6"/>
        <v>41</v>
      </c>
      <c r="AW14" s="54" t="str">
        <f t="shared" si="59"/>
        <v/>
      </c>
      <c r="AX14" s="54" t="str">
        <f t="shared" si="60"/>
        <v/>
      </c>
      <c r="AY14" s="54" t="str">
        <f t="shared" si="61"/>
        <v/>
      </c>
      <c r="AZ14" s="54" t="str">
        <f t="shared" si="62"/>
        <v/>
      </c>
      <c r="BA14" s="54" t="str">
        <f t="shared" si="63"/>
        <v/>
      </c>
      <c r="BB14" s="54" t="str">
        <f ca="1">IF(AB14="","",IF(COUNTIF(エラー23シート!$G$5:$G$79, OFFSET(I14,IF(H14="",0,-H14+1),0)*100+OFFSET(X14,IF(H14="",0,-H14+1),0)*10+AB14)&gt;0,23,""))</f>
        <v/>
      </c>
      <c r="BC14" s="54" t="str">
        <f t="shared" si="64"/>
        <v/>
      </c>
      <c r="BD14" s="54" t="str">
        <f t="shared" si="65"/>
        <v/>
      </c>
      <c r="BE14" s="54" t="str">
        <f t="shared" si="66"/>
        <v/>
      </c>
      <c r="BF14" s="54" t="str">
        <f t="shared" si="67"/>
        <v/>
      </c>
      <c r="BG14" s="54" t="str">
        <f t="shared" si="68"/>
        <v/>
      </c>
      <c r="BH14" s="54" t="str">
        <f t="shared" si="69"/>
        <v/>
      </c>
      <c r="BI14" s="54" t="str">
        <f t="shared" si="70"/>
        <v/>
      </c>
      <c r="BJ14" s="54" t="str">
        <f t="shared" si="71"/>
        <v/>
      </c>
      <c r="BK14" s="54" t="str">
        <f t="shared" si="72"/>
        <v/>
      </c>
      <c r="BL14" s="54" t="str">
        <f t="shared" si="73"/>
        <v/>
      </c>
      <c r="BM14" s="54" t="str">
        <f t="shared" si="74"/>
        <v/>
      </c>
      <c r="BN14" s="54" t="str">
        <f t="shared" si="75"/>
        <v/>
      </c>
      <c r="BO14" s="54" t="str">
        <f t="shared" si="76"/>
        <v/>
      </c>
      <c r="BP14" s="54" t="str">
        <f t="shared" si="77"/>
        <v/>
      </c>
      <c r="BQ14" s="54" t="str">
        <f t="shared" si="78"/>
        <v/>
      </c>
      <c r="BR14" s="54" t="str">
        <f t="shared" si="79"/>
        <v/>
      </c>
      <c r="BS14" s="218" t="str">
        <f t="shared" si="80"/>
        <v/>
      </c>
      <c r="BT14" s="54" t="str">
        <f t="shared" si="81"/>
        <v/>
      </c>
      <c r="BU14" s="54" t="str">
        <f t="shared" si="82"/>
        <v/>
      </c>
      <c r="BV14" s="54" t="str">
        <f t="shared" si="83"/>
        <v/>
      </c>
      <c r="BW14" s="54" t="str">
        <f t="shared" si="84"/>
        <v/>
      </c>
      <c r="BX14" s="54" t="str">
        <f t="shared" si="85"/>
        <v/>
      </c>
      <c r="BY14" s="54" t="str">
        <f t="shared" si="86"/>
        <v/>
      </c>
      <c r="BZ14" s="54" t="str">
        <f t="shared" si="87"/>
        <v/>
      </c>
      <c r="CA14" s="54" t="str">
        <f t="shared" si="88"/>
        <v/>
      </c>
      <c r="CB14" s="54" t="str">
        <f t="shared" si="89"/>
        <v/>
      </c>
      <c r="CC14" s="54" t="str">
        <f t="shared" si="90"/>
        <v/>
      </c>
      <c r="CD14" s="54" t="str">
        <f t="shared" si="91"/>
        <v/>
      </c>
      <c r="CE14" s="54" t="str">
        <f t="shared" si="92"/>
        <v/>
      </c>
      <c r="CF14" s="54" t="str">
        <f t="shared" si="93"/>
        <v/>
      </c>
      <c r="CG14" s="54" t="str">
        <f t="shared" si="94"/>
        <v/>
      </c>
      <c r="CH14" s="54" t="str">
        <f t="shared" si="95"/>
        <v/>
      </c>
      <c r="CI14" s="54" t="str">
        <f t="shared" si="96"/>
        <v/>
      </c>
      <c r="CJ14" s="54" t="str">
        <f t="shared" si="97"/>
        <v/>
      </c>
      <c r="CK14" s="54" t="str">
        <f t="shared" si="98"/>
        <v/>
      </c>
      <c r="CL14" s="219" t="str">
        <f t="shared" si="99"/>
        <v/>
      </c>
      <c r="CM14" s="54" t="str">
        <f t="shared" si="100"/>
        <v/>
      </c>
      <c r="CN14" s="54" t="str">
        <f t="shared" si="101"/>
        <v/>
      </c>
      <c r="CO14" s="54" t="str">
        <f t="shared" si="102"/>
        <v/>
      </c>
      <c r="CP14" s="54" t="str">
        <f t="shared" si="103"/>
        <v/>
      </c>
      <c r="CQ14" s="54" t="str">
        <f t="shared" si="104"/>
        <v/>
      </c>
      <c r="CR14" s="54" t="str">
        <f t="shared" si="105"/>
        <v/>
      </c>
      <c r="CS14" s="54" t="str">
        <f t="shared" si="106"/>
        <v/>
      </c>
      <c r="CT14" s="54" t="str">
        <f t="shared" si="107"/>
        <v/>
      </c>
      <c r="CU14" s="54" t="str">
        <f t="shared" si="108"/>
        <v/>
      </c>
      <c r="CV14" s="220">
        <f t="shared" si="109"/>
        <v>0</v>
      </c>
      <c r="CW14" s="54" t="str">
        <f t="shared" si="110"/>
        <v/>
      </c>
      <c r="CX14" s="54" t="str">
        <f t="shared" si="111"/>
        <v/>
      </c>
      <c r="CY14" s="54" t="str">
        <f t="shared" si="112"/>
        <v/>
      </c>
      <c r="CZ14" s="54" t="str">
        <f t="shared" si="113"/>
        <v/>
      </c>
      <c r="DA14" s="54" t="str">
        <f t="shared" si="114"/>
        <v/>
      </c>
      <c r="DB14" s="54" t="str">
        <f t="shared" si="115"/>
        <v/>
      </c>
      <c r="DC14" s="54" t="str">
        <f t="shared" si="116"/>
        <v/>
      </c>
      <c r="DD14" s="54" t="str">
        <f t="shared" si="117"/>
        <v/>
      </c>
      <c r="DE14" s="54" t="str">
        <f t="shared" si="118"/>
        <v/>
      </c>
      <c r="DF14" s="54" t="str">
        <f t="shared" si="119"/>
        <v/>
      </c>
      <c r="DG14" s="54" t="str">
        <f t="shared" si="120"/>
        <v/>
      </c>
      <c r="DH14" s="54" t="str">
        <f t="shared" si="121"/>
        <v/>
      </c>
      <c r="DI14" s="54" t="str">
        <f t="shared" si="122"/>
        <v/>
      </c>
      <c r="DJ14" s="54" t="str">
        <f t="shared" si="123"/>
        <v/>
      </c>
      <c r="DK14" s="54" t="str">
        <f t="shared" si="124"/>
        <v/>
      </c>
      <c r="DL14" s="54" t="str">
        <f t="shared" si="125"/>
        <v/>
      </c>
      <c r="DM14" s="54" t="str">
        <f t="shared" si="126"/>
        <v/>
      </c>
      <c r="DN14" s="54" t="str">
        <f t="shared" si="127"/>
        <v/>
      </c>
      <c r="DO14" s="54" t="str">
        <f t="shared" si="128"/>
        <v/>
      </c>
      <c r="DP14" s="54" t="str">
        <f t="shared" si="129"/>
        <v/>
      </c>
      <c r="DQ14" s="54" t="str">
        <f t="shared" si="130"/>
        <v/>
      </c>
      <c r="DR14" s="54" t="str">
        <f t="shared" si="131"/>
        <v/>
      </c>
      <c r="DS14" s="54" t="str">
        <f t="shared" si="132"/>
        <v/>
      </c>
      <c r="DT14" s="54" t="str">
        <f t="shared" si="133"/>
        <v/>
      </c>
      <c r="DU14" s="54" t="str">
        <f t="shared" si="134"/>
        <v/>
      </c>
      <c r="DV14" s="54" t="str">
        <f t="shared" si="135"/>
        <v/>
      </c>
      <c r="DW14" s="54" t="str">
        <f t="shared" si="136"/>
        <v/>
      </c>
      <c r="DX14" s="54" t="str">
        <f t="shared" si="137"/>
        <v/>
      </c>
      <c r="DY14" s="54" t="str">
        <f t="shared" si="138"/>
        <v/>
      </c>
      <c r="DZ14" s="54" t="str">
        <f t="shared" si="139"/>
        <v/>
      </c>
      <c r="EA14" s="54" t="str">
        <f t="shared" si="140"/>
        <v/>
      </c>
      <c r="EB14" s="54" t="str">
        <f t="shared" si="141"/>
        <v/>
      </c>
      <c r="EC14" s="54" t="str">
        <f t="shared" si="142"/>
        <v/>
      </c>
      <c r="ED14" s="54" t="str">
        <f t="shared" si="143"/>
        <v/>
      </c>
      <c r="EE14" s="54" t="str">
        <f t="shared" si="144"/>
        <v/>
      </c>
      <c r="EF14" s="54" t="str">
        <f t="shared" si="145"/>
        <v/>
      </c>
      <c r="EG14" s="54" t="str">
        <f t="shared" si="146"/>
        <v/>
      </c>
      <c r="EH14" s="54" t="str">
        <f t="shared" si="147"/>
        <v/>
      </c>
      <c r="EI14" s="54" t="str">
        <f t="shared" si="148"/>
        <v/>
      </c>
      <c r="EJ14" s="54" t="str">
        <f t="shared" si="149"/>
        <v/>
      </c>
      <c r="EK14" s="54" t="str">
        <f t="shared" si="150"/>
        <v/>
      </c>
      <c r="EL14" s="54" t="str">
        <f t="shared" si="151"/>
        <v/>
      </c>
      <c r="EM14" s="54" t="str">
        <f t="shared" si="152"/>
        <v/>
      </c>
      <c r="EN14" s="54" t="str">
        <f t="shared" si="153"/>
        <v/>
      </c>
      <c r="EO14" s="54" t="str">
        <f t="shared" si="154"/>
        <v/>
      </c>
      <c r="EP14" s="54" t="str">
        <f t="shared" si="155"/>
        <v/>
      </c>
      <c r="EQ14" s="220" t="str">
        <f t="shared" ca="1" si="156"/>
        <v/>
      </c>
      <c r="ER14" s="220" t="str">
        <f t="shared" ca="1" si="157"/>
        <v/>
      </c>
      <c r="ES14" s="54" t="str">
        <f t="shared" ca="1" si="158"/>
        <v/>
      </c>
      <c r="ET14" s="54" t="str">
        <f t="shared" ca="1" si="159"/>
        <v/>
      </c>
      <c r="EU14" s="54" t="str">
        <f t="shared" ca="1" si="160"/>
        <v/>
      </c>
      <c r="EV14" s="54" t="str">
        <f t="shared" ca="1" si="161"/>
        <v/>
      </c>
      <c r="EW14" s="54" t="str">
        <f t="shared" ca="1" si="162"/>
        <v/>
      </c>
      <c r="EX14" s="54" t="str">
        <f t="shared" ca="1" si="163"/>
        <v/>
      </c>
      <c r="EY14" s="54" t="str">
        <f t="shared" ca="1" si="164"/>
        <v/>
      </c>
      <c r="EZ14" s="54" t="str">
        <f t="shared" ca="1" si="165"/>
        <v/>
      </c>
      <c r="FA14" s="54" t="str">
        <f t="shared" ca="1" si="166"/>
        <v/>
      </c>
      <c r="FB14" s="54" t="str">
        <f t="shared" ca="1" si="167"/>
        <v/>
      </c>
      <c r="FC14" s="54" t="str">
        <f t="shared" ca="1" si="168"/>
        <v/>
      </c>
      <c r="FD14" s="220">
        <f t="shared" si="169"/>
        <v>1</v>
      </c>
      <c r="FE14" s="54" t="str">
        <f t="shared" si="170"/>
        <v/>
      </c>
      <c r="FF14" s="54" t="str">
        <f t="shared" si="171"/>
        <v/>
      </c>
      <c r="FG14" s="54" t="str">
        <f t="shared" si="172"/>
        <v/>
      </c>
      <c r="FH14" s="54" t="str">
        <f t="shared" si="173"/>
        <v/>
      </c>
      <c r="FI14" s="220" t="str">
        <f>IF(B14=0,"",COUNTIF(FD$6:FD14,FD14))</f>
        <v/>
      </c>
      <c r="FJ14" s="54" t="str">
        <f t="shared" si="174"/>
        <v/>
      </c>
      <c r="FK14" s="221" t="str">
        <f t="shared" si="175"/>
        <v/>
      </c>
      <c r="FL14" s="54" t="str">
        <f t="shared" si="176"/>
        <v/>
      </c>
      <c r="FM14" s="54" t="str">
        <f t="shared" si="177"/>
        <v/>
      </c>
      <c r="FN14" s="54" t="str">
        <f t="shared" si="178"/>
        <v/>
      </c>
      <c r="FO14" s="54" t="str">
        <f t="shared" si="179"/>
        <v/>
      </c>
    </row>
    <row r="15" spans="1:171" ht="17.25">
      <c r="A15" s="214">
        <v>10</v>
      </c>
      <c r="B15" s="214">
        <f>COUNTIF('中間シート (2)'!M:M,行政集計シート※記入不要です!A15)</f>
        <v>0</v>
      </c>
      <c r="C15" s="222" t="str">
        <f t="shared" si="180"/>
        <v/>
      </c>
      <c r="D15" s="222" t="str">
        <f t="shared" si="181"/>
        <v/>
      </c>
      <c r="E15" s="222" t="str">
        <f t="shared" si="182"/>
        <v/>
      </c>
      <c r="F15" s="223"/>
      <c r="G15" s="216" t="str">
        <f>IFERROR(VLOOKUP($A15,'中間シート (2)'!$M$6:$AR$65,G$1,FALSE),"")</f>
        <v/>
      </c>
      <c r="H15" s="216" t="str">
        <f>IFERROR(VLOOKUP($A15,'中間シート (2)'!$M$6:$AR$65,H$1,FALSE),"")</f>
        <v/>
      </c>
      <c r="I15" s="216" t="str">
        <f>IFERROR(VLOOKUP($A15,'中間シート (2)'!$M$6:$AR$65,I$1,FALSE),"")</f>
        <v/>
      </c>
      <c r="J15" s="216" t="str">
        <f>IFERROR(VLOOKUP($A15,'中間シート (2)'!$M$6:$AR$65,J$1,FALSE),"")</f>
        <v/>
      </c>
      <c r="K15" s="216" t="str">
        <f>IFERROR(VLOOKUP($A15,'中間シート (2)'!$M$6:$AR$65,K$1,FALSE),"")</f>
        <v/>
      </c>
      <c r="L15" s="216" t="str">
        <f>IFERROR(VLOOKUP($A15,'中間シート (2)'!$M$6:$AR$65,L$1,FALSE),"")</f>
        <v/>
      </c>
      <c r="M15" s="216" t="str">
        <f>IFERROR(VLOOKUP($A15,'中間シート (2)'!$M$6:$AR$65,M$1,FALSE),"")</f>
        <v/>
      </c>
      <c r="N15" s="216" t="str">
        <f>IFERROR(VLOOKUP($A15,'中間シート (2)'!$M$6:$AR$65,N$1,FALSE),"")</f>
        <v/>
      </c>
      <c r="O15" s="216" t="str">
        <f>IFERROR(VLOOKUP($A15,'中間シート (2)'!$M$6:$AR$65,O$1,FALSE),"")</f>
        <v/>
      </c>
      <c r="P15" s="216" t="str">
        <f>IFERROR(VLOOKUP($A15,'中間シート (2)'!$M$6:$AR$65,P$1,FALSE),"")</f>
        <v/>
      </c>
      <c r="Q15" s="216" t="str">
        <f>IFERROR(VLOOKUP($A15,'中間シート (2)'!$M$6:$AR$65,Q$1,FALSE),"")</f>
        <v/>
      </c>
      <c r="R15" s="216" t="str">
        <f>IFERROR(VLOOKUP($A15,'中間シート (2)'!$M$6:$AR$65,R$1,FALSE),"")</f>
        <v/>
      </c>
      <c r="S15" s="216" t="str">
        <f>IFERROR(VLOOKUP($A15,'中間シート (2)'!$M$6:$AR$65,S$1,FALSE),"")</f>
        <v/>
      </c>
      <c r="T15" s="216" t="str">
        <f>IFERROR(VLOOKUP($A15,'中間シート (2)'!$M$6:$AR$65,T$1,FALSE),"")</f>
        <v/>
      </c>
      <c r="U15" s="216" t="str">
        <f>IFERROR(VLOOKUP($A15,'中間シート (2)'!$M$6:$AR$65,U$1,FALSE),"")</f>
        <v/>
      </c>
      <c r="V15" s="216"/>
      <c r="W15" s="216" t="str">
        <f>IFERROR(VLOOKUP($A15,'中間シート (2)'!$M$6:$AR$65,W$1,FALSE),"")</f>
        <v/>
      </c>
      <c r="X15" s="216" t="str">
        <f>IFERROR(VLOOKUP($A15,'中間シート (2)'!$M$6:$AR$65,X$1,FALSE),"")</f>
        <v/>
      </c>
      <c r="Y15" s="216" t="str">
        <f>IFERROR(VLOOKUP($A15,'中間シート (2)'!$M$6:$AR$65,Y$1,FALSE),"")</f>
        <v/>
      </c>
      <c r="Z15" s="216" t="str">
        <f>IFERROR(VLOOKUP($A15,'中間シート (2)'!$M$6:$AR$65,Z$1,FALSE),"")</f>
        <v/>
      </c>
      <c r="AA15" s="216" t="str">
        <f>IFERROR(VLOOKUP($A15,'中間シート (2)'!$M$6:$AR$65,AA$1,FALSE),"")</f>
        <v/>
      </c>
      <c r="AB15" s="216" t="str">
        <f>IFERROR(VLOOKUP($A15,'中間シート (2)'!$M$6:$AR$65,AB$1,FALSE),"")</f>
        <v/>
      </c>
      <c r="AC15" s="216" t="str">
        <f>IFERROR(VLOOKUP($A15,'中間シート (2)'!$M$6:$AR$65,AC$1,FALSE),"")</f>
        <v/>
      </c>
      <c r="AD15" s="216" t="str">
        <f>IFERROR(VLOOKUP($A15,'中間シート (2)'!$M$6:$AR$65,AD$1,FALSE),"")</f>
        <v/>
      </c>
      <c r="AE15" s="216"/>
      <c r="AF15" s="216"/>
      <c r="AG15" s="216"/>
      <c r="AH15" s="228" t="str">
        <f>IFERROR(VLOOKUP($A15,'中間シート (2)'!$M$6:$BC$67,AH$1,FALSE),"")</f>
        <v/>
      </c>
      <c r="AI15" s="228" t="str">
        <f>IFERROR(VLOOKUP($A15,'中間シート (2)'!$M$6:$BC$67,AI$1,FALSE),"")</f>
        <v/>
      </c>
      <c r="AJ15" s="228" t="str">
        <f>IFERROR(VLOOKUP($A15,'中間シート (2)'!$M$6:$BC$67,AJ$1,FALSE),"")</f>
        <v/>
      </c>
      <c r="AK15" s="228" t="str">
        <f>IFERROR(VLOOKUP($A15,'中間シート (2)'!$M$6:$BC$67,AK$1,FALSE),"")</f>
        <v/>
      </c>
      <c r="AL15" s="228" t="str">
        <f>IFERROR(VLOOKUP($A15,'中間シート (2)'!$M$6:$BC$67,AL$1,FALSE),"")</f>
        <v/>
      </c>
      <c r="AM15" s="228" t="str">
        <f>IFERROR(VLOOKUP($A15,'中間シート (2)'!$M$6:$BC$67,AM$1,FALSE),"")</f>
        <v/>
      </c>
      <c r="AN15" s="228" t="str">
        <f>IFERROR(VLOOKUP($A15,'中間シート (2)'!$M$6:$BC$67,AN$1,FALSE),"")</f>
        <v/>
      </c>
      <c r="AO15" s="228" t="str">
        <f>IFERROR(VLOOKUP($A15,'中間シート (2)'!$M$6:$BC$67,AO$1,FALSE),"")</f>
        <v/>
      </c>
      <c r="AR15" s="217"/>
      <c r="AS15" s="217"/>
      <c r="AT15" s="217"/>
      <c r="AU15" s="54">
        <f t="shared" si="5"/>
        <v>41</v>
      </c>
      <c r="AV15" s="54">
        <f t="shared" si="6"/>
        <v>41</v>
      </c>
      <c r="AW15" s="54" t="str">
        <f t="shared" si="59"/>
        <v/>
      </c>
      <c r="AX15" s="54" t="str">
        <f t="shared" si="60"/>
        <v/>
      </c>
      <c r="AY15" s="54" t="str">
        <f t="shared" si="61"/>
        <v/>
      </c>
      <c r="AZ15" s="54" t="str">
        <f t="shared" si="62"/>
        <v/>
      </c>
      <c r="BA15" s="54" t="str">
        <f t="shared" si="63"/>
        <v/>
      </c>
      <c r="BB15" s="54" t="str">
        <f ca="1">IF(AB15="","",IF(COUNTIF(エラー23シート!$G$5:$G$79, OFFSET(I15,IF(H15="",0,-H15+1),0)*100+OFFSET(X15,IF(H15="",0,-H15+1),0)*10+AB15)&gt;0,23,""))</f>
        <v/>
      </c>
      <c r="BC15" s="54" t="str">
        <f t="shared" si="64"/>
        <v/>
      </c>
      <c r="BD15" s="54" t="str">
        <f t="shared" si="65"/>
        <v/>
      </c>
      <c r="BE15" s="54" t="str">
        <f t="shared" si="66"/>
        <v/>
      </c>
      <c r="BF15" s="54" t="str">
        <f t="shared" si="67"/>
        <v/>
      </c>
      <c r="BG15" s="54" t="str">
        <f t="shared" si="68"/>
        <v/>
      </c>
      <c r="BH15" s="54" t="str">
        <f t="shared" si="69"/>
        <v/>
      </c>
      <c r="BI15" s="54" t="str">
        <f t="shared" si="70"/>
        <v/>
      </c>
      <c r="BJ15" s="54" t="str">
        <f t="shared" si="71"/>
        <v/>
      </c>
      <c r="BK15" s="54" t="str">
        <f t="shared" si="72"/>
        <v/>
      </c>
      <c r="BL15" s="54" t="str">
        <f t="shared" si="73"/>
        <v/>
      </c>
      <c r="BM15" s="54" t="str">
        <f t="shared" si="74"/>
        <v/>
      </c>
      <c r="BN15" s="54" t="str">
        <f t="shared" si="75"/>
        <v/>
      </c>
      <c r="BO15" s="54" t="str">
        <f t="shared" si="76"/>
        <v/>
      </c>
      <c r="BP15" s="54" t="str">
        <f t="shared" si="77"/>
        <v/>
      </c>
      <c r="BQ15" s="54" t="str">
        <f t="shared" si="78"/>
        <v/>
      </c>
      <c r="BR15" s="54" t="str">
        <f t="shared" si="79"/>
        <v/>
      </c>
      <c r="BS15" s="218" t="str">
        <f t="shared" si="80"/>
        <v/>
      </c>
      <c r="BT15" s="54" t="str">
        <f t="shared" si="81"/>
        <v/>
      </c>
      <c r="BU15" s="54" t="str">
        <f t="shared" si="82"/>
        <v/>
      </c>
      <c r="BV15" s="54" t="str">
        <f t="shared" si="83"/>
        <v/>
      </c>
      <c r="BW15" s="54" t="str">
        <f t="shared" si="84"/>
        <v/>
      </c>
      <c r="BX15" s="54" t="str">
        <f t="shared" si="85"/>
        <v/>
      </c>
      <c r="BY15" s="54" t="str">
        <f t="shared" si="86"/>
        <v/>
      </c>
      <c r="BZ15" s="54" t="str">
        <f t="shared" si="87"/>
        <v/>
      </c>
      <c r="CA15" s="54" t="str">
        <f t="shared" si="88"/>
        <v/>
      </c>
      <c r="CB15" s="54" t="str">
        <f t="shared" si="89"/>
        <v/>
      </c>
      <c r="CC15" s="54" t="str">
        <f t="shared" si="90"/>
        <v/>
      </c>
      <c r="CD15" s="54" t="str">
        <f t="shared" si="91"/>
        <v/>
      </c>
      <c r="CE15" s="54" t="str">
        <f t="shared" si="92"/>
        <v/>
      </c>
      <c r="CF15" s="54" t="str">
        <f t="shared" si="93"/>
        <v/>
      </c>
      <c r="CG15" s="54" t="str">
        <f t="shared" si="94"/>
        <v/>
      </c>
      <c r="CH15" s="54" t="str">
        <f t="shared" si="95"/>
        <v/>
      </c>
      <c r="CI15" s="54" t="str">
        <f t="shared" si="96"/>
        <v/>
      </c>
      <c r="CJ15" s="54" t="str">
        <f t="shared" si="97"/>
        <v/>
      </c>
      <c r="CK15" s="54" t="str">
        <f t="shared" si="98"/>
        <v/>
      </c>
      <c r="CL15" s="219" t="str">
        <f t="shared" si="99"/>
        <v/>
      </c>
      <c r="CM15" s="54" t="str">
        <f t="shared" si="100"/>
        <v/>
      </c>
      <c r="CN15" s="54" t="str">
        <f t="shared" si="101"/>
        <v/>
      </c>
      <c r="CO15" s="54" t="str">
        <f t="shared" si="102"/>
        <v/>
      </c>
      <c r="CP15" s="54" t="str">
        <f t="shared" si="103"/>
        <v/>
      </c>
      <c r="CQ15" s="54" t="str">
        <f t="shared" si="104"/>
        <v/>
      </c>
      <c r="CR15" s="54" t="str">
        <f t="shared" si="105"/>
        <v/>
      </c>
      <c r="CS15" s="54" t="str">
        <f t="shared" si="106"/>
        <v/>
      </c>
      <c r="CT15" s="54" t="str">
        <f t="shared" si="107"/>
        <v/>
      </c>
      <c r="CU15" s="54" t="str">
        <f t="shared" si="108"/>
        <v/>
      </c>
      <c r="CV15" s="220">
        <f t="shared" si="109"/>
        <v>0</v>
      </c>
      <c r="CW15" s="54" t="str">
        <f t="shared" si="110"/>
        <v/>
      </c>
      <c r="CX15" s="54" t="str">
        <f t="shared" si="111"/>
        <v/>
      </c>
      <c r="CY15" s="54" t="str">
        <f t="shared" si="112"/>
        <v/>
      </c>
      <c r="CZ15" s="54" t="str">
        <f t="shared" si="113"/>
        <v/>
      </c>
      <c r="DA15" s="54" t="str">
        <f t="shared" si="114"/>
        <v/>
      </c>
      <c r="DB15" s="54" t="str">
        <f t="shared" si="115"/>
        <v/>
      </c>
      <c r="DC15" s="54" t="str">
        <f t="shared" si="116"/>
        <v/>
      </c>
      <c r="DD15" s="54" t="str">
        <f t="shared" si="117"/>
        <v/>
      </c>
      <c r="DE15" s="54" t="str">
        <f t="shared" si="118"/>
        <v/>
      </c>
      <c r="DF15" s="54" t="str">
        <f t="shared" si="119"/>
        <v/>
      </c>
      <c r="DG15" s="54" t="str">
        <f t="shared" si="120"/>
        <v/>
      </c>
      <c r="DH15" s="54" t="str">
        <f t="shared" si="121"/>
        <v/>
      </c>
      <c r="DI15" s="54" t="str">
        <f t="shared" si="122"/>
        <v/>
      </c>
      <c r="DJ15" s="54" t="str">
        <f t="shared" si="123"/>
        <v/>
      </c>
      <c r="DK15" s="54" t="str">
        <f t="shared" si="124"/>
        <v/>
      </c>
      <c r="DL15" s="54" t="str">
        <f t="shared" si="125"/>
        <v/>
      </c>
      <c r="DM15" s="54" t="str">
        <f t="shared" si="126"/>
        <v/>
      </c>
      <c r="DN15" s="54" t="str">
        <f t="shared" si="127"/>
        <v/>
      </c>
      <c r="DO15" s="54" t="str">
        <f t="shared" si="128"/>
        <v/>
      </c>
      <c r="DP15" s="54" t="str">
        <f t="shared" si="129"/>
        <v/>
      </c>
      <c r="DQ15" s="54" t="str">
        <f t="shared" si="130"/>
        <v/>
      </c>
      <c r="DR15" s="54" t="str">
        <f t="shared" si="131"/>
        <v/>
      </c>
      <c r="DS15" s="54" t="str">
        <f t="shared" si="132"/>
        <v/>
      </c>
      <c r="DT15" s="54" t="str">
        <f t="shared" si="133"/>
        <v/>
      </c>
      <c r="DU15" s="54" t="str">
        <f t="shared" si="134"/>
        <v/>
      </c>
      <c r="DV15" s="54" t="str">
        <f t="shared" si="135"/>
        <v/>
      </c>
      <c r="DW15" s="54" t="str">
        <f t="shared" si="136"/>
        <v/>
      </c>
      <c r="DX15" s="54" t="str">
        <f t="shared" si="137"/>
        <v/>
      </c>
      <c r="DY15" s="54" t="str">
        <f t="shared" si="138"/>
        <v/>
      </c>
      <c r="DZ15" s="54" t="str">
        <f t="shared" si="139"/>
        <v/>
      </c>
      <c r="EA15" s="54" t="str">
        <f t="shared" si="140"/>
        <v/>
      </c>
      <c r="EB15" s="54" t="str">
        <f t="shared" si="141"/>
        <v/>
      </c>
      <c r="EC15" s="54" t="str">
        <f t="shared" si="142"/>
        <v/>
      </c>
      <c r="ED15" s="54" t="str">
        <f t="shared" si="143"/>
        <v/>
      </c>
      <c r="EE15" s="54" t="str">
        <f t="shared" si="144"/>
        <v/>
      </c>
      <c r="EF15" s="54" t="str">
        <f t="shared" si="145"/>
        <v/>
      </c>
      <c r="EG15" s="54" t="str">
        <f t="shared" si="146"/>
        <v/>
      </c>
      <c r="EH15" s="54" t="str">
        <f t="shared" si="147"/>
        <v/>
      </c>
      <c r="EI15" s="54" t="str">
        <f t="shared" si="148"/>
        <v/>
      </c>
      <c r="EJ15" s="54" t="str">
        <f t="shared" si="149"/>
        <v/>
      </c>
      <c r="EK15" s="54" t="str">
        <f t="shared" si="150"/>
        <v/>
      </c>
      <c r="EL15" s="54" t="str">
        <f t="shared" si="151"/>
        <v/>
      </c>
      <c r="EM15" s="54" t="str">
        <f t="shared" si="152"/>
        <v/>
      </c>
      <c r="EN15" s="54" t="str">
        <f t="shared" si="153"/>
        <v/>
      </c>
      <c r="EO15" s="54" t="str">
        <f t="shared" si="154"/>
        <v/>
      </c>
      <c r="EP15" s="54" t="str">
        <f t="shared" si="155"/>
        <v/>
      </c>
      <c r="EQ15" s="220" t="str">
        <f t="shared" ca="1" si="156"/>
        <v/>
      </c>
      <c r="ER15" s="220" t="str">
        <f t="shared" ca="1" si="157"/>
        <v/>
      </c>
      <c r="ES15" s="54" t="str">
        <f t="shared" ca="1" si="158"/>
        <v/>
      </c>
      <c r="ET15" s="54" t="str">
        <f t="shared" ca="1" si="159"/>
        <v/>
      </c>
      <c r="EU15" s="54" t="str">
        <f t="shared" ca="1" si="160"/>
        <v/>
      </c>
      <c r="EV15" s="54" t="str">
        <f t="shared" ca="1" si="161"/>
        <v/>
      </c>
      <c r="EW15" s="54" t="str">
        <f t="shared" ca="1" si="162"/>
        <v/>
      </c>
      <c r="EX15" s="54" t="str">
        <f t="shared" ca="1" si="163"/>
        <v/>
      </c>
      <c r="EY15" s="54" t="str">
        <f t="shared" ca="1" si="164"/>
        <v/>
      </c>
      <c r="EZ15" s="54" t="str">
        <f t="shared" ca="1" si="165"/>
        <v/>
      </c>
      <c r="FA15" s="54" t="str">
        <f t="shared" ca="1" si="166"/>
        <v/>
      </c>
      <c r="FB15" s="54" t="str">
        <f t="shared" ca="1" si="167"/>
        <v/>
      </c>
      <c r="FC15" s="54" t="str">
        <f t="shared" ca="1" si="168"/>
        <v/>
      </c>
      <c r="FD15" s="220">
        <f t="shared" si="169"/>
        <v>1</v>
      </c>
      <c r="FE15" s="54" t="str">
        <f t="shared" si="170"/>
        <v/>
      </c>
      <c r="FF15" s="54" t="str">
        <f t="shared" si="171"/>
        <v/>
      </c>
      <c r="FG15" s="54" t="str">
        <f t="shared" si="172"/>
        <v/>
      </c>
      <c r="FH15" s="54" t="str">
        <f t="shared" si="173"/>
        <v/>
      </c>
      <c r="FI15" s="220" t="str">
        <f>IF(B15=0,"",COUNTIF(FD$6:FD15,FD15))</f>
        <v/>
      </c>
      <c r="FJ15" s="54" t="str">
        <f t="shared" si="174"/>
        <v/>
      </c>
      <c r="FK15" s="221" t="str">
        <f t="shared" si="175"/>
        <v/>
      </c>
      <c r="FL15" s="54" t="str">
        <f t="shared" si="176"/>
        <v/>
      </c>
      <c r="FM15" s="54" t="str">
        <f t="shared" si="177"/>
        <v/>
      </c>
      <c r="FN15" s="54" t="str">
        <f t="shared" si="178"/>
        <v/>
      </c>
      <c r="FO15" s="54" t="str">
        <f t="shared" si="179"/>
        <v/>
      </c>
    </row>
    <row r="16" spans="1:171" ht="17.25">
      <c r="A16" s="214">
        <v>11</v>
      </c>
      <c r="B16" s="214">
        <f>COUNTIF('中間シート (2)'!M:M,行政集計シート※記入不要です!A16)</f>
        <v>0</v>
      </c>
      <c r="C16" s="222" t="str">
        <f t="shared" si="180"/>
        <v/>
      </c>
      <c r="D16" s="222" t="str">
        <f t="shared" si="181"/>
        <v/>
      </c>
      <c r="E16" s="222" t="str">
        <f t="shared" si="182"/>
        <v/>
      </c>
      <c r="F16" s="223"/>
      <c r="G16" s="216" t="str">
        <f>IFERROR(VLOOKUP($A16,'中間シート (2)'!$M$6:$AR$65,G$1,FALSE),"")</f>
        <v/>
      </c>
      <c r="H16" s="216" t="str">
        <f>IFERROR(VLOOKUP($A16,'中間シート (2)'!$M$6:$AR$65,H$1,FALSE),"")</f>
        <v/>
      </c>
      <c r="I16" s="216" t="str">
        <f>IFERROR(VLOOKUP($A16,'中間シート (2)'!$M$6:$AR$65,I$1,FALSE),"")</f>
        <v/>
      </c>
      <c r="J16" s="216" t="str">
        <f>IFERROR(VLOOKUP($A16,'中間シート (2)'!$M$6:$AR$65,J$1,FALSE),"")</f>
        <v/>
      </c>
      <c r="K16" s="216" t="str">
        <f>IFERROR(VLOOKUP($A16,'中間シート (2)'!$M$6:$AR$65,K$1,FALSE),"")</f>
        <v/>
      </c>
      <c r="L16" s="216" t="str">
        <f>IFERROR(VLOOKUP($A16,'中間シート (2)'!$M$6:$AR$65,L$1,FALSE),"")</f>
        <v/>
      </c>
      <c r="M16" s="216" t="str">
        <f>IFERROR(VLOOKUP($A16,'中間シート (2)'!$M$6:$AR$65,M$1,FALSE),"")</f>
        <v/>
      </c>
      <c r="N16" s="216" t="str">
        <f>IFERROR(VLOOKUP($A16,'中間シート (2)'!$M$6:$AR$65,N$1,FALSE),"")</f>
        <v/>
      </c>
      <c r="O16" s="216" t="str">
        <f>IFERROR(VLOOKUP($A16,'中間シート (2)'!$M$6:$AR$65,O$1,FALSE),"")</f>
        <v/>
      </c>
      <c r="P16" s="216" t="str">
        <f>IFERROR(VLOOKUP($A16,'中間シート (2)'!$M$6:$AR$65,P$1,FALSE),"")</f>
        <v/>
      </c>
      <c r="Q16" s="216" t="str">
        <f>IFERROR(VLOOKUP($A16,'中間シート (2)'!$M$6:$AR$65,Q$1,FALSE),"")</f>
        <v/>
      </c>
      <c r="R16" s="216" t="str">
        <f>IFERROR(VLOOKUP($A16,'中間シート (2)'!$M$6:$AR$65,R$1,FALSE),"")</f>
        <v/>
      </c>
      <c r="S16" s="216" t="str">
        <f>IFERROR(VLOOKUP($A16,'中間シート (2)'!$M$6:$AR$65,S$1,FALSE),"")</f>
        <v/>
      </c>
      <c r="T16" s="216" t="str">
        <f>IFERROR(VLOOKUP($A16,'中間シート (2)'!$M$6:$AR$65,T$1,FALSE),"")</f>
        <v/>
      </c>
      <c r="U16" s="216" t="str">
        <f>IFERROR(VLOOKUP($A16,'中間シート (2)'!$M$6:$AR$65,U$1,FALSE),"")</f>
        <v/>
      </c>
      <c r="V16" s="216"/>
      <c r="W16" s="216" t="str">
        <f>IFERROR(VLOOKUP($A16,'中間シート (2)'!$M$6:$AR$65,W$1,FALSE),"")</f>
        <v/>
      </c>
      <c r="X16" s="216" t="str">
        <f>IFERROR(VLOOKUP($A16,'中間シート (2)'!$M$6:$AR$65,X$1,FALSE),"")</f>
        <v/>
      </c>
      <c r="Y16" s="216" t="str">
        <f>IFERROR(VLOOKUP($A16,'中間シート (2)'!$M$6:$AR$65,Y$1,FALSE),"")</f>
        <v/>
      </c>
      <c r="Z16" s="216" t="str">
        <f>IFERROR(VLOOKUP($A16,'中間シート (2)'!$M$6:$AR$65,Z$1,FALSE),"")</f>
        <v/>
      </c>
      <c r="AA16" s="216" t="str">
        <f>IFERROR(VLOOKUP($A16,'中間シート (2)'!$M$6:$AR$65,AA$1,FALSE),"")</f>
        <v/>
      </c>
      <c r="AB16" s="216" t="str">
        <f>IFERROR(VLOOKUP($A16,'中間シート (2)'!$M$6:$AR$65,AB$1,FALSE),"")</f>
        <v/>
      </c>
      <c r="AC16" s="216" t="str">
        <f>IFERROR(VLOOKUP($A16,'中間シート (2)'!$M$6:$AR$65,AC$1,FALSE),"")</f>
        <v/>
      </c>
      <c r="AD16" s="216" t="str">
        <f>IFERROR(VLOOKUP($A16,'中間シート (2)'!$M$6:$AR$65,AD$1,FALSE),"")</f>
        <v/>
      </c>
      <c r="AE16" s="216"/>
      <c r="AF16" s="216"/>
      <c r="AG16" s="216"/>
      <c r="AH16" s="228" t="str">
        <f>IFERROR(VLOOKUP($A16,'中間シート (2)'!$M$6:$BC$67,AH$1,FALSE),"")</f>
        <v/>
      </c>
      <c r="AI16" s="228" t="str">
        <f>IFERROR(VLOOKUP($A16,'中間シート (2)'!$M$6:$BC$67,AI$1,FALSE),"")</f>
        <v/>
      </c>
      <c r="AJ16" s="228" t="str">
        <f>IFERROR(VLOOKUP($A16,'中間シート (2)'!$M$6:$BC$67,AJ$1,FALSE),"")</f>
        <v/>
      </c>
      <c r="AK16" s="228" t="str">
        <f>IFERROR(VLOOKUP($A16,'中間シート (2)'!$M$6:$BC$67,AK$1,FALSE),"")</f>
        <v/>
      </c>
      <c r="AL16" s="228" t="str">
        <f>IFERROR(VLOOKUP($A16,'中間シート (2)'!$M$6:$BC$67,AL$1,FALSE),"")</f>
        <v/>
      </c>
      <c r="AM16" s="228" t="str">
        <f>IFERROR(VLOOKUP($A16,'中間シート (2)'!$M$6:$BC$67,AM$1,FALSE),"")</f>
        <v/>
      </c>
      <c r="AN16" s="228" t="str">
        <f>IFERROR(VLOOKUP($A16,'中間シート (2)'!$M$6:$BC$67,AN$1,FALSE),"")</f>
        <v/>
      </c>
      <c r="AO16" s="228" t="str">
        <f>IFERROR(VLOOKUP($A16,'中間シート (2)'!$M$6:$BC$67,AO$1,FALSE),"")</f>
        <v/>
      </c>
      <c r="AR16" s="217"/>
      <c r="AS16" s="217"/>
      <c r="AT16" s="217"/>
      <c r="AU16" s="54">
        <f t="shared" si="5"/>
        <v>41</v>
      </c>
      <c r="AV16" s="54">
        <f t="shared" si="6"/>
        <v>41</v>
      </c>
      <c r="AW16" s="54" t="str">
        <f t="shared" si="59"/>
        <v/>
      </c>
      <c r="AX16" s="54" t="str">
        <f t="shared" si="60"/>
        <v/>
      </c>
      <c r="AY16" s="54" t="str">
        <f t="shared" si="61"/>
        <v/>
      </c>
      <c r="AZ16" s="54" t="str">
        <f t="shared" si="62"/>
        <v/>
      </c>
      <c r="BA16" s="54" t="str">
        <f t="shared" si="63"/>
        <v/>
      </c>
      <c r="BB16" s="54" t="str">
        <f ca="1">IF(AB16="","",IF(COUNTIF(エラー23シート!$G$5:$G$79, OFFSET(I16,IF(H16="",0,-H16+1),0)*100+OFFSET(X16,IF(H16="",0,-H16+1),0)*10+AB16)&gt;0,23,""))</f>
        <v/>
      </c>
      <c r="BC16" s="54" t="str">
        <f t="shared" si="64"/>
        <v/>
      </c>
      <c r="BD16" s="54" t="str">
        <f t="shared" si="65"/>
        <v/>
      </c>
      <c r="BE16" s="54" t="str">
        <f t="shared" si="66"/>
        <v/>
      </c>
      <c r="BF16" s="54" t="str">
        <f t="shared" si="67"/>
        <v/>
      </c>
      <c r="BG16" s="54" t="str">
        <f t="shared" si="68"/>
        <v/>
      </c>
      <c r="BH16" s="54" t="str">
        <f t="shared" si="69"/>
        <v/>
      </c>
      <c r="BI16" s="54" t="str">
        <f t="shared" si="70"/>
        <v/>
      </c>
      <c r="BJ16" s="54" t="str">
        <f t="shared" si="71"/>
        <v/>
      </c>
      <c r="BK16" s="54" t="str">
        <f t="shared" si="72"/>
        <v/>
      </c>
      <c r="BL16" s="54" t="str">
        <f t="shared" si="73"/>
        <v/>
      </c>
      <c r="BM16" s="54" t="str">
        <f t="shared" si="74"/>
        <v/>
      </c>
      <c r="BN16" s="54" t="str">
        <f t="shared" si="75"/>
        <v/>
      </c>
      <c r="BO16" s="54" t="str">
        <f t="shared" si="76"/>
        <v/>
      </c>
      <c r="BP16" s="54" t="str">
        <f t="shared" si="77"/>
        <v/>
      </c>
      <c r="BQ16" s="54" t="str">
        <f t="shared" si="78"/>
        <v/>
      </c>
      <c r="BR16" s="54" t="str">
        <f t="shared" si="79"/>
        <v/>
      </c>
      <c r="BS16" s="218" t="str">
        <f t="shared" si="80"/>
        <v/>
      </c>
      <c r="BT16" s="54" t="str">
        <f t="shared" si="81"/>
        <v/>
      </c>
      <c r="BU16" s="54" t="str">
        <f t="shared" si="82"/>
        <v/>
      </c>
      <c r="BV16" s="54" t="str">
        <f t="shared" si="83"/>
        <v/>
      </c>
      <c r="BW16" s="54" t="str">
        <f t="shared" si="84"/>
        <v/>
      </c>
      <c r="BX16" s="54" t="str">
        <f t="shared" si="85"/>
        <v/>
      </c>
      <c r="BY16" s="54" t="str">
        <f t="shared" si="86"/>
        <v/>
      </c>
      <c r="BZ16" s="54" t="str">
        <f t="shared" si="87"/>
        <v/>
      </c>
      <c r="CA16" s="54" t="str">
        <f t="shared" si="88"/>
        <v/>
      </c>
      <c r="CB16" s="54" t="str">
        <f t="shared" si="89"/>
        <v/>
      </c>
      <c r="CC16" s="54" t="str">
        <f t="shared" si="90"/>
        <v/>
      </c>
      <c r="CD16" s="54" t="str">
        <f t="shared" si="91"/>
        <v/>
      </c>
      <c r="CE16" s="54" t="str">
        <f t="shared" si="92"/>
        <v/>
      </c>
      <c r="CF16" s="54" t="str">
        <f t="shared" si="93"/>
        <v/>
      </c>
      <c r="CG16" s="54" t="str">
        <f t="shared" si="94"/>
        <v/>
      </c>
      <c r="CH16" s="54" t="str">
        <f t="shared" si="95"/>
        <v/>
      </c>
      <c r="CI16" s="54" t="str">
        <f t="shared" si="96"/>
        <v/>
      </c>
      <c r="CJ16" s="54" t="str">
        <f t="shared" si="97"/>
        <v/>
      </c>
      <c r="CK16" s="54" t="str">
        <f t="shared" si="98"/>
        <v/>
      </c>
      <c r="CL16" s="219" t="str">
        <f t="shared" si="99"/>
        <v/>
      </c>
      <c r="CM16" s="54" t="str">
        <f t="shared" si="100"/>
        <v/>
      </c>
      <c r="CN16" s="54" t="str">
        <f t="shared" si="101"/>
        <v/>
      </c>
      <c r="CO16" s="54" t="str">
        <f t="shared" si="102"/>
        <v/>
      </c>
      <c r="CP16" s="54" t="str">
        <f t="shared" si="103"/>
        <v/>
      </c>
      <c r="CQ16" s="54" t="str">
        <f t="shared" si="104"/>
        <v/>
      </c>
      <c r="CR16" s="54" t="str">
        <f t="shared" si="105"/>
        <v/>
      </c>
      <c r="CS16" s="54" t="str">
        <f t="shared" si="106"/>
        <v/>
      </c>
      <c r="CT16" s="54" t="str">
        <f t="shared" si="107"/>
        <v/>
      </c>
      <c r="CU16" s="54" t="str">
        <f t="shared" si="108"/>
        <v/>
      </c>
      <c r="CV16" s="220">
        <f t="shared" si="109"/>
        <v>0</v>
      </c>
      <c r="CW16" s="54" t="str">
        <f t="shared" si="110"/>
        <v/>
      </c>
      <c r="CX16" s="54" t="str">
        <f t="shared" si="111"/>
        <v/>
      </c>
      <c r="CY16" s="54" t="str">
        <f t="shared" si="112"/>
        <v/>
      </c>
      <c r="CZ16" s="54" t="str">
        <f t="shared" si="113"/>
        <v/>
      </c>
      <c r="DA16" s="54" t="str">
        <f t="shared" si="114"/>
        <v/>
      </c>
      <c r="DB16" s="54" t="str">
        <f t="shared" si="115"/>
        <v/>
      </c>
      <c r="DC16" s="54" t="str">
        <f t="shared" si="116"/>
        <v/>
      </c>
      <c r="DD16" s="54" t="str">
        <f t="shared" si="117"/>
        <v/>
      </c>
      <c r="DE16" s="54" t="str">
        <f t="shared" si="118"/>
        <v/>
      </c>
      <c r="DF16" s="54" t="str">
        <f t="shared" si="119"/>
        <v/>
      </c>
      <c r="DG16" s="54" t="str">
        <f t="shared" si="120"/>
        <v/>
      </c>
      <c r="DH16" s="54" t="str">
        <f t="shared" si="121"/>
        <v/>
      </c>
      <c r="DI16" s="54" t="str">
        <f t="shared" si="122"/>
        <v/>
      </c>
      <c r="DJ16" s="54" t="str">
        <f t="shared" si="123"/>
        <v/>
      </c>
      <c r="DK16" s="54" t="str">
        <f t="shared" si="124"/>
        <v/>
      </c>
      <c r="DL16" s="54" t="str">
        <f t="shared" si="125"/>
        <v/>
      </c>
      <c r="DM16" s="54" t="str">
        <f t="shared" si="126"/>
        <v/>
      </c>
      <c r="DN16" s="54" t="str">
        <f t="shared" si="127"/>
        <v/>
      </c>
      <c r="DO16" s="54" t="str">
        <f t="shared" si="128"/>
        <v/>
      </c>
      <c r="DP16" s="54" t="str">
        <f t="shared" si="129"/>
        <v/>
      </c>
      <c r="DQ16" s="54" t="str">
        <f t="shared" si="130"/>
        <v/>
      </c>
      <c r="DR16" s="54" t="str">
        <f t="shared" si="131"/>
        <v/>
      </c>
      <c r="DS16" s="54" t="str">
        <f t="shared" si="132"/>
        <v/>
      </c>
      <c r="DT16" s="54" t="str">
        <f t="shared" si="133"/>
        <v/>
      </c>
      <c r="DU16" s="54" t="str">
        <f t="shared" si="134"/>
        <v/>
      </c>
      <c r="DV16" s="54" t="str">
        <f t="shared" si="135"/>
        <v/>
      </c>
      <c r="DW16" s="54" t="str">
        <f t="shared" si="136"/>
        <v/>
      </c>
      <c r="DX16" s="54" t="str">
        <f t="shared" si="137"/>
        <v/>
      </c>
      <c r="DY16" s="54" t="str">
        <f t="shared" si="138"/>
        <v/>
      </c>
      <c r="DZ16" s="54" t="str">
        <f t="shared" si="139"/>
        <v/>
      </c>
      <c r="EA16" s="54" t="str">
        <f t="shared" si="140"/>
        <v/>
      </c>
      <c r="EB16" s="54" t="str">
        <f t="shared" si="141"/>
        <v/>
      </c>
      <c r="EC16" s="54" t="str">
        <f t="shared" si="142"/>
        <v/>
      </c>
      <c r="ED16" s="54" t="str">
        <f t="shared" si="143"/>
        <v/>
      </c>
      <c r="EE16" s="54" t="str">
        <f t="shared" si="144"/>
        <v/>
      </c>
      <c r="EF16" s="54" t="str">
        <f t="shared" si="145"/>
        <v/>
      </c>
      <c r="EG16" s="54" t="str">
        <f t="shared" si="146"/>
        <v/>
      </c>
      <c r="EH16" s="54" t="str">
        <f t="shared" si="147"/>
        <v/>
      </c>
      <c r="EI16" s="54" t="str">
        <f t="shared" si="148"/>
        <v/>
      </c>
      <c r="EJ16" s="54" t="str">
        <f t="shared" si="149"/>
        <v/>
      </c>
      <c r="EK16" s="54" t="str">
        <f t="shared" si="150"/>
        <v/>
      </c>
      <c r="EL16" s="54" t="str">
        <f t="shared" si="151"/>
        <v/>
      </c>
      <c r="EM16" s="54" t="str">
        <f t="shared" si="152"/>
        <v/>
      </c>
      <c r="EN16" s="54" t="str">
        <f t="shared" si="153"/>
        <v/>
      </c>
      <c r="EO16" s="54" t="str">
        <f t="shared" si="154"/>
        <v/>
      </c>
      <c r="EP16" s="54" t="str">
        <f t="shared" si="155"/>
        <v/>
      </c>
      <c r="EQ16" s="220" t="str">
        <f t="shared" ca="1" si="156"/>
        <v/>
      </c>
      <c r="ER16" s="220" t="str">
        <f t="shared" ca="1" si="157"/>
        <v/>
      </c>
      <c r="ES16" s="54" t="str">
        <f t="shared" ca="1" si="158"/>
        <v/>
      </c>
      <c r="ET16" s="54" t="str">
        <f t="shared" ca="1" si="159"/>
        <v/>
      </c>
      <c r="EU16" s="54" t="str">
        <f t="shared" ca="1" si="160"/>
        <v/>
      </c>
      <c r="EV16" s="54" t="str">
        <f t="shared" ca="1" si="161"/>
        <v/>
      </c>
      <c r="EW16" s="54" t="str">
        <f t="shared" ca="1" si="162"/>
        <v/>
      </c>
      <c r="EX16" s="54" t="str">
        <f t="shared" ca="1" si="163"/>
        <v/>
      </c>
      <c r="EY16" s="54" t="str">
        <f t="shared" ca="1" si="164"/>
        <v/>
      </c>
      <c r="EZ16" s="54" t="str">
        <f t="shared" ca="1" si="165"/>
        <v/>
      </c>
      <c r="FA16" s="54" t="str">
        <f t="shared" ca="1" si="166"/>
        <v/>
      </c>
      <c r="FB16" s="54" t="str">
        <f t="shared" ca="1" si="167"/>
        <v/>
      </c>
      <c r="FC16" s="54" t="str">
        <f t="shared" ca="1" si="168"/>
        <v/>
      </c>
      <c r="FD16" s="220">
        <f t="shared" si="169"/>
        <v>1</v>
      </c>
      <c r="FE16" s="54" t="str">
        <f t="shared" si="170"/>
        <v/>
      </c>
      <c r="FF16" s="54" t="str">
        <f t="shared" si="171"/>
        <v/>
      </c>
      <c r="FG16" s="54" t="str">
        <f t="shared" si="172"/>
        <v/>
      </c>
      <c r="FH16" s="54" t="str">
        <f t="shared" si="173"/>
        <v/>
      </c>
      <c r="FI16" s="220" t="str">
        <f>IF(B16=0,"",COUNTIF(FD$6:FD16,FD16))</f>
        <v/>
      </c>
      <c r="FJ16" s="54" t="str">
        <f t="shared" si="174"/>
        <v/>
      </c>
      <c r="FK16" s="221" t="str">
        <f t="shared" si="175"/>
        <v/>
      </c>
      <c r="FL16" s="54" t="str">
        <f t="shared" si="176"/>
        <v/>
      </c>
      <c r="FM16" s="54" t="str">
        <f t="shared" si="177"/>
        <v/>
      </c>
      <c r="FN16" s="54" t="str">
        <f t="shared" si="178"/>
        <v/>
      </c>
      <c r="FO16" s="54" t="str">
        <f t="shared" si="179"/>
        <v/>
      </c>
    </row>
    <row r="17" spans="1:171" ht="17.25">
      <c r="A17" s="214">
        <v>12</v>
      </c>
      <c r="B17" s="214">
        <f>COUNTIF('中間シート (2)'!M:M,行政集計シート※記入不要です!A17)</f>
        <v>0</v>
      </c>
      <c r="C17" s="222" t="str">
        <f t="shared" si="180"/>
        <v/>
      </c>
      <c r="D17" s="222" t="str">
        <f t="shared" si="181"/>
        <v/>
      </c>
      <c r="E17" s="222" t="str">
        <f t="shared" si="182"/>
        <v/>
      </c>
      <c r="F17" s="223"/>
      <c r="G17" s="216" t="str">
        <f>IFERROR(VLOOKUP($A17,'中間シート (2)'!$M$6:$AR$65,G$1,FALSE),"")</f>
        <v/>
      </c>
      <c r="H17" s="216" t="str">
        <f>IFERROR(VLOOKUP($A17,'中間シート (2)'!$M$6:$AR$65,H$1,FALSE),"")</f>
        <v/>
      </c>
      <c r="I17" s="216" t="str">
        <f>IFERROR(VLOOKUP($A17,'中間シート (2)'!$M$6:$AR$65,I$1,FALSE),"")</f>
        <v/>
      </c>
      <c r="J17" s="216" t="str">
        <f>IFERROR(VLOOKUP($A17,'中間シート (2)'!$M$6:$AR$65,J$1,FALSE),"")</f>
        <v/>
      </c>
      <c r="K17" s="216" t="str">
        <f>IFERROR(VLOOKUP($A17,'中間シート (2)'!$M$6:$AR$65,K$1,FALSE),"")</f>
        <v/>
      </c>
      <c r="L17" s="216" t="str">
        <f>IFERROR(VLOOKUP($A17,'中間シート (2)'!$M$6:$AR$65,L$1,FALSE),"")</f>
        <v/>
      </c>
      <c r="M17" s="216" t="str">
        <f>IFERROR(VLOOKUP($A17,'中間シート (2)'!$M$6:$AR$65,M$1,FALSE),"")</f>
        <v/>
      </c>
      <c r="N17" s="216" t="str">
        <f>IFERROR(VLOOKUP($A17,'中間シート (2)'!$M$6:$AR$65,N$1,FALSE),"")</f>
        <v/>
      </c>
      <c r="O17" s="216" t="str">
        <f>IFERROR(VLOOKUP($A17,'中間シート (2)'!$M$6:$AR$65,O$1,FALSE),"")</f>
        <v/>
      </c>
      <c r="P17" s="216" t="str">
        <f>IFERROR(VLOOKUP($A17,'中間シート (2)'!$M$6:$AR$65,P$1,FALSE),"")</f>
        <v/>
      </c>
      <c r="Q17" s="216" t="str">
        <f>IFERROR(VLOOKUP($A17,'中間シート (2)'!$M$6:$AR$65,Q$1,FALSE),"")</f>
        <v/>
      </c>
      <c r="R17" s="216" t="str">
        <f>IFERROR(VLOOKUP($A17,'中間シート (2)'!$M$6:$AR$65,R$1,FALSE),"")</f>
        <v/>
      </c>
      <c r="S17" s="216" t="str">
        <f>IFERROR(VLOOKUP($A17,'中間シート (2)'!$M$6:$AR$65,S$1,FALSE),"")</f>
        <v/>
      </c>
      <c r="T17" s="216" t="str">
        <f>IFERROR(VLOOKUP($A17,'中間シート (2)'!$M$6:$AR$65,T$1,FALSE),"")</f>
        <v/>
      </c>
      <c r="U17" s="216" t="str">
        <f>IFERROR(VLOOKUP($A17,'中間シート (2)'!$M$6:$AR$65,U$1,FALSE),"")</f>
        <v/>
      </c>
      <c r="V17" s="216"/>
      <c r="W17" s="216" t="str">
        <f>IFERROR(VLOOKUP($A17,'中間シート (2)'!$M$6:$AR$65,W$1,FALSE),"")</f>
        <v/>
      </c>
      <c r="X17" s="216" t="str">
        <f>IFERROR(VLOOKUP($A17,'中間シート (2)'!$M$6:$AR$65,X$1,FALSE),"")</f>
        <v/>
      </c>
      <c r="Y17" s="216" t="str">
        <f>IFERROR(VLOOKUP($A17,'中間シート (2)'!$M$6:$AR$65,Y$1,FALSE),"")</f>
        <v/>
      </c>
      <c r="Z17" s="216" t="str">
        <f>IFERROR(VLOOKUP($A17,'中間シート (2)'!$M$6:$AR$65,Z$1,FALSE),"")</f>
        <v/>
      </c>
      <c r="AA17" s="216" t="str">
        <f>IFERROR(VLOOKUP($A17,'中間シート (2)'!$M$6:$AR$65,AA$1,FALSE),"")</f>
        <v/>
      </c>
      <c r="AB17" s="216" t="str">
        <f>IFERROR(VLOOKUP($A17,'中間シート (2)'!$M$6:$AR$65,AB$1,FALSE),"")</f>
        <v/>
      </c>
      <c r="AC17" s="216" t="str">
        <f>IFERROR(VLOOKUP($A17,'中間シート (2)'!$M$6:$AR$65,AC$1,FALSE),"")</f>
        <v/>
      </c>
      <c r="AD17" s="216" t="str">
        <f>IFERROR(VLOOKUP($A17,'中間シート (2)'!$M$6:$AR$65,AD$1,FALSE),"")</f>
        <v/>
      </c>
      <c r="AE17" s="216"/>
      <c r="AF17" s="216"/>
      <c r="AG17" s="216"/>
      <c r="AH17" s="228" t="str">
        <f>IFERROR(VLOOKUP($A17,'中間シート (2)'!$M$6:$BC$67,AH$1,FALSE),"")</f>
        <v/>
      </c>
      <c r="AI17" s="228" t="str">
        <f>IFERROR(VLOOKUP($A17,'中間シート (2)'!$M$6:$BC$67,AI$1,FALSE),"")</f>
        <v/>
      </c>
      <c r="AJ17" s="228" t="str">
        <f>IFERROR(VLOOKUP($A17,'中間シート (2)'!$M$6:$BC$67,AJ$1,FALSE),"")</f>
        <v/>
      </c>
      <c r="AK17" s="228" t="str">
        <f>IFERROR(VLOOKUP($A17,'中間シート (2)'!$M$6:$BC$67,AK$1,FALSE),"")</f>
        <v/>
      </c>
      <c r="AL17" s="228" t="str">
        <f>IFERROR(VLOOKUP($A17,'中間シート (2)'!$M$6:$BC$67,AL$1,FALSE),"")</f>
        <v/>
      </c>
      <c r="AM17" s="228" t="str">
        <f>IFERROR(VLOOKUP($A17,'中間シート (2)'!$M$6:$BC$67,AM$1,FALSE),"")</f>
        <v/>
      </c>
      <c r="AN17" s="228" t="str">
        <f>IFERROR(VLOOKUP($A17,'中間シート (2)'!$M$6:$BC$67,AN$1,FALSE),"")</f>
        <v/>
      </c>
      <c r="AO17" s="228" t="str">
        <f>IFERROR(VLOOKUP($A17,'中間シート (2)'!$M$6:$BC$67,AO$1,FALSE),"")</f>
        <v/>
      </c>
      <c r="AR17" s="217"/>
      <c r="AS17" s="217"/>
      <c r="AT17" s="217"/>
      <c r="AU17" s="54">
        <f t="shared" si="5"/>
        <v>41</v>
      </c>
      <c r="AV17" s="54">
        <f t="shared" si="6"/>
        <v>41</v>
      </c>
      <c r="AW17" s="54" t="str">
        <f t="shared" si="59"/>
        <v/>
      </c>
      <c r="AX17" s="54" t="str">
        <f t="shared" si="60"/>
        <v/>
      </c>
      <c r="AY17" s="54" t="str">
        <f t="shared" si="61"/>
        <v/>
      </c>
      <c r="AZ17" s="54" t="str">
        <f t="shared" si="62"/>
        <v/>
      </c>
      <c r="BA17" s="54" t="str">
        <f t="shared" si="63"/>
        <v/>
      </c>
      <c r="BB17" s="54" t="str">
        <f ca="1">IF(AB17="","",IF(COUNTIF(エラー23シート!$G$5:$G$79, OFFSET(I17,IF(H17="",0,-H17+1),0)*100+OFFSET(X17,IF(H17="",0,-H17+1),0)*10+AB17)&gt;0,23,""))</f>
        <v/>
      </c>
      <c r="BC17" s="54" t="str">
        <f t="shared" si="64"/>
        <v/>
      </c>
      <c r="BD17" s="54" t="str">
        <f t="shared" si="65"/>
        <v/>
      </c>
      <c r="BE17" s="54" t="str">
        <f t="shared" si="66"/>
        <v/>
      </c>
      <c r="BF17" s="54" t="str">
        <f t="shared" si="67"/>
        <v/>
      </c>
      <c r="BG17" s="54" t="str">
        <f t="shared" si="68"/>
        <v/>
      </c>
      <c r="BH17" s="54" t="str">
        <f t="shared" si="69"/>
        <v/>
      </c>
      <c r="BI17" s="54" t="str">
        <f t="shared" si="70"/>
        <v/>
      </c>
      <c r="BJ17" s="54" t="str">
        <f t="shared" si="71"/>
        <v/>
      </c>
      <c r="BK17" s="54" t="str">
        <f t="shared" si="72"/>
        <v/>
      </c>
      <c r="BL17" s="54" t="str">
        <f t="shared" si="73"/>
        <v/>
      </c>
      <c r="BM17" s="54" t="str">
        <f t="shared" si="74"/>
        <v/>
      </c>
      <c r="BN17" s="54" t="str">
        <f t="shared" si="75"/>
        <v/>
      </c>
      <c r="BO17" s="54" t="str">
        <f t="shared" si="76"/>
        <v/>
      </c>
      <c r="BP17" s="54" t="str">
        <f t="shared" si="77"/>
        <v/>
      </c>
      <c r="BQ17" s="54" t="str">
        <f t="shared" si="78"/>
        <v/>
      </c>
      <c r="BR17" s="54" t="str">
        <f t="shared" si="79"/>
        <v/>
      </c>
      <c r="BS17" s="218" t="str">
        <f t="shared" si="80"/>
        <v/>
      </c>
      <c r="BT17" s="54" t="str">
        <f t="shared" si="81"/>
        <v/>
      </c>
      <c r="BU17" s="54" t="str">
        <f t="shared" si="82"/>
        <v/>
      </c>
      <c r="BV17" s="54" t="str">
        <f t="shared" si="83"/>
        <v/>
      </c>
      <c r="BW17" s="54" t="str">
        <f t="shared" si="84"/>
        <v/>
      </c>
      <c r="BX17" s="54" t="str">
        <f t="shared" si="85"/>
        <v/>
      </c>
      <c r="BY17" s="54" t="str">
        <f t="shared" si="86"/>
        <v/>
      </c>
      <c r="BZ17" s="54" t="str">
        <f t="shared" si="87"/>
        <v/>
      </c>
      <c r="CA17" s="54" t="str">
        <f t="shared" si="88"/>
        <v/>
      </c>
      <c r="CB17" s="54" t="str">
        <f t="shared" si="89"/>
        <v/>
      </c>
      <c r="CC17" s="54" t="str">
        <f t="shared" si="90"/>
        <v/>
      </c>
      <c r="CD17" s="54" t="str">
        <f t="shared" si="91"/>
        <v/>
      </c>
      <c r="CE17" s="54" t="str">
        <f t="shared" si="92"/>
        <v/>
      </c>
      <c r="CF17" s="54" t="str">
        <f t="shared" si="93"/>
        <v/>
      </c>
      <c r="CG17" s="54" t="str">
        <f t="shared" si="94"/>
        <v/>
      </c>
      <c r="CH17" s="54" t="str">
        <f t="shared" si="95"/>
        <v/>
      </c>
      <c r="CI17" s="54" t="str">
        <f t="shared" si="96"/>
        <v/>
      </c>
      <c r="CJ17" s="54" t="str">
        <f t="shared" si="97"/>
        <v/>
      </c>
      <c r="CK17" s="54" t="str">
        <f t="shared" si="98"/>
        <v/>
      </c>
      <c r="CL17" s="219" t="str">
        <f t="shared" si="99"/>
        <v/>
      </c>
      <c r="CM17" s="54" t="str">
        <f t="shared" si="100"/>
        <v/>
      </c>
      <c r="CN17" s="54" t="str">
        <f t="shared" si="101"/>
        <v/>
      </c>
      <c r="CO17" s="54" t="str">
        <f t="shared" si="102"/>
        <v/>
      </c>
      <c r="CP17" s="54" t="str">
        <f t="shared" si="103"/>
        <v/>
      </c>
      <c r="CQ17" s="54" t="str">
        <f t="shared" si="104"/>
        <v/>
      </c>
      <c r="CR17" s="54" t="str">
        <f t="shared" si="105"/>
        <v/>
      </c>
      <c r="CS17" s="54" t="str">
        <f t="shared" si="106"/>
        <v/>
      </c>
      <c r="CT17" s="54" t="str">
        <f t="shared" si="107"/>
        <v/>
      </c>
      <c r="CU17" s="54" t="str">
        <f t="shared" si="108"/>
        <v/>
      </c>
      <c r="CV17" s="220">
        <f t="shared" si="109"/>
        <v>0</v>
      </c>
      <c r="CW17" s="54" t="str">
        <f t="shared" si="110"/>
        <v/>
      </c>
      <c r="CX17" s="54" t="str">
        <f t="shared" si="111"/>
        <v/>
      </c>
      <c r="CY17" s="54" t="str">
        <f t="shared" si="112"/>
        <v/>
      </c>
      <c r="CZ17" s="54" t="str">
        <f t="shared" si="113"/>
        <v/>
      </c>
      <c r="DA17" s="54" t="str">
        <f t="shared" si="114"/>
        <v/>
      </c>
      <c r="DB17" s="54" t="str">
        <f t="shared" si="115"/>
        <v/>
      </c>
      <c r="DC17" s="54" t="str">
        <f t="shared" si="116"/>
        <v/>
      </c>
      <c r="DD17" s="54" t="str">
        <f t="shared" si="117"/>
        <v/>
      </c>
      <c r="DE17" s="54" t="str">
        <f t="shared" si="118"/>
        <v/>
      </c>
      <c r="DF17" s="54" t="str">
        <f t="shared" si="119"/>
        <v/>
      </c>
      <c r="DG17" s="54" t="str">
        <f t="shared" si="120"/>
        <v/>
      </c>
      <c r="DH17" s="54" t="str">
        <f t="shared" si="121"/>
        <v/>
      </c>
      <c r="DI17" s="54" t="str">
        <f t="shared" si="122"/>
        <v/>
      </c>
      <c r="DJ17" s="54" t="str">
        <f t="shared" si="123"/>
        <v/>
      </c>
      <c r="DK17" s="54" t="str">
        <f t="shared" si="124"/>
        <v/>
      </c>
      <c r="DL17" s="54" t="str">
        <f t="shared" si="125"/>
        <v/>
      </c>
      <c r="DM17" s="54" t="str">
        <f t="shared" si="126"/>
        <v/>
      </c>
      <c r="DN17" s="54" t="str">
        <f t="shared" si="127"/>
        <v/>
      </c>
      <c r="DO17" s="54" t="str">
        <f t="shared" si="128"/>
        <v/>
      </c>
      <c r="DP17" s="54" t="str">
        <f t="shared" si="129"/>
        <v/>
      </c>
      <c r="DQ17" s="54" t="str">
        <f t="shared" si="130"/>
        <v/>
      </c>
      <c r="DR17" s="54" t="str">
        <f t="shared" si="131"/>
        <v/>
      </c>
      <c r="DS17" s="54" t="str">
        <f t="shared" si="132"/>
        <v/>
      </c>
      <c r="DT17" s="54" t="str">
        <f t="shared" si="133"/>
        <v/>
      </c>
      <c r="DU17" s="54" t="str">
        <f t="shared" si="134"/>
        <v/>
      </c>
      <c r="DV17" s="54" t="str">
        <f t="shared" si="135"/>
        <v/>
      </c>
      <c r="DW17" s="54" t="str">
        <f t="shared" si="136"/>
        <v/>
      </c>
      <c r="DX17" s="54" t="str">
        <f t="shared" si="137"/>
        <v/>
      </c>
      <c r="DY17" s="54" t="str">
        <f t="shared" si="138"/>
        <v/>
      </c>
      <c r="DZ17" s="54" t="str">
        <f t="shared" si="139"/>
        <v/>
      </c>
      <c r="EA17" s="54" t="str">
        <f t="shared" si="140"/>
        <v/>
      </c>
      <c r="EB17" s="54" t="str">
        <f t="shared" si="141"/>
        <v/>
      </c>
      <c r="EC17" s="54" t="str">
        <f t="shared" si="142"/>
        <v/>
      </c>
      <c r="ED17" s="54" t="str">
        <f t="shared" si="143"/>
        <v/>
      </c>
      <c r="EE17" s="54" t="str">
        <f t="shared" si="144"/>
        <v/>
      </c>
      <c r="EF17" s="54" t="str">
        <f t="shared" si="145"/>
        <v/>
      </c>
      <c r="EG17" s="54" t="str">
        <f t="shared" si="146"/>
        <v/>
      </c>
      <c r="EH17" s="54" t="str">
        <f t="shared" si="147"/>
        <v/>
      </c>
      <c r="EI17" s="54" t="str">
        <f t="shared" si="148"/>
        <v/>
      </c>
      <c r="EJ17" s="54" t="str">
        <f t="shared" si="149"/>
        <v/>
      </c>
      <c r="EK17" s="54" t="str">
        <f t="shared" si="150"/>
        <v/>
      </c>
      <c r="EL17" s="54" t="str">
        <f t="shared" si="151"/>
        <v/>
      </c>
      <c r="EM17" s="54" t="str">
        <f t="shared" si="152"/>
        <v/>
      </c>
      <c r="EN17" s="54" t="str">
        <f t="shared" si="153"/>
        <v/>
      </c>
      <c r="EO17" s="54" t="str">
        <f t="shared" si="154"/>
        <v/>
      </c>
      <c r="EP17" s="54" t="str">
        <f t="shared" si="155"/>
        <v/>
      </c>
      <c r="EQ17" s="220" t="str">
        <f t="shared" ca="1" si="156"/>
        <v/>
      </c>
      <c r="ER17" s="220" t="str">
        <f t="shared" ca="1" si="157"/>
        <v/>
      </c>
      <c r="ES17" s="54" t="str">
        <f t="shared" ca="1" si="158"/>
        <v/>
      </c>
      <c r="ET17" s="54" t="str">
        <f t="shared" ca="1" si="159"/>
        <v/>
      </c>
      <c r="EU17" s="54" t="str">
        <f t="shared" ca="1" si="160"/>
        <v/>
      </c>
      <c r="EV17" s="54" t="str">
        <f t="shared" ca="1" si="161"/>
        <v/>
      </c>
      <c r="EW17" s="54" t="str">
        <f t="shared" ca="1" si="162"/>
        <v/>
      </c>
      <c r="EX17" s="54" t="str">
        <f t="shared" ca="1" si="163"/>
        <v/>
      </c>
      <c r="EY17" s="54" t="str">
        <f t="shared" ca="1" si="164"/>
        <v/>
      </c>
      <c r="EZ17" s="54" t="str">
        <f t="shared" ca="1" si="165"/>
        <v/>
      </c>
      <c r="FA17" s="54" t="str">
        <f t="shared" ca="1" si="166"/>
        <v/>
      </c>
      <c r="FB17" s="54" t="str">
        <f t="shared" ca="1" si="167"/>
        <v/>
      </c>
      <c r="FC17" s="54" t="str">
        <f t="shared" ca="1" si="168"/>
        <v/>
      </c>
      <c r="FD17" s="220">
        <f t="shared" si="169"/>
        <v>1</v>
      </c>
      <c r="FE17" s="54" t="str">
        <f t="shared" si="170"/>
        <v/>
      </c>
      <c r="FF17" s="54" t="str">
        <f t="shared" si="171"/>
        <v/>
      </c>
      <c r="FG17" s="54" t="str">
        <f t="shared" si="172"/>
        <v/>
      </c>
      <c r="FH17" s="54" t="str">
        <f t="shared" si="173"/>
        <v/>
      </c>
      <c r="FI17" s="220" t="str">
        <f>IF(B17=0,"",COUNTIF(FD$6:FD17,FD17))</f>
        <v/>
      </c>
      <c r="FJ17" s="54" t="str">
        <f t="shared" si="174"/>
        <v/>
      </c>
      <c r="FK17" s="221" t="str">
        <f t="shared" si="175"/>
        <v/>
      </c>
      <c r="FL17" s="54" t="str">
        <f t="shared" si="176"/>
        <v/>
      </c>
      <c r="FM17" s="54" t="str">
        <f t="shared" si="177"/>
        <v/>
      </c>
      <c r="FN17" s="54" t="str">
        <f t="shared" si="178"/>
        <v/>
      </c>
      <c r="FO17" s="54" t="str">
        <f t="shared" si="179"/>
        <v/>
      </c>
    </row>
    <row r="18" spans="1:171" ht="17.25">
      <c r="A18" s="214">
        <v>13</v>
      </c>
      <c r="B18" s="214">
        <f>COUNTIF('中間シート (2)'!M:M,行政集計シート※記入不要です!A18)</f>
        <v>0</v>
      </c>
      <c r="C18" s="222" t="str">
        <f t="shared" si="180"/>
        <v/>
      </c>
      <c r="D18" s="222" t="str">
        <f t="shared" si="181"/>
        <v/>
      </c>
      <c r="E18" s="222" t="str">
        <f t="shared" si="182"/>
        <v/>
      </c>
      <c r="F18" s="223"/>
      <c r="G18" s="216" t="str">
        <f>IFERROR(VLOOKUP($A18,'中間シート (2)'!$M$6:$AR$65,G$1,FALSE),"")</f>
        <v/>
      </c>
      <c r="H18" s="216" t="str">
        <f>IFERROR(VLOOKUP($A18,'中間シート (2)'!$M$6:$AR$65,H$1,FALSE),"")</f>
        <v/>
      </c>
      <c r="I18" s="216" t="str">
        <f>IFERROR(VLOOKUP($A18,'中間シート (2)'!$M$6:$AR$65,I$1,FALSE),"")</f>
        <v/>
      </c>
      <c r="J18" s="216" t="str">
        <f>IFERROR(VLOOKUP($A18,'中間シート (2)'!$M$6:$AR$65,J$1,FALSE),"")</f>
        <v/>
      </c>
      <c r="K18" s="216" t="str">
        <f>IFERROR(VLOOKUP($A18,'中間シート (2)'!$M$6:$AR$65,K$1,FALSE),"")</f>
        <v/>
      </c>
      <c r="L18" s="216" t="str">
        <f>IFERROR(VLOOKUP($A18,'中間シート (2)'!$M$6:$AR$65,L$1,FALSE),"")</f>
        <v/>
      </c>
      <c r="M18" s="216" t="str">
        <f>IFERROR(VLOOKUP($A18,'中間シート (2)'!$M$6:$AR$65,M$1,FALSE),"")</f>
        <v/>
      </c>
      <c r="N18" s="216" t="str">
        <f>IFERROR(VLOOKUP($A18,'中間シート (2)'!$M$6:$AR$65,N$1,FALSE),"")</f>
        <v/>
      </c>
      <c r="O18" s="216" t="str">
        <f>IFERROR(VLOOKUP($A18,'中間シート (2)'!$M$6:$AR$65,O$1,FALSE),"")</f>
        <v/>
      </c>
      <c r="P18" s="216" t="str">
        <f>IFERROR(VLOOKUP($A18,'中間シート (2)'!$M$6:$AR$65,P$1,FALSE),"")</f>
        <v/>
      </c>
      <c r="Q18" s="216" t="str">
        <f>IFERROR(VLOOKUP($A18,'中間シート (2)'!$M$6:$AR$65,Q$1,FALSE),"")</f>
        <v/>
      </c>
      <c r="R18" s="216" t="str">
        <f>IFERROR(VLOOKUP($A18,'中間シート (2)'!$M$6:$AR$65,R$1,FALSE),"")</f>
        <v/>
      </c>
      <c r="S18" s="216" t="str">
        <f>IFERROR(VLOOKUP($A18,'中間シート (2)'!$M$6:$AR$65,S$1,FALSE),"")</f>
        <v/>
      </c>
      <c r="T18" s="216" t="str">
        <f>IFERROR(VLOOKUP($A18,'中間シート (2)'!$M$6:$AR$65,T$1,FALSE),"")</f>
        <v/>
      </c>
      <c r="U18" s="216" t="str">
        <f>IFERROR(VLOOKUP($A18,'中間シート (2)'!$M$6:$AR$65,U$1,FALSE),"")</f>
        <v/>
      </c>
      <c r="V18" s="216"/>
      <c r="W18" s="216" t="str">
        <f>IFERROR(VLOOKUP($A18,'中間シート (2)'!$M$6:$AR$65,W$1,FALSE),"")</f>
        <v/>
      </c>
      <c r="X18" s="216" t="str">
        <f>IFERROR(VLOOKUP($A18,'中間シート (2)'!$M$6:$AR$65,X$1,FALSE),"")</f>
        <v/>
      </c>
      <c r="Y18" s="216" t="str">
        <f>IFERROR(VLOOKUP($A18,'中間シート (2)'!$M$6:$AR$65,Y$1,FALSE),"")</f>
        <v/>
      </c>
      <c r="Z18" s="216" t="str">
        <f>IFERROR(VLOOKUP($A18,'中間シート (2)'!$M$6:$AR$65,Z$1,FALSE),"")</f>
        <v/>
      </c>
      <c r="AA18" s="216" t="str">
        <f>IFERROR(VLOOKUP($A18,'中間シート (2)'!$M$6:$AR$65,AA$1,FALSE),"")</f>
        <v/>
      </c>
      <c r="AB18" s="216" t="str">
        <f>IFERROR(VLOOKUP($A18,'中間シート (2)'!$M$6:$AR$65,AB$1,FALSE),"")</f>
        <v/>
      </c>
      <c r="AC18" s="216" t="str">
        <f>IFERROR(VLOOKUP($A18,'中間シート (2)'!$M$6:$AR$65,AC$1,FALSE),"")</f>
        <v/>
      </c>
      <c r="AD18" s="216" t="str">
        <f>IFERROR(VLOOKUP($A18,'中間シート (2)'!$M$6:$AR$65,AD$1,FALSE),"")</f>
        <v/>
      </c>
      <c r="AE18" s="216"/>
      <c r="AF18" s="216"/>
      <c r="AG18" s="216"/>
      <c r="AH18" s="228" t="str">
        <f>IFERROR(VLOOKUP($A18,'中間シート (2)'!$M$6:$BC$67,AH$1,FALSE),"")</f>
        <v/>
      </c>
      <c r="AI18" s="228" t="str">
        <f>IFERROR(VLOOKUP($A18,'中間シート (2)'!$M$6:$BC$67,AI$1,FALSE),"")</f>
        <v/>
      </c>
      <c r="AJ18" s="228" t="str">
        <f>IFERROR(VLOOKUP($A18,'中間シート (2)'!$M$6:$BC$67,AJ$1,FALSE),"")</f>
        <v/>
      </c>
      <c r="AK18" s="228" t="str">
        <f>IFERROR(VLOOKUP($A18,'中間シート (2)'!$M$6:$BC$67,AK$1,FALSE),"")</f>
        <v/>
      </c>
      <c r="AL18" s="228" t="str">
        <f>IFERROR(VLOOKUP($A18,'中間シート (2)'!$M$6:$BC$67,AL$1,FALSE),"")</f>
        <v/>
      </c>
      <c r="AM18" s="228" t="str">
        <f>IFERROR(VLOOKUP($A18,'中間シート (2)'!$M$6:$BC$67,AM$1,FALSE),"")</f>
        <v/>
      </c>
      <c r="AN18" s="228" t="str">
        <f>IFERROR(VLOOKUP($A18,'中間シート (2)'!$M$6:$BC$67,AN$1,FALSE),"")</f>
        <v/>
      </c>
      <c r="AO18" s="228" t="str">
        <f>IFERROR(VLOOKUP($A18,'中間シート (2)'!$M$6:$BC$67,AO$1,FALSE),"")</f>
        <v/>
      </c>
      <c r="AR18" s="217"/>
      <c r="AS18" s="217"/>
      <c r="AT18" s="217"/>
      <c r="AU18" s="54">
        <f t="shared" si="5"/>
        <v>41</v>
      </c>
      <c r="AV18" s="54">
        <f t="shared" si="6"/>
        <v>41</v>
      </c>
      <c r="AW18" s="54" t="str">
        <f t="shared" si="59"/>
        <v/>
      </c>
      <c r="AX18" s="54" t="str">
        <f t="shared" si="60"/>
        <v/>
      </c>
      <c r="AY18" s="54" t="str">
        <f t="shared" si="61"/>
        <v/>
      </c>
      <c r="AZ18" s="54" t="str">
        <f t="shared" si="62"/>
        <v/>
      </c>
      <c r="BA18" s="54" t="str">
        <f t="shared" si="63"/>
        <v/>
      </c>
      <c r="BB18" s="54" t="str">
        <f ca="1">IF(AB18="","",IF(COUNTIF(エラー23シート!$G$5:$G$79, OFFSET(I18,IF(H18="",0,-H18+1),0)*100+OFFSET(X18,IF(H18="",0,-H18+1),0)*10+AB18)&gt;0,23,""))</f>
        <v/>
      </c>
      <c r="BC18" s="54" t="str">
        <f t="shared" si="64"/>
        <v/>
      </c>
      <c r="BD18" s="54" t="str">
        <f t="shared" si="65"/>
        <v/>
      </c>
      <c r="BE18" s="54" t="str">
        <f t="shared" si="66"/>
        <v/>
      </c>
      <c r="BF18" s="54" t="str">
        <f t="shared" si="67"/>
        <v/>
      </c>
      <c r="BG18" s="54" t="str">
        <f t="shared" si="68"/>
        <v/>
      </c>
      <c r="BH18" s="54" t="str">
        <f t="shared" si="69"/>
        <v/>
      </c>
      <c r="BI18" s="54" t="str">
        <f t="shared" si="70"/>
        <v/>
      </c>
      <c r="BJ18" s="54" t="str">
        <f t="shared" si="71"/>
        <v/>
      </c>
      <c r="BK18" s="54" t="str">
        <f t="shared" si="72"/>
        <v/>
      </c>
      <c r="BL18" s="54" t="str">
        <f t="shared" si="73"/>
        <v/>
      </c>
      <c r="BM18" s="54" t="str">
        <f t="shared" si="74"/>
        <v/>
      </c>
      <c r="BN18" s="54" t="str">
        <f t="shared" si="75"/>
        <v/>
      </c>
      <c r="BO18" s="54" t="str">
        <f t="shared" si="76"/>
        <v/>
      </c>
      <c r="BP18" s="54" t="str">
        <f t="shared" si="77"/>
        <v/>
      </c>
      <c r="BQ18" s="54" t="str">
        <f t="shared" si="78"/>
        <v/>
      </c>
      <c r="BR18" s="54" t="str">
        <f t="shared" si="79"/>
        <v/>
      </c>
      <c r="BS18" s="218" t="str">
        <f t="shared" si="80"/>
        <v/>
      </c>
      <c r="BT18" s="54" t="str">
        <f t="shared" si="81"/>
        <v/>
      </c>
      <c r="BU18" s="54" t="str">
        <f t="shared" si="82"/>
        <v/>
      </c>
      <c r="BV18" s="54" t="str">
        <f t="shared" si="83"/>
        <v/>
      </c>
      <c r="BW18" s="54" t="str">
        <f t="shared" si="84"/>
        <v/>
      </c>
      <c r="BX18" s="54" t="str">
        <f t="shared" si="85"/>
        <v/>
      </c>
      <c r="BY18" s="54" t="str">
        <f t="shared" si="86"/>
        <v/>
      </c>
      <c r="BZ18" s="54" t="str">
        <f t="shared" si="87"/>
        <v/>
      </c>
      <c r="CA18" s="54" t="str">
        <f t="shared" si="88"/>
        <v/>
      </c>
      <c r="CB18" s="54" t="str">
        <f t="shared" si="89"/>
        <v/>
      </c>
      <c r="CC18" s="54" t="str">
        <f t="shared" si="90"/>
        <v/>
      </c>
      <c r="CD18" s="54" t="str">
        <f t="shared" si="91"/>
        <v/>
      </c>
      <c r="CE18" s="54" t="str">
        <f t="shared" si="92"/>
        <v/>
      </c>
      <c r="CF18" s="54" t="str">
        <f t="shared" si="93"/>
        <v/>
      </c>
      <c r="CG18" s="54" t="str">
        <f t="shared" si="94"/>
        <v/>
      </c>
      <c r="CH18" s="54" t="str">
        <f t="shared" si="95"/>
        <v/>
      </c>
      <c r="CI18" s="54" t="str">
        <f t="shared" si="96"/>
        <v/>
      </c>
      <c r="CJ18" s="54" t="str">
        <f t="shared" si="97"/>
        <v/>
      </c>
      <c r="CK18" s="54" t="str">
        <f t="shared" si="98"/>
        <v/>
      </c>
      <c r="CL18" s="219" t="str">
        <f t="shared" si="99"/>
        <v/>
      </c>
      <c r="CM18" s="54" t="str">
        <f t="shared" si="100"/>
        <v/>
      </c>
      <c r="CN18" s="54" t="str">
        <f t="shared" si="101"/>
        <v/>
      </c>
      <c r="CO18" s="54" t="str">
        <f t="shared" si="102"/>
        <v/>
      </c>
      <c r="CP18" s="54" t="str">
        <f t="shared" si="103"/>
        <v/>
      </c>
      <c r="CQ18" s="54" t="str">
        <f t="shared" si="104"/>
        <v/>
      </c>
      <c r="CR18" s="54" t="str">
        <f t="shared" si="105"/>
        <v/>
      </c>
      <c r="CS18" s="54" t="str">
        <f t="shared" si="106"/>
        <v/>
      </c>
      <c r="CT18" s="54" t="str">
        <f t="shared" si="107"/>
        <v/>
      </c>
      <c r="CU18" s="54" t="str">
        <f t="shared" si="108"/>
        <v/>
      </c>
      <c r="CV18" s="220">
        <f t="shared" si="109"/>
        <v>0</v>
      </c>
      <c r="CW18" s="54" t="str">
        <f t="shared" si="110"/>
        <v/>
      </c>
      <c r="CX18" s="54" t="str">
        <f t="shared" si="111"/>
        <v/>
      </c>
      <c r="CY18" s="54" t="str">
        <f t="shared" si="112"/>
        <v/>
      </c>
      <c r="CZ18" s="54" t="str">
        <f t="shared" si="113"/>
        <v/>
      </c>
      <c r="DA18" s="54" t="str">
        <f t="shared" si="114"/>
        <v/>
      </c>
      <c r="DB18" s="54" t="str">
        <f t="shared" si="115"/>
        <v/>
      </c>
      <c r="DC18" s="54" t="str">
        <f t="shared" si="116"/>
        <v/>
      </c>
      <c r="DD18" s="54" t="str">
        <f t="shared" si="117"/>
        <v/>
      </c>
      <c r="DE18" s="54" t="str">
        <f t="shared" si="118"/>
        <v/>
      </c>
      <c r="DF18" s="54" t="str">
        <f t="shared" si="119"/>
        <v/>
      </c>
      <c r="DG18" s="54" t="str">
        <f t="shared" si="120"/>
        <v/>
      </c>
      <c r="DH18" s="54" t="str">
        <f t="shared" si="121"/>
        <v/>
      </c>
      <c r="DI18" s="54" t="str">
        <f t="shared" si="122"/>
        <v/>
      </c>
      <c r="DJ18" s="54" t="str">
        <f t="shared" si="123"/>
        <v/>
      </c>
      <c r="DK18" s="54" t="str">
        <f t="shared" si="124"/>
        <v/>
      </c>
      <c r="DL18" s="54" t="str">
        <f t="shared" si="125"/>
        <v/>
      </c>
      <c r="DM18" s="54" t="str">
        <f t="shared" si="126"/>
        <v/>
      </c>
      <c r="DN18" s="54" t="str">
        <f t="shared" si="127"/>
        <v/>
      </c>
      <c r="DO18" s="54" t="str">
        <f t="shared" si="128"/>
        <v/>
      </c>
      <c r="DP18" s="54" t="str">
        <f t="shared" si="129"/>
        <v/>
      </c>
      <c r="DQ18" s="54" t="str">
        <f t="shared" si="130"/>
        <v/>
      </c>
      <c r="DR18" s="54" t="str">
        <f t="shared" si="131"/>
        <v/>
      </c>
      <c r="DS18" s="54" t="str">
        <f t="shared" si="132"/>
        <v/>
      </c>
      <c r="DT18" s="54" t="str">
        <f t="shared" si="133"/>
        <v/>
      </c>
      <c r="DU18" s="54" t="str">
        <f t="shared" si="134"/>
        <v/>
      </c>
      <c r="DV18" s="54" t="str">
        <f t="shared" si="135"/>
        <v/>
      </c>
      <c r="DW18" s="54" t="str">
        <f t="shared" si="136"/>
        <v/>
      </c>
      <c r="DX18" s="54" t="str">
        <f t="shared" si="137"/>
        <v/>
      </c>
      <c r="DY18" s="54" t="str">
        <f t="shared" si="138"/>
        <v/>
      </c>
      <c r="DZ18" s="54" t="str">
        <f t="shared" si="139"/>
        <v/>
      </c>
      <c r="EA18" s="54" t="str">
        <f t="shared" si="140"/>
        <v/>
      </c>
      <c r="EB18" s="54" t="str">
        <f t="shared" si="141"/>
        <v/>
      </c>
      <c r="EC18" s="54" t="str">
        <f t="shared" si="142"/>
        <v/>
      </c>
      <c r="ED18" s="54" t="str">
        <f t="shared" si="143"/>
        <v/>
      </c>
      <c r="EE18" s="54" t="str">
        <f t="shared" si="144"/>
        <v/>
      </c>
      <c r="EF18" s="54" t="str">
        <f t="shared" si="145"/>
        <v/>
      </c>
      <c r="EG18" s="54" t="str">
        <f t="shared" si="146"/>
        <v/>
      </c>
      <c r="EH18" s="54" t="str">
        <f t="shared" si="147"/>
        <v/>
      </c>
      <c r="EI18" s="54" t="str">
        <f t="shared" si="148"/>
        <v/>
      </c>
      <c r="EJ18" s="54" t="str">
        <f t="shared" si="149"/>
        <v/>
      </c>
      <c r="EK18" s="54" t="str">
        <f t="shared" si="150"/>
        <v/>
      </c>
      <c r="EL18" s="54" t="str">
        <f t="shared" si="151"/>
        <v/>
      </c>
      <c r="EM18" s="54" t="str">
        <f t="shared" si="152"/>
        <v/>
      </c>
      <c r="EN18" s="54" t="str">
        <f t="shared" si="153"/>
        <v/>
      </c>
      <c r="EO18" s="54" t="str">
        <f t="shared" si="154"/>
        <v/>
      </c>
      <c r="EP18" s="54" t="str">
        <f t="shared" si="155"/>
        <v/>
      </c>
      <c r="EQ18" s="220" t="str">
        <f t="shared" ca="1" si="156"/>
        <v/>
      </c>
      <c r="ER18" s="220" t="str">
        <f t="shared" ca="1" si="157"/>
        <v/>
      </c>
      <c r="ES18" s="54" t="str">
        <f t="shared" ca="1" si="158"/>
        <v/>
      </c>
      <c r="ET18" s="54" t="str">
        <f t="shared" ca="1" si="159"/>
        <v/>
      </c>
      <c r="EU18" s="54" t="str">
        <f t="shared" ca="1" si="160"/>
        <v/>
      </c>
      <c r="EV18" s="54" t="str">
        <f t="shared" ca="1" si="161"/>
        <v/>
      </c>
      <c r="EW18" s="54" t="str">
        <f t="shared" ca="1" si="162"/>
        <v/>
      </c>
      <c r="EX18" s="54" t="str">
        <f t="shared" ca="1" si="163"/>
        <v/>
      </c>
      <c r="EY18" s="54" t="str">
        <f t="shared" ca="1" si="164"/>
        <v/>
      </c>
      <c r="EZ18" s="54" t="str">
        <f t="shared" ca="1" si="165"/>
        <v/>
      </c>
      <c r="FA18" s="54" t="str">
        <f t="shared" ca="1" si="166"/>
        <v/>
      </c>
      <c r="FB18" s="54" t="str">
        <f t="shared" ca="1" si="167"/>
        <v/>
      </c>
      <c r="FC18" s="54" t="str">
        <f t="shared" ca="1" si="168"/>
        <v/>
      </c>
      <c r="FD18" s="220">
        <f t="shared" si="169"/>
        <v>1</v>
      </c>
      <c r="FE18" s="54" t="str">
        <f t="shared" si="170"/>
        <v/>
      </c>
      <c r="FF18" s="54" t="str">
        <f t="shared" si="171"/>
        <v/>
      </c>
      <c r="FG18" s="54" t="str">
        <f t="shared" si="172"/>
        <v/>
      </c>
      <c r="FH18" s="54" t="str">
        <f t="shared" si="173"/>
        <v/>
      </c>
      <c r="FI18" s="220" t="str">
        <f>IF(B18=0,"",COUNTIF(FD$6:FD18,FD18))</f>
        <v/>
      </c>
      <c r="FJ18" s="54" t="str">
        <f t="shared" si="174"/>
        <v/>
      </c>
      <c r="FK18" s="221" t="str">
        <f t="shared" si="175"/>
        <v/>
      </c>
      <c r="FL18" s="54" t="str">
        <f t="shared" si="176"/>
        <v/>
      </c>
      <c r="FM18" s="54" t="str">
        <f t="shared" si="177"/>
        <v/>
      </c>
      <c r="FN18" s="54" t="str">
        <f t="shared" si="178"/>
        <v/>
      </c>
      <c r="FO18" s="54" t="str">
        <f t="shared" si="179"/>
        <v/>
      </c>
    </row>
    <row r="19" spans="1:171" ht="17.25">
      <c r="A19" s="214">
        <v>14</v>
      </c>
      <c r="B19" s="214">
        <f>COUNTIF('中間シート (2)'!M:M,行政集計シート※記入不要です!A19)</f>
        <v>0</v>
      </c>
      <c r="C19" s="222" t="str">
        <f t="shared" si="180"/>
        <v/>
      </c>
      <c r="D19" s="222" t="str">
        <f t="shared" si="181"/>
        <v/>
      </c>
      <c r="E19" s="222" t="str">
        <f t="shared" si="182"/>
        <v/>
      </c>
      <c r="F19" s="223"/>
      <c r="G19" s="216" t="str">
        <f>IFERROR(VLOOKUP($A19,'中間シート (2)'!$M$6:$AR$65,G$1,FALSE),"")</f>
        <v/>
      </c>
      <c r="H19" s="216" t="str">
        <f>IFERROR(VLOOKUP($A19,'中間シート (2)'!$M$6:$AR$65,H$1,FALSE),"")</f>
        <v/>
      </c>
      <c r="I19" s="216" t="str">
        <f>IFERROR(VLOOKUP($A19,'中間シート (2)'!$M$6:$AR$65,I$1,FALSE),"")</f>
        <v/>
      </c>
      <c r="J19" s="216" t="str">
        <f>IFERROR(VLOOKUP($A19,'中間シート (2)'!$M$6:$AR$65,J$1,FALSE),"")</f>
        <v/>
      </c>
      <c r="K19" s="216" t="str">
        <f>IFERROR(VLOOKUP($A19,'中間シート (2)'!$M$6:$AR$65,K$1,FALSE),"")</f>
        <v/>
      </c>
      <c r="L19" s="216" t="str">
        <f>IFERROR(VLOOKUP($A19,'中間シート (2)'!$M$6:$AR$65,L$1,FALSE),"")</f>
        <v/>
      </c>
      <c r="M19" s="216" t="str">
        <f>IFERROR(VLOOKUP($A19,'中間シート (2)'!$M$6:$AR$65,M$1,FALSE),"")</f>
        <v/>
      </c>
      <c r="N19" s="216" t="str">
        <f>IFERROR(VLOOKUP($A19,'中間シート (2)'!$M$6:$AR$65,N$1,FALSE),"")</f>
        <v/>
      </c>
      <c r="O19" s="216" t="str">
        <f>IFERROR(VLOOKUP($A19,'中間シート (2)'!$M$6:$AR$65,O$1,FALSE),"")</f>
        <v/>
      </c>
      <c r="P19" s="216" t="str">
        <f>IFERROR(VLOOKUP($A19,'中間シート (2)'!$M$6:$AR$65,P$1,FALSE),"")</f>
        <v/>
      </c>
      <c r="Q19" s="216" t="str">
        <f>IFERROR(VLOOKUP($A19,'中間シート (2)'!$M$6:$AR$65,Q$1,FALSE),"")</f>
        <v/>
      </c>
      <c r="R19" s="216" t="str">
        <f>IFERROR(VLOOKUP($A19,'中間シート (2)'!$M$6:$AR$65,R$1,FALSE),"")</f>
        <v/>
      </c>
      <c r="S19" s="216" t="str">
        <f>IFERROR(VLOOKUP($A19,'中間シート (2)'!$M$6:$AR$65,S$1,FALSE),"")</f>
        <v/>
      </c>
      <c r="T19" s="216" t="str">
        <f>IFERROR(VLOOKUP($A19,'中間シート (2)'!$M$6:$AR$65,T$1,FALSE),"")</f>
        <v/>
      </c>
      <c r="U19" s="216" t="str">
        <f>IFERROR(VLOOKUP($A19,'中間シート (2)'!$M$6:$AR$65,U$1,FALSE),"")</f>
        <v/>
      </c>
      <c r="V19" s="216"/>
      <c r="W19" s="216" t="str">
        <f>IFERROR(VLOOKUP($A19,'中間シート (2)'!$M$6:$AR$65,W$1,FALSE),"")</f>
        <v/>
      </c>
      <c r="X19" s="216" t="str">
        <f>IFERROR(VLOOKUP($A19,'中間シート (2)'!$M$6:$AR$65,X$1,FALSE),"")</f>
        <v/>
      </c>
      <c r="Y19" s="216" t="str">
        <f>IFERROR(VLOOKUP($A19,'中間シート (2)'!$M$6:$AR$65,Y$1,FALSE),"")</f>
        <v/>
      </c>
      <c r="Z19" s="216" t="str">
        <f>IFERROR(VLOOKUP($A19,'中間シート (2)'!$M$6:$AR$65,Z$1,FALSE),"")</f>
        <v/>
      </c>
      <c r="AA19" s="216" t="str">
        <f>IFERROR(VLOOKUP($A19,'中間シート (2)'!$M$6:$AR$65,AA$1,FALSE),"")</f>
        <v/>
      </c>
      <c r="AB19" s="216" t="str">
        <f>IFERROR(VLOOKUP($A19,'中間シート (2)'!$M$6:$AR$65,AB$1,FALSE),"")</f>
        <v/>
      </c>
      <c r="AC19" s="216" t="str">
        <f>IFERROR(VLOOKUP($A19,'中間シート (2)'!$M$6:$AR$65,AC$1,FALSE),"")</f>
        <v/>
      </c>
      <c r="AD19" s="216" t="str">
        <f>IFERROR(VLOOKUP($A19,'中間シート (2)'!$M$6:$AR$65,AD$1,FALSE),"")</f>
        <v/>
      </c>
      <c r="AE19" s="216"/>
      <c r="AF19" s="216"/>
      <c r="AG19" s="216"/>
      <c r="AH19" s="228" t="str">
        <f>IFERROR(VLOOKUP($A19,'中間シート (2)'!$M$6:$BC$67,AH$1,FALSE),"")</f>
        <v/>
      </c>
      <c r="AI19" s="228" t="str">
        <f>IFERROR(VLOOKUP($A19,'中間シート (2)'!$M$6:$BC$67,AI$1,FALSE),"")</f>
        <v/>
      </c>
      <c r="AJ19" s="228" t="str">
        <f>IFERROR(VLOOKUP($A19,'中間シート (2)'!$M$6:$BC$67,AJ$1,FALSE),"")</f>
        <v/>
      </c>
      <c r="AK19" s="228" t="str">
        <f>IFERROR(VLOOKUP($A19,'中間シート (2)'!$M$6:$BC$67,AK$1,FALSE),"")</f>
        <v/>
      </c>
      <c r="AL19" s="228" t="str">
        <f>IFERROR(VLOOKUP($A19,'中間シート (2)'!$M$6:$BC$67,AL$1,FALSE),"")</f>
        <v/>
      </c>
      <c r="AM19" s="228" t="str">
        <f>IFERROR(VLOOKUP($A19,'中間シート (2)'!$M$6:$BC$67,AM$1,FALSE),"")</f>
        <v/>
      </c>
      <c r="AN19" s="228" t="str">
        <f>IFERROR(VLOOKUP($A19,'中間シート (2)'!$M$6:$BC$67,AN$1,FALSE),"")</f>
        <v/>
      </c>
      <c r="AO19" s="228" t="str">
        <f>IFERROR(VLOOKUP($A19,'中間シート (2)'!$M$6:$BC$67,AO$1,FALSE),"")</f>
        <v/>
      </c>
      <c r="AR19" s="217"/>
      <c r="AS19" s="217"/>
      <c r="AT19" s="217"/>
      <c r="AU19" s="54">
        <f t="shared" si="5"/>
        <v>41</v>
      </c>
      <c r="AV19" s="54">
        <f t="shared" si="6"/>
        <v>41</v>
      </c>
      <c r="AW19" s="54" t="str">
        <f t="shared" si="59"/>
        <v/>
      </c>
      <c r="AX19" s="54" t="str">
        <f t="shared" si="60"/>
        <v/>
      </c>
      <c r="AY19" s="54" t="str">
        <f t="shared" si="61"/>
        <v/>
      </c>
      <c r="AZ19" s="54" t="str">
        <f t="shared" si="62"/>
        <v/>
      </c>
      <c r="BA19" s="54" t="str">
        <f t="shared" si="63"/>
        <v/>
      </c>
      <c r="BB19" s="54" t="str">
        <f ca="1">IF(AB19="","",IF(COUNTIF(エラー23シート!$G$5:$G$79, OFFSET(I19,IF(H19="",0,-H19+1),0)*100+OFFSET(X19,IF(H19="",0,-H19+1),0)*10+AB19)&gt;0,23,""))</f>
        <v/>
      </c>
      <c r="BC19" s="54" t="str">
        <f t="shared" si="64"/>
        <v/>
      </c>
      <c r="BD19" s="54" t="str">
        <f t="shared" si="65"/>
        <v/>
      </c>
      <c r="BE19" s="54" t="str">
        <f t="shared" si="66"/>
        <v/>
      </c>
      <c r="BF19" s="54" t="str">
        <f t="shared" si="67"/>
        <v/>
      </c>
      <c r="BG19" s="54" t="str">
        <f t="shared" si="68"/>
        <v/>
      </c>
      <c r="BH19" s="54" t="str">
        <f t="shared" si="69"/>
        <v/>
      </c>
      <c r="BI19" s="54" t="str">
        <f t="shared" si="70"/>
        <v/>
      </c>
      <c r="BJ19" s="54" t="str">
        <f t="shared" si="71"/>
        <v/>
      </c>
      <c r="BK19" s="54" t="str">
        <f t="shared" si="72"/>
        <v/>
      </c>
      <c r="BL19" s="54" t="str">
        <f t="shared" si="73"/>
        <v/>
      </c>
      <c r="BM19" s="54" t="str">
        <f t="shared" si="74"/>
        <v/>
      </c>
      <c r="BN19" s="54" t="str">
        <f t="shared" si="75"/>
        <v/>
      </c>
      <c r="BO19" s="54" t="str">
        <f t="shared" si="76"/>
        <v/>
      </c>
      <c r="BP19" s="54" t="str">
        <f t="shared" si="77"/>
        <v/>
      </c>
      <c r="BQ19" s="54" t="str">
        <f t="shared" si="78"/>
        <v/>
      </c>
      <c r="BR19" s="54" t="str">
        <f t="shared" si="79"/>
        <v/>
      </c>
      <c r="BS19" s="218" t="str">
        <f t="shared" si="80"/>
        <v/>
      </c>
      <c r="BT19" s="54" t="str">
        <f t="shared" si="81"/>
        <v/>
      </c>
      <c r="BU19" s="54" t="str">
        <f t="shared" si="82"/>
        <v/>
      </c>
      <c r="BV19" s="54" t="str">
        <f t="shared" si="83"/>
        <v/>
      </c>
      <c r="BW19" s="54" t="str">
        <f t="shared" si="84"/>
        <v/>
      </c>
      <c r="BX19" s="54" t="str">
        <f t="shared" si="85"/>
        <v/>
      </c>
      <c r="BY19" s="54" t="str">
        <f t="shared" si="86"/>
        <v/>
      </c>
      <c r="BZ19" s="54" t="str">
        <f t="shared" si="87"/>
        <v/>
      </c>
      <c r="CA19" s="54" t="str">
        <f t="shared" si="88"/>
        <v/>
      </c>
      <c r="CB19" s="54" t="str">
        <f t="shared" si="89"/>
        <v/>
      </c>
      <c r="CC19" s="54" t="str">
        <f t="shared" si="90"/>
        <v/>
      </c>
      <c r="CD19" s="54" t="str">
        <f t="shared" si="91"/>
        <v/>
      </c>
      <c r="CE19" s="54" t="str">
        <f t="shared" si="92"/>
        <v/>
      </c>
      <c r="CF19" s="54" t="str">
        <f t="shared" si="93"/>
        <v/>
      </c>
      <c r="CG19" s="54" t="str">
        <f t="shared" si="94"/>
        <v/>
      </c>
      <c r="CH19" s="54" t="str">
        <f t="shared" si="95"/>
        <v/>
      </c>
      <c r="CI19" s="54" t="str">
        <f t="shared" si="96"/>
        <v/>
      </c>
      <c r="CJ19" s="54" t="str">
        <f t="shared" si="97"/>
        <v/>
      </c>
      <c r="CK19" s="54" t="str">
        <f t="shared" si="98"/>
        <v/>
      </c>
      <c r="CL19" s="219" t="str">
        <f t="shared" si="99"/>
        <v/>
      </c>
      <c r="CM19" s="54" t="str">
        <f t="shared" si="100"/>
        <v/>
      </c>
      <c r="CN19" s="54" t="str">
        <f t="shared" si="101"/>
        <v/>
      </c>
      <c r="CO19" s="54" t="str">
        <f t="shared" si="102"/>
        <v/>
      </c>
      <c r="CP19" s="54" t="str">
        <f t="shared" si="103"/>
        <v/>
      </c>
      <c r="CQ19" s="54" t="str">
        <f t="shared" si="104"/>
        <v/>
      </c>
      <c r="CR19" s="54" t="str">
        <f t="shared" si="105"/>
        <v/>
      </c>
      <c r="CS19" s="54" t="str">
        <f t="shared" si="106"/>
        <v/>
      </c>
      <c r="CT19" s="54" t="str">
        <f t="shared" si="107"/>
        <v/>
      </c>
      <c r="CU19" s="54" t="str">
        <f t="shared" si="108"/>
        <v/>
      </c>
      <c r="CV19" s="220">
        <f t="shared" si="109"/>
        <v>0</v>
      </c>
      <c r="CW19" s="54" t="str">
        <f t="shared" si="110"/>
        <v/>
      </c>
      <c r="CX19" s="54" t="str">
        <f t="shared" si="111"/>
        <v/>
      </c>
      <c r="CY19" s="54" t="str">
        <f t="shared" si="112"/>
        <v/>
      </c>
      <c r="CZ19" s="54" t="str">
        <f t="shared" si="113"/>
        <v/>
      </c>
      <c r="DA19" s="54" t="str">
        <f t="shared" si="114"/>
        <v/>
      </c>
      <c r="DB19" s="54" t="str">
        <f t="shared" si="115"/>
        <v/>
      </c>
      <c r="DC19" s="54" t="str">
        <f t="shared" si="116"/>
        <v/>
      </c>
      <c r="DD19" s="54" t="str">
        <f t="shared" si="117"/>
        <v/>
      </c>
      <c r="DE19" s="54" t="str">
        <f t="shared" si="118"/>
        <v/>
      </c>
      <c r="DF19" s="54" t="str">
        <f t="shared" si="119"/>
        <v/>
      </c>
      <c r="DG19" s="54" t="str">
        <f t="shared" si="120"/>
        <v/>
      </c>
      <c r="DH19" s="54" t="str">
        <f t="shared" si="121"/>
        <v/>
      </c>
      <c r="DI19" s="54" t="str">
        <f t="shared" si="122"/>
        <v/>
      </c>
      <c r="DJ19" s="54" t="str">
        <f t="shared" si="123"/>
        <v/>
      </c>
      <c r="DK19" s="54" t="str">
        <f t="shared" si="124"/>
        <v/>
      </c>
      <c r="DL19" s="54" t="str">
        <f t="shared" si="125"/>
        <v/>
      </c>
      <c r="DM19" s="54" t="str">
        <f t="shared" si="126"/>
        <v/>
      </c>
      <c r="DN19" s="54" t="str">
        <f t="shared" si="127"/>
        <v/>
      </c>
      <c r="DO19" s="54" t="str">
        <f t="shared" si="128"/>
        <v/>
      </c>
      <c r="DP19" s="54" t="str">
        <f t="shared" si="129"/>
        <v/>
      </c>
      <c r="DQ19" s="54" t="str">
        <f t="shared" si="130"/>
        <v/>
      </c>
      <c r="DR19" s="54" t="str">
        <f t="shared" si="131"/>
        <v/>
      </c>
      <c r="DS19" s="54" t="str">
        <f t="shared" si="132"/>
        <v/>
      </c>
      <c r="DT19" s="54" t="str">
        <f t="shared" si="133"/>
        <v/>
      </c>
      <c r="DU19" s="54" t="str">
        <f t="shared" si="134"/>
        <v/>
      </c>
      <c r="DV19" s="54" t="str">
        <f t="shared" si="135"/>
        <v/>
      </c>
      <c r="DW19" s="54" t="str">
        <f t="shared" si="136"/>
        <v/>
      </c>
      <c r="DX19" s="54" t="str">
        <f t="shared" si="137"/>
        <v/>
      </c>
      <c r="DY19" s="54" t="str">
        <f t="shared" si="138"/>
        <v/>
      </c>
      <c r="DZ19" s="54" t="str">
        <f t="shared" si="139"/>
        <v/>
      </c>
      <c r="EA19" s="54" t="str">
        <f t="shared" si="140"/>
        <v/>
      </c>
      <c r="EB19" s="54" t="str">
        <f t="shared" si="141"/>
        <v/>
      </c>
      <c r="EC19" s="54" t="str">
        <f t="shared" si="142"/>
        <v/>
      </c>
      <c r="ED19" s="54" t="str">
        <f t="shared" si="143"/>
        <v/>
      </c>
      <c r="EE19" s="54" t="str">
        <f t="shared" si="144"/>
        <v/>
      </c>
      <c r="EF19" s="54" t="str">
        <f t="shared" si="145"/>
        <v/>
      </c>
      <c r="EG19" s="54" t="str">
        <f t="shared" si="146"/>
        <v/>
      </c>
      <c r="EH19" s="54" t="str">
        <f t="shared" si="147"/>
        <v/>
      </c>
      <c r="EI19" s="54" t="str">
        <f t="shared" si="148"/>
        <v/>
      </c>
      <c r="EJ19" s="54" t="str">
        <f t="shared" si="149"/>
        <v/>
      </c>
      <c r="EK19" s="54" t="str">
        <f t="shared" si="150"/>
        <v/>
      </c>
      <c r="EL19" s="54" t="str">
        <f t="shared" si="151"/>
        <v/>
      </c>
      <c r="EM19" s="54" t="str">
        <f t="shared" si="152"/>
        <v/>
      </c>
      <c r="EN19" s="54" t="str">
        <f t="shared" si="153"/>
        <v/>
      </c>
      <c r="EO19" s="54" t="str">
        <f t="shared" si="154"/>
        <v/>
      </c>
      <c r="EP19" s="54" t="str">
        <f t="shared" si="155"/>
        <v/>
      </c>
      <c r="EQ19" s="220" t="str">
        <f t="shared" ca="1" si="156"/>
        <v/>
      </c>
      <c r="ER19" s="220" t="str">
        <f t="shared" ca="1" si="157"/>
        <v/>
      </c>
      <c r="ES19" s="54" t="str">
        <f t="shared" ca="1" si="158"/>
        <v/>
      </c>
      <c r="ET19" s="54" t="str">
        <f t="shared" ca="1" si="159"/>
        <v/>
      </c>
      <c r="EU19" s="54" t="str">
        <f t="shared" ca="1" si="160"/>
        <v/>
      </c>
      <c r="EV19" s="54" t="str">
        <f t="shared" ca="1" si="161"/>
        <v/>
      </c>
      <c r="EW19" s="54" t="str">
        <f t="shared" ca="1" si="162"/>
        <v/>
      </c>
      <c r="EX19" s="54" t="str">
        <f t="shared" ca="1" si="163"/>
        <v/>
      </c>
      <c r="EY19" s="54" t="str">
        <f t="shared" ca="1" si="164"/>
        <v/>
      </c>
      <c r="EZ19" s="54" t="str">
        <f t="shared" ca="1" si="165"/>
        <v/>
      </c>
      <c r="FA19" s="54" t="str">
        <f t="shared" ca="1" si="166"/>
        <v/>
      </c>
      <c r="FB19" s="54" t="str">
        <f t="shared" ca="1" si="167"/>
        <v/>
      </c>
      <c r="FC19" s="54" t="str">
        <f t="shared" ca="1" si="168"/>
        <v/>
      </c>
      <c r="FD19" s="220">
        <f t="shared" si="169"/>
        <v>1</v>
      </c>
      <c r="FE19" s="54" t="str">
        <f t="shared" si="170"/>
        <v/>
      </c>
      <c r="FF19" s="54" t="str">
        <f t="shared" si="171"/>
        <v/>
      </c>
      <c r="FG19" s="54" t="str">
        <f t="shared" si="172"/>
        <v/>
      </c>
      <c r="FH19" s="54" t="str">
        <f t="shared" si="173"/>
        <v/>
      </c>
      <c r="FI19" s="220" t="str">
        <f>IF(B19=0,"",COUNTIF(FD$6:FD19,FD19))</f>
        <v/>
      </c>
      <c r="FJ19" s="54" t="str">
        <f t="shared" si="174"/>
        <v/>
      </c>
      <c r="FK19" s="221" t="str">
        <f t="shared" si="175"/>
        <v/>
      </c>
      <c r="FL19" s="54" t="str">
        <f t="shared" si="176"/>
        <v/>
      </c>
      <c r="FM19" s="54" t="str">
        <f t="shared" si="177"/>
        <v/>
      </c>
      <c r="FN19" s="54" t="str">
        <f t="shared" si="178"/>
        <v/>
      </c>
      <c r="FO19" s="54" t="str">
        <f t="shared" si="179"/>
        <v/>
      </c>
    </row>
    <row r="20" spans="1:171" ht="17.25">
      <c r="A20" s="214">
        <v>15</v>
      </c>
      <c r="B20" s="214">
        <f>COUNTIF('中間シート (2)'!M:M,行政集計シート※記入不要です!A20)</f>
        <v>0</v>
      </c>
      <c r="C20" s="222" t="str">
        <f t="shared" si="180"/>
        <v/>
      </c>
      <c r="D20" s="222" t="str">
        <f t="shared" si="181"/>
        <v/>
      </c>
      <c r="E20" s="222" t="str">
        <f t="shared" si="182"/>
        <v/>
      </c>
      <c r="F20" s="223"/>
      <c r="G20" s="216" t="str">
        <f>IFERROR(VLOOKUP($A20,'中間シート (2)'!$M$6:$AR$65,G$1,FALSE),"")</f>
        <v/>
      </c>
      <c r="H20" s="216" t="str">
        <f>IFERROR(VLOOKUP($A20,'中間シート (2)'!$M$6:$AR$65,H$1,FALSE),"")</f>
        <v/>
      </c>
      <c r="I20" s="216" t="str">
        <f>IFERROR(VLOOKUP($A20,'中間シート (2)'!$M$6:$AR$65,I$1,FALSE),"")</f>
        <v/>
      </c>
      <c r="J20" s="216" t="str">
        <f>IFERROR(VLOOKUP($A20,'中間シート (2)'!$M$6:$AR$65,J$1,FALSE),"")</f>
        <v/>
      </c>
      <c r="K20" s="216" t="str">
        <f>IFERROR(VLOOKUP($A20,'中間シート (2)'!$M$6:$AR$65,K$1,FALSE),"")</f>
        <v/>
      </c>
      <c r="L20" s="216" t="str">
        <f>IFERROR(VLOOKUP($A20,'中間シート (2)'!$M$6:$AR$65,L$1,FALSE),"")</f>
        <v/>
      </c>
      <c r="M20" s="216" t="str">
        <f>IFERROR(VLOOKUP($A20,'中間シート (2)'!$M$6:$AR$65,M$1,FALSE),"")</f>
        <v/>
      </c>
      <c r="N20" s="216" t="str">
        <f>IFERROR(VLOOKUP($A20,'中間シート (2)'!$M$6:$AR$65,N$1,FALSE),"")</f>
        <v/>
      </c>
      <c r="O20" s="216" t="str">
        <f>IFERROR(VLOOKUP($A20,'中間シート (2)'!$M$6:$AR$65,O$1,FALSE),"")</f>
        <v/>
      </c>
      <c r="P20" s="216" t="str">
        <f>IFERROR(VLOOKUP($A20,'中間シート (2)'!$M$6:$AR$65,P$1,FALSE),"")</f>
        <v/>
      </c>
      <c r="Q20" s="216" t="str">
        <f>IFERROR(VLOOKUP($A20,'中間シート (2)'!$M$6:$AR$65,Q$1,FALSE),"")</f>
        <v/>
      </c>
      <c r="R20" s="216" t="str">
        <f>IFERROR(VLOOKUP($A20,'中間シート (2)'!$M$6:$AR$65,R$1,FALSE),"")</f>
        <v/>
      </c>
      <c r="S20" s="216" t="str">
        <f>IFERROR(VLOOKUP($A20,'中間シート (2)'!$M$6:$AR$65,S$1,FALSE),"")</f>
        <v/>
      </c>
      <c r="T20" s="216" t="str">
        <f>IFERROR(VLOOKUP($A20,'中間シート (2)'!$M$6:$AR$65,T$1,FALSE),"")</f>
        <v/>
      </c>
      <c r="U20" s="216" t="str">
        <f>IFERROR(VLOOKUP($A20,'中間シート (2)'!$M$6:$AR$65,U$1,FALSE),"")</f>
        <v/>
      </c>
      <c r="V20" s="216"/>
      <c r="W20" s="216" t="str">
        <f>IFERROR(VLOOKUP($A20,'中間シート (2)'!$M$6:$AR$65,W$1,FALSE),"")</f>
        <v/>
      </c>
      <c r="X20" s="216" t="str">
        <f>IFERROR(VLOOKUP($A20,'中間シート (2)'!$M$6:$AR$65,X$1,FALSE),"")</f>
        <v/>
      </c>
      <c r="Y20" s="216" t="str">
        <f>IFERROR(VLOOKUP($A20,'中間シート (2)'!$M$6:$AR$65,Y$1,FALSE),"")</f>
        <v/>
      </c>
      <c r="Z20" s="216" t="str">
        <f>IFERROR(VLOOKUP($A20,'中間シート (2)'!$M$6:$AR$65,Z$1,FALSE),"")</f>
        <v/>
      </c>
      <c r="AA20" s="216" t="str">
        <f>IFERROR(VLOOKUP($A20,'中間シート (2)'!$M$6:$AR$65,AA$1,FALSE),"")</f>
        <v/>
      </c>
      <c r="AB20" s="216" t="str">
        <f>IFERROR(VLOOKUP($A20,'中間シート (2)'!$M$6:$AR$65,AB$1,FALSE),"")</f>
        <v/>
      </c>
      <c r="AC20" s="216" t="str">
        <f>IFERROR(VLOOKUP($A20,'中間シート (2)'!$M$6:$AR$65,AC$1,FALSE),"")</f>
        <v/>
      </c>
      <c r="AD20" s="216" t="str">
        <f>IFERROR(VLOOKUP($A20,'中間シート (2)'!$M$6:$AR$65,AD$1,FALSE),"")</f>
        <v/>
      </c>
      <c r="AE20" s="216"/>
      <c r="AF20" s="216"/>
      <c r="AG20" s="216"/>
      <c r="AH20" s="228" t="str">
        <f>IFERROR(VLOOKUP($A20,'中間シート (2)'!$M$6:$BC$67,AH$1,FALSE),"")</f>
        <v/>
      </c>
      <c r="AI20" s="228" t="str">
        <f>IFERROR(VLOOKUP($A20,'中間シート (2)'!$M$6:$BC$67,AI$1,FALSE),"")</f>
        <v/>
      </c>
      <c r="AJ20" s="228" t="str">
        <f>IFERROR(VLOOKUP($A20,'中間シート (2)'!$M$6:$BC$67,AJ$1,FALSE),"")</f>
        <v/>
      </c>
      <c r="AK20" s="228" t="str">
        <f>IFERROR(VLOOKUP($A20,'中間シート (2)'!$M$6:$BC$67,AK$1,FALSE),"")</f>
        <v/>
      </c>
      <c r="AL20" s="228" t="str">
        <f>IFERROR(VLOOKUP($A20,'中間シート (2)'!$M$6:$BC$67,AL$1,FALSE),"")</f>
        <v/>
      </c>
      <c r="AM20" s="228" t="str">
        <f>IFERROR(VLOOKUP($A20,'中間シート (2)'!$M$6:$BC$67,AM$1,FALSE),"")</f>
        <v/>
      </c>
      <c r="AN20" s="228" t="str">
        <f>IFERROR(VLOOKUP($A20,'中間シート (2)'!$M$6:$BC$67,AN$1,FALSE),"")</f>
        <v/>
      </c>
      <c r="AO20" s="228" t="str">
        <f>IFERROR(VLOOKUP($A20,'中間シート (2)'!$M$6:$BC$67,AO$1,FALSE),"")</f>
        <v/>
      </c>
      <c r="AR20" s="217"/>
      <c r="AS20" s="217"/>
      <c r="AT20" s="217"/>
      <c r="AU20" s="54">
        <f t="shared" si="5"/>
        <v>41</v>
      </c>
      <c r="AV20" s="54">
        <f t="shared" si="6"/>
        <v>41</v>
      </c>
      <c r="AW20" s="54" t="str">
        <f t="shared" si="59"/>
        <v/>
      </c>
      <c r="AX20" s="54" t="str">
        <f t="shared" si="60"/>
        <v/>
      </c>
      <c r="AY20" s="54" t="str">
        <f t="shared" si="61"/>
        <v/>
      </c>
      <c r="AZ20" s="54" t="str">
        <f t="shared" si="62"/>
        <v/>
      </c>
      <c r="BA20" s="54" t="str">
        <f t="shared" si="63"/>
        <v/>
      </c>
      <c r="BB20" s="54" t="str">
        <f ca="1">IF(AB20="","",IF(COUNTIF(エラー23シート!$G$5:$G$79, OFFSET(I20,IF(H20="",0,-H20+1),0)*100+OFFSET(X20,IF(H20="",0,-H20+1),0)*10+AB20)&gt;0,23,""))</f>
        <v/>
      </c>
      <c r="BC20" s="54" t="str">
        <f t="shared" si="64"/>
        <v/>
      </c>
      <c r="BD20" s="54" t="str">
        <f t="shared" si="65"/>
        <v/>
      </c>
      <c r="BE20" s="54" t="str">
        <f t="shared" si="66"/>
        <v/>
      </c>
      <c r="BF20" s="54" t="str">
        <f t="shared" si="67"/>
        <v/>
      </c>
      <c r="BG20" s="54" t="str">
        <f t="shared" si="68"/>
        <v/>
      </c>
      <c r="BH20" s="54" t="str">
        <f t="shared" si="69"/>
        <v/>
      </c>
      <c r="BI20" s="54" t="str">
        <f t="shared" si="70"/>
        <v/>
      </c>
      <c r="BJ20" s="54" t="str">
        <f t="shared" si="71"/>
        <v/>
      </c>
      <c r="BK20" s="54" t="str">
        <f t="shared" si="72"/>
        <v/>
      </c>
      <c r="BL20" s="54" t="str">
        <f t="shared" si="73"/>
        <v/>
      </c>
      <c r="BM20" s="54" t="str">
        <f t="shared" si="74"/>
        <v/>
      </c>
      <c r="BN20" s="54" t="str">
        <f t="shared" si="75"/>
        <v/>
      </c>
      <c r="BO20" s="54" t="str">
        <f t="shared" si="76"/>
        <v/>
      </c>
      <c r="BP20" s="54" t="str">
        <f t="shared" si="77"/>
        <v/>
      </c>
      <c r="BQ20" s="54" t="str">
        <f t="shared" si="78"/>
        <v/>
      </c>
      <c r="BR20" s="54" t="str">
        <f t="shared" si="79"/>
        <v/>
      </c>
      <c r="BS20" s="218" t="str">
        <f t="shared" si="80"/>
        <v/>
      </c>
      <c r="BT20" s="54" t="str">
        <f t="shared" si="81"/>
        <v/>
      </c>
      <c r="BU20" s="54" t="str">
        <f t="shared" si="82"/>
        <v/>
      </c>
      <c r="BV20" s="54" t="str">
        <f t="shared" si="83"/>
        <v/>
      </c>
      <c r="BW20" s="54" t="str">
        <f t="shared" si="84"/>
        <v/>
      </c>
      <c r="BX20" s="54" t="str">
        <f t="shared" si="85"/>
        <v/>
      </c>
      <c r="BY20" s="54" t="str">
        <f t="shared" si="86"/>
        <v/>
      </c>
      <c r="BZ20" s="54" t="str">
        <f t="shared" si="87"/>
        <v/>
      </c>
      <c r="CA20" s="54" t="str">
        <f t="shared" si="88"/>
        <v/>
      </c>
      <c r="CB20" s="54" t="str">
        <f t="shared" si="89"/>
        <v/>
      </c>
      <c r="CC20" s="54" t="str">
        <f t="shared" si="90"/>
        <v/>
      </c>
      <c r="CD20" s="54" t="str">
        <f t="shared" si="91"/>
        <v/>
      </c>
      <c r="CE20" s="54" t="str">
        <f t="shared" si="92"/>
        <v/>
      </c>
      <c r="CF20" s="54" t="str">
        <f t="shared" si="93"/>
        <v/>
      </c>
      <c r="CG20" s="54" t="str">
        <f t="shared" si="94"/>
        <v/>
      </c>
      <c r="CH20" s="54" t="str">
        <f t="shared" si="95"/>
        <v/>
      </c>
      <c r="CI20" s="54" t="str">
        <f t="shared" si="96"/>
        <v/>
      </c>
      <c r="CJ20" s="54" t="str">
        <f t="shared" si="97"/>
        <v/>
      </c>
      <c r="CK20" s="54" t="str">
        <f t="shared" si="98"/>
        <v/>
      </c>
      <c r="CL20" s="219" t="str">
        <f t="shared" si="99"/>
        <v/>
      </c>
      <c r="CM20" s="54" t="str">
        <f t="shared" si="100"/>
        <v/>
      </c>
      <c r="CN20" s="54" t="str">
        <f t="shared" si="101"/>
        <v/>
      </c>
      <c r="CO20" s="54" t="str">
        <f t="shared" si="102"/>
        <v/>
      </c>
      <c r="CP20" s="54" t="str">
        <f t="shared" si="103"/>
        <v/>
      </c>
      <c r="CQ20" s="54" t="str">
        <f t="shared" si="104"/>
        <v/>
      </c>
      <c r="CR20" s="54" t="str">
        <f t="shared" si="105"/>
        <v/>
      </c>
      <c r="CS20" s="54" t="str">
        <f t="shared" si="106"/>
        <v/>
      </c>
      <c r="CT20" s="54" t="str">
        <f t="shared" si="107"/>
        <v/>
      </c>
      <c r="CU20" s="54" t="str">
        <f t="shared" si="108"/>
        <v/>
      </c>
      <c r="CV20" s="220">
        <f t="shared" si="109"/>
        <v>0</v>
      </c>
      <c r="CW20" s="54" t="str">
        <f t="shared" si="110"/>
        <v/>
      </c>
      <c r="CX20" s="54" t="str">
        <f t="shared" si="111"/>
        <v/>
      </c>
      <c r="CY20" s="54" t="str">
        <f t="shared" si="112"/>
        <v/>
      </c>
      <c r="CZ20" s="54" t="str">
        <f t="shared" si="113"/>
        <v/>
      </c>
      <c r="DA20" s="54" t="str">
        <f t="shared" si="114"/>
        <v/>
      </c>
      <c r="DB20" s="54" t="str">
        <f t="shared" si="115"/>
        <v/>
      </c>
      <c r="DC20" s="54" t="str">
        <f t="shared" si="116"/>
        <v/>
      </c>
      <c r="DD20" s="54" t="str">
        <f t="shared" si="117"/>
        <v/>
      </c>
      <c r="DE20" s="54" t="str">
        <f t="shared" si="118"/>
        <v/>
      </c>
      <c r="DF20" s="54" t="str">
        <f t="shared" si="119"/>
        <v/>
      </c>
      <c r="DG20" s="54" t="str">
        <f t="shared" si="120"/>
        <v/>
      </c>
      <c r="DH20" s="54" t="str">
        <f t="shared" si="121"/>
        <v/>
      </c>
      <c r="DI20" s="54" t="str">
        <f t="shared" si="122"/>
        <v/>
      </c>
      <c r="DJ20" s="54" t="str">
        <f t="shared" si="123"/>
        <v/>
      </c>
      <c r="DK20" s="54" t="str">
        <f t="shared" si="124"/>
        <v/>
      </c>
      <c r="DL20" s="54" t="str">
        <f t="shared" si="125"/>
        <v/>
      </c>
      <c r="DM20" s="54" t="str">
        <f t="shared" si="126"/>
        <v/>
      </c>
      <c r="DN20" s="54" t="str">
        <f t="shared" si="127"/>
        <v/>
      </c>
      <c r="DO20" s="54" t="str">
        <f t="shared" si="128"/>
        <v/>
      </c>
      <c r="DP20" s="54" t="str">
        <f t="shared" si="129"/>
        <v/>
      </c>
      <c r="DQ20" s="54" t="str">
        <f t="shared" si="130"/>
        <v/>
      </c>
      <c r="DR20" s="54" t="str">
        <f t="shared" si="131"/>
        <v/>
      </c>
      <c r="DS20" s="54" t="str">
        <f t="shared" si="132"/>
        <v/>
      </c>
      <c r="DT20" s="54" t="str">
        <f t="shared" si="133"/>
        <v/>
      </c>
      <c r="DU20" s="54" t="str">
        <f t="shared" si="134"/>
        <v/>
      </c>
      <c r="DV20" s="54" t="str">
        <f t="shared" si="135"/>
        <v/>
      </c>
      <c r="DW20" s="54" t="str">
        <f t="shared" si="136"/>
        <v/>
      </c>
      <c r="DX20" s="54" t="str">
        <f t="shared" si="137"/>
        <v/>
      </c>
      <c r="DY20" s="54" t="str">
        <f t="shared" si="138"/>
        <v/>
      </c>
      <c r="DZ20" s="54" t="str">
        <f t="shared" si="139"/>
        <v/>
      </c>
      <c r="EA20" s="54" t="str">
        <f t="shared" si="140"/>
        <v/>
      </c>
      <c r="EB20" s="54" t="str">
        <f t="shared" si="141"/>
        <v/>
      </c>
      <c r="EC20" s="54" t="str">
        <f t="shared" si="142"/>
        <v/>
      </c>
      <c r="ED20" s="54" t="str">
        <f t="shared" si="143"/>
        <v/>
      </c>
      <c r="EE20" s="54" t="str">
        <f t="shared" si="144"/>
        <v/>
      </c>
      <c r="EF20" s="54" t="str">
        <f t="shared" si="145"/>
        <v/>
      </c>
      <c r="EG20" s="54" t="str">
        <f t="shared" si="146"/>
        <v/>
      </c>
      <c r="EH20" s="54" t="str">
        <f t="shared" si="147"/>
        <v/>
      </c>
      <c r="EI20" s="54" t="str">
        <f t="shared" si="148"/>
        <v/>
      </c>
      <c r="EJ20" s="54" t="str">
        <f t="shared" si="149"/>
        <v/>
      </c>
      <c r="EK20" s="54" t="str">
        <f t="shared" si="150"/>
        <v/>
      </c>
      <c r="EL20" s="54" t="str">
        <f t="shared" si="151"/>
        <v/>
      </c>
      <c r="EM20" s="54" t="str">
        <f t="shared" si="152"/>
        <v/>
      </c>
      <c r="EN20" s="54" t="str">
        <f t="shared" si="153"/>
        <v/>
      </c>
      <c r="EO20" s="54" t="str">
        <f t="shared" si="154"/>
        <v/>
      </c>
      <c r="EP20" s="54" t="str">
        <f t="shared" si="155"/>
        <v/>
      </c>
      <c r="EQ20" s="220" t="str">
        <f t="shared" ca="1" si="156"/>
        <v/>
      </c>
      <c r="ER20" s="220" t="str">
        <f t="shared" ca="1" si="157"/>
        <v/>
      </c>
      <c r="ES20" s="54" t="str">
        <f t="shared" ca="1" si="158"/>
        <v/>
      </c>
      <c r="ET20" s="54" t="str">
        <f t="shared" ca="1" si="159"/>
        <v/>
      </c>
      <c r="EU20" s="54" t="str">
        <f t="shared" ca="1" si="160"/>
        <v/>
      </c>
      <c r="EV20" s="54" t="str">
        <f t="shared" ca="1" si="161"/>
        <v/>
      </c>
      <c r="EW20" s="54" t="str">
        <f t="shared" ca="1" si="162"/>
        <v/>
      </c>
      <c r="EX20" s="54" t="str">
        <f t="shared" ca="1" si="163"/>
        <v/>
      </c>
      <c r="EY20" s="54" t="str">
        <f t="shared" ca="1" si="164"/>
        <v/>
      </c>
      <c r="EZ20" s="54" t="str">
        <f t="shared" ca="1" si="165"/>
        <v/>
      </c>
      <c r="FA20" s="54" t="str">
        <f t="shared" ca="1" si="166"/>
        <v/>
      </c>
      <c r="FB20" s="54" t="str">
        <f t="shared" ca="1" si="167"/>
        <v/>
      </c>
      <c r="FC20" s="54" t="str">
        <f t="shared" ca="1" si="168"/>
        <v/>
      </c>
      <c r="FD20" s="220">
        <f t="shared" si="169"/>
        <v>1</v>
      </c>
      <c r="FE20" s="54" t="str">
        <f t="shared" si="170"/>
        <v/>
      </c>
      <c r="FF20" s="54" t="str">
        <f t="shared" si="171"/>
        <v/>
      </c>
      <c r="FG20" s="54" t="str">
        <f t="shared" si="172"/>
        <v/>
      </c>
      <c r="FH20" s="54" t="str">
        <f t="shared" si="173"/>
        <v/>
      </c>
      <c r="FI20" s="220" t="str">
        <f>IF(B20=0,"",COUNTIF(FD$6:FD20,FD20))</f>
        <v/>
      </c>
      <c r="FJ20" s="54" t="str">
        <f t="shared" si="174"/>
        <v/>
      </c>
      <c r="FK20" s="221" t="str">
        <f t="shared" si="175"/>
        <v/>
      </c>
      <c r="FL20" s="54" t="str">
        <f t="shared" si="176"/>
        <v/>
      </c>
      <c r="FM20" s="54" t="str">
        <f t="shared" si="177"/>
        <v/>
      </c>
      <c r="FN20" s="54" t="str">
        <f t="shared" si="178"/>
        <v/>
      </c>
      <c r="FO20" s="54" t="str">
        <f t="shared" si="179"/>
        <v/>
      </c>
    </row>
    <row r="21" spans="1:171" ht="17.25">
      <c r="A21" s="214">
        <v>16</v>
      </c>
      <c r="B21" s="214">
        <f>COUNTIF('中間シート (2)'!M:M,行政集計シート※記入不要です!A21)</f>
        <v>0</v>
      </c>
      <c r="C21" s="222" t="str">
        <f t="shared" si="180"/>
        <v/>
      </c>
      <c r="D21" s="222" t="str">
        <f t="shared" si="181"/>
        <v/>
      </c>
      <c r="E21" s="222" t="str">
        <f t="shared" si="182"/>
        <v/>
      </c>
      <c r="F21" s="223"/>
      <c r="G21" s="216" t="str">
        <f>IFERROR(VLOOKUP($A21,'中間シート (2)'!$M$6:$AR$65,G$1,FALSE),"")</f>
        <v/>
      </c>
      <c r="H21" s="216" t="str">
        <f>IFERROR(VLOOKUP($A21,'中間シート (2)'!$M$6:$AR$65,H$1,FALSE),"")</f>
        <v/>
      </c>
      <c r="I21" s="216" t="str">
        <f>IFERROR(VLOOKUP($A21,'中間シート (2)'!$M$6:$AR$65,I$1,FALSE),"")</f>
        <v/>
      </c>
      <c r="J21" s="216" t="str">
        <f>IFERROR(VLOOKUP($A21,'中間シート (2)'!$M$6:$AR$65,J$1,FALSE),"")</f>
        <v/>
      </c>
      <c r="K21" s="216" t="str">
        <f>IFERROR(VLOOKUP($A21,'中間シート (2)'!$M$6:$AR$65,K$1,FALSE),"")</f>
        <v/>
      </c>
      <c r="L21" s="216" t="str">
        <f>IFERROR(VLOOKUP($A21,'中間シート (2)'!$M$6:$AR$65,L$1,FALSE),"")</f>
        <v/>
      </c>
      <c r="M21" s="216" t="str">
        <f>IFERROR(VLOOKUP($A21,'中間シート (2)'!$M$6:$AR$65,M$1,FALSE),"")</f>
        <v/>
      </c>
      <c r="N21" s="216" t="str">
        <f>IFERROR(VLOOKUP($A21,'中間シート (2)'!$M$6:$AR$65,N$1,FALSE),"")</f>
        <v/>
      </c>
      <c r="O21" s="216" t="str">
        <f>IFERROR(VLOOKUP($A21,'中間シート (2)'!$M$6:$AR$65,O$1,FALSE),"")</f>
        <v/>
      </c>
      <c r="P21" s="216" t="str">
        <f>IFERROR(VLOOKUP($A21,'中間シート (2)'!$M$6:$AR$65,P$1,FALSE),"")</f>
        <v/>
      </c>
      <c r="Q21" s="216" t="str">
        <f>IFERROR(VLOOKUP($A21,'中間シート (2)'!$M$6:$AR$65,Q$1,FALSE),"")</f>
        <v/>
      </c>
      <c r="R21" s="216" t="str">
        <f>IFERROR(VLOOKUP($A21,'中間シート (2)'!$M$6:$AR$65,R$1,FALSE),"")</f>
        <v/>
      </c>
      <c r="S21" s="216" t="str">
        <f>IFERROR(VLOOKUP($A21,'中間シート (2)'!$M$6:$AR$65,S$1,FALSE),"")</f>
        <v/>
      </c>
      <c r="T21" s="216" t="str">
        <f>IFERROR(VLOOKUP($A21,'中間シート (2)'!$M$6:$AR$65,T$1,FALSE),"")</f>
        <v/>
      </c>
      <c r="U21" s="216" t="str">
        <f>IFERROR(VLOOKUP($A21,'中間シート (2)'!$M$6:$AR$65,U$1,FALSE),"")</f>
        <v/>
      </c>
      <c r="V21" s="216"/>
      <c r="W21" s="216" t="str">
        <f>IFERROR(VLOOKUP($A21,'中間シート (2)'!$M$6:$AR$65,W$1,FALSE),"")</f>
        <v/>
      </c>
      <c r="X21" s="216" t="str">
        <f>IFERROR(VLOOKUP($A21,'中間シート (2)'!$M$6:$AR$65,X$1,FALSE),"")</f>
        <v/>
      </c>
      <c r="Y21" s="216" t="str">
        <f>IFERROR(VLOOKUP($A21,'中間シート (2)'!$M$6:$AR$65,Y$1,FALSE),"")</f>
        <v/>
      </c>
      <c r="Z21" s="216" t="str">
        <f>IFERROR(VLOOKUP($A21,'中間シート (2)'!$M$6:$AR$65,Z$1,FALSE),"")</f>
        <v/>
      </c>
      <c r="AA21" s="216" t="str">
        <f>IFERROR(VLOOKUP($A21,'中間シート (2)'!$M$6:$AR$65,AA$1,FALSE),"")</f>
        <v/>
      </c>
      <c r="AB21" s="216" t="str">
        <f>IFERROR(VLOOKUP($A21,'中間シート (2)'!$M$6:$AR$65,AB$1,FALSE),"")</f>
        <v/>
      </c>
      <c r="AC21" s="216" t="str">
        <f>IFERROR(VLOOKUP($A21,'中間シート (2)'!$M$6:$AR$65,AC$1,FALSE),"")</f>
        <v/>
      </c>
      <c r="AD21" s="216" t="str">
        <f>IFERROR(VLOOKUP($A21,'中間シート (2)'!$M$6:$AR$65,AD$1,FALSE),"")</f>
        <v/>
      </c>
      <c r="AE21" s="216"/>
      <c r="AF21" s="216"/>
      <c r="AG21" s="216"/>
      <c r="AH21" s="228" t="str">
        <f>IFERROR(VLOOKUP($A21,'中間シート (2)'!$M$6:$BC$67,AH$1,FALSE),"")</f>
        <v/>
      </c>
      <c r="AI21" s="228" t="str">
        <f>IFERROR(VLOOKUP($A21,'中間シート (2)'!$M$6:$BC$67,AI$1,FALSE),"")</f>
        <v/>
      </c>
      <c r="AJ21" s="228" t="str">
        <f>IFERROR(VLOOKUP($A21,'中間シート (2)'!$M$6:$BC$67,AJ$1,FALSE),"")</f>
        <v/>
      </c>
      <c r="AK21" s="228" t="str">
        <f>IFERROR(VLOOKUP($A21,'中間シート (2)'!$M$6:$BC$67,AK$1,FALSE),"")</f>
        <v/>
      </c>
      <c r="AL21" s="228" t="str">
        <f>IFERROR(VLOOKUP($A21,'中間シート (2)'!$M$6:$BC$67,AL$1,FALSE),"")</f>
        <v/>
      </c>
      <c r="AM21" s="228" t="str">
        <f>IFERROR(VLOOKUP($A21,'中間シート (2)'!$M$6:$BC$67,AM$1,FALSE),"")</f>
        <v/>
      </c>
      <c r="AN21" s="228" t="str">
        <f>IFERROR(VLOOKUP($A21,'中間シート (2)'!$M$6:$BC$67,AN$1,FALSE),"")</f>
        <v/>
      </c>
      <c r="AO21" s="228" t="str">
        <f>IFERROR(VLOOKUP($A21,'中間シート (2)'!$M$6:$BC$67,AO$1,FALSE),"")</f>
        <v/>
      </c>
      <c r="AR21" s="217"/>
      <c r="AS21" s="217"/>
      <c r="AT21" s="217"/>
      <c r="AU21" s="54">
        <f t="shared" si="5"/>
        <v>41</v>
      </c>
      <c r="AV21" s="54">
        <f t="shared" si="6"/>
        <v>41</v>
      </c>
      <c r="AW21" s="54" t="str">
        <f t="shared" si="59"/>
        <v/>
      </c>
      <c r="AX21" s="54" t="str">
        <f t="shared" si="60"/>
        <v/>
      </c>
      <c r="AY21" s="54" t="str">
        <f t="shared" si="61"/>
        <v/>
      </c>
      <c r="AZ21" s="54" t="str">
        <f t="shared" si="62"/>
        <v/>
      </c>
      <c r="BA21" s="54" t="str">
        <f t="shared" si="63"/>
        <v/>
      </c>
      <c r="BB21" s="54" t="str">
        <f ca="1">IF(AB21="","",IF(COUNTIF(エラー23シート!$G$5:$G$79, OFFSET(I21,IF(H21="",0,-H21+1),0)*100+OFFSET(X21,IF(H21="",0,-H21+1),0)*10+AB21)&gt;0,23,""))</f>
        <v/>
      </c>
      <c r="BC21" s="54" t="str">
        <f t="shared" si="64"/>
        <v/>
      </c>
      <c r="BD21" s="54" t="str">
        <f t="shared" si="65"/>
        <v/>
      </c>
      <c r="BE21" s="54" t="str">
        <f t="shared" si="66"/>
        <v/>
      </c>
      <c r="BF21" s="54" t="str">
        <f t="shared" si="67"/>
        <v/>
      </c>
      <c r="BG21" s="54" t="str">
        <f t="shared" si="68"/>
        <v/>
      </c>
      <c r="BH21" s="54" t="str">
        <f t="shared" si="69"/>
        <v/>
      </c>
      <c r="BI21" s="54" t="str">
        <f t="shared" si="70"/>
        <v/>
      </c>
      <c r="BJ21" s="54" t="str">
        <f t="shared" si="71"/>
        <v/>
      </c>
      <c r="BK21" s="54" t="str">
        <f t="shared" si="72"/>
        <v/>
      </c>
      <c r="BL21" s="54" t="str">
        <f t="shared" si="73"/>
        <v/>
      </c>
      <c r="BM21" s="54" t="str">
        <f t="shared" si="74"/>
        <v/>
      </c>
      <c r="BN21" s="54" t="str">
        <f t="shared" si="75"/>
        <v/>
      </c>
      <c r="BO21" s="54" t="str">
        <f t="shared" si="76"/>
        <v/>
      </c>
      <c r="BP21" s="54" t="str">
        <f t="shared" si="77"/>
        <v/>
      </c>
      <c r="BQ21" s="54" t="str">
        <f t="shared" si="78"/>
        <v/>
      </c>
      <c r="BR21" s="54" t="str">
        <f t="shared" si="79"/>
        <v/>
      </c>
      <c r="BS21" s="218" t="str">
        <f t="shared" si="80"/>
        <v/>
      </c>
      <c r="BT21" s="54" t="str">
        <f t="shared" si="81"/>
        <v/>
      </c>
      <c r="BU21" s="54" t="str">
        <f t="shared" si="82"/>
        <v/>
      </c>
      <c r="BV21" s="54" t="str">
        <f t="shared" si="83"/>
        <v/>
      </c>
      <c r="BW21" s="54" t="str">
        <f t="shared" si="84"/>
        <v/>
      </c>
      <c r="BX21" s="54" t="str">
        <f t="shared" si="85"/>
        <v/>
      </c>
      <c r="BY21" s="54" t="str">
        <f t="shared" si="86"/>
        <v/>
      </c>
      <c r="BZ21" s="54" t="str">
        <f t="shared" si="87"/>
        <v/>
      </c>
      <c r="CA21" s="54" t="str">
        <f t="shared" si="88"/>
        <v/>
      </c>
      <c r="CB21" s="54" t="str">
        <f t="shared" si="89"/>
        <v/>
      </c>
      <c r="CC21" s="54" t="str">
        <f t="shared" si="90"/>
        <v/>
      </c>
      <c r="CD21" s="54" t="str">
        <f t="shared" si="91"/>
        <v/>
      </c>
      <c r="CE21" s="54" t="str">
        <f t="shared" si="92"/>
        <v/>
      </c>
      <c r="CF21" s="54" t="str">
        <f t="shared" si="93"/>
        <v/>
      </c>
      <c r="CG21" s="54" t="str">
        <f t="shared" si="94"/>
        <v/>
      </c>
      <c r="CH21" s="54" t="str">
        <f t="shared" si="95"/>
        <v/>
      </c>
      <c r="CI21" s="54" t="str">
        <f t="shared" si="96"/>
        <v/>
      </c>
      <c r="CJ21" s="54" t="str">
        <f t="shared" si="97"/>
        <v/>
      </c>
      <c r="CK21" s="54" t="str">
        <f t="shared" si="98"/>
        <v/>
      </c>
      <c r="CL21" s="219" t="str">
        <f t="shared" si="99"/>
        <v/>
      </c>
      <c r="CM21" s="54" t="str">
        <f t="shared" si="100"/>
        <v/>
      </c>
      <c r="CN21" s="54" t="str">
        <f t="shared" si="101"/>
        <v/>
      </c>
      <c r="CO21" s="54" t="str">
        <f t="shared" si="102"/>
        <v/>
      </c>
      <c r="CP21" s="54" t="str">
        <f t="shared" si="103"/>
        <v/>
      </c>
      <c r="CQ21" s="54" t="str">
        <f t="shared" si="104"/>
        <v/>
      </c>
      <c r="CR21" s="54" t="str">
        <f t="shared" si="105"/>
        <v/>
      </c>
      <c r="CS21" s="54" t="str">
        <f t="shared" si="106"/>
        <v/>
      </c>
      <c r="CT21" s="54" t="str">
        <f t="shared" si="107"/>
        <v/>
      </c>
      <c r="CU21" s="54" t="str">
        <f t="shared" si="108"/>
        <v/>
      </c>
      <c r="CV21" s="220">
        <f t="shared" si="109"/>
        <v>0</v>
      </c>
      <c r="CW21" s="54" t="str">
        <f t="shared" si="110"/>
        <v/>
      </c>
      <c r="CX21" s="54" t="str">
        <f t="shared" si="111"/>
        <v/>
      </c>
      <c r="CY21" s="54" t="str">
        <f t="shared" si="112"/>
        <v/>
      </c>
      <c r="CZ21" s="54" t="str">
        <f t="shared" si="113"/>
        <v/>
      </c>
      <c r="DA21" s="54" t="str">
        <f t="shared" si="114"/>
        <v/>
      </c>
      <c r="DB21" s="54" t="str">
        <f t="shared" si="115"/>
        <v/>
      </c>
      <c r="DC21" s="54" t="str">
        <f t="shared" si="116"/>
        <v/>
      </c>
      <c r="DD21" s="54" t="str">
        <f t="shared" si="117"/>
        <v/>
      </c>
      <c r="DE21" s="54" t="str">
        <f t="shared" si="118"/>
        <v/>
      </c>
      <c r="DF21" s="54" t="str">
        <f t="shared" si="119"/>
        <v/>
      </c>
      <c r="DG21" s="54" t="str">
        <f t="shared" si="120"/>
        <v/>
      </c>
      <c r="DH21" s="54" t="str">
        <f t="shared" si="121"/>
        <v/>
      </c>
      <c r="DI21" s="54" t="str">
        <f t="shared" si="122"/>
        <v/>
      </c>
      <c r="DJ21" s="54" t="str">
        <f t="shared" si="123"/>
        <v/>
      </c>
      <c r="DK21" s="54" t="str">
        <f t="shared" si="124"/>
        <v/>
      </c>
      <c r="DL21" s="54" t="str">
        <f t="shared" si="125"/>
        <v/>
      </c>
      <c r="DM21" s="54" t="str">
        <f t="shared" si="126"/>
        <v/>
      </c>
      <c r="DN21" s="54" t="str">
        <f t="shared" si="127"/>
        <v/>
      </c>
      <c r="DO21" s="54" t="str">
        <f t="shared" si="128"/>
        <v/>
      </c>
      <c r="DP21" s="54" t="str">
        <f t="shared" si="129"/>
        <v/>
      </c>
      <c r="DQ21" s="54" t="str">
        <f t="shared" si="130"/>
        <v/>
      </c>
      <c r="DR21" s="54" t="str">
        <f t="shared" si="131"/>
        <v/>
      </c>
      <c r="DS21" s="54" t="str">
        <f t="shared" si="132"/>
        <v/>
      </c>
      <c r="DT21" s="54" t="str">
        <f t="shared" si="133"/>
        <v/>
      </c>
      <c r="DU21" s="54" t="str">
        <f t="shared" si="134"/>
        <v/>
      </c>
      <c r="DV21" s="54" t="str">
        <f t="shared" si="135"/>
        <v/>
      </c>
      <c r="DW21" s="54" t="str">
        <f t="shared" si="136"/>
        <v/>
      </c>
      <c r="DX21" s="54" t="str">
        <f t="shared" si="137"/>
        <v/>
      </c>
      <c r="DY21" s="54" t="str">
        <f t="shared" si="138"/>
        <v/>
      </c>
      <c r="DZ21" s="54" t="str">
        <f t="shared" si="139"/>
        <v/>
      </c>
      <c r="EA21" s="54" t="str">
        <f t="shared" si="140"/>
        <v/>
      </c>
      <c r="EB21" s="54" t="str">
        <f t="shared" si="141"/>
        <v/>
      </c>
      <c r="EC21" s="54" t="str">
        <f t="shared" si="142"/>
        <v/>
      </c>
      <c r="ED21" s="54" t="str">
        <f t="shared" si="143"/>
        <v/>
      </c>
      <c r="EE21" s="54" t="str">
        <f t="shared" si="144"/>
        <v/>
      </c>
      <c r="EF21" s="54" t="str">
        <f t="shared" si="145"/>
        <v/>
      </c>
      <c r="EG21" s="54" t="str">
        <f t="shared" si="146"/>
        <v/>
      </c>
      <c r="EH21" s="54" t="str">
        <f t="shared" si="147"/>
        <v/>
      </c>
      <c r="EI21" s="54" t="str">
        <f t="shared" si="148"/>
        <v/>
      </c>
      <c r="EJ21" s="54" t="str">
        <f t="shared" si="149"/>
        <v/>
      </c>
      <c r="EK21" s="54" t="str">
        <f t="shared" si="150"/>
        <v/>
      </c>
      <c r="EL21" s="54" t="str">
        <f t="shared" si="151"/>
        <v/>
      </c>
      <c r="EM21" s="54" t="str">
        <f t="shared" si="152"/>
        <v/>
      </c>
      <c r="EN21" s="54" t="str">
        <f t="shared" si="153"/>
        <v/>
      </c>
      <c r="EO21" s="54" t="str">
        <f t="shared" si="154"/>
        <v/>
      </c>
      <c r="EP21" s="54" t="str">
        <f t="shared" si="155"/>
        <v/>
      </c>
      <c r="EQ21" s="220" t="str">
        <f t="shared" ca="1" si="156"/>
        <v/>
      </c>
      <c r="ER21" s="220" t="str">
        <f t="shared" ca="1" si="157"/>
        <v/>
      </c>
      <c r="ES21" s="54" t="str">
        <f t="shared" ca="1" si="158"/>
        <v/>
      </c>
      <c r="ET21" s="54" t="str">
        <f t="shared" ca="1" si="159"/>
        <v/>
      </c>
      <c r="EU21" s="54" t="str">
        <f t="shared" ca="1" si="160"/>
        <v/>
      </c>
      <c r="EV21" s="54" t="str">
        <f t="shared" ca="1" si="161"/>
        <v/>
      </c>
      <c r="EW21" s="54" t="str">
        <f t="shared" ca="1" si="162"/>
        <v/>
      </c>
      <c r="EX21" s="54" t="str">
        <f t="shared" ca="1" si="163"/>
        <v/>
      </c>
      <c r="EY21" s="54" t="str">
        <f t="shared" ca="1" si="164"/>
        <v/>
      </c>
      <c r="EZ21" s="54" t="str">
        <f t="shared" ca="1" si="165"/>
        <v/>
      </c>
      <c r="FA21" s="54" t="str">
        <f t="shared" ca="1" si="166"/>
        <v/>
      </c>
      <c r="FB21" s="54" t="str">
        <f t="shared" ca="1" si="167"/>
        <v/>
      </c>
      <c r="FC21" s="54" t="str">
        <f t="shared" ca="1" si="168"/>
        <v/>
      </c>
      <c r="FD21" s="220">
        <f t="shared" si="169"/>
        <v>1</v>
      </c>
      <c r="FE21" s="54" t="str">
        <f t="shared" si="170"/>
        <v/>
      </c>
      <c r="FF21" s="54" t="str">
        <f t="shared" si="171"/>
        <v/>
      </c>
      <c r="FG21" s="54" t="str">
        <f t="shared" si="172"/>
        <v/>
      </c>
      <c r="FH21" s="54" t="str">
        <f t="shared" si="173"/>
        <v/>
      </c>
      <c r="FI21" s="220" t="str">
        <f>IF(B21=0,"",COUNTIF(FD$6:FD21,FD21))</f>
        <v/>
      </c>
      <c r="FJ21" s="54" t="str">
        <f t="shared" si="174"/>
        <v/>
      </c>
      <c r="FK21" s="221" t="str">
        <f t="shared" si="175"/>
        <v/>
      </c>
      <c r="FL21" s="54" t="str">
        <f t="shared" si="176"/>
        <v/>
      </c>
      <c r="FM21" s="54" t="str">
        <f t="shared" si="177"/>
        <v/>
      </c>
      <c r="FN21" s="54" t="str">
        <f t="shared" si="178"/>
        <v/>
      </c>
      <c r="FO21" s="54" t="str">
        <f t="shared" si="179"/>
        <v/>
      </c>
    </row>
    <row r="22" spans="1:171" ht="17.25">
      <c r="A22" s="214">
        <v>17</v>
      </c>
      <c r="B22" s="214">
        <f>COUNTIF('中間シート (2)'!M:M,行政集計シート※記入不要です!A22)</f>
        <v>0</v>
      </c>
      <c r="C22" s="222" t="str">
        <f t="shared" si="180"/>
        <v/>
      </c>
      <c r="D22" s="222" t="str">
        <f t="shared" si="181"/>
        <v/>
      </c>
      <c r="E22" s="222" t="str">
        <f t="shared" si="182"/>
        <v/>
      </c>
      <c r="F22" s="223"/>
      <c r="G22" s="216" t="str">
        <f>IFERROR(VLOOKUP($A22,'中間シート (2)'!$M$6:$AR$65,G$1,FALSE),"")</f>
        <v/>
      </c>
      <c r="H22" s="216" t="str">
        <f>IFERROR(VLOOKUP($A22,'中間シート (2)'!$M$6:$AR$65,H$1,FALSE),"")</f>
        <v/>
      </c>
      <c r="I22" s="216" t="str">
        <f>IFERROR(VLOOKUP($A22,'中間シート (2)'!$M$6:$AR$65,I$1,FALSE),"")</f>
        <v/>
      </c>
      <c r="J22" s="216" t="str">
        <f>IFERROR(VLOOKUP($A22,'中間シート (2)'!$M$6:$AR$65,J$1,FALSE),"")</f>
        <v/>
      </c>
      <c r="K22" s="216" t="str">
        <f>IFERROR(VLOOKUP($A22,'中間シート (2)'!$M$6:$AR$65,K$1,FALSE),"")</f>
        <v/>
      </c>
      <c r="L22" s="216" t="str">
        <f>IFERROR(VLOOKUP($A22,'中間シート (2)'!$M$6:$AR$65,L$1,FALSE),"")</f>
        <v/>
      </c>
      <c r="M22" s="216" t="str">
        <f>IFERROR(VLOOKUP($A22,'中間シート (2)'!$M$6:$AR$65,M$1,FALSE),"")</f>
        <v/>
      </c>
      <c r="N22" s="216" t="str">
        <f>IFERROR(VLOOKUP($A22,'中間シート (2)'!$M$6:$AR$65,N$1,FALSE),"")</f>
        <v/>
      </c>
      <c r="O22" s="216" t="str">
        <f>IFERROR(VLOOKUP($A22,'中間シート (2)'!$M$6:$AR$65,O$1,FALSE),"")</f>
        <v/>
      </c>
      <c r="P22" s="216" t="str">
        <f>IFERROR(VLOOKUP($A22,'中間シート (2)'!$M$6:$AR$65,P$1,FALSE),"")</f>
        <v/>
      </c>
      <c r="Q22" s="216" t="str">
        <f>IFERROR(VLOOKUP($A22,'中間シート (2)'!$M$6:$AR$65,Q$1,FALSE),"")</f>
        <v/>
      </c>
      <c r="R22" s="216" t="str">
        <f>IFERROR(VLOOKUP($A22,'中間シート (2)'!$M$6:$AR$65,R$1,FALSE),"")</f>
        <v/>
      </c>
      <c r="S22" s="216" t="str">
        <f>IFERROR(VLOOKUP($A22,'中間シート (2)'!$M$6:$AR$65,S$1,FALSE),"")</f>
        <v/>
      </c>
      <c r="T22" s="216" t="str">
        <f>IFERROR(VLOOKUP($A22,'中間シート (2)'!$M$6:$AR$65,T$1,FALSE),"")</f>
        <v/>
      </c>
      <c r="U22" s="216" t="str">
        <f>IFERROR(VLOOKUP($A22,'中間シート (2)'!$M$6:$AR$65,U$1,FALSE),"")</f>
        <v/>
      </c>
      <c r="V22" s="216"/>
      <c r="W22" s="216" t="str">
        <f>IFERROR(VLOOKUP($A22,'中間シート (2)'!$M$6:$AR$65,W$1,FALSE),"")</f>
        <v/>
      </c>
      <c r="X22" s="216" t="str">
        <f>IFERROR(VLOOKUP($A22,'中間シート (2)'!$M$6:$AR$65,X$1,FALSE),"")</f>
        <v/>
      </c>
      <c r="Y22" s="216" t="str">
        <f>IFERROR(VLOOKUP($A22,'中間シート (2)'!$M$6:$AR$65,Y$1,FALSE),"")</f>
        <v/>
      </c>
      <c r="Z22" s="216" t="str">
        <f>IFERROR(VLOOKUP($A22,'中間シート (2)'!$M$6:$AR$65,Z$1,FALSE),"")</f>
        <v/>
      </c>
      <c r="AA22" s="216" t="str">
        <f>IFERROR(VLOOKUP($A22,'中間シート (2)'!$M$6:$AR$65,AA$1,FALSE),"")</f>
        <v/>
      </c>
      <c r="AB22" s="216" t="str">
        <f>IFERROR(VLOOKUP($A22,'中間シート (2)'!$M$6:$AR$65,AB$1,FALSE),"")</f>
        <v/>
      </c>
      <c r="AC22" s="216" t="str">
        <f>IFERROR(VLOOKUP($A22,'中間シート (2)'!$M$6:$AR$65,AC$1,FALSE),"")</f>
        <v/>
      </c>
      <c r="AD22" s="216" t="str">
        <f>IFERROR(VLOOKUP($A22,'中間シート (2)'!$M$6:$AR$65,AD$1,FALSE),"")</f>
        <v/>
      </c>
      <c r="AE22" s="216"/>
      <c r="AF22" s="216"/>
      <c r="AG22" s="216"/>
      <c r="AH22" s="228" t="str">
        <f>IFERROR(VLOOKUP($A22,'中間シート (2)'!$M$6:$BC$67,AH$1,FALSE),"")</f>
        <v/>
      </c>
      <c r="AI22" s="228" t="str">
        <f>IFERROR(VLOOKUP($A22,'中間シート (2)'!$M$6:$BC$67,AI$1,FALSE),"")</f>
        <v/>
      </c>
      <c r="AJ22" s="228" t="str">
        <f>IFERROR(VLOOKUP($A22,'中間シート (2)'!$M$6:$BC$67,AJ$1,FALSE),"")</f>
        <v/>
      </c>
      <c r="AK22" s="228" t="str">
        <f>IFERROR(VLOOKUP($A22,'中間シート (2)'!$M$6:$BC$67,AK$1,FALSE),"")</f>
        <v/>
      </c>
      <c r="AL22" s="228" t="str">
        <f>IFERROR(VLOOKUP($A22,'中間シート (2)'!$M$6:$BC$67,AL$1,FALSE),"")</f>
        <v/>
      </c>
      <c r="AM22" s="228" t="str">
        <f>IFERROR(VLOOKUP($A22,'中間シート (2)'!$M$6:$BC$67,AM$1,FALSE),"")</f>
        <v/>
      </c>
      <c r="AN22" s="228" t="str">
        <f>IFERROR(VLOOKUP($A22,'中間シート (2)'!$M$6:$BC$67,AN$1,FALSE),"")</f>
        <v/>
      </c>
      <c r="AO22" s="228" t="str">
        <f>IFERROR(VLOOKUP($A22,'中間シート (2)'!$M$6:$BC$67,AO$1,FALSE),"")</f>
        <v/>
      </c>
      <c r="AR22" s="217"/>
      <c r="AS22" s="217"/>
      <c r="AT22" s="217"/>
      <c r="AU22" s="54">
        <f t="shared" si="5"/>
        <v>41</v>
      </c>
      <c r="AV22" s="54">
        <f t="shared" si="6"/>
        <v>41</v>
      </c>
      <c r="AW22" s="54" t="str">
        <f t="shared" si="59"/>
        <v/>
      </c>
      <c r="AX22" s="54" t="str">
        <f t="shared" si="60"/>
        <v/>
      </c>
      <c r="AY22" s="54" t="str">
        <f t="shared" si="61"/>
        <v/>
      </c>
      <c r="AZ22" s="54" t="str">
        <f t="shared" si="62"/>
        <v/>
      </c>
      <c r="BA22" s="54" t="str">
        <f t="shared" si="63"/>
        <v/>
      </c>
      <c r="BB22" s="54" t="str">
        <f ca="1">IF(AB22="","",IF(COUNTIF(エラー23シート!$G$5:$G$79, OFFSET(I22,IF(H22="",0,-H22+1),0)*100+OFFSET(X22,IF(H22="",0,-H22+1),0)*10+AB22)&gt;0,23,""))</f>
        <v/>
      </c>
      <c r="BC22" s="54" t="str">
        <f t="shared" si="64"/>
        <v/>
      </c>
      <c r="BD22" s="54" t="str">
        <f t="shared" si="65"/>
        <v/>
      </c>
      <c r="BE22" s="54" t="str">
        <f t="shared" si="66"/>
        <v/>
      </c>
      <c r="BF22" s="54" t="str">
        <f t="shared" si="67"/>
        <v/>
      </c>
      <c r="BG22" s="54" t="str">
        <f t="shared" si="68"/>
        <v/>
      </c>
      <c r="BH22" s="54" t="str">
        <f t="shared" si="69"/>
        <v/>
      </c>
      <c r="BI22" s="54" t="str">
        <f t="shared" si="70"/>
        <v/>
      </c>
      <c r="BJ22" s="54" t="str">
        <f t="shared" si="71"/>
        <v/>
      </c>
      <c r="BK22" s="54" t="str">
        <f t="shared" si="72"/>
        <v/>
      </c>
      <c r="BL22" s="54" t="str">
        <f t="shared" si="73"/>
        <v/>
      </c>
      <c r="BM22" s="54" t="str">
        <f t="shared" si="74"/>
        <v/>
      </c>
      <c r="BN22" s="54" t="str">
        <f t="shared" si="75"/>
        <v/>
      </c>
      <c r="BO22" s="54" t="str">
        <f t="shared" si="76"/>
        <v/>
      </c>
      <c r="BP22" s="54" t="str">
        <f t="shared" si="77"/>
        <v/>
      </c>
      <c r="BQ22" s="54" t="str">
        <f t="shared" si="78"/>
        <v/>
      </c>
      <c r="BR22" s="54" t="str">
        <f t="shared" si="79"/>
        <v/>
      </c>
      <c r="BS22" s="218" t="str">
        <f t="shared" si="80"/>
        <v/>
      </c>
      <c r="BT22" s="54" t="str">
        <f t="shared" si="81"/>
        <v/>
      </c>
      <c r="BU22" s="54" t="str">
        <f t="shared" si="82"/>
        <v/>
      </c>
      <c r="BV22" s="54" t="str">
        <f t="shared" si="83"/>
        <v/>
      </c>
      <c r="BW22" s="54" t="str">
        <f t="shared" si="84"/>
        <v/>
      </c>
      <c r="BX22" s="54" t="str">
        <f t="shared" si="85"/>
        <v/>
      </c>
      <c r="BY22" s="54" t="str">
        <f t="shared" si="86"/>
        <v/>
      </c>
      <c r="BZ22" s="54" t="str">
        <f t="shared" si="87"/>
        <v/>
      </c>
      <c r="CA22" s="54" t="str">
        <f t="shared" si="88"/>
        <v/>
      </c>
      <c r="CB22" s="54" t="str">
        <f t="shared" si="89"/>
        <v/>
      </c>
      <c r="CC22" s="54" t="str">
        <f t="shared" si="90"/>
        <v/>
      </c>
      <c r="CD22" s="54" t="str">
        <f t="shared" si="91"/>
        <v/>
      </c>
      <c r="CE22" s="54" t="str">
        <f t="shared" si="92"/>
        <v/>
      </c>
      <c r="CF22" s="54" t="str">
        <f t="shared" si="93"/>
        <v/>
      </c>
      <c r="CG22" s="54" t="str">
        <f t="shared" si="94"/>
        <v/>
      </c>
      <c r="CH22" s="54" t="str">
        <f t="shared" si="95"/>
        <v/>
      </c>
      <c r="CI22" s="54" t="str">
        <f t="shared" si="96"/>
        <v/>
      </c>
      <c r="CJ22" s="54" t="str">
        <f t="shared" si="97"/>
        <v/>
      </c>
      <c r="CK22" s="54" t="str">
        <f t="shared" si="98"/>
        <v/>
      </c>
      <c r="CL22" s="219" t="str">
        <f t="shared" si="99"/>
        <v/>
      </c>
      <c r="CM22" s="54" t="str">
        <f t="shared" si="100"/>
        <v/>
      </c>
      <c r="CN22" s="54" t="str">
        <f t="shared" si="101"/>
        <v/>
      </c>
      <c r="CO22" s="54" t="str">
        <f t="shared" si="102"/>
        <v/>
      </c>
      <c r="CP22" s="54" t="str">
        <f t="shared" si="103"/>
        <v/>
      </c>
      <c r="CQ22" s="54" t="str">
        <f t="shared" si="104"/>
        <v/>
      </c>
      <c r="CR22" s="54" t="str">
        <f t="shared" si="105"/>
        <v/>
      </c>
      <c r="CS22" s="54" t="str">
        <f t="shared" si="106"/>
        <v/>
      </c>
      <c r="CT22" s="54" t="str">
        <f t="shared" si="107"/>
        <v/>
      </c>
      <c r="CU22" s="54" t="str">
        <f t="shared" si="108"/>
        <v/>
      </c>
      <c r="CV22" s="220">
        <f t="shared" si="109"/>
        <v>0</v>
      </c>
      <c r="CW22" s="54" t="str">
        <f t="shared" si="110"/>
        <v/>
      </c>
      <c r="CX22" s="54" t="str">
        <f t="shared" si="111"/>
        <v/>
      </c>
      <c r="CY22" s="54" t="str">
        <f t="shared" si="112"/>
        <v/>
      </c>
      <c r="CZ22" s="54" t="str">
        <f t="shared" si="113"/>
        <v/>
      </c>
      <c r="DA22" s="54" t="str">
        <f t="shared" si="114"/>
        <v/>
      </c>
      <c r="DB22" s="54" t="str">
        <f t="shared" si="115"/>
        <v/>
      </c>
      <c r="DC22" s="54" t="str">
        <f t="shared" si="116"/>
        <v/>
      </c>
      <c r="DD22" s="54" t="str">
        <f t="shared" si="117"/>
        <v/>
      </c>
      <c r="DE22" s="54" t="str">
        <f t="shared" si="118"/>
        <v/>
      </c>
      <c r="DF22" s="54" t="str">
        <f t="shared" si="119"/>
        <v/>
      </c>
      <c r="DG22" s="54" t="str">
        <f t="shared" si="120"/>
        <v/>
      </c>
      <c r="DH22" s="54" t="str">
        <f t="shared" si="121"/>
        <v/>
      </c>
      <c r="DI22" s="54" t="str">
        <f t="shared" si="122"/>
        <v/>
      </c>
      <c r="DJ22" s="54" t="str">
        <f t="shared" si="123"/>
        <v/>
      </c>
      <c r="DK22" s="54" t="str">
        <f t="shared" si="124"/>
        <v/>
      </c>
      <c r="DL22" s="54" t="str">
        <f t="shared" si="125"/>
        <v/>
      </c>
      <c r="DM22" s="54" t="str">
        <f t="shared" si="126"/>
        <v/>
      </c>
      <c r="DN22" s="54" t="str">
        <f t="shared" si="127"/>
        <v/>
      </c>
      <c r="DO22" s="54" t="str">
        <f t="shared" si="128"/>
        <v/>
      </c>
      <c r="DP22" s="54" t="str">
        <f t="shared" si="129"/>
        <v/>
      </c>
      <c r="DQ22" s="54" t="str">
        <f t="shared" si="130"/>
        <v/>
      </c>
      <c r="DR22" s="54" t="str">
        <f t="shared" si="131"/>
        <v/>
      </c>
      <c r="DS22" s="54" t="str">
        <f t="shared" si="132"/>
        <v/>
      </c>
      <c r="DT22" s="54" t="str">
        <f t="shared" si="133"/>
        <v/>
      </c>
      <c r="DU22" s="54" t="str">
        <f t="shared" si="134"/>
        <v/>
      </c>
      <c r="DV22" s="54" t="str">
        <f t="shared" si="135"/>
        <v/>
      </c>
      <c r="DW22" s="54" t="str">
        <f t="shared" si="136"/>
        <v/>
      </c>
      <c r="DX22" s="54" t="str">
        <f t="shared" si="137"/>
        <v/>
      </c>
      <c r="DY22" s="54" t="str">
        <f t="shared" si="138"/>
        <v/>
      </c>
      <c r="DZ22" s="54" t="str">
        <f t="shared" si="139"/>
        <v/>
      </c>
      <c r="EA22" s="54" t="str">
        <f t="shared" si="140"/>
        <v/>
      </c>
      <c r="EB22" s="54" t="str">
        <f t="shared" si="141"/>
        <v/>
      </c>
      <c r="EC22" s="54" t="str">
        <f t="shared" si="142"/>
        <v/>
      </c>
      <c r="ED22" s="54" t="str">
        <f t="shared" si="143"/>
        <v/>
      </c>
      <c r="EE22" s="54" t="str">
        <f t="shared" si="144"/>
        <v/>
      </c>
      <c r="EF22" s="54" t="str">
        <f t="shared" si="145"/>
        <v/>
      </c>
      <c r="EG22" s="54" t="str">
        <f t="shared" si="146"/>
        <v/>
      </c>
      <c r="EH22" s="54" t="str">
        <f t="shared" si="147"/>
        <v/>
      </c>
      <c r="EI22" s="54" t="str">
        <f t="shared" si="148"/>
        <v/>
      </c>
      <c r="EJ22" s="54" t="str">
        <f t="shared" si="149"/>
        <v/>
      </c>
      <c r="EK22" s="54" t="str">
        <f t="shared" si="150"/>
        <v/>
      </c>
      <c r="EL22" s="54" t="str">
        <f t="shared" si="151"/>
        <v/>
      </c>
      <c r="EM22" s="54" t="str">
        <f t="shared" si="152"/>
        <v/>
      </c>
      <c r="EN22" s="54" t="str">
        <f t="shared" si="153"/>
        <v/>
      </c>
      <c r="EO22" s="54" t="str">
        <f t="shared" si="154"/>
        <v/>
      </c>
      <c r="EP22" s="54" t="str">
        <f t="shared" si="155"/>
        <v/>
      </c>
      <c r="EQ22" s="220" t="str">
        <f t="shared" ca="1" si="156"/>
        <v/>
      </c>
      <c r="ER22" s="220" t="str">
        <f t="shared" ca="1" si="157"/>
        <v/>
      </c>
      <c r="ES22" s="54" t="str">
        <f t="shared" ca="1" si="158"/>
        <v/>
      </c>
      <c r="ET22" s="54" t="str">
        <f t="shared" ca="1" si="159"/>
        <v/>
      </c>
      <c r="EU22" s="54" t="str">
        <f t="shared" ca="1" si="160"/>
        <v/>
      </c>
      <c r="EV22" s="54" t="str">
        <f t="shared" ca="1" si="161"/>
        <v/>
      </c>
      <c r="EW22" s="54" t="str">
        <f t="shared" ca="1" si="162"/>
        <v/>
      </c>
      <c r="EX22" s="54" t="str">
        <f t="shared" ca="1" si="163"/>
        <v/>
      </c>
      <c r="EY22" s="54" t="str">
        <f t="shared" ca="1" si="164"/>
        <v/>
      </c>
      <c r="EZ22" s="54" t="str">
        <f t="shared" ca="1" si="165"/>
        <v/>
      </c>
      <c r="FA22" s="54" t="str">
        <f t="shared" ca="1" si="166"/>
        <v/>
      </c>
      <c r="FB22" s="54" t="str">
        <f t="shared" ca="1" si="167"/>
        <v/>
      </c>
      <c r="FC22" s="54" t="str">
        <f t="shared" ca="1" si="168"/>
        <v/>
      </c>
      <c r="FD22" s="220">
        <f t="shared" si="169"/>
        <v>1</v>
      </c>
      <c r="FE22" s="54" t="str">
        <f t="shared" si="170"/>
        <v/>
      </c>
      <c r="FF22" s="54" t="str">
        <f t="shared" si="171"/>
        <v/>
      </c>
      <c r="FG22" s="54" t="str">
        <f t="shared" si="172"/>
        <v/>
      </c>
      <c r="FH22" s="54" t="str">
        <f t="shared" si="173"/>
        <v/>
      </c>
      <c r="FI22" s="220" t="str">
        <f>IF(B22=0,"",COUNTIF(FD$6:FD22,FD22))</f>
        <v/>
      </c>
      <c r="FJ22" s="54" t="str">
        <f t="shared" si="174"/>
        <v/>
      </c>
      <c r="FK22" s="221" t="str">
        <f t="shared" si="175"/>
        <v/>
      </c>
      <c r="FL22" s="54" t="str">
        <f t="shared" si="176"/>
        <v/>
      </c>
      <c r="FM22" s="54" t="str">
        <f t="shared" si="177"/>
        <v/>
      </c>
      <c r="FN22" s="54" t="str">
        <f t="shared" si="178"/>
        <v/>
      </c>
      <c r="FO22" s="54" t="str">
        <f t="shared" si="179"/>
        <v/>
      </c>
    </row>
    <row r="23" spans="1:171" ht="17.25">
      <c r="A23" s="214">
        <v>18</v>
      </c>
      <c r="B23" s="214">
        <f>COUNTIF('中間シート (2)'!M:M,行政集計シート※記入不要です!A23)</f>
        <v>0</v>
      </c>
      <c r="C23" s="222" t="str">
        <f t="shared" si="180"/>
        <v/>
      </c>
      <c r="D23" s="222" t="str">
        <f t="shared" si="181"/>
        <v/>
      </c>
      <c r="E23" s="222" t="str">
        <f t="shared" si="182"/>
        <v/>
      </c>
      <c r="F23" s="223"/>
      <c r="G23" s="216" t="str">
        <f>IFERROR(VLOOKUP($A23,'中間シート (2)'!$M$6:$AR$65,G$1,FALSE),"")</f>
        <v/>
      </c>
      <c r="H23" s="216" t="str">
        <f>IFERROR(VLOOKUP($A23,'中間シート (2)'!$M$6:$AR$65,H$1,FALSE),"")</f>
        <v/>
      </c>
      <c r="I23" s="216" t="str">
        <f>IFERROR(VLOOKUP($A23,'中間シート (2)'!$M$6:$AR$65,I$1,FALSE),"")</f>
        <v/>
      </c>
      <c r="J23" s="216" t="str">
        <f>IFERROR(VLOOKUP($A23,'中間シート (2)'!$M$6:$AR$65,J$1,FALSE),"")</f>
        <v/>
      </c>
      <c r="K23" s="216" t="str">
        <f>IFERROR(VLOOKUP($A23,'中間シート (2)'!$M$6:$AR$65,K$1,FALSE),"")</f>
        <v/>
      </c>
      <c r="L23" s="216" t="str">
        <f>IFERROR(VLOOKUP($A23,'中間シート (2)'!$M$6:$AR$65,L$1,FALSE),"")</f>
        <v/>
      </c>
      <c r="M23" s="216" t="str">
        <f>IFERROR(VLOOKUP($A23,'中間シート (2)'!$M$6:$AR$65,M$1,FALSE),"")</f>
        <v/>
      </c>
      <c r="N23" s="216" t="str">
        <f>IFERROR(VLOOKUP($A23,'中間シート (2)'!$M$6:$AR$65,N$1,FALSE),"")</f>
        <v/>
      </c>
      <c r="O23" s="216" t="str">
        <f>IFERROR(VLOOKUP($A23,'中間シート (2)'!$M$6:$AR$65,O$1,FALSE),"")</f>
        <v/>
      </c>
      <c r="P23" s="216" t="str">
        <f>IFERROR(VLOOKUP($A23,'中間シート (2)'!$M$6:$AR$65,P$1,FALSE),"")</f>
        <v/>
      </c>
      <c r="Q23" s="216" t="str">
        <f>IFERROR(VLOOKUP($A23,'中間シート (2)'!$M$6:$AR$65,Q$1,FALSE),"")</f>
        <v/>
      </c>
      <c r="R23" s="216" t="str">
        <f>IFERROR(VLOOKUP($A23,'中間シート (2)'!$M$6:$AR$65,R$1,FALSE),"")</f>
        <v/>
      </c>
      <c r="S23" s="216" t="str">
        <f>IFERROR(VLOOKUP($A23,'中間シート (2)'!$M$6:$AR$65,S$1,FALSE),"")</f>
        <v/>
      </c>
      <c r="T23" s="216" t="str">
        <f>IFERROR(VLOOKUP($A23,'中間シート (2)'!$M$6:$AR$65,T$1,FALSE),"")</f>
        <v/>
      </c>
      <c r="U23" s="216" t="str">
        <f>IFERROR(VLOOKUP($A23,'中間シート (2)'!$M$6:$AR$65,U$1,FALSE),"")</f>
        <v/>
      </c>
      <c r="V23" s="216"/>
      <c r="W23" s="216" t="str">
        <f>IFERROR(VLOOKUP($A23,'中間シート (2)'!$M$6:$AR$65,W$1,FALSE),"")</f>
        <v/>
      </c>
      <c r="X23" s="216" t="str">
        <f>IFERROR(VLOOKUP($A23,'中間シート (2)'!$M$6:$AR$65,X$1,FALSE),"")</f>
        <v/>
      </c>
      <c r="Y23" s="216" t="str">
        <f>IFERROR(VLOOKUP($A23,'中間シート (2)'!$M$6:$AR$65,Y$1,FALSE),"")</f>
        <v/>
      </c>
      <c r="Z23" s="216" t="str">
        <f>IFERROR(VLOOKUP($A23,'中間シート (2)'!$M$6:$AR$65,Z$1,FALSE),"")</f>
        <v/>
      </c>
      <c r="AA23" s="216" t="str">
        <f>IFERROR(VLOOKUP($A23,'中間シート (2)'!$M$6:$AR$65,AA$1,FALSE),"")</f>
        <v/>
      </c>
      <c r="AB23" s="216" t="str">
        <f>IFERROR(VLOOKUP($A23,'中間シート (2)'!$M$6:$AR$65,AB$1,FALSE),"")</f>
        <v/>
      </c>
      <c r="AC23" s="216" t="str">
        <f>IFERROR(VLOOKUP($A23,'中間シート (2)'!$M$6:$AR$65,AC$1,FALSE),"")</f>
        <v/>
      </c>
      <c r="AD23" s="216" t="str">
        <f>IFERROR(VLOOKUP($A23,'中間シート (2)'!$M$6:$AR$65,AD$1,FALSE),"")</f>
        <v/>
      </c>
      <c r="AE23" s="216"/>
      <c r="AF23" s="216"/>
      <c r="AG23" s="216"/>
      <c r="AH23" s="228" t="str">
        <f>IFERROR(VLOOKUP($A23,'中間シート (2)'!$M$6:$BC$67,AH$1,FALSE),"")</f>
        <v/>
      </c>
      <c r="AI23" s="228" t="str">
        <f>IFERROR(VLOOKUP($A23,'中間シート (2)'!$M$6:$BC$67,AI$1,FALSE),"")</f>
        <v/>
      </c>
      <c r="AJ23" s="228" t="str">
        <f>IFERROR(VLOOKUP($A23,'中間シート (2)'!$M$6:$BC$67,AJ$1,FALSE),"")</f>
        <v/>
      </c>
      <c r="AK23" s="228" t="str">
        <f>IFERROR(VLOOKUP($A23,'中間シート (2)'!$M$6:$BC$67,AK$1,FALSE),"")</f>
        <v/>
      </c>
      <c r="AL23" s="228" t="str">
        <f>IFERROR(VLOOKUP($A23,'中間シート (2)'!$M$6:$BC$67,AL$1,FALSE),"")</f>
        <v/>
      </c>
      <c r="AM23" s="228" t="str">
        <f>IFERROR(VLOOKUP($A23,'中間シート (2)'!$M$6:$BC$67,AM$1,FALSE),"")</f>
        <v/>
      </c>
      <c r="AN23" s="228" t="str">
        <f>IFERROR(VLOOKUP($A23,'中間シート (2)'!$M$6:$BC$67,AN$1,FALSE),"")</f>
        <v/>
      </c>
      <c r="AO23" s="228" t="str">
        <f>IFERROR(VLOOKUP($A23,'中間シート (2)'!$M$6:$BC$67,AO$1,FALSE),"")</f>
        <v/>
      </c>
      <c r="AR23" s="217"/>
      <c r="AS23" s="217"/>
      <c r="AT23" s="217"/>
      <c r="AU23" s="54">
        <f t="shared" si="5"/>
        <v>41</v>
      </c>
      <c r="AV23" s="54">
        <f t="shared" si="6"/>
        <v>41</v>
      </c>
      <c r="AW23" s="54" t="str">
        <f t="shared" si="59"/>
        <v/>
      </c>
      <c r="AX23" s="54" t="str">
        <f t="shared" si="60"/>
        <v/>
      </c>
      <c r="AY23" s="54" t="str">
        <f t="shared" si="61"/>
        <v/>
      </c>
      <c r="AZ23" s="54" t="str">
        <f t="shared" si="62"/>
        <v/>
      </c>
      <c r="BA23" s="54" t="str">
        <f t="shared" si="63"/>
        <v/>
      </c>
      <c r="BB23" s="54" t="str">
        <f ca="1">IF(AB23="","",IF(COUNTIF(エラー23シート!$G$5:$G$79, OFFSET(I23,IF(H23="",0,-H23+1),0)*100+OFFSET(X23,IF(H23="",0,-H23+1),0)*10+AB23)&gt;0,23,""))</f>
        <v/>
      </c>
      <c r="BC23" s="54" t="str">
        <f t="shared" si="64"/>
        <v/>
      </c>
      <c r="BD23" s="54" t="str">
        <f t="shared" si="65"/>
        <v/>
      </c>
      <c r="BE23" s="54" t="str">
        <f t="shared" si="66"/>
        <v/>
      </c>
      <c r="BF23" s="54" t="str">
        <f t="shared" si="67"/>
        <v/>
      </c>
      <c r="BG23" s="54" t="str">
        <f t="shared" si="68"/>
        <v/>
      </c>
      <c r="BH23" s="54" t="str">
        <f t="shared" si="69"/>
        <v/>
      </c>
      <c r="BI23" s="54" t="str">
        <f t="shared" si="70"/>
        <v/>
      </c>
      <c r="BJ23" s="54" t="str">
        <f t="shared" si="71"/>
        <v/>
      </c>
      <c r="BK23" s="54" t="str">
        <f t="shared" si="72"/>
        <v/>
      </c>
      <c r="BL23" s="54" t="str">
        <f t="shared" si="73"/>
        <v/>
      </c>
      <c r="BM23" s="54" t="str">
        <f t="shared" si="74"/>
        <v/>
      </c>
      <c r="BN23" s="54" t="str">
        <f t="shared" si="75"/>
        <v/>
      </c>
      <c r="BO23" s="54" t="str">
        <f t="shared" si="76"/>
        <v/>
      </c>
      <c r="BP23" s="54" t="str">
        <f t="shared" si="77"/>
        <v/>
      </c>
      <c r="BQ23" s="54" t="str">
        <f t="shared" si="78"/>
        <v/>
      </c>
      <c r="BR23" s="54" t="str">
        <f t="shared" si="79"/>
        <v/>
      </c>
      <c r="BS23" s="218" t="str">
        <f t="shared" si="80"/>
        <v/>
      </c>
      <c r="BT23" s="54" t="str">
        <f t="shared" si="81"/>
        <v/>
      </c>
      <c r="BU23" s="54" t="str">
        <f t="shared" si="82"/>
        <v/>
      </c>
      <c r="BV23" s="54" t="str">
        <f t="shared" si="83"/>
        <v/>
      </c>
      <c r="BW23" s="54" t="str">
        <f t="shared" si="84"/>
        <v/>
      </c>
      <c r="BX23" s="54" t="str">
        <f t="shared" si="85"/>
        <v/>
      </c>
      <c r="BY23" s="54" t="str">
        <f t="shared" si="86"/>
        <v/>
      </c>
      <c r="BZ23" s="54" t="str">
        <f t="shared" si="87"/>
        <v/>
      </c>
      <c r="CA23" s="54" t="str">
        <f t="shared" si="88"/>
        <v/>
      </c>
      <c r="CB23" s="54" t="str">
        <f t="shared" si="89"/>
        <v/>
      </c>
      <c r="CC23" s="54" t="str">
        <f t="shared" si="90"/>
        <v/>
      </c>
      <c r="CD23" s="54" t="str">
        <f t="shared" si="91"/>
        <v/>
      </c>
      <c r="CE23" s="54" t="str">
        <f t="shared" si="92"/>
        <v/>
      </c>
      <c r="CF23" s="54" t="str">
        <f t="shared" si="93"/>
        <v/>
      </c>
      <c r="CG23" s="54" t="str">
        <f t="shared" si="94"/>
        <v/>
      </c>
      <c r="CH23" s="54" t="str">
        <f t="shared" si="95"/>
        <v/>
      </c>
      <c r="CI23" s="54" t="str">
        <f t="shared" si="96"/>
        <v/>
      </c>
      <c r="CJ23" s="54" t="str">
        <f t="shared" si="97"/>
        <v/>
      </c>
      <c r="CK23" s="54" t="str">
        <f t="shared" si="98"/>
        <v/>
      </c>
      <c r="CL23" s="219" t="str">
        <f t="shared" si="99"/>
        <v/>
      </c>
      <c r="CM23" s="54" t="str">
        <f t="shared" si="100"/>
        <v/>
      </c>
      <c r="CN23" s="54" t="str">
        <f t="shared" si="101"/>
        <v/>
      </c>
      <c r="CO23" s="54" t="str">
        <f t="shared" si="102"/>
        <v/>
      </c>
      <c r="CP23" s="54" t="str">
        <f t="shared" si="103"/>
        <v/>
      </c>
      <c r="CQ23" s="54" t="str">
        <f t="shared" si="104"/>
        <v/>
      </c>
      <c r="CR23" s="54" t="str">
        <f t="shared" si="105"/>
        <v/>
      </c>
      <c r="CS23" s="54" t="str">
        <f t="shared" si="106"/>
        <v/>
      </c>
      <c r="CT23" s="54" t="str">
        <f t="shared" si="107"/>
        <v/>
      </c>
      <c r="CU23" s="54" t="str">
        <f t="shared" si="108"/>
        <v/>
      </c>
      <c r="CV23" s="220">
        <f t="shared" si="109"/>
        <v>0</v>
      </c>
      <c r="CW23" s="54" t="str">
        <f t="shared" si="110"/>
        <v/>
      </c>
      <c r="CX23" s="54" t="str">
        <f t="shared" si="111"/>
        <v/>
      </c>
      <c r="CY23" s="54" t="str">
        <f t="shared" si="112"/>
        <v/>
      </c>
      <c r="CZ23" s="54" t="str">
        <f t="shared" si="113"/>
        <v/>
      </c>
      <c r="DA23" s="54" t="str">
        <f t="shared" si="114"/>
        <v/>
      </c>
      <c r="DB23" s="54" t="str">
        <f t="shared" si="115"/>
        <v/>
      </c>
      <c r="DC23" s="54" t="str">
        <f t="shared" si="116"/>
        <v/>
      </c>
      <c r="DD23" s="54" t="str">
        <f t="shared" si="117"/>
        <v/>
      </c>
      <c r="DE23" s="54" t="str">
        <f t="shared" si="118"/>
        <v/>
      </c>
      <c r="DF23" s="54" t="str">
        <f t="shared" si="119"/>
        <v/>
      </c>
      <c r="DG23" s="54" t="str">
        <f t="shared" si="120"/>
        <v/>
      </c>
      <c r="DH23" s="54" t="str">
        <f t="shared" si="121"/>
        <v/>
      </c>
      <c r="DI23" s="54" t="str">
        <f t="shared" si="122"/>
        <v/>
      </c>
      <c r="DJ23" s="54" t="str">
        <f t="shared" si="123"/>
        <v/>
      </c>
      <c r="DK23" s="54" t="str">
        <f t="shared" si="124"/>
        <v/>
      </c>
      <c r="DL23" s="54" t="str">
        <f t="shared" si="125"/>
        <v/>
      </c>
      <c r="DM23" s="54" t="str">
        <f t="shared" si="126"/>
        <v/>
      </c>
      <c r="DN23" s="54" t="str">
        <f t="shared" si="127"/>
        <v/>
      </c>
      <c r="DO23" s="54" t="str">
        <f t="shared" si="128"/>
        <v/>
      </c>
      <c r="DP23" s="54" t="str">
        <f t="shared" si="129"/>
        <v/>
      </c>
      <c r="DQ23" s="54" t="str">
        <f t="shared" si="130"/>
        <v/>
      </c>
      <c r="DR23" s="54" t="str">
        <f t="shared" si="131"/>
        <v/>
      </c>
      <c r="DS23" s="54" t="str">
        <f t="shared" si="132"/>
        <v/>
      </c>
      <c r="DT23" s="54" t="str">
        <f t="shared" si="133"/>
        <v/>
      </c>
      <c r="DU23" s="54" t="str">
        <f t="shared" si="134"/>
        <v/>
      </c>
      <c r="DV23" s="54" t="str">
        <f t="shared" si="135"/>
        <v/>
      </c>
      <c r="DW23" s="54" t="str">
        <f t="shared" si="136"/>
        <v/>
      </c>
      <c r="DX23" s="54" t="str">
        <f t="shared" si="137"/>
        <v/>
      </c>
      <c r="DY23" s="54" t="str">
        <f t="shared" si="138"/>
        <v/>
      </c>
      <c r="DZ23" s="54" t="str">
        <f t="shared" si="139"/>
        <v/>
      </c>
      <c r="EA23" s="54" t="str">
        <f t="shared" si="140"/>
        <v/>
      </c>
      <c r="EB23" s="54" t="str">
        <f t="shared" si="141"/>
        <v/>
      </c>
      <c r="EC23" s="54" t="str">
        <f t="shared" si="142"/>
        <v/>
      </c>
      <c r="ED23" s="54" t="str">
        <f t="shared" si="143"/>
        <v/>
      </c>
      <c r="EE23" s="54" t="str">
        <f t="shared" si="144"/>
        <v/>
      </c>
      <c r="EF23" s="54" t="str">
        <f t="shared" si="145"/>
        <v/>
      </c>
      <c r="EG23" s="54" t="str">
        <f t="shared" si="146"/>
        <v/>
      </c>
      <c r="EH23" s="54" t="str">
        <f t="shared" si="147"/>
        <v/>
      </c>
      <c r="EI23" s="54" t="str">
        <f t="shared" si="148"/>
        <v/>
      </c>
      <c r="EJ23" s="54" t="str">
        <f t="shared" si="149"/>
        <v/>
      </c>
      <c r="EK23" s="54" t="str">
        <f t="shared" si="150"/>
        <v/>
      </c>
      <c r="EL23" s="54" t="str">
        <f t="shared" si="151"/>
        <v/>
      </c>
      <c r="EM23" s="54" t="str">
        <f t="shared" si="152"/>
        <v/>
      </c>
      <c r="EN23" s="54" t="str">
        <f t="shared" si="153"/>
        <v/>
      </c>
      <c r="EO23" s="54" t="str">
        <f t="shared" si="154"/>
        <v/>
      </c>
      <c r="EP23" s="54" t="str">
        <f t="shared" si="155"/>
        <v/>
      </c>
      <c r="EQ23" s="220" t="str">
        <f t="shared" ca="1" si="156"/>
        <v/>
      </c>
      <c r="ER23" s="220" t="str">
        <f t="shared" ca="1" si="157"/>
        <v/>
      </c>
      <c r="ES23" s="54" t="str">
        <f t="shared" ca="1" si="158"/>
        <v/>
      </c>
      <c r="ET23" s="54" t="str">
        <f t="shared" ca="1" si="159"/>
        <v/>
      </c>
      <c r="EU23" s="54" t="str">
        <f t="shared" ca="1" si="160"/>
        <v/>
      </c>
      <c r="EV23" s="54" t="str">
        <f t="shared" ca="1" si="161"/>
        <v/>
      </c>
      <c r="EW23" s="54" t="str">
        <f t="shared" ca="1" si="162"/>
        <v/>
      </c>
      <c r="EX23" s="54" t="str">
        <f t="shared" ca="1" si="163"/>
        <v/>
      </c>
      <c r="EY23" s="54" t="str">
        <f t="shared" ca="1" si="164"/>
        <v/>
      </c>
      <c r="EZ23" s="54" t="str">
        <f t="shared" ca="1" si="165"/>
        <v/>
      </c>
      <c r="FA23" s="54" t="str">
        <f t="shared" ca="1" si="166"/>
        <v/>
      </c>
      <c r="FB23" s="54" t="str">
        <f t="shared" ca="1" si="167"/>
        <v/>
      </c>
      <c r="FC23" s="54" t="str">
        <f t="shared" ca="1" si="168"/>
        <v/>
      </c>
      <c r="FD23" s="220">
        <f t="shared" si="169"/>
        <v>1</v>
      </c>
      <c r="FE23" s="54" t="str">
        <f t="shared" si="170"/>
        <v/>
      </c>
      <c r="FF23" s="54" t="str">
        <f t="shared" si="171"/>
        <v/>
      </c>
      <c r="FG23" s="54" t="str">
        <f t="shared" si="172"/>
        <v/>
      </c>
      <c r="FH23" s="54" t="str">
        <f t="shared" si="173"/>
        <v/>
      </c>
      <c r="FI23" s="220" t="str">
        <f>IF(B23=0,"",COUNTIF(FD$6:FD23,FD23))</f>
        <v/>
      </c>
      <c r="FJ23" s="54" t="str">
        <f t="shared" si="174"/>
        <v/>
      </c>
      <c r="FK23" s="221" t="str">
        <f t="shared" si="175"/>
        <v/>
      </c>
      <c r="FL23" s="54" t="str">
        <f t="shared" si="176"/>
        <v/>
      </c>
      <c r="FM23" s="54" t="str">
        <f t="shared" si="177"/>
        <v/>
      </c>
      <c r="FN23" s="54" t="str">
        <f t="shared" si="178"/>
        <v/>
      </c>
      <c r="FO23" s="54" t="str">
        <f t="shared" si="179"/>
        <v/>
      </c>
    </row>
    <row r="24" spans="1:171" ht="17.25">
      <c r="A24" s="214">
        <v>19</v>
      </c>
      <c r="B24" s="214">
        <f>COUNTIF('中間シート (2)'!M:M,行政集計シート※記入不要です!A24)</f>
        <v>0</v>
      </c>
      <c r="C24" s="222" t="str">
        <f t="shared" si="180"/>
        <v/>
      </c>
      <c r="D24" s="222" t="str">
        <f t="shared" si="181"/>
        <v/>
      </c>
      <c r="E24" s="222" t="str">
        <f t="shared" si="182"/>
        <v/>
      </c>
      <c r="F24" s="223"/>
      <c r="G24" s="216" t="str">
        <f>IFERROR(VLOOKUP($A24,'中間シート (2)'!$M$6:$AR$65,G$1,FALSE),"")</f>
        <v/>
      </c>
      <c r="H24" s="216" t="str">
        <f>IFERROR(VLOOKUP($A24,'中間シート (2)'!$M$6:$AR$65,H$1,FALSE),"")</f>
        <v/>
      </c>
      <c r="I24" s="216" t="str">
        <f>IFERROR(VLOOKUP($A24,'中間シート (2)'!$M$6:$AR$65,I$1,FALSE),"")</f>
        <v/>
      </c>
      <c r="J24" s="216" t="str">
        <f>IFERROR(VLOOKUP($A24,'中間シート (2)'!$M$6:$AR$65,J$1,FALSE),"")</f>
        <v/>
      </c>
      <c r="K24" s="216" t="str">
        <f>IFERROR(VLOOKUP($A24,'中間シート (2)'!$M$6:$AR$65,K$1,FALSE),"")</f>
        <v/>
      </c>
      <c r="L24" s="216" t="str">
        <f>IFERROR(VLOOKUP($A24,'中間シート (2)'!$M$6:$AR$65,L$1,FALSE),"")</f>
        <v/>
      </c>
      <c r="M24" s="216" t="str">
        <f>IFERROR(VLOOKUP($A24,'中間シート (2)'!$M$6:$AR$65,M$1,FALSE),"")</f>
        <v/>
      </c>
      <c r="N24" s="216" t="str">
        <f>IFERROR(VLOOKUP($A24,'中間シート (2)'!$M$6:$AR$65,N$1,FALSE),"")</f>
        <v/>
      </c>
      <c r="O24" s="216" t="str">
        <f>IFERROR(VLOOKUP($A24,'中間シート (2)'!$M$6:$AR$65,O$1,FALSE),"")</f>
        <v/>
      </c>
      <c r="P24" s="216" t="str">
        <f>IFERROR(VLOOKUP($A24,'中間シート (2)'!$M$6:$AR$65,P$1,FALSE),"")</f>
        <v/>
      </c>
      <c r="Q24" s="216" t="str">
        <f>IFERROR(VLOOKUP($A24,'中間シート (2)'!$M$6:$AR$65,Q$1,FALSE),"")</f>
        <v/>
      </c>
      <c r="R24" s="216" t="str">
        <f>IFERROR(VLOOKUP($A24,'中間シート (2)'!$M$6:$AR$65,R$1,FALSE),"")</f>
        <v/>
      </c>
      <c r="S24" s="216" t="str">
        <f>IFERROR(VLOOKUP($A24,'中間シート (2)'!$M$6:$AR$65,S$1,FALSE),"")</f>
        <v/>
      </c>
      <c r="T24" s="216" t="str">
        <f>IFERROR(VLOOKUP($A24,'中間シート (2)'!$M$6:$AR$65,T$1,FALSE),"")</f>
        <v/>
      </c>
      <c r="U24" s="216" t="str">
        <f>IFERROR(VLOOKUP($A24,'中間シート (2)'!$M$6:$AR$65,U$1,FALSE),"")</f>
        <v/>
      </c>
      <c r="V24" s="216"/>
      <c r="W24" s="216" t="str">
        <f>IFERROR(VLOOKUP($A24,'中間シート (2)'!$M$6:$AR$65,W$1,FALSE),"")</f>
        <v/>
      </c>
      <c r="X24" s="216" t="str">
        <f>IFERROR(VLOOKUP($A24,'中間シート (2)'!$M$6:$AR$65,X$1,FALSE),"")</f>
        <v/>
      </c>
      <c r="Y24" s="216" t="str">
        <f>IFERROR(VLOOKUP($A24,'中間シート (2)'!$M$6:$AR$65,Y$1,FALSE),"")</f>
        <v/>
      </c>
      <c r="Z24" s="216" t="str">
        <f>IFERROR(VLOOKUP($A24,'中間シート (2)'!$M$6:$AR$65,Z$1,FALSE),"")</f>
        <v/>
      </c>
      <c r="AA24" s="216" t="str">
        <f>IFERROR(VLOOKUP($A24,'中間シート (2)'!$M$6:$AR$65,AA$1,FALSE),"")</f>
        <v/>
      </c>
      <c r="AB24" s="216" t="str">
        <f>IFERROR(VLOOKUP($A24,'中間シート (2)'!$M$6:$AR$65,AB$1,FALSE),"")</f>
        <v/>
      </c>
      <c r="AC24" s="216" t="str">
        <f>IFERROR(VLOOKUP($A24,'中間シート (2)'!$M$6:$AR$65,AC$1,FALSE),"")</f>
        <v/>
      </c>
      <c r="AD24" s="216" t="str">
        <f>IFERROR(VLOOKUP($A24,'中間シート (2)'!$M$6:$AR$65,AD$1,FALSE),"")</f>
        <v/>
      </c>
      <c r="AE24" s="216"/>
      <c r="AF24" s="216"/>
      <c r="AG24" s="216"/>
      <c r="AH24" s="228" t="str">
        <f>IFERROR(VLOOKUP($A24,'中間シート (2)'!$M$6:$BC$67,AH$1,FALSE),"")</f>
        <v/>
      </c>
      <c r="AI24" s="228" t="str">
        <f>IFERROR(VLOOKUP($A24,'中間シート (2)'!$M$6:$BC$67,AI$1,FALSE),"")</f>
        <v/>
      </c>
      <c r="AJ24" s="228" t="str">
        <f>IFERROR(VLOOKUP($A24,'中間シート (2)'!$M$6:$BC$67,AJ$1,FALSE),"")</f>
        <v/>
      </c>
      <c r="AK24" s="228" t="str">
        <f>IFERROR(VLOOKUP($A24,'中間シート (2)'!$M$6:$BC$67,AK$1,FALSE),"")</f>
        <v/>
      </c>
      <c r="AL24" s="228" t="str">
        <f>IFERROR(VLOOKUP($A24,'中間シート (2)'!$M$6:$BC$67,AL$1,FALSE),"")</f>
        <v/>
      </c>
      <c r="AM24" s="228" t="str">
        <f>IFERROR(VLOOKUP($A24,'中間シート (2)'!$M$6:$BC$67,AM$1,FALSE),"")</f>
        <v/>
      </c>
      <c r="AN24" s="228" t="str">
        <f>IFERROR(VLOOKUP($A24,'中間シート (2)'!$M$6:$BC$67,AN$1,FALSE),"")</f>
        <v/>
      </c>
      <c r="AO24" s="228" t="str">
        <f>IFERROR(VLOOKUP($A24,'中間シート (2)'!$M$6:$BC$67,AO$1,FALSE),"")</f>
        <v/>
      </c>
      <c r="AR24" s="217"/>
      <c r="AS24" s="217"/>
      <c r="AT24" s="217"/>
      <c r="AU24" s="54">
        <f t="shared" si="5"/>
        <v>41</v>
      </c>
      <c r="AV24" s="54">
        <f t="shared" si="6"/>
        <v>41</v>
      </c>
      <c r="AW24" s="54" t="str">
        <f t="shared" si="59"/>
        <v/>
      </c>
      <c r="AX24" s="54" t="str">
        <f t="shared" si="60"/>
        <v/>
      </c>
      <c r="AY24" s="54" t="str">
        <f t="shared" si="61"/>
        <v/>
      </c>
      <c r="AZ24" s="54" t="str">
        <f t="shared" si="62"/>
        <v/>
      </c>
      <c r="BA24" s="54" t="str">
        <f t="shared" si="63"/>
        <v/>
      </c>
      <c r="BB24" s="54" t="str">
        <f ca="1">IF(AB24="","",IF(COUNTIF(エラー23シート!$G$5:$G$79, OFFSET(I24,IF(H24="",0,-H24+1),0)*100+OFFSET(X24,IF(H24="",0,-H24+1),0)*10+AB24)&gt;0,23,""))</f>
        <v/>
      </c>
      <c r="BC24" s="54" t="str">
        <f t="shared" si="64"/>
        <v/>
      </c>
      <c r="BD24" s="54" t="str">
        <f t="shared" si="65"/>
        <v/>
      </c>
      <c r="BE24" s="54" t="str">
        <f t="shared" si="66"/>
        <v/>
      </c>
      <c r="BF24" s="54" t="str">
        <f t="shared" si="67"/>
        <v/>
      </c>
      <c r="BG24" s="54" t="str">
        <f t="shared" si="68"/>
        <v/>
      </c>
      <c r="BH24" s="54" t="str">
        <f t="shared" si="69"/>
        <v/>
      </c>
      <c r="BI24" s="54" t="str">
        <f t="shared" si="70"/>
        <v/>
      </c>
      <c r="BJ24" s="54" t="str">
        <f t="shared" si="71"/>
        <v/>
      </c>
      <c r="BK24" s="54" t="str">
        <f t="shared" si="72"/>
        <v/>
      </c>
      <c r="BL24" s="54" t="str">
        <f t="shared" si="73"/>
        <v/>
      </c>
      <c r="BM24" s="54" t="str">
        <f t="shared" si="74"/>
        <v/>
      </c>
      <c r="BN24" s="54" t="str">
        <f t="shared" si="75"/>
        <v/>
      </c>
      <c r="BO24" s="54" t="str">
        <f t="shared" si="76"/>
        <v/>
      </c>
      <c r="BP24" s="54" t="str">
        <f t="shared" si="77"/>
        <v/>
      </c>
      <c r="BQ24" s="54" t="str">
        <f t="shared" si="78"/>
        <v/>
      </c>
      <c r="BR24" s="54" t="str">
        <f t="shared" si="79"/>
        <v/>
      </c>
      <c r="BS24" s="218" t="str">
        <f t="shared" si="80"/>
        <v/>
      </c>
      <c r="BT24" s="54" t="str">
        <f t="shared" si="81"/>
        <v/>
      </c>
      <c r="BU24" s="54" t="str">
        <f t="shared" si="82"/>
        <v/>
      </c>
      <c r="BV24" s="54" t="str">
        <f t="shared" si="83"/>
        <v/>
      </c>
      <c r="BW24" s="54" t="str">
        <f t="shared" si="84"/>
        <v/>
      </c>
      <c r="BX24" s="54" t="str">
        <f t="shared" si="85"/>
        <v/>
      </c>
      <c r="BY24" s="54" t="str">
        <f t="shared" si="86"/>
        <v/>
      </c>
      <c r="BZ24" s="54" t="str">
        <f t="shared" si="87"/>
        <v/>
      </c>
      <c r="CA24" s="54" t="str">
        <f t="shared" si="88"/>
        <v/>
      </c>
      <c r="CB24" s="54" t="str">
        <f t="shared" si="89"/>
        <v/>
      </c>
      <c r="CC24" s="54" t="str">
        <f t="shared" si="90"/>
        <v/>
      </c>
      <c r="CD24" s="54" t="str">
        <f t="shared" si="91"/>
        <v/>
      </c>
      <c r="CE24" s="54" t="str">
        <f t="shared" si="92"/>
        <v/>
      </c>
      <c r="CF24" s="54" t="str">
        <f t="shared" si="93"/>
        <v/>
      </c>
      <c r="CG24" s="54" t="str">
        <f t="shared" si="94"/>
        <v/>
      </c>
      <c r="CH24" s="54" t="str">
        <f t="shared" si="95"/>
        <v/>
      </c>
      <c r="CI24" s="54" t="str">
        <f t="shared" si="96"/>
        <v/>
      </c>
      <c r="CJ24" s="54" t="str">
        <f t="shared" si="97"/>
        <v/>
      </c>
      <c r="CK24" s="54" t="str">
        <f t="shared" si="98"/>
        <v/>
      </c>
      <c r="CL24" s="219" t="str">
        <f t="shared" si="99"/>
        <v/>
      </c>
      <c r="CM24" s="54" t="str">
        <f t="shared" si="100"/>
        <v/>
      </c>
      <c r="CN24" s="54" t="str">
        <f t="shared" si="101"/>
        <v/>
      </c>
      <c r="CO24" s="54" t="str">
        <f t="shared" si="102"/>
        <v/>
      </c>
      <c r="CP24" s="54" t="str">
        <f t="shared" si="103"/>
        <v/>
      </c>
      <c r="CQ24" s="54" t="str">
        <f t="shared" si="104"/>
        <v/>
      </c>
      <c r="CR24" s="54" t="str">
        <f t="shared" si="105"/>
        <v/>
      </c>
      <c r="CS24" s="54" t="str">
        <f t="shared" si="106"/>
        <v/>
      </c>
      <c r="CT24" s="54" t="str">
        <f t="shared" si="107"/>
        <v/>
      </c>
      <c r="CU24" s="54" t="str">
        <f t="shared" si="108"/>
        <v/>
      </c>
      <c r="CV24" s="220">
        <f t="shared" si="109"/>
        <v>0</v>
      </c>
      <c r="CW24" s="54" t="str">
        <f t="shared" si="110"/>
        <v/>
      </c>
      <c r="CX24" s="54" t="str">
        <f t="shared" si="111"/>
        <v/>
      </c>
      <c r="CY24" s="54" t="str">
        <f t="shared" si="112"/>
        <v/>
      </c>
      <c r="CZ24" s="54" t="str">
        <f t="shared" si="113"/>
        <v/>
      </c>
      <c r="DA24" s="54" t="str">
        <f t="shared" si="114"/>
        <v/>
      </c>
      <c r="DB24" s="54" t="str">
        <f t="shared" si="115"/>
        <v/>
      </c>
      <c r="DC24" s="54" t="str">
        <f t="shared" si="116"/>
        <v/>
      </c>
      <c r="DD24" s="54" t="str">
        <f t="shared" si="117"/>
        <v/>
      </c>
      <c r="DE24" s="54" t="str">
        <f t="shared" si="118"/>
        <v/>
      </c>
      <c r="DF24" s="54" t="str">
        <f t="shared" si="119"/>
        <v/>
      </c>
      <c r="DG24" s="54" t="str">
        <f t="shared" si="120"/>
        <v/>
      </c>
      <c r="DH24" s="54" t="str">
        <f t="shared" si="121"/>
        <v/>
      </c>
      <c r="DI24" s="54" t="str">
        <f t="shared" si="122"/>
        <v/>
      </c>
      <c r="DJ24" s="54" t="str">
        <f t="shared" si="123"/>
        <v/>
      </c>
      <c r="DK24" s="54" t="str">
        <f t="shared" si="124"/>
        <v/>
      </c>
      <c r="DL24" s="54" t="str">
        <f t="shared" si="125"/>
        <v/>
      </c>
      <c r="DM24" s="54" t="str">
        <f t="shared" si="126"/>
        <v/>
      </c>
      <c r="DN24" s="54" t="str">
        <f t="shared" si="127"/>
        <v/>
      </c>
      <c r="DO24" s="54" t="str">
        <f t="shared" si="128"/>
        <v/>
      </c>
      <c r="DP24" s="54" t="str">
        <f t="shared" si="129"/>
        <v/>
      </c>
      <c r="DQ24" s="54" t="str">
        <f t="shared" si="130"/>
        <v/>
      </c>
      <c r="DR24" s="54" t="str">
        <f t="shared" si="131"/>
        <v/>
      </c>
      <c r="DS24" s="54" t="str">
        <f t="shared" si="132"/>
        <v/>
      </c>
      <c r="DT24" s="54" t="str">
        <f t="shared" si="133"/>
        <v/>
      </c>
      <c r="DU24" s="54" t="str">
        <f t="shared" si="134"/>
        <v/>
      </c>
      <c r="DV24" s="54" t="str">
        <f t="shared" si="135"/>
        <v/>
      </c>
      <c r="DW24" s="54" t="str">
        <f t="shared" si="136"/>
        <v/>
      </c>
      <c r="DX24" s="54" t="str">
        <f t="shared" si="137"/>
        <v/>
      </c>
      <c r="DY24" s="54" t="str">
        <f t="shared" si="138"/>
        <v/>
      </c>
      <c r="DZ24" s="54" t="str">
        <f t="shared" si="139"/>
        <v/>
      </c>
      <c r="EA24" s="54" t="str">
        <f t="shared" si="140"/>
        <v/>
      </c>
      <c r="EB24" s="54" t="str">
        <f t="shared" si="141"/>
        <v/>
      </c>
      <c r="EC24" s="54" t="str">
        <f t="shared" si="142"/>
        <v/>
      </c>
      <c r="ED24" s="54" t="str">
        <f t="shared" si="143"/>
        <v/>
      </c>
      <c r="EE24" s="54" t="str">
        <f t="shared" si="144"/>
        <v/>
      </c>
      <c r="EF24" s="54" t="str">
        <f t="shared" si="145"/>
        <v/>
      </c>
      <c r="EG24" s="54" t="str">
        <f t="shared" si="146"/>
        <v/>
      </c>
      <c r="EH24" s="54" t="str">
        <f t="shared" si="147"/>
        <v/>
      </c>
      <c r="EI24" s="54" t="str">
        <f t="shared" si="148"/>
        <v/>
      </c>
      <c r="EJ24" s="54" t="str">
        <f t="shared" si="149"/>
        <v/>
      </c>
      <c r="EK24" s="54" t="str">
        <f t="shared" si="150"/>
        <v/>
      </c>
      <c r="EL24" s="54" t="str">
        <f t="shared" si="151"/>
        <v/>
      </c>
      <c r="EM24" s="54" t="str">
        <f t="shared" si="152"/>
        <v/>
      </c>
      <c r="EN24" s="54" t="str">
        <f t="shared" si="153"/>
        <v/>
      </c>
      <c r="EO24" s="54" t="str">
        <f t="shared" si="154"/>
        <v/>
      </c>
      <c r="EP24" s="54" t="str">
        <f t="shared" si="155"/>
        <v/>
      </c>
      <c r="EQ24" s="220" t="str">
        <f t="shared" ca="1" si="156"/>
        <v/>
      </c>
      <c r="ER24" s="220" t="str">
        <f t="shared" ca="1" si="157"/>
        <v/>
      </c>
      <c r="ES24" s="54" t="str">
        <f t="shared" ca="1" si="158"/>
        <v/>
      </c>
      <c r="ET24" s="54" t="str">
        <f t="shared" ca="1" si="159"/>
        <v/>
      </c>
      <c r="EU24" s="54" t="str">
        <f t="shared" ca="1" si="160"/>
        <v/>
      </c>
      <c r="EV24" s="54" t="str">
        <f t="shared" ca="1" si="161"/>
        <v/>
      </c>
      <c r="EW24" s="54" t="str">
        <f t="shared" ca="1" si="162"/>
        <v/>
      </c>
      <c r="EX24" s="54" t="str">
        <f t="shared" ca="1" si="163"/>
        <v/>
      </c>
      <c r="EY24" s="54" t="str">
        <f t="shared" ca="1" si="164"/>
        <v/>
      </c>
      <c r="EZ24" s="54" t="str">
        <f t="shared" ca="1" si="165"/>
        <v/>
      </c>
      <c r="FA24" s="54" t="str">
        <f t="shared" ca="1" si="166"/>
        <v/>
      </c>
      <c r="FB24" s="54" t="str">
        <f t="shared" ca="1" si="167"/>
        <v/>
      </c>
      <c r="FC24" s="54" t="str">
        <f t="shared" ca="1" si="168"/>
        <v/>
      </c>
      <c r="FD24" s="220">
        <f t="shared" si="169"/>
        <v>1</v>
      </c>
      <c r="FE24" s="54" t="str">
        <f t="shared" si="170"/>
        <v/>
      </c>
      <c r="FF24" s="54" t="str">
        <f t="shared" si="171"/>
        <v/>
      </c>
      <c r="FG24" s="54" t="str">
        <f t="shared" si="172"/>
        <v/>
      </c>
      <c r="FH24" s="54" t="str">
        <f t="shared" si="173"/>
        <v/>
      </c>
      <c r="FI24" s="220" t="str">
        <f>IF(B24=0,"",COUNTIF(FD$6:FD24,FD24))</f>
        <v/>
      </c>
      <c r="FJ24" s="54" t="str">
        <f t="shared" si="174"/>
        <v/>
      </c>
      <c r="FK24" s="221" t="str">
        <f t="shared" si="175"/>
        <v/>
      </c>
      <c r="FL24" s="54" t="str">
        <f t="shared" si="176"/>
        <v/>
      </c>
      <c r="FM24" s="54" t="str">
        <f t="shared" si="177"/>
        <v/>
      </c>
      <c r="FN24" s="54" t="str">
        <f t="shared" si="178"/>
        <v/>
      </c>
      <c r="FO24" s="54" t="str">
        <f t="shared" si="179"/>
        <v/>
      </c>
    </row>
    <row r="25" spans="1:171" ht="17.25">
      <c r="A25" s="214">
        <v>20</v>
      </c>
      <c r="B25" s="214">
        <f>COUNTIF('中間シート (2)'!M:M,行政集計シート※記入不要です!A25)</f>
        <v>0</v>
      </c>
      <c r="C25" s="222" t="str">
        <f t="shared" si="180"/>
        <v/>
      </c>
      <c r="D25" s="222" t="str">
        <f t="shared" si="181"/>
        <v/>
      </c>
      <c r="E25" s="222" t="str">
        <f t="shared" si="182"/>
        <v/>
      </c>
      <c r="F25" s="223"/>
      <c r="G25" s="216" t="str">
        <f>IFERROR(VLOOKUP($A25,'中間シート (2)'!$M$6:$AR$65,G$1,FALSE),"")</f>
        <v/>
      </c>
      <c r="H25" s="216" t="str">
        <f>IFERROR(VLOOKUP($A25,'中間シート (2)'!$M$6:$AR$65,H$1,FALSE),"")</f>
        <v/>
      </c>
      <c r="I25" s="216" t="str">
        <f>IFERROR(VLOOKUP($A25,'中間シート (2)'!$M$6:$AR$65,I$1,FALSE),"")</f>
        <v/>
      </c>
      <c r="J25" s="216" t="str">
        <f>IFERROR(VLOOKUP($A25,'中間シート (2)'!$M$6:$AR$65,J$1,FALSE),"")</f>
        <v/>
      </c>
      <c r="K25" s="216" t="str">
        <f>IFERROR(VLOOKUP($A25,'中間シート (2)'!$M$6:$AR$65,K$1,FALSE),"")</f>
        <v/>
      </c>
      <c r="L25" s="216" t="str">
        <f>IFERROR(VLOOKUP($A25,'中間シート (2)'!$M$6:$AR$65,L$1,FALSE),"")</f>
        <v/>
      </c>
      <c r="M25" s="216" t="str">
        <f>IFERROR(VLOOKUP($A25,'中間シート (2)'!$M$6:$AR$65,M$1,FALSE),"")</f>
        <v/>
      </c>
      <c r="N25" s="216" t="str">
        <f>IFERROR(VLOOKUP($A25,'中間シート (2)'!$M$6:$AR$65,N$1,FALSE),"")</f>
        <v/>
      </c>
      <c r="O25" s="216" t="str">
        <f>IFERROR(VLOOKUP($A25,'中間シート (2)'!$M$6:$AR$65,O$1,FALSE),"")</f>
        <v/>
      </c>
      <c r="P25" s="216" t="str">
        <f>IFERROR(VLOOKUP($A25,'中間シート (2)'!$M$6:$AR$65,P$1,FALSE),"")</f>
        <v/>
      </c>
      <c r="Q25" s="216" t="str">
        <f>IFERROR(VLOOKUP($A25,'中間シート (2)'!$M$6:$AR$65,Q$1,FALSE),"")</f>
        <v/>
      </c>
      <c r="R25" s="216" t="str">
        <f>IFERROR(VLOOKUP($A25,'中間シート (2)'!$M$6:$AR$65,R$1,FALSE),"")</f>
        <v/>
      </c>
      <c r="S25" s="216" t="str">
        <f>IFERROR(VLOOKUP($A25,'中間シート (2)'!$M$6:$AR$65,S$1,FALSE),"")</f>
        <v/>
      </c>
      <c r="T25" s="216" t="str">
        <f>IFERROR(VLOOKUP($A25,'中間シート (2)'!$M$6:$AR$65,T$1,FALSE),"")</f>
        <v/>
      </c>
      <c r="U25" s="216" t="str">
        <f>IFERROR(VLOOKUP($A25,'中間シート (2)'!$M$6:$AR$65,U$1,FALSE),"")</f>
        <v/>
      </c>
      <c r="V25" s="216"/>
      <c r="W25" s="216" t="str">
        <f>IFERROR(VLOOKUP($A25,'中間シート (2)'!$M$6:$AR$65,W$1,FALSE),"")</f>
        <v/>
      </c>
      <c r="X25" s="216" t="str">
        <f>IFERROR(VLOOKUP($A25,'中間シート (2)'!$M$6:$AR$65,X$1,FALSE),"")</f>
        <v/>
      </c>
      <c r="Y25" s="216" t="str">
        <f>IFERROR(VLOOKUP($A25,'中間シート (2)'!$M$6:$AR$65,Y$1,FALSE),"")</f>
        <v/>
      </c>
      <c r="Z25" s="216" t="str">
        <f>IFERROR(VLOOKUP($A25,'中間シート (2)'!$M$6:$AR$65,Z$1,FALSE),"")</f>
        <v/>
      </c>
      <c r="AA25" s="216" t="str">
        <f>IFERROR(VLOOKUP($A25,'中間シート (2)'!$M$6:$AR$65,AA$1,FALSE),"")</f>
        <v/>
      </c>
      <c r="AB25" s="216" t="str">
        <f>IFERROR(VLOOKUP($A25,'中間シート (2)'!$M$6:$AR$65,AB$1,FALSE),"")</f>
        <v/>
      </c>
      <c r="AC25" s="216" t="str">
        <f>IFERROR(VLOOKUP($A25,'中間シート (2)'!$M$6:$AR$65,AC$1,FALSE),"")</f>
        <v/>
      </c>
      <c r="AD25" s="216" t="str">
        <f>IFERROR(VLOOKUP($A25,'中間シート (2)'!$M$6:$AR$65,AD$1,FALSE),"")</f>
        <v/>
      </c>
      <c r="AE25" s="216"/>
      <c r="AF25" s="216"/>
      <c r="AG25" s="216"/>
      <c r="AH25" s="228" t="str">
        <f>IFERROR(VLOOKUP($A25,'中間シート (2)'!$M$6:$BC$67,AH$1,FALSE),"")</f>
        <v/>
      </c>
      <c r="AI25" s="228" t="str">
        <f>IFERROR(VLOOKUP($A25,'中間シート (2)'!$M$6:$BC$67,AI$1,FALSE),"")</f>
        <v/>
      </c>
      <c r="AJ25" s="228" t="str">
        <f>IFERROR(VLOOKUP($A25,'中間シート (2)'!$M$6:$BC$67,AJ$1,FALSE),"")</f>
        <v/>
      </c>
      <c r="AK25" s="228" t="str">
        <f>IFERROR(VLOOKUP($A25,'中間シート (2)'!$M$6:$BC$67,AK$1,FALSE),"")</f>
        <v/>
      </c>
      <c r="AL25" s="228" t="str">
        <f>IFERROR(VLOOKUP($A25,'中間シート (2)'!$M$6:$BC$67,AL$1,FALSE),"")</f>
        <v/>
      </c>
      <c r="AM25" s="228" t="str">
        <f>IFERROR(VLOOKUP($A25,'中間シート (2)'!$M$6:$BC$67,AM$1,FALSE),"")</f>
        <v/>
      </c>
      <c r="AN25" s="228" t="str">
        <f>IFERROR(VLOOKUP($A25,'中間シート (2)'!$M$6:$BC$67,AN$1,FALSE),"")</f>
        <v/>
      </c>
      <c r="AO25" s="228" t="str">
        <f>IFERROR(VLOOKUP($A25,'中間シート (2)'!$M$6:$BC$67,AO$1,FALSE),"")</f>
        <v/>
      </c>
      <c r="AR25" s="217"/>
      <c r="AS25" s="217"/>
      <c r="AT25" s="217"/>
      <c r="AU25" s="54">
        <f t="shared" si="5"/>
        <v>41</v>
      </c>
      <c r="AV25" s="54">
        <f t="shared" si="6"/>
        <v>41</v>
      </c>
      <c r="AW25" s="54" t="str">
        <f t="shared" si="59"/>
        <v/>
      </c>
      <c r="AX25" s="54" t="str">
        <f t="shared" si="60"/>
        <v/>
      </c>
      <c r="AY25" s="54" t="str">
        <f t="shared" si="61"/>
        <v/>
      </c>
      <c r="AZ25" s="54" t="str">
        <f t="shared" si="62"/>
        <v/>
      </c>
      <c r="BA25" s="54" t="str">
        <f t="shared" si="63"/>
        <v/>
      </c>
      <c r="BB25" s="54" t="str">
        <f ca="1">IF(AB25="","",IF(COUNTIF(エラー23シート!$G$5:$G$79, OFFSET(I25,IF(H25="",0,-H25+1),0)*100+OFFSET(X25,IF(H25="",0,-H25+1),0)*10+AB25)&gt;0,23,""))</f>
        <v/>
      </c>
      <c r="BC25" s="54" t="str">
        <f t="shared" si="64"/>
        <v/>
      </c>
      <c r="BD25" s="54" t="str">
        <f t="shared" si="65"/>
        <v/>
      </c>
      <c r="BE25" s="54" t="str">
        <f t="shared" si="66"/>
        <v/>
      </c>
      <c r="BF25" s="54" t="str">
        <f t="shared" si="67"/>
        <v/>
      </c>
      <c r="BG25" s="54" t="str">
        <f t="shared" si="68"/>
        <v/>
      </c>
      <c r="BH25" s="54" t="str">
        <f t="shared" si="69"/>
        <v/>
      </c>
      <c r="BI25" s="54" t="str">
        <f t="shared" si="70"/>
        <v/>
      </c>
      <c r="BJ25" s="54" t="str">
        <f t="shared" si="71"/>
        <v/>
      </c>
      <c r="BK25" s="54" t="str">
        <f t="shared" si="72"/>
        <v/>
      </c>
      <c r="BL25" s="54" t="str">
        <f t="shared" si="73"/>
        <v/>
      </c>
      <c r="BM25" s="54" t="str">
        <f t="shared" si="74"/>
        <v/>
      </c>
      <c r="BN25" s="54" t="str">
        <f t="shared" si="75"/>
        <v/>
      </c>
      <c r="BO25" s="54" t="str">
        <f t="shared" si="76"/>
        <v/>
      </c>
      <c r="BP25" s="54" t="str">
        <f t="shared" si="77"/>
        <v/>
      </c>
      <c r="BQ25" s="54" t="str">
        <f t="shared" si="78"/>
        <v/>
      </c>
      <c r="BR25" s="54" t="str">
        <f t="shared" si="79"/>
        <v/>
      </c>
      <c r="BS25" s="218" t="str">
        <f t="shared" si="80"/>
        <v/>
      </c>
      <c r="BT25" s="54" t="str">
        <f t="shared" si="81"/>
        <v/>
      </c>
      <c r="BU25" s="54" t="str">
        <f t="shared" si="82"/>
        <v/>
      </c>
      <c r="BV25" s="54" t="str">
        <f t="shared" si="83"/>
        <v/>
      </c>
      <c r="BW25" s="54" t="str">
        <f t="shared" si="84"/>
        <v/>
      </c>
      <c r="BX25" s="54" t="str">
        <f t="shared" si="85"/>
        <v/>
      </c>
      <c r="BY25" s="54" t="str">
        <f t="shared" si="86"/>
        <v/>
      </c>
      <c r="BZ25" s="54" t="str">
        <f t="shared" si="87"/>
        <v/>
      </c>
      <c r="CA25" s="54" t="str">
        <f t="shared" si="88"/>
        <v/>
      </c>
      <c r="CB25" s="54" t="str">
        <f t="shared" si="89"/>
        <v/>
      </c>
      <c r="CC25" s="54" t="str">
        <f t="shared" si="90"/>
        <v/>
      </c>
      <c r="CD25" s="54" t="str">
        <f t="shared" si="91"/>
        <v/>
      </c>
      <c r="CE25" s="54" t="str">
        <f t="shared" si="92"/>
        <v/>
      </c>
      <c r="CF25" s="54" t="str">
        <f t="shared" si="93"/>
        <v/>
      </c>
      <c r="CG25" s="54" t="str">
        <f t="shared" si="94"/>
        <v/>
      </c>
      <c r="CH25" s="54" t="str">
        <f t="shared" si="95"/>
        <v/>
      </c>
      <c r="CI25" s="54" t="str">
        <f t="shared" si="96"/>
        <v/>
      </c>
      <c r="CJ25" s="54" t="str">
        <f t="shared" si="97"/>
        <v/>
      </c>
      <c r="CK25" s="54" t="str">
        <f t="shared" si="98"/>
        <v/>
      </c>
      <c r="CL25" s="219" t="str">
        <f t="shared" si="99"/>
        <v/>
      </c>
      <c r="CM25" s="54" t="str">
        <f t="shared" si="100"/>
        <v/>
      </c>
      <c r="CN25" s="54" t="str">
        <f t="shared" si="101"/>
        <v/>
      </c>
      <c r="CO25" s="54" t="str">
        <f t="shared" si="102"/>
        <v/>
      </c>
      <c r="CP25" s="54" t="str">
        <f t="shared" si="103"/>
        <v/>
      </c>
      <c r="CQ25" s="54" t="str">
        <f t="shared" si="104"/>
        <v/>
      </c>
      <c r="CR25" s="54" t="str">
        <f t="shared" si="105"/>
        <v/>
      </c>
      <c r="CS25" s="54" t="str">
        <f t="shared" si="106"/>
        <v/>
      </c>
      <c r="CT25" s="54" t="str">
        <f t="shared" si="107"/>
        <v/>
      </c>
      <c r="CU25" s="54" t="str">
        <f t="shared" si="108"/>
        <v/>
      </c>
      <c r="CV25" s="220">
        <f t="shared" si="109"/>
        <v>0</v>
      </c>
      <c r="CW25" s="54" t="str">
        <f t="shared" si="110"/>
        <v/>
      </c>
      <c r="CX25" s="54" t="str">
        <f t="shared" si="111"/>
        <v/>
      </c>
      <c r="CY25" s="54" t="str">
        <f t="shared" si="112"/>
        <v/>
      </c>
      <c r="CZ25" s="54" t="str">
        <f t="shared" si="113"/>
        <v/>
      </c>
      <c r="DA25" s="54" t="str">
        <f t="shared" si="114"/>
        <v/>
      </c>
      <c r="DB25" s="54" t="str">
        <f t="shared" si="115"/>
        <v/>
      </c>
      <c r="DC25" s="54" t="str">
        <f t="shared" si="116"/>
        <v/>
      </c>
      <c r="DD25" s="54" t="str">
        <f t="shared" si="117"/>
        <v/>
      </c>
      <c r="DE25" s="54" t="str">
        <f t="shared" si="118"/>
        <v/>
      </c>
      <c r="DF25" s="54" t="str">
        <f t="shared" si="119"/>
        <v/>
      </c>
      <c r="DG25" s="54" t="str">
        <f t="shared" si="120"/>
        <v/>
      </c>
      <c r="DH25" s="54" t="str">
        <f t="shared" si="121"/>
        <v/>
      </c>
      <c r="DI25" s="54" t="str">
        <f t="shared" si="122"/>
        <v/>
      </c>
      <c r="DJ25" s="54" t="str">
        <f t="shared" si="123"/>
        <v/>
      </c>
      <c r="DK25" s="54" t="str">
        <f t="shared" si="124"/>
        <v/>
      </c>
      <c r="DL25" s="54" t="str">
        <f t="shared" si="125"/>
        <v/>
      </c>
      <c r="DM25" s="54" t="str">
        <f t="shared" si="126"/>
        <v/>
      </c>
      <c r="DN25" s="54" t="str">
        <f t="shared" si="127"/>
        <v/>
      </c>
      <c r="DO25" s="54" t="str">
        <f t="shared" si="128"/>
        <v/>
      </c>
      <c r="DP25" s="54" t="str">
        <f t="shared" si="129"/>
        <v/>
      </c>
      <c r="DQ25" s="54" t="str">
        <f t="shared" si="130"/>
        <v/>
      </c>
      <c r="DR25" s="54" t="str">
        <f t="shared" si="131"/>
        <v/>
      </c>
      <c r="DS25" s="54" t="str">
        <f t="shared" si="132"/>
        <v/>
      </c>
      <c r="DT25" s="54" t="str">
        <f t="shared" si="133"/>
        <v/>
      </c>
      <c r="DU25" s="54" t="str">
        <f t="shared" si="134"/>
        <v/>
      </c>
      <c r="DV25" s="54" t="str">
        <f t="shared" si="135"/>
        <v/>
      </c>
      <c r="DW25" s="54" t="str">
        <f t="shared" si="136"/>
        <v/>
      </c>
      <c r="DX25" s="54" t="str">
        <f t="shared" si="137"/>
        <v/>
      </c>
      <c r="DY25" s="54" t="str">
        <f t="shared" si="138"/>
        <v/>
      </c>
      <c r="DZ25" s="54" t="str">
        <f t="shared" si="139"/>
        <v/>
      </c>
      <c r="EA25" s="54" t="str">
        <f t="shared" si="140"/>
        <v/>
      </c>
      <c r="EB25" s="54" t="str">
        <f t="shared" si="141"/>
        <v/>
      </c>
      <c r="EC25" s="54" t="str">
        <f t="shared" si="142"/>
        <v/>
      </c>
      <c r="ED25" s="54" t="str">
        <f t="shared" si="143"/>
        <v/>
      </c>
      <c r="EE25" s="54" t="str">
        <f t="shared" si="144"/>
        <v/>
      </c>
      <c r="EF25" s="54" t="str">
        <f t="shared" si="145"/>
        <v/>
      </c>
      <c r="EG25" s="54" t="str">
        <f t="shared" si="146"/>
        <v/>
      </c>
      <c r="EH25" s="54" t="str">
        <f t="shared" si="147"/>
        <v/>
      </c>
      <c r="EI25" s="54" t="str">
        <f t="shared" si="148"/>
        <v/>
      </c>
      <c r="EJ25" s="54" t="str">
        <f t="shared" si="149"/>
        <v/>
      </c>
      <c r="EK25" s="54" t="str">
        <f t="shared" si="150"/>
        <v/>
      </c>
      <c r="EL25" s="54" t="str">
        <f t="shared" si="151"/>
        <v/>
      </c>
      <c r="EM25" s="54" t="str">
        <f t="shared" si="152"/>
        <v/>
      </c>
      <c r="EN25" s="54" t="str">
        <f t="shared" si="153"/>
        <v/>
      </c>
      <c r="EO25" s="54" t="str">
        <f t="shared" si="154"/>
        <v/>
      </c>
      <c r="EP25" s="54" t="str">
        <f t="shared" si="155"/>
        <v/>
      </c>
      <c r="EQ25" s="220" t="str">
        <f t="shared" ca="1" si="156"/>
        <v/>
      </c>
      <c r="ER25" s="220" t="str">
        <f t="shared" ca="1" si="157"/>
        <v/>
      </c>
      <c r="ES25" s="54" t="str">
        <f t="shared" ca="1" si="158"/>
        <v/>
      </c>
      <c r="ET25" s="54" t="str">
        <f t="shared" ca="1" si="159"/>
        <v/>
      </c>
      <c r="EU25" s="54" t="str">
        <f t="shared" ca="1" si="160"/>
        <v/>
      </c>
      <c r="EV25" s="54" t="str">
        <f t="shared" ca="1" si="161"/>
        <v/>
      </c>
      <c r="EW25" s="54" t="str">
        <f t="shared" ca="1" si="162"/>
        <v/>
      </c>
      <c r="EX25" s="54" t="str">
        <f t="shared" ca="1" si="163"/>
        <v/>
      </c>
      <c r="EY25" s="54" t="str">
        <f t="shared" ca="1" si="164"/>
        <v/>
      </c>
      <c r="EZ25" s="54" t="str">
        <f t="shared" ca="1" si="165"/>
        <v/>
      </c>
      <c r="FA25" s="54" t="str">
        <f t="shared" ca="1" si="166"/>
        <v/>
      </c>
      <c r="FB25" s="54" t="str">
        <f t="shared" ca="1" si="167"/>
        <v/>
      </c>
      <c r="FC25" s="54" t="str">
        <f t="shared" ca="1" si="168"/>
        <v/>
      </c>
      <c r="FD25" s="220">
        <f t="shared" si="169"/>
        <v>1</v>
      </c>
      <c r="FE25" s="54" t="str">
        <f t="shared" si="170"/>
        <v/>
      </c>
      <c r="FF25" s="54" t="str">
        <f t="shared" si="171"/>
        <v/>
      </c>
      <c r="FG25" s="54" t="str">
        <f t="shared" si="172"/>
        <v/>
      </c>
      <c r="FH25" s="54" t="str">
        <f t="shared" si="173"/>
        <v/>
      </c>
      <c r="FI25" s="220" t="str">
        <f>IF(B25=0,"",COUNTIF(FD$6:FD25,FD25))</f>
        <v/>
      </c>
      <c r="FJ25" s="54" t="str">
        <f t="shared" si="174"/>
        <v/>
      </c>
      <c r="FK25" s="221" t="str">
        <f t="shared" si="175"/>
        <v/>
      </c>
      <c r="FL25" s="54" t="str">
        <f t="shared" si="176"/>
        <v/>
      </c>
      <c r="FM25" s="54" t="str">
        <f t="shared" si="177"/>
        <v/>
      </c>
      <c r="FN25" s="54" t="str">
        <f t="shared" si="178"/>
        <v/>
      </c>
      <c r="FO25" s="54" t="str">
        <f t="shared" si="179"/>
        <v/>
      </c>
    </row>
    <row r="26" spans="1:171" ht="17.25">
      <c r="A26" s="214">
        <v>21</v>
      </c>
      <c r="B26" s="214">
        <f>COUNTIF('中間シート (2)'!M:M,行政集計シート※記入不要です!A26)</f>
        <v>0</v>
      </c>
      <c r="C26" s="222" t="str">
        <f t="shared" si="180"/>
        <v/>
      </c>
      <c r="D26" s="222" t="str">
        <f t="shared" si="181"/>
        <v/>
      </c>
      <c r="E26" s="222" t="str">
        <f t="shared" si="182"/>
        <v/>
      </c>
      <c r="F26" s="223"/>
      <c r="G26" s="216" t="str">
        <f>IFERROR(VLOOKUP($A26,'中間シート (2)'!$M$6:$AR$65,G$1,FALSE),"")</f>
        <v/>
      </c>
      <c r="H26" s="216" t="str">
        <f>IFERROR(VLOOKUP($A26,'中間シート (2)'!$M$6:$AR$65,H$1,FALSE),"")</f>
        <v/>
      </c>
      <c r="I26" s="216" t="str">
        <f>IFERROR(VLOOKUP($A26,'中間シート (2)'!$M$6:$AR$65,I$1,FALSE),"")</f>
        <v/>
      </c>
      <c r="J26" s="216" t="str">
        <f>IFERROR(VLOOKUP($A26,'中間シート (2)'!$M$6:$AR$65,J$1,FALSE),"")</f>
        <v/>
      </c>
      <c r="K26" s="216" t="str">
        <f>IFERROR(VLOOKUP($A26,'中間シート (2)'!$M$6:$AR$65,K$1,FALSE),"")</f>
        <v/>
      </c>
      <c r="L26" s="216" t="str">
        <f>IFERROR(VLOOKUP($A26,'中間シート (2)'!$M$6:$AR$65,L$1,FALSE),"")</f>
        <v/>
      </c>
      <c r="M26" s="216" t="str">
        <f>IFERROR(VLOOKUP($A26,'中間シート (2)'!$M$6:$AR$65,M$1,FALSE),"")</f>
        <v/>
      </c>
      <c r="N26" s="216" t="str">
        <f>IFERROR(VLOOKUP($A26,'中間シート (2)'!$M$6:$AR$65,N$1,FALSE),"")</f>
        <v/>
      </c>
      <c r="O26" s="216" t="str">
        <f>IFERROR(VLOOKUP($A26,'中間シート (2)'!$M$6:$AR$65,O$1,FALSE),"")</f>
        <v/>
      </c>
      <c r="P26" s="216" t="str">
        <f>IFERROR(VLOOKUP($A26,'中間シート (2)'!$M$6:$AR$65,P$1,FALSE),"")</f>
        <v/>
      </c>
      <c r="Q26" s="216" t="str">
        <f>IFERROR(VLOOKUP($A26,'中間シート (2)'!$M$6:$AR$65,Q$1,FALSE),"")</f>
        <v/>
      </c>
      <c r="R26" s="216" t="str">
        <f>IFERROR(VLOOKUP($A26,'中間シート (2)'!$M$6:$AR$65,R$1,FALSE),"")</f>
        <v/>
      </c>
      <c r="S26" s="216" t="str">
        <f>IFERROR(VLOOKUP($A26,'中間シート (2)'!$M$6:$AR$65,S$1,FALSE),"")</f>
        <v/>
      </c>
      <c r="T26" s="216" t="str">
        <f>IFERROR(VLOOKUP($A26,'中間シート (2)'!$M$6:$AR$65,T$1,FALSE),"")</f>
        <v/>
      </c>
      <c r="U26" s="216" t="str">
        <f>IFERROR(VLOOKUP($A26,'中間シート (2)'!$M$6:$AR$65,U$1,FALSE),"")</f>
        <v/>
      </c>
      <c r="V26" s="216"/>
      <c r="W26" s="216" t="str">
        <f>IFERROR(VLOOKUP($A26,'中間シート (2)'!$M$6:$AR$65,W$1,FALSE),"")</f>
        <v/>
      </c>
      <c r="X26" s="216" t="str">
        <f>IFERROR(VLOOKUP($A26,'中間シート (2)'!$M$6:$AR$65,X$1,FALSE),"")</f>
        <v/>
      </c>
      <c r="Y26" s="216" t="str">
        <f>IFERROR(VLOOKUP($A26,'中間シート (2)'!$M$6:$AR$65,Y$1,FALSE),"")</f>
        <v/>
      </c>
      <c r="Z26" s="216" t="str">
        <f>IFERROR(VLOOKUP($A26,'中間シート (2)'!$M$6:$AR$65,Z$1,FALSE),"")</f>
        <v/>
      </c>
      <c r="AA26" s="216" t="str">
        <f>IFERROR(VLOOKUP($A26,'中間シート (2)'!$M$6:$AR$65,AA$1,FALSE),"")</f>
        <v/>
      </c>
      <c r="AB26" s="216" t="str">
        <f>IFERROR(VLOOKUP($A26,'中間シート (2)'!$M$6:$AR$65,AB$1,FALSE),"")</f>
        <v/>
      </c>
      <c r="AC26" s="216" t="str">
        <f>IFERROR(VLOOKUP($A26,'中間シート (2)'!$M$6:$AR$65,AC$1,FALSE),"")</f>
        <v/>
      </c>
      <c r="AD26" s="216" t="str">
        <f>IFERROR(VLOOKUP($A26,'中間シート (2)'!$M$6:$AR$65,AD$1,FALSE),"")</f>
        <v/>
      </c>
      <c r="AE26" s="216"/>
      <c r="AF26" s="216"/>
      <c r="AG26" s="216"/>
      <c r="AH26" s="228" t="str">
        <f>IFERROR(VLOOKUP($A26,'中間シート (2)'!$M$6:$BC$67,AH$1,FALSE),"")</f>
        <v/>
      </c>
      <c r="AI26" s="228" t="str">
        <f>IFERROR(VLOOKUP($A26,'中間シート (2)'!$M$6:$BC$67,AI$1,FALSE),"")</f>
        <v/>
      </c>
      <c r="AJ26" s="228" t="str">
        <f>IFERROR(VLOOKUP($A26,'中間シート (2)'!$M$6:$BC$67,AJ$1,FALSE),"")</f>
        <v/>
      </c>
      <c r="AK26" s="228" t="str">
        <f>IFERROR(VLOOKUP($A26,'中間シート (2)'!$M$6:$BC$67,AK$1,FALSE),"")</f>
        <v/>
      </c>
      <c r="AL26" s="228" t="str">
        <f>IFERROR(VLOOKUP($A26,'中間シート (2)'!$M$6:$BC$67,AL$1,FALSE),"")</f>
        <v/>
      </c>
      <c r="AM26" s="228" t="str">
        <f>IFERROR(VLOOKUP($A26,'中間シート (2)'!$M$6:$BC$67,AM$1,FALSE),"")</f>
        <v/>
      </c>
      <c r="AN26" s="228" t="str">
        <f>IFERROR(VLOOKUP($A26,'中間シート (2)'!$M$6:$BC$67,AN$1,FALSE),"")</f>
        <v/>
      </c>
      <c r="AO26" s="228" t="str">
        <f>IFERROR(VLOOKUP($A26,'中間シート (2)'!$M$6:$BC$67,AO$1,FALSE),"")</f>
        <v/>
      </c>
      <c r="AR26" s="217"/>
      <c r="AS26" s="217"/>
      <c r="AT26" s="217"/>
      <c r="AU26" s="54">
        <f t="shared" si="5"/>
        <v>41</v>
      </c>
      <c r="AV26" s="54">
        <f t="shared" si="6"/>
        <v>41</v>
      </c>
      <c r="AW26" s="54" t="str">
        <f t="shared" si="59"/>
        <v/>
      </c>
      <c r="AX26" s="54" t="str">
        <f t="shared" si="60"/>
        <v/>
      </c>
      <c r="AY26" s="54" t="str">
        <f t="shared" si="61"/>
        <v/>
      </c>
      <c r="AZ26" s="54" t="str">
        <f t="shared" si="62"/>
        <v/>
      </c>
      <c r="BA26" s="54" t="str">
        <f t="shared" si="63"/>
        <v/>
      </c>
      <c r="BB26" s="54" t="str">
        <f ca="1">IF(AB26="","",IF(COUNTIF(エラー23シート!$G$5:$G$79, OFFSET(I26,IF(H26="",0,-H26+1),0)*100+OFFSET(X26,IF(H26="",0,-H26+1),0)*10+AB26)&gt;0,23,""))</f>
        <v/>
      </c>
      <c r="BC26" s="54" t="str">
        <f t="shared" si="64"/>
        <v/>
      </c>
      <c r="BD26" s="54" t="str">
        <f t="shared" si="65"/>
        <v/>
      </c>
      <c r="BE26" s="54" t="str">
        <f t="shared" si="66"/>
        <v/>
      </c>
      <c r="BF26" s="54" t="str">
        <f t="shared" si="67"/>
        <v/>
      </c>
      <c r="BG26" s="54" t="str">
        <f t="shared" si="68"/>
        <v/>
      </c>
      <c r="BH26" s="54" t="str">
        <f t="shared" si="69"/>
        <v/>
      </c>
      <c r="BI26" s="54" t="str">
        <f t="shared" si="70"/>
        <v/>
      </c>
      <c r="BJ26" s="54" t="str">
        <f t="shared" si="71"/>
        <v/>
      </c>
      <c r="BK26" s="54" t="str">
        <f t="shared" si="72"/>
        <v/>
      </c>
      <c r="BL26" s="54" t="str">
        <f t="shared" si="73"/>
        <v/>
      </c>
      <c r="BM26" s="54" t="str">
        <f t="shared" si="74"/>
        <v/>
      </c>
      <c r="BN26" s="54" t="str">
        <f t="shared" si="75"/>
        <v/>
      </c>
      <c r="BO26" s="54" t="str">
        <f t="shared" si="76"/>
        <v/>
      </c>
      <c r="BP26" s="54" t="str">
        <f t="shared" si="77"/>
        <v/>
      </c>
      <c r="BQ26" s="54" t="str">
        <f t="shared" si="78"/>
        <v/>
      </c>
      <c r="BR26" s="54" t="str">
        <f t="shared" si="79"/>
        <v/>
      </c>
      <c r="BS26" s="218" t="str">
        <f t="shared" si="80"/>
        <v/>
      </c>
      <c r="BT26" s="54" t="str">
        <f t="shared" si="81"/>
        <v/>
      </c>
      <c r="BU26" s="54" t="str">
        <f t="shared" si="82"/>
        <v/>
      </c>
      <c r="BV26" s="54" t="str">
        <f t="shared" si="83"/>
        <v/>
      </c>
      <c r="BW26" s="54" t="str">
        <f t="shared" si="84"/>
        <v/>
      </c>
      <c r="BX26" s="54" t="str">
        <f t="shared" si="85"/>
        <v/>
      </c>
      <c r="BY26" s="54" t="str">
        <f t="shared" si="86"/>
        <v/>
      </c>
      <c r="BZ26" s="54" t="str">
        <f t="shared" si="87"/>
        <v/>
      </c>
      <c r="CA26" s="54" t="str">
        <f t="shared" si="88"/>
        <v/>
      </c>
      <c r="CB26" s="54" t="str">
        <f t="shared" si="89"/>
        <v/>
      </c>
      <c r="CC26" s="54" t="str">
        <f t="shared" si="90"/>
        <v/>
      </c>
      <c r="CD26" s="54" t="str">
        <f t="shared" si="91"/>
        <v/>
      </c>
      <c r="CE26" s="54" t="str">
        <f t="shared" si="92"/>
        <v/>
      </c>
      <c r="CF26" s="54" t="str">
        <f t="shared" si="93"/>
        <v/>
      </c>
      <c r="CG26" s="54" t="str">
        <f t="shared" si="94"/>
        <v/>
      </c>
      <c r="CH26" s="54" t="str">
        <f t="shared" si="95"/>
        <v/>
      </c>
      <c r="CI26" s="54" t="str">
        <f t="shared" si="96"/>
        <v/>
      </c>
      <c r="CJ26" s="54" t="str">
        <f t="shared" si="97"/>
        <v/>
      </c>
      <c r="CK26" s="54" t="str">
        <f t="shared" si="98"/>
        <v/>
      </c>
      <c r="CL26" s="219" t="str">
        <f t="shared" si="99"/>
        <v/>
      </c>
      <c r="CM26" s="54" t="str">
        <f t="shared" si="100"/>
        <v/>
      </c>
      <c r="CN26" s="54" t="str">
        <f t="shared" si="101"/>
        <v/>
      </c>
      <c r="CO26" s="54" t="str">
        <f t="shared" si="102"/>
        <v/>
      </c>
      <c r="CP26" s="54" t="str">
        <f t="shared" si="103"/>
        <v/>
      </c>
      <c r="CQ26" s="54" t="str">
        <f t="shared" si="104"/>
        <v/>
      </c>
      <c r="CR26" s="54" t="str">
        <f t="shared" si="105"/>
        <v/>
      </c>
      <c r="CS26" s="54" t="str">
        <f t="shared" si="106"/>
        <v/>
      </c>
      <c r="CT26" s="54" t="str">
        <f t="shared" si="107"/>
        <v/>
      </c>
      <c r="CU26" s="54" t="str">
        <f t="shared" si="108"/>
        <v/>
      </c>
      <c r="CV26" s="220">
        <f t="shared" si="109"/>
        <v>0</v>
      </c>
      <c r="CW26" s="54" t="str">
        <f t="shared" si="110"/>
        <v/>
      </c>
      <c r="CX26" s="54" t="str">
        <f t="shared" si="111"/>
        <v/>
      </c>
      <c r="CY26" s="54" t="str">
        <f t="shared" si="112"/>
        <v/>
      </c>
      <c r="CZ26" s="54" t="str">
        <f t="shared" si="113"/>
        <v/>
      </c>
      <c r="DA26" s="54" t="str">
        <f t="shared" si="114"/>
        <v/>
      </c>
      <c r="DB26" s="54" t="str">
        <f t="shared" si="115"/>
        <v/>
      </c>
      <c r="DC26" s="54" t="str">
        <f t="shared" si="116"/>
        <v/>
      </c>
      <c r="DD26" s="54" t="str">
        <f t="shared" si="117"/>
        <v/>
      </c>
      <c r="DE26" s="54" t="str">
        <f t="shared" si="118"/>
        <v/>
      </c>
      <c r="DF26" s="54" t="str">
        <f t="shared" si="119"/>
        <v/>
      </c>
      <c r="DG26" s="54" t="str">
        <f t="shared" si="120"/>
        <v/>
      </c>
      <c r="DH26" s="54" t="str">
        <f t="shared" si="121"/>
        <v/>
      </c>
      <c r="DI26" s="54" t="str">
        <f t="shared" si="122"/>
        <v/>
      </c>
      <c r="DJ26" s="54" t="str">
        <f t="shared" si="123"/>
        <v/>
      </c>
      <c r="DK26" s="54" t="str">
        <f t="shared" si="124"/>
        <v/>
      </c>
      <c r="DL26" s="54" t="str">
        <f t="shared" si="125"/>
        <v/>
      </c>
      <c r="DM26" s="54" t="str">
        <f t="shared" si="126"/>
        <v/>
      </c>
      <c r="DN26" s="54" t="str">
        <f t="shared" si="127"/>
        <v/>
      </c>
      <c r="DO26" s="54" t="str">
        <f t="shared" si="128"/>
        <v/>
      </c>
      <c r="DP26" s="54" t="str">
        <f t="shared" si="129"/>
        <v/>
      </c>
      <c r="DQ26" s="54" t="str">
        <f t="shared" si="130"/>
        <v/>
      </c>
      <c r="DR26" s="54" t="str">
        <f t="shared" si="131"/>
        <v/>
      </c>
      <c r="DS26" s="54" t="str">
        <f t="shared" si="132"/>
        <v/>
      </c>
      <c r="DT26" s="54" t="str">
        <f t="shared" si="133"/>
        <v/>
      </c>
      <c r="DU26" s="54" t="str">
        <f t="shared" si="134"/>
        <v/>
      </c>
      <c r="DV26" s="54" t="str">
        <f t="shared" si="135"/>
        <v/>
      </c>
      <c r="DW26" s="54" t="str">
        <f t="shared" si="136"/>
        <v/>
      </c>
      <c r="DX26" s="54" t="str">
        <f t="shared" si="137"/>
        <v/>
      </c>
      <c r="DY26" s="54" t="str">
        <f t="shared" si="138"/>
        <v/>
      </c>
      <c r="DZ26" s="54" t="str">
        <f t="shared" si="139"/>
        <v/>
      </c>
      <c r="EA26" s="54" t="str">
        <f t="shared" si="140"/>
        <v/>
      </c>
      <c r="EB26" s="54" t="str">
        <f t="shared" si="141"/>
        <v/>
      </c>
      <c r="EC26" s="54" t="str">
        <f t="shared" si="142"/>
        <v/>
      </c>
      <c r="ED26" s="54" t="str">
        <f t="shared" si="143"/>
        <v/>
      </c>
      <c r="EE26" s="54" t="str">
        <f t="shared" si="144"/>
        <v/>
      </c>
      <c r="EF26" s="54" t="str">
        <f t="shared" si="145"/>
        <v/>
      </c>
      <c r="EG26" s="54" t="str">
        <f t="shared" si="146"/>
        <v/>
      </c>
      <c r="EH26" s="54" t="str">
        <f t="shared" si="147"/>
        <v/>
      </c>
      <c r="EI26" s="54" t="str">
        <f t="shared" si="148"/>
        <v/>
      </c>
      <c r="EJ26" s="54" t="str">
        <f t="shared" si="149"/>
        <v/>
      </c>
      <c r="EK26" s="54" t="str">
        <f t="shared" si="150"/>
        <v/>
      </c>
      <c r="EL26" s="54" t="str">
        <f t="shared" si="151"/>
        <v/>
      </c>
      <c r="EM26" s="54" t="str">
        <f t="shared" si="152"/>
        <v/>
      </c>
      <c r="EN26" s="54" t="str">
        <f t="shared" si="153"/>
        <v/>
      </c>
      <c r="EO26" s="54" t="str">
        <f t="shared" si="154"/>
        <v/>
      </c>
      <c r="EP26" s="54" t="str">
        <f t="shared" si="155"/>
        <v/>
      </c>
      <c r="EQ26" s="220" t="str">
        <f t="shared" ca="1" si="156"/>
        <v/>
      </c>
      <c r="ER26" s="220" t="str">
        <f t="shared" ca="1" si="157"/>
        <v/>
      </c>
      <c r="ES26" s="54" t="str">
        <f t="shared" ca="1" si="158"/>
        <v/>
      </c>
      <c r="ET26" s="54" t="str">
        <f t="shared" ca="1" si="159"/>
        <v/>
      </c>
      <c r="EU26" s="54" t="str">
        <f t="shared" ca="1" si="160"/>
        <v/>
      </c>
      <c r="EV26" s="54" t="str">
        <f t="shared" ca="1" si="161"/>
        <v/>
      </c>
      <c r="EW26" s="54" t="str">
        <f t="shared" ca="1" si="162"/>
        <v/>
      </c>
      <c r="EX26" s="54" t="str">
        <f t="shared" ca="1" si="163"/>
        <v/>
      </c>
      <c r="EY26" s="54" t="str">
        <f t="shared" ca="1" si="164"/>
        <v/>
      </c>
      <c r="EZ26" s="54" t="str">
        <f t="shared" ca="1" si="165"/>
        <v/>
      </c>
      <c r="FA26" s="54" t="str">
        <f t="shared" ca="1" si="166"/>
        <v/>
      </c>
      <c r="FB26" s="54" t="str">
        <f t="shared" ca="1" si="167"/>
        <v/>
      </c>
      <c r="FC26" s="54" t="str">
        <f t="shared" ca="1" si="168"/>
        <v/>
      </c>
      <c r="FD26" s="220">
        <f t="shared" si="169"/>
        <v>1</v>
      </c>
      <c r="FE26" s="54" t="str">
        <f t="shared" si="170"/>
        <v/>
      </c>
      <c r="FF26" s="54" t="str">
        <f t="shared" si="171"/>
        <v/>
      </c>
      <c r="FG26" s="54" t="str">
        <f t="shared" si="172"/>
        <v/>
      </c>
      <c r="FH26" s="54" t="str">
        <f t="shared" si="173"/>
        <v/>
      </c>
      <c r="FI26" s="220" t="str">
        <f>IF(B26=0,"",COUNTIF(FD$6:FD26,FD26))</f>
        <v/>
      </c>
      <c r="FJ26" s="54" t="str">
        <f t="shared" si="174"/>
        <v/>
      </c>
      <c r="FK26" s="221" t="str">
        <f t="shared" si="175"/>
        <v/>
      </c>
      <c r="FL26" s="54" t="str">
        <f t="shared" si="176"/>
        <v/>
      </c>
      <c r="FM26" s="54" t="str">
        <f t="shared" si="177"/>
        <v/>
      </c>
      <c r="FN26" s="54" t="str">
        <f t="shared" si="178"/>
        <v/>
      </c>
      <c r="FO26" s="54" t="str">
        <f t="shared" si="179"/>
        <v/>
      </c>
    </row>
    <row r="27" spans="1:171" ht="17.25">
      <c r="A27" s="214">
        <v>22</v>
      </c>
      <c r="B27" s="214">
        <f>COUNTIF('中間シート (2)'!M:M,行政集計シート※記入不要です!A27)</f>
        <v>0</v>
      </c>
      <c r="C27" s="222" t="str">
        <f t="shared" si="180"/>
        <v/>
      </c>
      <c r="D27" s="222" t="str">
        <f t="shared" si="181"/>
        <v/>
      </c>
      <c r="E27" s="222" t="str">
        <f t="shared" si="182"/>
        <v/>
      </c>
      <c r="F27" s="223"/>
      <c r="G27" s="216" t="str">
        <f>IFERROR(VLOOKUP($A27,'中間シート (2)'!$M$6:$AR$65,G$1,FALSE),"")</f>
        <v/>
      </c>
      <c r="H27" s="216" t="str">
        <f>IFERROR(VLOOKUP($A27,'中間シート (2)'!$M$6:$AR$65,H$1,FALSE),"")</f>
        <v/>
      </c>
      <c r="I27" s="216" t="str">
        <f>IFERROR(VLOOKUP($A27,'中間シート (2)'!$M$6:$AR$65,I$1,FALSE),"")</f>
        <v/>
      </c>
      <c r="J27" s="216" t="str">
        <f>IFERROR(VLOOKUP($A27,'中間シート (2)'!$M$6:$AR$65,J$1,FALSE),"")</f>
        <v/>
      </c>
      <c r="K27" s="216" t="str">
        <f>IFERROR(VLOOKUP($A27,'中間シート (2)'!$M$6:$AR$65,K$1,FALSE),"")</f>
        <v/>
      </c>
      <c r="L27" s="216" t="str">
        <f>IFERROR(VLOOKUP($A27,'中間シート (2)'!$M$6:$AR$65,L$1,FALSE),"")</f>
        <v/>
      </c>
      <c r="M27" s="216" t="str">
        <f>IFERROR(VLOOKUP($A27,'中間シート (2)'!$M$6:$AR$65,M$1,FALSE),"")</f>
        <v/>
      </c>
      <c r="N27" s="216" t="str">
        <f>IFERROR(VLOOKUP($A27,'中間シート (2)'!$M$6:$AR$65,N$1,FALSE),"")</f>
        <v/>
      </c>
      <c r="O27" s="216" t="str">
        <f>IFERROR(VLOOKUP($A27,'中間シート (2)'!$M$6:$AR$65,O$1,FALSE),"")</f>
        <v/>
      </c>
      <c r="P27" s="216" t="str">
        <f>IFERROR(VLOOKUP($A27,'中間シート (2)'!$M$6:$AR$65,P$1,FALSE),"")</f>
        <v/>
      </c>
      <c r="Q27" s="216" t="str">
        <f>IFERROR(VLOOKUP($A27,'中間シート (2)'!$M$6:$AR$65,Q$1,FALSE),"")</f>
        <v/>
      </c>
      <c r="R27" s="216" t="str">
        <f>IFERROR(VLOOKUP($A27,'中間シート (2)'!$M$6:$AR$65,R$1,FALSE),"")</f>
        <v/>
      </c>
      <c r="S27" s="216" t="str">
        <f>IFERROR(VLOOKUP($A27,'中間シート (2)'!$M$6:$AR$65,S$1,FALSE),"")</f>
        <v/>
      </c>
      <c r="T27" s="216" t="str">
        <f>IFERROR(VLOOKUP($A27,'中間シート (2)'!$M$6:$AR$65,T$1,FALSE),"")</f>
        <v/>
      </c>
      <c r="U27" s="216" t="str">
        <f>IFERROR(VLOOKUP($A27,'中間シート (2)'!$M$6:$AR$65,U$1,FALSE),"")</f>
        <v/>
      </c>
      <c r="V27" s="216"/>
      <c r="W27" s="216" t="str">
        <f>IFERROR(VLOOKUP($A27,'中間シート (2)'!$M$6:$AR$65,W$1,FALSE),"")</f>
        <v/>
      </c>
      <c r="X27" s="216" t="str">
        <f>IFERROR(VLOOKUP($A27,'中間シート (2)'!$M$6:$AR$65,X$1,FALSE),"")</f>
        <v/>
      </c>
      <c r="Y27" s="216" t="str">
        <f>IFERROR(VLOOKUP($A27,'中間シート (2)'!$M$6:$AR$65,Y$1,FALSE),"")</f>
        <v/>
      </c>
      <c r="Z27" s="216" t="str">
        <f>IFERROR(VLOOKUP($A27,'中間シート (2)'!$M$6:$AR$65,Z$1,FALSE),"")</f>
        <v/>
      </c>
      <c r="AA27" s="216" t="str">
        <f>IFERROR(VLOOKUP($A27,'中間シート (2)'!$M$6:$AR$65,AA$1,FALSE),"")</f>
        <v/>
      </c>
      <c r="AB27" s="216" t="str">
        <f>IFERROR(VLOOKUP($A27,'中間シート (2)'!$M$6:$AR$65,AB$1,FALSE),"")</f>
        <v/>
      </c>
      <c r="AC27" s="216" t="str">
        <f>IFERROR(VLOOKUP($A27,'中間シート (2)'!$M$6:$AR$65,AC$1,FALSE),"")</f>
        <v/>
      </c>
      <c r="AD27" s="216" t="str">
        <f>IFERROR(VLOOKUP($A27,'中間シート (2)'!$M$6:$AR$65,AD$1,FALSE),"")</f>
        <v/>
      </c>
      <c r="AE27" s="216"/>
      <c r="AF27" s="216"/>
      <c r="AG27" s="216"/>
      <c r="AH27" s="228" t="str">
        <f>IFERROR(VLOOKUP($A27,'中間シート (2)'!$M$6:$BC$67,AH$1,FALSE),"")</f>
        <v/>
      </c>
      <c r="AI27" s="228" t="str">
        <f>IFERROR(VLOOKUP($A27,'中間シート (2)'!$M$6:$BC$67,AI$1,FALSE),"")</f>
        <v/>
      </c>
      <c r="AJ27" s="228" t="str">
        <f>IFERROR(VLOOKUP($A27,'中間シート (2)'!$M$6:$BC$67,AJ$1,FALSE),"")</f>
        <v/>
      </c>
      <c r="AK27" s="228" t="str">
        <f>IFERROR(VLOOKUP($A27,'中間シート (2)'!$M$6:$BC$67,AK$1,FALSE),"")</f>
        <v/>
      </c>
      <c r="AL27" s="228" t="str">
        <f>IFERROR(VLOOKUP($A27,'中間シート (2)'!$M$6:$BC$67,AL$1,FALSE),"")</f>
        <v/>
      </c>
      <c r="AM27" s="228" t="str">
        <f>IFERROR(VLOOKUP($A27,'中間シート (2)'!$M$6:$BC$67,AM$1,FALSE),"")</f>
        <v/>
      </c>
      <c r="AN27" s="228" t="str">
        <f>IFERROR(VLOOKUP($A27,'中間シート (2)'!$M$6:$BC$67,AN$1,FALSE),"")</f>
        <v/>
      </c>
      <c r="AO27" s="228" t="str">
        <f>IFERROR(VLOOKUP($A27,'中間シート (2)'!$M$6:$BC$67,AO$1,FALSE),"")</f>
        <v/>
      </c>
      <c r="AR27" s="217"/>
      <c r="AS27" s="217"/>
      <c r="AT27" s="217"/>
      <c r="AU27" s="54">
        <f t="shared" si="5"/>
        <v>41</v>
      </c>
      <c r="AV27" s="54">
        <f t="shared" si="6"/>
        <v>41</v>
      </c>
      <c r="AW27" s="54" t="str">
        <f t="shared" si="59"/>
        <v/>
      </c>
      <c r="AX27" s="54" t="str">
        <f t="shared" si="60"/>
        <v/>
      </c>
      <c r="AY27" s="54" t="str">
        <f t="shared" si="61"/>
        <v/>
      </c>
      <c r="AZ27" s="54" t="str">
        <f t="shared" si="62"/>
        <v/>
      </c>
      <c r="BA27" s="54" t="str">
        <f t="shared" si="63"/>
        <v/>
      </c>
      <c r="BB27" s="54" t="str">
        <f ca="1">IF(AB27="","",IF(COUNTIF(エラー23シート!$G$5:$G$79, OFFSET(I27,IF(H27="",0,-H27+1),0)*100+OFFSET(X27,IF(H27="",0,-H27+1),0)*10+AB27)&gt;0,23,""))</f>
        <v/>
      </c>
      <c r="BC27" s="54" t="str">
        <f t="shared" si="64"/>
        <v/>
      </c>
      <c r="BD27" s="54" t="str">
        <f t="shared" si="65"/>
        <v/>
      </c>
      <c r="BE27" s="54" t="str">
        <f t="shared" si="66"/>
        <v/>
      </c>
      <c r="BF27" s="54" t="str">
        <f t="shared" si="67"/>
        <v/>
      </c>
      <c r="BG27" s="54" t="str">
        <f t="shared" si="68"/>
        <v/>
      </c>
      <c r="BH27" s="54" t="str">
        <f t="shared" si="69"/>
        <v/>
      </c>
      <c r="BI27" s="54" t="str">
        <f t="shared" si="70"/>
        <v/>
      </c>
      <c r="BJ27" s="54" t="str">
        <f t="shared" si="71"/>
        <v/>
      </c>
      <c r="BK27" s="54" t="str">
        <f t="shared" si="72"/>
        <v/>
      </c>
      <c r="BL27" s="54" t="str">
        <f t="shared" si="73"/>
        <v/>
      </c>
      <c r="BM27" s="54" t="str">
        <f t="shared" si="74"/>
        <v/>
      </c>
      <c r="BN27" s="54" t="str">
        <f t="shared" si="75"/>
        <v/>
      </c>
      <c r="BO27" s="54" t="str">
        <f t="shared" si="76"/>
        <v/>
      </c>
      <c r="BP27" s="54" t="str">
        <f t="shared" si="77"/>
        <v/>
      </c>
      <c r="BQ27" s="54" t="str">
        <f t="shared" si="78"/>
        <v/>
      </c>
      <c r="BR27" s="54" t="str">
        <f t="shared" si="79"/>
        <v/>
      </c>
      <c r="BS27" s="218" t="str">
        <f t="shared" si="80"/>
        <v/>
      </c>
      <c r="BT27" s="54" t="str">
        <f t="shared" si="81"/>
        <v/>
      </c>
      <c r="BU27" s="54" t="str">
        <f t="shared" si="82"/>
        <v/>
      </c>
      <c r="BV27" s="54" t="str">
        <f t="shared" si="83"/>
        <v/>
      </c>
      <c r="BW27" s="54" t="str">
        <f t="shared" si="84"/>
        <v/>
      </c>
      <c r="BX27" s="54" t="str">
        <f t="shared" si="85"/>
        <v/>
      </c>
      <c r="BY27" s="54" t="str">
        <f t="shared" si="86"/>
        <v/>
      </c>
      <c r="BZ27" s="54" t="str">
        <f t="shared" si="87"/>
        <v/>
      </c>
      <c r="CA27" s="54" t="str">
        <f t="shared" si="88"/>
        <v/>
      </c>
      <c r="CB27" s="54" t="str">
        <f t="shared" si="89"/>
        <v/>
      </c>
      <c r="CC27" s="54" t="str">
        <f t="shared" si="90"/>
        <v/>
      </c>
      <c r="CD27" s="54" t="str">
        <f t="shared" si="91"/>
        <v/>
      </c>
      <c r="CE27" s="54" t="str">
        <f t="shared" si="92"/>
        <v/>
      </c>
      <c r="CF27" s="54" t="str">
        <f t="shared" si="93"/>
        <v/>
      </c>
      <c r="CG27" s="54" t="str">
        <f t="shared" si="94"/>
        <v/>
      </c>
      <c r="CH27" s="54" t="str">
        <f t="shared" si="95"/>
        <v/>
      </c>
      <c r="CI27" s="54" t="str">
        <f t="shared" si="96"/>
        <v/>
      </c>
      <c r="CJ27" s="54" t="str">
        <f t="shared" si="97"/>
        <v/>
      </c>
      <c r="CK27" s="54" t="str">
        <f t="shared" si="98"/>
        <v/>
      </c>
      <c r="CL27" s="219" t="str">
        <f t="shared" si="99"/>
        <v/>
      </c>
      <c r="CM27" s="54" t="str">
        <f t="shared" si="100"/>
        <v/>
      </c>
      <c r="CN27" s="54" t="str">
        <f t="shared" si="101"/>
        <v/>
      </c>
      <c r="CO27" s="54" t="str">
        <f t="shared" si="102"/>
        <v/>
      </c>
      <c r="CP27" s="54" t="str">
        <f t="shared" si="103"/>
        <v/>
      </c>
      <c r="CQ27" s="54" t="str">
        <f t="shared" si="104"/>
        <v/>
      </c>
      <c r="CR27" s="54" t="str">
        <f t="shared" si="105"/>
        <v/>
      </c>
      <c r="CS27" s="54" t="str">
        <f t="shared" si="106"/>
        <v/>
      </c>
      <c r="CT27" s="54" t="str">
        <f t="shared" si="107"/>
        <v/>
      </c>
      <c r="CU27" s="54" t="str">
        <f t="shared" si="108"/>
        <v/>
      </c>
      <c r="CV27" s="220">
        <f t="shared" si="109"/>
        <v>0</v>
      </c>
      <c r="CW27" s="54" t="str">
        <f t="shared" si="110"/>
        <v/>
      </c>
      <c r="CX27" s="54" t="str">
        <f t="shared" si="111"/>
        <v/>
      </c>
      <c r="CY27" s="54" t="str">
        <f t="shared" si="112"/>
        <v/>
      </c>
      <c r="CZ27" s="54" t="str">
        <f t="shared" si="113"/>
        <v/>
      </c>
      <c r="DA27" s="54" t="str">
        <f t="shared" si="114"/>
        <v/>
      </c>
      <c r="DB27" s="54" t="str">
        <f t="shared" si="115"/>
        <v/>
      </c>
      <c r="DC27" s="54" t="str">
        <f t="shared" si="116"/>
        <v/>
      </c>
      <c r="DD27" s="54" t="str">
        <f t="shared" si="117"/>
        <v/>
      </c>
      <c r="DE27" s="54" t="str">
        <f t="shared" si="118"/>
        <v/>
      </c>
      <c r="DF27" s="54" t="str">
        <f t="shared" si="119"/>
        <v/>
      </c>
      <c r="DG27" s="54" t="str">
        <f t="shared" si="120"/>
        <v/>
      </c>
      <c r="DH27" s="54" t="str">
        <f t="shared" si="121"/>
        <v/>
      </c>
      <c r="DI27" s="54" t="str">
        <f t="shared" si="122"/>
        <v/>
      </c>
      <c r="DJ27" s="54" t="str">
        <f t="shared" si="123"/>
        <v/>
      </c>
      <c r="DK27" s="54" t="str">
        <f t="shared" si="124"/>
        <v/>
      </c>
      <c r="DL27" s="54" t="str">
        <f t="shared" si="125"/>
        <v/>
      </c>
      <c r="DM27" s="54" t="str">
        <f t="shared" si="126"/>
        <v/>
      </c>
      <c r="DN27" s="54" t="str">
        <f t="shared" si="127"/>
        <v/>
      </c>
      <c r="DO27" s="54" t="str">
        <f t="shared" si="128"/>
        <v/>
      </c>
      <c r="DP27" s="54" t="str">
        <f t="shared" si="129"/>
        <v/>
      </c>
      <c r="DQ27" s="54" t="str">
        <f t="shared" si="130"/>
        <v/>
      </c>
      <c r="DR27" s="54" t="str">
        <f t="shared" si="131"/>
        <v/>
      </c>
      <c r="DS27" s="54" t="str">
        <f t="shared" si="132"/>
        <v/>
      </c>
      <c r="DT27" s="54" t="str">
        <f t="shared" si="133"/>
        <v/>
      </c>
      <c r="DU27" s="54" t="str">
        <f t="shared" si="134"/>
        <v/>
      </c>
      <c r="DV27" s="54" t="str">
        <f t="shared" si="135"/>
        <v/>
      </c>
      <c r="DW27" s="54" t="str">
        <f t="shared" si="136"/>
        <v/>
      </c>
      <c r="DX27" s="54" t="str">
        <f t="shared" si="137"/>
        <v/>
      </c>
      <c r="DY27" s="54" t="str">
        <f t="shared" si="138"/>
        <v/>
      </c>
      <c r="DZ27" s="54" t="str">
        <f t="shared" si="139"/>
        <v/>
      </c>
      <c r="EA27" s="54" t="str">
        <f t="shared" si="140"/>
        <v/>
      </c>
      <c r="EB27" s="54" t="str">
        <f t="shared" si="141"/>
        <v/>
      </c>
      <c r="EC27" s="54" t="str">
        <f t="shared" si="142"/>
        <v/>
      </c>
      <c r="ED27" s="54" t="str">
        <f t="shared" si="143"/>
        <v/>
      </c>
      <c r="EE27" s="54" t="str">
        <f t="shared" si="144"/>
        <v/>
      </c>
      <c r="EF27" s="54" t="str">
        <f t="shared" si="145"/>
        <v/>
      </c>
      <c r="EG27" s="54" t="str">
        <f t="shared" si="146"/>
        <v/>
      </c>
      <c r="EH27" s="54" t="str">
        <f t="shared" si="147"/>
        <v/>
      </c>
      <c r="EI27" s="54" t="str">
        <f t="shared" si="148"/>
        <v/>
      </c>
      <c r="EJ27" s="54" t="str">
        <f t="shared" si="149"/>
        <v/>
      </c>
      <c r="EK27" s="54" t="str">
        <f t="shared" si="150"/>
        <v/>
      </c>
      <c r="EL27" s="54" t="str">
        <f t="shared" si="151"/>
        <v/>
      </c>
      <c r="EM27" s="54" t="str">
        <f t="shared" si="152"/>
        <v/>
      </c>
      <c r="EN27" s="54" t="str">
        <f t="shared" si="153"/>
        <v/>
      </c>
      <c r="EO27" s="54" t="str">
        <f t="shared" si="154"/>
        <v/>
      </c>
      <c r="EP27" s="54" t="str">
        <f t="shared" si="155"/>
        <v/>
      </c>
      <c r="EQ27" s="220" t="str">
        <f t="shared" ca="1" si="156"/>
        <v/>
      </c>
      <c r="ER27" s="220" t="str">
        <f t="shared" ca="1" si="157"/>
        <v/>
      </c>
      <c r="ES27" s="54" t="str">
        <f t="shared" ca="1" si="158"/>
        <v/>
      </c>
      <c r="ET27" s="54" t="str">
        <f t="shared" ca="1" si="159"/>
        <v/>
      </c>
      <c r="EU27" s="54" t="str">
        <f t="shared" ca="1" si="160"/>
        <v/>
      </c>
      <c r="EV27" s="54" t="str">
        <f t="shared" ca="1" si="161"/>
        <v/>
      </c>
      <c r="EW27" s="54" t="str">
        <f t="shared" ca="1" si="162"/>
        <v/>
      </c>
      <c r="EX27" s="54" t="str">
        <f t="shared" ca="1" si="163"/>
        <v/>
      </c>
      <c r="EY27" s="54" t="str">
        <f t="shared" ca="1" si="164"/>
        <v/>
      </c>
      <c r="EZ27" s="54" t="str">
        <f t="shared" ca="1" si="165"/>
        <v/>
      </c>
      <c r="FA27" s="54" t="str">
        <f t="shared" ca="1" si="166"/>
        <v/>
      </c>
      <c r="FB27" s="54" t="str">
        <f t="shared" ca="1" si="167"/>
        <v/>
      </c>
      <c r="FC27" s="54" t="str">
        <f t="shared" ca="1" si="168"/>
        <v/>
      </c>
      <c r="FD27" s="220">
        <f t="shared" si="169"/>
        <v>1</v>
      </c>
      <c r="FE27" s="54" t="str">
        <f t="shared" si="170"/>
        <v/>
      </c>
      <c r="FF27" s="54" t="str">
        <f t="shared" si="171"/>
        <v/>
      </c>
      <c r="FG27" s="54" t="str">
        <f t="shared" si="172"/>
        <v/>
      </c>
      <c r="FH27" s="54" t="str">
        <f t="shared" si="173"/>
        <v/>
      </c>
      <c r="FI27" s="220" t="str">
        <f>IF(B27=0,"",COUNTIF(FD$6:FD27,FD27))</f>
        <v/>
      </c>
      <c r="FJ27" s="54" t="str">
        <f t="shared" si="174"/>
        <v/>
      </c>
      <c r="FK27" s="221" t="str">
        <f t="shared" si="175"/>
        <v/>
      </c>
      <c r="FL27" s="54" t="str">
        <f t="shared" si="176"/>
        <v/>
      </c>
      <c r="FM27" s="54" t="str">
        <f t="shared" si="177"/>
        <v/>
      </c>
      <c r="FN27" s="54" t="str">
        <f t="shared" si="178"/>
        <v/>
      </c>
      <c r="FO27" s="54" t="str">
        <f t="shared" si="179"/>
        <v/>
      </c>
    </row>
    <row r="28" spans="1:171" ht="17.25">
      <c r="A28" s="214">
        <v>23</v>
      </c>
      <c r="B28" s="214">
        <f>COUNTIF('中間シート (2)'!M:M,行政集計シート※記入不要です!A28)</f>
        <v>0</v>
      </c>
      <c r="C28" s="222" t="str">
        <f t="shared" si="180"/>
        <v/>
      </c>
      <c r="D28" s="222" t="str">
        <f t="shared" si="181"/>
        <v/>
      </c>
      <c r="E28" s="222" t="str">
        <f t="shared" si="182"/>
        <v/>
      </c>
      <c r="F28" s="223"/>
      <c r="G28" s="216" t="str">
        <f>IFERROR(VLOOKUP($A28,'中間シート (2)'!$M$6:$AR$65,G$1,FALSE),"")</f>
        <v/>
      </c>
      <c r="H28" s="216" t="str">
        <f>IFERROR(VLOOKUP($A28,'中間シート (2)'!$M$6:$AR$65,H$1,FALSE),"")</f>
        <v/>
      </c>
      <c r="I28" s="216" t="str">
        <f>IFERROR(VLOOKUP($A28,'中間シート (2)'!$M$6:$AR$65,I$1,FALSE),"")</f>
        <v/>
      </c>
      <c r="J28" s="216" t="str">
        <f>IFERROR(VLOOKUP($A28,'中間シート (2)'!$M$6:$AR$65,J$1,FALSE),"")</f>
        <v/>
      </c>
      <c r="K28" s="216" t="str">
        <f>IFERROR(VLOOKUP($A28,'中間シート (2)'!$M$6:$AR$65,K$1,FALSE),"")</f>
        <v/>
      </c>
      <c r="L28" s="216" t="str">
        <f>IFERROR(VLOOKUP($A28,'中間シート (2)'!$M$6:$AR$65,L$1,FALSE),"")</f>
        <v/>
      </c>
      <c r="M28" s="216" t="str">
        <f>IFERROR(VLOOKUP($A28,'中間シート (2)'!$M$6:$AR$65,M$1,FALSE),"")</f>
        <v/>
      </c>
      <c r="N28" s="216" t="str">
        <f>IFERROR(VLOOKUP($A28,'中間シート (2)'!$M$6:$AR$65,N$1,FALSE),"")</f>
        <v/>
      </c>
      <c r="O28" s="216" t="str">
        <f>IFERROR(VLOOKUP($A28,'中間シート (2)'!$M$6:$AR$65,O$1,FALSE),"")</f>
        <v/>
      </c>
      <c r="P28" s="216" t="str">
        <f>IFERROR(VLOOKUP($A28,'中間シート (2)'!$M$6:$AR$65,P$1,FALSE),"")</f>
        <v/>
      </c>
      <c r="Q28" s="216" t="str">
        <f>IFERROR(VLOOKUP($A28,'中間シート (2)'!$M$6:$AR$65,Q$1,FALSE),"")</f>
        <v/>
      </c>
      <c r="R28" s="216" t="str">
        <f>IFERROR(VLOOKUP($A28,'中間シート (2)'!$M$6:$AR$65,R$1,FALSE),"")</f>
        <v/>
      </c>
      <c r="S28" s="216" t="str">
        <f>IFERROR(VLOOKUP($A28,'中間シート (2)'!$M$6:$AR$65,S$1,FALSE),"")</f>
        <v/>
      </c>
      <c r="T28" s="216" t="str">
        <f>IFERROR(VLOOKUP($A28,'中間シート (2)'!$M$6:$AR$65,T$1,FALSE),"")</f>
        <v/>
      </c>
      <c r="U28" s="216" t="str">
        <f>IFERROR(VLOOKUP($A28,'中間シート (2)'!$M$6:$AR$65,U$1,FALSE),"")</f>
        <v/>
      </c>
      <c r="V28" s="216"/>
      <c r="W28" s="216" t="str">
        <f>IFERROR(VLOOKUP($A28,'中間シート (2)'!$M$6:$AR$65,W$1,FALSE),"")</f>
        <v/>
      </c>
      <c r="X28" s="216" t="str">
        <f>IFERROR(VLOOKUP($A28,'中間シート (2)'!$M$6:$AR$65,X$1,FALSE),"")</f>
        <v/>
      </c>
      <c r="Y28" s="216" t="str">
        <f>IFERROR(VLOOKUP($A28,'中間シート (2)'!$M$6:$AR$65,Y$1,FALSE),"")</f>
        <v/>
      </c>
      <c r="Z28" s="216" t="str">
        <f>IFERROR(VLOOKUP($A28,'中間シート (2)'!$M$6:$AR$65,Z$1,FALSE),"")</f>
        <v/>
      </c>
      <c r="AA28" s="216" t="str">
        <f>IFERROR(VLOOKUP($A28,'中間シート (2)'!$M$6:$AR$65,AA$1,FALSE),"")</f>
        <v/>
      </c>
      <c r="AB28" s="216" t="str">
        <f>IFERROR(VLOOKUP($A28,'中間シート (2)'!$M$6:$AR$65,AB$1,FALSE),"")</f>
        <v/>
      </c>
      <c r="AC28" s="216" t="str">
        <f>IFERROR(VLOOKUP($A28,'中間シート (2)'!$M$6:$AR$65,AC$1,FALSE),"")</f>
        <v/>
      </c>
      <c r="AD28" s="216" t="str">
        <f>IFERROR(VLOOKUP($A28,'中間シート (2)'!$M$6:$AR$65,AD$1,FALSE),"")</f>
        <v/>
      </c>
      <c r="AE28" s="216"/>
      <c r="AF28" s="216"/>
      <c r="AG28" s="216"/>
      <c r="AH28" s="228" t="str">
        <f>IFERROR(VLOOKUP($A28,'中間シート (2)'!$M$6:$BC$67,AH$1,FALSE),"")</f>
        <v/>
      </c>
      <c r="AI28" s="228" t="str">
        <f>IFERROR(VLOOKUP($A28,'中間シート (2)'!$M$6:$BC$67,AI$1,FALSE),"")</f>
        <v/>
      </c>
      <c r="AJ28" s="228" t="str">
        <f>IFERROR(VLOOKUP($A28,'中間シート (2)'!$M$6:$BC$67,AJ$1,FALSE),"")</f>
        <v/>
      </c>
      <c r="AK28" s="228" t="str">
        <f>IFERROR(VLOOKUP($A28,'中間シート (2)'!$M$6:$BC$67,AK$1,FALSE),"")</f>
        <v/>
      </c>
      <c r="AL28" s="228" t="str">
        <f>IFERROR(VLOOKUP($A28,'中間シート (2)'!$M$6:$BC$67,AL$1,FALSE),"")</f>
        <v/>
      </c>
      <c r="AM28" s="228" t="str">
        <f>IFERROR(VLOOKUP($A28,'中間シート (2)'!$M$6:$BC$67,AM$1,FALSE),"")</f>
        <v/>
      </c>
      <c r="AN28" s="228" t="str">
        <f>IFERROR(VLOOKUP($A28,'中間シート (2)'!$M$6:$BC$67,AN$1,FALSE),"")</f>
        <v/>
      </c>
      <c r="AO28" s="228" t="str">
        <f>IFERROR(VLOOKUP($A28,'中間シート (2)'!$M$6:$BC$67,AO$1,FALSE),"")</f>
        <v/>
      </c>
      <c r="AR28" s="217"/>
      <c r="AS28" s="217"/>
      <c r="AT28" s="217"/>
      <c r="AU28" s="54">
        <f t="shared" si="5"/>
        <v>41</v>
      </c>
      <c r="AV28" s="54">
        <f t="shared" si="6"/>
        <v>41</v>
      </c>
      <c r="AW28" s="54" t="str">
        <f t="shared" si="59"/>
        <v/>
      </c>
      <c r="AX28" s="54" t="str">
        <f t="shared" si="60"/>
        <v/>
      </c>
      <c r="AY28" s="54" t="str">
        <f t="shared" si="61"/>
        <v/>
      </c>
      <c r="AZ28" s="54" t="str">
        <f t="shared" si="62"/>
        <v/>
      </c>
      <c r="BA28" s="54" t="str">
        <f t="shared" si="63"/>
        <v/>
      </c>
      <c r="BB28" s="54" t="str">
        <f ca="1">IF(AB28="","",IF(COUNTIF(エラー23シート!$G$5:$G$79, OFFSET(I28,IF(H28="",0,-H28+1),0)*100+OFFSET(X28,IF(H28="",0,-H28+1),0)*10+AB28)&gt;0,23,""))</f>
        <v/>
      </c>
      <c r="BC28" s="54" t="str">
        <f t="shared" si="64"/>
        <v/>
      </c>
      <c r="BD28" s="54" t="str">
        <f t="shared" si="65"/>
        <v/>
      </c>
      <c r="BE28" s="54" t="str">
        <f t="shared" si="66"/>
        <v/>
      </c>
      <c r="BF28" s="54" t="str">
        <f t="shared" si="67"/>
        <v/>
      </c>
      <c r="BG28" s="54" t="str">
        <f t="shared" si="68"/>
        <v/>
      </c>
      <c r="BH28" s="54" t="str">
        <f t="shared" si="69"/>
        <v/>
      </c>
      <c r="BI28" s="54" t="str">
        <f t="shared" si="70"/>
        <v/>
      </c>
      <c r="BJ28" s="54" t="str">
        <f t="shared" si="71"/>
        <v/>
      </c>
      <c r="BK28" s="54" t="str">
        <f t="shared" si="72"/>
        <v/>
      </c>
      <c r="BL28" s="54" t="str">
        <f t="shared" si="73"/>
        <v/>
      </c>
      <c r="BM28" s="54" t="str">
        <f t="shared" si="74"/>
        <v/>
      </c>
      <c r="BN28" s="54" t="str">
        <f t="shared" si="75"/>
        <v/>
      </c>
      <c r="BO28" s="54" t="str">
        <f t="shared" si="76"/>
        <v/>
      </c>
      <c r="BP28" s="54" t="str">
        <f t="shared" si="77"/>
        <v/>
      </c>
      <c r="BQ28" s="54" t="str">
        <f t="shared" si="78"/>
        <v/>
      </c>
      <c r="BR28" s="54" t="str">
        <f t="shared" si="79"/>
        <v/>
      </c>
      <c r="BS28" s="218" t="str">
        <f t="shared" si="80"/>
        <v/>
      </c>
      <c r="BT28" s="54" t="str">
        <f t="shared" si="81"/>
        <v/>
      </c>
      <c r="BU28" s="54" t="str">
        <f t="shared" si="82"/>
        <v/>
      </c>
      <c r="BV28" s="54" t="str">
        <f t="shared" si="83"/>
        <v/>
      </c>
      <c r="BW28" s="54" t="str">
        <f t="shared" si="84"/>
        <v/>
      </c>
      <c r="BX28" s="54" t="str">
        <f t="shared" si="85"/>
        <v/>
      </c>
      <c r="BY28" s="54" t="str">
        <f t="shared" si="86"/>
        <v/>
      </c>
      <c r="BZ28" s="54" t="str">
        <f t="shared" si="87"/>
        <v/>
      </c>
      <c r="CA28" s="54" t="str">
        <f t="shared" si="88"/>
        <v/>
      </c>
      <c r="CB28" s="54" t="str">
        <f t="shared" si="89"/>
        <v/>
      </c>
      <c r="CC28" s="54" t="str">
        <f t="shared" si="90"/>
        <v/>
      </c>
      <c r="CD28" s="54" t="str">
        <f t="shared" si="91"/>
        <v/>
      </c>
      <c r="CE28" s="54" t="str">
        <f t="shared" si="92"/>
        <v/>
      </c>
      <c r="CF28" s="54" t="str">
        <f t="shared" si="93"/>
        <v/>
      </c>
      <c r="CG28" s="54" t="str">
        <f t="shared" si="94"/>
        <v/>
      </c>
      <c r="CH28" s="54" t="str">
        <f t="shared" si="95"/>
        <v/>
      </c>
      <c r="CI28" s="54" t="str">
        <f t="shared" si="96"/>
        <v/>
      </c>
      <c r="CJ28" s="54" t="str">
        <f t="shared" si="97"/>
        <v/>
      </c>
      <c r="CK28" s="54" t="str">
        <f t="shared" si="98"/>
        <v/>
      </c>
      <c r="CL28" s="219" t="str">
        <f t="shared" si="99"/>
        <v/>
      </c>
      <c r="CM28" s="54" t="str">
        <f t="shared" si="100"/>
        <v/>
      </c>
      <c r="CN28" s="54" t="str">
        <f t="shared" si="101"/>
        <v/>
      </c>
      <c r="CO28" s="54" t="str">
        <f t="shared" si="102"/>
        <v/>
      </c>
      <c r="CP28" s="54" t="str">
        <f t="shared" si="103"/>
        <v/>
      </c>
      <c r="CQ28" s="54" t="str">
        <f t="shared" si="104"/>
        <v/>
      </c>
      <c r="CR28" s="54" t="str">
        <f t="shared" si="105"/>
        <v/>
      </c>
      <c r="CS28" s="54" t="str">
        <f t="shared" si="106"/>
        <v/>
      </c>
      <c r="CT28" s="54" t="str">
        <f t="shared" si="107"/>
        <v/>
      </c>
      <c r="CU28" s="54" t="str">
        <f t="shared" si="108"/>
        <v/>
      </c>
      <c r="CV28" s="220">
        <f t="shared" si="109"/>
        <v>0</v>
      </c>
      <c r="CW28" s="54" t="str">
        <f t="shared" si="110"/>
        <v/>
      </c>
      <c r="CX28" s="54" t="str">
        <f t="shared" si="111"/>
        <v/>
      </c>
      <c r="CY28" s="54" t="str">
        <f t="shared" si="112"/>
        <v/>
      </c>
      <c r="CZ28" s="54" t="str">
        <f t="shared" si="113"/>
        <v/>
      </c>
      <c r="DA28" s="54" t="str">
        <f t="shared" si="114"/>
        <v/>
      </c>
      <c r="DB28" s="54" t="str">
        <f t="shared" si="115"/>
        <v/>
      </c>
      <c r="DC28" s="54" t="str">
        <f t="shared" si="116"/>
        <v/>
      </c>
      <c r="DD28" s="54" t="str">
        <f t="shared" si="117"/>
        <v/>
      </c>
      <c r="DE28" s="54" t="str">
        <f t="shared" si="118"/>
        <v/>
      </c>
      <c r="DF28" s="54" t="str">
        <f t="shared" si="119"/>
        <v/>
      </c>
      <c r="DG28" s="54" t="str">
        <f t="shared" si="120"/>
        <v/>
      </c>
      <c r="DH28" s="54" t="str">
        <f t="shared" si="121"/>
        <v/>
      </c>
      <c r="DI28" s="54" t="str">
        <f t="shared" si="122"/>
        <v/>
      </c>
      <c r="DJ28" s="54" t="str">
        <f t="shared" si="123"/>
        <v/>
      </c>
      <c r="DK28" s="54" t="str">
        <f t="shared" si="124"/>
        <v/>
      </c>
      <c r="DL28" s="54" t="str">
        <f t="shared" si="125"/>
        <v/>
      </c>
      <c r="DM28" s="54" t="str">
        <f t="shared" si="126"/>
        <v/>
      </c>
      <c r="DN28" s="54" t="str">
        <f t="shared" si="127"/>
        <v/>
      </c>
      <c r="DO28" s="54" t="str">
        <f t="shared" si="128"/>
        <v/>
      </c>
      <c r="DP28" s="54" t="str">
        <f t="shared" si="129"/>
        <v/>
      </c>
      <c r="DQ28" s="54" t="str">
        <f t="shared" si="130"/>
        <v/>
      </c>
      <c r="DR28" s="54" t="str">
        <f t="shared" si="131"/>
        <v/>
      </c>
      <c r="DS28" s="54" t="str">
        <f t="shared" si="132"/>
        <v/>
      </c>
      <c r="DT28" s="54" t="str">
        <f t="shared" si="133"/>
        <v/>
      </c>
      <c r="DU28" s="54" t="str">
        <f t="shared" si="134"/>
        <v/>
      </c>
      <c r="DV28" s="54" t="str">
        <f t="shared" si="135"/>
        <v/>
      </c>
      <c r="DW28" s="54" t="str">
        <f t="shared" si="136"/>
        <v/>
      </c>
      <c r="DX28" s="54" t="str">
        <f t="shared" si="137"/>
        <v/>
      </c>
      <c r="DY28" s="54" t="str">
        <f t="shared" si="138"/>
        <v/>
      </c>
      <c r="DZ28" s="54" t="str">
        <f t="shared" si="139"/>
        <v/>
      </c>
      <c r="EA28" s="54" t="str">
        <f t="shared" si="140"/>
        <v/>
      </c>
      <c r="EB28" s="54" t="str">
        <f t="shared" si="141"/>
        <v/>
      </c>
      <c r="EC28" s="54" t="str">
        <f t="shared" si="142"/>
        <v/>
      </c>
      <c r="ED28" s="54" t="str">
        <f t="shared" si="143"/>
        <v/>
      </c>
      <c r="EE28" s="54" t="str">
        <f t="shared" si="144"/>
        <v/>
      </c>
      <c r="EF28" s="54" t="str">
        <f t="shared" si="145"/>
        <v/>
      </c>
      <c r="EG28" s="54" t="str">
        <f t="shared" si="146"/>
        <v/>
      </c>
      <c r="EH28" s="54" t="str">
        <f t="shared" si="147"/>
        <v/>
      </c>
      <c r="EI28" s="54" t="str">
        <f t="shared" si="148"/>
        <v/>
      </c>
      <c r="EJ28" s="54" t="str">
        <f t="shared" si="149"/>
        <v/>
      </c>
      <c r="EK28" s="54" t="str">
        <f t="shared" si="150"/>
        <v/>
      </c>
      <c r="EL28" s="54" t="str">
        <f t="shared" si="151"/>
        <v/>
      </c>
      <c r="EM28" s="54" t="str">
        <f t="shared" si="152"/>
        <v/>
      </c>
      <c r="EN28" s="54" t="str">
        <f t="shared" si="153"/>
        <v/>
      </c>
      <c r="EO28" s="54" t="str">
        <f t="shared" si="154"/>
        <v/>
      </c>
      <c r="EP28" s="54" t="str">
        <f t="shared" si="155"/>
        <v/>
      </c>
      <c r="EQ28" s="220" t="str">
        <f t="shared" ca="1" si="156"/>
        <v/>
      </c>
      <c r="ER28" s="220" t="str">
        <f t="shared" ca="1" si="157"/>
        <v/>
      </c>
      <c r="ES28" s="54" t="str">
        <f t="shared" ca="1" si="158"/>
        <v/>
      </c>
      <c r="ET28" s="54" t="str">
        <f t="shared" ca="1" si="159"/>
        <v/>
      </c>
      <c r="EU28" s="54" t="str">
        <f t="shared" ca="1" si="160"/>
        <v/>
      </c>
      <c r="EV28" s="54" t="str">
        <f t="shared" ca="1" si="161"/>
        <v/>
      </c>
      <c r="EW28" s="54" t="str">
        <f t="shared" ca="1" si="162"/>
        <v/>
      </c>
      <c r="EX28" s="54" t="str">
        <f t="shared" ca="1" si="163"/>
        <v/>
      </c>
      <c r="EY28" s="54" t="str">
        <f t="shared" ca="1" si="164"/>
        <v/>
      </c>
      <c r="EZ28" s="54" t="str">
        <f t="shared" ca="1" si="165"/>
        <v/>
      </c>
      <c r="FA28" s="54" t="str">
        <f t="shared" ca="1" si="166"/>
        <v/>
      </c>
      <c r="FB28" s="54" t="str">
        <f t="shared" ca="1" si="167"/>
        <v/>
      </c>
      <c r="FC28" s="54" t="str">
        <f t="shared" ca="1" si="168"/>
        <v/>
      </c>
      <c r="FD28" s="220">
        <f t="shared" si="169"/>
        <v>1</v>
      </c>
      <c r="FE28" s="54" t="str">
        <f t="shared" si="170"/>
        <v/>
      </c>
      <c r="FF28" s="54" t="str">
        <f t="shared" si="171"/>
        <v/>
      </c>
      <c r="FG28" s="54" t="str">
        <f t="shared" si="172"/>
        <v/>
      </c>
      <c r="FH28" s="54" t="str">
        <f t="shared" si="173"/>
        <v/>
      </c>
      <c r="FI28" s="220" t="str">
        <f>IF(B28=0,"",COUNTIF(FD$6:FD28,FD28))</f>
        <v/>
      </c>
      <c r="FJ28" s="54" t="str">
        <f t="shared" si="174"/>
        <v/>
      </c>
      <c r="FK28" s="221" t="str">
        <f t="shared" si="175"/>
        <v/>
      </c>
      <c r="FL28" s="54" t="str">
        <f t="shared" si="176"/>
        <v/>
      </c>
      <c r="FM28" s="54" t="str">
        <f t="shared" si="177"/>
        <v/>
      </c>
      <c r="FN28" s="54" t="str">
        <f t="shared" si="178"/>
        <v/>
      </c>
      <c r="FO28" s="54" t="str">
        <f t="shared" si="179"/>
        <v/>
      </c>
    </row>
    <row r="29" spans="1:171" ht="17.25">
      <c r="A29" s="214">
        <v>24</v>
      </c>
      <c r="B29" s="214">
        <f>COUNTIF('中間シート (2)'!M:M,行政集計シート※記入不要です!A29)</f>
        <v>0</v>
      </c>
      <c r="C29" s="222" t="str">
        <f t="shared" si="180"/>
        <v/>
      </c>
      <c r="D29" s="222" t="str">
        <f t="shared" si="181"/>
        <v/>
      </c>
      <c r="E29" s="222" t="str">
        <f t="shared" si="182"/>
        <v/>
      </c>
      <c r="F29" s="223"/>
      <c r="G29" s="216" t="str">
        <f>IFERROR(VLOOKUP($A29,'中間シート (2)'!$M$6:$AR$65,G$1,FALSE),"")</f>
        <v/>
      </c>
      <c r="H29" s="216" t="str">
        <f>IFERROR(VLOOKUP($A29,'中間シート (2)'!$M$6:$AR$65,H$1,FALSE),"")</f>
        <v/>
      </c>
      <c r="I29" s="216" t="str">
        <f>IFERROR(VLOOKUP($A29,'中間シート (2)'!$M$6:$AR$65,I$1,FALSE),"")</f>
        <v/>
      </c>
      <c r="J29" s="216" t="str">
        <f>IFERROR(VLOOKUP($A29,'中間シート (2)'!$M$6:$AR$65,J$1,FALSE),"")</f>
        <v/>
      </c>
      <c r="K29" s="216" t="str">
        <f>IFERROR(VLOOKUP($A29,'中間シート (2)'!$M$6:$AR$65,K$1,FALSE),"")</f>
        <v/>
      </c>
      <c r="L29" s="216" t="str">
        <f>IFERROR(VLOOKUP($A29,'中間シート (2)'!$M$6:$AR$65,L$1,FALSE),"")</f>
        <v/>
      </c>
      <c r="M29" s="216" t="str">
        <f>IFERROR(VLOOKUP($A29,'中間シート (2)'!$M$6:$AR$65,M$1,FALSE),"")</f>
        <v/>
      </c>
      <c r="N29" s="216" t="str">
        <f>IFERROR(VLOOKUP($A29,'中間シート (2)'!$M$6:$AR$65,N$1,FALSE),"")</f>
        <v/>
      </c>
      <c r="O29" s="216" t="str">
        <f>IFERROR(VLOOKUP($A29,'中間シート (2)'!$M$6:$AR$65,O$1,FALSE),"")</f>
        <v/>
      </c>
      <c r="P29" s="216" t="str">
        <f>IFERROR(VLOOKUP($A29,'中間シート (2)'!$M$6:$AR$65,P$1,FALSE),"")</f>
        <v/>
      </c>
      <c r="Q29" s="216" t="str">
        <f>IFERROR(VLOOKUP($A29,'中間シート (2)'!$M$6:$AR$65,Q$1,FALSE),"")</f>
        <v/>
      </c>
      <c r="R29" s="216" t="str">
        <f>IFERROR(VLOOKUP($A29,'中間シート (2)'!$M$6:$AR$65,R$1,FALSE),"")</f>
        <v/>
      </c>
      <c r="S29" s="216" t="str">
        <f>IFERROR(VLOOKUP($A29,'中間シート (2)'!$M$6:$AR$65,S$1,FALSE),"")</f>
        <v/>
      </c>
      <c r="T29" s="216" t="str">
        <f>IFERROR(VLOOKUP($A29,'中間シート (2)'!$M$6:$AR$65,T$1,FALSE),"")</f>
        <v/>
      </c>
      <c r="U29" s="216" t="str">
        <f>IFERROR(VLOOKUP($A29,'中間シート (2)'!$M$6:$AR$65,U$1,FALSE),"")</f>
        <v/>
      </c>
      <c r="V29" s="216"/>
      <c r="W29" s="216" t="str">
        <f>IFERROR(VLOOKUP($A29,'中間シート (2)'!$M$6:$AR$65,W$1,FALSE),"")</f>
        <v/>
      </c>
      <c r="X29" s="216" t="str">
        <f>IFERROR(VLOOKUP($A29,'中間シート (2)'!$M$6:$AR$65,X$1,FALSE),"")</f>
        <v/>
      </c>
      <c r="Y29" s="216" t="str">
        <f>IFERROR(VLOOKUP($A29,'中間シート (2)'!$M$6:$AR$65,Y$1,FALSE),"")</f>
        <v/>
      </c>
      <c r="Z29" s="216" t="str">
        <f>IFERROR(VLOOKUP($A29,'中間シート (2)'!$M$6:$AR$65,Z$1,FALSE),"")</f>
        <v/>
      </c>
      <c r="AA29" s="216" t="str">
        <f>IFERROR(VLOOKUP($A29,'中間シート (2)'!$M$6:$AR$65,AA$1,FALSE),"")</f>
        <v/>
      </c>
      <c r="AB29" s="216" t="str">
        <f>IFERROR(VLOOKUP($A29,'中間シート (2)'!$M$6:$AR$65,AB$1,FALSE),"")</f>
        <v/>
      </c>
      <c r="AC29" s="216" t="str">
        <f>IFERROR(VLOOKUP($A29,'中間シート (2)'!$M$6:$AR$65,AC$1,FALSE),"")</f>
        <v/>
      </c>
      <c r="AD29" s="216" t="str">
        <f>IFERROR(VLOOKUP($A29,'中間シート (2)'!$M$6:$AR$65,AD$1,FALSE),"")</f>
        <v/>
      </c>
      <c r="AE29" s="216"/>
      <c r="AF29" s="216"/>
      <c r="AG29" s="216"/>
      <c r="AH29" s="228" t="str">
        <f>IFERROR(VLOOKUP($A29,'中間シート (2)'!$M$6:$BC$67,AH$1,FALSE),"")</f>
        <v/>
      </c>
      <c r="AI29" s="228" t="str">
        <f>IFERROR(VLOOKUP($A29,'中間シート (2)'!$M$6:$BC$67,AI$1,FALSE),"")</f>
        <v/>
      </c>
      <c r="AJ29" s="228" t="str">
        <f>IFERROR(VLOOKUP($A29,'中間シート (2)'!$M$6:$BC$67,AJ$1,FALSE),"")</f>
        <v/>
      </c>
      <c r="AK29" s="228" t="str">
        <f>IFERROR(VLOOKUP($A29,'中間シート (2)'!$M$6:$BC$67,AK$1,FALSE),"")</f>
        <v/>
      </c>
      <c r="AL29" s="228" t="str">
        <f>IFERROR(VLOOKUP($A29,'中間シート (2)'!$M$6:$BC$67,AL$1,FALSE),"")</f>
        <v/>
      </c>
      <c r="AM29" s="228" t="str">
        <f>IFERROR(VLOOKUP($A29,'中間シート (2)'!$M$6:$BC$67,AM$1,FALSE),"")</f>
        <v/>
      </c>
      <c r="AN29" s="228" t="str">
        <f>IFERROR(VLOOKUP($A29,'中間シート (2)'!$M$6:$BC$67,AN$1,FALSE),"")</f>
        <v/>
      </c>
      <c r="AO29" s="228" t="str">
        <f>IFERROR(VLOOKUP($A29,'中間シート (2)'!$M$6:$BC$67,AO$1,FALSE),"")</f>
        <v/>
      </c>
      <c r="AR29" s="217"/>
      <c r="AS29" s="217"/>
      <c r="AT29" s="217"/>
      <c r="AU29" s="54">
        <f t="shared" si="5"/>
        <v>41</v>
      </c>
      <c r="AV29" s="54">
        <f t="shared" si="6"/>
        <v>41</v>
      </c>
      <c r="AW29" s="54" t="str">
        <f t="shared" si="59"/>
        <v/>
      </c>
      <c r="AX29" s="54" t="str">
        <f t="shared" si="60"/>
        <v/>
      </c>
      <c r="AY29" s="54" t="str">
        <f t="shared" si="61"/>
        <v/>
      </c>
      <c r="AZ29" s="54" t="str">
        <f t="shared" si="62"/>
        <v/>
      </c>
      <c r="BA29" s="54" t="str">
        <f t="shared" si="63"/>
        <v/>
      </c>
      <c r="BB29" s="54" t="str">
        <f ca="1">IF(AB29="","",IF(COUNTIF(エラー23シート!$G$5:$G$79, OFFSET(I29,IF(H29="",0,-H29+1),0)*100+OFFSET(X29,IF(H29="",0,-H29+1),0)*10+AB29)&gt;0,23,""))</f>
        <v/>
      </c>
      <c r="BC29" s="54" t="str">
        <f t="shared" si="64"/>
        <v/>
      </c>
      <c r="BD29" s="54" t="str">
        <f t="shared" si="65"/>
        <v/>
      </c>
      <c r="BE29" s="54" t="str">
        <f t="shared" si="66"/>
        <v/>
      </c>
      <c r="BF29" s="54" t="str">
        <f t="shared" si="67"/>
        <v/>
      </c>
      <c r="BG29" s="54" t="str">
        <f t="shared" si="68"/>
        <v/>
      </c>
      <c r="BH29" s="54" t="str">
        <f t="shared" si="69"/>
        <v/>
      </c>
      <c r="BI29" s="54" t="str">
        <f t="shared" si="70"/>
        <v/>
      </c>
      <c r="BJ29" s="54" t="str">
        <f t="shared" si="71"/>
        <v/>
      </c>
      <c r="BK29" s="54" t="str">
        <f t="shared" si="72"/>
        <v/>
      </c>
      <c r="BL29" s="54" t="str">
        <f t="shared" si="73"/>
        <v/>
      </c>
      <c r="BM29" s="54" t="str">
        <f t="shared" si="74"/>
        <v/>
      </c>
      <c r="BN29" s="54" t="str">
        <f t="shared" si="75"/>
        <v/>
      </c>
      <c r="BO29" s="54" t="str">
        <f t="shared" si="76"/>
        <v/>
      </c>
      <c r="BP29" s="54" t="str">
        <f t="shared" si="77"/>
        <v/>
      </c>
      <c r="BQ29" s="54" t="str">
        <f t="shared" si="78"/>
        <v/>
      </c>
      <c r="BR29" s="54" t="str">
        <f t="shared" si="79"/>
        <v/>
      </c>
      <c r="BS29" s="218" t="str">
        <f t="shared" si="80"/>
        <v/>
      </c>
      <c r="BT29" s="54" t="str">
        <f t="shared" si="81"/>
        <v/>
      </c>
      <c r="BU29" s="54" t="str">
        <f t="shared" si="82"/>
        <v/>
      </c>
      <c r="BV29" s="54" t="str">
        <f t="shared" si="83"/>
        <v/>
      </c>
      <c r="BW29" s="54" t="str">
        <f t="shared" si="84"/>
        <v/>
      </c>
      <c r="BX29" s="54" t="str">
        <f t="shared" si="85"/>
        <v/>
      </c>
      <c r="BY29" s="54" t="str">
        <f t="shared" si="86"/>
        <v/>
      </c>
      <c r="BZ29" s="54" t="str">
        <f t="shared" si="87"/>
        <v/>
      </c>
      <c r="CA29" s="54" t="str">
        <f t="shared" si="88"/>
        <v/>
      </c>
      <c r="CB29" s="54" t="str">
        <f t="shared" si="89"/>
        <v/>
      </c>
      <c r="CC29" s="54" t="str">
        <f t="shared" si="90"/>
        <v/>
      </c>
      <c r="CD29" s="54" t="str">
        <f t="shared" si="91"/>
        <v/>
      </c>
      <c r="CE29" s="54" t="str">
        <f t="shared" si="92"/>
        <v/>
      </c>
      <c r="CF29" s="54" t="str">
        <f t="shared" si="93"/>
        <v/>
      </c>
      <c r="CG29" s="54" t="str">
        <f t="shared" si="94"/>
        <v/>
      </c>
      <c r="CH29" s="54" t="str">
        <f t="shared" si="95"/>
        <v/>
      </c>
      <c r="CI29" s="54" t="str">
        <f t="shared" si="96"/>
        <v/>
      </c>
      <c r="CJ29" s="54" t="str">
        <f t="shared" si="97"/>
        <v/>
      </c>
      <c r="CK29" s="54" t="str">
        <f t="shared" si="98"/>
        <v/>
      </c>
      <c r="CL29" s="219" t="str">
        <f t="shared" si="99"/>
        <v/>
      </c>
      <c r="CM29" s="54" t="str">
        <f t="shared" si="100"/>
        <v/>
      </c>
      <c r="CN29" s="54" t="str">
        <f t="shared" si="101"/>
        <v/>
      </c>
      <c r="CO29" s="54" t="str">
        <f t="shared" si="102"/>
        <v/>
      </c>
      <c r="CP29" s="54" t="str">
        <f t="shared" si="103"/>
        <v/>
      </c>
      <c r="CQ29" s="54" t="str">
        <f t="shared" si="104"/>
        <v/>
      </c>
      <c r="CR29" s="54" t="str">
        <f t="shared" si="105"/>
        <v/>
      </c>
      <c r="CS29" s="54" t="str">
        <f t="shared" si="106"/>
        <v/>
      </c>
      <c r="CT29" s="54" t="str">
        <f t="shared" si="107"/>
        <v/>
      </c>
      <c r="CU29" s="54" t="str">
        <f t="shared" si="108"/>
        <v/>
      </c>
      <c r="CV29" s="220">
        <f t="shared" si="109"/>
        <v>0</v>
      </c>
      <c r="CW29" s="54" t="str">
        <f t="shared" si="110"/>
        <v/>
      </c>
      <c r="CX29" s="54" t="str">
        <f t="shared" si="111"/>
        <v/>
      </c>
      <c r="CY29" s="54" t="str">
        <f t="shared" si="112"/>
        <v/>
      </c>
      <c r="CZ29" s="54" t="str">
        <f t="shared" si="113"/>
        <v/>
      </c>
      <c r="DA29" s="54" t="str">
        <f t="shared" si="114"/>
        <v/>
      </c>
      <c r="DB29" s="54" t="str">
        <f t="shared" si="115"/>
        <v/>
      </c>
      <c r="DC29" s="54" t="str">
        <f t="shared" si="116"/>
        <v/>
      </c>
      <c r="DD29" s="54" t="str">
        <f t="shared" si="117"/>
        <v/>
      </c>
      <c r="DE29" s="54" t="str">
        <f t="shared" si="118"/>
        <v/>
      </c>
      <c r="DF29" s="54" t="str">
        <f t="shared" si="119"/>
        <v/>
      </c>
      <c r="DG29" s="54" t="str">
        <f t="shared" si="120"/>
        <v/>
      </c>
      <c r="DH29" s="54" t="str">
        <f t="shared" si="121"/>
        <v/>
      </c>
      <c r="DI29" s="54" t="str">
        <f t="shared" si="122"/>
        <v/>
      </c>
      <c r="DJ29" s="54" t="str">
        <f t="shared" si="123"/>
        <v/>
      </c>
      <c r="DK29" s="54" t="str">
        <f t="shared" si="124"/>
        <v/>
      </c>
      <c r="DL29" s="54" t="str">
        <f t="shared" si="125"/>
        <v/>
      </c>
      <c r="DM29" s="54" t="str">
        <f t="shared" si="126"/>
        <v/>
      </c>
      <c r="DN29" s="54" t="str">
        <f t="shared" si="127"/>
        <v/>
      </c>
      <c r="DO29" s="54" t="str">
        <f t="shared" si="128"/>
        <v/>
      </c>
      <c r="DP29" s="54" t="str">
        <f t="shared" si="129"/>
        <v/>
      </c>
      <c r="DQ29" s="54" t="str">
        <f t="shared" si="130"/>
        <v/>
      </c>
      <c r="DR29" s="54" t="str">
        <f t="shared" si="131"/>
        <v/>
      </c>
      <c r="DS29" s="54" t="str">
        <f t="shared" si="132"/>
        <v/>
      </c>
      <c r="DT29" s="54" t="str">
        <f t="shared" si="133"/>
        <v/>
      </c>
      <c r="DU29" s="54" t="str">
        <f t="shared" si="134"/>
        <v/>
      </c>
      <c r="DV29" s="54" t="str">
        <f t="shared" si="135"/>
        <v/>
      </c>
      <c r="DW29" s="54" t="str">
        <f t="shared" si="136"/>
        <v/>
      </c>
      <c r="DX29" s="54" t="str">
        <f t="shared" si="137"/>
        <v/>
      </c>
      <c r="DY29" s="54" t="str">
        <f t="shared" si="138"/>
        <v/>
      </c>
      <c r="DZ29" s="54" t="str">
        <f t="shared" si="139"/>
        <v/>
      </c>
      <c r="EA29" s="54" t="str">
        <f t="shared" si="140"/>
        <v/>
      </c>
      <c r="EB29" s="54" t="str">
        <f t="shared" si="141"/>
        <v/>
      </c>
      <c r="EC29" s="54" t="str">
        <f t="shared" si="142"/>
        <v/>
      </c>
      <c r="ED29" s="54" t="str">
        <f t="shared" si="143"/>
        <v/>
      </c>
      <c r="EE29" s="54" t="str">
        <f t="shared" si="144"/>
        <v/>
      </c>
      <c r="EF29" s="54" t="str">
        <f t="shared" si="145"/>
        <v/>
      </c>
      <c r="EG29" s="54" t="str">
        <f t="shared" si="146"/>
        <v/>
      </c>
      <c r="EH29" s="54" t="str">
        <f t="shared" si="147"/>
        <v/>
      </c>
      <c r="EI29" s="54" t="str">
        <f t="shared" si="148"/>
        <v/>
      </c>
      <c r="EJ29" s="54" t="str">
        <f t="shared" si="149"/>
        <v/>
      </c>
      <c r="EK29" s="54" t="str">
        <f t="shared" si="150"/>
        <v/>
      </c>
      <c r="EL29" s="54" t="str">
        <f t="shared" si="151"/>
        <v/>
      </c>
      <c r="EM29" s="54" t="str">
        <f t="shared" si="152"/>
        <v/>
      </c>
      <c r="EN29" s="54" t="str">
        <f t="shared" si="153"/>
        <v/>
      </c>
      <c r="EO29" s="54" t="str">
        <f t="shared" si="154"/>
        <v/>
      </c>
      <c r="EP29" s="54" t="str">
        <f t="shared" si="155"/>
        <v/>
      </c>
      <c r="EQ29" s="220" t="str">
        <f t="shared" ca="1" si="156"/>
        <v/>
      </c>
      <c r="ER29" s="220" t="str">
        <f t="shared" ca="1" si="157"/>
        <v/>
      </c>
      <c r="ES29" s="54" t="str">
        <f t="shared" ca="1" si="158"/>
        <v/>
      </c>
      <c r="ET29" s="54" t="str">
        <f t="shared" ca="1" si="159"/>
        <v/>
      </c>
      <c r="EU29" s="54" t="str">
        <f t="shared" ca="1" si="160"/>
        <v/>
      </c>
      <c r="EV29" s="54" t="str">
        <f t="shared" ca="1" si="161"/>
        <v/>
      </c>
      <c r="EW29" s="54" t="str">
        <f t="shared" ca="1" si="162"/>
        <v/>
      </c>
      <c r="EX29" s="54" t="str">
        <f t="shared" ca="1" si="163"/>
        <v/>
      </c>
      <c r="EY29" s="54" t="str">
        <f t="shared" ca="1" si="164"/>
        <v/>
      </c>
      <c r="EZ29" s="54" t="str">
        <f t="shared" ca="1" si="165"/>
        <v/>
      </c>
      <c r="FA29" s="54" t="str">
        <f t="shared" ca="1" si="166"/>
        <v/>
      </c>
      <c r="FB29" s="54" t="str">
        <f t="shared" ca="1" si="167"/>
        <v/>
      </c>
      <c r="FC29" s="54" t="str">
        <f t="shared" ca="1" si="168"/>
        <v/>
      </c>
      <c r="FD29" s="220">
        <f t="shared" si="169"/>
        <v>1</v>
      </c>
      <c r="FE29" s="54" t="str">
        <f t="shared" si="170"/>
        <v/>
      </c>
      <c r="FF29" s="54" t="str">
        <f t="shared" si="171"/>
        <v/>
      </c>
      <c r="FG29" s="54" t="str">
        <f t="shared" si="172"/>
        <v/>
      </c>
      <c r="FH29" s="54" t="str">
        <f t="shared" si="173"/>
        <v/>
      </c>
      <c r="FI29" s="220" t="str">
        <f>IF(B29=0,"",COUNTIF(FD$6:FD29,FD29))</f>
        <v/>
      </c>
      <c r="FJ29" s="54" t="str">
        <f t="shared" si="174"/>
        <v/>
      </c>
      <c r="FK29" s="221" t="str">
        <f t="shared" si="175"/>
        <v/>
      </c>
      <c r="FL29" s="54" t="str">
        <f t="shared" si="176"/>
        <v/>
      </c>
      <c r="FM29" s="54" t="str">
        <f t="shared" si="177"/>
        <v/>
      </c>
      <c r="FN29" s="54" t="str">
        <f t="shared" si="178"/>
        <v/>
      </c>
      <c r="FO29" s="54" t="str">
        <f t="shared" si="179"/>
        <v/>
      </c>
    </row>
    <row r="30" spans="1:171" ht="17.25">
      <c r="A30" s="214">
        <v>25</v>
      </c>
      <c r="B30" s="214">
        <f>COUNTIF('中間シート (2)'!M:M,行政集計シート※記入不要です!A30)</f>
        <v>0</v>
      </c>
      <c r="C30" s="222" t="str">
        <f t="shared" si="180"/>
        <v/>
      </c>
      <c r="D30" s="222" t="str">
        <f t="shared" si="181"/>
        <v/>
      </c>
      <c r="E30" s="222" t="str">
        <f t="shared" si="182"/>
        <v/>
      </c>
      <c r="F30" s="223"/>
      <c r="G30" s="216" t="str">
        <f>IFERROR(VLOOKUP($A30,'中間シート (2)'!$M$6:$AR$65,G$1,FALSE),"")</f>
        <v/>
      </c>
      <c r="H30" s="216" t="str">
        <f>IFERROR(VLOOKUP($A30,'中間シート (2)'!$M$6:$AR$65,H$1,FALSE),"")</f>
        <v/>
      </c>
      <c r="I30" s="216" t="str">
        <f>IFERROR(VLOOKUP($A30,'中間シート (2)'!$M$6:$AR$65,I$1,FALSE),"")</f>
        <v/>
      </c>
      <c r="J30" s="216" t="str">
        <f>IFERROR(VLOOKUP($A30,'中間シート (2)'!$M$6:$AR$65,J$1,FALSE),"")</f>
        <v/>
      </c>
      <c r="K30" s="216" t="str">
        <f>IFERROR(VLOOKUP($A30,'中間シート (2)'!$M$6:$AR$65,K$1,FALSE),"")</f>
        <v/>
      </c>
      <c r="L30" s="216" t="str">
        <f>IFERROR(VLOOKUP($A30,'中間シート (2)'!$M$6:$AR$65,L$1,FALSE),"")</f>
        <v/>
      </c>
      <c r="M30" s="216" t="str">
        <f>IFERROR(VLOOKUP($A30,'中間シート (2)'!$M$6:$AR$65,M$1,FALSE),"")</f>
        <v/>
      </c>
      <c r="N30" s="216" t="str">
        <f>IFERROR(VLOOKUP($A30,'中間シート (2)'!$M$6:$AR$65,N$1,FALSE),"")</f>
        <v/>
      </c>
      <c r="O30" s="216" t="str">
        <f>IFERROR(VLOOKUP($A30,'中間シート (2)'!$M$6:$AR$65,O$1,FALSE),"")</f>
        <v/>
      </c>
      <c r="P30" s="216" t="str">
        <f>IFERROR(VLOOKUP($A30,'中間シート (2)'!$M$6:$AR$65,P$1,FALSE),"")</f>
        <v/>
      </c>
      <c r="Q30" s="216" t="str">
        <f>IFERROR(VLOOKUP($A30,'中間シート (2)'!$M$6:$AR$65,Q$1,FALSE),"")</f>
        <v/>
      </c>
      <c r="R30" s="216" t="str">
        <f>IFERROR(VLOOKUP($A30,'中間シート (2)'!$M$6:$AR$65,R$1,FALSE),"")</f>
        <v/>
      </c>
      <c r="S30" s="216" t="str">
        <f>IFERROR(VLOOKUP($A30,'中間シート (2)'!$M$6:$AR$65,S$1,FALSE),"")</f>
        <v/>
      </c>
      <c r="T30" s="216" t="str">
        <f>IFERROR(VLOOKUP($A30,'中間シート (2)'!$M$6:$AR$65,T$1,FALSE),"")</f>
        <v/>
      </c>
      <c r="U30" s="216" t="str">
        <f>IFERROR(VLOOKUP($A30,'中間シート (2)'!$M$6:$AR$65,U$1,FALSE),"")</f>
        <v/>
      </c>
      <c r="V30" s="216"/>
      <c r="W30" s="216" t="str">
        <f>IFERROR(VLOOKUP($A30,'中間シート (2)'!$M$6:$AR$65,W$1,FALSE),"")</f>
        <v/>
      </c>
      <c r="X30" s="216" t="str">
        <f>IFERROR(VLOOKUP($A30,'中間シート (2)'!$M$6:$AR$65,X$1,FALSE),"")</f>
        <v/>
      </c>
      <c r="Y30" s="216" t="str">
        <f>IFERROR(VLOOKUP($A30,'中間シート (2)'!$M$6:$AR$65,Y$1,FALSE),"")</f>
        <v/>
      </c>
      <c r="Z30" s="216" t="str">
        <f>IFERROR(VLOOKUP($A30,'中間シート (2)'!$M$6:$AR$65,Z$1,FALSE),"")</f>
        <v/>
      </c>
      <c r="AA30" s="216" t="str">
        <f>IFERROR(VLOOKUP($A30,'中間シート (2)'!$M$6:$AR$65,AA$1,FALSE),"")</f>
        <v/>
      </c>
      <c r="AB30" s="216" t="str">
        <f>IFERROR(VLOOKUP($A30,'中間シート (2)'!$M$6:$AR$65,AB$1,FALSE),"")</f>
        <v/>
      </c>
      <c r="AC30" s="216" t="str">
        <f>IFERROR(VLOOKUP($A30,'中間シート (2)'!$M$6:$AR$65,AC$1,FALSE),"")</f>
        <v/>
      </c>
      <c r="AD30" s="216" t="str">
        <f>IFERROR(VLOOKUP($A30,'中間シート (2)'!$M$6:$AR$65,AD$1,FALSE),"")</f>
        <v/>
      </c>
      <c r="AE30" s="216"/>
      <c r="AF30" s="216"/>
      <c r="AG30" s="216"/>
      <c r="AH30" s="228" t="str">
        <f>IFERROR(VLOOKUP($A30,'中間シート (2)'!$M$6:$BC$67,AH$1,FALSE),"")</f>
        <v/>
      </c>
      <c r="AI30" s="228" t="str">
        <f>IFERROR(VLOOKUP($A30,'中間シート (2)'!$M$6:$BC$67,AI$1,FALSE),"")</f>
        <v/>
      </c>
      <c r="AJ30" s="228" t="str">
        <f>IFERROR(VLOOKUP($A30,'中間シート (2)'!$M$6:$BC$67,AJ$1,FALSE),"")</f>
        <v/>
      </c>
      <c r="AK30" s="228" t="str">
        <f>IFERROR(VLOOKUP($A30,'中間シート (2)'!$M$6:$BC$67,AK$1,FALSE),"")</f>
        <v/>
      </c>
      <c r="AL30" s="228" t="str">
        <f>IFERROR(VLOOKUP($A30,'中間シート (2)'!$M$6:$BC$67,AL$1,FALSE),"")</f>
        <v/>
      </c>
      <c r="AM30" s="228" t="str">
        <f>IFERROR(VLOOKUP($A30,'中間シート (2)'!$M$6:$BC$67,AM$1,FALSE),"")</f>
        <v/>
      </c>
      <c r="AN30" s="228" t="str">
        <f>IFERROR(VLOOKUP($A30,'中間シート (2)'!$M$6:$BC$67,AN$1,FALSE),"")</f>
        <v/>
      </c>
      <c r="AO30" s="228" t="str">
        <f>IFERROR(VLOOKUP($A30,'中間シート (2)'!$M$6:$BC$67,AO$1,FALSE),"")</f>
        <v/>
      </c>
      <c r="AR30" s="217"/>
      <c r="AS30" s="217"/>
      <c r="AT30" s="217"/>
      <c r="AU30" s="54">
        <f t="shared" si="5"/>
        <v>41</v>
      </c>
      <c r="AV30" s="54">
        <f t="shared" si="6"/>
        <v>41</v>
      </c>
      <c r="AW30" s="54" t="str">
        <f t="shared" si="59"/>
        <v/>
      </c>
      <c r="AX30" s="54" t="str">
        <f t="shared" si="60"/>
        <v/>
      </c>
      <c r="AY30" s="54" t="str">
        <f t="shared" si="61"/>
        <v/>
      </c>
      <c r="AZ30" s="54" t="str">
        <f t="shared" si="62"/>
        <v/>
      </c>
      <c r="BA30" s="54" t="str">
        <f t="shared" si="63"/>
        <v/>
      </c>
      <c r="BB30" s="54" t="str">
        <f ca="1">IF(AB30="","",IF(COUNTIF(エラー23シート!$G$5:$G$79, OFFSET(I30,IF(H30="",0,-H30+1),0)*100+OFFSET(X30,IF(H30="",0,-H30+1),0)*10+AB30)&gt;0,23,""))</f>
        <v/>
      </c>
      <c r="BC30" s="54" t="str">
        <f t="shared" si="64"/>
        <v/>
      </c>
      <c r="BD30" s="54" t="str">
        <f t="shared" si="65"/>
        <v/>
      </c>
      <c r="BE30" s="54" t="str">
        <f t="shared" si="66"/>
        <v/>
      </c>
      <c r="BF30" s="54" t="str">
        <f t="shared" si="67"/>
        <v/>
      </c>
      <c r="BG30" s="54" t="str">
        <f t="shared" si="68"/>
        <v/>
      </c>
      <c r="BH30" s="54" t="str">
        <f t="shared" si="69"/>
        <v/>
      </c>
      <c r="BI30" s="54" t="str">
        <f t="shared" si="70"/>
        <v/>
      </c>
      <c r="BJ30" s="54" t="str">
        <f t="shared" si="71"/>
        <v/>
      </c>
      <c r="BK30" s="54" t="str">
        <f t="shared" si="72"/>
        <v/>
      </c>
      <c r="BL30" s="54" t="str">
        <f t="shared" si="73"/>
        <v/>
      </c>
      <c r="BM30" s="54" t="str">
        <f t="shared" si="74"/>
        <v/>
      </c>
      <c r="BN30" s="54" t="str">
        <f t="shared" si="75"/>
        <v/>
      </c>
      <c r="BO30" s="54" t="str">
        <f t="shared" si="76"/>
        <v/>
      </c>
      <c r="BP30" s="54" t="str">
        <f t="shared" si="77"/>
        <v/>
      </c>
      <c r="BQ30" s="54" t="str">
        <f t="shared" si="78"/>
        <v/>
      </c>
      <c r="BR30" s="54" t="str">
        <f t="shared" si="79"/>
        <v/>
      </c>
      <c r="BS30" s="218" t="str">
        <f t="shared" si="80"/>
        <v/>
      </c>
      <c r="BT30" s="54" t="str">
        <f t="shared" si="81"/>
        <v/>
      </c>
      <c r="BU30" s="54" t="str">
        <f t="shared" si="82"/>
        <v/>
      </c>
      <c r="BV30" s="54" t="str">
        <f t="shared" si="83"/>
        <v/>
      </c>
      <c r="BW30" s="54" t="str">
        <f t="shared" si="84"/>
        <v/>
      </c>
      <c r="BX30" s="54" t="str">
        <f t="shared" si="85"/>
        <v/>
      </c>
      <c r="BY30" s="54" t="str">
        <f t="shared" si="86"/>
        <v/>
      </c>
      <c r="BZ30" s="54" t="str">
        <f t="shared" si="87"/>
        <v/>
      </c>
      <c r="CA30" s="54" t="str">
        <f t="shared" si="88"/>
        <v/>
      </c>
      <c r="CB30" s="54" t="str">
        <f t="shared" si="89"/>
        <v/>
      </c>
      <c r="CC30" s="54" t="str">
        <f t="shared" si="90"/>
        <v/>
      </c>
      <c r="CD30" s="54" t="str">
        <f t="shared" si="91"/>
        <v/>
      </c>
      <c r="CE30" s="54" t="str">
        <f t="shared" si="92"/>
        <v/>
      </c>
      <c r="CF30" s="54" t="str">
        <f t="shared" si="93"/>
        <v/>
      </c>
      <c r="CG30" s="54" t="str">
        <f t="shared" si="94"/>
        <v/>
      </c>
      <c r="CH30" s="54" t="str">
        <f t="shared" si="95"/>
        <v/>
      </c>
      <c r="CI30" s="54" t="str">
        <f t="shared" si="96"/>
        <v/>
      </c>
      <c r="CJ30" s="54" t="str">
        <f t="shared" si="97"/>
        <v/>
      </c>
      <c r="CK30" s="54" t="str">
        <f t="shared" si="98"/>
        <v/>
      </c>
      <c r="CL30" s="219" t="str">
        <f t="shared" si="99"/>
        <v/>
      </c>
      <c r="CM30" s="54" t="str">
        <f t="shared" si="100"/>
        <v/>
      </c>
      <c r="CN30" s="54" t="str">
        <f t="shared" si="101"/>
        <v/>
      </c>
      <c r="CO30" s="54" t="str">
        <f t="shared" si="102"/>
        <v/>
      </c>
      <c r="CP30" s="54" t="str">
        <f t="shared" si="103"/>
        <v/>
      </c>
      <c r="CQ30" s="54" t="str">
        <f t="shared" si="104"/>
        <v/>
      </c>
      <c r="CR30" s="54" t="str">
        <f t="shared" si="105"/>
        <v/>
      </c>
      <c r="CS30" s="54" t="str">
        <f t="shared" si="106"/>
        <v/>
      </c>
      <c r="CT30" s="54" t="str">
        <f t="shared" si="107"/>
        <v/>
      </c>
      <c r="CU30" s="54" t="str">
        <f t="shared" si="108"/>
        <v/>
      </c>
      <c r="CV30" s="220">
        <f t="shared" si="109"/>
        <v>0</v>
      </c>
      <c r="CW30" s="54" t="str">
        <f t="shared" si="110"/>
        <v/>
      </c>
      <c r="CX30" s="54" t="str">
        <f t="shared" si="111"/>
        <v/>
      </c>
      <c r="CY30" s="54" t="str">
        <f t="shared" si="112"/>
        <v/>
      </c>
      <c r="CZ30" s="54" t="str">
        <f t="shared" si="113"/>
        <v/>
      </c>
      <c r="DA30" s="54" t="str">
        <f t="shared" si="114"/>
        <v/>
      </c>
      <c r="DB30" s="54" t="str">
        <f t="shared" si="115"/>
        <v/>
      </c>
      <c r="DC30" s="54" t="str">
        <f t="shared" si="116"/>
        <v/>
      </c>
      <c r="DD30" s="54" t="str">
        <f t="shared" si="117"/>
        <v/>
      </c>
      <c r="DE30" s="54" t="str">
        <f t="shared" si="118"/>
        <v/>
      </c>
      <c r="DF30" s="54" t="str">
        <f t="shared" si="119"/>
        <v/>
      </c>
      <c r="DG30" s="54" t="str">
        <f t="shared" si="120"/>
        <v/>
      </c>
      <c r="DH30" s="54" t="str">
        <f t="shared" si="121"/>
        <v/>
      </c>
      <c r="DI30" s="54" t="str">
        <f t="shared" si="122"/>
        <v/>
      </c>
      <c r="DJ30" s="54" t="str">
        <f t="shared" si="123"/>
        <v/>
      </c>
      <c r="DK30" s="54" t="str">
        <f t="shared" si="124"/>
        <v/>
      </c>
      <c r="DL30" s="54" t="str">
        <f t="shared" si="125"/>
        <v/>
      </c>
      <c r="DM30" s="54" t="str">
        <f t="shared" si="126"/>
        <v/>
      </c>
      <c r="DN30" s="54" t="str">
        <f t="shared" si="127"/>
        <v/>
      </c>
      <c r="DO30" s="54" t="str">
        <f t="shared" si="128"/>
        <v/>
      </c>
      <c r="DP30" s="54" t="str">
        <f t="shared" si="129"/>
        <v/>
      </c>
      <c r="DQ30" s="54" t="str">
        <f t="shared" si="130"/>
        <v/>
      </c>
      <c r="DR30" s="54" t="str">
        <f t="shared" si="131"/>
        <v/>
      </c>
      <c r="DS30" s="54" t="str">
        <f t="shared" si="132"/>
        <v/>
      </c>
      <c r="DT30" s="54" t="str">
        <f t="shared" si="133"/>
        <v/>
      </c>
      <c r="DU30" s="54" t="str">
        <f t="shared" si="134"/>
        <v/>
      </c>
      <c r="DV30" s="54" t="str">
        <f t="shared" si="135"/>
        <v/>
      </c>
      <c r="DW30" s="54" t="str">
        <f t="shared" si="136"/>
        <v/>
      </c>
      <c r="DX30" s="54" t="str">
        <f t="shared" si="137"/>
        <v/>
      </c>
      <c r="DY30" s="54" t="str">
        <f t="shared" si="138"/>
        <v/>
      </c>
      <c r="DZ30" s="54" t="str">
        <f t="shared" si="139"/>
        <v/>
      </c>
      <c r="EA30" s="54" t="str">
        <f t="shared" si="140"/>
        <v/>
      </c>
      <c r="EB30" s="54" t="str">
        <f t="shared" si="141"/>
        <v/>
      </c>
      <c r="EC30" s="54" t="str">
        <f t="shared" si="142"/>
        <v/>
      </c>
      <c r="ED30" s="54" t="str">
        <f t="shared" si="143"/>
        <v/>
      </c>
      <c r="EE30" s="54" t="str">
        <f t="shared" si="144"/>
        <v/>
      </c>
      <c r="EF30" s="54" t="str">
        <f t="shared" si="145"/>
        <v/>
      </c>
      <c r="EG30" s="54" t="str">
        <f t="shared" si="146"/>
        <v/>
      </c>
      <c r="EH30" s="54" t="str">
        <f t="shared" si="147"/>
        <v/>
      </c>
      <c r="EI30" s="54" t="str">
        <f t="shared" si="148"/>
        <v/>
      </c>
      <c r="EJ30" s="54" t="str">
        <f t="shared" si="149"/>
        <v/>
      </c>
      <c r="EK30" s="54" t="str">
        <f t="shared" si="150"/>
        <v/>
      </c>
      <c r="EL30" s="54" t="str">
        <f t="shared" si="151"/>
        <v/>
      </c>
      <c r="EM30" s="54" t="str">
        <f t="shared" si="152"/>
        <v/>
      </c>
      <c r="EN30" s="54" t="str">
        <f t="shared" si="153"/>
        <v/>
      </c>
      <c r="EO30" s="54" t="str">
        <f t="shared" si="154"/>
        <v/>
      </c>
      <c r="EP30" s="54" t="str">
        <f t="shared" si="155"/>
        <v/>
      </c>
      <c r="EQ30" s="220" t="str">
        <f t="shared" ca="1" si="156"/>
        <v/>
      </c>
      <c r="ER30" s="220" t="str">
        <f t="shared" ca="1" si="157"/>
        <v/>
      </c>
      <c r="ES30" s="54" t="str">
        <f t="shared" ca="1" si="158"/>
        <v/>
      </c>
      <c r="ET30" s="54" t="str">
        <f t="shared" ca="1" si="159"/>
        <v/>
      </c>
      <c r="EU30" s="54" t="str">
        <f t="shared" ca="1" si="160"/>
        <v/>
      </c>
      <c r="EV30" s="54" t="str">
        <f t="shared" ca="1" si="161"/>
        <v/>
      </c>
      <c r="EW30" s="54" t="str">
        <f t="shared" ca="1" si="162"/>
        <v/>
      </c>
      <c r="EX30" s="54" t="str">
        <f t="shared" ca="1" si="163"/>
        <v/>
      </c>
      <c r="EY30" s="54" t="str">
        <f t="shared" ca="1" si="164"/>
        <v/>
      </c>
      <c r="EZ30" s="54" t="str">
        <f t="shared" ca="1" si="165"/>
        <v/>
      </c>
      <c r="FA30" s="54" t="str">
        <f t="shared" ca="1" si="166"/>
        <v/>
      </c>
      <c r="FB30" s="54" t="str">
        <f t="shared" ca="1" si="167"/>
        <v/>
      </c>
      <c r="FC30" s="54" t="str">
        <f t="shared" ca="1" si="168"/>
        <v/>
      </c>
      <c r="FD30" s="220">
        <f t="shared" si="169"/>
        <v>1</v>
      </c>
      <c r="FE30" s="54" t="str">
        <f t="shared" si="170"/>
        <v/>
      </c>
      <c r="FF30" s="54" t="str">
        <f t="shared" si="171"/>
        <v/>
      </c>
      <c r="FG30" s="54" t="str">
        <f t="shared" si="172"/>
        <v/>
      </c>
      <c r="FH30" s="54" t="str">
        <f t="shared" si="173"/>
        <v/>
      </c>
      <c r="FI30" s="220" t="str">
        <f>IF(B30=0,"",COUNTIF(FD$6:FD30,FD30))</f>
        <v/>
      </c>
      <c r="FJ30" s="54" t="str">
        <f t="shared" si="174"/>
        <v/>
      </c>
      <c r="FK30" s="221" t="str">
        <f t="shared" si="175"/>
        <v/>
      </c>
      <c r="FL30" s="54" t="str">
        <f t="shared" si="176"/>
        <v/>
      </c>
      <c r="FM30" s="54" t="str">
        <f t="shared" si="177"/>
        <v/>
      </c>
      <c r="FN30" s="54" t="str">
        <f t="shared" si="178"/>
        <v/>
      </c>
      <c r="FO30" s="54" t="str">
        <f t="shared" si="179"/>
        <v/>
      </c>
    </row>
    <row r="31" spans="1:171" ht="17.25">
      <c r="A31" s="214">
        <v>26</v>
      </c>
      <c r="B31" s="214">
        <f>COUNTIF('中間シート (2)'!M:M,行政集計シート※記入不要です!A31)</f>
        <v>0</v>
      </c>
      <c r="C31" s="222" t="str">
        <f t="shared" si="180"/>
        <v/>
      </c>
      <c r="D31" s="222" t="str">
        <f t="shared" si="181"/>
        <v/>
      </c>
      <c r="E31" s="222" t="str">
        <f t="shared" si="182"/>
        <v/>
      </c>
      <c r="F31" s="223"/>
      <c r="G31" s="216" t="str">
        <f>IFERROR(VLOOKUP($A31,'中間シート (2)'!$M$6:$AR$65,G$1,FALSE),"")</f>
        <v/>
      </c>
      <c r="H31" s="216" t="str">
        <f>IFERROR(VLOOKUP($A31,'中間シート (2)'!$M$6:$AR$65,H$1,FALSE),"")</f>
        <v/>
      </c>
      <c r="I31" s="216" t="str">
        <f>IFERROR(VLOOKUP($A31,'中間シート (2)'!$M$6:$AR$65,I$1,FALSE),"")</f>
        <v/>
      </c>
      <c r="J31" s="216" t="str">
        <f>IFERROR(VLOOKUP($A31,'中間シート (2)'!$M$6:$AR$65,J$1,FALSE),"")</f>
        <v/>
      </c>
      <c r="K31" s="216" t="str">
        <f>IFERROR(VLOOKUP($A31,'中間シート (2)'!$M$6:$AR$65,K$1,FALSE),"")</f>
        <v/>
      </c>
      <c r="L31" s="216" t="str">
        <f>IFERROR(VLOOKUP($A31,'中間シート (2)'!$M$6:$AR$65,L$1,FALSE),"")</f>
        <v/>
      </c>
      <c r="M31" s="216" t="str">
        <f>IFERROR(VLOOKUP($A31,'中間シート (2)'!$M$6:$AR$65,M$1,FALSE),"")</f>
        <v/>
      </c>
      <c r="N31" s="216" t="str">
        <f>IFERROR(VLOOKUP($A31,'中間シート (2)'!$M$6:$AR$65,N$1,FALSE),"")</f>
        <v/>
      </c>
      <c r="O31" s="216" t="str">
        <f>IFERROR(VLOOKUP($A31,'中間シート (2)'!$M$6:$AR$65,O$1,FALSE),"")</f>
        <v/>
      </c>
      <c r="P31" s="216" t="str">
        <f>IFERROR(VLOOKUP($A31,'中間シート (2)'!$M$6:$AR$65,P$1,FALSE),"")</f>
        <v/>
      </c>
      <c r="Q31" s="216" t="str">
        <f>IFERROR(VLOOKUP($A31,'中間シート (2)'!$M$6:$AR$65,Q$1,FALSE),"")</f>
        <v/>
      </c>
      <c r="R31" s="216" t="str">
        <f>IFERROR(VLOOKUP($A31,'中間シート (2)'!$M$6:$AR$65,R$1,FALSE),"")</f>
        <v/>
      </c>
      <c r="S31" s="216" t="str">
        <f>IFERROR(VLOOKUP($A31,'中間シート (2)'!$M$6:$AR$65,S$1,FALSE),"")</f>
        <v/>
      </c>
      <c r="T31" s="216" t="str">
        <f>IFERROR(VLOOKUP($A31,'中間シート (2)'!$M$6:$AR$65,T$1,FALSE),"")</f>
        <v/>
      </c>
      <c r="U31" s="216" t="str">
        <f>IFERROR(VLOOKUP($A31,'中間シート (2)'!$M$6:$AR$65,U$1,FALSE),"")</f>
        <v/>
      </c>
      <c r="V31" s="216"/>
      <c r="W31" s="216" t="str">
        <f>IFERROR(VLOOKUP($A31,'中間シート (2)'!$M$6:$AR$65,W$1,FALSE),"")</f>
        <v/>
      </c>
      <c r="X31" s="216" t="str">
        <f>IFERROR(VLOOKUP($A31,'中間シート (2)'!$M$6:$AR$65,X$1,FALSE),"")</f>
        <v/>
      </c>
      <c r="Y31" s="216" t="str">
        <f>IFERROR(VLOOKUP($A31,'中間シート (2)'!$M$6:$AR$65,Y$1,FALSE),"")</f>
        <v/>
      </c>
      <c r="Z31" s="216" t="str">
        <f>IFERROR(VLOOKUP($A31,'中間シート (2)'!$M$6:$AR$65,Z$1,FALSE),"")</f>
        <v/>
      </c>
      <c r="AA31" s="216" t="str">
        <f>IFERROR(VLOOKUP($A31,'中間シート (2)'!$M$6:$AR$65,AA$1,FALSE),"")</f>
        <v/>
      </c>
      <c r="AB31" s="216" t="str">
        <f>IFERROR(VLOOKUP($A31,'中間シート (2)'!$M$6:$AR$65,AB$1,FALSE),"")</f>
        <v/>
      </c>
      <c r="AC31" s="216" t="str">
        <f>IFERROR(VLOOKUP($A31,'中間シート (2)'!$M$6:$AR$65,AC$1,FALSE),"")</f>
        <v/>
      </c>
      <c r="AD31" s="216" t="str">
        <f>IFERROR(VLOOKUP($A31,'中間シート (2)'!$M$6:$AR$65,AD$1,FALSE),"")</f>
        <v/>
      </c>
      <c r="AE31" s="216"/>
      <c r="AF31" s="216"/>
      <c r="AG31" s="216"/>
      <c r="AH31" s="228" t="str">
        <f>IFERROR(VLOOKUP($A31,'中間シート (2)'!$M$6:$BC$67,AH$1,FALSE),"")</f>
        <v/>
      </c>
      <c r="AI31" s="228" t="str">
        <f>IFERROR(VLOOKUP($A31,'中間シート (2)'!$M$6:$BC$67,AI$1,FALSE),"")</f>
        <v/>
      </c>
      <c r="AJ31" s="228" t="str">
        <f>IFERROR(VLOOKUP($A31,'中間シート (2)'!$M$6:$BC$67,AJ$1,FALSE),"")</f>
        <v/>
      </c>
      <c r="AK31" s="228" t="str">
        <f>IFERROR(VLOOKUP($A31,'中間シート (2)'!$M$6:$BC$67,AK$1,FALSE),"")</f>
        <v/>
      </c>
      <c r="AL31" s="228" t="str">
        <f>IFERROR(VLOOKUP($A31,'中間シート (2)'!$M$6:$BC$67,AL$1,FALSE),"")</f>
        <v/>
      </c>
      <c r="AM31" s="228" t="str">
        <f>IFERROR(VLOOKUP($A31,'中間シート (2)'!$M$6:$BC$67,AM$1,FALSE),"")</f>
        <v/>
      </c>
      <c r="AN31" s="228" t="str">
        <f>IFERROR(VLOOKUP($A31,'中間シート (2)'!$M$6:$BC$67,AN$1,FALSE),"")</f>
        <v/>
      </c>
      <c r="AO31" s="228" t="str">
        <f>IFERROR(VLOOKUP($A31,'中間シート (2)'!$M$6:$BC$67,AO$1,FALSE),"")</f>
        <v/>
      </c>
      <c r="AR31" s="217"/>
      <c r="AS31" s="217"/>
      <c r="AT31" s="217"/>
      <c r="AU31" s="54">
        <f t="shared" si="5"/>
        <v>41</v>
      </c>
      <c r="AV31" s="54">
        <f t="shared" si="6"/>
        <v>41</v>
      </c>
      <c r="AW31" s="54" t="str">
        <f t="shared" si="59"/>
        <v/>
      </c>
      <c r="AX31" s="54" t="str">
        <f t="shared" si="60"/>
        <v/>
      </c>
      <c r="AY31" s="54" t="str">
        <f t="shared" si="61"/>
        <v/>
      </c>
      <c r="AZ31" s="54" t="str">
        <f t="shared" si="62"/>
        <v/>
      </c>
      <c r="BA31" s="54" t="str">
        <f t="shared" si="63"/>
        <v/>
      </c>
      <c r="BB31" s="54" t="str">
        <f ca="1">IF(AB31="","",IF(COUNTIF(エラー23シート!$G$5:$G$79, OFFSET(I31,IF(H31="",0,-H31+1),0)*100+OFFSET(X31,IF(H31="",0,-H31+1),0)*10+AB31)&gt;0,23,""))</f>
        <v/>
      </c>
      <c r="BC31" s="54" t="str">
        <f t="shared" si="64"/>
        <v/>
      </c>
      <c r="BD31" s="54" t="str">
        <f t="shared" si="65"/>
        <v/>
      </c>
      <c r="BE31" s="54" t="str">
        <f t="shared" si="66"/>
        <v/>
      </c>
      <c r="BF31" s="54" t="str">
        <f t="shared" si="67"/>
        <v/>
      </c>
      <c r="BG31" s="54" t="str">
        <f t="shared" si="68"/>
        <v/>
      </c>
      <c r="BH31" s="54" t="str">
        <f t="shared" si="69"/>
        <v/>
      </c>
      <c r="BI31" s="54" t="str">
        <f t="shared" si="70"/>
        <v/>
      </c>
      <c r="BJ31" s="54" t="str">
        <f t="shared" si="71"/>
        <v/>
      </c>
      <c r="BK31" s="54" t="str">
        <f t="shared" si="72"/>
        <v/>
      </c>
      <c r="BL31" s="54" t="str">
        <f t="shared" si="73"/>
        <v/>
      </c>
      <c r="BM31" s="54" t="str">
        <f t="shared" si="74"/>
        <v/>
      </c>
      <c r="BN31" s="54" t="str">
        <f t="shared" si="75"/>
        <v/>
      </c>
      <c r="BO31" s="54" t="str">
        <f t="shared" si="76"/>
        <v/>
      </c>
      <c r="BP31" s="54" t="str">
        <f t="shared" si="77"/>
        <v/>
      </c>
      <c r="BQ31" s="54" t="str">
        <f t="shared" si="78"/>
        <v/>
      </c>
      <c r="BR31" s="54" t="str">
        <f t="shared" si="79"/>
        <v/>
      </c>
      <c r="BS31" s="218" t="str">
        <f t="shared" si="80"/>
        <v/>
      </c>
      <c r="BT31" s="54" t="str">
        <f t="shared" si="81"/>
        <v/>
      </c>
      <c r="BU31" s="54" t="str">
        <f t="shared" si="82"/>
        <v/>
      </c>
      <c r="BV31" s="54" t="str">
        <f t="shared" si="83"/>
        <v/>
      </c>
      <c r="BW31" s="54" t="str">
        <f t="shared" si="84"/>
        <v/>
      </c>
      <c r="BX31" s="54" t="str">
        <f t="shared" si="85"/>
        <v/>
      </c>
      <c r="BY31" s="54" t="str">
        <f t="shared" si="86"/>
        <v/>
      </c>
      <c r="BZ31" s="54" t="str">
        <f t="shared" si="87"/>
        <v/>
      </c>
      <c r="CA31" s="54" t="str">
        <f t="shared" si="88"/>
        <v/>
      </c>
      <c r="CB31" s="54" t="str">
        <f t="shared" si="89"/>
        <v/>
      </c>
      <c r="CC31" s="54" t="str">
        <f t="shared" si="90"/>
        <v/>
      </c>
      <c r="CD31" s="54" t="str">
        <f t="shared" si="91"/>
        <v/>
      </c>
      <c r="CE31" s="54" t="str">
        <f t="shared" si="92"/>
        <v/>
      </c>
      <c r="CF31" s="54" t="str">
        <f t="shared" si="93"/>
        <v/>
      </c>
      <c r="CG31" s="54" t="str">
        <f t="shared" si="94"/>
        <v/>
      </c>
      <c r="CH31" s="54" t="str">
        <f t="shared" si="95"/>
        <v/>
      </c>
      <c r="CI31" s="54" t="str">
        <f t="shared" si="96"/>
        <v/>
      </c>
      <c r="CJ31" s="54" t="str">
        <f t="shared" si="97"/>
        <v/>
      </c>
      <c r="CK31" s="54" t="str">
        <f t="shared" si="98"/>
        <v/>
      </c>
      <c r="CL31" s="219" t="str">
        <f t="shared" si="99"/>
        <v/>
      </c>
      <c r="CM31" s="54" t="str">
        <f t="shared" si="100"/>
        <v/>
      </c>
      <c r="CN31" s="54" t="str">
        <f t="shared" si="101"/>
        <v/>
      </c>
      <c r="CO31" s="54" t="str">
        <f t="shared" si="102"/>
        <v/>
      </c>
      <c r="CP31" s="54" t="str">
        <f t="shared" si="103"/>
        <v/>
      </c>
      <c r="CQ31" s="54" t="str">
        <f t="shared" si="104"/>
        <v/>
      </c>
      <c r="CR31" s="54" t="str">
        <f t="shared" si="105"/>
        <v/>
      </c>
      <c r="CS31" s="54" t="str">
        <f t="shared" si="106"/>
        <v/>
      </c>
      <c r="CT31" s="54" t="str">
        <f t="shared" si="107"/>
        <v/>
      </c>
      <c r="CU31" s="54" t="str">
        <f t="shared" si="108"/>
        <v/>
      </c>
      <c r="CV31" s="220">
        <f t="shared" si="109"/>
        <v>0</v>
      </c>
      <c r="CW31" s="54" t="str">
        <f t="shared" si="110"/>
        <v/>
      </c>
      <c r="CX31" s="54" t="str">
        <f t="shared" si="111"/>
        <v/>
      </c>
      <c r="CY31" s="54" t="str">
        <f t="shared" si="112"/>
        <v/>
      </c>
      <c r="CZ31" s="54" t="str">
        <f t="shared" si="113"/>
        <v/>
      </c>
      <c r="DA31" s="54" t="str">
        <f t="shared" si="114"/>
        <v/>
      </c>
      <c r="DB31" s="54" t="str">
        <f t="shared" si="115"/>
        <v/>
      </c>
      <c r="DC31" s="54" t="str">
        <f t="shared" si="116"/>
        <v/>
      </c>
      <c r="DD31" s="54" t="str">
        <f t="shared" si="117"/>
        <v/>
      </c>
      <c r="DE31" s="54" t="str">
        <f t="shared" si="118"/>
        <v/>
      </c>
      <c r="DF31" s="54" t="str">
        <f t="shared" si="119"/>
        <v/>
      </c>
      <c r="DG31" s="54" t="str">
        <f t="shared" si="120"/>
        <v/>
      </c>
      <c r="DH31" s="54" t="str">
        <f t="shared" si="121"/>
        <v/>
      </c>
      <c r="DI31" s="54" t="str">
        <f t="shared" si="122"/>
        <v/>
      </c>
      <c r="DJ31" s="54" t="str">
        <f t="shared" si="123"/>
        <v/>
      </c>
      <c r="DK31" s="54" t="str">
        <f t="shared" si="124"/>
        <v/>
      </c>
      <c r="DL31" s="54" t="str">
        <f t="shared" si="125"/>
        <v/>
      </c>
      <c r="DM31" s="54" t="str">
        <f t="shared" si="126"/>
        <v/>
      </c>
      <c r="DN31" s="54" t="str">
        <f t="shared" si="127"/>
        <v/>
      </c>
      <c r="DO31" s="54" t="str">
        <f t="shared" si="128"/>
        <v/>
      </c>
      <c r="DP31" s="54" t="str">
        <f t="shared" si="129"/>
        <v/>
      </c>
      <c r="DQ31" s="54" t="str">
        <f t="shared" si="130"/>
        <v/>
      </c>
      <c r="DR31" s="54" t="str">
        <f t="shared" si="131"/>
        <v/>
      </c>
      <c r="DS31" s="54" t="str">
        <f t="shared" si="132"/>
        <v/>
      </c>
      <c r="DT31" s="54" t="str">
        <f t="shared" si="133"/>
        <v/>
      </c>
      <c r="DU31" s="54" t="str">
        <f t="shared" si="134"/>
        <v/>
      </c>
      <c r="DV31" s="54" t="str">
        <f t="shared" si="135"/>
        <v/>
      </c>
      <c r="DW31" s="54" t="str">
        <f t="shared" si="136"/>
        <v/>
      </c>
      <c r="DX31" s="54" t="str">
        <f t="shared" si="137"/>
        <v/>
      </c>
      <c r="DY31" s="54" t="str">
        <f t="shared" si="138"/>
        <v/>
      </c>
      <c r="DZ31" s="54" t="str">
        <f t="shared" si="139"/>
        <v/>
      </c>
      <c r="EA31" s="54" t="str">
        <f t="shared" si="140"/>
        <v/>
      </c>
      <c r="EB31" s="54" t="str">
        <f t="shared" si="141"/>
        <v/>
      </c>
      <c r="EC31" s="54" t="str">
        <f t="shared" si="142"/>
        <v/>
      </c>
      <c r="ED31" s="54" t="str">
        <f t="shared" si="143"/>
        <v/>
      </c>
      <c r="EE31" s="54" t="str">
        <f t="shared" si="144"/>
        <v/>
      </c>
      <c r="EF31" s="54" t="str">
        <f t="shared" si="145"/>
        <v/>
      </c>
      <c r="EG31" s="54" t="str">
        <f t="shared" si="146"/>
        <v/>
      </c>
      <c r="EH31" s="54" t="str">
        <f t="shared" si="147"/>
        <v/>
      </c>
      <c r="EI31" s="54" t="str">
        <f t="shared" si="148"/>
        <v/>
      </c>
      <c r="EJ31" s="54" t="str">
        <f t="shared" si="149"/>
        <v/>
      </c>
      <c r="EK31" s="54" t="str">
        <f t="shared" si="150"/>
        <v/>
      </c>
      <c r="EL31" s="54" t="str">
        <f t="shared" si="151"/>
        <v/>
      </c>
      <c r="EM31" s="54" t="str">
        <f t="shared" si="152"/>
        <v/>
      </c>
      <c r="EN31" s="54" t="str">
        <f t="shared" si="153"/>
        <v/>
      </c>
      <c r="EO31" s="54" t="str">
        <f t="shared" si="154"/>
        <v/>
      </c>
      <c r="EP31" s="54" t="str">
        <f t="shared" si="155"/>
        <v/>
      </c>
      <c r="EQ31" s="220" t="str">
        <f t="shared" ca="1" si="156"/>
        <v/>
      </c>
      <c r="ER31" s="220" t="str">
        <f t="shared" ca="1" si="157"/>
        <v/>
      </c>
      <c r="ES31" s="54" t="str">
        <f t="shared" ca="1" si="158"/>
        <v/>
      </c>
      <c r="ET31" s="54" t="str">
        <f t="shared" ca="1" si="159"/>
        <v/>
      </c>
      <c r="EU31" s="54" t="str">
        <f t="shared" ca="1" si="160"/>
        <v/>
      </c>
      <c r="EV31" s="54" t="str">
        <f t="shared" ca="1" si="161"/>
        <v/>
      </c>
      <c r="EW31" s="54" t="str">
        <f t="shared" ca="1" si="162"/>
        <v/>
      </c>
      <c r="EX31" s="54" t="str">
        <f t="shared" ca="1" si="163"/>
        <v/>
      </c>
      <c r="EY31" s="54" t="str">
        <f t="shared" ca="1" si="164"/>
        <v/>
      </c>
      <c r="EZ31" s="54" t="str">
        <f t="shared" ca="1" si="165"/>
        <v/>
      </c>
      <c r="FA31" s="54" t="str">
        <f t="shared" ca="1" si="166"/>
        <v/>
      </c>
      <c r="FB31" s="54" t="str">
        <f t="shared" ca="1" si="167"/>
        <v/>
      </c>
      <c r="FC31" s="54" t="str">
        <f t="shared" ca="1" si="168"/>
        <v/>
      </c>
      <c r="FD31" s="220">
        <f t="shared" si="169"/>
        <v>1</v>
      </c>
      <c r="FE31" s="54" t="str">
        <f t="shared" si="170"/>
        <v/>
      </c>
      <c r="FF31" s="54" t="str">
        <f t="shared" si="171"/>
        <v/>
      </c>
      <c r="FG31" s="54" t="str">
        <f t="shared" si="172"/>
        <v/>
      </c>
      <c r="FH31" s="54" t="str">
        <f t="shared" si="173"/>
        <v/>
      </c>
      <c r="FI31" s="220" t="str">
        <f>IF(B31=0,"",COUNTIF(FD$6:FD31,FD31))</f>
        <v/>
      </c>
      <c r="FJ31" s="54" t="str">
        <f t="shared" si="174"/>
        <v/>
      </c>
      <c r="FK31" s="221" t="str">
        <f t="shared" si="175"/>
        <v/>
      </c>
      <c r="FL31" s="54" t="str">
        <f t="shared" si="176"/>
        <v/>
      </c>
      <c r="FM31" s="54" t="str">
        <f t="shared" si="177"/>
        <v/>
      </c>
      <c r="FN31" s="54" t="str">
        <f t="shared" si="178"/>
        <v/>
      </c>
      <c r="FO31" s="54" t="str">
        <f t="shared" si="179"/>
        <v/>
      </c>
    </row>
    <row r="32" spans="1:171" ht="17.25">
      <c r="A32" s="214">
        <v>27</v>
      </c>
      <c r="B32" s="214">
        <f>COUNTIF('中間シート (2)'!M:M,行政集計シート※記入不要です!A32)</f>
        <v>0</v>
      </c>
      <c r="C32" s="222" t="str">
        <f t="shared" si="180"/>
        <v/>
      </c>
      <c r="D32" s="222" t="str">
        <f t="shared" si="181"/>
        <v/>
      </c>
      <c r="E32" s="222" t="str">
        <f t="shared" si="182"/>
        <v/>
      </c>
      <c r="F32" s="223"/>
      <c r="G32" s="216" t="str">
        <f>IFERROR(VLOOKUP($A32,'中間シート (2)'!$M$6:$AR$65,G$1,FALSE),"")</f>
        <v/>
      </c>
      <c r="H32" s="216" t="str">
        <f>IFERROR(VLOOKUP($A32,'中間シート (2)'!$M$6:$AR$65,H$1,FALSE),"")</f>
        <v/>
      </c>
      <c r="I32" s="216" t="str">
        <f>IFERROR(VLOOKUP($A32,'中間シート (2)'!$M$6:$AR$65,I$1,FALSE),"")</f>
        <v/>
      </c>
      <c r="J32" s="216" t="str">
        <f>IFERROR(VLOOKUP($A32,'中間シート (2)'!$M$6:$AR$65,J$1,FALSE),"")</f>
        <v/>
      </c>
      <c r="K32" s="216" t="str">
        <f>IFERROR(VLOOKUP($A32,'中間シート (2)'!$M$6:$AR$65,K$1,FALSE),"")</f>
        <v/>
      </c>
      <c r="L32" s="216" t="str">
        <f>IFERROR(VLOOKUP($A32,'中間シート (2)'!$M$6:$AR$65,L$1,FALSE),"")</f>
        <v/>
      </c>
      <c r="M32" s="216" t="str">
        <f>IFERROR(VLOOKUP($A32,'中間シート (2)'!$M$6:$AR$65,M$1,FALSE),"")</f>
        <v/>
      </c>
      <c r="N32" s="216" t="str">
        <f>IFERROR(VLOOKUP($A32,'中間シート (2)'!$M$6:$AR$65,N$1,FALSE),"")</f>
        <v/>
      </c>
      <c r="O32" s="216" t="str">
        <f>IFERROR(VLOOKUP($A32,'中間シート (2)'!$M$6:$AR$65,O$1,FALSE),"")</f>
        <v/>
      </c>
      <c r="P32" s="216" t="str">
        <f>IFERROR(VLOOKUP($A32,'中間シート (2)'!$M$6:$AR$65,P$1,FALSE),"")</f>
        <v/>
      </c>
      <c r="Q32" s="216" t="str">
        <f>IFERROR(VLOOKUP($A32,'中間シート (2)'!$M$6:$AR$65,Q$1,FALSE),"")</f>
        <v/>
      </c>
      <c r="R32" s="216" t="str">
        <f>IFERROR(VLOOKUP($A32,'中間シート (2)'!$M$6:$AR$65,R$1,FALSE),"")</f>
        <v/>
      </c>
      <c r="S32" s="216" t="str">
        <f>IFERROR(VLOOKUP($A32,'中間シート (2)'!$M$6:$AR$65,S$1,FALSE),"")</f>
        <v/>
      </c>
      <c r="T32" s="216" t="str">
        <f>IFERROR(VLOOKUP($A32,'中間シート (2)'!$M$6:$AR$65,T$1,FALSE),"")</f>
        <v/>
      </c>
      <c r="U32" s="216" t="str">
        <f>IFERROR(VLOOKUP($A32,'中間シート (2)'!$M$6:$AR$65,U$1,FALSE),"")</f>
        <v/>
      </c>
      <c r="V32" s="216"/>
      <c r="W32" s="216" t="str">
        <f>IFERROR(VLOOKUP($A32,'中間シート (2)'!$M$6:$AR$65,W$1,FALSE),"")</f>
        <v/>
      </c>
      <c r="X32" s="216" t="str">
        <f>IFERROR(VLOOKUP($A32,'中間シート (2)'!$M$6:$AR$65,X$1,FALSE),"")</f>
        <v/>
      </c>
      <c r="Y32" s="216" t="str">
        <f>IFERROR(VLOOKUP($A32,'中間シート (2)'!$M$6:$AR$65,Y$1,FALSE),"")</f>
        <v/>
      </c>
      <c r="Z32" s="216" t="str">
        <f>IFERROR(VLOOKUP($A32,'中間シート (2)'!$M$6:$AR$65,Z$1,FALSE),"")</f>
        <v/>
      </c>
      <c r="AA32" s="216" t="str">
        <f>IFERROR(VLOOKUP($A32,'中間シート (2)'!$M$6:$AR$65,AA$1,FALSE),"")</f>
        <v/>
      </c>
      <c r="AB32" s="216" t="str">
        <f>IFERROR(VLOOKUP($A32,'中間シート (2)'!$M$6:$AR$65,AB$1,FALSE),"")</f>
        <v/>
      </c>
      <c r="AC32" s="216" t="str">
        <f>IFERROR(VLOOKUP($A32,'中間シート (2)'!$M$6:$AR$65,AC$1,FALSE),"")</f>
        <v/>
      </c>
      <c r="AD32" s="216" t="str">
        <f>IFERROR(VLOOKUP($A32,'中間シート (2)'!$M$6:$AR$65,AD$1,FALSE),"")</f>
        <v/>
      </c>
      <c r="AE32" s="216"/>
      <c r="AF32" s="216"/>
      <c r="AG32" s="216"/>
      <c r="AH32" s="228" t="str">
        <f>IFERROR(VLOOKUP($A32,'中間シート (2)'!$M$6:$BC$67,AH$1,FALSE),"")</f>
        <v/>
      </c>
      <c r="AI32" s="228" t="str">
        <f>IFERROR(VLOOKUP($A32,'中間シート (2)'!$M$6:$BC$67,AI$1,FALSE),"")</f>
        <v/>
      </c>
      <c r="AJ32" s="228" t="str">
        <f>IFERROR(VLOOKUP($A32,'中間シート (2)'!$M$6:$BC$67,AJ$1,FALSE),"")</f>
        <v/>
      </c>
      <c r="AK32" s="228" t="str">
        <f>IFERROR(VLOOKUP($A32,'中間シート (2)'!$M$6:$BC$67,AK$1,FALSE),"")</f>
        <v/>
      </c>
      <c r="AL32" s="228" t="str">
        <f>IFERROR(VLOOKUP($A32,'中間シート (2)'!$M$6:$BC$67,AL$1,FALSE),"")</f>
        <v/>
      </c>
      <c r="AM32" s="228" t="str">
        <f>IFERROR(VLOOKUP($A32,'中間シート (2)'!$M$6:$BC$67,AM$1,FALSE),"")</f>
        <v/>
      </c>
      <c r="AN32" s="228" t="str">
        <f>IFERROR(VLOOKUP($A32,'中間シート (2)'!$M$6:$BC$67,AN$1,FALSE),"")</f>
        <v/>
      </c>
      <c r="AO32" s="228" t="str">
        <f>IFERROR(VLOOKUP($A32,'中間シート (2)'!$M$6:$BC$67,AO$1,FALSE),"")</f>
        <v/>
      </c>
      <c r="AR32" s="217"/>
      <c r="AS32" s="217"/>
      <c r="AT32" s="217"/>
      <c r="AU32" s="54">
        <f t="shared" si="5"/>
        <v>41</v>
      </c>
      <c r="AV32" s="54">
        <f t="shared" si="6"/>
        <v>41</v>
      </c>
      <c r="AW32" s="54" t="str">
        <f t="shared" si="59"/>
        <v/>
      </c>
      <c r="AX32" s="54" t="str">
        <f t="shared" si="60"/>
        <v/>
      </c>
      <c r="AY32" s="54" t="str">
        <f t="shared" si="61"/>
        <v/>
      </c>
      <c r="AZ32" s="54" t="str">
        <f t="shared" si="62"/>
        <v/>
      </c>
      <c r="BA32" s="54" t="str">
        <f t="shared" si="63"/>
        <v/>
      </c>
      <c r="BB32" s="54" t="str">
        <f ca="1">IF(AB32="","",IF(COUNTIF(エラー23シート!$G$5:$G$79, OFFSET(I32,IF(H32="",0,-H32+1),0)*100+OFFSET(X32,IF(H32="",0,-H32+1),0)*10+AB32)&gt;0,23,""))</f>
        <v/>
      </c>
      <c r="BC32" s="54" t="str">
        <f t="shared" si="64"/>
        <v/>
      </c>
      <c r="BD32" s="54" t="str">
        <f t="shared" si="65"/>
        <v/>
      </c>
      <c r="BE32" s="54" t="str">
        <f t="shared" si="66"/>
        <v/>
      </c>
      <c r="BF32" s="54" t="str">
        <f t="shared" si="67"/>
        <v/>
      </c>
      <c r="BG32" s="54" t="str">
        <f t="shared" si="68"/>
        <v/>
      </c>
      <c r="BH32" s="54" t="str">
        <f t="shared" si="69"/>
        <v/>
      </c>
      <c r="BI32" s="54" t="str">
        <f t="shared" si="70"/>
        <v/>
      </c>
      <c r="BJ32" s="54" t="str">
        <f t="shared" si="71"/>
        <v/>
      </c>
      <c r="BK32" s="54" t="str">
        <f t="shared" si="72"/>
        <v/>
      </c>
      <c r="BL32" s="54" t="str">
        <f t="shared" si="73"/>
        <v/>
      </c>
      <c r="BM32" s="54" t="str">
        <f t="shared" si="74"/>
        <v/>
      </c>
      <c r="BN32" s="54" t="str">
        <f t="shared" si="75"/>
        <v/>
      </c>
      <c r="BO32" s="54" t="str">
        <f t="shared" si="76"/>
        <v/>
      </c>
      <c r="BP32" s="54" t="str">
        <f t="shared" si="77"/>
        <v/>
      </c>
      <c r="BQ32" s="54" t="str">
        <f t="shared" si="78"/>
        <v/>
      </c>
      <c r="BR32" s="54" t="str">
        <f t="shared" si="79"/>
        <v/>
      </c>
      <c r="BS32" s="218" t="str">
        <f t="shared" si="80"/>
        <v/>
      </c>
      <c r="BT32" s="54" t="str">
        <f t="shared" si="81"/>
        <v/>
      </c>
      <c r="BU32" s="54" t="str">
        <f t="shared" si="82"/>
        <v/>
      </c>
      <c r="BV32" s="54" t="str">
        <f t="shared" si="83"/>
        <v/>
      </c>
      <c r="BW32" s="54" t="str">
        <f t="shared" si="84"/>
        <v/>
      </c>
      <c r="BX32" s="54" t="str">
        <f t="shared" si="85"/>
        <v/>
      </c>
      <c r="BY32" s="54" t="str">
        <f t="shared" si="86"/>
        <v/>
      </c>
      <c r="BZ32" s="54" t="str">
        <f t="shared" si="87"/>
        <v/>
      </c>
      <c r="CA32" s="54" t="str">
        <f t="shared" si="88"/>
        <v/>
      </c>
      <c r="CB32" s="54" t="str">
        <f t="shared" si="89"/>
        <v/>
      </c>
      <c r="CC32" s="54" t="str">
        <f t="shared" si="90"/>
        <v/>
      </c>
      <c r="CD32" s="54" t="str">
        <f t="shared" si="91"/>
        <v/>
      </c>
      <c r="CE32" s="54" t="str">
        <f t="shared" si="92"/>
        <v/>
      </c>
      <c r="CF32" s="54" t="str">
        <f t="shared" si="93"/>
        <v/>
      </c>
      <c r="CG32" s="54" t="str">
        <f t="shared" si="94"/>
        <v/>
      </c>
      <c r="CH32" s="54" t="str">
        <f t="shared" si="95"/>
        <v/>
      </c>
      <c r="CI32" s="54" t="str">
        <f t="shared" si="96"/>
        <v/>
      </c>
      <c r="CJ32" s="54" t="str">
        <f t="shared" si="97"/>
        <v/>
      </c>
      <c r="CK32" s="54" t="str">
        <f t="shared" si="98"/>
        <v/>
      </c>
      <c r="CL32" s="219" t="str">
        <f t="shared" si="99"/>
        <v/>
      </c>
      <c r="CM32" s="54" t="str">
        <f t="shared" si="100"/>
        <v/>
      </c>
      <c r="CN32" s="54" t="str">
        <f t="shared" si="101"/>
        <v/>
      </c>
      <c r="CO32" s="54" t="str">
        <f t="shared" si="102"/>
        <v/>
      </c>
      <c r="CP32" s="54" t="str">
        <f t="shared" si="103"/>
        <v/>
      </c>
      <c r="CQ32" s="54" t="str">
        <f t="shared" si="104"/>
        <v/>
      </c>
      <c r="CR32" s="54" t="str">
        <f t="shared" si="105"/>
        <v/>
      </c>
      <c r="CS32" s="54" t="str">
        <f t="shared" si="106"/>
        <v/>
      </c>
      <c r="CT32" s="54" t="str">
        <f t="shared" si="107"/>
        <v/>
      </c>
      <c r="CU32" s="54" t="str">
        <f t="shared" si="108"/>
        <v/>
      </c>
      <c r="CV32" s="220">
        <f t="shared" si="109"/>
        <v>0</v>
      </c>
      <c r="CW32" s="54" t="str">
        <f t="shared" si="110"/>
        <v/>
      </c>
      <c r="CX32" s="54" t="str">
        <f t="shared" si="111"/>
        <v/>
      </c>
      <c r="CY32" s="54" t="str">
        <f t="shared" si="112"/>
        <v/>
      </c>
      <c r="CZ32" s="54" t="str">
        <f t="shared" si="113"/>
        <v/>
      </c>
      <c r="DA32" s="54" t="str">
        <f t="shared" si="114"/>
        <v/>
      </c>
      <c r="DB32" s="54" t="str">
        <f t="shared" si="115"/>
        <v/>
      </c>
      <c r="DC32" s="54" t="str">
        <f t="shared" si="116"/>
        <v/>
      </c>
      <c r="DD32" s="54" t="str">
        <f t="shared" si="117"/>
        <v/>
      </c>
      <c r="DE32" s="54" t="str">
        <f t="shared" si="118"/>
        <v/>
      </c>
      <c r="DF32" s="54" t="str">
        <f t="shared" si="119"/>
        <v/>
      </c>
      <c r="DG32" s="54" t="str">
        <f t="shared" si="120"/>
        <v/>
      </c>
      <c r="DH32" s="54" t="str">
        <f t="shared" si="121"/>
        <v/>
      </c>
      <c r="DI32" s="54" t="str">
        <f t="shared" si="122"/>
        <v/>
      </c>
      <c r="DJ32" s="54" t="str">
        <f t="shared" si="123"/>
        <v/>
      </c>
      <c r="DK32" s="54" t="str">
        <f t="shared" si="124"/>
        <v/>
      </c>
      <c r="DL32" s="54" t="str">
        <f t="shared" si="125"/>
        <v/>
      </c>
      <c r="DM32" s="54" t="str">
        <f t="shared" si="126"/>
        <v/>
      </c>
      <c r="DN32" s="54" t="str">
        <f t="shared" si="127"/>
        <v/>
      </c>
      <c r="DO32" s="54" t="str">
        <f t="shared" si="128"/>
        <v/>
      </c>
      <c r="DP32" s="54" t="str">
        <f t="shared" si="129"/>
        <v/>
      </c>
      <c r="DQ32" s="54" t="str">
        <f t="shared" si="130"/>
        <v/>
      </c>
      <c r="DR32" s="54" t="str">
        <f t="shared" si="131"/>
        <v/>
      </c>
      <c r="DS32" s="54" t="str">
        <f t="shared" si="132"/>
        <v/>
      </c>
      <c r="DT32" s="54" t="str">
        <f t="shared" si="133"/>
        <v/>
      </c>
      <c r="DU32" s="54" t="str">
        <f t="shared" si="134"/>
        <v/>
      </c>
      <c r="DV32" s="54" t="str">
        <f t="shared" si="135"/>
        <v/>
      </c>
      <c r="DW32" s="54" t="str">
        <f t="shared" si="136"/>
        <v/>
      </c>
      <c r="DX32" s="54" t="str">
        <f t="shared" si="137"/>
        <v/>
      </c>
      <c r="DY32" s="54" t="str">
        <f t="shared" si="138"/>
        <v/>
      </c>
      <c r="DZ32" s="54" t="str">
        <f t="shared" si="139"/>
        <v/>
      </c>
      <c r="EA32" s="54" t="str">
        <f t="shared" si="140"/>
        <v/>
      </c>
      <c r="EB32" s="54" t="str">
        <f t="shared" si="141"/>
        <v/>
      </c>
      <c r="EC32" s="54" t="str">
        <f t="shared" si="142"/>
        <v/>
      </c>
      <c r="ED32" s="54" t="str">
        <f t="shared" si="143"/>
        <v/>
      </c>
      <c r="EE32" s="54" t="str">
        <f t="shared" si="144"/>
        <v/>
      </c>
      <c r="EF32" s="54" t="str">
        <f t="shared" si="145"/>
        <v/>
      </c>
      <c r="EG32" s="54" t="str">
        <f t="shared" si="146"/>
        <v/>
      </c>
      <c r="EH32" s="54" t="str">
        <f t="shared" si="147"/>
        <v/>
      </c>
      <c r="EI32" s="54" t="str">
        <f t="shared" si="148"/>
        <v/>
      </c>
      <c r="EJ32" s="54" t="str">
        <f t="shared" si="149"/>
        <v/>
      </c>
      <c r="EK32" s="54" t="str">
        <f t="shared" si="150"/>
        <v/>
      </c>
      <c r="EL32" s="54" t="str">
        <f t="shared" si="151"/>
        <v/>
      </c>
      <c r="EM32" s="54" t="str">
        <f t="shared" si="152"/>
        <v/>
      </c>
      <c r="EN32" s="54" t="str">
        <f t="shared" si="153"/>
        <v/>
      </c>
      <c r="EO32" s="54" t="str">
        <f t="shared" si="154"/>
        <v/>
      </c>
      <c r="EP32" s="54" t="str">
        <f t="shared" si="155"/>
        <v/>
      </c>
      <c r="EQ32" s="220" t="str">
        <f t="shared" ca="1" si="156"/>
        <v/>
      </c>
      <c r="ER32" s="220" t="str">
        <f t="shared" ca="1" si="157"/>
        <v/>
      </c>
      <c r="ES32" s="54" t="str">
        <f t="shared" ca="1" si="158"/>
        <v/>
      </c>
      <c r="ET32" s="54" t="str">
        <f t="shared" ca="1" si="159"/>
        <v/>
      </c>
      <c r="EU32" s="54" t="str">
        <f t="shared" ca="1" si="160"/>
        <v/>
      </c>
      <c r="EV32" s="54" t="str">
        <f t="shared" ca="1" si="161"/>
        <v/>
      </c>
      <c r="EW32" s="54" t="str">
        <f t="shared" ca="1" si="162"/>
        <v/>
      </c>
      <c r="EX32" s="54" t="str">
        <f t="shared" ca="1" si="163"/>
        <v/>
      </c>
      <c r="EY32" s="54" t="str">
        <f t="shared" ca="1" si="164"/>
        <v/>
      </c>
      <c r="EZ32" s="54" t="str">
        <f t="shared" ca="1" si="165"/>
        <v/>
      </c>
      <c r="FA32" s="54" t="str">
        <f t="shared" ca="1" si="166"/>
        <v/>
      </c>
      <c r="FB32" s="54" t="str">
        <f t="shared" ca="1" si="167"/>
        <v/>
      </c>
      <c r="FC32" s="54" t="str">
        <f t="shared" ca="1" si="168"/>
        <v/>
      </c>
      <c r="FD32" s="220">
        <f t="shared" si="169"/>
        <v>1</v>
      </c>
      <c r="FE32" s="54" t="str">
        <f t="shared" si="170"/>
        <v/>
      </c>
      <c r="FF32" s="54" t="str">
        <f t="shared" si="171"/>
        <v/>
      </c>
      <c r="FG32" s="54" t="str">
        <f t="shared" si="172"/>
        <v/>
      </c>
      <c r="FH32" s="54" t="str">
        <f t="shared" si="173"/>
        <v/>
      </c>
      <c r="FI32" s="220" t="str">
        <f>IF(B32=0,"",COUNTIF(FD$6:FD32,FD32))</f>
        <v/>
      </c>
      <c r="FJ32" s="54" t="str">
        <f t="shared" si="174"/>
        <v/>
      </c>
      <c r="FK32" s="221" t="str">
        <f t="shared" si="175"/>
        <v/>
      </c>
      <c r="FL32" s="54" t="str">
        <f t="shared" si="176"/>
        <v/>
      </c>
      <c r="FM32" s="54" t="str">
        <f t="shared" si="177"/>
        <v/>
      </c>
      <c r="FN32" s="54" t="str">
        <f t="shared" si="178"/>
        <v/>
      </c>
      <c r="FO32" s="54" t="str">
        <f t="shared" si="179"/>
        <v/>
      </c>
    </row>
    <row r="33" spans="1:171" ht="17.25">
      <c r="A33" s="214">
        <v>28</v>
      </c>
      <c r="B33" s="214">
        <f>COUNTIF('中間シート (2)'!M:M,行政集計シート※記入不要です!A33)</f>
        <v>0</v>
      </c>
      <c r="C33" s="222" t="str">
        <f t="shared" si="180"/>
        <v/>
      </c>
      <c r="D33" s="222" t="str">
        <f t="shared" si="181"/>
        <v/>
      </c>
      <c r="E33" s="222" t="str">
        <f t="shared" si="182"/>
        <v/>
      </c>
      <c r="F33" s="223"/>
      <c r="G33" s="216" t="str">
        <f>IFERROR(VLOOKUP($A33,'中間シート (2)'!$M$6:$AR$65,G$1,FALSE),"")</f>
        <v/>
      </c>
      <c r="H33" s="216" t="str">
        <f>IFERROR(VLOOKUP($A33,'中間シート (2)'!$M$6:$AR$65,H$1,FALSE),"")</f>
        <v/>
      </c>
      <c r="I33" s="216" t="str">
        <f>IFERROR(VLOOKUP($A33,'中間シート (2)'!$M$6:$AR$65,I$1,FALSE),"")</f>
        <v/>
      </c>
      <c r="J33" s="216" t="str">
        <f>IFERROR(VLOOKUP($A33,'中間シート (2)'!$M$6:$AR$65,J$1,FALSE),"")</f>
        <v/>
      </c>
      <c r="K33" s="216" t="str">
        <f>IFERROR(VLOOKUP($A33,'中間シート (2)'!$M$6:$AR$65,K$1,FALSE),"")</f>
        <v/>
      </c>
      <c r="L33" s="216" t="str">
        <f>IFERROR(VLOOKUP($A33,'中間シート (2)'!$M$6:$AR$65,L$1,FALSE),"")</f>
        <v/>
      </c>
      <c r="M33" s="216" t="str">
        <f>IFERROR(VLOOKUP($A33,'中間シート (2)'!$M$6:$AR$65,M$1,FALSE),"")</f>
        <v/>
      </c>
      <c r="N33" s="216" t="str">
        <f>IFERROR(VLOOKUP($A33,'中間シート (2)'!$M$6:$AR$65,N$1,FALSE),"")</f>
        <v/>
      </c>
      <c r="O33" s="216" t="str">
        <f>IFERROR(VLOOKUP($A33,'中間シート (2)'!$M$6:$AR$65,O$1,FALSE),"")</f>
        <v/>
      </c>
      <c r="P33" s="216" t="str">
        <f>IFERROR(VLOOKUP($A33,'中間シート (2)'!$M$6:$AR$65,P$1,FALSE),"")</f>
        <v/>
      </c>
      <c r="Q33" s="216" t="str">
        <f>IFERROR(VLOOKUP($A33,'中間シート (2)'!$M$6:$AR$65,Q$1,FALSE),"")</f>
        <v/>
      </c>
      <c r="R33" s="216" t="str">
        <f>IFERROR(VLOOKUP($A33,'中間シート (2)'!$M$6:$AR$65,R$1,FALSE),"")</f>
        <v/>
      </c>
      <c r="S33" s="216" t="str">
        <f>IFERROR(VLOOKUP($A33,'中間シート (2)'!$M$6:$AR$65,S$1,FALSE),"")</f>
        <v/>
      </c>
      <c r="T33" s="216" t="str">
        <f>IFERROR(VLOOKUP($A33,'中間シート (2)'!$M$6:$AR$65,T$1,FALSE),"")</f>
        <v/>
      </c>
      <c r="U33" s="216" t="str">
        <f>IFERROR(VLOOKUP($A33,'中間シート (2)'!$M$6:$AR$65,U$1,FALSE),"")</f>
        <v/>
      </c>
      <c r="V33" s="216"/>
      <c r="W33" s="216" t="str">
        <f>IFERROR(VLOOKUP($A33,'中間シート (2)'!$M$6:$AR$65,W$1,FALSE),"")</f>
        <v/>
      </c>
      <c r="X33" s="216" t="str">
        <f>IFERROR(VLOOKUP($A33,'中間シート (2)'!$M$6:$AR$65,X$1,FALSE),"")</f>
        <v/>
      </c>
      <c r="Y33" s="216" t="str">
        <f>IFERROR(VLOOKUP($A33,'中間シート (2)'!$M$6:$AR$65,Y$1,FALSE),"")</f>
        <v/>
      </c>
      <c r="Z33" s="216" t="str">
        <f>IFERROR(VLOOKUP($A33,'中間シート (2)'!$M$6:$AR$65,Z$1,FALSE),"")</f>
        <v/>
      </c>
      <c r="AA33" s="216" t="str">
        <f>IFERROR(VLOOKUP($A33,'中間シート (2)'!$M$6:$AR$65,AA$1,FALSE),"")</f>
        <v/>
      </c>
      <c r="AB33" s="216" t="str">
        <f>IFERROR(VLOOKUP($A33,'中間シート (2)'!$M$6:$AR$65,AB$1,FALSE),"")</f>
        <v/>
      </c>
      <c r="AC33" s="216" t="str">
        <f>IFERROR(VLOOKUP($A33,'中間シート (2)'!$M$6:$AR$65,AC$1,FALSE),"")</f>
        <v/>
      </c>
      <c r="AD33" s="216" t="str">
        <f>IFERROR(VLOOKUP($A33,'中間シート (2)'!$M$6:$AR$65,AD$1,FALSE),"")</f>
        <v/>
      </c>
      <c r="AE33" s="216"/>
      <c r="AF33" s="216"/>
      <c r="AG33" s="216"/>
      <c r="AH33" s="228" t="str">
        <f>IFERROR(VLOOKUP($A33,'中間シート (2)'!$M$6:$BC$67,AH$1,FALSE),"")</f>
        <v/>
      </c>
      <c r="AI33" s="228" t="str">
        <f>IFERROR(VLOOKUP($A33,'中間シート (2)'!$M$6:$BC$67,AI$1,FALSE),"")</f>
        <v/>
      </c>
      <c r="AJ33" s="228" t="str">
        <f>IFERROR(VLOOKUP($A33,'中間シート (2)'!$M$6:$BC$67,AJ$1,FALSE),"")</f>
        <v/>
      </c>
      <c r="AK33" s="228" t="str">
        <f>IFERROR(VLOOKUP($A33,'中間シート (2)'!$M$6:$BC$67,AK$1,FALSE),"")</f>
        <v/>
      </c>
      <c r="AL33" s="228" t="str">
        <f>IFERROR(VLOOKUP($A33,'中間シート (2)'!$M$6:$BC$67,AL$1,FALSE),"")</f>
        <v/>
      </c>
      <c r="AM33" s="228" t="str">
        <f>IFERROR(VLOOKUP($A33,'中間シート (2)'!$M$6:$BC$67,AM$1,FALSE),"")</f>
        <v/>
      </c>
      <c r="AN33" s="228" t="str">
        <f>IFERROR(VLOOKUP($A33,'中間シート (2)'!$M$6:$BC$67,AN$1,FALSE),"")</f>
        <v/>
      </c>
      <c r="AO33" s="228" t="str">
        <f>IFERROR(VLOOKUP($A33,'中間シート (2)'!$M$6:$BC$67,AO$1,FALSE),"")</f>
        <v/>
      </c>
      <c r="AR33" s="217"/>
      <c r="AS33" s="217"/>
      <c r="AT33" s="217"/>
      <c r="AU33" s="54">
        <f t="shared" si="5"/>
        <v>41</v>
      </c>
      <c r="AV33" s="54">
        <f t="shared" si="6"/>
        <v>41</v>
      </c>
      <c r="AW33" s="54" t="str">
        <f t="shared" si="59"/>
        <v/>
      </c>
      <c r="AX33" s="54" t="str">
        <f t="shared" si="60"/>
        <v/>
      </c>
      <c r="AY33" s="54" t="str">
        <f t="shared" si="61"/>
        <v/>
      </c>
      <c r="AZ33" s="54" t="str">
        <f t="shared" si="62"/>
        <v/>
      </c>
      <c r="BA33" s="54" t="str">
        <f t="shared" si="63"/>
        <v/>
      </c>
      <c r="BB33" s="54" t="str">
        <f ca="1">IF(AB33="","",IF(COUNTIF(エラー23シート!$G$5:$G$79, OFFSET(I33,IF(H33="",0,-H33+1),0)*100+OFFSET(X33,IF(H33="",0,-H33+1),0)*10+AB33)&gt;0,23,""))</f>
        <v/>
      </c>
      <c r="BC33" s="54" t="str">
        <f t="shared" si="64"/>
        <v/>
      </c>
      <c r="BD33" s="54" t="str">
        <f t="shared" si="65"/>
        <v/>
      </c>
      <c r="BE33" s="54" t="str">
        <f t="shared" si="66"/>
        <v/>
      </c>
      <c r="BF33" s="54" t="str">
        <f t="shared" si="67"/>
        <v/>
      </c>
      <c r="BG33" s="54" t="str">
        <f t="shared" si="68"/>
        <v/>
      </c>
      <c r="BH33" s="54" t="str">
        <f t="shared" si="69"/>
        <v/>
      </c>
      <c r="BI33" s="54" t="str">
        <f t="shared" si="70"/>
        <v/>
      </c>
      <c r="BJ33" s="54" t="str">
        <f t="shared" si="71"/>
        <v/>
      </c>
      <c r="BK33" s="54" t="str">
        <f t="shared" si="72"/>
        <v/>
      </c>
      <c r="BL33" s="54" t="str">
        <f t="shared" si="73"/>
        <v/>
      </c>
      <c r="BM33" s="54" t="str">
        <f t="shared" si="74"/>
        <v/>
      </c>
      <c r="BN33" s="54" t="str">
        <f t="shared" si="75"/>
        <v/>
      </c>
      <c r="BO33" s="54" t="str">
        <f t="shared" si="76"/>
        <v/>
      </c>
      <c r="BP33" s="54" t="str">
        <f t="shared" si="77"/>
        <v/>
      </c>
      <c r="BQ33" s="54" t="str">
        <f t="shared" si="78"/>
        <v/>
      </c>
      <c r="BR33" s="54" t="str">
        <f t="shared" si="79"/>
        <v/>
      </c>
      <c r="BS33" s="218" t="str">
        <f t="shared" si="80"/>
        <v/>
      </c>
      <c r="BT33" s="54" t="str">
        <f t="shared" si="81"/>
        <v/>
      </c>
      <c r="BU33" s="54" t="str">
        <f t="shared" si="82"/>
        <v/>
      </c>
      <c r="BV33" s="54" t="str">
        <f t="shared" si="83"/>
        <v/>
      </c>
      <c r="BW33" s="54" t="str">
        <f t="shared" si="84"/>
        <v/>
      </c>
      <c r="BX33" s="54" t="str">
        <f t="shared" si="85"/>
        <v/>
      </c>
      <c r="BY33" s="54" t="str">
        <f t="shared" si="86"/>
        <v/>
      </c>
      <c r="BZ33" s="54" t="str">
        <f t="shared" si="87"/>
        <v/>
      </c>
      <c r="CA33" s="54" t="str">
        <f t="shared" si="88"/>
        <v/>
      </c>
      <c r="CB33" s="54" t="str">
        <f t="shared" si="89"/>
        <v/>
      </c>
      <c r="CC33" s="54" t="str">
        <f t="shared" si="90"/>
        <v/>
      </c>
      <c r="CD33" s="54" t="str">
        <f t="shared" si="91"/>
        <v/>
      </c>
      <c r="CE33" s="54" t="str">
        <f t="shared" si="92"/>
        <v/>
      </c>
      <c r="CF33" s="54" t="str">
        <f t="shared" si="93"/>
        <v/>
      </c>
      <c r="CG33" s="54" t="str">
        <f t="shared" si="94"/>
        <v/>
      </c>
      <c r="CH33" s="54" t="str">
        <f t="shared" si="95"/>
        <v/>
      </c>
      <c r="CI33" s="54" t="str">
        <f t="shared" si="96"/>
        <v/>
      </c>
      <c r="CJ33" s="54" t="str">
        <f t="shared" si="97"/>
        <v/>
      </c>
      <c r="CK33" s="54" t="str">
        <f t="shared" si="98"/>
        <v/>
      </c>
      <c r="CL33" s="219" t="str">
        <f t="shared" si="99"/>
        <v/>
      </c>
      <c r="CM33" s="54" t="str">
        <f t="shared" si="100"/>
        <v/>
      </c>
      <c r="CN33" s="54" t="str">
        <f t="shared" si="101"/>
        <v/>
      </c>
      <c r="CO33" s="54" t="str">
        <f t="shared" si="102"/>
        <v/>
      </c>
      <c r="CP33" s="54" t="str">
        <f t="shared" si="103"/>
        <v/>
      </c>
      <c r="CQ33" s="54" t="str">
        <f t="shared" si="104"/>
        <v/>
      </c>
      <c r="CR33" s="54" t="str">
        <f t="shared" si="105"/>
        <v/>
      </c>
      <c r="CS33" s="54" t="str">
        <f t="shared" si="106"/>
        <v/>
      </c>
      <c r="CT33" s="54" t="str">
        <f t="shared" si="107"/>
        <v/>
      </c>
      <c r="CU33" s="54" t="str">
        <f t="shared" si="108"/>
        <v/>
      </c>
      <c r="CV33" s="220">
        <f t="shared" si="109"/>
        <v>0</v>
      </c>
      <c r="CW33" s="54" t="str">
        <f t="shared" si="110"/>
        <v/>
      </c>
      <c r="CX33" s="54" t="str">
        <f t="shared" si="111"/>
        <v/>
      </c>
      <c r="CY33" s="54" t="str">
        <f t="shared" si="112"/>
        <v/>
      </c>
      <c r="CZ33" s="54" t="str">
        <f t="shared" si="113"/>
        <v/>
      </c>
      <c r="DA33" s="54" t="str">
        <f t="shared" si="114"/>
        <v/>
      </c>
      <c r="DB33" s="54" t="str">
        <f t="shared" si="115"/>
        <v/>
      </c>
      <c r="DC33" s="54" t="str">
        <f t="shared" si="116"/>
        <v/>
      </c>
      <c r="DD33" s="54" t="str">
        <f t="shared" si="117"/>
        <v/>
      </c>
      <c r="DE33" s="54" t="str">
        <f t="shared" si="118"/>
        <v/>
      </c>
      <c r="DF33" s="54" t="str">
        <f t="shared" si="119"/>
        <v/>
      </c>
      <c r="DG33" s="54" t="str">
        <f t="shared" si="120"/>
        <v/>
      </c>
      <c r="DH33" s="54" t="str">
        <f t="shared" si="121"/>
        <v/>
      </c>
      <c r="DI33" s="54" t="str">
        <f t="shared" si="122"/>
        <v/>
      </c>
      <c r="DJ33" s="54" t="str">
        <f t="shared" si="123"/>
        <v/>
      </c>
      <c r="DK33" s="54" t="str">
        <f t="shared" si="124"/>
        <v/>
      </c>
      <c r="DL33" s="54" t="str">
        <f t="shared" si="125"/>
        <v/>
      </c>
      <c r="DM33" s="54" t="str">
        <f t="shared" si="126"/>
        <v/>
      </c>
      <c r="DN33" s="54" t="str">
        <f t="shared" si="127"/>
        <v/>
      </c>
      <c r="DO33" s="54" t="str">
        <f t="shared" si="128"/>
        <v/>
      </c>
      <c r="DP33" s="54" t="str">
        <f t="shared" si="129"/>
        <v/>
      </c>
      <c r="DQ33" s="54" t="str">
        <f t="shared" si="130"/>
        <v/>
      </c>
      <c r="DR33" s="54" t="str">
        <f t="shared" si="131"/>
        <v/>
      </c>
      <c r="DS33" s="54" t="str">
        <f t="shared" si="132"/>
        <v/>
      </c>
      <c r="DT33" s="54" t="str">
        <f t="shared" si="133"/>
        <v/>
      </c>
      <c r="DU33" s="54" t="str">
        <f t="shared" si="134"/>
        <v/>
      </c>
      <c r="DV33" s="54" t="str">
        <f t="shared" si="135"/>
        <v/>
      </c>
      <c r="DW33" s="54" t="str">
        <f t="shared" si="136"/>
        <v/>
      </c>
      <c r="DX33" s="54" t="str">
        <f t="shared" si="137"/>
        <v/>
      </c>
      <c r="DY33" s="54" t="str">
        <f t="shared" si="138"/>
        <v/>
      </c>
      <c r="DZ33" s="54" t="str">
        <f t="shared" si="139"/>
        <v/>
      </c>
      <c r="EA33" s="54" t="str">
        <f t="shared" si="140"/>
        <v/>
      </c>
      <c r="EB33" s="54" t="str">
        <f t="shared" si="141"/>
        <v/>
      </c>
      <c r="EC33" s="54" t="str">
        <f t="shared" si="142"/>
        <v/>
      </c>
      <c r="ED33" s="54" t="str">
        <f t="shared" si="143"/>
        <v/>
      </c>
      <c r="EE33" s="54" t="str">
        <f t="shared" si="144"/>
        <v/>
      </c>
      <c r="EF33" s="54" t="str">
        <f t="shared" si="145"/>
        <v/>
      </c>
      <c r="EG33" s="54" t="str">
        <f t="shared" si="146"/>
        <v/>
      </c>
      <c r="EH33" s="54" t="str">
        <f t="shared" si="147"/>
        <v/>
      </c>
      <c r="EI33" s="54" t="str">
        <f t="shared" si="148"/>
        <v/>
      </c>
      <c r="EJ33" s="54" t="str">
        <f t="shared" si="149"/>
        <v/>
      </c>
      <c r="EK33" s="54" t="str">
        <f t="shared" si="150"/>
        <v/>
      </c>
      <c r="EL33" s="54" t="str">
        <f t="shared" si="151"/>
        <v/>
      </c>
      <c r="EM33" s="54" t="str">
        <f t="shared" si="152"/>
        <v/>
      </c>
      <c r="EN33" s="54" t="str">
        <f t="shared" si="153"/>
        <v/>
      </c>
      <c r="EO33" s="54" t="str">
        <f t="shared" si="154"/>
        <v/>
      </c>
      <c r="EP33" s="54" t="str">
        <f t="shared" si="155"/>
        <v/>
      </c>
      <c r="EQ33" s="220" t="str">
        <f t="shared" ca="1" si="156"/>
        <v/>
      </c>
      <c r="ER33" s="220" t="str">
        <f t="shared" ca="1" si="157"/>
        <v/>
      </c>
      <c r="ES33" s="54" t="str">
        <f t="shared" ca="1" si="158"/>
        <v/>
      </c>
      <c r="ET33" s="54" t="str">
        <f t="shared" ca="1" si="159"/>
        <v/>
      </c>
      <c r="EU33" s="54" t="str">
        <f t="shared" ca="1" si="160"/>
        <v/>
      </c>
      <c r="EV33" s="54" t="str">
        <f t="shared" ca="1" si="161"/>
        <v/>
      </c>
      <c r="EW33" s="54" t="str">
        <f t="shared" ca="1" si="162"/>
        <v/>
      </c>
      <c r="EX33" s="54" t="str">
        <f t="shared" ca="1" si="163"/>
        <v/>
      </c>
      <c r="EY33" s="54" t="str">
        <f t="shared" ca="1" si="164"/>
        <v/>
      </c>
      <c r="EZ33" s="54" t="str">
        <f t="shared" ca="1" si="165"/>
        <v/>
      </c>
      <c r="FA33" s="54" t="str">
        <f t="shared" ca="1" si="166"/>
        <v/>
      </c>
      <c r="FB33" s="54" t="str">
        <f t="shared" ca="1" si="167"/>
        <v/>
      </c>
      <c r="FC33" s="54" t="str">
        <f t="shared" ca="1" si="168"/>
        <v/>
      </c>
      <c r="FD33" s="220">
        <f t="shared" si="169"/>
        <v>1</v>
      </c>
      <c r="FE33" s="54" t="str">
        <f t="shared" si="170"/>
        <v/>
      </c>
      <c r="FF33" s="54" t="str">
        <f t="shared" si="171"/>
        <v/>
      </c>
      <c r="FG33" s="54" t="str">
        <f t="shared" si="172"/>
        <v/>
      </c>
      <c r="FH33" s="54" t="str">
        <f t="shared" si="173"/>
        <v/>
      </c>
      <c r="FI33" s="220" t="str">
        <f>IF(B33=0,"",COUNTIF(FD$6:FD33,FD33))</f>
        <v/>
      </c>
      <c r="FJ33" s="54" t="str">
        <f t="shared" si="174"/>
        <v/>
      </c>
      <c r="FK33" s="221" t="str">
        <f t="shared" si="175"/>
        <v/>
      </c>
      <c r="FL33" s="54" t="str">
        <f t="shared" si="176"/>
        <v/>
      </c>
      <c r="FM33" s="54" t="str">
        <f t="shared" si="177"/>
        <v/>
      </c>
      <c r="FN33" s="54" t="str">
        <f t="shared" si="178"/>
        <v/>
      </c>
      <c r="FO33" s="54" t="str">
        <f t="shared" si="179"/>
        <v/>
      </c>
    </row>
    <row r="34" spans="1:171" ht="17.25">
      <c r="A34" s="214">
        <v>29</v>
      </c>
      <c r="B34" s="214">
        <f>COUNTIF('中間シート (2)'!M:M,行政集計シート※記入不要です!A34)</f>
        <v>0</v>
      </c>
      <c r="C34" s="222" t="str">
        <f t="shared" si="180"/>
        <v/>
      </c>
      <c r="D34" s="222" t="str">
        <f t="shared" si="181"/>
        <v/>
      </c>
      <c r="E34" s="222" t="str">
        <f t="shared" si="182"/>
        <v/>
      </c>
      <c r="F34" s="223"/>
      <c r="G34" s="216" t="str">
        <f>IFERROR(VLOOKUP($A34,'中間シート (2)'!$M$6:$AR$65,G$1,FALSE),"")</f>
        <v/>
      </c>
      <c r="H34" s="216" t="str">
        <f>IFERROR(VLOOKUP($A34,'中間シート (2)'!$M$6:$AR$65,H$1,FALSE),"")</f>
        <v/>
      </c>
      <c r="I34" s="216" t="str">
        <f>IFERROR(VLOOKUP($A34,'中間シート (2)'!$M$6:$AR$65,I$1,FALSE),"")</f>
        <v/>
      </c>
      <c r="J34" s="216" t="str">
        <f>IFERROR(VLOOKUP($A34,'中間シート (2)'!$M$6:$AR$65,J$1,FALSE),"")</f>
        <v/>
      </c>
      <c r="K34" s="216" t="str">
        <f>IFERROR(VLOOKUP($A34,'中間シート (2)'!$M$6:$AR$65,K$1,FALSE),"")</f>
        <v/>
      </c>
      <c r="L34" s="216" t="str">
        <f>IFERROR(VLOOKUP($A34,'中間シート (2)'!$M$6:$AR$65,L$1,FALSE),"")</f>
        <v/>
      </c>
      <c r="M34" s="216" t="str">
        <f>IFERROR(VLOOKUP($A34,'中間シート (2)'!$M$6:$AR$65,M$1,FALSE),"")</f>
        <v/>
      </c>
      <c r="N34" s="216" t="str">
        <f>IFERROR(VLOOKUP($A34,'中間シート (2)'!$M$6:$AR$65,N$1,FALSE),"")</f>
        <v/>
      </c>
      <c r="O34" s="216" t="str">
        <f>IFERROR(VLOOKUP($A34,'中間シート (2)'!$M$6:$AR$65,O$1,FALSE),"")</f>
        <v/>
      </c>
      <c r="P34" s="216" t="str">
        <f>IFERROR(VLOOKUP($A34,'中間シート (2)'!$M$6:$AR$65,P$1,FALSE),"")</f>
        <v/>
      </c>
      <c r="Q34" s="216" t="str">
        <f>IFERROR(VLOOKUP($A34,'中間シート (2)'!$M$6:$AR$65,Q$1,FALSE),"")</f>
        <v/>
      </c>
      <c r="R34" s="216" t="str">
        <f>IFERROR(VLOOKUP($A34,'中間シート (2)'!$M$6:$AR$65,R$1,FALSE),"")</f>
        <v/>
      </c>
      <c r="S34" s="216" t="str">
        <f>IFERROR(VLOOKUP($A34,'中間シート (2)'!$M$6:$AR$65,S$1,FALSE),"")</f>
        <v/>
      </c>
      <c r="T34" s="216" t="str">
        <f>IFERROR(VLOOKUP($A34,'中間シート (2)'!$M$6:$AR$65,T$1,FALSE),"")</f>
        <v/>
      </c>
      <c r="U34" s="216" t="str">
        <f>IFERROR(VLOOKUP($A34,'中間シート (2)'!$M$6:$AR$65,U$1,FALSE),"")</f>
        <v/>
      </c>
      <c r="V34" s="216"/>
      <c r="W34" s="216" t="str">
        <f>IFERROR(VLOOKUP($A34,'中間シート (2)'!$M$6:$AR$65,W$1,FALSE),"")</f>
        <v/>
      </c>
      <c r="X34" s="216" t="str">
        <f>IFERROR(VLOOKUP($A34,'中間シート (2)'!$M$6:$AR$65,X$1,FALSE),"")</f>
        <v/>
      </c>
      <c r="Y34" s="216" t="str">
        <f>IFERROR(VLOOKUP($A34,'中間シート (2)'!$M$6:$AR$65,Y$1,FALSE),"")</f>
        <v/>
      </c>
      <c r="Z34" s="216" t="str">
        <f>IFERROR(VLOOKUP($A34,'中間シート (2)'!$M$6:$AR$65,Z$1,FALSE),"")</f>
        <v/>
      </c>
      <c r="AA34" s="216" t="str">
        <f>IFERROR(VLOOKUP($A34,'中間シート (2)'!$M$6:$AR$65,AA$1,FALSE),"")</f>
        <v/>
      </c>
      <c r="AB34" s="216" t="str">
        <f>IFERROR(VLOOKUP($A34,'中間シート (2)'!$M$6:$AR$65,AB$1,FALSE),"")</f>
        <v/>
      </c>
      <c r="AC34" s="216" t="str">
        <f>IFERROR(VLOOKUP($A34,'中間シート (2)'!$M$6:$AR$65,AC$1,FALSE),"")</f>
        <v/>
      </c>
      <c r="AD34" s="216" t="str">
        <f>IFERROR(VLOOKUP($A34,'中間シート (2)'!$M$6:$AR$65,AD$1,FALSE),"")</f>
        <v/>
      </c>
      <c r="AE34" s="216"/>
      <c r="AF34" s="216"/>
      <c r="AG34" s="216"/>
      <c r="AH34" s="228" t="str">
        <f>IFERROR(VLOOKUP($A34,'中間シート (2)'!$M$6:$BC$67,AH$1,FALSE),"")</f>
        <v/>
      </c>
      <c r="AI34" s="228" t="str">
        <f>IFERROR(VLOOKUP($A34,'中間シート (2)'!$M$6:$BC$67,AI$1,FALSE),"")</f>
        <v/>
      </c>
      <c r="AJ34" s="228" t="str">
        <f>IFERROR(VLOOKUP($A34,'中間シート (2)'!$M$6:$BC$67,AJ$1,FALSE),"")</f>
        <v/>
      </c>
      <c r="AK34" s="228" t="str">
        <f>IFERROR(VLOOKUP($A34,'中間シート (2)'!$M$6:$BC$67,AK$1,FALSE),"")</f>
        <v/>
      </c>
      <c r="AL34" s="228" t="str">
        <f>IFERROR(VLOOKUP($A34,'中間シート (2)'!$M$6:$BC$67,AL$1,FALSE),"")</f>
        <v/>
      </c>
      <c r="AM34" s="228" t="str">
        <f>IFERROR(VLOOKUP($A34,'中間シート (2)'!$M$6:$BC$67,AM$1,FALSE),"")</f>
        <v/>
      </c>
      <c r="AN34" s="228" t="str">
        <f>IFERROR(VLOOKUP($A34,'中間シート (2)'!$M$6:$BC$67,AN$1,FALSE),"")</f>
        <v/>
      </c>
      <c r="AO34" s="228" t="str">
        <f>IFERROR(VLOOKUP($A34,'中間シート (2)'!$M$6:$BC$67,AO$1,FALSE),"")</f>
        <v/>
      </c>
      <c r="AR34" s="217"/>
      <c r="AS34" s="217"/>
      <c r="AT34" s="217"/>
      <c r="AU34" s="54">
        <f t="shared" si="5"/>
        <v>41</v>
      </c>
      <c r="AV34" s="54">
        <f t="shared" si="6"/>
        <v>41</v>
      </c>
      <c r="AW34" s="54" t="str">
        <f t="shared" si="59"/>
        <v/>
      </c>
      <c r="AX34" s="54" t="str">
        <f t="shared" si="60"/>
        <v/>
      </c>
      <c r="AY34" s="54" t="str">
        <f t="shared" si="61"/>
        <v/>
      </c>
      <c r="AZ34" s="54" t="str">
        <f t="shared" si="62"/>
        <v/>
      </c>
      <c r="BA34" s="54" t="str">
        <f t="shared" si="63"/>
        <v/>
      </c>
      <c r="BB34" s="54" t="str">
        <f ca="1">IF(AB34="","",IF(COUNTIF(エラー23シート!$G$5:$G$79, OFFSET(I34,IF(H34="",0,-H34+1),0)*100+OFFSET(X34,IF(H34="",0,-H34+1),0)*10+AB34)&gt;0,23,""))</f>
        <v/>
      </c>
      <c r="BC34" s="54" t="str">
        <f t="shared" si="64"/>
        <v/>
      </c>
      <c r="BD34" s="54" t="str">
        <f t="shared" si="65"/>
        <v/>
      </c>
      <c r="BE34" s="54" t="str">
        <f t="shared" si="66"/>
        <v/>
      </c>
      <c r="BF34" s="54" t="str">
        <f t="shared" si="67"/>
        <v/>
      </c>
      <c r="BG34" s="54" t="str">
        <f t="shared" si="68"/>
        <v/>
      </c>
      <c r="BH34" s="54" t="str">
        <f t="shared" si="69"/>
        <v/>
      </c>
      <c r="BI34" s="54" t="str">
        <f t="shared" si="70"/>
        <v/>
      </c>
      <c r="BJ34" s="54" t="str">
        <f t="shared" si="71"/>
        <v/>
      </c>
      <c r="BK34" s="54" t="str">
        <f t="shared" si="72"/>
        <v/>
      </c>
      <c r="BL34" s="54" t="str">
        <f t="shared" si="73"/>
        <v/>
      </c>
      <c r="BM34" s="54" t="str">
        <f t="shared" si="74"/>
        <v/>
      </c>
      <c r="BN34" s="54" t="str">
        <f t="shared" si="75"/>
        <v/>
      </c>
      <c r="BO34" s="54" t="str">
        <f t="shared" si="76"/>
        <v/>
      </c>
      <c r="BP34" s="54" t="str">
        <f t="shared" si="77"/>
        <v/>
      </c>
      <c r="BQ34" s="54" t="str">
        <f t="shared" si="78"/>
        <v/>
      </c>
      <c r="BR34" s="54" t="str">
        <f t="shared" si="79"/>
        <v/>
      </c>
      <c r="BS34" s="218" t="str">
        <f t="shared" si="80"/>
        <v/>
      </c>
      <c r="BT34" s="54" t="str">
        <f t="shared" si="81"/>
        <v/>
      </c>
      <c r="BU34" s="54" t="str">
        <f t="shared" si="82"/>
        <v/>
      </c>
      <c r="BV34" s="54" t="str">
        <f t="shared" si="83"/>
        <v/>
      </c>
      <c r="BW34" s="54" t="str">
        <f t="shared" si="84"/>
        <v/>
      </c>
      <c r="BX34" s="54" t="str">
        <f t="shared" si="85"/>
        <v/>
      </c>
      <c r="BY34" s="54" t="str">
        <f t="shared" si="86"/>
        <v/>
      </c>
      <c r="BZ34" s="54" t="str">
        <f t="shared" si="87"/>
        <v/>
      </c>
      <c r="CA34" s="54" t="str">
        <f t="shared" si="88"/>
        <v/>
      </c>
      <c r="CB34" s="54" t="str">
        <f t="shared" si="89"/>
        <v/>
      </c>
      <c r="CC34" s="54" t="str">
        <f t="shared" si="90"/>
        <v/>
      </c>
      <c r="CD34" s="54" t="str">
        <f t="shared" si="91"/>
        <v/>
      </c>
      <c r="CE34" s="54" t="str">
        <f t="shared" si="92"/>
        <v/>
      </c>
      <c r="CF34" s="54" t="str">
        <f t="shared" si="93"/>
        <v/>
      </c>
      <c r="CG34" s="54" t="str">
        <f t="shared" si="94"/>
        <v/>
      </c>
      <c r="CH34" s="54" t="str">
        <f t="shared" si="95"/>
        <v/>
      </c>
      <c r="CI34" s="54" t="str">
        <f t="shared" si="96"/>
        <v/>
      </c>
      <c r="CJ34" s="54" t="str">
        <f t="shared" si="97"/>
        <v/>
      </c>
      <c r="CK34" s="54" t="str">
        <f t="shared" si="98"/>
        <v/>
      </c>
      <c r="CL34" s="219" t="str">
        <f t="shared" si="99"/>
        <v/>
      </c>
      <c r="CM34" s="54" t="str">
        <f t="shared" si="100"/>
        <v/>
      </c>
      <c r="CN34" s="54" t="str">
        <f t="shared" si="101"/>
        <v/>
      </c>
      <c r="CO34" s="54" t="str">
        <f t="shared" si="102"/>
        <v/>
      </c>
      <c r="CP34" s="54" t="str">
        <f t="shared" si="103"/>
        <v/>
      </c>
      <c r="CQ34" s="54" t="str">
        <f t="shared" si="104"/>
        <v/>
      </c>
      <c r="CR34" s="54" t="str">
        <f t="shared" si="105"/>
        <v/>
      </c>
      <c r="CS34" s="54" t="str">
        <f t="shared" si="106"/>
        <v/>
      </c>
      <c r="CT34" s="54" t="str">
        <f t="shared" si="107"/>
        <v/>
      </c>
      <c r="CU34" s="54" t="str">
        <f t="shared" si="108"/>
        <v/>
      </c>
      <c r="CV34" s="220">
        <f t="shared" si="109"/>
        <v>0</v>
      </c>
      <c r="CW34" s="54" t="str">
        <f t="shared" si="110"/>
        <v/>
      </c>
      <c r="CX34" s="54" t="str">
        <f t="shared" si="111"/>
        <v/>
      </c>
      <c r="CY34" s="54" t="str">
        <f t="shared" si="112"/>
        <v/>
      </c>
      <c r="CZ34" s="54" t="str">
        <f t="shared" si="113"/>
        <v/>
      </c>
      <c r="DA34" s="54" t="str">
        <f t="shared" si="114"/>
        <v/>
      </c>
      <c r="DB34" s="54" t="str">
        <f t="shared" si="115"/>
        <v/>
      </c>
      <c r="DC34" s="54" t="str">
        <f t="shared" si="116"/>
        <v/>
      </c>
      <c r="DD34" s="54" t="str">
        <f t="shared" si="117"/>
        <v/>
      </c>
      <c r="DE34" s="54" t="str">
        <f t="shared" si="118"/>
        <v/>
      </c>
      <c r="DF34" s="54" t="str">
        <f t="shared" si="119"/>
        <v/>
      </c>
      <c r="DG34" s="54" t="str">
        <f t="shared" si="120"/>
        <v/>
      </c>
      <c r="DH34" s="54" t="str">
        <f t="shared" si="121"/>
        <v/>
      </c>
      <c r="DI34" s="54" t="str">
        <f t="shared" si="122"/>
        <v/>
      </c>
      <c r="DJ34" s="54" t="str">
        <f t="shared" si="123"/>
        <v/>
      </c>
      <c r="DK34" s="54" t="str">
        <f t="shared" si="124"/>
        <v/>
      </c>
      <c r="DL34" s="54" t="str">
        <f t="shared" si="125"/>
        <v/>
      </c>
      <c r="DM34" s="54" t="str">
        <f t="shared" si="126"/>
        <v/>
      </c>
      <c r="DN34" s="54" t="str">
        <f t="shared" si="127"/>
        <v/>
      </c>
      <c r="DO34" s="54" t="str">
        <f t="shared" si="128"/>
        <v/>
      </c>
      <c r="DP34" s="54" t="str">
        <f t="shared" si="129"/>
        <v/>
      </c>
      <c r="DQ34" s="54" t="str">
        <f t="shared" si="130"/>
        <v/>
      </c>
      <c r="DR34" s="54" t="str">
        <f t="shared" si="131"/>
        <v/>
      </c>
      <c r="DS34" s="54" t="str">
        <f t="shared" si="132"/>
        <v/>
      </c>
      <c r="DT34" s="54" t="str">
        <f t="shared" si="133"/>
        <v/>
      </c>
      <c r="DU34" s="54" t="str">
        <f t="shared" si="134"/>
        <v/>
      </c>
      <c r="DV34" s="54" t="str">
        <f t="shared" si="135"/>
        <v/>
      </c>
      <c r="DW34" s="54" t="str">
        <f t="shared" si="136"/>
        <v/>
      </c>
      <c r="DX34" s="54" t="str">
        <f t="shared" si="137"/>
        <v/>
      </c>
      <c r="DY34" s="54" t="str">
        <f t="shared" si="138"/>
        <v/>
      </c>
      <c r="DZ34" s="54" t="str">
        <f t="shared" si="139"/>
        <v/>
      </c>
      <c r="EA34" s="54" t="str">
        <f t="shared" si="140"/>
        <v/>
      </c>
      <c r="EB34" s="54" t="str">
        <f t="shared" si="141"/>
        <v/>
      </c>
      <c r="EC34" s="54" t="str">
        <f t="shared" si="142"/>
        <v/>
      </c>
      <c r="ED34" s="54" t="str">
        <f t="shared" si="143"/>
        <v/>
      </c>
      <c r="EE34" s="54" t="str">
        <f t="shared" si="144"/>
        <v/>
      </c>
      <c r="EF34" s="54" t="str">
        <f t="shared" si="145"/>
        <v/>
      </c>
      <c r="EG34" s="54" t="str">
        <f t="shared" si="146"/>
        <v/>
      </c>
      <c r="EH34" s="54" t="str">
        <f t="shared" si="147"/>
        <v/>
      </c>
      <c r="EI34" s="54" t="str">
        <f t="shared" si="148"/>
        <v/>
      </c>
      <c r="EJ34" s="54" t="str">
        <f t="shared" si="149"/>
        <v/>
      </c>
      <c r="EK34" s="54" t="str">
        <f t="shared" si="150"/>
        <v/>
      </c>
      <c r="EL34" s="54" t="str">
        <f t="shared" si="151"/>
        <v/>
      </c>
      <c r="EM34" s="54" t="str">
        <f t="shared" si="152"/>
        <v/>
      </c>
      <c r="EN34" s="54" t="str">
        <f t="shared" si="153"/>
        <v/>
      </c>
      <c r="EO34" s="54" t="str">
        <f t="shared" si="154"/>
        <v/>
      </c>
      <c r="EP34" s="54" t="str">
        <f t="shared" si="155"/>
        <v/>
      </c>
      <c r="EQ34" s="220" t="str">
        <f t="shared" ca="1" si="156"/>
        <v/>
      </c>
      <c r="ER34" s="220" t="str">
        <f t="shared" ca="1" si="157"/>
        <v/>
      </c>
      <c r="ES34" s="54" t="str">
        <f t="shared" ca="1" si="158"/>
        <v/>
      </c>
      <c r="ET34" s="54" t="str">
        <f t="shared" ca="1" si="159"/>
        <v/>
      </c>
      <c r="EU34" s="54" t="str">
        <f t="shared" ca="1" si="160"/>
        <v/>
      </c>
      <c r="EV34" s="54" t="str">
        <f t="shared" ca="1" si="161"/>
        <v/>
      </c>
      <c r="EW34" s="54" t="str">
        <f t="shared" ca="1" si="162"/>
        <v/>
      </c>
      <c r="EX34" s="54" t="str">
        <f t="shared" ca="1" si="163"/>
        <v/>
      </c>
      <c r="EY34" s="54" t="str">
        <f t="shared" ca="1" si="164"/>
        <v/>
      </c>
      <c r="EZ34" s="54" t="str">
        <f t="shared" ca="1" si="165"/>
        <v/>
      </c>
      <c r="FA34" s="54" t="str">
        <f t="shared" ca="1" si="166"/>
        <v/>
      </c>
      <c r="FB34" s="54" t="str">
        <f t="shared" ca="1" si="167"/>
        <v/>
      </c>
      <c r="FC34" s="54" t="str">
        <f t="shared" ca="1" si="168"/>
        <v/>
      </c>
      <c r="FD34" s="220">
        <f t="shared" si="169"/>
        <v>1</v>
      </c>
      <c r="FE34" s="54" t="str">
        <f t="shared" si="170"/>
        <v/>
      </c>
      <c r="FF34" s="54" t="str">
        <f t="shared" si="171"/>
        <v/>
      </c>
      <c r="FG34" s="54" t="str">
        <f t="shared" si="172"/>
        <v/>
      </c>
      <c r="FH34" s="54" t="str">
        <f t="shared" si="173"/>
        <v/>
      </c>
      <c r="FI34" s="220" t="str">
        <f>IF(B34=0,"",COUNTIF(FD$6:FD34,FD34))</f>
        <v/>
      </c>
      <c r="FJ34" s="54" t="str">
        <f t="shared" si="174"/>
        <v/>
      </c>
      <c r="FK34" s="221" t="str">
        <f t="shared" si="175"/>
        <v/>
      </c>
      <c r="FL34" s="54" t="str">
        <f t="shared" si="176"/>
        <v/>
      </c>
      <c r="FM34" s="54" t="str">
        <f t="shared" si="177"/>
        <v/>
      </c>
      <c r="FN34" s="54" t="str">
        <f t="shared" si="178"/>
        <v/>
      </c>
      <c r="FO34" s="54" t="str">
        <f t="shared" si="179"/>
        <v/>
      </c>
    </row>
    <row r="35" spans="1:171" ht="17.25">
      <c r="A35" s="214">
        <v>30</v>
      </c>
      <c r="B35" s="214">
        <f>COUNTIF('中間シート (2)'!M:M,行政集計シート※記入不要です!A35)</f>
        <v>0</v>
      </c>
      <c r="C35" s="222" t="str">
        <f t="shared" si="180"/>
        <v/>
      </c>
      <c r="D35" s="222" t="str">
        <f t="shared" si="181"/>
        <v/>
      </c>
      <c r="E35" s="222" t="str">
        <f t="shared" si="182"/>
        <v/>
      </c>
      <c r="F35" s="223"/>
      <c r="G35" s="216" t="str">
        <f>IFERROR(VLOOKUP($A35,'中間シート (2)'!$M$6:$AR$65,G$1,FALSE),"")</f>
        <v/>
      </c>
      <c r="H35" s="216" t="str">
        <f>IFERROR(VLOOKUP($A35,'中間シート (2)'!$M$6:$AR$65,H$1,FALSE),"")</f>
        <v/>
      </c>
      <c r="I35" s="216" t="str">
        <f>IFERROR(VLOOKUP($A35,'中間シート (2)'!$M$6:$AR$65,I$1,FALSE),"")</f>
        <v/>
      </c>
      <c r="J35" s="216" t="str">
        <f>IFERROR(VLOOKUP($A35,'中間シート (2)'!$M$6:$AR$65,J$1,FALSE),"")</f>
        <v/>
      </c>
      <c r="K35" s="216" t="str">
        <f>IFERROR(VLOOKUP($A35,'中間シート (2)'!$M$6:$AR$65,K$1,FALSE),"")</f>
        <v/>
      </c>
      <c r="L35" s="216" t="str">
        <f>IFERROR(VLOOKUP($A35,'中間シート (2)'!$M$6:$AR$65,L$1,FALSE),"")</f>
        <v/>
      </c>
      <c r="M35" s="216" t="str">
        <f>IFERROR(VLOOKUP($A35,'中間シート (2)'!$M$6:$AR$65,M$1,FALSE),"")</f>
        <v/>
      </c>
      <c r="N35" s="216" t="str">
        <f>IFERROR(VLOOKUP($A35,'中間シート (2)'!$M$6:$AR$65,N$1,FALSE),"")</f>
        <v/>
      </c>
      <c r="O35" s="216" t="str">
        <f>IFERROR(VLOOKUP($A35,'中間シート (2)'!$M$6:$AR$65,O$1,FALSE),"")</f>
        <v/>
      </c>
      <c r="P35" s="216" t="str">
        <f>IFERROR(VLOOKUP($A35,'中間シート (2)'!$M$6:$AR$65,P$1,FALSE),"")</f>
        <v/>
      </c>
      <c r="Q35" s="216" t="str">
        <f>IFERROR(VLOOKUP($A35,'中間シート (2)'!$M$6:$AR$65,Q$1,FALSE),"")</f>
        <v/>
      </c>
      <c r="R35" s="216" t="str">
        <f>IFERROR(VLOOKUP($A35,'中間シート (2)'!$M$6:$AR$65,R$1,FALSE),"")</f>
        <v/>
      </c>
      <c r="S35" s="216" t="str">
        <f>IFERROR(VLOOKUP($A35,'中間シート (2)'!$M$6:$AR$65,S$1,FALSE),"")</f>
        <v/>
      </c>
      <c r="T35" s="216" t="str">
        <f>IFERROR(VLOOKUP($A35,'中間シート (2)'!$M$6:$AR$65,T$1,FALSE),"")</f>
        <v/>
      </c>
      <c r="U35" s="216" t="str">
        <f>IFERROR(VLOOKUP($A35,'中間シート (2)'!$M$6:$AR$65,U$1,FALSE),"")</f>
        <v/>
      </c>
      <c r="V35" s="216"/>
      <c r="W35" s="216" t="str">
        <f>IFERROR(VLOOKUP($A35,'中間シート (2)'!$M$6:$AR$65,W$1,FALSE),"")</f>
        <v/>
      </c>
      <c r="X35" s="216" t="str">
        <f>IFERROR(VLOOKUP($A35,'中間シート (2)'!$M$6:$AR$65,X$1,FALSE),"")</f>
        <v/>
      </c>
      <c r="Y35" s="216" t="str">
        <f>IFERROR(VLOOKUP($A35,'中間シート (2)'!$M$6:$AR$65,Y$1,FALSE),"")</f>
        <v/>
      </c>
      <c r="Z35" s="216" t="str">
        <f>IFERROR(VLOOKUP($A35,'中間シート (2)'!$M$6:$AR$65,Z$1,FALSE),"")</f>
        <v/>
      </c>
      <c r="AA35" s="216" t="str">
        <f>IFERROR(VLOOKUP($A35,'中間シート (2)'!$M$6:$AR$65,AA$1,FALSE),"")</f>
        <v/>
      </c>
      <c r="AB35" s="216" t="str">
        <f>IFERROR(VLOOKUP($A35,'中間シート (2)'!$M$6:$AR$65,AB$1,FALSE),"")</f>
        <v/>
      </c>
      <c r="AC35" s="216" t="str">
        <f>IFERROR(VLOOKUP($A35,'中間シート (2)'!$M$6:$AR$65,AC$1,FALSE),"")</f>
        <v/>
      </c>
      <c r="AD35" s="216" t="str">
        <f>IFERROR(VLOOKUP($A35,'中間シート (2)'!$M$6:$AR$65,AD$1,FALSE),"")</f>
        <v/>
      </c>
      <c r="AE35" s="216"/>
      <c r="AF35" s="216"/>
      <c r="AG35" s="216"/>
      <c r="AH35" s="228" t="str">
        <f>IFERROR(VLOOKUP($A35,'中間シート (2)'!$M$6:$BC$67,AH$1,FALSE),"")</f>
        <v/>
      </c>
      <c r="AI35" s="228" t="str">
        <f>IFERROR(VLOOKUP($A35,'中間シート (2)'!$M$6:$BC$67,AI$1,FALSE),"")</f>
        <v/>
      </c>
      <c r="AJ35" s="228" t="str">
        <f>IFERROR(VLOOKUP($A35,'中間シート (2)'!$M$6:$BC$67,AJ$1,FALSE),"")</f>
        <v/>
      </c>
      <c r="AK35" s="228" t="str">
        <f>IFERROR(VLOOKUP($A35,'中間シート (2)'!$M$6:$BC$67,AK$1,FALSE),"")</f>
        <v/>
      </c>
      <c r="AL35" s="228" t="str">
        <f>IFERROR(VLOOKUP($A35,'中間シート (2)'!$M$6:$BC$67,AL$1,FALSE),"")</f>
        <v/>
      </c>
      <c r="AM35" s="228" t="str">
        <f>IFERROR(VLOOKUP($A35,'中間シート (2)'!$M$6:$BC$67,AM$1,FALSE),"")</f>
        <v/>
      </c>
      <c r="AN35" s="228" t="str">
        <f>IFERROR(VLOOKUP($A35,'中間シート (2)'!$M$6:$BC$67,AN$1,FALSE),"")</f>
        <v/>
      </c>
      <c r="AO35" s="228" t="str">
        <f>IFERROR(VLOOKUP($A35,'中間シート (2)'!$M$6:$BC$67,AO$1,FALSE),"")</f>
        <v/>
      </c>
      <c r="AR35" s="217"/>
      <c r="AS35" s="217"/>
      <c r="AT35" s="217"/>
      <c r="AU35" s="54">
        <f t="shared" si="5"/>
        <v>41</v>
      </c>
      <c r="AV35" s="54">
        <f t="shared" si="6"/>
        <v>41</v>
      </c>
      <c r="AW35" s="54" t="str">
        <f t="shared" si="59"/>
        <v/>
      </c>
      <c r="AX35" s="54" t="str">
        <f t="shared" si="60"/>
        <v/>
      </c>
      <c r="AY35" s="54" t="str">
        <f t="shared" si="61"/>
        <v/>
      </c>
      <c r="AZ35" s="54" t="str">
        <f t="shared" si="62"/>
        <v/>
      </c>
      <c r="BA35" s="54" t="str">
        <f t="shared" si="63"/>
        <v/>
      </c>
      <c r="BB35" s="54" t="str">
        <f ca="1">IF(AB35="","",IF(COUNTIF(エラー23シート!$G$5:$G$79, OFFSET(I35,IF(H35="",0,-H35+1),0)*100+OFFSET(X35,IF(H35="",0,-H35+1),0)*10+AB35)&gt;0,23,""))</f>
        <v/>
      </c>
      <c r="BC35" s="54" t="str">
        <f t="shared" si="64"/>
        <v/>
      </c>
      <c r="BD35" s="54" t="str">
        <f t="shared" si="65"/>
        <v/>
      </c>
      <c r="BE35" s="54" t="str">
        <f t="shared" si="66"/>
        <v/>
      </c>
      <c r="BF35" s="54" t="str">
        <f t="shared" si="67"/>
        <v/>
      </c>
      <c r="BG35" s="54" t="str">
        <f t="shared" si="68"/>
        <v/>
      </c>
      <c r="BH35" s="54" t="str">
        <f t="shared" si="69"/>
        <v/>
      </c>
      <c r="BI35" s="54" t="str">
        <f t="shared" si="70"/>
        <v/>
      </c>
      <c r="BJ35" s="54" t="str">
        <f t="shared" si="71"/>
        <v/>
      </c>
      <c r="BK35" s="54" t="str">
        <f t="shared" si="72"/>
        <v/>
      </c>
      <c r="BL35" s="54" t="str">
        <f t="shared" si="73"/>
        <v/>
      </c>
      <c r="BM35" s="54" t="str">
        <f t="shared" si="74"/>
        <v/>
      </c>
      <c r="BN35" s="54" t="str">
        <f t="shared" si="75"/>
        <v/>
      </c>
      <c r="BO35" s="54" t="str">
        <f t="shared" si="76"/>
        <v/>
      </c>
      <c r="BP35" s="54" t="str">
        <f t="shared" si="77"/>
        <v/>
      </c>
      <c r="BQ35" s="54" t="str">
        <f t="shared" si="78"/>
        <v/>
      </c>
      <c r="BR35" s="54" t="str">
        <f t="shared" si="79"/>
        <v/>
      </c>
      <c r="BS35" s="218" t="str">
        <f t="shared" si="80"/>
        <v/>
      </c>
      <c r="BT35" s="54" t="str">
        <f t="shared" si="81"/>
        <v/>
      </c>
      <c r="BU35" s="54" t="str">
        <f t="shared" si="82"/>
        <v/>
      </c>
      <c r="BV35" s="54" t="str">
        <f t="shared" si="83"/>
        <v/>
      </c>
      <c r="BW35" s="54" t="str">
        <f t="shared" si="84"/>
        <v/>
      </c>
      <c r="BX35" s="54" t="str">
        <f t="shared" si="85"/>
        <v/>
      </c>
      <c r="BY35" s="54" t="str">
        <f t="shared" si="86"/>
        <v/>
      </c>
      <c r="BZ35" s="54" t="str">
        <f t="shared" si="87"/>
        <v/>
      </c>
      <c r="CA35" s="54" t="str">
        <f t="shared" si="88"/>
        <v/>
      </c>
      <c r="CB35" s="54" t="str">
        <f t="shared" si="89"/>
        <v/>
      </c>
      <c r="CC35" s="54" t="str">
        <f t="shared" si="90"/>
        <v/>
      </c>
      <c r="CD35" s="54" t="str">
        <f t="shared" si="91"/>
        <v/>
      </c>
      <c r="CE35" s="54" t="str">
        <f t="shared" si="92"/>
        <v/>
      </c>
      <c r="CF35" s="54" t="str">
        <f t="shared" si="93"/>
        <v/>
      </c>
      <c r="CG35" s="54" t="str">
        <f t="shared" si="94"/>
        <v/>
      </c>
      <c r="CH35" s="54" t="str">
        <f t="shared" si="95"/>
        <v/>
      </c>
      <c r="CI35" s="54" t="str">
        <f t="shared" si="96"/>
        <v/>
      </c>
      <c r="CJ35" s="54" t="str">
        <f t="shared" si="97"/>
        <v/>
      </c>
      <c r="CK35" s="54" t="str">
        <f t="shared" si="98"/>
        <v/>
      </c>
      <c r="CL35" s="219" t="str">
        <f t="shared" si="99"/>
        <v/>
      </c>
      <c r="CM35" s="54" t="str">
        <f t="shared" si="100"/>
        <v/>
      </c>
      <c r="CN35" s="54" t="str">
        <f t="shared" si="101"/>
        <v/>
      </c>
      <c r="CO35" s="54" t="str">
        <f t="shared" si="102"/>
        <v/>
      </c>
      <c r="CP35" s="54" t="str">
        <f t="shared" si="103"/>
        <v/>
      </c>
      <c r="CQ35" s="54" t="str">
        <f t="shared" si="104"/>
        <v/>
      </c>
      <c r="CR35" s="54" t="str">
        <f t="shared" si="105"/>
        <v/>
      </c>
      <c r="CS35" s="54" t="str">
        <f t="shared" si="106"/>
        <v/>
      </c>
      <c r="CT35" s="54" t="str">
        <f t="shared" si="107"/>
        <v/>
      </c>
      <c r="CU35" s="54" t="str">
        <f t="shared" si="108"/>
        <v/>
      </c>
      <c r="CV35" s="220">
        <f t="shared" si="109"/>
        <v>0</v>
      </c>
      <c r="CW35" s="54" t="str">
        <f t="shared" si="110"/>
        <v/>
      </c>
      <c r="CX35" s="54" t="str">
        <f t="shared" si="111"/>
        <v/>
      </c>
      <c r="CY35" s="54" t="str">
        <f t="shared" si="112"/>
        <v/>
      </c>
      <c r="CZ35" s="54" t="str">
        <f t="shared" si="113"/>
        <v/>
      </c>
      <c r="DA35" s="54" t="str">
        <f t="shared" si="114"/>
        <v/>
      </c>
      <c r="DB35" s="54" t="str">
        <f t="shared" si="115"/>
        <v/>
      </c>
      <c r="DC35" s="54" t="str">
        <f t="shared" si="116"/>
        <v/>
      </c>
      <c r="DD35" s="54" t="str">
        <f t="shared" si="117"/>
        <v/>
      </c>
      <c r="DE35" s="54" t="str">
        <f t="shared" si="118"/>
        <v/>
      </c>
      <c r="DF35" s="54" t="str">
        <f t="shared" si="119"/>
        <v/>
      </c>
      <c r="DG35" s="54" t="str">
        <f t="shared" si="120"/>
        <v/>
      </c>
      <c r="DH35" s="54" t="str">
        <f t="shared" si="121"/>
        <v/>
      </c>
      <c r="DI35" s="54" t="str">
        <f t="shared" si="122"/>
        <v/>
      </c>
      <c r="DJ35" s="54" t="str">
        <f t="shared" si="123"/>
        <v/>
      </c>
      <c r="DK35" s="54" t="str">
        <f t="shared" si="124"/>
        <v/>
      </c>
      <c r="DL35" s="54" t="str">
        <f t="shared" si="125"/>
        <v/>
      </c>
      <c r="DM35" s="54" t="str">
        <f t="shared" si="126"/>
        <v/>
      </c>
      <c r="DN35" s="54" t="str">
        <f t="shared" si="127"/>
        <v/>
      </c>
      <c r="DO35" s="54" t="str">
        <f t="shared" si="128"/>
        <v/>
      </c>
      <c r="DP35" s="54" t="str">
        <f t="shared" si="129"/>
        <v/>
      </c>
      <c r="DQ35" s="54" t="str">
        <f t="shared" si="130"/>
        <v/>
      </c>
      <c r="DR35" s="54" t="str">
        <f t="shared" si="131"/>
        <v/>
      </c>
      <c r="DS35" s="54" t="str">
        <f t="shared" si="132"/>
        <v/>
      </c>
      <c r="DT35" s="54" t="str">
        <f t="shared" si="133"/>
        <v/>
      </c>
      <c r="DU35" s="54" t="str">
        <f t="shared" si="134"/>
        <v/>
      </c>
      <c r="DV35" s="54" t="str">
        <f t="shared" si="135"/>
        <v/>
      </c>
      <c r="DW35" s="54" t="str">
        <f t="shared" si="136"/>
        <v/>
      </c>
      <c r="DX35" s="54" t="str">
        <f t="shared" si="137"/>
        <v/>
      </c>
      <c r="DY35" s="54" t="str">
        <f t="shared" si="138"/>
        <v/>
      </c>
      <c r="DZ35" s="54" t="str">
        <f t="shared" si="139"/>
        <v/>
      </c>
      <c r="EA35" s="54" t="str">
        <f t="shared" si="140"/>
        <v/>
      </c>
      <c r="EB35" s="54" t="str">
        <f t="shared" si="141"/>
        <v/>
      </c>
      <c r="EC35" s="54" t="str">
        <f t="shared" si="142"/>
        <v/>
      </c>
      <c r="ED35" s="54" t="str">
        <f t="shared" si="143"/>
        <v/>
      </c>
      <c r="EE35" s="54" t="str">
        <f t="shared" si="144"/>
        <v/>
      </c>
      <c r="EF35" s="54" t="str">
        <f t="shared" si="145"/>
        <v/>
      </c>
      <c r="EG35" s="54" t="str">
        <f t="shared" si="146"/>
        <v/>
      </c>
      <c r="EH35" s="54" t="str">
        <f t="shared" si="147"/>
        <v/>
      </c>
      <c r="EI35" s="54" t="str">
        <f t="shared" si="148"/>
        <v/>
      </c>
      <c r="EJ35" s="54" t="str">
        <f t="shared" si="149"/>
        <v/>
      </c>
      <c r="EK35" s="54" t="str">
        <f t="shared" si="150"/>
        <v/>
      </c>
      <c r="EL35" s="54" t="str">
        <f t="shared" si="151"/>
        <v/>
      </c>
      <c r="EM35" s="54" t="str">
        <f t="shared" si="152"/>
        <v/>
      </c>
      <c r="EN35" s="54" t="str">
        <f t="shared" si="153"/>
        <v/>
      </c>
      <c r="EO35" s="54" t="str">
        <f t="shared" si="154"/>
        <v/>
      </c>
      <c r="EP35" s="54" t="str">
        <f t="shared" si="155"/>
        <v/>
      </c>
      <c r="EQ35" s="220" t="str">
        <f t="shared" ca="1" si="156"/>
        <v/>
      </c>
      <c r="ER35" s="220" t="str">
        <f t="shared" ca="1" si="157"/>
        <v/>
      </c>
      <c r="ES35" s="54" t="str">
        <f t="shared" ca="1" si="158"/>
        <v/>
      </c>
      <c r="ET35" s="54" t="str">
        <f t="shared" ca="1" si="159"/>
        <v/>
      </c>
      <c r="EU35" s="54" t="str">
        <f t="shared" ca="1" si="160"/>
        <v/>
      </c>
      <c r="EV35" s="54" t="str">
        <f t="shared" ca="1" si="161"/>
        <v/>
      </c>
      <c r="EW35" s="54" t="str">
        <f t="shared" ca="1" si="162"/>
        <v/>
      </c>
      <c r="EX35" s="54" t="str">
        <f t="shared" ca="1" si="163"/>
        <v/>
      </c>
      <c r="EY35" s="54" t="str">
        <f t="shared" ca="1" si="164"/>
        <v/>
      </c>
      <c r="EZ35" s="54" t="str">
        <f t="shared" ca="1" si="165"/>
        <v/>
      </c>
      <c r="FA35" s="54" t="str">
        <f t="shared" ca="1" si="166"/>
        <v/>
      </c>
      <c r="FB35" s="54" t="str">
        <f t="shared" ca="1" si="167"/>
        <v/>
      </c>
      <c r="FC35" s="54" t="str">
        <f t="shared" ca="1" si="168"/>
        <v/>
      </c>
      <c r="FD35" s="220">
        <f t="shared" si="169"/>
        <v>1</v>
      </c>
      <c r="FE35" s="54" t="str">
        <f t="shared" si="170"/>
        <v/>
      </c>
      <c r="FF35" s="54" t="str">
        <f t="shared" si="171"/>
        <v/>
      </c>
      <c r="FG35" s="54" t="str">
        <f t="shared" si="172"/>
        <v/>
      </c>
      <c r="FH35" s="54" t="str">
        <f t="shared" si="173"/>
        <v/>
      </c>
      <c r="FI35" s="220" t="str">
        <f>IF(B35=0,"",COUNTIF(FD$6:FD35,FD35))</f>
        <v/>
      </c>
      <c r="FJ35" s="54" t="str">
        <f t="shared" si="174"/>
        <v/>
      </c>
      <c r="FK35" s="221" t="str">
        <f t="shared" si="175"/>
        <v/>
      </c>
      <c r="FL35" s="54" t="str">
        <f t="shared" si="176"/>
        <v/>
      </c>
      <c r="FM35" s="54" t="str">
        <f t="shared" si="177"/>
        <v/>
      </c>
      <c r="FN35" s="54" t="str">
        <f t="shared" si="178"/>
        <v/>
      </c>
      <c r="FO35" s="54" t="str">
        <f t="shared" si="179"/>
        <v/>
      </c>
    </row>
    <row r="36" spans="1:171" ht="17.25">
      <c r="A36" s="214">
        <v>31</v>
      </c>
      <c r="B36" s="214">
        <f>COUNTIF('中間シート (2)'!M:M,行政集計シート※記入不要です!A36)</f>
        <v>0</v>
      </c>
      <c r="C36" s="222" t="str">
        <f t="shared" si="180"/>
        <v/>
      </c>
      <c r="D36" s="222" t="str">
        <f t="shared" si="181"/>
        <v/>
      </c>
      <c r="E36" s="222" t="str">
        <f t="shared" si="182"/>
        <v/>
      </c>
      <c r="F36" s="223"/>
      <c r="G36" s="216" t="str">
        <f>IFERROR(VLOOKUP($A36,'中間シート (2)'!$M$6:$AR$65,G$1,FALSE),"")</f>
        <v/>
      </c>
      <c r="H36" s="216" t="str">
        <f>IFERROR(VLOOKUP($A36,'中間シート (2)'!$M$6:$AR$65,H$1,FALSE),"")</f>
        <v/>
      </c>
      <c r="I36" s="216" t="str">
        <f>IFERROR(VLOOKUP($A36,'中間シート (2)'!$M$6:$AR$65,I$1,FALSE),"")</f>
        <v/>
      </c>
      <c r="J36" s="216" t="str">
        <f>IFERROR(VLOOKUP($A36,'中間シート (2)'!$M$6:$AR$65,J$1,FALSE),"")</f>
        <v/>
      </c>
      <c r="K36" s="216" t="str">
        <f>IFERROR(VLOOKUP($A36,'中間シート (2)'!$M$6:$AR$65,K$1,FALSE),"")</f>
        <v/>
      </c>
      <c r="L36" s="216" t="str">
        <f>IFERROR(VLOOKUP($A36,'中間シート (2)'!$M$6:$AR$65,L$1,FALSE),"")</f>
        <v/>
      </c>
      <c r="M36" s="216" t="str">
        <f>IFERROR(VLOOKUP($A36,'中間シート (2)'!$M$6:$AR$65,M$1,FALSE),"")</f>
        <v/>
      </c>
      <c r="N36" s="216" t="str">
        <f>IFERROR(VLOOKUP($A36,'中間シート (2)'!$M$6:$AR$65,N$1,FALSE),"")</f>
        <v/>
      </c>
      <c r="O36" s="216" t="str">
        <f>IFERROR(VLOOKUP($A36,'中間シート (2)'!$M$6:$AR$65,O$1,FALSE),"")</f>
        <v/>
      </c>
      <c r="P36" s="216" t="str">
        <f>IFERROR(VLOOKUP($A36,'中間シート (2)'!$M$6:$AR$65,P$1,FALSE),"")</f>
        <v/>
      </c>
      <c r="Q36" s="216" t="str">
        <f>IFERROR(VLOOKUP($A36,'中間シート (2)'!$M$6:$AR$65,Q$1,FALSE),"")</f>
        <v/>
      </c>
      <c r="R36" s="216" t="str">
        <f>IFERROR(VLOOKUP($A36,'中間シート (2)'!$M$6:$AR$65,R$1,FALSE),"")</f>
        <v/>
      </c>
      <c r="S36" s="216" t="str">
        <f>IFERROR(VLOOKUP($A36,'中間シート (2)'!$M$6:$AR$65,S$1,FALSE),"")</f>
        <v/>
      </c>
      <c r="T36" s="216" t="str">
        <f>IFERROR(VLOOKUP($A36,'中間シート (2)'!$M$6:$AR$65,T$1,FALSE),"")</f>
        <v/>
      </c>
      <c r="U36" s="216" t="str">
        <f>IFERROR(VLOOKUP($A36,'中間シート (2)'!$M$6:$AR$65,U$1,FALSE),"")</f>
        <v/>
      </c>
      <c r="V36" s="216"/>
      <c r="W36" s="216" t="str">
        <f>IFERROR(VLOOKUP($A36,'中間シート (2)'!$M$6:$AR$65,W$1,FALSE),"")</f>
        <v/>
      </c>
      <c r="X36" s="216" t="str">
        <f>IFERROR(VLOOKUP($A36,'中間シート (2)'!$M$6:$AR$65,X$1,FALSE),"")</f>
        <v/>
      </c>
      <c r="Y36" s="216" t="str">
        <f>IFERROR(VLOOKUP($A36,'中間シート (2)'!$M$6:$AR$65,Y$1,FALSE),"")</f>
        <v/>
      </c>
      <c r="Z36" s="216" t="str">
        <f>IFERROR(VLOOKUP($A36,'中間シート (2)'!$M$6:$AR$65,Z$1,FALSE),"")</f>
        <v/>
      </c>
      <c r="AA36" s="216" t="str">
        <f>IFERROR(VLOOKUP($A36,'中間シート (2)'!$M$6:$AR$65,AA$1,FALSE),"")</f>
        <v/>
      </c>
      <c r="AB36" s="216" t="str">
        <f>IFERROR(VLOOKUP($A36,'中間シート (2)'!$M$6:$AR$65,AB$1,FALSE),"")</f>
        <v/>
      </c>
      <c r="AC36" s="216" t="str">
        <f>IFERROR(VLOOKUP($A36,'中間シート (2)'!$M$6:$AR$65,AC$1,FALSE),"")</f>
        <v/>
      </c>
      <c r="AD36" s="216" t="str">
        <f>IFERROR(VLOOKUP($A36,'中間シート (2)'!$M$6:$AR$65,AD$1,FALSE),"")</f>
        <v/>
      </c>
      <c r="AE36" s="216"/>
      <c r="AF36" s="216"/>
      <c r="AG36" s="216"/>
      <c r="AH36" s="228" t="str">
        <f>IFERROR(VLOOKUP($A36,'中間シート (2)'!$M$6:$BC$67,AH$1,FALSE),"")</f>
        <v/>
      </c>
      <c r="AI36" s="228" t="str">
        <f>IFERROR(VLOOKUP($A36,'中間シート (2)'!$M$6:$BC$67,AI$1,FALSE),"")</f>
        <v/>
      </c>
      <c r="AJ36" s="228" t="str">
        <f>IFERROR(VLOOKUP($A36,'中間シート (2)'!$M$6:$BC$67,AJ$1,FALSE),"")</f>
        <v/>
      </c>
      <c r="AK36" s="228" t="str">
        <f>IFERROR(VLOOKUP($A36,'中間シート (2)'!$M$6:$BC$67,AK$1,FALSE),"")</f>
        <v/>
      </c>
      <c r="AL36" s="228" t="str">
        <f>IFERROR(VLOOKUP($A36,'中間シート (2)'!$M$6:$BC$67,AL$1,FALSE),"")</f>
        <v/>
      </c>
      <c r="AM36" s="228" t="str">
        <f>IFERROR(VLOOKUP($A36,'中間シート (2)'!$M$6:$BC$67,AM$1,FALSE),"")</f>
        <v/>
      </c>
      <c r="AN36" s="228" t="str">
        <f>IFERROR(VLOOKUP($A36,'中間シート (2)'!$M$6:$BC$67,AN$1,FALSE),"")</f>
        <v/>
      </c>
      <c r="AO36" s="228" t="str">
        <f>IFERROR(VLOOKUP($A36,'中間シート (2)'!$M$6:$BC$67,AO$1,FALSE),"")</f>
        <v/>
      </c>
      <c r="AR36" s="217"/>
      <c r="AS36" s="217"/>
      <c r="AT36" s="217"/>
      <c r="AU36" s="54">
        <f t="shared" si="5"/>
        <v>41</v>
      </c>
      <c r="AV36" s="54">
        <f t="shared" si="6"/>
        <v>41</v>
      </c>
      <c r="AW36" s="54" t="str">
        <f t="shared" si="59"/>
        <v/>
      </c>
      <c r="AX36" s="54" t="str">
        <f t="shared" si="60"/>
        <v/>
      </c>
      <c r="AY36" s="54" t="str">
        <f t="shared" si="61"/>
        <v/>
      </c>
      <c r="AZ36" s="54" t="str">
        <f t="shared" si="62"/>
        <v/>
      </c>
      <c r="BA36" s="54" t="str">
        <f t="shared" si="63"/>
        <v/>
      </c>
      <c r="BB36" s="54" t="str">
        <f ca="1">IF(AB36="","",IF(COUNTIF(エラー23シート!$G$5:$G$79, OFFSET(I36,IF(H36="",0,-H36+1),0)*100+OFFSET(X36,IF(H36="",0,-H36+1),0)*10+AB36)&gt;0,23,""))</f>
        <v/>
      </c>
      <c r="BC36" s="54" t="str">
        <f t="shared" si="64"/>
        <v/>
      </c>
      <c r="BD36" s="54" t="str">
        <f t="shared" si="65"/>
        <v/>
      </c>
      <c r="BE36" s="54" t="str">
        <f t="shared" si="66"/>
        <v/>
      </c>
      <c r="BF36" s="54" t="str">
        <f t="shared" si="67"/>
        <v/>
      </c>
      <c r="BG36" s="54" t="str">
        <f t="shared" si="68"/>
        <v/>
      </c>
      <c r="BH36" s="54" t="str">
        <f t="shared" si="69"/>
        <v/>
      </c>
      <c r="BI36" s="54" t="str">
        <f t="shared" si="70"/>
        <v/>
      </c>
      <c r="BJ36" s="54" t="str">
        <f t="shared" si="71"/>
        <v/>
      </c>
      <c r="BK36" s="54" t="str">
        <f t="shared" si="72"/>
        <v/>
      </c>
      <c r="BL36" s="54" t="str">
        <f t="shared" si="73"/>
        <v/>
      </c>
      <c r="BM36" s="54" t="str">
        <f t="shared" si="74"/>
        <v/>
      </c>
      <c r="BN36" s="54" t="str">
        <f t="shared" si="75"/>
        <v/>
      </c>
      <c r="BO36" s="54" t="str">
        <f t="shared" si="76"/>
        <v/>
      </c>
      <c r="BP36" s="54" t="str">
        <f t="shared" si="77"/>
        <v/>
      </c>
      <c r="BQ36" s="54" t="str">
        <f t="shared" si="78"/>
        <v/>
      </c>
      <c r="BR36" s="54" t="str">
        <f t="shared" si="79"/>
        <v/>
      </c>
      <c r="BS36" s="218" t="str">
        <f t="shared" si="80"/>
        <v/>
      </c>
      <c r="BT36" s="54" t="str">
        <f t="shared" si="81"/>
        <v/>
      </c>
      <c r="BU36" s="54" t="str">
        <f t="shared" si="82"/>
        <v/>
      </c>
      <c r="BV36" s="54" t="str">
        <f t="shared" si="83"/>
        <v/>
      </c>
      <c r="BW36" s="54" t="str">
        <f t="shared" si="84"/>
        <v/>
      </c>
      <c r="BX36" s="54" t="str">
        <f t="shared" si="85"/>
        <v/>
      </c>
      <c r="BY36" s="54" t="str">
        <f t="shared" si="86"/>
        <v/>
      </c>
      <c r="BZ36" s="54" t="str">
        <f t="shared" si="87"/>
        <v/>
      </c>
      <c r="CA36" s="54" t="str">
        <f t="shared" si="88"/>
        <v/>
      </c>
      <c r="CB36" s="54" t="str">
        <f t="shared" si="89"/>
        <v/>
      </c>
      <c r="CC36" s="54" t="str">
        <f t="shared" si="90"/>
        <v/>
      </c>
      <c r="CD36" s="54" t="str">
        <f t="shared" si="91"/>
        <v/>
      </c>
      <c r="CE36" s="54" t="str">
        <f t="shared" si="92"/>
        <v/>
      </c>
      <c r="CF36" s="54" t="str">
        <f t="shared" si="93"/>
        <v/>
      </c>
      <c r="CG36" s="54" t="str">
        <f t="shared" si="94"/>
        <v/>
      </c>
      <c r="CH36" s="54" t="str">
        <f t="shared" si="95"/>
        <v/>
      </c>
      <c r="CI36" s="54" t="str">
        <f t="shared" si="96"/>
        <v/>
      </c>
      <c r="CJ36" s="54" t="str">
        <f t="shared" si="97"/>
        <v/>
      </c>
      <c r="CK36" s="54" t="str">
        <f t="shared" si="98"/>
        <v/>
      </c>
      <c r="CL36" s="219" t="str">
        <f t="shared" si="99"/>
        <v/>
      </c>
      <c r="CM36" s="54" t="str">
        <f t="shared" si="100"/>
        <v/>
      </c>
      <c r="CN36" s="54" t="str">
        <f t="shared" si="101"/>
        <v/>
      </c>
      <c r="CO36" s="54" t="str">
        <f t="shared" si="102"/>
        <v/>
      </c>
      <c r="CP36" s="54" t="str">
        <f t="shared" si="103"/>
        <v/>
      </c>
      <c r="CQ36" s="54" t="str">
        <f t="shared" si="104"/>
        <v/>
      </c>
      <c r="CR36" s="54" t="str">
        <f t="shared" si="105"/>
        <v/>
      </c>
      <c r="CS36" s="54" t="str">
        <f t="shared" si="106"/>
        <v/>
      </c>
      <c r="CT36" s="54" t="str">
        <f t="shared" si="107"/>
        <v/>
      </c>
      <c r="CU36" s="54" t="str">
        <f t="shared" si="108"/>
        <v/>
      </c>
      <c r="CV36" s="220">
        <f t="shared" si="109"/>
        <v>0</v>
      </c>
      <c r="CW36" s="54" t="str">
        <f t="shared" si="110"/>
        <v/>
      </c>
      <c r="CX36" s="54" t="str">
        <f t="shared" si="111"/>
        <v/>
      </c>
      <c r="CY36" s="54" t="str">
        <f t="shared" si="112"/>
        <v/>
      </c>
      <c r="CZ36" s="54" t="str">
        <f t="shared" si="113"/>
        <v/>
      </c>
      <c r="DA36" s="54" t="str">
        <f t="shared" si="114"/>
        <v/>
      </c>
      <c r="DB36" s="54" t="str">
        <f t="shared" si="115"/>
        <v/>
      </c>
      <c r="DC36" s="54" t="str">
        <f t="shared" si="116"/>
        <v/>
      </c>
      <c r="DD36" s="54" t="str">
        <f t="shared" si="117"/>
        <v/>
      </c>
      <c r="DE36" s="54" t="str">
        <f t="shared" si="118"/>
        <v/>
      </c>
      <c r="DF36" s="54" t="str">
        <f t="shared" si="119"/>
        <v/>
      </c>
      <c r="DG36" s="54" t="str">
        <f t="shared" si="120"/>
        <v/>
      </c>
      <c r="DH36" s="54" t="str">
        <f t="shared" si="121"/>
        <v/>
      </c>
      <c r="DI36" s="54" t="str">
        <f t="shared" si="122"/>
        <v/>
      </c>
      <c r="DJ36" s="54" t="str">
        <f t="shared" si="123"/>
        <v/>
      </c>
      <c r="DK36" s="54" t="str">
        <f t="shared" si="124"/>
        <v/>
      </c>
      <c r="DL36" s="54" t="str">
        <f t="shared" si="125"/>
        <v/>
      </c>
      <c r="DM36" s="54" t="str">
        <f t="shared" si="126"/>
        <v/>
      </c>
      <c r="DN36" s="54" t="str">
        <f t="shared" si="127"/>
        <v/>
      </c>
      <c r="DO36" s="54" t="str">
        <f t="shared" si="128"/>
        <v/>
      </c>
      <c r="DP36" s="54" t="str">
        <f t="shared" si="129"/>
        <v/>
      </c>
      <c r="DQ36" s="54" t="str">
        <f t="shared" si="130"/>
        <v/>
      </c>
      <c r="DR36" s="54" t="str">
        <f t="shared" si="131"/>
        <v/>
      </c>
      <c r="DS36" s="54" t="str">
        <f t="shared" si="132"/>
        <v/>
      </c>
      <c r="DT36" s="54" t="str">
        <f t="shared" si="133"/>
        <v/>
      </c>
      <c r="DU36" s="54" t="str">
        <f t="shared" si="134"/>
        <v/>
      </c>
      <c r="DV36" s="54" t="str">
        <f t="shared" si="135"/>
        <v/>
      </c>
      <c r="DW36" s="54" t="str">
        <f t="shared" si="136"/>
        <v/>
      </c>
      <c r="DX36" s="54" t="str">
        <f t="shared" si="137"/>
        <v/>
      </c>
      <c r="DY36" s="54" t="str">
        <f t="shared" si="138"/>
        <v/>
      </c>
      <c r="DZ36" s="54" t="str">
        <f t="shared" si="139"/>
        <v/>
      </c>
      <c r="EA36" s="54" t="str">
        <f t="shared" si="140"/>
        <v/>
      </c>
      <c r="EB36" s="54" t="str">
        <f t="shared" si="141"/>
        <v/>
      </c>
      <c r="EC36" s="54" t="str">
        <f t="shared" si="142"/>
        <v/>
      </c>
      <c r="ED36" s="54" t="str">
        <f t="shared" si="143"/>
        <v/>
      </c>
      <c r="EE36" s="54" t="str">
        <f t="shared" si="144"/>
        <v/>
      </c>
      <c r="EF36" s="54" t="str">
        <f t="shared" si="145"/>
        <v/>
      </c>
      <c r="EG36" s="54" t="str">
        <f t="shared" si="146"/>
        <v/>
      </c>
      <c r="EH36" s="54" t="str">
        <f t="shared" si="147"/>
        <v/>
      </c>
      <c r="EI36" s="54" t="str">
        <f t="shared" si="148"/>
        <v/>
      </c>
      <c r="EJ36" s="54" t="str">
        <f t="shared" si="149"/>
        <v/>
      </c>
      <c r="EK36" s="54" t="str">
        <f t="shared" si="150"/>
        <v/>
      </c>
      <c r="EL36" s="54" t="str">
        <f t="shared" si="151"/>
        <v/>
      </c>
      <c r="EM36" s="54" t="str">
        <f t="shared" si="152"/>
        <v/>
      </c>
      <c r="EN36" s="54" t="str">
        <f t="shared" si="153"/>
        <v/>
      </c>
      <c r="EO36" s="54" t="str">
        <f t="shared" si="154"/>
        <v/>
      </c>
      <c r="EP36" s="54" t="str">
        <f t="shared" si="155"/>
        <v/>
      </c>
      <c r="EQ36" s="220" t="str">
        <f t="shared" ca="1" si="156"/>
        <v/>
      </c>
      <c r="ER36" s="220" t="str">
        <f t="shared" ca="1" si="157"/>
        <v/>
      </c>
      <c r="ES36" s="54" t="str">
        <f t="shared" ca="1" si="158"/>
        <v/>
      </c>
      <c r="ET36" s="54" t="str">
        <f t="shared" ca="1" si="159"/>
        <v/>
      </c>
      <c r="EU36" s="54" t="str">
        <f t="shared" ca="1" si="160"/>
        <v/>
      </c>
      <c r="EV36" s="54" t="str">
        <f t="shared" ca="1" si="161"/>
        <v/>
      </c>
      <c r="EW36" s="54" t="str">
        <f t="shared" ca="1" si="162"/>
        <v/>
      </c>
      <c r="EX36" s="54" t="str">
        <f t="shared" ca="1" si="163"/>
        <v/>
      </c>
      <c r="EY36" s="54" t="str">
        <f t="shared" ca="1" si="164"/>
        <v/>
      </c>
      <c r="EZ36" s="54" t="str">
        <f t="shared" ca="1" si="165"/>
        <v/>
      </c>
      <c r="FA36" s="54" t="str">
        <f t="shared" ca="1" si="166"/>
        <v/>
      </c>
      <c r="FB36" s="54" t="str">
        <f t="shared" ca="1" si="167"/>
        <v/>
      </c>
      <c r="FC36" s="54" t="str">
        <f t="shared" ca="1" si="168"/>
        <v/>
      </c>
      <c r="FD36" s="220">
        <f t="shared" si="169"/>
        <v>1</v>
      </c>
      <c r="FE36" s="54" t="str">
        <f t="shared" si="170"/>
        <v/>
      </c>
      <c r="FF36" s="54" t="str">
        <f t="shared" si="171"/>
        <v/>
      </c>
      <c r="FG36" s="54" t="str">
        <f t="shared" si="172"/>
        <v/>
      </c>
      <c r="FH36" s="54" t="str">
        <f t="shared" si="173"/>
        <v/>
      </c>
      <c r="FI36" s="220" t="str">
        <f>IF(B36=0,"",COUNTIF(FD$6:FD36,FD36))</f>
        <v/>
      </c>
      <c r="FJ36" s="54" t="str">
        <f t="shared" si="174"/>
        <v/>
      </c>
      <c r="FK36" s="221" t="str">
        <f t="shared" si="175"/>
        <v/>
      </c>
      <c r="FL36" s="54" t="str">
        <f t="shared" si="176"/>
        <v/>
      </c>
      <c r="FM36" s="54" t="str">
        <f t="shared" si="177"/>
        <v/>
      </c>
      <c r="FN36" s="54" t="str">
        <f t="shared" si="178"/>
        <v/>
      </c>
      <c r="FO36" s="54" t="str">
        <f t="shared" si="179"/>
        <v/>
      </c>
    </row>
    <row r="37" spans="1:171" ht="17.25">
      <c r="A37" s="214">
        <v>32</v>
      </c>
      <c r="B37" s="214">
        <f>COUNTIF('中間シート (2)'!M:M,行政集計シート※記入不要です!A37)</f>
        <v>0</v>
      </c>
      <c r="C37" s="222" t="str">
        <f t="shared" si="180"/>
        <v/>
      </c>
      <c r="D37" s="222" t="str">
        <f t="shared" si="181"/>
        <v/>
      </c>
      <c r="E37" s="222" t="str">
        <f t="shared" si="182"/>
        <v/>
      </c>
      <c r="F37" s="223"/>
      <c r="G37" s="216" t="str">
        <f>IFERROR(VLOOKUP($A37,'中間シート (2)'!$M$6:$AR$65,G$1,FALSE),"")</f>
        <v/>
      </c>
      <c r="H37" s="216" t="str">
        <f>IFERROR(VLOOKUP($A37,'中間シート (2)'!$M$6:$AR$65,H$1,FALSE),"")</f>
        <v/>
      </c>
      <c r="I37" s="216" t="str">
        <f>IFERROR(VLOOKUP($A37,'中間シート (2)'!$M$6:$AR$65,I$1,FALSE),"")</f>
        <v/>
      </c>
      <c r="J37" s="216" t="str">
        <f>IFERROR(VLOOKUP($A37,'中間シート (2)'!$M$6:$AR$65,J$1,FALSE),"")</f>
        <v/>
      </c>
      <c r="K37" s="216" t="str">
        <f>IFERROR(VLOOKUP($A37,'中間シート (2)'!$M$6:$AR$65,K$1,FALSE),"")</f>
        <v/>
      </c>
      <c r="L37" s="216" t="str">
        <f>IFERROR(VLOOKUP($A37,'中間シート (2)'!$M$6:$AR$65,L$1,FALSE),"")</f>
        <v/>
      </c>
      <c r="M37" s="216" t="str">
        <f>IFERROR(VLOOKUP($A37,'中間シート (2)'!$M$6:$AR$65,M$1,FALSE),"")</f>
        <v/>
      </c>
      <c r="N37" s="216" t="str">
        <f>IFERROR(VLOOKUP($A37,'中間シート (2)'!$M$6:$AR$65,N$1,FALSE),"")</f>
        <v/>
      </c>
      <c r="O37" s="216" t="str">
        <f>IFERROR(VLOOKUP($A37,'中間シート (2)'!$M$6:$AR$65,O$1,FALSE),"")</f>
        <v/>
      </c>
      <c r="P37" s="216" t="str">
        <f>IFERROR(VLOOKUP($A37,'中間シート (2)'!$M$6:$AR$65,P$1,FALSE),"")</f>
        <v/>
      </c>
      <c r="Q37" s="216" t="str">
        <f>IFERROR(VLOOKUP($A37,'中間シート (2)'!$M$6:$AR$65,Q$1,FALSE),"")</f>
        <v/>
      </c>
      <c r="R37" s="216" t="str">
        <f>IFERROR(VLOOKUP($A37,'中間シート (2)'!$M$6:$AR$65,R$1,FALSE),"")</f>
        <v/>
      </c>
      <c r="S37" s="216" t="str">
        <f>IFERROR(VLOOKUP($A37,'中間シート (2)'!$M$6:$AR$65,S$1,FALSE),"")</f>
        <v/>
      </c>
      <c r="T37" s="216" t="str">
        <f>IFERROR(VLOOKUP($A37,'中間シート (2)'!$M$6:$AR$65,T$1,FALSE),"")</f>
        <v/>
      </c>
      <c r="U37" s="216" t="str">
        <f>IFERROR(VLOOKUP($A37,'中間シート (2)'!$M$6:$AR$65,U$1,FALSE),"")</f>
        <v/>
      </c>
      <c r="V37" s="216"/>
      <c r="W37" s="216" t="str">
        <f>IFERROR(VLOOKUP($A37,'中間シート (2)'!$M$6:$AR$65,W$1,FALSE),"")</f>
        <v/>
      </c>
      <c r="X37" s="216" t="str">
        <f>IFERROR(VLOOKUP($A37,'中間シート (2)'!$M$6:$AR$65,X$1,FALSE),"")</f>
        <v/>
      </c>
      <c r="Y37" s="216" t="str">
        <f>IFERROR(VLOOKUP($A37,'中間シート (2)'!$M$6:$AR$65,Y$1,FALSE),"")</f>
        <v/>
      </c>
      <c r="Z37" s="216" t="str">
        <f>IFERROR(VLOOKUP($A37,'中間シート (2)'!$M$6:$AR$65,Z$1,FALSE),"")</f>
        <v/>
      </c>
      <c r="AA37" s="216" t="str">
        <f>IFERROR(VLOOKUP($A37,'中間シート (2)'!$M$6:$AR$65,AA$1,FALSE),"")</f>
        <v/>
      </c>
      <c r="AB37" s="216" t="str">
        <f>IFERROR(VLOOKUP($A37,'中間シート (2)'!$M$6:$AR$65,AB$1,FALSE),"")</f>
        <v/>
      </c>
      <c r="AC37" s="216" t="str">
        <f>IFERROR(VLOOKUP($A37,'中間シート (2)'!$M$6:$AR$65,AC$1,FALSE),"")</f>
        <v/>
      </c>
      <c r="AD37" s="216" t="str">
        <f>IFERROR(VLOOKUP($A37,'中間シート (2)'!$M$6:$AR$65,AD$1,FALSE),"")</f>
        <v/>
      </c>
      <c r="AE37" s="216"/>
      <c r="AF37" s="216"/>
      <c r="AG37" s="216"/>
      <c r="AH37" s="228" t="str">
        <f>IFERROR(VLOOKUP($A37,'中間シート (2)'!$M$6:$BC$67,AH$1,FALSE),"")</f>
        <v/>
      </c>
      <c r="AI37" s="228" t="str">
        <f>IFERROR(VLOOKUP($A37,'中間シート (2)'!$M$6:$BC$67,AI$1,FALSE),"")</f>
        <v/>
      </c>
      <c r="AJ37" s="228" t="str">
        <f>IFERROR(VLOOKUP($A37,'中間シート (2)'!$M$6:$BC$67,AJ$1,FALSE),"")</f>
        <v/>
      </c>
      <c r="AK37" s="228" t="str">
        <f>IFERROR(VLOOKUP($A37,'中間シート (2)'!$M$6:$BC$67,AK$1,FALSE),"")</f>
        <v/>
      </c>
      <c r="AL37" s="228" t="str">
        <f>IFERROR(VLOOKUP($A37,'中間シート (2)'!$M$6:$BC$67,AL$1,FALSE),"")</f>
        <v/>
      </c>
      <c r="AM37" s="228" t="str">
        <f>IFERROR(VLOOKUP($A37,'中間シート (2)'!$M$6:$BC$67,AM$1,FALSE),"")</f>
        <v/>
      </c>
      <c r="AN37" s="228" t="str">
        <f>IFERROR(VLOOKUP($A37,'中間シート (2)'!$M$6:$BC$67,AN$1,FALSE),"")</f>
        <v/>
      </c>
      <c r="AO37" s="228" t="str">
        <f>IFERROR(VLOOKUP($A37,'中間シート (2)'!$M$6:$BC$67,AO$1,FALSE),"")</f>
        <v/>
      </c>
      <c r="AR37" s="217"/>
      <c r="AS37" s="217"/>
      <c r="AT37" s="217"/>
      <c r="AU37" s="54">
        <f t="shared" si="5"/>
        <v>41</v>
      </c>
      <c r="AV37" s="54">
        <f t="shared" si="6"/>
        <v>41</v>
      </c>
      <c r="AW37" s="54" t="str">
        <f t="shared" si="59"/>
        <v/>
      </c>
      <c r="AX37" s="54" t="str">
        <f t="shared" si="60"/>
        <v/>
      </c>
      <c r="AY37" s="54" t="str">
        <f t="shared" si="61"/>
        <v/>
      </c>
      <c r="AZ37" s="54" t="str">
        <f t="shared" si="62"/>
        <v/>
      </c>
      <c r="BA37" s="54" t="str">
        <f t="shared" si="63"/>
        <v/>
      </c>
      <c r="BB37" s="54" t="str">
        <f ca="1">IF(AB37="","",IF(COUNTIF(エラー23シート!$G$5:$G$79, OFFSET(I37,IF(H37="",0,-H37+1),0)*100+OFFSET(X37,IF(H37="",0,-H37+1),0)*10+AB37)&gt;0,23,""))</f>
        <v/>
      </c>
      <c r="BC37" s="54" t="str">
        <f t="shared" si="64"/>
        <v/>
      </c>
      <c r="BD37" s="54" t="str">
        <f t="shared" si="65"/>
        <v/>
      </c>
      <c r="BE37" s="54" t="str">
        <f t="shared" si="66"/>
        <v/>
      </c>
      <c r="BF37" s="54" t="str">
        <f t="shared" si="67"/>
        <v/>
      </c>
      <c r="BG37" s="54" t="str">
        <f t="shared" si="68"/>
        <v/>
      </c>
      <c r="BH37" s="54" t="str">
        <f t="shared" si="69"/>
        <v/>
      </c>
      <c r="BI37" s="54" t="str">
        <f t="shared" si="70"/>
        <v/>
      </c>
      <c r="BJ37" s="54" t="str">
        <f t="shared" si="71"/>
        <v/>
      </c>
      <c r="BK37" s="54" t="str">
        <f t="shared" si="72"/>
        <v/>
      </c>
      <c r="BL37" s="54" t="str">
        <f t="shared" si="73"/>
        <v/>
      </c>
      <c r="BM37" s="54" t="str">
        <f t="shared" si="74"/>
        <v/>
      </c>
      <c r="BN37" s="54" t="str">
        <f t="shared" si="75"/>
        <v/>
      </c>
      <c r="BO37" s="54" t="str">
        <f t="shared" si="76"/>
        <v/>
      </c>
      <c r="BP37" s="54" t="str">
        <f t="shared" si="77"/>
        <v/>
      </c>
      <c r="BQ37" s="54" t="str">
        <f t="shared" si="78"/>
        <v/>
      </c>
      <c r="BR37" s="54" t="str">
        <f t="shared" si="79"/>
        <v/>
      </c>
      <c r="BS37" s="218" t="str">
        <f t="shared" si="80"/>
        <v/>
      </c>
      <c r="BT37" s="54" t="str">
        <f t="shared" si="81"/>
        <v/>
      </c>
      <c r="BU37" s="54" t="str">
        <f t="shared" si="82"/>
        <v/>
      </c>
      <c r="BV37" s="54" t="str">
        <f t="shared" si="83"/>
        <v/>
      </c>
      <c r="BW37" s="54" t="str">
        <f t="shared" si="84"/>
        <v/>
      </c>
      <c r="BX37" s="54" t="str">
        <f t="shared" si="85"/>
        <v/>
      </c>
      <c r="BY37" s="54" t="str">
        <f t="shared" si="86"/>
        <v/>
      </c>
      <c r="BZ37" s="54" t="str">
        <f t="shared" si="87"/>
        <v/>
      </c>
      <c r="CA37" s="54" t="str">
        <f t="shared" si="88"/>
        <v/>
      </c>
      <c r="CB37" s="54" t="str">
        <f t="shared" si="89"/>
        <v/>
      </c>
      <c r="CC37" s="54" t="str">
        <f t="shared" si="90"/>
        <v/>
      </c>
      <c r="CD37" s="54" t="str">
        <f t="shared" si="91"/>
        <v/>
      </c>
      <c r="CE37" s="54" t="str">
        <f t="shared" si="92"/>
        <v/>
      </c>
      <c r="CF37" s="54" t="str">
        <f t="shared" si="93"/>
        <v/>
      </c>
      <c r="CG37" s="54" t="str">
        <f t="shared" si="94"/>
        <v/>
      </c>
      <c r="CH37" s="54" t="str">
        <f t="shared" si="95"/>
        <v/>
      </c>
      <c r="CI37" s="54" t="str">
        <f t="shared" si="96"/>
        <v/>
      </c>
      <c r="CJ37" s="54" t="str">
        <f t="shared" si="97"/>
        <v/>
      </c>
      <c r="CK37" s="54" t="str">
        <f t="shared" si="98"/>
        <v/>
      </c>
      <c r="CL37" s="219" t="str">
        <f t="shared" si="99"/>
        <v/>
      </c>
      <c r="CM37" s="54" t="str">
        <f t="shared" si="100"/>
        <v/>
      </c>
      <c r="CN37" s="54" t="str">
        <f t="shared" si="101"/>
        <v/>
      </c>
      <c r="CO37" s="54" t="str">
        <f t="shared" si="102"/>
        <v/>
      </c>
      <c r="CP37" s="54" t="str">
        <f t="shared" si="103"/>
        <v/>
      </c>
      <c r="CQ37" s="54" t="str">
        <f t="shared" si="104"/>
        <v/>
      </c>
      <c r="CR37" s="54" t="str">
        <f t="shared" si="105"/>
        <v/>
      </c>
      <c r="CS37" s="54" t="str">
        <f t="shared" si="106"/>
        <v/>
      </c>
      <c r="CT37" s="54" t="str">
        <f t="shared" si="107"/>
        <v/>
      </c>
      <c r="CU37" s="54" t="str">
        <f t="shared" si="108"/>
        <v/>
      </c>
      <c r="CV37" s="220">
        <f t="shared" si="109"/>
        <v>0</v>
      </c>
      <c r="CW37" s="54" t="str">
        <f t="shared" si="110"/>
        <v/>
      </c>
      <c r="CX37" s="54" t="str">
        <f t="shared" si="111"/>
        <v/>
      </c>
      <c r="CY37" s="54" t="str">
        <f t="shared" si="112"/>
        <v/>
      </c>
      <c r="CZ37" s="54" t="str">
        <f t="shared" si="113"/>
        <v/>
      </c>
      <c r="DA37" s="54" t="str">
        <f t="shared" si="114"/>
        <v/>
      </c>
      <c r="DB37" s="54" t="str">
        <f t="shared" si="115"/>
        <v/>
      </c>
      <c r="DC37" s="54" t="str">
        <f t="shared" si="116"/>
        <v/>
      </c>
      <c r="DD37" s="54" t="str">
        <f t="shared" si="117"/>
        <v/>
      </c>
      <c r="DE37" s="54" t="str">
        <f t="shared" si="118"/>
        <v/>
      </c>
      <c r="DF37" s="54" t="str">
        <f t="shared" si="119"/>
        <v/>
      </c>
      <c r="DG37" s="54" t="str">
        <f t="shared" si="120"/>
        <v/>
      </c>
      <c r="DH37" s="54" t="str">
        <f t="shared" si="121"/>
        <v/>
      </c>
      <c r="DI37" s="54" t="str">
        <f t="shared" si="122"/>
        <v/>
      </c>
      <c r="DJ37" s="54" t="str">
        <f t="shared" si="123"/>
        <v/>
      </c>
      <c r="DK37" s="54" t="str">
        <f t="shared" si="124"/>
        <v/>
      </c>
      <c r="DL37" s="54" t="str">
        <f t="shared" si="125"/>
        <v/>
      </c>
      <c r="DM37" s="54" t="str">
        <f t="shared" si="126"/>
        <v/>
      </c>
      <c r="DN37" s="54" t="str">
        <f t="shared" si="127"/>
        <v/>
      </c>
      <c r="DO37" s="54" t="str">
        <f t="shared" si="128"/>
        <v/>
      </c>
      <c r="DP37" s="54" t="str">
        <f t="shared" si="129"/>
        <v/>
      </c>
      <c r="DQ37" s="54" t="str">
        <f t="shared" si="130"/>
        <v/>
      </c>
      <c r="DR37" s="54" t="str">
        <f t="shared" si="131"/>
        <v/>
      </c>
      <c r="DS37" s="54" t="str">
        <f t="shared" si="132"/>
        <v/>
      </c>
      <c r="DT37" s="54" t="str">
        <f t="shared" si="133"/>
        <v/>
      </c>
      <c r="DU37" s="54" t="str">
        <f t="shared" si="134"/>
        <v/>
      </c>
      <c r="DV37" s="54" t="str">
        <f t="shared" si="135"/>
        <v/>
      </c>
      <c r="DW37" s="54" t="str">
        <f t="shared" si="136"/>
        <v/>
      </c>
      <c r="DX37" s="54" t="str">
        <f t="shared" si="137"/>
        <v/>
      </c>
      <c r="DY37" s="54" t="str">
        <f t="shared" si="138"/>
        <v/>
      </c>
      <c r="DZ37" s="54" t="str">
        <f t="shared" si="139"/>
        <v/>
      </c>
      <c r="EA37" s="54" t="str">
        <f t="shared" si="140"/>
        <v/>
      </c>
      <c r="EB37" s="54" t="str">
        <f t="shared" si="141"/>
        <v/>
      </c>
      <c r="EC37" s="54" t="str">
        <f t="shared" si="142"/>
        <v/>
      </c>
      <c r="ED37" s="54" t="str">
        <f t="shared" si="143"/>
        <v/>
      </c>
      <c r="EE37" s="54" t="str">
        <f t="shared" si="144"/>
        <v/>
      </c>
      <c r="EF37" s="54" t="str">
        <f t="shared" si="145"/>
        <v/>
      </c>
      <c r="EG37" s="54" t="str">
        <f t="shared" si="146"/>
        <v/>
      </c>
      <c r="EH37" s="54" t="str">
        <f t="shared" si="147"/>
        <v/>
      </c>
      <c r="EI37" s="54" t="str">
        <f t="shared" si="148"/>
        <v/>
      </c>
      <c r="EJ37" s="54" t="str">
        <f t="shared" si="149"/>
        <v/>
      </c>
      <c r="EK37" s="54" t="str">
        <f t="shared" si="150"/>
        <v/>
      </c>
      <c r="EL37" s="54" t="str">
        <f t="shared" si="151"/>
        <v/>
      </c>
      <c r="EM37" s="54" t="str">
        <f t="shared" si="152"/>
        <v/>
      </c>
      <c r="EN37" s="54" t="str">
        <f t="shared" si="153"/>
        <v/>
      </c>
      <c r="EO37" s="54" t="str">
        <f t="shared" si="154"/>
        <v/>
      </c>
      <c r="EP37" s="54" t="str">
        <f t="shared" si="155"/>
        <v/>
      </c>
      <c r="EQ37" s="220" t="str">
        <f t="shared" ca="1" si="156"/>
        <v/>
      </c>
      <c r="ER37" s="220" t="str">
        <f t="shared" ca="1" si="157"/>
        <v/>
      </c>
      <c r="ES37" s="54" t="str">
        <f t="shared" ca="1" si="158"/>
        <v/>
      </c>
      <c r="ET37" s="54" t="str">
        <f t="shared" ca="1" si="159"/>
        <v/>
      </c>
      <c r="EU37" s="54" t="str">
        <f t="shared" ca="1" si="160"/>
        <v/>
      </c>
      <c r="EV37" s="54" t="str">
        <f t="shared" ca="1" si="161"/>
        <v/>
      </c>
      <c r="EW37" s="54" t="str">
        <f t="shared" ca="1" si="162"/>
        <v/>
      </c>
      <c r="EX37" s="54" t="str">
        <f t="shared" ca="1" si="163"/>
        <v/>
      </c>
      <c r="EY37" s="54" t="str">
        <f t="shared" ca="1" si="164"/>
        <v/>
      </c>
      <c r="EZ37" s="54" t="str">
        <f t="shared" ca="1" si="165"/>
        <v/>
      </c>
      <c r="FA37" s="54" t="str">
        <f t="shared" ca="1" si="166"/>
        <v/>
      </c>
      <c r="FB37" s="54" t="str">
        <f t="shared" ca="1" si="167"/>
        <v/>
      </c>
      <c r="FC37" s="54" t="str">
        <f t="shared" ca="1" si="168"/>
        <v/>
      </c>
      <c r="FD37" s="220">
        <f t="shared" si="169"/>
        <v>1</v>
      </c>
      <c r="FE37" s="54" t="str">
        <f t="shared" si="170"/>
        <v/>
      </c>
      <c r="FF37" s="54" t="str">
        <f t="shared" si="171"/>
        <v/>
      </c>
      <c r="FG37" s="54" t="str">
        <f t="shared" si="172"/>
        <v/>
      </c>
      <c r="FH37" s="54" t="str">
        <f t="shared" si="173"/>
        <v/>
      </c>
      <c r="FI37" s="220" t="str">
        <f>IF(B37=0,"",COUNTIF(FD$6:FD37,FD37))</f>
        <v/>
      </c>
      <c r="FJ37" s="54" t="str">
        <f t="shared" si="174"/>
        <v/>
      </c>
      <c r="FK37" s="221" t="str">
        <f t="shared" si="175"/>
        <v/>
      </c>
      <c r="FL37" s="54" t="str">
        <f t="shared" si="176"/>
        <v/>
      </c>
      <c r="FM37" s="54" t="str">
        <f t="shared" si="177"/>
        <v/>
      </c>
      <c r="FN37" s="54" t="str">
        <f t="shared" si="178"/>
        <v/>
      </c>
      <c r="FO37" s="54" t="str">
        <f t="shared" si="179"/>
        <v/>
      </c>
    </row>
    <row r="38" spans="1:171" ht="17.25">
      <c r="A38" s="214">
        <v>33</v>
      </c>
      <c r="B38" s="214">
        <f>COUNTIF('中間シート (2)'!M:M,行政集計シート※記入不要です!A38)</f>
        <v>0</v>
      </c>
      <c r="C38" s="222" t="str">
        <f t="shared" si="180"/>
        <v/>
      </c>
      <c r="D38" s="222" t="str">
        <f t="shared" si="181"/>
        <v/>
      </c>
      <c r="E38" s="222" t="str">
        <f t="shared" si="182"/>
        <v/>
      </c>
      <c r="F38" s="223"/>
      <c r="G38" s="216" t="str">
        <f>IFERROR(VLOOKUP($A38,'中間シート (2)'!$M$6:$AR$65,G$1,FALSE),"")</f>
        <v/>
      </c>
      <c r="H38" s="216" t="str">
        <f>IFERROR(VLOOKUP($A38,'中間シート (2)'!$M$6:$AR$65,H$1,FALSE),"")</f>
        <v/>
      </c>
      <c r="I38" s="216" t="str">
        <f>IFERROR(VLOOKUP($A38,'中間シート (2)'!$M$6:$AR$65,I$1,FALSE),"")</f>
        <v/>
      </c>
      <c r="J38" s="216" t="str">
        <f>IFERROR(VLOOKUP($A38,'中間シート (2)'!$M$6:$AR$65,J$1,FALSE),"")</f>
        <v/>
      </c>
      <c r="K38" s="216" t="str">
        <f>IFERROR(VLOOKUP($A38,'中間シート (2)'!$M$6:$AR$65,K$1,FALSE),"")</f>
        <v/>
      </c>
      <c r="L38" s="216" t="str">
        <f>IFERROR(VLOOKUP($A38,'中間シート (2)'!$M$6:$AR$65,L$1,FALSE),"")</f>
        <v/>
      </c>
      <c r="M38" s="216" t="str">
        <f>IFERROR(VLOOKUP($A38,'中間シート (2)'!$M$6:$AR$65,M$1,FALSE),"")</f>
        <v/>
      </c>
      <c r="N38" s="216" t="str">
        <f>IFERROR(VLOOKUP($A38,'中間シート (2)'!$M$6:$AR$65,N$1,FALSE),"")</f>
        <v/>
      </c>
      <c r="O38" s="216" t="str">
        <f>IFERROR(VLOOKUP($A38,'中間シート (2)'!$M$6:$AR$65,O$1,FALSE),"")</f>
        <v/>
      </c>
      <c r="P38" s="216" t="str">
        <f>IFERROR(VLOOKUP($A38,'中間シート (2)'!$M$6:$AR$65,P$1,FALSE),"")</f>
        <v/>
      </c>
      <c r="Q38" s="216" t="str">
        <f>IFERROR(VLOOKUP($A38,'中間シート (2)'!$M$6:$AR$65,Q$1,FALSE),"")</f>
        <v/>
      </c>
      <c r="R38" s="216" t="str">
        <f>IFERROR(VLOOKUP($A38,'中間シート (2)'!$M$6:$AR$65,R$1,FALSE),"")</f>
        <v/>
      </c>
      <c r="S38" s="216" t="str">
        <f>IFERROR(VLOOKUP($A38,'中間シート (2)'!$M$6:$AR$65,S$1,FALSE),"")</f>
        <v/>
      </c>
      <c r="T38" s="216" t="str">
        <f>IFERROR(VLOOKUP($A38,'中間シート (2)'!$M$6:$AR$65,T$1,FALSE),"")</f>
        <v/>
      </c>
      <c r="U38" s="216" t="str">
        <f>IFERROR(VLOOKUP($A38,'中間シート (2)'!$M$6:$AR$65,U$1,FALSE),"")</f>
        <v/>
      </c>
      <c r="V38" s="216"/>
      <c r="W38" s="216" t="str">
        <f>IFERROR(VLOOKUP($A38,'中間シート (2)'!$M$6:$AR$65,W$1,FALSE),"")</f>
        <v/>
      </c>
      <c r="X38" s="216" t="str">
        <f>IFERROR(VLOOKUP($A38,'中間シート (2)'!$M$6:$AR$65,X$1,FALSE),"")</f>
        <v/>
      </c>
      <c r="Y38" s="216" t="str">
        <f>IFERROR(VLOOKUP($A38,'中間シート (2)'!$M$6:$AR$65,Y$1,FALSE),"")</f>
        <v/>
      </c>
      <c r="Z38" s="216" t="str">
        <f>IFERROR(VLOOKUP($A38,'中間シート (2)'!$M$6:$AR$65,Z$1,FALSE),"")</f>
        <v/>
      </c>
      <c r="AA38" s="216" t="str">
        <f>IFERROR(VLOOKUP($A38,'中間シート (2)'!$M$6:$AR$65,AA$1,FALSE),"")</f>
        <v/>
      </c>
      <c r="AB38" s="216" t="str">
        <f>IFERROR(VLOOKUP($A38,'中間シート (2)'!$M$6:$AR$65,AB$1,FALSE),"")</f>
        <v/>
      </c>
      <c r="AC38" s="216" t="str">
        <f>IFERROR(VLOOKUP($A38,'中間シート (2)'!$M$6:$AR$65,AC$1,FALSE),"")</f>
        <v/>
      </c>
      <c r="AD38" s="216" t="str">
        <f>IFERROR(VLOOKUP($A38,'中間シート (2)'!$M$6:$AR$65,AD$1,FALSE),"")</f>
        <v/>
      </c>
      <c r="AE38" s="216"/>
      <c r="AF38" s="216"/>
      <c r="AG38" s="216"/>
      <c r="AH38" s="228" t="str">
        <f>IFERROR(VLOOKUP($A38,'中間シート (2)'!$M$6:$BC$67,AH$1,FALSE),"")</f>
        <v/>
      </c>
      <c r="AI38" s="228" t="str">
        <f>IFERROR(VLOOKUP($A38,'中間シート (2)'!$M$6:$BC$67,AI$1,FALSE),"")</f>
        <v/>
      </c>
      <c r="AJ38" s="228" t="str">
        <f>IFERROR(VLOOKUP($A38,'中間シート (2)'!$M$6:$BC$67,AJ$1,FALSE),"")</f>
        <v/>
      </c>
      <c r="AK38" s="228" t="str">
        <f>IFERROR(VLOOKUP($A38,'中間シート (2)'!$M$6:$BC$67,AK$1,FALSE),"")</f>
        <v/>
      </c>
      <c r="AL38" s="228" t="str">
        <f>IFERROR(VLOOKUP($A38,'中間シート (2)'!$M$6:$BC$67,AL$1,FALSE),"")</f>
        <v/>
      </c>
      <c r="AM38" s="228" t="str">
        <f>IFERROR(VLOOKUP($A38,'中間シート (2)'!$M$6:$BC$67,AM$1,FALSE),"")</f>
        <v/>
      </c>
      <c r="AN38" s="228" t="str">
        <f>IFERROR(VLOOKUP($A38,'中間シート (2)'!$M$6:$BC$67,AN$1,FALSE),"")</f>
        <v/>
      </c>
      <c r="AO38" s="228" t="str">
        <f>IFERROR(VLOOKUP($A38,'中間シート (2)'!$M$6:$BC$67,AO$1,FALSE),"")</f>
        <v/>
      </c>
      <c r="AR38" s="217"/>
      <c r="AS38" s="217"/>
      <c r="AT38" s="217"/>
      <c r="AU38" s="54">
        <f t="shared" ref="AU38:AU65" si="183">IF(ISNUMBER(E38),"",41)</f>
        <v>41</v>
      </c>
      <c r="AV38" s="54">
        <f t="shared" ref="AV38:AV65" si="184">IF(AND(ISNUMBER(E38),E38&gt;=100,E38&lt;=799),"",41)</f>
        <v>41</v>
      </c>
      <c r="AW38" s="54" t="str">
        <f t="shared" si="59"/>
        <v/>
      </c>
      <c r="AX38" s="54" t="str">
        <f t="shared" si="60"/>
        <v/>
      </c>
      <c r="AY38" s="54" t="str">
        <f t="shared" si="61"/>
        <v/>
      </c>
      <c r="AZ38" s="54" t="str">
        <f t="shared" si="62"/>
        <v/>
      </c>
      <c r="BA38" s="54" t="str">
        <f t="shared" si="63"/>
        <v/>
      </c>
      <c r="BB38" s="54" t="str">
        <f ca="1">IF(AB38="","",IF(COUNTIF(エラー23シート!$G$5:$G$79, OFFSET(I38,IF(H38="",0,-H38+1),0)*100+OFFSET(X38,IF(H38="",0,-H38+1),0)*10+AB38)&gt;0,23,""))</f>
        <v/>
      </c>
      <c r="BC38" s="54" t="str">
        <f t="shared" si="64"/>
        <v/>
      </c>
      <c r="BD38" s="54" t="str">
        <f t="shared" si="65"/>
        <v/>
      </c>
      <c r="BE38" s="54" t="str">
        <f t="shared" si="66"/>
        <v/>
      </c>
      <c r="BF38" s="54" t="str">
        <f t="shared" si="67"/>
        <v/>
      </c>
      <c r="BG38" s="54" t="str">
        <f t="shared" si="68"/>
        <v/>
      </c>
      <c r="BH38" s="54" t="str">
        <f t="shared" si="69"/>
        <v/>
      </c>
      <c r="BI38" s="54" t="str">
        <f t="shared" si="70"/>
        <v/>
      </c>
      <c r="BJ38" s="54" t="str">
        <f t="shared" si="71"/>
        <v/>
      </c>
      <c r="BK38" s="54" t="str">
        <f t="shared" si="72"/>
        <v/>
      </c>
      <c r="BL38" s="54" t="str">
        <f t="shared" si="73"/>
        <v/>
      </c>
      <c r="BM38" s="54" t="str">
        <f t="shared" si="74"/>
        <v/>
      </c>
      <c r="BN38" s="54" t="str">
        <f t="shared" si="75"/>
        <v/>
      </c>
      <c r="BO38" s="54" t="str">
        <f t="shared" si="76"/>
        <v/>
      </c>
      <c r="BP38" s="54" t="str">
        <f t="shared" si="77"/>
        <v/>
      </c>
      <c r="BQ38" s="54" t="str">
        <f t="shared" si="78"/>
        <v/>
      </c>
      <c r="BR38" s="54" t="str">
        <f t="shared" si="79"/>
        <v/>
      </c>
      <c r="BS38" s="218" t="str">
        <f t="shared" si="80"/>
        <v/>
      </c>
      <c r="BT38" s="54" t="str">
        <f t="shared" si="81"/>
        <v/>
      </c>
      <c r="BU38" s="54" t="str">
        <f t="shared" si="82"/>
        <v/>
      </c>
      <c r="BV38" s="54" t="str">
        <f t="shared" si="83"/>
        <v/>
      </c>
      <c r="BW38" s="54" t="str">
        <f t="shared" si="84"/>
        <v/>
      </c>
      <c r="BX38" s="54" t="str">
        <f t="shared" si="85"/>
        <v/>
      </c>
      <c r="BY38" s="54" t="str">
        <f t="shared" si="86"/>
        <v/>
      </c>
      <c r="BZ38" s="54" t="str">
        <f t="shared" si="87"/>
        <v/>
      </c>
      <c r="CA38" s="54" t="str">
        <f t="shared" si="88"/>
        <v/>
      </c>
      <c r="CB38" s="54" t="str">
        <f t="shared" si="89"/>
        <v/>
      </c>
      <c r="CC38" s="54" t="str">
        <f t="shared" si="90"/>
        <v/>
      </c>
      <c r="CD38" s="54" t="str">
        <f t="shared" si="91"/>
        <v/>
      </c>
      <c r="CE38" s="54" t="str">
        <f t="shared" si="92"/>
        <v/>
      </c>
      <c r="CF38" s="54" t="str">
        <f t="shared" si="93"/>
        <v/>
      </c>
      <c r="CG38" s="54" t="str">
        <f t="shared" si="94"/>
        <v/>
      </c>
      <c r="CH38" s="54" t="str">
        <f t="shared" si="95"/>
        <v/>
      </c>
      <c r="CI38" s="54" t="str">
        <f t="shared" si="96"/>
        <v/>
      </c>
      <c r="CJ38" s="54" t="str">
        <f t="shared" si="97"/>
        <v/>
      </c>
      <c r="CK38" s="54" t="str">
        <f t="shared" si="98"/>
        <v/>
      </c>
      <c r="CL38" s="219" t="str">
        <f t="shared" si="99"/>
        <v/>
      </c>
      <c r="CM38" s="54" t="str">
        <f t="shared" si="100"/>
        <v/>
      </c>
      <c r="CN38" s="54" t="str">
        <f t="shared" si="101"/>
        <v/>
      </c>
      <c r="CO38" s="54" t="str">
        <f t="shared" si="102"/>
        <v/>
      </c>
      <c r="CP38" s="54" t="str">
        <f t="shared" si="103"/>
        <v/>
      </c>
      <c r="CQ38" s="54" t="str">
        <f t="shared" si="104"/>
        <v/>
      </c>
      <c r="CR38" s="54" t="str">
        <f t="shared" si="105"/>
        <v/>
      </c>
      <c r="CS38" s="54" t="str">
        <f t="shared" si="106"/>
        <v/>
      </c>
      <c r="CT38" s="54" t="str">
        <f t="shared" si="107"/>
        <v/>
      </c>
      <c r="CU38" s="54" t="str">
        <f t="shared" si="108"/>
        <v/>
      </c>
      <c r="CV38" s="220">
        <f t="shared" si="109"/>
        <v>0</v>
      </c>
      <c r="CW38" s="54" t="str">
        <f t="shared" si="110"/>
        <v/>
      </c>
      <c r="CX38" s="54" t="str">
        <f t="shared" si="111"/>
        <v/>
      </c>
      <c r="CY38" s="54" t="str">
        <f t="shared" si="112"/>
        <v/>
      </c>
      <c r="CZ38" s="54" t="str">
        <f t="shared" si="113"/>
        <v/>
      </c>
      <c r="DA38" s="54" t="str">
        <f t="shared" si="114"/>
        <v/>
      </c>
      <c r="DB38" s="54" t="str">
        <f t="shared" si="115"/>
        <v/>
      </c>
      <c r="DC38" s="54" t="str">
        <f t="shared" si="116"/>
        <v/>
      </c>
      <c r="DD38" s="54" t="str">
        <f t="shared" si="117"/>
        <v/>
      </c>
      <c r="DE38" s="54" t="str">
        <f t="shared" si="118"/>
        <v/>
      </c>
      <c r="DF38" s="54" t="str">
        <f t="shared" si="119"/>
        <v/>
      </c>
      <c r="DG38" s="54" t="str">
        <f t="shared" si="120"/>
        <v/>
      </c>
      <c r="DH38" s="54" t="str">
        <f t="shared" si="121"/>
        <v/>
      </c>
      <c r="DI38" s="54" t="str">
        <f t="shared" si="122"/>
        <v/>
      </c>
      <c r="DJ38" s="54" t="str">
        <f t="shared" si="123"/>
        <v/>
      </c>
      <c r="DK38" s="54" t="str">
        <f t="shared" si="124"/>
        <v/>
      </c>
      <c r="DL38" s="54" t="str">
        <f t="shared" si="125"/>
        <v/>
      </c>
      <c r="DM38" s="54" t="str">
        <f t="shared" si="126"/>
        <v/>
      </c>
      <c r="DN38" s="54" t="str">
        <f t="shared" si="127"/>
        <v/>
      </c>
      <c r="DO38" s="54" t="str">
        <f t="shared" si="128"/>
        <v/>
      </c>
      <c r="DP38" s="54" t="str">
        <f t="shared" si="129"/>
        <v/>
      </c>
      <c r="DQ38" s="54" t="str">
        <f t="shared" si="130"/>
        <v/>
      </c>
      <c r="DR38" s="54" t="str">
        <f t="shared" si="131"/>
        <v/>
      </c>
      <c r="DS38" s="54" t="str">
        <f t="shared" si="132"/>
        <v/>
      </c>
      <c r="DT38" s="54" t="str">
        <f t="shared" si="133"/>
        <v/>
      </c>
      <c r="DU38" s="54" t="str">
        <f t="shared" si="134"/>
        <v/>
      </c>
      <c r="DV38" s="54" t="str">
        <f t="shared" si="135"/>
        <v/>
      </c>
      <c r="DW38" s="54" t="str">
        <f t="shared" si="136"/>
        <v/>
      </c>
      <c r="DX38" s="54" t="str">
        <f t="shared" si="137"/>
        <v/>
      </c>
      <c r="DY38" s="54" t="str">
        <f t="shared" si="138"/>
        <v/>
      </c>
      <c r="DZ38" s="54" t="str">
        <f t="shared" si="139"/>
        <v/>
      </c>
      <c r="EA38" s="54" t="str">
        <f t="shared" si="140"/>
        <v/>
      </c>
      <c r="EB38" s="54" t="str">
        <f t="shared" si="141"/>
        <v/>
      </c>
      <c r="EC38" s="54" t="str">
        <f t="shared" si="142"/>
        <v/>
      </c>
      <c r="ED38" s="54" t="str">
        <f t="shared" si="143"/>
        <v/>
      </c>
      <c r="EE38" s="54" t="str">
        <f t="shared" si="144"/>
        <v/>
      </c>
      <c r="EF38" s="54" t="str">
        <f t="shared" si="145"/>
        <v/>
      </c>
      <c r="EG38" s="54" t="str">
        <f t="shared" si="146"/>
        <v/>
      </c>
      <c r="EH38" s="54" t="str">
        <f t="shared" si="147"/>
        <v/>
      </c>
      <c r="EI38" s="54" t="str">
        <f t="shared" si="148"/>
        <v/>
      </c>
      <c r="EJ38" s="54" t="str">
        <f t="shared" si="149"/>
        <v/>
      </c>
      <c r="EK38" s="54" t="str">
        <f t="shared" si="150"/>
        <v/>
      </c>
      <c r="EL38" s="54" t="str">
        <f t="shared" si="151"/>
        <v/>
      </c>
      <c r="EM38" s="54" t="str">
        <f t="shared" si="152"/>
        <v/>
      </c>
      <c r="EN38" s="54" t="str">
        <f t="shared" si="153"/>
        <v/>
      </c>
      <c r="EO38" s="54" t="str">
        <f t="shared" si="154"/>
        <v/>
      </c>
      <c r="EP38" s="54" t="str">
        <f t="shared" si="155"/>
        <v/>
      </c>
      <c r="EQ38" s="220" t="str">
        <f t="shared" ca="1" si="156"/>
        <v/>
      </c>
      <c r="ER38" s="220" t="str">
        <f t="shared" ca="1" si="157"/>
        <v/>
      </c>
      <c r="ES38" s="54" t="str">
        <f t="shared" ca="1" si="158"/>
        <v/>
      </c>
      <c r="ET38" s="54" t="str">
        <f t="shared" ca="1" si="159"/>
        <v/>
      </c>
      <c r="EU38" s="54" t="str">
        <f t="shared" ca="1" si="160"/>
        <v/>
      </c>
      <c r="EV38" s="54" t="str">
        <f t="shared" ca="1" si="161"/>
        <v/>
      </c>
      <c r="EW38" s="54" t="str">
        <f t="shared" ca="1" si="162"/>
        <v/>
      </c>
      <c r="EX38" s="54" t="str">
        <f t="shared" ca="1" si="163"/>
        <v/>
      </c>
      <c r="EY38" s="54" t="str">
        <f t="shared" ca="1" si="164"/>
        <v/>
      </c>
      <c r="EZ38" s="54" t="str">
        <f t="shared" ca="1" si="165"/>
        <v/>
      </c>
      <c r="FA38" s="54" t="str">
        <f t="shared" ca="1" si="166"/>
        <v/>
      </c>
      <c r="FB38" s="54" t="str">
        <f t="shared" ca="1" si="167"/>
        <v/>
      </c>
      <c r="FC38" s="54" t="str">
        <f t="shared" ca="1" si="168"/>
        <v/>
      </c>
      <c r="FD38" s="220">
        <f t="shared" si="169"/>
        <v>1</v>
      </c>
      <c r="FE38" s="54" t="str">
        <f t="shared" si="170"/>
        <v/>
      </c>
      <c r="FF38" s="54" t="str">
        <f t="shared" si="171"/>
        <v/>
      </c>
      <c r="FG38" s="54" t="str">
        <f t="shared" si="172"/>
        <v/>
      </c>
      <c r="FH38" s="54" t="str">
        <f t="shared" si="173"/>
        <v/>
      </c>
      <c r="FI38" s="220" t="str">
        <f>IF(B38=0,"",COUNTIF(FD$6:FD38,FD38))</f>
        <v/>
      </c>
      <c r="FJ38" s="54" t="str">
        <f t="shared" si="174"/>
        <v/>
      </c>
      <c r="FK38" s="221" t="str">
        <f t="shared" si="175"/>
        <v/>
      </c>
      <c r="FL38" s="54" t="str">
        <f t="shared" si="176"/>
        <v/>
      </c>
      <c r="FM38" s="54" t="str">
        <f t="shared" si="177"/>
        <v/>
      </c>
      <c r="FN38" s="54" t="str">
        <f t="shared" si="178"/>
        <v/>
      </c>
      <c r="FO38" s="54" t="str">
        <f t="shared" si="179"/>
        <v/>
      </c>
    </row>
    <row r="39" spans="1:171" ht="17.25">
      <c r="A39" s="214">
        <v>34</v>
      </c>
      <c r="B39" s="214">
        <f>COUNTIF('中間シート (2)'!M:M,行政集計シート※記入不要です!A39)</f>
        <v>0</v>
      </c>
      <c r="C39" s="222" t="str">
        <f t="shared" si="180"/>
        <v/>
      </c>
      <c r="D39" s="222" t="str">
        <f t="shared" si="181"/>
        <v/>
      </c>
      <c r="E39" s="222" t="str">
        <f t="shared" si="182"/>
        <v/>
      </c>
      <c r="F39" s="223"/>
      <c r="G39" s="216" t="str">
        <f>IFERROR(VLOOKUP($A39,'中間シート (2)'!$M$6:$AR$65,G$1,FALSE),"")</f>
        <v/>
      </c>
      <c r="H39" s="216" t="str">
        <f>IFERROR(VLOOKUP($A39,'中間シート (2)'!$M$6:$AR$65,H$1,FALSE),"")</f>
        <v/>
      </c>
      <c r="I39" s="216" t="str">
        <f>IFERROR(VLOOKUP($A39,'中間シート (2)'!$M$6:$AR$65,I$1,FALSE),"")</f>
        <v/>
      </c>
      <c r="J39" s="216" t="str">
        <f>IFERROR(VLOOKUP($A39,'中間シート (2)'!$M$6:$AR$65,J$1,FALSE),"")</f>
        <v/>
      </c>
      <c r="K39" s="216" t="str">
        <f>IFERROR(VLOOKUP($A39,'中間シート (2)'!$M$6:$AR$65,K$1,FALSE),"")</f>
        <v/>
      </c>
      <c r="L39" s="216" t="str">
        <f>IFERROR(VLOOKUP($A39,'中間シート (2)'!$M$6:$AR$65,L$1,FALSE),"")</f>
        <v/>
      </c>
      <c r="M39" s="216" t="str">
        <f>IFERROR(VLOOKUP($A39,'中間シート (2)'!$M$6:$AR$65,M$1,FALSE),"")</f>
        <v/>
      </c>
      <c r="N39" s="216" t="str">
        <f>IFERROR(VLOOKUP($A39,'中間シート (2)'!$M$6:$AR$65,N$1,FALSE),"")</f>
        <v/>
      </c>
      <c r="O39" s="216" t="str">
        <f>IFERROR(VLOOKUP($A39,'中間シート (2)'!$M$6:$AR$65,O$1,FALSE),"")</f>
        <v/>
      </c>
      <c r="P39" s="216" t="str">
        <f>IFERROR(VLOOKUP($A39,'中間シート (2)'!$M$6:$AR$65,P$1,FALSE),"")</f>
        <v/>
      </c>
      <c r="Q39" s="216" t="str">
        <f>IFERROR(VLOOKUP($A39,'中間シート (2)'!$M$6:$AR$65,Q$1,FALSE),"")</f>
        <v/>
      </c>
      <c r="R39" s="216" t="str">
        <f>IFERROR(VLOOKUP($A39,'中間シート (2)'!$M$6:$AR$65,R$1,FALSE),"")</f>
        <v/>
      </c>
      <c r="S39" s="216" t="str">
        <f>IFERROR(VLOOKUP($A39,'中間シート (2)'!$M$6:$AR$65,S$1,FALSE),"")</f>
        <v/>
      </c>
      <c r="T39" s="216" t="str">
        <f>IFERROR(VLOOKUP($A39,'中間シート (2)'!$M$6:$AR$65,T$1,FALSE),"")</f>
        <v/>
      </c>
      <c r="U39" s="216" t="str">
        <f>IFERROR(VLOOKUP($A39,'中間シート (2)'!$M$6:$AR$65,U$1,FALSE),"")</f>
        <v/>
      </c>
      <c r="V39" s="216"/>
      <c r="W39" s="216" t="str">
        <f>IFERROR(VLOOKUP($A39,'中間シート (2)'!$M$6:$AR$65,W$1,FALSE),"")</f>
        <v/>
      </c>
      <c r="X39" s="216" t="str">
        <f>IFERROR(VLOOKUP($A39,'中間シート (2)'!$M$6:$AR$65,X$1,FALSE),"")</f>
        <v/>
      </c>
      <c r="Y39" s="216" t="str">
        <f>IFERROR(VLOOKUP($A39,'中間シート (2)'!$M$6:$AR$65,Y$1,FALSE),"")</f>
        <v/>
      </c>
      <c r="Z39" s="216" t="str">
        <f>IFERROR(VLOOKUP($A39,'中間シート (2)'!$M$6:$AR$65,Z$1,FALSE),"")</f>
        <v/>
      </c>
      <c r="AA39" s="216" t="str">
        <f>IFERROR(VLOOKUP($A39,'中間シート (2)'!$M$6:$AR$65,AA$1,FALSE),"")</f>
        <v/>
      </c>
      <c r="AB39" s="216" t="str">
        <f>IFERROR(VLOOKUP($A39,'中間シート (2)'!$M$6:$AR$65,AB$1,FALSE),"")</f>
        <v/>
      </c>
      <c r="AC39" s="216" t="str">
        <f>IFERROR(VLOOKUP($A39,'中間シート (2)'!$M$6:$AR$65,AC$1,FALSE),"")</f>
        <v/>
      </c>
      <c r="AD39" s="216" t="str">
        <f>IFERROR(VLOOKUP($A39,'中間シート (2)'!$M$6:$AR$65,AD$1,FALSE),"")</f>
        <v/>
      </c>
      <c r="AE39" s="216"/>
      <c r="AF39" s="216"/>
      <c r="AG39" s="216"/>
      <c r="AH39" s="228" t="str">
        <f>IFERROR(VLOOKUP($A39,'中間シート (2)'!$M$6:$BC$67,AH$1,FALSE),"")</f>
        <v/>
      </c>
      <c r="AI39" s="228" t="str">
        <f>IFERROR(VLOOKUP($A39,'中間シート (2)'!$M$6:$BC$67,AI$1,FALSE),"")</f>
        <v/>
      </c>
      <c r="AJ39" s="228" t="str">
        <f>IFERROR(VLOOKUP($A39,'中間シート (2)'!$M$6:$BC$67,AJ$1,FALSE),"")</f>
        <v/>
      </c>
      <c r="AK39" s="228" t="str">
        <f>IFERROR(VLOOKUP($A39,'中間シート (2)'!$M$6:$BC$67,AK$1,FALSE),"")</f>
        <v/>
      </c>
      <c r="AL39" s="228" t="str">
        <f>IFERROR(VLOOKUP($A39,'中間シート (2)'!$M$6:$BC$67,AL$1,FALSE),"")</f>
        <v/>
      </c>
      <c r="AM39" s="228" t="str">
        <f>IFERROR(VLOOKUP($A39,'中間シート (2)'!$M$6:$BC$67,AM$1,FALSE),"")</f>
        <v/>
      </c>
      <c r="AN39" s="228" t="str">
        <f>IFERROR(VLOOKUP($A39,'中間シート (2)'!$M$6:$BC$67,AN$1,FALSE),"")</f>
        <v/>
      </c>
      <c r="AO39" s="228" t="str">
        <f>IFERROR(VLOOKUP($A39,'中間シート (2)'!$M$6:$BC$67,AO$1,FALSE),"")</f>
        <v/>
      </c>
      <c r="AR39" s="217"/>
      <c r="AS39" s="217"/>
      <c r="AT39" s="217"/>
      <c r="AU39" s="54">
        <f t="shared" si="183"/>
        <v>41</v>
      </c>
      <c r="AV39" s="54">
        <f t="shared" si="184"/>
        <v>41</v>
      </c>
      <c r="AW39" s="54" t="str">
        <f t="shared" si="59"/>
        <v/>
      </c>
      <c r="AX39" s="54" t="str">
        <f t="shared" si="60"/>
        <v/>
      </c>
      <c r="AY39" s="54" t="str">
        <f t="shared" si="61"/>
        <v/>
      </c>
      <c r="AZ39" s="54" t="str">
        <f t="shared" si="62"/>
        <v/>
      </c>
      <c r="BA39" s="54" t="str">
        <f t="shared" si="63"/>
        <v/>
      </c>
      <c r="BB39" s="54" t="str">
        <f ca="1">IF(AB39="","",IF(COUNTIF(エラー23シート!$G$5:$G$79, OFFSET(I39,IF(H39="",0,-H39+1),0)*100+OFFSET(X39,IF(H39="",0,-H39+1),0)*10+AB39)&gt;0,23,""))</f>
        <v/>
      </c>
      <c r="BC39" s="54" t="str">
        <f t="shared" si="64"/>
        <v/>
      </c>
      <c r="BD39" s="54" t="str">
        <f t="shared" si="65"/>
        <v/>
      </c>
      <c r="BE39" s="54" t="str">
        <f t="shared" si="66"/>
        <v/>
      </c>
      <c r="BF39" s="54" t="str">
        <f t="shared" si="67"/>
        <v/>
      </c>
      <c r="BG39" s="54" t="str">
        <f t="shared" si="68"/>
        <v/>
      </c>
      <c r="BH39" s="54" t="str">
        <f t="shared" si="69"/>
        <v/>
      </c>
      <c r="BI39" s="54" t="str">
        <f t="shared" si="70"/>
        <v/>
      </c>
      <c r="BJ39" s="54" t="str">
        <f t="shared" si="71"/>
        <v/>
      </c>
      <c r="BK39" s="54" t="str">
        <f t="shared" si="72"/>
        <v/>
      </c>
      <c r="BL39" s="54" t="str">
        <f t="shared" si="73"/>
        <v/>
      </c>
      <c r="BM39" s="54" t="str">
        <f t="shared" si="74"/>
        <v/>
      </c>
      <c r="BN39" s="54" t="str">
        <f t="shared" si="75"/>
        <v/>
      </c>
      <c r="BO39" s="54" t="str">
        <f t="shared" si="76"/>
        <v/>
      </c>
      <c r="BP39" s="54" t="str">
        <f t="shared" si="77"/>
        <v/>
      </c>
      <c r="BQ39" s="54" t="str">
        <f t="shared" si="78"/>
        <v/>
      </c>
      <c r="BR39" s="54" t="str">
        <f t="shared" si="79"/>
        <v/>
      </c>
      <c r="BS39" s="218" t="str">
        <f t="shared" si="80"/>
        <v/>
      </c>
      <c r="BT39" s="54" t="str">
        <f t="shared" si="81"/>
        <v/>
      </c>
      <c r="BU39" s="54" t="str">
        <f t="shared" si="82"/>
        <v/>
      </c>
      <c r="BV39" s="54" t="str">
        <f t="shared" si="83"/>
        <v/>
      </c>
      <c r="BW39" s="54" t="str">
        <f t="shared" si="84"/>
        <v/>
      </c>
      <c r="BX39" s="54" t="str">
        <f t="shared" si="85"/>
        <v/>
      </c>
      <c r="BY39" s="54" t="str">
        <f t="shared" si="86"/>
        <v/>
      </c>
      <c r="BZ39" s="54" t="str">
        <f t="shared" si="87"/>
        <v/>
      </c>
      <c r="CA39" s="54" t="str">
        <f t="shared" si="88"/>
        <v/>
      </c>
      <c r="CB39" s="54" t="str">
        <f t="shared" si="89"/>
        <v/>
      </c>
      <c r="CC39" s="54" t="str">
        <f t="shared" si="90"/>
        <v/>
      </c>
      <c r="CD39" s="54" t="str">
        <f t="shared" si="91"/>
        <v/>
      </c>
      <c r="CE39" s="54" t="str">
        <f t="shared" si="92"/>
        <v/>
      </c>
      <c r="CF39" s="54" t="str">
        <f t="shared" si="93"/>
        <v/>
      </c>
      <c r="CG39" s="54" t="str">
        <f t="shared" si="94"/>
        <v/>
      </c>
      <c r="CH39" s="54" t="str">
        <f t="shared" si="95"/>
        <v/>
      </c>
      <c r="CI39" s="54" t="str">
        <f t="shared" si="96"/>
        <v/>
      </c>
      <c r="CJ39" s="54" t="str">
        <f t="shared" si="97"/>
        <v/>
      </c>
      <c r="CK39" s="54" t="str">
        <f t="shared" si="98"/>
        <v/>
      </c>
      <c r="CL39" s="219" t="str">
        <f t="shared" si="99"/>
        <v/>
      </c>
      <c r="CM39" s="54" t="str">
        <f t="shared" si="100"/>
        <v/>
      </c>
      <c r="CN39" s="54" t="str">
        <f t="shared" si="101"/>
        <v/>
      </c>
      <c r="CO39" s="54" t="str">
        <f t="shared" si="102"/>
        <v/>
      </c>
      <c r="CP39" s="54" t="str">
        <f t="shared" si="103"/>
        <v/>
      </c>
      <c r="CQ39" s="54" t="str">
        <f t="shared" si="104"/>
        <v/>
      </c>
      <c r="CR39" s="54" t="str">
        <f t="shared" si="105"/>
        <v/>
      </c>
      <c r="CS39" s="54" t="str">
        <f t="shared" si="106"/>
        <v/>
      </c>
      <c r="CT39" s="54" t="str">
        <f t="shared" si="107"/>
        <v/>
      </c>
      <c r="CU39" s="54" t="str">
        <f t="shared" si="108"/>
        <v/>
      </c>
      <c r="CV39" s="220">
        <f t="shared" si="109"/>
        <v>0</v>
      </c>
      <c r="CW39" s="54" t="str">
        <f t="shared" si="110"/>
        <v/>
      </c>
      <c r="CX39" s="54" t="str">
        <f t="shared" si="111"/>
        <v/>
      </c>
      <c r="CY39" s="54" t="str">
        <f t="shared" si="112"/>
        <v/>
      </c>
      <c r="CZ39" s="54" t="str">
        <f t="shared" si="113"/>
        <v/>
      </c>
      <c r="DA39" s="54" t="str">
        <f t="shared" si="114"/>
        <v/>
      </c>
      <c r="DB39" s="54" t="str">
        <f t="shared" si="115"/>
        <v/>
      </c>
      <c r="DC39" s="54" t="str">
        <f t="shared" si="116"/>
        <v/>
      </c>
      <c r="DD39" s="54" t="str">
        <f t="shared" si="117"/>
        <v/>
      </c>
      <c r="DE39" s="54" t="str">
        <f t="shared" si="118"/>
        <v/>
      </c>
      <c r="DF39" s="54" t="str">
        <f t="shared" si="119"/>
        <v/>
      </c>
      <c r="DG39" s="54" t="str">
        <f t="shared" si="120"/>
        <v/>
      </c>
      <c r="DH39" s="54" t="str">
        <f t="shared" si="121"/>
        <v/>
      </c>
      <c r="DI39" s="54" t="str">
        <f t="shared" si="122"/>
        <v/>
      </c>
      <c r="DJ39" s="54" t="str">
        <f t="shared" si="123"/>
        <v/>
      </c>
      <c r="DK39" s="54" t="str">
        <f t="shared" si="124"/>
        <v/>
      </c>
      <c r="DL39" s="54" t="str">
        <f t="shared" si="125"/>
        <v/>
      </c>
      <c r="DM39" s="54" t="str">
        <f t="shared" si="126"/>
        <v/>
      </c>
      <c r="DN39" s="54" t="str">
        <f t="shared" si="127"/>
        <v/>
      </c>
      <c r="DO39" s="54" t="str">
        <f t="shared" si="128"/>
        <v/>
      </c>
      <c r="DP39" s="54" t="str">
        <f t="shared" si="129"/>
        <v/>
      </c>
      <c r="DQ39" s="54" t="str">
        <f t="shared" si="130"/>
        <v/>
      </c>
      <c r="DR39" s="54" t="str">
        <f t="shared" si="131"/>
        <v/>
      </c>
      <c r="DS39" s="54" t="str">
        <f t="shared" si="132"/>
        <v/>
      </c>
      <c r="DT39" s="54" t="str">
        <f t="shared" si="133"/>
        <v/>
      </c>
      <c r="DU39" s="54" t="str">
        <f t="shared" si="134"/>
        <v/>
      </c>
      <c r="DV39" s="54" t="str">
        <f t="shared" si="135"/>
        <v/>
      </c>
      <c r="DW39" s="54" t="str">
        <f t="shared" si="136"/>
        <v/>
      </c>
      <c r="DX39" s="54" t="str">
        <f t="shared" si="137"/>
        <v/>
      </c>
      <c r="DY39" s="54" t="str">
        <f t="shared" si="138"/>
        <v/>
      </c>
      <c r="DZ39" s="54" t="str">
        <f t="shared" si="139"/>
        <v/>
      </c>
      <c r="EA39" s="54" t="str">
        <f t="shared" si="140"/>
        <v/>
      </c>
      <c r="EB39" s="54" t="str">
        <f t="shared" si="141"/>
        <v/>
      </c>
      <c r="EC39" s="54" t="str">
        <f t="shared" si="142"/>
        <v/>
      </c>
      <c r="ED39" s="54" t="str">
        <f t="shared" si="143"/>
        <v/>
      </c>
      <c r="EE39" s="54" t="str">
        <f t="shared" si="144"/>
        <v/>
      </c>
      <c r="EF39" s="54" t="str">
        <f t="shared" si="145"/>
        <v/>
      </c>
      <c r="EG39" s="54" t="str">
        <f t="shared" si="146"/>
        <v/>
      </c>
      <c r="EH39" s="54" t="str">
        <f t="shared" si="147"/>
        <v/>
      </c>
      <c r="EI39" s="54" t="str">
        <f t="shared" si="148"/>
        <v/>
      </c>
      <c r="EJ39" s="54" t="str">
        <f t="shared" si="149"/>
        <v/>
      </c>
      <c r="EK39" s="54" t="str">
        <f t="shared" si="150"/>
        <v/>
      </c>
      <c r="EL39" s="54" t="str">
        <f t="shared" si="151"/>
        <v/>
      </c>
      <c r="EM39" s="54" t="str">
        <f t="shared" si="152"/>
        <v/>
      </c>
      <c r="EN39" s="54" t="str">
        <f t="shared" si="153"/>
        <v/>
      </c>
      <c r="EO39" s="54" t="str">
        <f t="shared" si="154"/>
        <v/>
      </c>
      <c r="EP39" s="54" t="str">
        <f t="shared" si="155"/>
        <v/>
      </c>
      <c r="EQ39" s="220" t="str">
        <f t="shared" ca="1" si="156"/>
        <v/>
      </c>
      <c r="ER39" s="220" t="str">
        <f t="shared" ca="1" si="157"/>
        <v/>
      </c>
      <c r="ES39" s="54" t="str">
        <f t="shared" ca="1" si="158"/>
        <v/>
      </c>
      <c r="ET39" s="54" t="str">
        <f t="shared" ca="1" si="159"/>
        <v/>
      </c>
      <c r="EU39" s="54" t="str">
        <f t="shared" ca="1" si="160"/>
        <v/>
      </c>
      <c r="EV39" s="54" t="str">
        <f t="shared" ca="1" si="161"/>
        <v/>
      </c>
      <c r="EW39" s="54" t="str">
        <f t="shared" ca="1" si="162"/>
        <v/>
      </c>
      <c r="EX39" s="54" t="str">
        <f t="shared" ca="1" si="163"/>
        <v/>
      </c>
      <c r="EY39" s="54" t="str">
        <f t="shared" ca="1" si="164"/>
        <v/>
      </c>
      <c r="EZ39" s="54" t="str">
        <f t="shared" ca="1" si="165"/>
        <v/>
      </c>
      <c r="FA39" s="54" t="str">
        <f t="shared" ca="1" si="166"/>
        <v/>
      </c>
      <c r="FB39" s="54" t="str">
        <f t="shared" ca="1" si="167"/>
        <v/>
      </c>
      <c r="FC39" s="54" t="str">
        <f t="shared" ca="1" si="168"/>
        <v/>
      </c>
      <c r="FD39" s="220">
        <f t="shared" si="169"/>
        <v>1</v>
      </c>
      <c r="FE39" s="54" t="str">
        <f t="shared" si="170"/>
        <v/>
      </c>
      <c r="FF39" s="54" t="str">
        <f t="shared" si="171"/>
        <v/>
      </c>
      <c r="FG39" s="54" t="str">
        <f t="shared" si="172"/>
        <v/>
      </c>
      <c r="FH39" s="54" t="str">
        <f t="shared" si="173"/>
        <v/>
      </c>
      <c r="FI39" s="220" t="str">
        <f>IF(B39=0,"",COUNTIF(FD$6:FD39,FD39))</f>
        <v/>
      </c>
      <c r="FJ39" s="54" t="str">
        <f t="shared" si="174"/>
        <v/>
      </c>
      <c r="FK39" s="221" t="str">
        <f t="shared" si="175"/>
        <v/>
      </c>
      <c r="FL39" s="54" t="str">
        <f t="shared" si="176"/>
        <v/>
      </c>
      <c r="FM39" s="54" t="str">
        <f t="shared" si="177"/>
        <v/>
      </c>
      <c r="FN39" s="54" t="str">
        <f t="shared" si="178"/>
        <v/>
      </c>
      <c r="FO39" s="54" t="str">
        <f t="shared" si="179"/>
        <v/>
      </c>
    </row>
    <row r="40" spans="1:171" ht="17.25">
      <c r="A40" s="214">
        <v>35</v>
      </c>
      <c r="B40" s="214">
        <f>COUNTIF('中間シート (2)'!M:M,行政集計シート※記入不要です!A40)</f>
        <v>0</v>
      </c>
      <c r="C40" s="222" t="str">
        <f t="shared" si="180"/>
        <v/>
      </c>
      <c r="D40" s="222" t="str">
        <f t="shared" si="181"/>
        <v/>
      </c>
      <c r="E40" s="222" t="str">
        <f t="shared" si="182"/>
        <v/>
      </c>
      <c r="F40" s="223"/>
      <c r="G40" s="216" t="str">
        <f>IFERROR(VLOOKUP($A40,'中間シート (2)'!$M$6:$AR$65,G$1,FALSE),"")</f>
        <v/>
      </c>
      <c r="H40" s="216" t="str">
        <f>IFERROR(VLOOKUP($A40,'中間シート (2)'!$M$6:$AR$65,H$1,FALSE),"")</f>
        <v/>
      </c>
      <c r="I40" s="216" t="str">
        <f>IFERROR(VLOOKUP($A40,'中間シート (2)'!$M$6:$AR$65,I$1,FALSE),"")</f>
        <v/>
      </c>
      <c r="J40" s="216" t="str">
        <f>IFERROR(VLOOKUP($A40,'中間シート (2)'!$M$6:$AR$65,J$1,FALSE),"")</f>
        <v/>
      </c>
      <c r="K40" s="216" t="str">
        <f>IFERROR(VLOOKUP($A40,'中間シート (2)'!$M$6:$AR$65,K$1,FALSE),"")</f>
        <v/>
      </c>
      <c r="L40" s="216" t="str">
        <f>IFERROR(VLOOKUP($A40,'中間シート (2)'!$M$6:$AR$65,L$1,FALSE),"")</f>
        <v/>
      </c>
      <c r="M40" s="216" t="str">
        <f>IFERROR(VLOOKUP($A40,'中間シート (2)'!$M$6:$AR$65,M$1,FALSE),"")</f>
        <v/>
      </c>
      <c r="N40" s="216" t="str">
        <f>IFERROR(VLOOKUP($A40,'中間シート (2)'!$M$6:$AR$65,N$1,FALSE),"")</f>
        <v/>
      </c>
      <c r="O40" s="216" t="str">
        <f>IFERROR(VLOOKUP($A40,'中間シート (2)'!$M$6:$AR$65,O$1,FALSE),"")</f>
        <v/>
      </c>
      <c r="P40" s="216" t="str">
        <f>IFERROR(VLOOKUP($A40,'中間シート (2)'!$M$6:$AR$65,P$1,FALSE),"")</f>
        <v/>
      </c>
      <c r="Q40" s="216" t="str">
        <f>IFERROR(VLOOKUP($A40,'中間シート (2)'!$M$6:$AR$65,Q$1,FALSE),"")</f>
        <v/>
      </c>
      <c r="R40" s="216" t="str">
        <f>IFERROR(VLOOKUP($A40,'中間シート (2)'!$M$6:$AR$65,R$1,FALSE),"")</f>
        <v/>
      </c>
      <c r="S40" s="216" t="str">
        <f>IFERROR(VLOOKUP($A40,'中間シート (2)'!$M$6:$AR$65,S$1,FALSE),"")</f>
        <v/>
      </c>
      <c r="T40" s="216" t="str">
        <f>IFERROR(VLOOKUP($A40,'中間シート (2)'!$M$6:$AR$65,T$1,FALSE),"")</f>
        <v/>
      </c>
      <c r="U40" s="216" t="str">
        <f>IFERROR(VLOOKUP($A40,'中間シート (2)'!$M$6:$AR$65,U$1,FALSE),"")</f>
        <v/>
      </c>
      <c r="V40" s="216"/>
      <c r="W40" s="216" t="str">
        <f>IFERROR(VLOOKUP($A40,'中間シート (2)'!$M$6:$AR$65,W$1,FALSE),"")</f>
        <v/>
      </c>
      <c r="X40" s="216" t="str">
        <f>IFERROR(VLOOKUP($A40,'中間シート (2)'!$M$6:$AR$65,X$1,FALSE),"")</f>
        <v/>
      </c>
      <c r="Y40" s="216" t="str">
        <f>IFERROR(VLOOKUP($A40,'中間シート (2)'!$M$6:$AR$65,Y$1,FALSE),"")</f>
        <v/>
      </c>
      <c r="Z40" s="216" t="str">
        <f>IFERROR(VLOOKUP($A40,'中間シート (2)'!$M$6:$AR$65,Z$1,FALSE),"")</f>
        <v/>
      </c>
      <c r="AA40" s="216" t="str">
        <f>IFERROR(VLOOKUP($A40,'中間シート (2)'!$M$6:$AR$65,AA$1,FALSE),"")</f>
        <v/>
      </c>
      <c r="AB40" s="216" t="str">
        <f>IFERROR(VLOOKUP($A40,'中間シート (2)'!$M$6:$AR$65,AB$1,FALSE),"")</f>
        <v/>
      </c>
      <c r="AC40" s="216" t="str">
        <f>IFERROR(VLOOKUP($A40,'中間シート (2)'!$M$6:$AR$65,AC$1,FALSE),"")</f>
        <v/>
      </c>
      <c r="AD40" s="216" t="str">
        <f>IFERROR(VLOOKUP($A40,'中間シート (2)'!$M$6:$AR$65,AD$1,FALSE),"")</f>
        <v/>
      </c>
      <c r="AE40" s="216"/>
      <c r="AF40" s="216"/>
      <c r="AG40" s="216"/>
      <c r="AH40" s="228" t="str">
        <f>IFERROR(VLOOKUP($A40,'中間シート (2)'!$M$6:$BC$67,AH$1,FALSE),"")</f>
        <v/>
      </c>
      <c r="AI40" s="228" t="str">
        <f>IFERROR(VLOOKUP($A40,'中間シート (2)'!$M$6:$BC$67,AI$1,FALSE),"")</f>
        <v/>
      </c>
      <c r="AJ40" s="228" t="str">
        <f>IFERROR(VLOOKUP($A40,'中間シート (2)'!$M$6:$BC$67,AJ$1,FALSE),"")</f>
        <v/>
      </c>
      <c r="AK40" s="228" t="str">
        <f>IFERROR(VLOOKUP($A40,'中間シート (2)'!$M$6:$BC$67,AK$1,FALSE),"")</f>
        <v/>
      </c>
      <c r="AL40" s="228" t="str">
        <f>IFERROR(VLOOKUP($A40,'中間シート (2)'!$M$6:$BC$67,AL$1,FALSE),"")</f>
        <v/>
      </c>
      <c r="AM40" s="228" t="str">
        <f>IFERROR(VLOOKUP($A40,'中間シート (2)'!$M$6:$BC$67,AM$1,FALSE),"")</f>
        <v/>
      </c>
      <c r="AN40" s="228" t="str">
        <f>IFERROR(VLOOKUP($A40,'中間シート (2)'!$M$6:$BC$67,AN$1,FALSE),"")</f>
        <v/>
      </c>
      <c r="AO40" s="228" t="str">
        <f>IFERROR(VLOOKUP($A40,'中間シート (2)'!$M$6:$BC$67,AO$1,FALSE),"")</f>
        <v/>
      </c>
      <c r="AR40" s="217"/>
      <c r="AS40" s="217"/>
      <c r="AT40" s="217"/>
      <c r="AU40" s="54">
        <f t="shared" si="183"/>
        <v>41</v>
      </c>
      <c r="AV40" s="54">
        <f t="shared" si="184"/>
        <v>41</v>
      </c>
      <c r="AW40" s="54" t="str">
        <f t="shared" si="59"/>
        <v/>
      </c>
      <c r="AX40" s="54" t="str">
        <f t="shared" si="60"/>
        <v/>
      </c>
      <c r="AY40" s="54" t="str">
        <f t="shared" si="61"/>
        <v/>
      </c>
      <c r="AZ40" s="54" t="str">
        <f t="shared" si="62"/>
        <v/>
      </c>
      <c r="BA40" s="54" t="str">
        <f t="shared" si="63"/>
        <v/>
      </c>
      <c r="BB40" s="54" t="str">
        <f ca="1">IF(AB40="","",IF(COUNTIF(エラー23シート!$G$5:$G$79, OFFSET(I40,IF(H40="",0,-H40+1),0)*100+OFFSET(X40,IF(H40="",0,-H40+1),0)*10+AB40)&gt;0,23,""))</f>
        <v/>
      </c>
      <c r="BC40" s="54" t="str">
        <f t="shared" si="64"/>
        <v/>
      </c>
      <c r="BD40" s="54" t="str">
        <f t="shared" si="65"/>
        <v/>
      </c>
      <c r="BE40" s="54" t="str">
        <f t="shared" si="66"/>
        <v/>
      </c>
      <c r="BF40" s="54" t="str">
        <f t="shared" si="67"/>
        <v/>
      </c>
      <c r="BG40" s="54" t="str">
        <f t="shared" si="68"/>
        <v/>
      </c>
      <c r="BH40" s="54" t="str">
        <f t="shared" si="69"/>
        <v/>
      </c>
      <c r="BI40" s="54" t="str">
        <f t="shared" si="70"/>
        <v/>
      </c>
      <c r="BJ40" s="54" t="str">
        <f t="shared" si="71"/>
        <v/>
      </c>
      <c r="BK40" s="54" t="str">
        <f t="shared" si="72"/>
        <v/>
      </c>
      <c r="BL40" s="54" t="str">
        <f t="shared" si="73"/>
        <v/>
      </c>
      <c r="BM40" s="54" t="str">
        <f t="shared" si="74"/>
        <v/>
      </c>
      <c r="BN40" s="54" t="str">
        <f t="shared" si="75"/>
        <v/>
      </c>
      <c r="BO40" s="54" t="str">
        <f t="shared" si="76"/>
        <v/>
      </c>
      <c r="BP40" s="54" t="str">
        <f t="shared" si="77"/>
        <v/>
      </c>
      <c r="BQ40" s="54" t="str">
        <f t="shared" si="78"/>
        <v/>
      </c>
      <c r="BR40" s="54" t="str">
        <f t="shared" si="79"/>
        <v/>
      </c>
      <c r="BS40" s="218" t="str">
        <f t="shared" si="80"/>
        <v/>
      </c>
      <c r="BT40" s="54" t="str">
        <f t="shared" si="81"/>
        <v/>
      </c>
      <c r="BU40" s="54" t="str">
        <f t="shared" si="82"/>
        <v/>
      </c>
      <c r="BV40" s="54" t="str">
        <f t="shared" si="83"/>
        <v/>
      </c>
      <c r="BW40" s="54" t="str">
        <f t="shared" si="84"/>
        <v/>
      </c>
      <c r="BX40" s="54" t="str">
        <f t="shared" si="85"/>
        <v/>
      </c>
      <c r="BY40" s="54" t="str">
        <f t="shared" si="86"/>
        <v/>
      </c>
      <c r="BZ40" s="54" t="str">
        <f t="shared" si="87"/>
        <v/>
      </c>
      <c r="CA40" s="54" t="str">
        <f t="shared" si="88"/>
        <v/>
      </c>
      <c r="CB40" s="54" t="str">
        <f t="shared" si="89"/>
        <v/>
      </c>
      <c r="CC40" s="54" t="str">
        <f t="shared" si="90"/>
        <v/>
      </c>
      <c r="CD40" s="54" t="str">
        <f t="shared" si="91"/>
        <v/>
      </c>
      <c r="CE40" s="54" t="str">
        <f t="shared" si="92"/>
        <v/>
      </c>
      <c r="CF40" s="54" t="str">
        <f t="shared" si="93"/>
        <v/>
      </c>
      <c r="CG40" s="54" t="str">
        <f t="shared" si="94"/>
        <v/>
      </c>
      <c r="CH40" s="54" t="str">
        <f t="shared" si="95"/>
        <v/>
      </c>
      <c r="CI40" s="54" t="str">
        <f t="shared" si="96"/>
        <v/>
      </c>
      <c r="CJ40" s="54" t="str">
        <f t="shared" si="97"/>
        <v/>
      </c>
      <c r="CK40" s="54" t="str">
        <f t="shared" si="98"/>
        <v/>
      </c>
      <c r="CL40" s="219" t="str">
        <f t="shared" si="99"/>
        <v/>
      </c>
      <c r="CM40" s="54" t="str">
        <f t="shared" si="100"/>
        <v/>
      </c>
      <c r="CN40" s="54" t="str">
        <f t="shared" si="101"/>
        <v/>
      </c>
      <c r="CO40" s="54" t="str">
        <f t="shared" si="102"/>
        <v/>
      </c>
      <c r="CP40" s="54" t="str">
        <f t="shared" si="103"/>
        <v/>
      </c>
      <c r="CQ40" s="54" t="str">
        <f t="shared" si="104"/>
        <v/>
      </c>
      <c r="CR40" s="54" t="str">
        <f t="shared" si="105"/>
        <v/>
      </c>
      <c r="CS40" s="54" t="str">
        <f t="shared" si="106"/>
        <v/>
      </c>
      <c r="CT40" s="54" t="str">
        <f t="shared" si="107"/>
        <v/>
      </c>
      <c r="CU40" s="54" t="str">
        <f t="shared" si="108"/>
        <v/>
      </c>
      <c r="CV40" s="220">
        <f t="shared" si="109"/>
        <v>0</v>
      </c>
      <c r="CW40" s="54" t="str">
        <f t="shared" si="110"/>
        <v/>
      </c>
      <c r="CX40" s="54" t="str">
        <f t="shared" si="111"/>
        <v/>
      </c>
      <c r="CY40" s="54" t="str">
        <f t="shared" si="112"/>
        <v/>
      </c>
      <c r="CZ40" s="54" t="str">
        <f t="shared" si="113"/>
        <v/>
      </c>
      <c r="DA40" s="54" t="str">
        <f t="shared" si="114"/>
        <v/>
      </c>
      <c r="DB40" s="54" t="str">
        <f t="shared" si="115"/>
        <v/>
      </c>
      <c r="DC40" s="54" t="str">
        <f t="shared" si="116"/>
        <v/>
      </c>
      <c r="DD40" s="54" t="str">
        <f t="shared" si="117"/>
        <v/>
      </c>
      <c r="DE40" s="54" t="str">
        <f t="shared" si="118"/>
        <v/>
      </c>
      <c r="DF40" s="54" t="str">
        <f t="shared" si="119"/>
        <v/>
      </c>
      <c r="DG40" s="54" t="str">
        <f t="shared" si="120"/>
        <v/>
      </c>
      <c r="DH40" s="54" t="str">
        <f t="shared" si="121"/>
        <v/>
      </c>
      <c r="DI40" s="54" t="str">
        <f t="shared" si="122"/>
        <v/>
      </c>
      <c r="DJ40" s="54" t="str">
        <f t="shared" si="123"/>
        <v/>
      </c>
      <c r="DK40" s="54" t="str">
        <f t="shared" si="124"/>
        <v/>
      </c>
      <c r="DL40" s="54" t="str">
        <f t="shared" si="125"/>
        <v/>
      </c>
      <c r="DM40" s="54" t="str">
        <f t="shared" si="126"/>
        <v/>
      </c>
      <c r="DN40" s="54" t="str">
        <f t="shared" si="127"/>
        <v/>
      </c>
      <c r="DO40" s="54" t="str">
        <f t="shared" si="128"/>
        <v/>
      </c>
      <c r="DP40" s="54" t="str">
        <f t="shared" si="129"/>
        <v/>
      </c>
      <c r="DQ40" s="54" t="str">
        <f t="shared" si="130"/>
        <v/>
      </c>
      <c r="DR40" s="54" t="str">
        <f t="shared" si="131"/>
        <v/>
      </c>
      <c r="DS40" s="54" t="str">
        <f t="shared" si="132"/>
        <v/>
      </c>
      <c r="DT40" s="54" t="str">
        <f t="shared" si="133"/>
        <v/>
      </c>
      <c r="DU40" s="54" t="str">
        <f t="shared" si="134"/>
        <v/>
      </c>
      <c r="DV40" s="54" t="str">
        <f t="shared" si="135"/>
        <v/>
      </c>
      <c r="DW40" s="54" t="str">
        <f t="shared" si="136"/>
        <v/>
      </c>
      <c r="DX40" s="54" t="str">
        <f t="shared" si="137"/>
        <v/>
      </c>
      <c r="DY40" s="54" t="str">
        <f t="shared" si="138"/>
        <v/>
      </c>
      <c r="DZ40" s="54" t="str">
        <f t="shared" si="139"/>
        <v/>
      </c>
      <c r="EA40" s="54" t="str">
        <f t="shared" si="140"/>
        <v/>
      </c>
      <c r="EB40" s="54" t="str">
        <f t="shared" si="141"/>
        <v/>
      </c>
      <c r="EC40" s="54" t="str">
        <f t="shared" si="142"/>
        <v/>
      </c>
      <c r="ED40" s="54" t="str">
        <f t="shared" si="143"/>
        <v/>
      </c>
      <c r="EE40" s="54" t="str">
        <f t="shared" si="144"/>
        <v/>
      </c>
      <c r="EF40" s="54" t="str">
        <f t="shared" si="145"/>
        <v/>
      </c>
      <c r="EG40" s="54" t="str">
        <f t="shared" si="146"/>
        <v/>
      </c>
      <c r="EH40" s="54" t="str">
        <f t="shared" si="147"/>
        <v/>
      </c>
      <c r="EI40" s="54" t="str">
        <f t="shared" si="148"/>
        <v/>
      </c>
      <c r="EJ40" s="54" t="str">
        <f t="shared" si="149"/>
        <v/>
      </c>
      <c r="EK40" s="54" t="str">
        <f t="shared" si="150"/>
        <v/>
      </c>
      <c r="EL40" s="54" t="str">
        <f t="shared" si="151"/>
        <v/>
      </c>
      <c r="EM40" s="54" t="str">
        <f t="shared" si="152"/>
        <v/>
      </c>
      <c r="EN40" s="54" t="str">
        <f t="shared" si="153"/>
        <v/>
      </c>
      <c r="EO40" s="54" t="str">
        <f t="shared" si="154"/>
        <v/>
      </c>
      <c r="EP40" s="54" t="str">
        <f t="shared" si="155"/>
        <v/>
      </c>
      <c r="EQ40" s="220" t="str">
        <f t="shared" ca="1" si="156"/>
        <v/>
      </c>
      <c r="ER40" s="220" t="str">
        <f t="shared" ca="1" si="157"/>
        <v/>
      </c>
      <c r="ES40" s="54" t="str">
        <f t="shared" ca="1" si="158"/>
        <v/>
      </c>
      <c r="ET40" s="54" t="str">
        <f t="shared" ca="1" si="159"/>
        <v/>
      </c>
      <c r="EU40" s="54" t="str">
        <f t="shared" ca="1" si="160"/>
        <v/>
      </c>
      <c r="EV40" s="54" t="str">
        <f t="shared" ca="1" si="161"/>
        <v/>
      </c>
      <c r="EW40" s="54" t="str">
        <f t="shared" ca="1" si="162"/>
        <v/>
      </c>
      <c r="EX40" s="54" t="str">
        <f t="shared" ca="1" si="163"/>
        <v/>
      </c>
      <c r="EY40" s="54" t="str">
        <f t="shared" ca="1" si="164"/>
        <v/>
      </c>
      <c r="EZ40" s="54" t="str">
        <f t="shared" ca="1" si="165"/>
        <v/>
      </c>
      <c r="FA40" s="54" t="str">
        <f t="shared" ca="1" si="166"/>
        <v/>
      </c>
      <c r="FB40" s="54" t="str">
        <f t="shared" ca="1" si="167"/>
        <v/>
      </c>
      <c r="FC40" s="54" t="str">
        <f t="shared" ca="1" si="168"/>
        <v/>
      </c>
      <c r="FD40" s="220">
        <f t="shared" si="169"/>
        <v>1</v>
      </c>
      <c r="FE40" s="54" t="str">
        <f t="shared" si="170"/>
        <v/>
      </c>
      <c r="FF40" s="54" t="str">
        <f t="shared" si="171"/>
        <v/>
      </c>
      <c r="FG40" s="54" t="str">
        <f t="shared" si="172"/>
        <v/>
      </c>
      <c r="FH40" s="54" t="str">
        <f t="shared" si="173"/>
        <v/>
      </c>
      <c r="FI40" s="220" t="str">
        <f>IF(B40=0,"",COUNTIF(FD$6:FD40,FD40))</f>
        <v/>
      </c>
      <c r="FJ40" s="54" t="str">
        <f t="shared" si="174"/>
        <v/>
      </c>
      <c r="FK40" s="221" t="str">
        <f t="shared" si="175"/>
        <v/>
      </c>
      <c r="FL40" s="54" t="str">
        <f t="shared" si="176"/>
        <v/>
      </c>
      <c r="FM40" s="54" t="str">
        <f t="shared" si="177"/>
        <v/>
      </c>
      <c r="FN40" s="54" t="str">
        <f t="shared" si="178"/>
        <v/>
      </c>
      <c r="FO40" s="54" t="str">
        <f t="shared" si="179"/>
        <v/>
      </c>
    </row>
    <row r="41" spans="1:171" ht="17.25">
      <c r="A41" s="214">
        <v>36</v>
      </c>
      <c r="B41" s="214">
        <f>COUNTIF('中間シート (2)'!M:M,行政集計シート※記入不要です!A41)</f>
        <v>0</v>
      </c>
      <c r="C41" s="222" t="str">
        <f>IF(OR(G41&lt;&gt;"",H41&lt;&gt;""),C40,"")</f>
        <v/>
      </c>
      <c r="D41" s="222" t="str">
        <f>IF(OR(G41&lt;&gt;"",H41&lt;&gt;""),D40,"")</f>
        <v/>
      </c>
      <c r="E41" s="222" t="str">
        <f t="shared" si="182"/>
        <v/>
      </c>
      <c r="F41" s="223"/>
      <c r="G41" s="216" t="str">
        <f>IFERROR(VLOOKUP($A41,'中間シート (2)'!$M$6:$AR$65,G$1,FALSE),"")</f>
        <v/>
      </c>
      <c r="H41" s="216" t="str">
        <f>IFERROR(VLOOKUP($A41,'中間シート (2)'!$M$6:$AR$65,H$1,FALSE),"")</f>
        <v/>
      </c>
      <c r="I41" s="216" t="str">
        <f>IFERROR(VLOOKUP($A41,'中間シート (2)'!$M$6:$AR$65,I$1,FALSE),"")</f>
        <v/>
      </c>
      <c r="J41" s="216" t="str">
        <f>IFERROR(VLOOKUP($A41,'中間シート (2)'!$M$6:$AR$65,J$1,FALSE),"")</f>
        <v/>
      </c>
      <c r="K41" s="216" t="str">
        <f>IFERROR(VLOOKUP($A41,'中間シート (2)'!$M$6:$AR$65,K$1,FALSE),"")</f>
        <v/>
      </c>
      <c r="L41" s="216" t="str">
        <f>IFERROR(VLOOKUP($A41,'中間シート (2)'!$M$6:$AR$65,L$1,FALSE),"")</f>
        <v/>
      </c>
      <c r="M41" s="216" t="str">
        <f>IFERROR(VLOOKUP($A41,'中間シート (2)'!$M$6:$AR$65,M$1,FALSE),"")</f>
        <v/>
      </c>
      <c r="N41" s="216" t="str">
        <f>IFERROR(VLOOKUP($A41,'中間シート (2)'!$M$6:$AR$65,N$1,FALSE),"")</f>
        <v/>
      </c>
      <c r="O41" s="216" t="str">
        <f>IFERROR(VLOOKUP($A41,'中間シート (2)'!$M$6:$AR$65,O$1,FALSE),"")</f>
        <v/>
      </c>
      <c r="P41" s="216" t="str">
        <f>IFERROR(VLOOKUP($A41,'中間シート (2)'!$M$6:$AR$65,P$1,FALSE),"")</f>
        <v/>
      </c>
      <c r="Q41" s="216" t="str">
        <f>IFERROR(VLOOKUP($A41,'中間シート (2)'!$M$6:$AR$65,Q$1,FALSE),"")</f>
        <v/>
      </c>
      <c r="R41" s="216" t="str">
        <f>IFERROR(VLOOKUP($A41,'中間シート (2)'!$M$6:$AR$65,R$1,FALSE),"")</f>
        <v/>
      </c>
      <c r="S41" s="216" t="str">
        <f>IFERROR(VLOOKUP($A41,'中間シート (2)'!$M$6:$AR$65,S$1,FALSE),"")</f>
        <v/>
      </c>
      <c r="T41" s="216" t="str">
        <f>IFERROR(VLOOKUP($A41,'中間シート (2)'!$M$6:$AR$65,T$1,FALSE),"")</f>
        <v/>
      </c>
      <c r="U41" s="216" t="str">
        <f>IFERROR(VLOOKUP($A41,'中間シート (2)'!$M$6:$AR$65,U$1,FALSE),"")</f>
        <v/>
      </c>
      <c r="V41" s="216"/>
      <c r="W41" s="216" t="str">
        <f>IFERROR(VLOOKUP($A41,'中間シート (2)'!$M$6:$AR$65,W$1,FALSE),"")</f>
        <v/>
      </c>
      <c r="X41" s="216" t="str">
        <f>IFERROR(VLOOKUP($A41,'中間シート (2)'!$M$6:$AR$65,X$1,FALSE),"")</f>
        <v/>
      </c>
      <c r="Y41" s="216" t="str">
        <f>IFERROR(VLOOKUP($A41,'中間シート (2)'!$M$6:$AR$65,Y$1,FALSE),"")</f>
        <v/>
      </c>
      <c r="Z41" s="216" t="str">
        <f>IFERROR(VLOOKUP($A41,'中間シート (2)'!$M$6:$AR$65,Z$1,FALSE),"")</f>
        <v/>
      </c>
      <c r="AA41" s="216" t="str">
        <f>IFERROR(VLOOKUP($A41,'中間シート (2)'!$M$6:$AR$65,AA$1,FALSE),"")</f>
        <v/>
      </c>
      <c r="AB41" s="216" t="str">
        <f>IFERROR(VLOOKUP($A41,'中間シート (2)'!$M$6:$AR$65,AB$1,FALSE),"")</f>
        <v/>
      </c>
      <c r="AC41" s="216" t="str">
        <f>IFERROR(VLOOKUP($A41,'中間シート (2)'!$M$6:$AR$65,AC$1,FALSE),"")</f>
        <v/>
      </c>
      <c r="AD41" s="216" t="str">
        <f>IFERROR(VLOOKUP($A41,'中間シート (2)'!$M$6:$AR$65,AD$1,FALSE),"")</f>
        <v/>
      </c>
      <c r="AE41" s="216"/>
      <c r="AF41" s="216"/>
      <c r="AG41" s="216"/>
      <c r="AH41" s="228" t="str">
        <f>IFERROR(VLOOKUP($A41,'中間シート (2)'!$M$6:$BC$67,AH$1,FALSE),"")</f>
        <v/>
      </c>
      <c r="AI41" s="228" t="str">
        <f>IFERROR(VLOOKUP($A41,'中間シート (2)'!$M$6:$BC$67,AI$1,FALSE),"")</f>
        <v/>
      </c>
      <c r="AJ41" s="228" t="str">
        <f>IFERROR(VLOOKUP($A41,'中間シート (2)'!$M$6:$BC$67,AJ$1,FALSE),"")</f>
        <v/>
      </c>
      <c r="AK41" s="228" t="str">
        <f>IFERROR(VLOOKUP($A41,'中間シート (2)'!$M$6:$BC$67,AK$1,FALSE),"")</f>
        <v/>
      </c>
      <c r="AL41" s="228" t="str">
        <f>IFERROR(VLOOKUP($A41,'中間シート (2)'!$M$6:$BC$67,AL$1,FALSE),"")</f>
        <v/>
      </c>
      <c r="AM41" s="228" t="str">
        <f>IFERROR(VLOOKUP($A41,'中間シート (2)'!$M$6:$BC$67,AM$1,FALSE),"")</f>
        <v/>
      </c>
      <c r="AN41" s="228" t="str">
        <f>IFERROR(VLOOKUP($A41,'中間シート (2)'!$M$6:$BC$67,AN$1,FALSE),"")</f>
        <v/>
      </c>
      <c r="AO41" s="228" t="str">
        <f>IFERROR(VLOOKUP($A41,'中間シート (2)'!$M$6:$BC$67,AO$1,FALSE),"")</f>
        <v/>
      </c>
      <c r="AR41" s="217"/>
      <c r="AS41" s="217"/>
      <c r="AT41" s="217"/>
      <c r="AU41" s="54">
        <f t="shared" si="183"/>
        <v>41</v>
      </c>
      <c r="AV41" s="54">
        <f t="shared" si="184"/>
        <v>41</v>
      </c>
      <c r="AW41" s="54" t="str">
        <f t="shared" si="59"/>
        <v/>
      </c>
      <c r="AX41" s="54" t="str">
        <f t="shared" si="60"/>
        <v/>
      </c>
      <c r="AY41" s="54" t="str">
        <f t="shared" si="61"/>
        <v/>
      </c>
      <c r="AZ41" s="54" t="str">
        <f t="shared" si="62"/>
        <v/>
      </c>
      <c r="BA41" s="54" t="str">
        <f t="shared" si="63"/>
        <v/>
      </c>
      <c r="BB41" s="54" t="str">
        <f ca="1">IF(AB41="","",IF(COUNTIF(エラー23シート!$G$5:$G$79, OFFSET(I41,IF(H41="",0,-H41+1),0)*100+OFFSET(X41,IF(H41="",0,-H41+1),0)*10+AB41)&gt;0,23,""))</f>
        <v/>
      </c>
      <c r="BC41" s="54" t="str">
        <f t="shared" si="64"/>
        <v/>
      </c>
      <c r="BD41" s="54" t="str">
        <f t="shared" si="65"/>
        <v/>
      </c>
      <c r="BE41" s="54" t="str">
        <f t="shared" si="66"/>
        <v/>
      </c>
      <c r="BF41" s="54" t="str">
        <f t="shared" si="67"/>
        <v/>
      </c>
      <c r="BG41" s="54" t="str">
        <f t="shared" si="68"/>
        <v/>
      </c>
      <c r="BH41" s="54" t="str">
        <f t="shared" si="69"/>
        <v/>
      </c>
      <c r="BI41" s="54" t="str">
        <f t="shared" si="70"/>
        <v/>
      </c>
      <c r="BJ41" s="54" t="str">
        <f t="shared" si="71"/>
        <v/>
      </c>
      <c r="BK41" s="54" t="str">
        <f t="shared" si="72"/>
        <v/>
      </c>
      <c r="BL41" s="54" t="str">
        <f t="shared" si="73"/>
        <v/>
      </c>
      <c r="BM41" s="54" t="str">
        <f t="shared" si="74"/>
        <v/>
      </c>
      <c r="BN41" s="54" t="str">
        <f t="shared" si="75"/>
        <v/>
      </c>
      <c r="BO41" s="54" t="str">
        <f t="shared" si="76"/>
        <v/>
      </c>
      <c r="BP41" s="54" t="str">
        <f t="shared" si="77"/>
        <v/>
      </c>
      <c r="BQ41" s="54" t="str">
        <f t="shared" si="78"/>
        <v/>
      </c>
      <c r="BR41" s="54" t="str">
        <f t="shared" si="79"/>
        <v/>
      </c>
      <c r="BS41" s="218" t="str">
        <f t="shared" si="80"/>
        <v/>
      </c>
      <c r="BT41" s="54" t="str">
        <f t="shared" si="81"/>
        <v/>
      </c>
      <c r="BU41" s="54" t="str">
        <f t="shared" si="82"/>
        <v/>
      </c>
      <c r="BV41" s="54" t="str">
        <f t="shared" si="83"/>
        <v/>
      </c>
      <c r="BW41" s="54" t="str">
        <f t="shared" si="84"/>
        <v/>
      </c>
      <c r="BX41" s="54" t="str">
        <f t="shared" si="85"/>
        <v/>
      </c>
      <c r="BY41" s="54" t="str">
        <f t="shared" si="86"/>
        <v/>
      </c>
      <c r="BZ41" s="54" t="str">
        <f t="shared" si="87"/>
        <v/>
      </c>
      <c r="CA41" s="54" t="str">
        <f t="shared" si="88"/>
        <v/>
      </c>
      <c r="CB41" s="54" t="str">
        <f t="shared" si="89"/>
        <v/>
      </c>
      <c r="CC41" s="54" t="str">
        <f t="shared" si="90"/>
        <v/>
      </c>
      <c r="CD41" s="54" t="str">
        <f t="shared" si="91"/>
        <v/>
      </c>
      <c r="CE41" s="54" t="str">
        <f t="shared" si="92"/>
        <v/>
      </c>
      <c r="CF41" s="54" t="str">
        <f t="shared" si="93"/>
        <v/>
      </c>
      <c r="CG41" s="54" t="str">
        <f t="shared" si="94"/>
        <v/>
      </c>
      <c r="CH41" s="54" t="str">
        <f t="shared" si="95"/>
        <v/>
      </c>
      <c r="CI41" s="54" t="str">
        <f t="shared" si="96"/>
        <v/>
      </c>
      <c r="CJ41" s="54" t="str">
        <f t="shared" si="97"/>
        <v/>
      </c>
      <c r="CK41" s="54" t="str">
        <f t="shared" si="98"/>
        <v/>
      </c>
      <c r="CL41" s="219" t="str">
        <f t="shared" si="99"/>
        <v/>
      </c>
      <c r="CM41" s="54" t="str">
        <f t="shared" si="100"/>
        <v/>
      </c>
      <c r="CN41" s="54" t="str">
        <f t="shared" si="101"/>
        <v/>
      </c>
      <c r="CO41" s="54" t="str">
        <f t="shared" si="102"/>
        <v/>
      </c>
      <c r="CP41" s="54" t="str">
        <f t="shared" si="103"/>
        <v/>
      </c>
      <c r="CQ41" s="54" t="str">
        <f t="shared" si="104"/>
        <v/>
      </c>
      <c r="CR41" s="54" t="str">
        <f t="shared" si="105"/>
        <v/>
      </c>
      <c r="CS41" s="54" t="str">
        <f t="shared" si="106"/>
        <v/>
      </c>
      <c r="CT41" s="54" t="str">
        <f t="shared" si="107"/>
        <v/>
      </c>
      <c r="CU41" s="54" t="str">
        <f t="shared" si="108"/>
        <v/>
      </c>
      <c r="CV41" s="220">
        <f t="shared" si="109"/>
        <v>0</v>
      </c>
      <c r="CW41" s="54" t="str">
        <f t="shared" si="110"/>
        <v/>
      </c>
      <c r="CX41" s="54" t="str">
        <f t="shared" si="111"/>
        <v/>
      </c>
      <c r="CY41" s="54" t="str">
        <f t="shared" si="112"/>
        <v/>
      </c>
      <c r="CZ41" s="54" t="str">
        <f t="shared" si="113"/>
        <v/>
      </c>
      <c r="DA41" s="54" t="str">
        <f t="shared" si="114"/>
        <v/>
      </c>
      <c r="DB41" s="54" t="str">
        <f t="shared" si="115"/>
        <v/>
      </c>
      <c r="DC41" s="54" t="str">
        <f t="shared" si="116"/>
        <v/>
      </c>
      <c r="DD41" s="54" t="str">
        <f t="shared" si="117"/>
        <v/>
      </c>
      <c r="DE41" s="54" t="str">
        <f t="shared" si="118"/>
        <v/>
      </c>
      <c r="DF41" s="54" t="str">
        <f t="shared" si="119"/>
        <v/>
      </c>
      <c r="DG41" s="54" t="str">
        <f t="shared" si="120"/>
        <v/>
      </c>
      <c r="DH41" s="54" t="str">
        <f t="shared" si="121"/>
        <v/>
      </c>
      <c r="DI41" s="54" t="str">
        <f t="shared" si="122"/>
        <v/>
      </c>
      <c r="DJ41" s="54" t="str">
        <f t="shared" si="123"/>
        <v/>
      </c>
      <c r="DK41" s="54" t="str">
        <f t="shared" si="124"/>
        <v/>
      </c>
      <c r="DL41" s="54" t="str">
        <f t="shared" si="125"/>
        <v/>
      </c>
      <c r="DM41" s="54" t="str">
        <f t="shared" si="126"/>
        <v/>
      </c>
      <c r="DN41" s="54" t="str">
        <f t="shared" si="127"/>
        <v/>
      </c>
      <c r="DO41" s="54" t="str">
        <f t="shared" si="128"/>
        <v/>
      </c>
      <c r="DP41" s="54" t="str">
        <f t="shared" si="129"/>
        <v/>
      </c>
      <c r="DQ41" s="54" t="str">
        <f t="shared" si="130"/>
        <v/>
      </c>
      <c r="DR41" s="54" t="str">
        <f t="shared" si="131"/>
        <v/>
      </c>
      <c r="DS41" s="54" t="str">
        <f t="shared" si="132"/>
        <v/>
      </c>
      <c r="DT41" s="54" t="str">
        <f t="shared" si="133"/>
        <v/>
      </c>
      <c r="DU41" s="54" t="str">
        <f t="shared" si="134"/>
        <v/>
      </c>
      <c r="DV41" s="54" t="str">
        <f t="shared" si="135"/>
        <v/>
      </c>
      <c r="DW41" s="54" t="str">
        <f t="shared" si="136"/>
        <v/>
      </c>
      <c r="DX41" s="54" t="str">
        <f t="shared" si="137"/>
        <v/>
      </c>
      <c r="DY41" s="54" t="str">
        <f t="shared" si="138"/>
        <v/>
      </c>
      <c r="DZ41" s="54" t="str">
        <f t="shared" si="139"/>
        <v/>
      </c>
      <c r="EA41" s="54" t="str">
        <f t="shared" si="140"/>
        <v/>
      </c>
      <c r="EB41" s="54" t="str">
        <f t="shared" si="141"/>
        <v/>
      </c>
      <c r="EC41" s="54" t="str">
        <f t="shared" si="142"/>
        <v/>
      </c>
      <c r="ED41" s="54" t="str">
        <f t="shared" si="143"/>
        <v/>
      </c>
      <c r="EE41" s="54" t="str">
        <f t="shared" si="144"/>
        <v/>
      </c>
      <c r="EF41" s="54" t="str">
        <f t="shared" si="145"/>
        <v/>
      </c>
      <c r="EG41" s="54" t="str">
        <f t="shared" si="146"/>
        <v/>
      </c>
      <c r="EH41" s="54" t="str">
        <f t="shared" si="147"/>
        <v/>
      </c>
      <c r="EI41" s="54" t="str">
        <f t="shared" si="148"/>
        <v/>
      </c>
      <c r="EJ41" s="54" t="str">
        <f t="shared" si="149"/>
        <v/>
      </c>
      <c r="EK41" s="54" t="str">
        <f t="shared" si="150"/>
        <v/>
      </c>
      <c r="EL41" s="54" t="str">
        <f t="shared" si="151"/>
        <v/>
      </c>
      <c r="EM41" s="54" t="str">
        <f t="shared" si="152"/>
        <v/>
      </c>
      <c r="EN41" s="54" t="str">
        <f t="shared" si="153"/>
        <v/>
      </c>
      <c r="EO41" s="54" t="str">
        <f t="shared" si="154"/>
        <v/>
      </c>
      <c r="EP41" s="54" t="str">
        <f t="shared" si="155"/>
        <v/>
      </c>
      <c r="EQ41" s="220" t="str">
        <f t="shared" ca="1" si="156"/>
        <v/>
      </c>
      <c r="ER41" s="220" t="str">
        <f t="shared" ca="1" si="157"/>
        <v/>
      </c>
      <c r="ES41" s="54" t="str">
        <f t="shared" ca="1" si="158"/>
        <v/>
      </c>
      <c r="ET41" s="54" t="str">
        <f t="shared" ca="1" si="159"/>
        <v/>
      </c>
      <c r="EU41" s="54" t="str">
        <f t="shared" ca="1" si="160"/>
        <v/>
      </c>
      <c r="EV41" s="54" t="str">
        <f t="shared" ca="1" si="161"/>
        <v/>
      </c>
      <c r="EW41" s="54" t="str">
        <f t="shared" ca="1" si="162"/>
        <v/>
      </c>
      <c r="EX41" s="54" t="str">
        <f t="shared" ca="1" si="163"/>
        <v/>
      </c>
      <c r="EY41" s="54" t="str">
        <f t="shared" ca="1" si="164"/>
        <v/>
      </c>
      <c r="EZ41" s="54" t="str">
        <f t="shared" ca="1" si="165"/>
        <v/>
      </c>
      <c r="FA41" s="54" t="str">
        <f t="shared" ca="1" si="166"/>
        <v/>
      </c>
      <c r="FB41" s="54" t="str">
        <f t="shared" ca="1" si="167"/>
        <v/>
      </c>
      <c r="FC41" s="54" t="str">
        <f t="shared" ca="1" si="168"/>
        <v/>
      </c>
      <c r="FD41" s="220">
        <f t="shared" si="169"/>
        <v>1</v>
      </c>
      <c r="FE41" s="54" t="str">
        <f t="shared" si="170"/>
        <v/>
      </c>
      <c r="FF41" s="54" t="str">
        <f t="shared" si="171"/>
        <v/>
      </c>
      <c r="FG41" s="54" t="str">
        <f t="shared" si="172"/>
        <v/>
      </c>
      <c r="FH41" s="54" t="str">
        <f t="shared" si="173"/>
        <v/>
      </c>
      <c r="FI41" s="220" t="str">
        <f>IF(B41=0,"",COUNTIF(FD$6:FD41,FD41))</f>
        <v/>
      </c>
      <c r="FJ41" s="54" t="str">
        <f t="shared" si="174"/>
        <v/>
      </c>
      <c r="FK41" s="221" t="str">
        <f t="shared" si="175"/>
        <v/>
      </c>
      <c r="FL41" s="54" t="str">
        <f t="shared" si="176"/>
        <v/>
      </c>
      <c r="FM41" s="54" t="str">
        <f t="shared" si="177"/>
        <v/>
      </c>
      <c r="FN41" s="54" t="str">
        <f t="shared" si="178"/>
        <v/>
      </c>
      <c r="FO41" s="54" t="str">
        <f t="shared" si="179"/>
        <v/>
      </c>
    </row>
    <row r="42" spans="1:171" ht="17.25">
      <c r="A42" s="214">
        <v>37</v>
      </c>
      <c r="B42" s="214">
        <f>COUNTIF('中間シート (2)'!M:M,行政集計シート※記入不要です!A42)</f>
        <v>0</v>
      </c>
      <c r="C42" s="222" t="str">
        <f>IF(OR(G42&lt;&gt;"",H42&lt;&gt;""),C41,"")</f>
        <v/>
      </c>
      <c r="D42" s="222" t="str">
        <f t="shared" ref="D42:D65" si="185">IF(OR(G42&lt;&gt;"",H42&lt;&gt;""),D41,"")</f>
        <v/>
      </c>
      <c r="E42" s="222" t="str">
        <f t="shared" si="182"/>
        <v/>
      </c>
      <c r="F42" s="223"/>
      <c r="G42" s="216" t="str">
        <f>IFERROR(VLOOKUP($A42,'中間シート (2)'!$M$6:$AR$65,G$1,FALSE),"")</f>
        <v/>
      </c>
      <c r="H42" s="216" t="str">
        <f>IFERROR(VLOOKUP($A42,'中間シート (2)'!$M$6:$AR$65,H$1,FALSE),"")</f>
        <v/>
      </c>
      <c r="I42" s="216" t="str">
        <f>IFERROR(VLOOKUP($A42,'中間シート (2)'!$M$6:$AR$65,I$1,FALSE),"")</f>
        <v/>
      </c>
      <c r="J42" s="216" t="str">
        <f>IFERROR(VLOOKUP($A42,'中間シート (2)'!$M$6:$AR$65,J$1,FALSE),"")</f>
        <v/>
      </c>
      <c r="K42" s="216" t="str">
        <f>IFERROR(VLOOKUP($A42,'中間シート (2)'!$M$6:$AR$65,K$1,FALSE),"")</f>
        <v/>
      </c>
      <c r="L42" s="216" t="str">
        <f>IFERROR(VLOOKUP($A42,'中間シート (2)'!$M$6:$AR$65,L$1,FALSE),"")</f>
        <v/>
      </c>
      <c r="M42" s="216" t="str">
        <f>IFERROR(VLOOKUP($A42,'中間シート (2)'!$M$6:$AR$65,M$1,FALSE),"")</f>
        <v/>
      </c>
      <c r="N42" s="216" t="str">
        <f>IFERROR(VLOOKUP($A42,'中間シート (2)'!$M$6:$AR$65,N$1,FALSE),"")</f>
        <v/>
      </c>
      <c r="O42" s="216" t="str">
        <f>IFERROR(VLOOKUP($A42,'中間シート (2)'!$M$6:$AR$65,O$1,FALSE),"")</f>
        <v/>
      </c>
      <c r="P42" s="216" t="str">
        <f>IFERROR(VLOOKUP($A42,'中間シート (2)'!$M$6:$AR$65,P$1,FALSE),"")</f>
        <v/>
      </c>
      <c r="Q42" s="216" t="str">
        <f>IFERROR(VLOOKUP($A42,'中間シート (2)'!$M$6:$AR$65,Q$1,FALSE),"")</f>
        <v/>
      </c>
      <c r="R42" s="216" t="str">
        <f>IFERROR(VLOOKUP($A42,'中間シート (2)'!$M$6:$AR$65,R$1,FALSE),"")</f>
        <v/>
      </c>
      <c r="S42" s="216" t="str">
        <f>IFERROR(VLOOKUP($A42,'中間シート (2)'!$M$6:$AR$65,S$1,FALSE),"")</f>
        <v/>
      </c>
      <c r="T42" s="216" t="str">
        <f>IFERROR(VLOOKUP($A42,'中間シート (2)'!$M$6:$AR$65,T$1,FALSE),"")</f>
        <v/>
      </c>
      <c r="U42" s="216" t="str">
        <f>IFERROR(VLOOKUP($A42,'中間シート (2)'!$M$6:$AR$65,U$1,FALSE),"")</f>
        <v/>
      </c>
      <c r="V42" s="216"/>
      <c r="W42" s="216" t="str">
        <f>IFERROR(VLOOKUP($A42,'中間シート (2)'!$M$6:$AR$65,W$1,FALSE),"")</f>
        <v/>
      </c>
      <c r="X42" s="216" t="str">
        <f>IFERROR(VLOOKUP($A42,'中間シート (2)'!$M$6:$AR$65,X$1,FALSE),"")</f>
        <v/>
      </c>
      <c r="Y42" s="216" t="str">
        <f>IFERROR(VLOOKUP($A42,'中間シート (2)'!$M$6:$AR$65,Y$1,FALSE),"")</f>
        <v/>
      </c>
      <c r="Z42" s="216" t="str">
        <f>IFERROR(VLOOKUP($A42,'中間シート (2)'!$M$6:$AR$65,Z$1,FALSE),"")</f>
        <v/>
      </c>
      <c r="AA42" s="216" t="str">
        <f>IFERROR(VLOOKUP($A42,'中間シート (2)'!$M$6:$AR$65,AA$1,FALSE),"")</f>
        <v/>
      </c>
      <c r="AB42" s="216" t="str">
        <f>IFERROR(VLOOKUP($A42,'中間シート (2)'!$M$6:$AR$65,AB$1,FALSE),"")</f>
        <v/>
      </c>
      <c r="AC42" s="216" t="str">
        <f>IFERROR(VLOOKUP($A42,'中間シート (2)'!$M$6:$AR$65,AC$1,FALSE),"")</f>
        <v/>
      </c>
      <c r="AD42" s="216" t="str">
        <f>IFERROR(VLOOKUP($A42,'中間シート (2)'!$M$6:$AR$65,AD$1,FALSE),"")</f>
        <v/>
      </c>
      <c r="AE42" s="216"/>
      <c r="AF42" s="216"/>
      <c r="AG42" s="216"/>
      <c r="AH42" s="228" t="str">
        <f>IFERROR(VLOOKUP($A42,'中間シート (2)'!$M$6:$BC$67,AH$1,FALSE),"")</f>
        <v/>
      </c>
      <c r="AI42" s="228" t="str">
        <f>IFERROR(VLOOKUP($A42,'中間シート (2)'!$M$6:$BC$67,AI$1,FALSE),"")</f>
        <v/>
      </c>
      <c r="AJ42" s="228" t="str">
        <f>IFERROR(VLOOKUP($A42,'中間シート (2)'!$M$6:$BC$67,AJ$1,FALSE),"")</f>
        <v/>
      </c>
      <c r="AK42" s="228" t="str">
        <f>IFERROR(VLOOKUP($A42,'中間シート (2)'!$M$6:$BC$67,AK$1,FALSE),"")</f>
        <v/>
      </c>
      <c r="AL42" s="228" t="str">
        <f>IFERROR(VLOOKUP($A42,'中間シート (2)'!$M$6:$BC$67,AL$1,FALSE),"")</f>
        <v/>
      </c>
      <c r="AM42" s="228" t="str">
        <f>IFERROR(VLOOKUP($A42,'中間シート (2)'!$M$6:$BC$67,AM$1,FALSE),"")</f>
        <v/>
      </c>
      <c r="AN42" s="228" t="str">
        <f>IFERROR(VLOOKUP($A42,'中間シート (2)'!$M$6:$BC$67,AN$1,FALSE),"")</f>
        <v/>
      </c>
      <c r="AO42" s="228" t="str">
        <f>IFERROR(VLOOKUP($A42,'中間シート (2)'!$M$6:$BC$67,AO$1,FALSE),"")</f>
        <v/>
      </c>
      <c r="AR42" s="217"/>
      <c r="AS42" s="217"/>
      <c r="AT42" s="217"/>
      <c r="AU42" s="54">
        <f t="shared" si="183"/>
        <v>41</v>
      </c>
      <c r="AV42" s="54">
        <f t="shared" si="184"/>
        <v>41</v>
      </c>
      <c r="AW42" s="54" t="str">
        <f t="shared" si="59"/>
        <v/>
      </c>
      <c r="AX42" s="54" t="str">
        <f t="shared" si="60"/>
        <v/>
      </c>
      <c r="AY42" s="54" t="str">
        <f t="shared" si="61"/>
        <v/>
      </c>
      <c r="AZ42" s="54" t="str">
        <f t="shared" si="62"/>
        <v/>
      </c>
      <c r="BA42" s="54" t="str">
        <f t="shared" si="63"/>
        <v/>
      </c>
      <c r="BB42" s="54" t="str">
        <f ca="1">IF(AB42="","",IF(COUNTIF(エラー23シート!$G$5:$G$79, OFFSET(I42,IF(H42="",0,-H42+1),0)*100+OFFSET(X42,IF(H42="",0,-H42+1),0)*10+AB42)&gt;0,23,""))</f>
        <v/>
      </c>
      <c r="BC42" s="54" t="str">
        <f t="shared" si="64"/>
        <v/>
      </c>
      <c r="BD42" s="54" t="str">
        <f t="shared" si="65"/>
        <v/>
      </c>
      <c r="BE42" s="54" t="str">
        <f t="shared" si="66"/>
        <v/>
      </c>
      <c r="BF42" s="54" t="str">
        <f t="shared" si="67"/>
        <v/>
      </c>
      <c r="BG42" s="54" t="str">
        <f t="shared" si="68"/>
        <v/>
      </c>
      <c r="BH42" s="54" t="str">
        <f t="shared" si="69"/>
        <v/>
      </c>
      <c r="BI42" s="54" t="str">
        <f t="shared" si="70"/>
        <v/>
      </c>
      <c r="BJ42" s="54" t="str">
        <f t="shared" si="71"/>
        <v/>
      </c>
      <c r="BK42" s="54" t="str">
        <f t="shared" si="72"/>
        <v/>
      </c>
      <c r="BL42" s="54" t="str">
        <f t="shared" si="73"/>
        <v/>
      </c>
      <c r="BM42" s="54" t="str">
        <f t="shared" si="74"/>
        <v/>
      </c>
      <c r="BN42" s="54" t="str">
        <f t="shared" si="75"/>
        <v/>
      </c>
      <c r="BO42" s="54" t="str">
        <f t="shared" si="76"/>
        <v/>
      </c>
      <c r="BP42" s="54" t="str">
        <f t="shared" si="77"/>
        <v/>
      </c>
      <c r="BQ42" s="54" t="str">
        <f t="shared" si="78"/>
        <v/>
      </c>
      <c r="BR42" s="54" t="str">
        <f t="shared" si="79"/>
        <v/>
      </c>
      <c r="BS42" s="218" t="str">
        <f t="shared" si="80"/>
        <v/>
      </c>
      <c r="BT42" s="54" t="str">
        <f t="shared" si="81"/>
        <v/>
      </c>
      <c r="BU42" s="54" t="str">
        <f t="shared" si="82"/>
        <v/>
      </c>
      <c r="BV42" s="54" t="str">
        <f t="shared" si="83"/>
        <v/>
      </c>
      <c r="BW42" s="54" t="str">
        <f t="shared" si="84"/>
        <v/>
      </c>
      <c r="BX42" s="54" t="str">
        <f t="shared" si="85"/>
        <v/>
      </c>
      <c r="BY42" s="54" t="str">
        <f t="shared" si="86"/>
        <v/>
      </c>
      <c r="BZ42" s="54" t="str">
        <f t="shared" si="87"/>
        <v/>
      </c>
      <c r="CA42" s="54" t="str">
        <f t="shared" si="88"/>
        <v/>
      </c>
      <c r="CB42" s="54" t="str">
        <f t="shared" si="89"/>
        <v/>
      </c>
      <c r="CC42" s="54" t="str">
        <f t="shared" si="90"/>
        <v/>
      </c>
      <c r="CD42" s="54" t="str">
        <f t="shared" si="91"/>
        <v/>
      </c>
      <c r="CE42" s="54" t="str">
        <f t="shared" si="92"/>
        <v/>
      </c>
      <c r="CF42" s="54" t="str">
        <f t="shared" si="93"/>
        <v/>
      </c>
      <c r="CG42" s="54" t="str">
        <f t="shared" si="94"/>
        <v/>
      </c>
      <c r="CH42" s="54" t="str">
        <f t="shared" si="95"/>
        <v/>
      </c>
      <c r="CI42" s="54" t="str">
        <f t="shared" si="96"/>
        <v/>
      </c>
      <c r="CJ42" s="54" t="str">
        <f t="shared" si="97"/>
        <v/>
      </c>
      <c r="CK42" s="54" t="str">
        <f t="shared" si="98"/>
        <v/>
      </c>
      <c r="CL42" s="219" t="str">
        <f t="shared" si="99"/>
        <v/>
      </c>
      <c r="CM42" s="54" t="str">
        <f t="shared" si="100"/>
        <v/>
      </c>
      <c r="CN42" s="54" t="str">
        <f t="shared" si="101"/>
        <v/>
      </c>
      <c r="CO42" s="54" t="str">
        <f t="shared" si="102"/>
        <v/>
      </c>
      <c r="CP42" s="54" t="str">
        <f t="shared" si="103"/>
        <v/>
      </c>
      <c r="CQ42" s="54" t="str">
        <f t="shared" si="104"/>
        <v/>
      </c>
      <c r="CR42" s="54" t="str">
        <f t="shared" si="105"/>
        <v/>
      </c>
      <c r="CS42" s="54" t="str">
        <f t="shared" si="106"/>
        <v/>
      </c>
      <c r="CT42" s="54" t="str">
        <f t="shared" si="107"/>
        <v/>
      </c>
      <c r="CU42" s="54" t="str">
        <f t="shared" si="108"/>
        <v/>
      </c>
      <c r="CV42" s="220">
        <f t="shared" si="109"/>
        <v>0</v>
      </c>
      <c r="CW42" s="54" t="str">
        <f t="shared" si="110"/>
        <v/>
      </c>
      <c r="CX42" s="54" t="str">
        <f t="shared" si="111"/>
        <v/>
      </c>
      <c r="CY42" s="54" t="str">
        <f t="shared" si="112"/>
        <v/>
      </c>
      <c r="CZ42" s="54" t="str">
        <f t="shared" si="113"/>
        <v/>
      </c>
      <c r="DA42" s="54" t="str">
        <f t="shared" si="114"/>
        <v/>
      </c>
      <c r="DB42" s="54" t="str">
        <f t="shared" si="115"/>
        <v/>
      </c>
      <c r="DC42" s="54" t="str">
        <f t="shared" si="116"/>
        <v/>
      </c>
      <c r="DD42" s="54" t="str">
        <f t="shared" si="117"/>
        <v/>
      </c>
      <c r="DE42" s="54" t="str">
        <f t="shared" si="118"/>
        <v/>
      </c>
      <c r="DF42" s="54" t="str">
        <f t="shared" si="119"/>
        <v/>
      </c>
      <c r="DG42" s="54" t="str">
        <f t="shared" si="120"/>
        <v/>
      </c>
      <c r="DH42" s="54" t="str">
        <f t="shared" si="121"/>
        <v/>
      </c>
      <c r="DI42" s="54" t="str">
        <f t="shared" si="122"/>
        <v/>
      </c>
      <c r="DJ42" s="54" t="str">
        <f t="shared" si="123"/>
        <v/>
      </c>
      <c r="DK42" s="54" t="str">
        <f t="shared" si="124"/>
        <v/>
      </c>
      <c r="DL42" s="54" t="str">
        <f t="shared" si="125"/>
        <v/>
      </c>
      <c r="DM42" s="54" t="str">
        <f t="shared" si="126"/>
        <v/>
      </c>
      <c r="DN42" s="54" t="str">
        <f t="shared" si="127"/>
        <v/>
      </c>
      <c r="DO42" s="54" t="str">
        <f t="shared" si="128"/>
        <v/>
      </c>
      <c r="DP42" s="54" t="str">
        <f t="shared" si="129"/>
        <v/>
      </c>
      <c r="DQ42" s="54" t="str">
        <f t="shared" si="130"/>
        <v/>
      </c>
      <c r="DR42" s="54" t="str">
        <f t="shared" si="131"/>
        <v/>
      </c>
      <c r="DS42" s="54" t="str">
        <f t="shared" si="132"/>
        <v/>
      </c>
      <c r="DT42" s="54" t="str">
        <f t="shared" si="133"/>
        <v/>
      </c>
      <c r="DU42" s="54" t="str">
        <f t="shared" si="134"/>
        <v/>
      </c>
      <c r="DV42" s="54" t="str">
        <f t="shared" si="135"/>
        <v/>
      </c>
      <c r="DW42" s="54" t="str">
        <f t="shared" si="136"/>
        <v/>
      </c>
      <c r="DX42" s="54" t="str">
        <f t="shared" si="137"/>
        <v/>
      </c>
      <c r="DY42" s="54" t="str">
        <f t="shared" si="138"/>
        <v/>
      </c>
      <c r="DZ42" s="54" t="str">
        <f t="shared" si="139"/>
        <v/>
      </c>
      <c r="EA42" s="54" t="str">
        <f t="shared" si="140"/>
        <v/>
      </c>
      <c r="EB42" s="54" t="str">
        <f t="shared" si="141"/>
        <v/>
      </c>
      <c r="EC42" s="54" t="str">
        <f t="shared" si="142"/>
        <v/>
      </c>
      <c r="ED42" s="54" t="str">
        <f t="shared" si="143"/>
        <v/>
      </c>
      <c r="EE42" s="54" t="str">
        <f t="shared" si="144"/>
        <v/>
      </c>
      <c r="EF42" s="54" t="str">
        <f t="shared" si="145"/>
        <v/>
      </c>
      <c r="EG42" s="54" t="str">
        <f t="shared" si="146"/>
        <v/>
      </c>
      <c r="EH42" s="54" t="str">
        <f t="shared" si="147"/>
        <v/>
      </c>
      <c r="EI42" s="54" t="str">
        <f t="shared" si="148"/>
        <v/>
      </c>
      <c r="EJ42" s="54" t="str">
        <f t="shared" si="149"/>
        <v/>
      </c>
      <c r="EK42" s="54" t="str">
        <f t="shared" si="150"/>
        <v/>
      </c>
      <c r="EL42" s="54" t="str">
        <f t="shared" si="151"/>
        <v/>
      </c>
      <c r="EM42" s="54" t="str">
        <f t="shared" si="152"/>
        <v/>
      </c>
      <c r="EN42" s="54" t="str">
        <f t="shared" si="153"/>
        <v/>
      </c>
      <c r="EO42" s="54" t="str">
        <f t="shared" si="154"/>
        <v/>
      </c>
      <c r="EP42" s="54" t="str">
        <f t="shared" si="155"/>
        <v/>
      </c>
      <c r="EQ42" s="220" t="str">
        <f t="shared" ca="1" si="156"/>
        <v/>
      </c>
      <c r="ER42" s="220" t="str">
        <f t="shared" ca="1" si="157"/>
        <v/>
      </c>
      <c r="ES42" s="54" t="str">
        <f t="shared" ca="1" si="158"/>
        <v/>
      </c>
      <c r="ET42" s="54" t="str">
        <f t="shared" ca="1" si="159"/>
        <v/>
      </c>
      <c r="EU42" s="54" t="str">
        <f t="shared" ca="1" si="160"/>
        <v/>
      </c>
      <c r="EV42" s="54" t="str">
        <f t="shared" ca="1" si="161"/>
        <v/>
      </c>
      <c r="EW42" s="54" t="str">
        <f t="shared" ca="1" si="162"/>
        <v/>
      </c>
      <c r="EX42" s="54" t="str">
        <f t="shared" ca="1" si="163"/>
        <v/>
      </c>
      <c r="EY42" s="54" t="str">
        <f t="shared" ca="1" si="164"/>
        <v/>
      </c>
      <c r="EZ42" s="54" t="str">
        <f t="shared" ca="1" si="165"/>
        <v/>
      </c>
      <c r="FA42" s="54" t="str">
        <f t="shared" ca="1" si="166"/>
        <v/>
      </c>
      <c r="FB42" s="54" t="str">
        <f t="shared" ca="1" si="167"/>
        <v/>
      </c>
      <c r="FC42" s="54" t="str">
        <f t="shared" ca="1" si="168"/>
        <v/>
      </c>
      <c r="FD42" s="220">
        <f t="shared" si="169"/>
        <v>1</v>
      </c>
      <c r="FE42" s="54" t="str">
        <f t="shared" si="170"/>
        <v/>
      </c>
      <c r="FF42" s="54" t="str">
        <f t="shared" si="171"/>
        <v/>
      </c>
      <c r="FG42" s="54" t="str">
        <f t="shared" si="172"/>
        <v/>
      </c>
      <c r="FH42" s="54" t="str">
        <f t="shared" si="173"/>
        <v/>
      </c>
      <c r="FI42" s="220" t="str">
        <f>IF(B42=0,"",COUNTIF(FD$6:FD42,FD42))</f>
        <v/>
      </c>
      <c r="FJ42" s="54" t="str">
        <f t="shared" si="174"/>
        <v/>
      </c>
      <c r="FK42" s="221" t="str">
        <f t="shared" si="175"/>
        <v/>
      </c>
      <c r="FL42" s="54" t="str">
        <f t="shared" si="176"/>
        <v/>
      </c>
      <c r="FM42" s="54" t="str">
        <f t="shared" si="177"/>
        <v/>
      </c>
      <c r="FN42" s="54" t="str">
        <f t="shared" si="178"/>
        <v/>
      </c>
      <c r="FO42" s="54" t="str">
        <f t="shared" si="179"/>
        <v/>
      </c>
    </row>
    <row r="43" spans="1:171" ht="17.25">
      <c r="A43" s="214">
        <v>38</v>
      </c>
      <c r="B43" s="214">
        <f>COUNTIF('中間シート (2)'!M:M,行政集計シート※記入不要です!A43)</f>
        <v>0</v>
      </c>
      <c r="C43" s="222" t="str">
        <f t="shared" ref="C43:C64" si="186">IF(OR(G43&lt;&gt;"",H43&lt;&gt;""),C42,"")</f>
        <v/>
      </c>
      <c r="D43" s="222" t="str">
        <f t="shared" si="185"/>
        <v/>
      </c>
      <c r="E43" s="222" t="str">
        <f t="shared" si="182"/>
        <v/>
      </c>
      <c r="F43" s="223"/>
      <c r="G43" s="216" t="str">
        <f>IFERROR(VLOOKUP($A43,'中間シート (2)'!$M$6:$AR$65,G$1,FALSE),"")</f>
        <v/>
      </c>
      <c r="H43" s="216" t="str">
        <f>IFERROR(VLOOKUP($A43,'中間シート (2)'!$M$6:$AR$65,H$1,FALSE),"")</f>
        <v/>
      </c>
      <c r="I43" s="216" t="str">
        <f>IFERROR(VLOOKUP($A43,'中間シート (2)'!$M$6:$AR$65,I$1,FALSE),"")</f>
        <v/>
      </c>
      <c r="J43" s="216" t="str">
        <f>IFERROR(VLOOKUP($A43,'中間シート (2)'!$M$6:$AR$65,J$1,FALSE),"")</f>
        <v/>
      </c>
      <c r="K43" s="216" t="str">
        <f>IFERROR(VLOOKUP($A43,'中間シート (2)'!$M$6:$AR$65,K$1,FALSE),"")</f>
        <v/>
      </c>
      <c r="L43" s="216" t="str">
        <f>IFERROR(VLOOKUP($A43,'中間シート (2)'!$M$6:$AR$65,L$1,FALSE),"")</f>
        <v/>
      </c>
      <c r="M43" s="216" t="str">
        <f>IFERROR(VLOOKUP($A43,'中間シート (2)'!$M$6:$AR$65,M$1,FALSE),"")</f>
        <v/>
      </c>
      <c r="N43" s="216" t="str">
        <f>IFERROR(VLOOKUP($A43,'中間シート (2)'!$M$6:$AR$65,N$1,FALSE),"")</f>
        <v/>
      </c>
      <c r="O43" s="216" t="str">
        <f>IFERROR(VLOOKUP($A43,'中間シート (2)'!$M$6:$AR$65,O$1,FALSE),"")</f>
        <v/>
      </c>
      <c r="P43" s="216" t="str">
        <f>IFERROR(VLOOKUP($A43,'中間シート (2)'!$M$6:$AR$65,P$1,FALSE),"")</f>
        <v/>
      </c>
      <c r="Q43" s="216" t="str">
        <f>IFERROR(VLOOKUP($A43,'中間シート (2)'!$M$6:$AR$65,Q$1,FALSE),"")</f>
        <v/>
      </c>
      <c r="R43" s="216" t="str">
        <f>IFERROR(VLOOKUP($A43,'中間シート (2)'!$M$6:$AR$65,R$1,FALSE),"")</f>
        <v/>
      </c>
      <c r="S43" s="216" t="str">
        <f>IFERROR(VLOOKUP($A43,'中間シート (2)'!$M$6:$AR$65,S$1,FALSE),"")</f>
        <v/>
      </c>
      <c r="T43" s="216" t="str">
        <f>IFERROR(VLOOKUP($A43,'中間シート (2)'!$M$6:$AR$65,T$1,FALSE),"")</f>
        <v/>
      </c>
      <c r="U43" s="216" t="str">
        <f>IFERROR(VLOOKUP($A43,'中間シート (2)'!$M$6:$AR$65,U$1,FALSE),"")</f>
        <v/>
      </c>
      <c r="V43" s="216"/>
      <c r="W43" s="216" t="str">
        <f>IFERROR(VLOOKUP($A43,'中間シート (2)'!$M$6:$AR$65,W$1,FALSE),"")</f>
        <v/>
      </c>
      <c r="X43" s="216" t="str">
        <f>IFERROR(VLOOKUP($A43,'中間シート (2)'!$M$6:$AR$65,X$1,FALSE),"")</f>
        <v/>
      </c>
      <c r="Y43" s="216" t="str">
        <f>IFERROR(VLOOKUP($A43,'中間シート (2)'!$M$6:$AR$65,Y$1,FALSE),"")</f>
        <v/>
      </c>
      <c r="Z43" s="216" t="str">
        <f>IFERROR(VLOOKUP($A43,'中間シート (2)'!$M$6:$AR$65,Z$1,FALSE),"")</f>
        <v/>
      </c>
      <c r="AA43" s="216" t="str">
        <f>IFERROR(VLOOKUP($A43,'中間シート (2)'!$M$6:$AR$65,AA$1,FALSE),"")</f>
        <v/>
      </c>
      <c r="AB43" s="216" t="str">
        <f>IFERROR(VLOOKUP($A43,'中間シート (2)'!$M$6:$AR$65,AB$1,FALSE),"")</f>
        <v/>
      </c>
      <c r="AC43" s="216" t="str">
        <f>IFERROR(VLOOKUP($A43,'中間シート (2)'!$M$6:$AR$65,AC$1,FALSE),"")</f>
        <v/>
      </c>
      <c r="AD43" s="216" t="str">
        <f>IFERROR(VLOOKUP($A43,'中間シート (2)'!$M$6:$AR$65,AD$1,FALSE),"")</f>
        <v/>
      </c>
      <c r="AE43" s="216"/>
      <c r="AF43" s="216"/>
      <c r="AG43" s="216"/>
      <c r="AH43" s="228" t="str">
        <f>IFERROR(VLOOKUP($A43,'中間シート (2)'!$M$6:$BC$67,AH$1,FALSE),"")</f>
        <v/>
      </c>
      <c r="AI43" s="228" t="str">
        <f>IFERROR(VLOOKUP($A43,'中間シート (2)'!$M$6:$BC$67,AI$1,FALSE),"")</f>
        <v/>
      </c>
      <c r="AJ43" s="228" t="str">
        <f>IFERROR(VLOOKUP($A43,'中間シート (2)'!$M$6:$BC$67,AJ$1,FALSE),"")</f>
        <v/>
      </c>
      <c r="AK43" s="228" t="str">
        <f>IFERROR(VLOOKUP($A43,'中間シート (2)'!$M$6:$BC$67,AK$1,FALSE),"")</f>
        <v/>
      </c>
      <c r="AL43" s="228" t="str">
        <f>IFERROR(VLOOKUP($A43,'中間シート (2)'!$M$6:$BC$67,AL$1,FALSE),"")</f>
        <v/>
      </c>
      <c r="AM43" s="228" t="str">
        <f>IFERROR(VLOOKUP($A43,'中間シート (2)'!$M$6:$BC$67,AM$1,FALSE),"")</f>
        <v/>
      </c>
      <c r="AN43" s="228" t="str">
        <f>IFERROR(VLOOKUP($A43,'中間シート (2)'!$M$6:$BC$67,AN$1,FALSE),"")</f>
        <v/>
      </c>
      <c r="AO43" s="228" t="str">
        <f>IFERROR(VLOOKUP($A43,'中間シート (2)'!$M$6:$BC$67,AO$1,FALSE),"")</f>
        <v/>
      </c>
      <c r="AR43" s="217"/>
      <c r="AS43" s="217"/>
      <c r="AT43" s="217"/>
      <c r="AU43" s="54">
        <f t="shared" si="183"/>
        <v>41</v>
      </c>
      <c r="AV43" s="54">
        <f t="shared" si="184"/>
        <v>41</v>
      </c>
      <c r="AW43" s="54" t="str">
        <f t="shared" si="59"/>
        <v/>
      </c>
      <c r="AX43" s="54" t="str">
        <f t="shared" si="60"/>
        <v/>
      </c>
      <c r="AY43" s="54" t="str">
        <f t="shared" si="61"/>
        <v/>
      </c>
      <c r="AZ43" s="54" t="str">
        <f t="shared" si="62"/>
        <v/>
      </c>
      <c r="BA43" s="54" t="str">
        <f t="shared" si="63"/>
        <v/>
      </c>
      <c r="BB43" s="54" t="str">
        <f ca="1">IF(AB43="","",IF(COUNTIF(エラー23シート!$G$5:$G$79, OFFSET(I43,IF(H43="",0,-H43+1),0)*100+OFFSET(X43,IF(H43="",0,-H43+1),0)*10+AB43)&gt;0,23,""))</f>
        <v/>
      </c>
      <c r="BC43" s="54" t="str">
        <f t="shared" si="64"/>
        <v/>
      </c>
      <c r="BD43" s="54" t="str">
        <f t="shared" si="65"/>
        <v/>
      </c>
      <c r="BE43" s="54" t="str">
        <f t="shared" si="66"/>
        <v/>
      </c>
      <c r="BF43" s="54" t="str">
        <f t="shared" si="67"/>
        <v/>
      </c>
      <c r="BG43" s="54" t="str">
        <f t="shared" si="68"/>
        <v/>
      </c>
      <c r="BH43" s="54" t="str">
        <f t="shared" si="69"/>
        <v/>
      </c>
      <c r="BI43" s="54" t="str">
        <f t="shared" si="70"/>
        <v/>
      </c>
      <c r="BJ43" s="54" t="str">
        <f t="shared" si="71"/>
        <v/>
      </c>
      <c r="BK43" s="54" t="str">
        <f t="shared" si="72"/>
        <v/>
      </c>
      <c r="BL43" s="54" t="str">
        <f t="shared" si="73"/>
        <v/>
      </c>
      <c r="BM43" s="54" t="str">
        <f t="shared" si="74"/>
        <v/>
      </c>
      <c r="BN43" s="54" t="str">
        <f t="shared" si="75"/>
        <v/>
      </c>
      <c r="BO43" s="54" t="str">
        <f t="shared" si="76"/>
        <v/>
      </c>
      <c r="BP43" s="54" t="str">
        <f t="shared" si="77"/>
        <v/>
      </c>
      <c r="BQ43" s="54" t="str">
        <f t="shared" si="78"/>
        <v/>
      </c>
      <c r="BR43" s="54" t="str">
        <f t="shared" si="79"/>
        <v/>
      </c>
      <c r="BS43" s="218" t="str">
        <f t="shared" si="80"/>
        <v/>
      </c>
      <c r="BT43" s="54" t="str">
        <f t="shared" si="81"/>
        <v/>
      </c>
      <c r="BU43" s="54" t="str">
        <f t="shared" si="82"/>
        <v/>
      </c>
      <c r="BV43" s="54" t="str">
        <f t="shared" si="83"/>
        <v/>
      </c>
      <c r="BW43" s="54" t="str">
        <f t="shared" si="84"/>
        <v/>
      </c>
      <c r="BX43" s="54" t="str">
        <f t="shared" si="85"/>
        <v/>
      </c>
      <c r="BY43" s="54" t="str">
        <f t="shared" si="86"/>
        <v/>
      </c>
      <c r="BZ43" s="54" t="str">
        <f t="shared" si="87"/>
        <v/>
      </c>
      <c r="CA43" s="54" t="str">
        <f t="shared" si="88"/>
        <v/>
      </c>
      <c r="CB43" s="54" t="str">
        <f t="shared" si="89"/>
        <v/>
      </c>
      <c r="CC43" s="54" t="str">
        <f t="shared" si="90"/>
        <v/>
      </c>
      <c r="CD43" s="54" t="str">
        <f t="shared" si="91"/>
        <v/>
      </c>
      <c r="CE43" s="54" t="str">
        <f t="shared" si="92"/>
        <v/>
      </c>
      <c r="CF43" s="54" t="str">
        <f t="shared" si="93"/>
        <v/>
      </c>
      <c r="CG43" s="54" t="str">
        <f t="shared" si="94"/>
        <v/>
      </c>
      <c r="CH43" s="54" t="str">
        <f t="shared" si="95"/>
        <v/>
      </c>
      <c r="CI43" s="54" t="str">
        <f t="shared" si="96"/>
        <v/>
      </c>
      <c r="CJ43" s="54" t="str">
        <f t="shared" si="97"/>
        <v/>
      </c>
      <c r="CK43" s="54" t="str">
        <f t="shared" si="98"/>
        <v/>
      </c>
      <c r="CL43" s="219" t="str">
        <f t="shared" si="99"/>
        <v/>
      </c>
      <c r="CM43" s="54" t="str">
        <f t="shared" si="100"/>
        <v/>
      </c>
      <c r="CN43" s="54" t="str">
        <f t="shared" si="101"/>
        <v/>
      </c>
      <c r="CO43" s="54" t="str">
        <f t="shared" si="102"/>
        <v/>
      </c>
      <c r="CP43" s="54" t="str">
        <f t="shared" si="103"/>
        <v/>
      </c>
      <c r="CQ43" s="54" t="str">
        <f t="shared" si="104"/>
        <v/>
      </c>
      <c r="CR43" s="54" t="str">
        <f t="shared" si="105"/>
        <v/>
      </c>
      <c r="CS43" s="54" t="str">
        <f t="shared" si="106"/>
        <v/>
      </c>
      <c r="CT43" s="54" t="str">
        <f t="shared" si="107"/>
        <v/>
      </c>
      <c r="CU43" s="54" t="str">
        <f t="shared" si="108"/>
        <v/>
      </c>
      <c r="CV43" s="220">
        <f t="shared" si="109"/>
        <v>0</v>
      </c>
      <c r="CW43" s="54" t="str">
        <f t="shared" si="110"/>
        <v/>
      </c>
      <c r="CX43" s="54" t="str">
        <f t="shared" si="111"/>
        <v/>
      </c>
      <c r="CY43" s="54" t="str">
        <f t="shared" si="112"/>
        <v/>
      </c>
      <c r="CZ43" s="54" t="str">
        <f t="shared" si="113"/>
        <v/>
      </c>
      <c r="DA43" s="54" t="str">
        <f t="shared" si="114"/>
        <v/>
      </c>
      <c r="DB43" s="54" t="str">
        <f t="shared" si="115"/>
        <v/>
      </c>
      <c r="DC43" s="54" t="str">
        <f t="shared" si="116"/>
        <v/>
      </c>
      <c r="DD43" s="54" t="str">
        <f t="shared" si="117"/>
        <v/>
      </c>
      <c r="DE43" s="54" t="str">
        <f t="shared" si="118"/>
        <v/>
      </c>
      <c r="DF43" s="54" t="str">
        <f t="shared" si="119"/>
        <v/>
      </c>
      <c r="DG43" s="54" t="str">
        <f t="shared" si="120"/>
        <v/>
      </c>
      <c r="DH43" s="54" t="str">
        <f t="shared" si="121"/>
        <v/>
      </c>
      <c r="DI43" s="54" t="str">
        <f t="shared" si="122"/>
        <v/>
      </c>
      <c r="DJ43" s="54" t="str">
        <f t="shared" si="123"/>
        <v/>
      </c>
      <c r="DK43" s="54" t="str">
        <f t="shared" si="124"/>
        <v/>
      </c>
      <c r="DL43" s="54" t="str">
        <f t="shared" si="125"/>
        <v/>
      </c>
      <c r="DM43" s="54" t="str">
        <f t="shared" si="126"/>
        <v/>
      </c>
      <c r="DN43" s="54" t="str">
        <f t="shared" si="127"/>
        <v/>
      </c>
      <c r="DO43" s="54" t="str">
        <f t="shared" si="128"/>
        <v/>
      </c>
      <c r="DP43" s="54" t="str">
        <f t="shared" si="129"/>
        <v/>
      </c>
      <c r="DQ43" s="54" t="str">
        <f t="shared" si="130"/>
        <v/>
      </c>
      <c r="DR43" s="54" t="str">
        <f t="shared" si="131"/>
        <v/>
      </c>
      <c r="DS43" s="54" t="str">
        <f t="shared" si="132"/>
        <v/>
      </c>
      <c r="DT43" s="54" t="str">
        <f t="shared" si="133"/>
        <v/>
      </c>
      <c r="DU43" s="54" t="str">
        <f t="shared" si="134"/>
        <v/>
      </c>
      <c r="DV43" s="54" t="str">
        <f t="shared" si="135"/>
        <v/>
      </c>
      <c r="DW43" s="54" t="str">
        <f t="shared" si="136"/>
        <v/>
      </c>
      <c r="DX43" s="54" t="str">
        <f t="shared" si="137"/>
        <v/>
      </c>
      <c r="DY43" s="54" t="str">
        <f t="shared" si="138"/>
        <v/>
      </c>
      <c r="DZ43" s="54" t="str">
        <f t="shared" si="139"/>
        <v/>
      </c>
      <c r="EA43" s="54" t="str">
        <f t="shared" si="140"/>
        <v/>
      </c>
      <c r="EB43" s="54" t="str">
        <f t="shared" si="141"/>
        <v/>
      </c>
      <c r="EC43" s="54" t="str">
        <f t="shared" si="142"/>
        <v/>
      </c>
      <c r="ED43" s="54" t="str">
        <f t="shared" si="143"/>
        <v/>
      </c>
      <c r="EE43" s="54" t="str">
        <f t="shared" si="144"/>
        <v/>
      </c>
      <c r="EF43" s="54" t="str">
        <f t="shared" si="145"/>
        <v/>
      </c>
      <c r="EG43" s="54" t="str">
        <f t="shared" si="146"/>
        <v/>
      </c>
      <c r="EH43" s="54" t="str">
        <f t="shared" si="147"/>
        <v/>
      </c>
      <c r="EI43" s="54" t="str">
        <f t="shared" si="148"/>
        <v/>
      </c>
      <c r="EJ43" s="54" t="str">
        <f t="shared" si="149"/>
        <v/>
      </c>
      <c r="EK43" s="54" t="str">
        <f t="shared" si="150"/>
        <v/>
      </c>
      <c r="EL43" s="54" t="str">
        <f t="shared" si="151"/>
        <v/>
      </c>
      <c r="EM43" s="54" t="str">
        <f t="shared" si="152"/>
        <v/>
      </c>
      <c r="EN43" s="54" t="str">
        <f t="shared" si="153"/>
        <v/>
      </c>
      <c r="EO43" s="54" t="str">
        <f t="shared" si="154"/>
        <v/>
      </c>
      <c r="EP43" s="54" t="str">
        <f t="shared" si="155"/>
        <v/>
      </c>
      <c r="EQ43" s="220" t="str">
        <f t="shared" ca="1" si="156"/>
        <v/>
      </c>
      <c r="ER43" s="220" t="str">
        <f t="shared" ca="1" si="157"/>
        <v/>
      </c>
      <c r="ES43" s="54" t="str">
        <f t="shared" ca="1" si="158"/>
        <v/>
      </c>
      <c r="ET43" s="54" t="str">
        <f t="shared" ca="1" si="159"/>
        <v/>
      </c>
      <c r="EU43" s="54" t="str">
        <f t="shared" ca="1" si="160"/>
        <v/>
      </c>
      <c r="EV43" s="54" t="str">
        <f t="shared" ca="1" si="161"/>
        <v/>
      </c>
      <c r="EW43" s="54" t="str">
        <f t="shared" ca="1" si="162"/>
        <v/>
      </c>
      <c r="EX43" s="54" t="str">
        <f t="shared" ca="1" si="163"/>
        <v/>
      </c>
      <c r="EY43" s="54" t="str">
        <f t="shared" ca="1" si="164"/>
        <v/>
      </c>
      <c r="EZ43" s="54" t="str">
        <f t="shared" ca="1" si="165"/>
        <v/>
      </c>
      <c r="FA43" s="54" t="str">
        <f t="shared" ca="1" si="166"/>
        <v/>
      </c>
      <c r="FB43" s="54" t="str">
        <f t="shared" ca="1" si="167"/>
        <v/>
      </c>
      <c r="FC43" s="54" t="str">
        <f t="shared" ca="1" si="168"/>
        <v/>
      </c>
      <c r="FD43" s="220">
        <f t="shared" si="169"/>
        <v>1</v>
      </c>
      <c r="FE43" s="54" t="str">
        <f t="shared" si="170"/>
        <v/>
      </c>
      <c r="FF43" s="54" t="str">
        <f t="shared" si="171"/>
        <v/>
      </c>
      <c r="FG43" s="54" t="str">
        <f t="shared" si="172"/>
        <v/>
      </c>
      <c r="FH43" s="54" t="str">
        <f t="shared" si="173"/>
        <v/>
      </c>
      <c r="FI43" s="220" t="str">
        <f>IF(B43=0,"",COUNTIF(FD$6:FD43,FD43))</f>
        <v/>
      </c>
      <c r="FJ43" s="54" t="str">
        <f t="shared" si="174"/>
        <v/>
      </c>
      <c r="FK43" s="221" t="str">
        <f t="shared" si="175"/>
        <v/>
      </c>
      <c r="FL43" s="54" t="str">
        <f t="shared" si="176"/>
        <v/>
      </c>
      <c r="FM43" s="54" t="str">
        <f t="shared" si="177"/>
        <v/>
      </c>
      <c r="FN43" s="54" t="str">
        <f t="shared" si="178"/>
        <v/>
      </c>
      <c r="FO43" s="54" t="str">
        <f t="shared" si="179"/>
        <v/>
      </c>
    </row>
    <row r="44" spans="1:171" ht="17.25">
      <c r="A44" s="214">
        <v>39</v>
      </c>
      <c r="B44" s="214">
        <f>COUNTIF('中間シート (2)'!M:M,行政集計シート※記入不要です!A44)</f>
        <v>0</v>
      </c>
      <c r="C44" s="222" t="str">
        <f t="shared" si="186"/>
        <v/>
      </c>
      <c r="D44" s="222" t="str">
        <f t="shared" si="185"/>
        <v/>
      </c>
      <c r="E44" s="222" t="str">
        <f t="shared" si="182"/>
        <v/>
      </c>
      <c r="F44" s="223"/>
      <c r="G44" s="216" t="str">
        <f>IFERROR(VLOOKUP($A44,'中間シート (2)'!$M$6:$AR$65,G$1,FALSE),"")</f>
        <v/>
      </c>
      <c r="H44" s="216" t="str">
        <f>IFERROR(VLOOKUP($A44,'中間シート (2)'!$M$6:$AR$65,H$1,FALSE),"")</f>
        <v/>
      </c>
      <c r="I44" s="216" t="str">
        <f>IFERROR(VLOOKUP($A44,'中間シート (2)'!$M$6:$AR$65,I$1,FALSE),"")</f>
        <v/>
      </c>
      <c r="J44" s="216" t="str">
        <f>IFERROR(VLOOKUP($A44,'中間シート (2)'!$M$6:$AR$65,J$1,FALSE),"")</f>
        <v/>
      </c>
      <c r="K44" s="216" t="str">
        <f>IFERROR(VLOOKUP($A44,'中間シート (2)'!$M$6:$AR$65,K$1,FALSE),"")</f>
        <v/>
      </c>
      <c r="L44" s="216" t="str">
        <f>IFERROR(VLOOKUP($A44,'中間シート (2)'!$M$6:$AR$65,L$1,FALSE),"")</f>
        <v/>
      </c>
      <c r="M44" s="216" t="str">
        <f>IFERROR(VLOOKUP($A44,'中間シート (2)'!$M$6:$AR$65,M$1,FALSE),"")</f>
        <v/>
      </c>
      <c r="N44" s="216" t="str">
        <f>IFERROR(VLOOKUP($A44,'中間シート (2)'!$M$6:$AR$65,N$1,FALSE),"")</f>
        <v/>
      </c>
      <c r="O44" s="216" t="str">
        <f>IFERROR(VLOOKUP($A44,'中間シート (2)'!$M$6:$AR$65,O$1,FALSE),"")</f>
        <v/>
      </c>
      <c r="P44" s="216" t="str">
        <f>IFERROR(VLOOKUP($A44,'中間シート (2)'!$M$6:$AR$65,P$1,FALSE),"")</f>
        <v/>
      </c>
      <c r="Q44" s="216" t="str">
        <f>IFERROR(VLOOKUP($A44,'中間シート (2)'!$M$6:$AR$65,Q$1,FALSE),"")</f>
        <v/>
      </c>
      <c r="R44" s="216" t="str">
        <f>IFERROR(VLOOKUP($A44,'中間シート (2)'!$M$6:$AR$65,R$1,FALSE),"")</f>
        <v/>
      </c>
      <c r="S44" s="216" t="str">
        <f>IFERROR(VLOOKUP($A44,'中間シート (2)'!$M$6:$AR$65,S$1,FALSE),"")</f>
        <v/>
      </c>
      <c r="T44" s="216" t="str">
        <f>IFERROR(VLOOKUP($A44,'中間シート (2)'!$M$6:$AR$65,T$1,FALSE),"")</f>
        <v/>
      </c>
      <c r="U44" s="216" t="str">
        <f>IFERROR(VLOOKUP($A44,'中間シート (2)'!$M$6:$AR$65,U$1,FALSE),"")</f>
        <v/>
      </c>
      <c r="V44" s="216"/>
      <c r="W44" s="216" t="str">
        <f>IFERROR(VLOOKUP($A44,'中間シート (2)'!$M$6:$AR$65,W$1,FALSE),"")</f>
        <v/>
      </c>
      <c r="X44" s="216" t="str">
        <f>IFERROR(VLOOKUP($A44,'中間シート (2)'!$M$6:$AR$65,X$1,FALSE),"")</f>
        <v/>
      </c>
      <c r="Y44" s="216" t="str">
        <f>IFERROR(VLOOKUP($A44,'中間シート (2)'!$M$6:$AR$65,Y$1,FALSE),"")</f>
        <v/>
      </c>
      <c r="Z44" s="216" t="str">
        <f>IFERROR(VLOOKUP($A44,'中間シート (2)'!$M$6:$AR$65,Z$1,FALSE),"")</f>
        <v/>
      </c>
      <c r="AA44" s="216" t="str">
        <f>IFERROR(VLOOKUP($A44,'中間シート (2)'!$M$6:$AR$65,AA$1,FALSE),"")</f>
        <v/>
      </c>
      <c r="AB44" s="216" t="str">
        <f>IFERROR(VLOOKUP($A44,'中間シート (2)'!$M$6:$AR$65,AB$1,FALSE),"")</f>
        <v/>
      </c>
      <c r="AC44" s="216" t="str">
        <f>IFERROR(VLOOKUP($A44,'中間シート (2)'!$M$6:$AR$65,AC$1,FALSE),"")</f>
        <v/>
      </c>
      <c r="AD44" s="216" t="str">
        <f>IFERROR(VLOOKUP($A44,'中間シート (2)'!$M$6:$AR$65,AD$1,FALSE),"")</f>
        <v/>
      </c>
      <c r="AE44" s="216"/>
      <c r="AF44" s="216"/>
      <c r="AG44" s="216"/>
      <c r="AH44" s="228" t="str">
        <f>IFERROR(VLOOKUP($A44,'中間シート (2)'!$M$6:$BC$67,AH$1,FALSE),"")</f>
        <v/>
      </c>
      <c r="AI44" s="228" t="str">
        <f>IFERROR(VLOOKUP($A44,'中間シート (2)'!$M$6:$BC$67,AI$1,FALSE),"")</f>
        <v/>
      </c>
      <c r="AJ44" s="228" t="str">
        <f>IFERROR(VLOOKUP($A44,'中間シート (2)'!$M$6:$BC$67,AJ$1,FALSE),"")</f>
        <v/>
      </c>
      <c r="AK44" s="228" t="str">
        <f>IFERROR(VLOOKUP($A44,'中間シート (2)'!$M$6:$BC$67,AK$1,FALSE),"")</f>
        <v/>
      </c>
      <c r="AL44" s="228" t="str">
        <f>IFERROR(VLOOKUP($A44,'中間シート (2)'!$M$6:$BC$67,AL$1,FALSE),"")</f>
        <v/>
      </c>
      <c r="AM44" s="228" t="str">
        <f>IFERROR(VLOOKUP($A44,'中間シート (2)'!$M$6:$BC$67,AM$1,FALSE),"")</f>
        <v/>
      </c>
      <c r="AN44" s="228" t="str">
        <f>IFERROR(VLOOKUP($A44,'中間シート (2)'!$M$6:$BC$67,AN$1,FALSE),"")</f>
        <v/>
      </c>
      <c r="AO44" s="228" t="str">
        <f>IFERROR(VLOOKUP($A44,'中間シート (2)'!$M$6:$BC$67,AO$1,FALSE),"")</f>
        <v/>
      </c>
      <c r="AR44" s="217"/>
      <c r="AS44" s="217"/>
      <c r="AT44" s="217"/>
      <c r="AU44" s="54">
        <f t="shared" si="183"/>
        <v>41</v>
      </c>
      <c r="AV44" s="54">
        <f t="shared" si="184"/>
        <v>41</v>
      </c>
      <c r="AW44" s="54" t="str">
        <f t="shared" si="59"/>
        <v/>
      </c>
      <c r="AX44" s="54" t="str">
        <f t="shared" si="60"/>
        <v/>
      </c>
      <c r="AY44" s="54" t="str">
        <f t="shared" si="61"/>
        <v/>
      </c>
      <c r="AZ44" s="54" t="str">
        <f t="shared" si="62"/>
        <v/>
      </c>
      <c r="BA44" s="54" t="str">
        <f t="shared" si="63"/>
        <v/>
      </c>
      <c r="BB44" s="54" t="str">
        <f ca="1">IF(AB44="","",IF(COUNTIF(エラー23シート!$G$5:$G$79, OFFSET(I44,IF(H44="",0,-H44+1),0)*100+OFFSET(X44,IF(H44="",0,-H44+1),0)*10+AB44)&gt;0,23,""))</f>
        <v/>
      </c>
      <c r="BC44" s="54" t="str">
        <f t="shared" si="64"/>
        <v/>
      </c>
      <c r="BD44" s="54" t="str">
        <f t="shared" si="65"/>
        <v/>
      </c>
      <c r="BE44" s="54" t="str">
        <f t="shared" si="66"/>
        <v/>
      </c>
      <c r="BF44" s="54" t="str">
        <f t="shared" si="67"/>
        <v/>
      </c>
      <c r="BG44" s="54" t="str">
        <f t="shared" si="68"/>
        <v/>
      </c>
      <c r="BH44" s="54" t="str">
        <f t="shared" si="69"/>
        <v/>
      </c>
      <c r="BI44" s="54" t="str">
        <f t="shared" si="70"/>
        <v/>
      </c>
      <c r="BJ44" s="54" t="str">
        <f t="shared" si="71"/>
        <v/>
      </c>
      <c r="BK44" s="54" t="str">
        <f t="shared" si="72"/>
        <v/>
      </c>
      <c r="BL44" s="54" t="str">
        <f t="shared" si="73"/>
        <v/>
      </c>
      <c r="BM44" s="54" t="str">
        <f t="shared" si="74"/>
        <v/>
      </c>
      <c r="BN44" s="54" t="str">
        <f t="shared" si="75"/>
        <v/>
      </c>
      <c r="BO44" s="54" t="str">
        <f t="shared" si="76"/>
        <v/>
      </c>
      <c r="BP44" s="54" t="str">
        <f t="shared" si="77"/>
        <v/>
      </c>
      <c r="BQ44" s="54" t="str">
        <f t="shared" si="78"/>
        <v/>
      </c>
      <c r="BR44" s="54" t="str">
        <f t="shared" si="79"/>
        <v/>
      </c>
      <c r="BS44" s="218" t="str">
        <f t="shared" si="80"/>
        <v/>
      </c>
      <c r="BT44" s="54" t="str">
        <f t="shared" si="81"/>
        <v/>
      </c>
      <c r="BU44" s="54" t="str">
        <f t="shared" si="82"/>
        <v/>
      </c>
      <c r="BV44" s="54" t="str">
        <f t="shared" si="83"/>
        <v/>
      </c>
      <c r="BW44" s="54" t="str">
        <f t="shared" si="84"/>
        <v/>
      </c>
      <c r="BX44" s="54" t="str">
        <f t="shared" si="85"/>
        <v/>
      </c>
      <c r="BY44" s="54" t="str">
        <f t="shared" si="86"/>
        <v/>
      </c>
      <c r="BZ44" s="54" t="str">
        <f t="shared" si="87"/>
        <v/>
      </c>
      <c r="CA44" s="54" t="str">
        <f t="shared" si="88"/>
        <v/>
      </c>
      <c r="CB44" s="54" t="str">
        <f t="shared" si="89"/>
        <v/>
      </c>
      <c r="CC44" s="54" t="str">
        <f t="shared" si="90"/>
        <v/>
      </c>
      <c r="CD44" s="54" t="str">
        <f t="shared" si="91"/>
        <v/>
      </c>
      <c r="CE44" s="54" t="str">
        <f t="shared" si="92"/>
        <v/>
      </c>
      <c r="CF44" s="54" t="str">
        <f t="shared" si="93"/>
        <v/>
      </c>
      <c r="CG44" s="54" t="str">
        <f t="shared" si="94"/>
        <v/>
      </c>
      <c r="CH44" s="54" t="str">
        <f t="shared" si="95"/>
        <v/>
      </c>
      <c r="CI44" s="54" t="str">
        <f t="shared" si="96"/>
        <v/>
      </c>
      <c r="CJ44" s="54" t="str">
        <f t="shared" si="97"/>
        <v/>
      </c>
      <c r="CK44" s="54" t="str">
        <f t="shared" si="98"/>
        <v/>
      </c>
      <c r="CL44" s="219" t="str">
        <f t="shared" si="99"/>
        <v/>
      </c>
      <c r="CM44" s="54" t="str">
        <f t="shared" si="100"/>
        <v/>
      </c>
      <c r="CN44" s="54" t="str">
        <f t="shared" si="101"/>
        <v/>
      </c>
      <c r="CO44" s="54" t="str">
        <f t="shared" si="102"/>
        <v/>
      </c>
      <c r="CP44" s="54" t="str">
        <f t="shared" si="103"/>
        <v/>
      </c>
      <c r="CQ44" s="54" t="str">
        <f t="shared" si="104"/>
        <v/>
      </c>
      <c r="CR44" s="54" t="str">
        <f t="shared" si="105"/>
        <v/>
      </c>
      <c r="CS44" s="54" t="str">
        <f t="shared" si="106"/>
        <v/>
      </c>
      <c r="CT44" s="54" t="str">
        <f t="shared" si="107"/>
        <v/>
      </c>
      <c r="CU44" s="54" t="str">
        <f t="shared" si="108"/>
        <v/>
      </c>
      <c r="CV44" s="220">
        <f t="shared" si="109"/>
        <v>0</v>
      </c>
      <c r="CW44" s="54" t="str">
        <f t="shared" si="110"/>
        <v/>
      </c>
      <c r="CX44" s="54" t="str">
        <f t="shared" si="111"/>
        <v/>
      </c>
      <c r="CY44" s="54" t="str">
        <f t="shared" si="112"/>
        <v/>
      </c>
      <c r="CZ44" s="54" t="str">
        <f t="shared" si="113"/>
        <v/>
      </c>
      <c r="DA44" s="54" t="str">
        <f t="shared" si="114"/>
        <v/>
      </c>
      <c r="DB44" s="54" t="str">
        <f t="shared" si="115"/>
        <v/>
      </c>
      <c r="DC44" s="54" t="str">
        <f t="shared" si="116"/>
        <v/>
      </c>
      <c r="DD44" s="54" t="str">
        <f t="shared" si="117"/>
        <v/>
      </c>
      <c r="DE44" s="54" t="str">
        <f t="shared" si="118"/>
        <v/>
      </c>
      <c r="DF44" s="54" t="str">
        <f t="shared" si="119"/>
        <v/>
      </c>
      <c r="DG44" s="54" t="str">
        <f t="shared" si="120"/>
        <v/>
      </c>
      <c r="DH44" s="54" t="str">
        <f t="shared" si="121"/>
        <v/>
      </c>
      <c r="DI44" s="54" t="str">
        <f t="shared" si="122"/>
        <v/>
      </c>
      <c r="DJ44" s="54" t="str">
        <f t="shared" si="123"/>
        <v/>
      </c>
      <c r="DK44" s="54" t="str">
        <f t="shared" si="124"/>
        <v/>
      </c>
      <c r="DL44" s="54" t="str">
        <f t="shared" si="125"/>
        <v/>
      </c>
      <c r="DM44" s="54" t="str">
        <f t="shared" si="126"/>
        <v/>
      </c>
      <c r="DN44" s="54" t="str">
        <f t="shared" si="127"/>
        <v/>
      </c>
      <c r="DO44" s="54" t="str">
        <f t="shared" si="128"/>
        <v/>
      </c>
      <c r="DP44" s="54" t="str">
        <f t="shared" si="129"/>
        <v/>
      </c>
      <c r="DQ44" s="54" t="str">
        <f t="shared" si="130"/>
        <v/>
      </c>
      <c r="DR44" s="54" t="str">
        <f t="shared" si="131"/>
        <v/>
      </c>
      <c r="DS44" s="54" t="str">
        <f t="shared" si="132"/>
        <v/>
      </c>
      <c r="DT44" s="54" t="str">
        <f t="shared" si="133"/>
        <v/>
      </c>
      <c r="DU44" s="54" t="str">
        <f t="shared" si="134"/>
        <v/>
      </c>
      <c r="DV44" s="54" t="str">
        <f t="shared" si="135"/>
        <v/>
      </c>
      <c r="DW44" s="54" t="str">
        <f t="shared" si="136"/>
        <v/>
      </c>
      <c r="DX44" s="54" t="str">
        <f t="shared" si="137"/>
        <v/>
      </c>
      <c r="DY44" s="54" t="str">
        <f t="shared" si="138"/>
        <v/>
      </c>
      <c r="DZ44" s="54" t="str">
        <f t="shared" si="139"/>
        <v/>
      </c>
      <c r="EA44" s="54" t="str">
        <f t="shared" si="140"/>
        <v/>
      </c>
      <c r="EB44" s="54" t="str">
        <f t="shared" si="141"/>
        <v/>
      </c>
      <c r="EC44" s="54" t="str">
        <f t="shared" si="142"/>
        <v/>
      </c>
      <c r="ED44" s="54" t="str">
        <f t="shared" si="143"/>
        <v/>
      </c>
      <c r="EE44" s="54" t="str">
        <f t="shared" si="144"/>
        <v/>
      </c>
      <c r="EF44" s="54" t="str">
        <f t="shared" si="145"/>
        <v/>
      </c>
      <c r="EG44" s="54" t="str">
        <f t="shared" si="146"/>
        <v/>
      </c>
      <c r="EH44" s="54" t="str">
        <f t="shared" si="147"/>
        <v/>
      </c>
      <c r="EI44" s="54" t="str">
        <f t="shared" si="148"/>
        <v/>
      </c>
      <c r="EJ44" s="54" t="str">
        <f t="shared" si="149"/>
        <v/>
      </c>
      <c r="EK44" s="54" t="str">
        <f t="shared" si="150"/>
        <v/>
      </c>
      <c r="EL44" s="54" t="str">
        <f t="shared" si="151"/>
        <v/>
      </c>
      <c r="EM44" s="54" t="str">
        <f t="shared" si="152"/>
        <v/>
      </c>
      <c r="EN44" s="54" t="str">
        <f t="shared" si="153"/>
        <v/>
      </c>
      <c r="EO44" s="54" t="str">
        <f t="shared" si="154"/>
        <v/>
      </c>
      <c r="EP44" s="54" t="str">
        <f t="shared" si="155"/>
        <v/>
      </c>
      <c r="EQ44" s="220" t="str">
        <f t="shared" ca="1" si="156"/>
        <v/>
      </c>
      <c r="ER44" s="220" t="str">
        <f t="shared" ca="1" si="157"/>
        <v/>
      </c>
      <c r="ES44" s="54" t="str">
        <f t="shared" ca="1" si="158"/>
        <v/>
      </c>
      <c r="ET44" s="54" t="str">
        <f t="shared" ca="1" si="159"/>
        <v/>
      </c>
      <c r="EU44" s="54" t="str">
        <f t="shared" ca="1" si="160"/>
        <v/>
      </c>
      <c r="EV44" s="54" t="str">
        <f t="shared" ca="1" si="161"/>
        <v/>
      </c>
      <c r="EW44" s="54" t="str">
        <f t="shared" ca="1" si="162"/>
        <v/>
      </c>
      <c r="EX44" s="54" t="str">
        <f t="shared" ca="1" si="163"/>
        <v/>
      </c>
      <c r="EY44" s="54" t="str">
        <f t="shared" ca="1" si="164"/>
        <v/>
      </c>
      <c r="EZ44" s="54" t="str">
        <f t="shared" ca="1" si="165"/>
        <v/>
      </c>
      <c r="FA44" s="54" t="str">
        <f t="shared" ca="1" si="166"/>
        <v/>
      </c>
      <c r="FB44" s="54" t="str">
        <f t="shared" ca="1" si="167"/>
        <v/>
      </c>
      <c r="FC44" s="54" t="str">
        <f t="shared" ca="1" si="168"/>
        <v/>
      </c>
      <c r="FD44" s="220">
        <f t="shared" si="169"/>
        <v>1</v>
      </c>
      <c r="FE44" s="54" t="str">
        <f t="shared" si="170"/>
        <v/>
      </c>
      <c r="FF44" s="54" t="str">
        <f t="shared" si="171"/>
        <v/>
      </c>
      <c r="FG44" s="54" t="str">
        <f t="shared" si="172"/>
        <v/>
      </c>
      <c r="FH44" s="54" t="str">
        <f t="shared" si="173"/>
        <v/>
      </c>
      <c r="FI44" s="220" t="str">
        <f>IF(B44=0,"",COUNTIF(FD$6:FD44,FD44))</f>
        <v/>
      </c>
      <c r="FJ44" s="54" t="str">
        <f t="shared" si="174"/>
        <v/>
      </c>
      <c r="FK44" s="221" t="str">
        <f t="shared" si="175"/>
        <v/>
      </c>
      <c r="FL44" s="54" t="str">
        <f t="shared" si="176"/>
        <v/>
      </c>
      <c r="FM44" s="54" t="str">
        <f t="shared" si="177"/>
        <v/>
      </c>
      <c r="FN44" s="54" t="str">
        <f t="shared" si="178"/>
        <v/>
      </c>
      <c r="FO44" s="54" t="str">
        <f t="shared" si="179"/>
        <v/>
      </c>
    </row>
    <row r="45" spans="1:171" ht="17.25">
      <c r="A45" s="214">
        <v>40</v>
      </c>
      <c r="B45" s="214">
        <f>COUNTIF('中間シート (2)'!M:M,行政集計シート※記入不要です!A45)</f>
        <v>0</v>
      </c>
      <c r="C45" s="222" t="str">
        <f t="shared" si="186"/>
        <v/>
      </c>
      <c r="D45" s="222" t="str">
        <f t="shared" si="185"/>
        <v/>
      </c>
      <c r="E45" s="222" t="str">
        <f t="shared" si="182"/>
        <v/>
      </c>
      <c r="F45" s="223"/>
      <c r="G45" s="216" t="str">
        <f>IFERROR(VLOOKUP($A45,'中間シート (2)'!$M$6:$AR$65,G$1,FALSE),"")</f>
        <v/>
      </c>
      <c r="H45" s="216" t="str">
        <f>IFERROR(VLOOKUP($A45,'中間シート (2)'!$M$6:$AR$65,H$1,FALSE),"")</f>
        <v/>
      </c>
      <c r="I45" s="216" t="str">
        <f>IFERROR(VLOOKUP($A45,'中間シート (2)'!$M$6:$AR$65,I$1,FALSE),"")</f>
        <v/>
      </c>
      <c r="J45" s="216" t="str">
        <f>IFERROR(VLOOKUP($A45,'中間シート (2)'!$M$6:$AR$65,J$1,FALSE),"")</f>
        <v/>
      </c>
      <c r="K45" s="216" t="str">
        <f>IFERROR(VLOOKUP($A45,'中間シート (2)'!$M$6:$AR$65,K$1,FALSE),"")</f>
        <v/>
      </c>
      <c r="L45" s="216" t="str">
        <f>IFERROR(VLOOKUP($A45,'中間シート (2)'!$M$6:$AR$65,L$1,FALSE),"")</f>
        <v/>
      </c>
      <c r="M45" s="216" t="str">
        <f>IFERROR(VLOOKUP($A45,'中間シート (2)'!$M$6:$AR$65,M$1,FALSE),"")</f>
        <v/>
      </c>
      <c r="N45" s="216" t="str">
        <f>IFERROR(VLOOKUP($A45,'中間シート (2)'!$M$6:$AR$65,N$1,FALSE),"")</f>
        <v/>
      </c>
      <c r="O45" s="216" t="str">
        <f>IFERROR(VLOOKUP($A45,'中間シート (2)'!$M$6:$AR$65,O$1,FALSE),"")</f>
        <v/>
      </c>
      <c r="P45" s="216" t="str">
        <f>IFERROR(VLOOKUP($A45,'中間シート (2)'!$M$6:$AR$65,P$1,FALSE),"")</f>
        <v/>
      </c>
      <c r="Q45" s="216" t="str">
        <f>IFERROR(VLOOKUP($A45,'中間シート (2)'!$M$6:$AR$65,Q$1,FALSE),"")</f>
        <v/>
      </c>
      <c r="R45" s="216" t="str">
        <f>IFERROR(VLOOKUP($A45,'中間シート (2)'!$M$6:$AR$65,R$1,FALSE),"")</f>
        <v/>
      </c>
      <c r="S45" s="216" t="str">
        <f>IFERROR(VLOOKUP($A45,'中間シート (2)'!$M$6:$AR$65,S$1,FALSE),"")</f>
        <v/>
      </c>
      <c r="T45" s="216" t="str">
        <f>IFERROR(VLOOKUP($A45,'中間シート (2)'!$M$6:$AR$65,T$1,FALSE),"")</f>
        <v/>
      </c>
      <c r="U45" s="216" t="str">
        <f>IFERROR(VLOOKUP($A45,'中間シート (2)'!$M$6:$AR$65,U$1,FALSE),"")</f>
        <v/>
      </c>
      <c r="V45" s="216"/>
      <c r="W45" s="216" t="str">
        <f>IFERROR(VLOOKUP($A45,'中間シート (2)'!$M$6:$AR$65,W$1,FALSE),"")</f>
        <v/>
      </c>
      <c r="X45" s="216" t="str">
        <f>IFERROR(VLOOKUP($A45,'中間シート (2)'!$M$6:$AR$65,X$1,FALSE),"")</f>
        <v/>
      </c>
      <c r="Y45" s="216" t="str">
        <f>IFERROR(VLOOKUP($A45,'中間シート (2)'!$M$6:$AR$65,Y$1,FALSE),"")</f>
        <v/>
      </c>
      <c r="Z45" s="216" t="str">
        <f>IFERROR(VLOOKUP($A45,'中間シート (2)'!$M$6:$AR$65,Z$1,FALSE),"")</f>
        <v/>
      </c>
      <c r="AA45" s="216" t="str">
        <f>IFERROR(VLOOKUP($A45,'中間シート (2)'!$M$6:$AR$65,AA$1,FALSE),"")</f>
        <v/>
      </c>
      <c r="AB45" s="216" t="str">
        <f>IFERROR(VLOOKUP($A45,'中間シート (2)'!$M$6:$AR$65,AB$1,FALSE),"")</f>
        <v/>
      </c>
      <c r="AC45" s="216" t="str">
        <f>IFERROR(VLOOKUP($A45,'中間シート (2)'!$M$6:$AR$65,AC$1,FALSE),"")</f>
        <v/>
      </c>
      <c r="AD45" s="216" t="str">
        <f>IFERROR(VLOOKUP($A45,'中間シート (2)'!$M$6:$AR$65,AD$1,FALSE),"")</f>
        <v/>
      </c>
      <c r="AE45" s="216"/>
      <c r="AF45" s="216"/>
      <c r="AG45" s="216"/>
      <c r="AH45" s="228" t="str">
        <f>IFERROR(VLOOKUP($A45,'中間シート (2)'!$M$6:$BC$67,AH$1,FALSE),"")</f>
        <v/>
      </c>
      <c r="AI45" s="228" t="str">
        <f>IFERROR(VLOOKUP($A45,'中間シート (2)'!$M$6:$BC$67,AI$1,FALSE),"")</f>
        <v/>
      </c>
      <c r="AJ45" s="228" t="str">
        <f>IFERROR(VLOOKUP($A45,'中間シート (2)'!$M$6:$BC$67,AJ$1,FALSE),"")</f>
        <v/>
      </c>
      <c r="AK45" s="228" t="str">
        <f>IFERROR(VLOOKUP($A45,'中間シート (2)'!$M$6:$BC$67,AK$1,FALSE),"")</f>
        <v/>
      </c>
      <c r="AL45" s="228" t="str">
        <f>IFERROR(VLOOKUP($A45,'中間シート (2)'!$M$6:$BC$67,AL$1,FALSE),"")</f>
        <v/>
      </c>
      <c r="AM45" s="228" t="str">
        <f>IFERROR(VLOOKUP($A45,'中間シート (2)'!$M$6:$BC$67,AM$1,FALSE),"")</f>
        <v/>
      </c>
      <c r="AN45" s="228" t="str">
        <f>IFERROR(VLOOKUP($A45,'中間シート (2)'!$M$6:$BC$67,AN$1,FALSE),"")</f>
        <v/>
      </c>
      <c r="AO45" s="228" t="str">
        <f>IFERROR(VLOOKUP($A45,'中間シート (2)'!$M$6:$BC$67,AO$1,FALSE),"")</f>
        <v/>
      </c>
      <c r="AR45" s="217"/>
      <c r="AS45" s="217"/>
      <c r="AT45" s="217"/>
      <c r="AU45" s="54">
        <f t="shared" si="183"/>
        <v>41</v>
      </c>
      <c r="AV45" s="54">
        <f t="shared" si="184"/>
        <v>41</v>
      </c>
      <c r="AW45" s="54" t="str">
        <f t="shared" si="59"/>
        <v/>
      </c>
      <c r="AX45" s="54" t="str">
        <f t="shared" si="60"/>
        <v/>
      </c>
      <c r="AY45" s="54" t="str">
        <f t="shared" si="61"/>
        <v/>
      </c>
      <c r="AZ45" s="54" t="str">
        <f t="shared" si="62"/>
        <v/>
      </c>
      <c r="BA45" s="54" t="str">
        <f t="shared" si="63"/>
        <v/>
      </c>
      <c r="BB45" s="54" t="str">
        <f ca="1">IF(AB45="","",IF(COUNTIF(エラー23シート!$G$5:$G$79, OFFSET(I45,IF(H45="",0,-H45+1),0)*100+OFFSET(X45,IF(H45="",0,-H45+1),0)*10+AB45)&gt;0,23,""))</f>
        <v/>
      </c>
      <c r="BC45" s="54" t="str">
        <f t="shared" si="64"/>
        <v/>
      </c>
      <c r="BD45" s="54" t="str">
        <f t="shared" si="65"/>
        <v/>
      </c>
      <c r="BE45" s="54" t="str">
        <f t="shared" si="66"/>
        <v/>
      </c>
      <c r="BF45" s="54" t="str">
        <f t="shared" si="67"/>
        <v/>
      </c>
      <c r="BG45" s="54" t="str">
        <f t="shared" si="68"/>
        <v/>
      </c>
      <c r="BH45" s="54" t="str">
        <f t="shared" si="69"/>
        <v/>
      </c>
      <c r="BI45" s="54" t="str">
        <f t="shared" si="70"/>
        <v/>
      </c>
      <c r="BJ45" s="54" t="str">
        <f t="shared" si="71"/>
        <v/>
      </c>
      <c r="BK45" s="54" t="str">
        <f t="shared" si="72"/>
        <v/>
      </c>
      <c r="BL45" s="54" t="str">
        <f t="shared" si="73"/>
        <v/>
      </c>
      <c r="BM45" s="54" t="str">
        <f t="shared" si="74"/>
        <v/>
      </c>
      <c r="BN45" s="54" t="str">
        <f t="shared" si="75"/>
        <v/>
      </c>
      <c r="BO45" s="54" t="str">
        <f t="shared" si="76"/>
        <v/>
      </c>
      <c r="BP45" s="54" t="str">
        <f t="shared" si="77"/>
        <v/>
      </c>
      <c r="BQ45" s="54" t="str">
        <f t="shared" si="78"/>
        <v/>
      </c>
      <c r="BR45" s="54" t="str">
        <f t="shared" si="79"/>
        <v/>
      </c>
      <c r="BS45" s="218" t="str">
        <f t="shared" si="80"/>
        <v/>
      </c>
      <c r="BT45" s="54" t="str">
        <f t="shared" si="81"/>
        <v/>
      </c>
      <c r="BU45" s="54" t="str">
        <f t="shared" si="82"/>
        <v/>
      </c>
      <c r="BV45" s="54" t="str">
        <f t="shared" si="83"/>
        <v/>
      </c>
      <c r="BW45" s="54" t="str">
        <f t="shared" si="84"/>
        <v/>
      </c>
      <c r="BX45" s="54" t="str">
        <f t="shared" si="85"/>
        <v/>
      </c>
      <c r="BY45" s="54" t="str">
        <f t="shared" si="86"/>
        <v/>
      </c>
      <c r="BZ45" s="54" t="str">
        <f t="shared" si="87"/>
        <v/>
      </c>
      <c r="CA45" s="54" t="str">
        <f t="shared" si="88"/>
        <v/>
      </c>
      <c r="CB45" s="54" t="str">
        <f t="shared" si="89"/>
        <v/>
      </c>
      <c r="CC45" s="54" t="str">
        <f t="shared" si="90"/>
        <v/>
      </c>
      <c r="CD45" s="54" t="str">
        <f t="shared" si="91"/>
        <v/>
      </c>
      <c r="CE45" s="54" t="str">
        <f t="shared" si="92"/>
        <v/>
      </c>
      <c r="CF45" s="54" t="str">
        <f t="shared" si="93"/>
        <v/>
      </c>
      <c r="CG45" s="54" t="str">
        <f t="shared" si="94"/>
        <v/>
      </c>
      <c r="CH45" s="54" t="str">
        <f t="shared" si="95"/>
        <v/>
      </c>
      <c r="CI45" s="54" t="str">
        <f t="shared" si="96"/>
        <v/>
      </c>
      <c r="CJ45" s="54" t="str">
        <f t="shared" si="97"/>
        <v/>
      </c>
      <c r="CK45" s="54" t="str">
        <f t="shared" si="98"/>
        <v/>
      </c>
      <c r="CL45" s="219" t="str">
        <f t="shared" si="99"/>
        <v/>
      </c>
      <c r="CM45" s="54" t="str">
        <f t="shared" si="100"/>
        <v/>
      </c>
      <c r="CN45" s="54" t="str">
        <f t="shared" si="101"/>
        <v/>
      </c>
      <c r="CO45" s="54" t="str">
        <f t="shared" si="102"/>
        <v/>
      </c>
      <c r="CP45" s="54" t="str">
        <f t="shared" si="103"/>
        <v/>
      </c>
      <c r="CQ45" s="54" t="str">
        <f t="shared" si="104"/>
        <v/>
      </c>
      <c r="CR45" s="54" t="str">
        <f t="shared" si="105"/>
        <v/>
      </c>
      <c r="CS45" s="54" t="str">
        <f t="shared" si="106"/>
        <v/>
      </c>
      <c r="CT45" s="54" t="str">
        <f t="shared" si="107"/>
        <v/>
      </c>
      <c r="CU45" s="54" t="str">
        <f t="shared" si="108"/>
        <v/>
      </c>
      <c r="CV45" s="220">
        <f t="shared" si="109"/>
        <v>0</v>
      </c>
      <c r="CW45" s="54" t="str">
        <f t="shared" si="110"/>
        <v/>
      </c>
      <c r="CX45" s="54" t="str">
        <f t="shared" si="111"/>
        <v/>
      </c>
      <c r="CY45" s="54" t="str">
        <f t="shared" si="112"/>
        <v/>
      </c>
      <c r="CZ45" s="54" t="str">
        <f t="shared" si="113"/>
        <v/>
      </c>
      <c r="DA45" s="54" t="str">
        <f t="shared" si="114"/>
        <v/>
      </c>
      <c r="DB45" s="54" t="str">
        <f t="shared" si="115"/>
        <v/>
      </c>
      <c r="DC45" s="54" t="str">
        <f t="shared" si="116"/>
        <v/>
      </c>
      <c r="DD45" s="54" t="str">
        <f t="shared" si="117"/>
        <v/>
      </c>
      <c r="DE45" s="54" t="str">
        <f t="shared" si="118"/>
        <v/>
      </c>
      <c r="DF45" s="54" t="str">
        <f t="shared" si="119"/>
        <v/>
      </c>
      <c r="DG45" s="54" t="str">
        <f t="shared" si="120"/>
        <v/>
      </c>
      <c r="DH45" s="54" t="str">
        <f t="shared" si="121"/>
        <v/>
      </c>
      <c r="DI45" s="54" t="str">
        <f t="shared" si="122"/>
        <v/>
      </c>
      <c r="DJ45" s="54" t="str">
        <f t="shared" si="123"/>
        <v/>
      </c>
      <c r="DK45" s="54" t="str">
        <f t="shared" si="124"/>
        <v/>
      </c>
      <c r="DL45" s="54" t="str">
        <f t="shared" si="125"/>
        <v/>
      </c>
      <c r="DM45" s="54" t="str">
        <f t="shared" si="126"/>
        <v/>
      </c>
      <c r="DN45" s="54" t="str">
        <f t="shared" si="127"/>
        <v/>
      </c>
      <c r="DO45" s="54" t="str">
        <f t="shared" si="128"/>
        <v/>
      </c>
      <c r="DP45" s="54" t="str">
        <f t="shared" si="129"/>
        <v/>
      </c>
      <c r="DQ45" s="54" t="str">
        <f t="shared" si="130"/>
        <v/>
      </c>
      <c r="DR45" s="54" t="str">
        <f t="shared" si="131"/>
        <v/>
      </c>
      <c r="DS45" s="54" t="str">
        <f t="shared" si="132"/>
        <v/>
      </c>
      <c r="DT45" s="54" t="str">
        <f t="shared" si="133"/>
        <v/>
      </c>
      <c r="DU45" s="54" t="str">
        <f t="shared" si="134"/>
        <v/>
      </c>
      <c r="DV45" s="54" t="str">
        <f t="shared" si="135"/>
        <v/>
      </c>
      <c r="DW45" s="54" t="str">
        <f t="shared" si="136"/>
        <v/>
      </c>
      <c r="DX45" s="54" t="str">
        <f t="shared" si="137"/>
        <v/>
      </c>
      <c r="DY45" s="54" t="str">
        <f t="shared" si="138"/>
        <v/>
      </c>
      <c r="DZ45" s="54" t="str">
        <f t="shared" si="139"/>
        <v/>
      </c>
      <c r="EA45" s="54" t="str">
        <f t="shared" si="140"/>
        <v/>
      </c>
      <c r="EB45" s="54" t="str">
        <f t="shared" si="141"/>
        <v/>
      </c>
      <c r="EC45" s="54" t="str">
        <f t="shared" si="142"/>
        <v/>
      </c>
      <c r="ED45" s="54" t="str">
        <f t="shared" si="143"/>
        <v/>
      </c>
      <c r="EE45" s="54" t="str">
        <f t="shared" si="144"/>
        <v/>
      </c>
      <c r="EF45" s="54" t="str">
        <f t="shared" si="145"/>
        <v/>
      </c>
      <c r="EG45" s="54" t="str">
        <f t="shared" si="146"/>
        <v/>
      </c>
      <c r="EH45" s="54" t="str">
        <f t="shared" si="147"/>
        <v/>
      </c>
      <c r="EI45" s="54" t="str">
        <f t="shared" si="148"/>
        <v/>
      </c>
      <c r="EJ45" s="54" t="str">
        <f t="shared" si="149"/>
        <v/>
      </c>
      <c r="EK45" s="54" t="str">
        <f t="shared" si="150"/>
        <v/>
      </c>
      <c r="EL45" s="54" t="str">
        <f t="shared" si="151"/>
        <v/>
      </c>
      <c r="EM45" s="54" t="str">
        <f t="shared" si="152"/>
        <v/>
      </c>
      <c r="EN45" s="54" t="str">
        <f t="shared" si="153"/>
        <v/>
      </c>
      <c r="EO45" s="54" t="str">
        <f t="shared" si="154"/>
        <v/>
      </c>
      <c r="EP45" s="54" t="str">
        <f t="shared" si="155"/>
        <v/>
      </c>
      <c r="EQ45" s="220" t="str">
        <f t="shared" ca="1" si="156"/>
        <v/>
      </c>
      <c r="ER45" s="220" t="str">
        <f t="shared" ca="1" si="157"/>
        <v/>
      </c>
      <c r="ES45" s="54" t="str">
        <f t="shared" ca="1" si="158"/>
        <v/>
      </c>
      <c r="ET45" s="54" t="str">
        <f t="shared" ca="1" si="159"/>
        <v/>
      </c>
      <c r="EU45" s="54" t="str">
        <f t="shared" ca="1" si="160"/>
        <v/>
      </c>
      <c r="EV45" s="54" t="str">
        <f t="shared" ca="1" si="161"/>
        <v/>
      </c>
      <c r="EW45" s="54" t="str">
        <f t="shared" ca="1" si="162"/>
        <v/>
      </c>
      <c r="EX45" s="54" t="str">
        <f t="shared" ca="1" si="163"/>
        <v/>
      </c>
      <c r="EY45" s="54" t="str">
        <f t="shared" ca="1" si="164"/>
        <v/>
      </c>
      <c r="EZ45" s="54" t="str">
        <f t="shared" ca="1" si="165"/>
        <v/>
      </c>
      <c r="FA45" s="54" t="str">
        <f t="shared" ca="1" si="166"/>
        <v/>
      </c>
      <c r="FB45" s="54" t="str">
        <f t="shared" ca="1" si="167"/>
        <v/>
      </c>
      <c r="FC45" s="54" t="str">
        <f t="shared" ca="1" si="168"/>
        <v/>
      </c>
      <c r="FD45" s="220">
        <f t="shared" si="169"/>
        <v>1</v>
      </c>
      <c r="FE45" s="54" t="str">
        <f t="shared" si="170"/>
        <v/>
      </c>
      <c r="FF45" s="54" t="str">
        <f t="shared" si="171"/>
        <v/>
      </c>
      <c r="FG45" s="54" t="str">
        <f t="shared" si="172"/>
        <v/>
      </c>
      <c r="FH45" s="54" t="str">
        <f t="shared" si="173"/>
        <v/>
      </c>
      <c r="FI45" s="220" t="str">
        <f>IF(B45=0,"",COUNTIF(FD$6:FD45,FD45))</f>
        <v/>
      </c>
      <c r="FJ45" s="54" t="str">
        <f t="shared" si="174"/>
        <v/>
      </c>
      <c r="FK45" s="221" t="str">
        <f t="shared" si="175"/>
        <v/>
      </c>
      <c r="FL45" s="54" t="str">
        <f t="shared" si="176"/>
        <v/>
      </c>
      <c r="FM45" s="54" t="str">
        <f t="shared" si="177"/>
        <v/>
      </c>
      <c r="FN45" s="54" t="str">
        <f t="shared" si="178"/>
        <v/>
      </c>
      <c r="FO45" s="54" t="str">
        <f t="shared" si="179"/>
        <v/>
      </c>
    </row>
    <row r="46" spans="1:171" ht="17.25">
      <c r="A46" s="214">
        <v>41</v>
      </c>
      <c r="B46" s="214">
        <f>COUNTIF('中間シート (2)'!M:M,行政集計シート※記入不要です!A46)</f>
        <v>0</v>
      </c>
      <c r="C46" s="222" t="str">
        <f t="shared" si="186"/>
        <v/>
      </c>
      <c r="D46" s="222" t="str">
        <f t="shared" si="185"/>
        <v/>
      </c>
      <c r="E46" s="222" t="str">
        <f t="shared" si="182"/>
        <v/>
      </c>
      <c r="F46" s="223"/>
      <c r="G46" s="216" t="str">
        <f>IFERROR(VLOOKUP($A46,'中間シート (2)'!$M$6:$AR$65,G$1,FALSE),"")</f>
        <v/>
      </c>
      <c r="H46" s="216" t="str">
        <f>IFERROR(VLOOKUP($A46,'中間シート (2)'!$M$6:$AR$65,H$1,FALSE),"")</f>
        <v/>
      </c>
      <c r="I46" s="216" t="str">
        <f>IFERROR(VLOOKUP($A46,'中間シート (2)'!$M$6:$AR$65,I$1,FALSE),"")</f>
        <v/>
      </c>
      <c r="J46" s="216" t="str">
        <f>IFERROR(VLOOKUP($A46,'中間シート (2)'!$M$6:$AR$65,J$1,FALSE),"")</f>
        <v/>
      </c>
      <c r="K46" s="216" t="str">
        <f>IFERROR(VLOOKUP($A46,'中間シート (2)'!$M$6:$AR$65,K$1,FALSE),"")</f>
        <v/>
      </c>
      <c r="L46" s="216" t="str">
        <f>IFERROR(VLOOKUP($A46,'中間シート (2)'!$M$6:$AR$65,L$1,FALSE),"")</f>
        <v/>
      </c>
      <c r="M46" s="216" t="str">
        <f>IFERROR(VLOOKUP($A46,'中間シート (2)'!$M$6:$AR$65,M$1,FALSE),"")</f>
        <v/>
      </c>
      <c r="N46" s="216" t="str">
        <f>IFERROR(VLOOKUP($A46,'中間シート (2)'!$M$6:$AR$65,N$1,FALSE),"")</f>
        <v/>
      </c>
      <c r="O46" s="216" t="str">
        <f>IFERROR(VLOOKUP($A46,'中間シート (2)'!$M$6:$AR$65,O$1,FALSE),"")</f>
        <v/>
      </c>
      <c r="P46" s="216" t="str">
        <f>IFERROR(VLOOKUP($A46,'中間シート (2)'!$M$6:$AR$65,P$1,FALSE),"")</f>
        <v/>
      </c>
      <c r="Q46" s="216" t="str">
        <f>IFERROR(VLOOKUP($A46,'中間シート (2)'!$M$6:$AR$65,Q$1,FALSE),"")</f>
        <v/>
      </c>
      <c r="R46" s="216" t="str">
        <f>IFERROR(VLOOKUP($A46,'中間シート (2)'!$M$6:$AR$65,R$1,FALSE),"")</f>
        <v/>
      </c>
      <c r="S46" s="216" t="str">
        <f>IFERROR(VLOOKUP($A46,'中間シート (2)'!$M$6:$AR$65,S$1,FALSE),"")</f>
        <v/>
      </c>
      <c r="T46" s="216" t="str">
        <f>IFERROR(VLOOKUP($A46,'中間シート (2)'!$M$6:$AR$65,T$1,FALSE),"")</f>
        <v/>
      </c>
      <c r="U46" s="216" t="str">
        <f>IFERROR(VLOOKUP($A46,'中間シート (2)'!$M$6:$AR$65,U$1,FALSE),"")</f>
        <v/>
      </c>
      <c r="V46" s="216"/>
      <c r="W46" s="216" t="str">
        <f>IFERROR(VLOOKUP($A46,'中間シート (2)'!$M$6:$AR$65,W$1,FALSE),"")</f>
        <v/>
      </c>
      <c r="X46" s="216" t="str">
        <f>IFERROR(VLOOKUP($A46,'中間シート (2)'!$M$6:$AR$65,X$1,FALSE),"")</f>
        <v/>
      </c>
      <c r="Y46" s="216" t="str">
        <f>IFERROR(VLOOKUP($A46,'中間シート (2)'!$M$6:$AR$65,Y$1,FALSE),"")</f>
        <v/>
      </c>
      <c r="Z46" s="216" t="str">
        <f>IFERROR(VLOOKUP($A46,'中間シート (2)'!$M$6:$AR$65,Z$1,FALSE),"")</f>
        <v/>
      </c>
      <c r="AA46" s="216" t="str">
        <f>IFERROR(VLOOKUP($A46,'中間シート (2)'!$M$6:$AR$65,AA$1,FALSE),"")</f>
        <v/>
      </c>
      <c r="AB46" s="216" t="str">
        <f>IFERROR(VLOOKUP($A46,'中間シート (2)'!$M$6:$AR$65,AB$1,FALSE),"")</f>
        <v/>
      </c>
      <c r="AC46" s="216" t="str">
        <f>IFERROR(VLOOKUP($A46,'中間シート (2)'!$M$6:$AR$65,AC$1,FALSE),"")</f>
        <v/>
      </c>
      <c r="AD46" s="216" t="str">
        <f>IFERROR(VLOOKUP($A46,'中間シート (2)'!$M$6:$AR$65,AD$1,FALSE),"")</f>
        <v/>
      </c>
      <c r="AE46" s="216"/>
      <c r="AF46" s="216"/>
      <c r="AG46" s="216"/>
      <c r="AH46" s="228" t="str">
        <f>IFERROR(VLOOKUP($A46,'中間シート (2)'!$M$6:$BC$67,AH$1,FALSE),"")</f>
        <v/>
      </c>
      <c r="AI46" s="228" t="str">
        <f>IFERROR(VLOOKUP($A46,'中間シート (2)'!$M$6:$BC$67,AI$1,FALSE),"")</f>
        <v/>
      </c>
      <c r="AJ46" s="228" t="str">
        <f>IFERROR(VLOOKUP($A46,'中間シート (2)'!$M$6:$BC$67,AJ$1,FALSE),"")</f>
        <v/>
      </c>
      <c r="AK46" s="228" t="str">
        <f>IFERROR(VLOOKUP($A46,'中間シート (2)'!$M$6:$BC$67,AK$1,FALSE),"")</f>
        <v/>
      </c>
      <c r="AL46" s="228" t="str">
        <f>IFERROR(VLOOKUP($A46,'中間シート (2)'!$M$6:$BC$67,AL$1,FALSE),"")</f>
        <v/>
      </c>
      <c r="AM46" s="228" t="str">
        <f>IFERROR(VLOOKUP($A46,'中間シート (2)'!$M$6:$BC$67,AM$1,FALSE),"")</f>
        <v/>
      </c>
      <c r="AN46" s="228" t="str">
        <f>IFERROR(VLOOKUP($A46,'中間シート (2)'!$M$6:$BC$67,AN$1,FALSE),"")</f>
        <v/>
      </c>
      <c r="AO46" s="228" t="str">
        <f>IFERROR(VLOOKUP($A46,'中間シート (2)'!$M$6:$BC$67,AO$1,FALSE),"")</f>
        <v/>
      </c>
      <c r="AR46" s="217"/>
      <c r="AS46" s="217"/>
      <c r="AT46" s="217"/>
      <c r="AU46" s="54">
        <f t="shared" si="183"/>
        <v>41</v>
      </c>
      <c r="AV46" s="54">
        <f t="shared" si="184"/>
        <v>41</v>
      </c>
      <c r="AW46" s="54" t="str">
        <f t="shared" si="59"/>
        <v/>
      </c>
      <c r="AX46" s="54" t="str">
        <f t="shared" si="60"/>
        <v/>
      </c>
      <c r="AY46" s="54" t="str">
        <f t="shared" si="61"/>
        <v/>
      </c>
      <c r="AZ46" s="54" t="str">
        <f t="shared" si="62"/>
        <v/>
      </c>
      <c r="BA46" s="54" t="str">
        <f t="shared" si="63"/>
        <v/>
      </c>
      <c r="BB46" s="54" t="str">
        <f ca="1">IF(AB46="","",IF(COUNTIF(エラー23シート!$G$5:$G$79, OFFSET(I46,IF(H46="",0,-H46+1),0)*100+OFFSET(X46,IF(H46="",0,-H46+1),0)*10+AB46)&gt;0,23,""))</f>
        <v/>
      </c>
      <c r="BC46" s="54" t="str">
        <f t="shared" si="64"/>
        <v/>
      </c>
      <c r="BD46" s="54" t="str">
        <f t="shared" si="65"/>
        <v/>
      </c>
      <c r="BE46" s="54" t="str">
        <f t="shared" si="66"/>
        <v/>
      </c>
      <c r="BF46" s="54" t="str">
        <f t="shared" si="67"/>
        <v/>
      </c>
      <c r="BG46" s="54" t="str">
        <f t="shared" si="68"/>
        <v/>
      </c>
      <c r="BH46" s="54" t="str">
        <f t="shared" si="69"/>
        <v/>
      </c>
      <c r="BI46" s="54" t="str">
        <f t="shared" si="70"/>
        <v/>
      </c>
      <c r="BJ46" s="54" t="str">
        <f t="shared" si="71"/>
        <v/>
      </c>
      <c r="BK46" s="54" t="str">
        <f t="shared" si="72"/>
        <v/>
      </c>
      <c r="BL46" s="54" t="str">
        <f t="shared" si="73"/>
        <v/>
      </c>
      <c r="BM46" s="54" t="str">
        <f t="shared" si="74"/>
        <v/>
      </c>
      <c r="BN46" s="54" t="str">
        <f t="shared" si="75"/>
        <v/>
      </c>
      <c r="BO46" s="54" t="str">
        <f t="shared" si="76"/>
        <v/>
      </c>
      <c r="BP46" s="54" t="str">
        <f t="shared" si="77"/>
        <v/>
      </c>
      <c r="BQ46" s="54" t="str">
        <f t="shared" si="78"/>
        <v/>
      </c>
      <c r="BR46" s="54" t="str">
        <f t="shared" si="79"/>
        <v/>
      </c>
      <c r="BS46" s="218" t="str">
        <f t="shared" si="80"/>
        <v/>
      </c>
      <c r="BT46" s="54" t="str">
        <f t="shared" si="81"/>
        <v/>
      </c>
      <c r="BU46" s="54" t="str">
        <f t="shared" si="82"/>
        <v/>
      </c>
      <c r="BV46" s="54" t="str">
        <f t="shared" si="83"/>
        <v/>
      </c>
      <c r="BW46" s="54" t="str">
        <f t="shared" si="84"/>
        <v/>
      </c>
      <c r="BX46" s="54" t="str">
        <f t="shared" si="85"/>
        <v/>
      </c>
      <c r="BY46" s="54" t="str">
        <f t="shared" si="86"/>
        <v/>
      </c>
      <c r="BZ46" s="54" t="str">
        <f t="shared" si="87"/>
        <v/>
      </c>
      <c r="CA46" s="54" t="str">
        <f t="shared" si="88"/>
        <v/>
      </c>
      <c r="CB46" s="54" t="str">
        <f t="shared" si="89"/>
        <v/>
      </c>
      <c r="CC46" s="54" t="str">
        <f t="shared" si="90"/>
        <v/>
      </c>
      <c r="CD46" s="54" t="str">
        <f t="shared" si="91"/>
        <v/>
      </c>
      <c r="CE46" s="54" t="str">
        <f t="shared" si="92"/>
        <v/>
      </c>
      <c r="CF46" s="54" t="str">
        <f t="shared" si="93"/>
        <v/>
      </c>
      <c r="CG46" s="54" t="str">
        <f t="shared" si="94"/>
        <v/>
      </c>
      <c r="CH46" s="54" t="str">
        <f t="shared" si="95"/>
        <v/>
      </c>
      <c r="CI46" s="54" t="str">
        <f t="shared" si="96"/>
        <v/>
      </c>
      <c r="CJ46" s="54" t="str">
        <f t="shared" si="97"/>
        <v/>
      </c>
      <c r="CK46" s="54" t="str">
        <f t="shared" si="98"/>
        <v/>
      </c>
      <c r="CL46" s="219" t="str">
        <f t="shared" si="99"/>
        <v/>
      </c>
      <c r="CM46" s="54" t="str">
        <f t="shared" si="100"/>
        <v/>
      </c>
      <c r="CN46" s="54" t="str">
        <f t="shared" si="101"/>
        <v/>
      </c>
      <c r="CO46" s="54" t="str">
        <f t="shared" si="102"/>
        <v/>
      </c>
      <c r="CP46" s="54" t="str">
        <f t="shared" si="103"/>
        <v/>
      </c>
      <c r="CQ46" s="54" t="str">
        <f t="shared" si="104"/>
        <v/>
      </c>
      <c r="CR46" s="54" t="str">
        <f t="shared" si="105"/>
        <v/>
      </c>
      <c r="CS46" s="54" t="str">
        <f t="shared" si="106"/>
        <v/>
      </c>
      <c r="CT46" s="54" t="str">
        <f t="shared" si="107"/>
        <v/>
      </c>
      <c r="CU46" s="54" t="str">
        <f t="shared" si="108"/>
        <v/>
      </c>
      <c r="CV46" s="220">
        <f t="shared" si="109"/>
        <v>0</v>
      </c>
      <c r="CW46" s="54" t="str">
        <f t="shared" si="110"/>
        <v/>
      </c>
      <c r="CX46" s="54" t="str">
        <f t="shared" si="111"/>
        <v/>
      </c>
      <c r="CY46" s="54" t="str">
        <f t="shared" si="112"/>
        <v/>
      </c>
      <c r="CZ46" s="54" t="str">
        <f t="shared" si="113"/>
        <v/>
      </c>
      <c r="DA46" s="54" t="str">
        <f t="shared" si="114"/>
        <v/>
      </c>
      <c r="DB46" s="54" t="str">
        <f t="shared" si="115"/>
        <v/>
      </c>
      <c r="DC46" s="54" t="str">
        <f t="shared" si="116"/>
        <v/>
      </c>
      <c r="DD46" s="54" t="str">
        <f t="shared" si="117"/>
        <v/>
      </c>
      <c r="DE46" s="54" t="str">
        <f t="shared" si="118"/>
        <v/>
      </c>
      <c r="DF46" s="54" t="str">
        <f t="shared" si="119"/>
        <v/>
      </c>
      <c r="DG46" s="54" t="str">
        <f t="shared" si="120"/>
        <v/>
      </c>
      <c r="DH46" s="54" t="str">
        <f t="shared" si="121"/>
        <v/>
      </c>
      <c r="DI46" s="54" t="str">
        <f t="shared" si="122"/>
        <v/>
      </c>
      <c r="DJ46" s="54" t="str">
        <f t="shared" si="123"/>
        <v/>
      </c>
      <c r="DK46" s="54" t="str">
        <f t="shared" si="124"/>
        <v/>
      </c>
      <c r="DL46" s="54" t="str">
        <f t="shared" si="125"/>
        <v/>
      </c>
      <c r="DM46" s="54" t="str">
        <f t="shared" si="126"/>
        <v/>
      </c>
      <c r="DN46" s="54" t="str">
        <f t="shared" si="127"/>
        <v/>
      </c>
      <c r="DO46" s="54" t="str">
        <f t="shared" si="128"/>
        <v/>
      </c>
      <c r="DP46" s="54" t="str">
        <f t="shared" si="129"/>
        <v/>
      </c>
      <c r="DQ46" s="54" t="str">
        <f t="shared" si="130"/>
        <v/>
      </c>
      <c r="DR46" s="54" t="str">
        <f t="shared" si="131"/>
        <v/>
      </c>
      <c r="DS46" s="54" t="str">
        <f t="shared" si="132"/>
        <v/>
      </c>
      <c r="DT46" s="54" t="str">
        <f t="shared" si="133"/>
        <v/>
      </c>
      <c r="DU46" s="54" t="str">
        <f t="shared" si="134"/>
        <v/>
      </c>
      <c r="DV46" s="54" t="str">
        <f t="shared" si="135"/>
        <v/>
      </c>
      <c r="DW46" s="54" t="str">
        <f t="shared" si="136"/>
        <v/>
      </c>
      <c r="DX46" s="54" t="str">
        <f t="shared" si="137"/>
        <v/>
      </c>
      <c r="DY46" s="54" t="str">
        <f t="shared" si="138"/>
        <v/>
      </c>
      <c r="DZ46" s="54" t="str">
        <f t="shared" si="139"/>
        <v/>
      </c>
      <c r="EA46" s="54" t="str">
        <f t="shared" si="140"/>
        <v/>
      </c>
      <c r="EB46" s="54" t="str">
        <f t="shared" si="141"/>
        <v/>
      </c>
      <c r="EC46" s="54" t="str">
        <f t="shared" si="142"/>
        <v/>
      </c>
      <c r="ED46" s="54" t="str">
        <f t="shared" si="143"/>
        <v/>
      </c>
      <c r="EE46" s="54" t="str">
        <f t="shared" si="144"/>
        <v/>
      </c>
      <c r="EF46" s="54" t="str">
        <f t="shared" si="145"/>
        <v/>
      </c>
      <c r="EG46" s="54" t="str">
        <f t="shared" si="146"/>
        <v/>
      </c>
      <c r="EH46" s="54" t="str">
        <f t="shared" si="147"/>
        <v/>
      </c>
      <c r="EI46" s="54" t="str">
        <f t="shared" si="148"/>
        <v/>
      </c>
      <c r="EJ46" s="54" t="str">
        <f t="shared" si="149"/>
        <v/>
      </c>
      <c r="EK46" s="54" t="str">
        <f t="shared" si="150"/>
        <v/>
      </c>
      <c r="EL46" s="54" t="str">
        <f t="shared" si="151"/>
        <v/>
      </c>
      <c r="EM46" s="54" t="str">
        <f t="shared" si="152"/>
        <v/>
      </c>
      <c r="EN46" s="54" t="str">
        <f t="shared" si="153"/>
        <v/>
      </c>
      <c r="EO46" s="54" t="str">
        <f t="shared" si="154"/>
        <v/>
      </c>
      <c r="EP46" s="54" t="str">
        <f t="shared" si="155"/>
        <v/>
      </c>
      <c r="EQ46" s="220" t="str">
        <f t="shared" ca="1" si="156"/>
        <v/>
      </c>
      <c r="ER46" s="220" t="str">
        <f t="shared" ca="1" si="157"/>
        <v/>
      </c>
      <c r="ES46" s="54" t="str">
        <f t="shared" ca="1" si="158"/>
        <v/>
      </c>
      <c r="ET46" s="54" t="str">
        <f t="shared" ca="1" si="159"/>
        <v/>
      </c>
      <c r="EU46" s="54" t="str">
        <f t="shared" ca="1" si="160"/>
        <v/>
      </c>
      <c r="EV46" s="54" t="str">
        <f t="shared" ca="1" si="161"/>
        <v/>
      </c>
      <c r="EW46" s="54" t="str">
        <f t="shared" ca="1" si="162"/>
        <v/>
      </c>
      <c r="EX46" s="54" t="str">
        <f t="shared" ca="1" si="163"/>
        <v/>
      </c>
      <c r="EY46" s="54" t="str">
        <f t="shared" ca="1" si="164"/>
        <v/>
      </c>
      <c r="EZ46" s="54" t="str">
        <f t="shared" ca="1" si="165"/>
        <v/>
      </c>
      <c r="FA46" s="54" t="str">
        <f t="shared" ca="1" si="166"/>
        <v/>
      </c>
      <c r="FB46" s="54" t="str">
        <f t="shared" ca="1" si="167"/>
        <v/>
      </c>
      <c r="FC46" s="54" t="str">
        <f t="shared" ca="1" si="168"/>
        <v/>
      </c>
      <c r="FD46" s="220">
        <f t="shared" si="169"/>
        <v>1</v>
      </c>
      <c r="FE46" s="54" t="str">
        <f t="shared" si="170"/>
        <v/>
      </c>
      <c r="FF46" s="54" t="str">
        <f t="shared" si="171"/>
        <v/>
      </c>
      <c r="FG46" s="54" t="str">
        <f t="shared" si="172"/>
        <v/>
      </c>
      <c r="FH46" s="54" t="str">
        <f t="shared" si="173"/>
        <v/>
      </c>
      <c r="FI46" s="220" t="str">
        <f>IF(B46=0,"",COUNTIF(FD$6:FD46,FD46))</f>
        <v/>
      </c>
      <c r="FJ46" s="54" t="str">
        <f t="shared" si="174"/>
        <v/>
      </c>
      <c r="FK46" s="221" t="str">
        <f t="shared" si="175"/>
        <v/>
      </c>
      <c r="FL46" s="54" t="str">
        <f t="shared" si="176"/>
        <v/>
      </c>
      <c r="FM46" s="54" t="str">
        <f t="shared" si="177"/>
        <v/>
      </c>
      <c r="FN46" s="54" t="str">
        <f t="shared" si="178"/>
        <v/>
      </c>
      <c r="FO46" s="54" t="str">
        <f t="shared" si="179"/>
        <v/>
      </c>
    </row>
    <row r="47" spans="1:171" ht="17.25">
      <c r="A47" s="214">
        <v>42</v>
      </c>
      <c r="B47" s="214">
        <f>COUNTIF('中間シート (2)'!M:M,行政集計シート※記入不要です!A47)</f>
        <v>0</v>
      </c>
      <c r="C47" s="222" t="str">
        <f t="shared" si="186"/>
        <v/>
      </c>
      <c r="D47" s="222" t="str">
        <f t="shared" si="185"/>
        <v/>
      </c>
      <c r="E47" s="222" t="str">
        <f t="shared" si="182"/>
        <v/>
      </c>
      <c r="F47" s="223"/>
      <c r="G47" s="216" t="str">
        <f>IFERROR(VLOOKUP($A47,'中間シート (2)'!$M$6:$AR$65,G$1,FALSE),"")</f>
        <v/>
      </c>
      <c r="H47" s="216" t="str">
        <f>IFERROR(VLOOKUP($A47,'中間シート (2)'!$M$6:$AR$65,H$1,FALSE),"")</f>
        <v/>
      </c>
      <c r="I47" s="216" t="str">
        <f>IFERROR(VLOOKUP($A47,'中間シート (2)'!$M$6:$AR$65,I$1,FALSE),"")</f>
        <v/>
      </c>
      <c r="J47" s="216" t="str">
        <f>IFERROR(VLOOKUP($A47,'中間シート (2)'!$M$6:$AR$65,J$1,FALSE),"")</f>
        <v/>
      </c>
      <c r="K47" s="216" t="str">
        <f>IFERROR(VLOOKUP($A47,'中間シート (2)'!$M$6:$AR$65,K$1,FALSE),"")</f>
        <v/>
      </c>
      <c r="L47" s="216" t="str">
        <f>IFERROR(VLOOKUP($A47,'中間シート (2)'!$M$6:$AR$65,L$1,FALSE),"")</f>
        <v/>
      </c>
      <c r="M47" s="216" t="str">
        <f>IFERROR(VLOOKUP($A47,'中間シート (2)'!$M$6:$AR$65,M$1,FALSE),"")</f>
        <v/>
      </c>
      <c r="N47" s="216" t="str">
        <f>IFERROR(VLOOKUP($A47,'中間シート (2)'!$M$6:$AR$65,N$1,FALSE),"")</f>
        <v/>
      </c>
      <c r="O47" s="216" t="str">
        <f>IFERROR(VLOOKUP($A47,'中間シート (2)'!$M$6:$AR$65,O$1,FALSE),"")</f>
        <v/>
      </c>
      <c r="P47" s="216" t="str">
        <f>IFERROR(VLOOKUP($A47,'中間シート (2)'!$M$6:$AR$65,P$1,FALSE),"")</f>
        <v/>
      </c>
      <c r="Q47" s="216" t="str">
        <f>IFERROR(VLOOKUP($A47,'中間シート (2)'!$M$6:$AR$65,Q$1,FALSE),"")</f>
        <v/>
      </c>
      <c r="R47" s="216" t="str">
        <f>IFERROR(VLOOKUP($A47,'中間シート (2)'!$M$6:$AR$65,R$1,FALSE),"")</f>
        <v/>
      </c>
      <c r="S47" s="216" t="str">
        <f>IFERROR(VLOOKUP($A47,'中間シート (2)'!$M$6:$AR$65,S$1,FALSE),"")</f>
        <v/>
      </c>
      <c r="T47" s="216" t="str">
        <f>IFERROR(VLOOKUP($A47,'中間シート (2)'!$M$6:$AR$65,T$1,FALSE),"")</f>
        <v/>
      </c>
      <c r="U47" s="216" t="str">
        <f>IFERROR(VLOOKUP($A47,'中間シート (2)'!$M$6:$AR$65,U$1,FALSE),"")</f>
        <v/>
      </c>
      <c r="V47" s="216"/>
      <c r="W47" s="216" t="str">
        <f>IFERROR(VLOOKUP($A47,'中間シート (2)'!$M$6:$AR$65,W$1,FALSE),"")</f>
        <v/>
      </c>
      <c r="X47" s="216" t="str">
        <f>IFERROR(VLOOKUP($A47,'中間シート (2)'!$M$6:$AR$65,X$1,FALSE),"")</f>
        <v/>
      </c>
      <c r="Y47" s="216" t="str">
        <f>IFERROR(VLOOKUP($A47,'中間シート (2)'!$M$6:$AR$65,Y$1,FALSE),"")</f>
        <v/>
      </c>
      <c r="Z47" s="216" t="str">
        <f>IFERROR(VLOOKUP($A47,'中間シート (2)'!$M$6:$AR$65,Z$1,FALSE),"")</f>
        <v/>
      </c>
      <c r="AA47" s="216" t="str">
        <f>IFERROR(VLOOKUP($A47,'中間シート (2)'!$M$6:$AR$65,AA$1,FALSE),"")</f>
        <v/>
      </c>
      <c r="AB47" s="216" t="str">
        <f>IFERROR(VLOOKUP($A47,'中間シート (2)'!$M$6:$AR$65,AB$1,FALSE),"")</f>
        <v/>
      </c>
      <c r="AC47" s="216" t="str">
        <f>IFERROR(VLOOKUP($A47,'中間シート (2)'!$M$6:$AR$65,AC$1,FALSE),"")</f>
        <v/>
      </c>
      <c r="AD47" s="216" t="str">
        <f>IFERROR(VLOOKUP($A47,'中間シート (2)'!$M$6:$AR$65,AD$1,FALSE),"")</f>
        <v/>
      </c>
      <c r="AE47" s="216"/>
      <c r="AF47" s="216"/>
      <c r="AG47" s="216"/>
      <c r="AH47" s="228" t="str">
        <f>IFERROR(VLOOKUP($A47,'中間シート (2)'!$M$6:$BC$67,AH$1,FALSE),"")</f>
        <v/>
      </c>
      <c r="AI47" s="228" t="str">
        <f>IFERROR(VLOOKUP($A47,'中間シート (2)'!$M$6:$BC$67,AI$1,FALSE),"")</f>
        <v/>
      </c>
      <c r="AJ47" s="228" t="str">
        <f>IFERROR(VLOOKUP($A47,'中間シート (2)'!$M$6:$BC$67,AJ$1,FALSE),"")</f>
        <v/>
      </c>
      <c r="AK47" s="228" t="str">
        <f>IFERROR(VLOOKUP($A47,'中間シート (2)'!$M$6:$BC$67,AK$1,FALSE),"")</f>
        <v/>
      </c>
      <c r="AL47" s="228" t="str">
        <f>IFERROR(VLOOKUP($A47,'中間シート (2)'!$M$6:$BC$67,AL$1,FALSE),"")</f>
        <v/>
      </c>
      <c r="AM47" s="228" t="str">
        <f>IFERROR(VLOOKUP($A47,'中間シート (2)'!$M$6:$BC$67,AM$1,FALSE),"")</f>
        <v/>
      </c>
      <c r="AN47" s="228" t="str">
        <f>IFERROR(VLOOKUP($A47,'中間シート (2)'!$M$6:$BC$67,AN$1,FALSE),"")</f>
        <v/>
      </c>
      <c r="AO47" s="228" t="str">
        <f>IFERROR(VLOOKUP($A47,'中間シート (2)'!$M$6:$BC$67,AO$1,FALSE),"")</f>
        <v/>
      </c>
      <c r="AR47" s="217"/>
      <c r="AS47" s="217"/>
      <c r="AT47" s="217"/>
      <c r="AU47" s="54">
        <f t="shared" si="183"/>
        <v>41</v>
      </c>
      <c r="AV47" s="54">
        <f t="shared" si="184"/>
        <v>41</v>
      </c>
      <c r="AW47" s="54" t="str">
        <f t="shared" si="59"/>
        <v/>
      </c>
      <c r="AX47" s="54" t="str">
        <f t="shared" si="60"/>
        <v/>
      </c>
      <c r="AY47" s="54" t="str">
        <f t="shared" si="61"/>
        <v/>
      </c>
      <c r="AZ47" s="54" t="str">
        <f t="shared" si="62"/>
        <v/>
      </c>
      <c r="BA47" s="54" t="str">
        <f t="shared" si="63"/>
        <v/>
      </c>
      <c r="BB47" s="54" t="str">
        <f ca="1">IF(AB47="","",IF(COUNTIF(エラー23シート!$G$5:$G$79, OFFSET(I47,IF(H47="",0,-H47+1),0)*100+OFFSET(X47,IF(H47="",0,-H47+1),0)*10+AB47)&gt;0,23,""))</f>
        <v/>
      </c>
      <c r="BC47" s="54" t="str">
        <f t="shared" si="64"/>
        <v/>
      </c>
      <c r="BD47" s="54" t="str">
        <f t="shared" si="65"/>
        <v/>
      </c>
      <c r="BE47" s="54" t="str">
        <f t="shared" si="66"/>
        <v/>
      </c>
      <c r="BF47" s="54" t="str">
        <f t="shared" si="67"/>
        <v/>
      </c>
      <c r="BG47" s="54" t="str">
        <f t="shared" si="68"/>
        <v/>
      </c>
      <c r="BH47" s="54" t="str">
        <f t="shared" si="69"/>
        <v/>
      </c>
      <c r="BI47" s="54" t="str">
        <f t="shared" si="70"/>
        <v/>
      </c>
      <c r="BJ47" s="54" t="str">
        <f t="shared" si="71"/>
        <v/>
      </c>
      <c r="BK47" s="54" t="str">
        <f t="shared" si="72"/>
        <v/>
      </c>
      <c r="BL47" s="54" t="str">
        <f t="shared" si="73"/>
        <v/>
      </c>
      <c r="BM47" s="54" t="str">
        <f t="shared" si="74"/>
        <v/>
      </c>
      <c r="BN47" s="54" t="str">
        <f t="shared" si="75"/>
        <v/>
      </c>
      <c r="BO47" s="54" t="str">
        <f t="shared" si="76"/>
        <v/>
      </c>
      <c r="BP47" s="54" t="str">
        <f t="shared" si="77"/>
        <v/>
      </c>
      <c r="BQ47" s="54" t="str">
        <f t="shared" si="78"/>
        <v/>
      </c>
      <c r="BR47" s="54" t="str">
        <f t="shared" si="79"/>
        <v/>
      </c>
      <c r="BS47" s="218" t="str">
        <f t="shared" si="80"/>
        <v/>
      </c>
      <c r="BT47" s="54" t="str">
        <f t="shared" si="81"/>
        <v/>
      </c>
      <c r="BU47" s="54" t="str">
        <f t="shared" si="82"/>
        <v/>
      </c>
      <c r="BV47" s="54" t="str">
        <f t="shared" si="83"/>
        <v/>
      </c>
      <c r="BW47" s="54" t="str">
        <f t="shared" si="84"/>
        <v/>
      </c>
      <c r="BX47" s="54" t="str">
        <f t="shared" si="85"/>
        <v/>
      </c>
      <c r="BY47" s="54" t="str">
        <f t="shared" si="86"/>
        <v/>
      </c>
      <c r="BZ47" s="54" t="str">
        <f t="shared" si="87"/>
        <v/>
      </c>
      <c r="CA47" s="54" t="str">
        <f t="shared" si="88"/>
        <v/>
      </c>
      <c r="CB47" s="54" t="str">
        <f t="shared" si="89"/>
        <v/>
      </c>
      <c r="CC47" s="54" t="str">
        <f t="shared" si="90"/>
        <v/>
      </c>
      <c r="CD47" s="54" t="str">
        <f t="shared" si="91"/>
        <v/>
      </c>
      <c r="CE47" s="54" t="str">
        <f t="shared" si="92"/>
        <v/>
      </c>
      <c r="CF47" s="54" t="str">
        <f t="shared" si="93"/>
        <v/>
      </c>
      <c r="CG47" s="54" t="str">
        <f t="shared" si="94"/>
        <v/>
      </c>
      <c r="CH47" s="54" t="str">
        <f t="shared" si="95"/>
        <v/>
      </c>
      <c r="CI47" s="54" t="str">
        <f t="shared" si="96"/>
        <v/>
      </c>
      <c r="CJ47" s="54" t="str">
        <f t="shared" si="97"/>
        <v/>
      </c>
      <c r="CK47" s="54" t="str">
        <f t="shared" si="98"/>
        <v/>
      </c>
      <c r="CL47" s="219" t="str">
        <f t="shared" si="99"/>
        <v/>
      </c>
      <c r="CM47" s="54" t="str">
        <f t="shared" si="100"/>
        <v/>
      </c>
      <c r="CN47" s="54" t="str">
        <f t="shared" si="101"/>
        <v/>
      </c>
      <c r="CO47" s="54" t="str">
        <f t="shared" si="102"/>
        <v/>
      </c>
      <c r="CP47" s="54" t="str">
        <f t="shared" si="103"/>
        <v/>
      </c>
      <c r="CQ47" s="54" t="str">
        <f t="shared" si="104"/>
        <v/>
      </c>
      <c r="CR47" s="54" t="str">
        <f t="shared" si="105"/>
        <v/>
      </c>
      <c r="CS47" s="54" t="str">
        <f t="shared" si="106"/>
        <v/>
      </c>
      <c r="CT47" s="54" t="str">
        <f t="shared" si="107"/>
        <v/>
      </c>
      <c r="CU47" s="54" t="str">
        <f t="shared" si="108"/>
        <v/>
      </c>
      <c r="CV47" s="220">
        <f t="shared" si="109"/>
        <v>0</v>
      </c>
      <c r="CW47" s="54" t="str">
        <f t="shared" si="110"/>
        <v/>
      </c>
      <c r="CX47" s="54" t="str">
        <f t="shared" si="111"/>
        <v/>
      </c>
      <c r="CY47" s="54" t="str">
        <f t="shared" si="112"/>
        <v/>
      </c>
      <c r="CZ47" s="54" t="str">
        <f t="shared" si="113"/>
        <v/>
      </c>
      <c r="DA47" s="54" t="str">
        <f t="shared" si="114"/>
        <v/>
      </c>
      <c r="DB47" s="54" t="str">
        <f t="shared" si="115"/>
        <v/>
      </c>
      <c r="DC47" s="54" t="str">
        <f t="shared" si="116"/>
        <v/>
      </c>
      <c r="DD47" s="54" t="str">
        <f t="shared" si="117"/>
        <v/>
      </c>
      <c r="DE47" s="54" t="str">
        <f t="shared" si="118"/>
        <v/>
      </c>
      <c r="DF47" s="54" t="str">
        <f t="shared" si="119"/>
        <v/>
      </c>
      <c r="DG47" s="54" t="str">
        <f t="shared" si="120"/>
        <v/>
      </c>
      <c r="DH47" s="54" t="str">
        <f t="shared" si="121"/>
        <v/>
      </c>
      <c r="DI47" s="54" t="str">
        <f t="shared" si="122"/>
        <v/>
      </c>
      <c r="DJ47" s="54" t="str">
        <f t="shared" si="123"/>
        <v/>
      </c>
      <c r="DK47" s="54" t="str">
        <f t="shared" si="124"/>
        <v/>
      </c>
      <c r="DL47" s="54" t="str">
        <f t="shared" si="125"/>
        <v/>
      </c>
      <c r="DM47" s="54" t="str">
        <f t="shared" si="126"/>
        <v/>
      </c>
      <c r="DN47" s="54" t="str">
        <f t="shared" si="127"/>
        <v/>
      </c>
      <c r="DO47" s="54" t="str">
        <f t="shared" si="128"/>
        <v/>
      </c>
      <c r="DP47" s="54" t="str">
        <f t="shared" si="129"/>
        <v/>
      </c>
      <c r="DQ47" s="54" t="str">
        <f t="shared" si="130"/>
        <v/>
      </c>
      <c r="DR47" s="54" t="str">
        <f t="shared" si="131"/>
        <v/>
      </c>
      <c r="DS47" s="54" t="str">
        <f t="shared" si="132"/>
        <v/>
      </c>
      <c r="DT47" s="54" t="str">
        <f t="shared" si="133"/>
        <v/>
      </c>
      <c r="DU47" s="54" t="str">
        <f t="shared" si="134"/>
        <v/>
      </c>
      <c r="DV47" s="54" t="str">
        <f t="shared" si="135"/>
        <v/>
      </c>
      <c r="DW47" s="54" t="str">
        <f t="shared" si="136"/>
        <v/>
      </c>
      <c r="DX47" s="54" t="str">
        <f t="shared" si="137"/>
        <v/>
      </c>
      <c r="DY47" s="54" t="str">
        <f t="shared" si="138"/>
        <v/>
      </c>
      <c r="DZ47" s="54" t="str">
        <f t="shared" si="139"/>
        <v/>
      </c>
      <c r="EA47" s="54" t="str">
        <f t="shared" si="140"/>
        <v/>
      </c>
      <c r="EB47" s="54" t="str">
        <f t="shared" si="141"/>
        <v/>
      </c>
      <c r="EC47" s="54" t="str">
        <f t="shared" si="142"/>
        <v/>
      </c>
      <c r="ED47" s="54" t="str">
        <f t="shared" si="143"/>
        <v/>
      </c>
      <c r="EE47" s="54" t="str">
        <f t="shared" si="144"/>
        <v/>
      </c>
      <c r="EF47" s="54" t="str">
        <f t="shared" si="145"/>
        <v/>
      </c>
      <c r="EG47" s="54" t="str">
        <f t="shared" si="146"/>
        <v/>
      </c>
      <c r="EH47" s="54" t="str">
        <f t="shared" si="147"/>
        <v/>
      </c>
      <c r="EI47" s="54" t="str">
        <f t="shared" si="148"/>
        <v/>
      </c>
      <c r="EJ47" s="54" t="str">
        <f t="shared" si="149"/>
        <v/>
      </c>
      <c r="EK47" s="54" t="str">
        <f t="shared" si="150"/>
        <v/>
      </c>
      <c r="EL47" s="54" t="str">
        <f t="shared" si="151"/>
        <v/>
      </c>
      <c r="EM47" s="54" t="str">
        <f t="shared" si="152"/>
        <v/>
      </c>
      <c r="EN47" s="54" t="str">
        <f t="shared" si="153"/>
        <v/>
      </c>
      <c r="EO47" s="54" t="str">
        <f t="shared" si="154"/>
        <v/>
      </c>
      <c r="EP47" s="54" t="str">
        <f t="shared" si="155"/>
        <v/>
      </c>
      <c r="EQ47" s="220" t="str">
        <f t="shared" ca="1" si="156"/>
        <v/>
      </c>
      <c r="ER47" s="220" t="str">
        <f t="shared" ca="1" si="157"/>
        <v/>
      </c>
      <c r="ES47" s="54" t="str">
        <f t="shared" ca="1" si="158"/>
        <v/>
      </c>
      <c r="ET47" s="54" t="str">
        <f t="shared" ca="1" si="159"/>
        <v/>
      </c>
      <c r="EU47" s="54" t="str">
        <f t="shared" ca="1" si="160"/>
        <v/>
      </c>
      <c r="EV47" s="54" t="str">
        <f t="shared" ca="1" si="161"/>
        <v/>
      </c>
      <c r="EW47" s="54" t="str">
        <f t="shared" ca="1" si="162"/>
        <v/>
      </c>
      <c r="EX47" s="54" t="str">
        <f t="shared" ca="1" si="163"/>
        <v/>
      </c>
      <c r="EY47" s="54" t="str">
        <f t="shared" ca="1" si="164"/>
        <v/>
      </c>
      <c r="EZ47" s="54" t="str">
        <f t="shared" ca="1" si="165"/>
        <v/>
      </c>
      <c r="FA47" s="54" t="str">
        <f t="shared" ca="1" si="166"/>
        <v/>
      </c>
      <c r="FB47" s="54" t="str">
        <f t="shared" ca="1" si="167"/>
        <v/>
      </c>
      <c r="FC47" s="54" t="str">
        <f t="shared" ca="1" si="168"/>
        <v/>
      </c>
      <c r="FD47" s="220">
        <f t="shared" si="169"/>
        <v>1</v>
      </c>
      <c r="FE47" s="54" t="str">
        <f t="shared" si="170"/>
        <v/>
      </c>
      <c r="FF47" s="54" t="str">
        <f t="shared" si="171"/>
        <v/>
      </c>
      <c r="FG47" s="54" t="str">
        <f t="shared" si="172"/>
        <v/>
      </c>
      <c r="FH47" s="54" t="str">
        <f t="shared" si="173"/>
        <v/>
      </c>
      <c r="FI47" s="220" t="str">
        <f>IF(B47=0,"",COUNTIF(FD$6:FD47,FD47))</f>
        <v/>
      </c>
      <c r="FJ47" s="54" t="str">
        <f t="shared" si="174"/>
        <v/>
      </c>
      <c r="FK47" s="221" t="str">
        <f t="shared" si="175"/>
        <v/>
      </c>
      <c r="FL47" s="54" t="str">
        <f t="shared" si="176"/>
        <v/>
      </c>
      <c r="FM47" s="54" t="str">
        <f t="shared" si="177"/>
        <v/>
      </c>
      <c r="FN47" s="54" t="str">
        <f t="shared" si="178"/>
        <v/>
      </c>
      <c r="FO47" s="54" t="str">
        <f t="shared" si="179"/>
        <v/>
      </c>
    </row>
    <row r="48" spans="1:171" ht="17.25">
      <c r="A48" s="214">
        <v>43</v>
      </c>
      <c r="B48" s="214">
        <f>COUNTIF('中間シート (2)'!M:M,行政集計シート※記入不要です!A48)</f>
        <v>0</v>
      </c>
      <c r="C48" s="222" t="str">
        <f t="shared" si="186"/>
        <v/>
      </c>
      <c r="D48" s="222" t="str">
        <f t="shared" si="185"/>
        <v/>
      </c>
      <c r="E48" s="222" t="str">
        <f t="shared" si="182"/>
        <v/>
      </c>
      <c r="F48" s="223"/>
      <c r="G48" s="216" t="str">
        <f>IFERROR(VLOOKUP($A48,'中間シート (2)'!$M$6:$AR$65,G$1,FALSE),"")</f>
        <v/>
      </c>
      <c r="H48" s="216" t="str">
        <f>IFERROR(VLOOKUP($A48,'中間シート (2)'!$M$6:$AR$65,H$1,FALSE),"")</f>
        <v/>
      </c>
      <c r="I48" s="216" t="str">
        <f>IFERROR(VLOOKUP($A48,'中間シート (2)'!$M$6:$AR$65,I$1,FALSE),"")</f>
        <v/>
      </c>
      <c r="J48" s="216" t="str">
        <f>IFERROR(VLOOKUP($A48,'中間シート (2)'!$M$6:$AR$65,J$1,FALSE),"")</f>
        <v/>
      </c>
      <c r="K48" s="216" t="str">
        <f>IFERROR(VLOOKUP($A48,'中間シート (2)'!$M$6:$AR$65,K$1,FALSE),"")</f>
        <v/>
      </c>
      <c r="L48" s="216" t="str">
        <f>IFERROR(VLOOKUP($A48,'中間シート (2)'!$M$6:$AR$65,L$1,FALSE),"")</f>
        <v/>
      </c>
      <c r="M48" s="216" t="str">
        <f>IFERROR(VLOOKUP($A48,'中間シート (2)'!$M$6:$AR$65,M$1,FALSE),"")</f>
        <v/>
      </c>
      <c r="N48" s="216" t="str">
        <f>IFERROR(VLOOKUP($A48,'中間シート (2)'!$M$6:$AR$65,N$1,FALSE),"")</f>
        <v/>
      </c>
      <c r="O48" s="216" t="str">
        <f>IFERROR(VLOOKUP($A48,'中間シート (2)'!$M$6:$AR$65,O$1,FALSE),"")</f>
        <v/>
      </c>
      <c r="P48" s="216" t="str">
        <f>IFERROR(VLOOKUP($A48,'中間シート (2)'!$M$6:$AR$65,P$1,FALSE),"")</f>
        <v/>
      </c>
      <c r="Q48" s="216" t="str">
        <f>IFERROR(VLOOKUP($A48,'中間シート (2)'!$M$6:$AR$65,Q$1,FALSE),"")</f>
        <v/>
      </c>
      <c r="R48" s="216" t="str">
        <f>IFERROR(VLOOKUP($A48,'中間シート (2)'!$M$6:$AR$65,R$1,FALSE),"")</f>
        <v/>
      </c>
      <c r="S48" s="216" t="str">
        <f>IFERROR(VLOOKUP($A48,'中間シート (2)'!$M$6:$AR$65,S$1,FALSE),"")</f>
        <v/>
      </c>
      <c r="T48" s="216" t="str">
        <f>IFERROR(VLOOKUP($A48,'中間シート (2)'!$M$6:$AR$65,T$1,FALSE),"")</f>
        <v/>
      </c>
      <c r="U48" s="216" t="str">
        <f>IFERROR(VLOOKUP($A48,'中間シート (2)'!$M$6:$AR$65,U$1,FALSE),"")</f>
        <v/>
      </c>
      <c r="V48" s="216"/>
      <c r="W48" s="216" t="str">
        <f>IFERROR(VLOOKUP($A48,'中間シート (2)'!$M$6:$AR$65,W$1,FALSE),"")</f>
        <v/>
      </c>
      <c r="X48" s="216" t="str">
        <f>IFERROR(VLOOKUP($A48,'中間シート (2)'!$M$6:$AR$65,X$1,FALSE),"")</f>
        <v/>
      </c>
      <c r="Y48" s="216" t="str">
        <f>IFERROR(VLOOKUP($A48,'中間シート (2)'!$M$6:$AR$65,Y$1,FALSE),"")</f>
        <v/>
      </c>
      <c r="Z48" s="216" t="str">
        <f>IFERROR(VLOOKUP($A48,'中間シート (2)'!$M$6:$AR$65,Z$1,FALSE),"")</f>
        <v/>
      </c>
      <c r="AA48" s="216" t="str">
        <f>IFERROR(VLOOKUP($A48,'中間シート (2)'!$M$6:$AR$65,AA$1,FALSE),"")</f>
        <v/>
      </c>
      <c r="AB48" s="216" t="str">
        <f>IFERROR(VLOOKUP($A48,'中間シート (2)'!$M$6:$AR$65,AB$1,FALSE),"")</f>
        <v/>
      </c>
      <c r="AC48" s="216" t="str">
        <f>IFERROR(VLOOKUP($A48,'中間シート (2)'!$M$6:$AR$65,AC$1,FALSE),"")</f>
        <v/>
      </c>
      <c r="AD48" s="216" t="str">
        <f>IFERROR(VLOOKUP($A48,'中間シート (2)'!$M$6:$AR$65,AD$1,FALSE),"")</f>
        <v/>
      </c>
      <c r="AE48" s="216"/>
      <c r="AF48" s="216"/>
      <c r="AG48" s="216"/>
      <c r="AH48" s="228" t="str">
        <f>IFERROR(VLOOKUP($A48,'中間シート (2)'!$M$6:$BC$67,AH$1,FALSE),"")</f>
        <v/>
      </c>
      <c r="AI48" s="228" t="str">
        <f>IFERROR(VLOOKUP($A48,'中間シート (2)'!$M$6:$BC$67,AI$1,FALSE),"")</f>
        <v/>
      </c>
      <c r="AJ48" s="228" t="str">
        <f>IFERROR(VLOOKUP($A48,'中間シート (2)'!$M$6:$BC$67,AJ$1,FALSE),"")</f>
        <v/>
      </c>
      <c r="AK48" s="228" t="str">
        <f>IFERROR(VLOOKUP($A48,'中間シート (2)'!$M$6:$BC$67,AK$1,FALSE),"")</f>
        <v/>
      </c>
      <c r="AL48" s="228" t="str">
        <f>IFERROR(VLOOKUP($A48,'中間シート (2)'!$M$6:$BC$67,AL$1,FALSE),"")</f>
        <v/>
      </c>
      <c r="AM48" s="228" t="str">
        <f>IFERROR(VLOOKUP($A48,'中間シート (2)'!$M$6:$BC$67,AM$1,FALSE),"")</f>
        <v/>
      </c>
      <c r="AN48" s="228" t="str">
        <f>IFERROR(VLOOKUP($A48,'中間シート (2)'!$M$6:$BC$67,AN$1,FALSE),"")</f>
        <v/>
      </c>
      <c r="AO48" s="228" t="str">
        <f>IFERROR(VLOOKUP($A48,'中間シート (2)'!$M$6:$BC$67,AO$1,FALSE),"")</f>
        <v/>
      </c>
      <c r="AR48" s="217"/>
      <c r="AS48" s="217"/>
      <c r="AT48" s="217"/>
      <c r="AU48" s="54">
        <f t="shared" si="183"/>
        <v>41</v>
      </c>
      <c r="AV48" s="54">
        <f t="shared" si="184"/>
        <v>41</v>
      </c>
      <c r="AW48" s="54" t="str">
        <f t="shared" si="59"/>
        <v/>
      </c>
      <c r="AX48" s="54" t="str">
        <f t="shared" si="60"/>
        <v/>
      </c>
      <c r="AY48" s="54" t="str">
        <f t="shared" si="61"/>
        <v/>
      </c>
      <c r="AZ48" s="54" t="str">
        <f t="shared" si="62"/>
        <v/>
      </c>
      <c r="BA48" s="54" t="str">
        <f t="shared" si="63"/>
        <v/>
      </c>
      <c r="BB48" s="54" t="str">
        <f ca="1">IF(AB48="","",IF(COUNTIF(エラー23シート!$G$5:$G$79, OFFSET(I48,IF(H48="",0,-H48+1),0)*100+OFFSET(X48,IF(H48="",0,-H48+1),0)*10+AB48)&gt;0,23,""))</f>
        <v/>
      </c>
      <c r="BC48" s="54" t="str">
        <f t="shared" si="64"/>
        <v/>
      </c>
      <c r="BD48" s="54" t="str">
        <f t="shared" si="65"/>
        <v/>
      </c>
      <c r="BE48" s="54" t="str">
        <f t="shared" si="66"/>
        <v/>
      </c>
      <c r="BF48" s="54" t="str">
        <f t="shared" si="67"/>
        <v/>
      </c>
      <c r="BG48" s="54" t="str">
        <f t="shared" si="68"/>
        <v/>
      </c>
      <c r="BH48" s="54" t="str">
        <f t="shared" si="69"/>
        <v/>
      </c>
      <c r="BI48" s="54" t="str">
        <f t="shared" si="70"/>
        <v/>
      </c>
      <c r="BJ48" s="54" t="str">
        <f t="shared" si="71"/>
        <v/>
      </c>
      <c r="BK48" s="54" t="str">
        <f t="shared" si="72"/>
        <v/>
      </c>
      <c r="BL48" s="54" t="str">
        <f t="shared" si="73"/>
        <v/>
      </c>
      <c r="BM48" s="54" t="str">
        <f t="shared" si="74"/>
        <v/>
      </c>
      <c r="BN48" s="54" t="str">
        <f t="shared" si="75"/>
        <v/>
      </c>
      <c r="BO48" s="54" t="str">
        <f t="shared" si="76"/>
        <v/>
      </c>
      <c r="BP48" s="54" t="str">
        <f t="shared" si="77"/>
        <v/>
      </c>
      <c r="BQ48" s="54" t="str">
        <f t="shared" si="78"/>
        <v/>
      </c>
      <c r="BR48" s="54" t="str">
        <f t="shared" si="79"/>
        <v/>
      </c>
      <c r="BS48" s="218" t="str">
        <f t="shared" si="80"/>
        <v/>
      </c>
      <c r="BT48" s="54" t="str">
        <f t="shared" si="81"/>
        <v/>
      </c>
      <c r="BU48" s="54" t="str">
        <f t="shared" si="82"/>
        <v/>
      </c>
      <c r="BV48" s="54" t="str">
        <f t="shared" si="83"/>
        <v/>
      </c>
      <c r="BW48" s="54" t="str">
        <f t="shared" si="84"/>
        <v/>
      </c>
      <c r="BX48" s="54" t="str">
        <f t="shared" si="85"/>
        <v/>
      </c>
      <c r="BY48" s="54" t="str">
        <f t="shared" si="86"/>
        <v/>
      </c>
      <c r="BZ48" s="54" t="str">
        <f t="shared" si="87"/>
        <v/>
      </c>
      <c r="CA48" s="54" t="str">
        <f t="shared" si="88"/>
        <v/>
      </c>
      <c r="CB48" s="54" t="str">
        <f t="shared" si="89"/>
        <v/>
      </c>
      <c r="CC48" s="54" t="str">
        <f t="shared" si="90"/>
        <v/>
      </c>
      <c r="CD48" s="54" t="str">
        <f t="shared" si="91"/>
        <v/>
      </c>
      <c r="CE48" s="54" t="str">
        <f t="shared" si="92"/>
        <v/>
      </c>
      <c r="CF48" s="54" t="str">
        <f t="shared" si="93"/>
        <v/>
      </c>
      <c r="CG48" s="54" t="str">
        <f t="shared" si="94"/>
        <v/>
      </c>
      <c r="CH48" s="54" t="str">
        <f t="shared" si="95"/>
        <v/>
      </c>
      <c r="CI48" s="54" t="str">
        <f t="shared" si="96"/>
        <v/>
      </c>
      <c r="CJ48" s="54" t="str">
        <f t="shared" si="97"/>
        <v/>
      </c>
      <c r="CK48" s="54" t="str">
        <f t="shared" si="98"/>
        <v/>
      </c>
      <c r="CL48" s="219" t="str">
        <f t="shared" si="99"/>
        <v/>
      </c>
      <c r="CM48" s="54" t="str">
        <f t="shared" si="100"/>
        <v/>
      </c>
      <c r="CN48" s="54" t="str">
        <f t="shared" si="101"/>
        <v/>
      </c>
      <c r="CO48" s="54" t="str">
        <f t="shared" si="102"/>
        <v/>
      </c>
      <c r="CP48" s="54" t="str">
        <f t="shared" si="103"/>
        <v/>
      </c>
      <c r="CQ48" s="54" t="str">
        <f t="shared" si="104"/>
        <v/>
      </c>
      <c r="CR48" s="54" t="str">
        <f t="shared" si="105"/>
        <v/>
      </c>
      <c r="CS48" s="54" t="str">
        <f t="shared" si="106"/>
        <v/>
      </c>
      <c r="CT48" s="54" t="str">
        <f t="shared" si="107"/>
        <v/>
      </c>
      <c r="CU48" s="54" t="str">
        <f t="shared" si="108"/>
        <v/>
      </c>
      <c r="CV48" s="220">
        <f t="shared" si="109"/>
        <v>0</v>
      </c>
      <c r="CW48" s="54" t="str">
        <f t="shared" si="110"/>
        <v/>
      </c>
      <c r="CX48" s="54" t="str">
        <f t="shared" si="111"/>
        <v/>
      </c>
      <c r="CY48" s="54" t="str">
        <f t="shared" si="112"/>
        <v/>
      </c>
      <c r="CZ48" s="54" t="str">
        <f t="shared" si="113"/>
        <v/>
      </c>
      <c r="DA48" s="54" t="str">
        <f t="shared" si="114"/>
        <v/>
      </c>
      <c r="DB48" s="54" t="str">
        <f t="shared" si="115"/>
        <v/>
      </c>
      <c r="DC48" s="54" t="str">
        <f t="shared" si="116"/>
        <v/>
      </c>
      <c r="DD48" s="54" t="str">
        <f t="shared" si="117"/>
        <v/>
      </c>
      <c r="DE48" s="54" t="str">
        <f t="shared" si="118"/>
        <v/>
      </c>
      <c r="DF48" s="54" t="str">
        <f t="shared" si="119"/>
        <v/>
      </c>
      <c r="DG48" s="54" t="str">
        <f t="shared" si="120"/>
        <v/>
      </c>
      <c r="DH48" s="54" t="str">
        <f t="shared" si="121"/>
        <v/>
      </c>
      <c r="DI48" s="54" t="str">
        <f t="shared" si="122"/>
        <v/>
      </c>
      <c r="DJ48" s="54" t="str">
        <f t="shared" si="123"/>
        <v/>
      </c>
      <c r="DK48" s="54" t="str">
        <f t="shared" si="124"/>
        <v/>
      </c>
      <c r="DL48" s="54" t="str">
        <f t="shared" si="125"/>
        <v/>
      </c>
      <c r="DM48" s="54" t="str">
        <f t="shared" si="126"/>
        <v/>
      </c>
      <c r="DN48" s="54" t="str">
        <f t="shared" si="127"/>
        <v/>
      </c>
      <c r="DO48" s="54" t="str">
        <f t="shared" si="128"/>
        <v/>
      </c>
      <c r="DP48" s="54" t="str">
        <f t="shared" si="129"/>
        <v/>
      </c>
      <c r="DQ48" s="54" t="str">
        <f t="shared" si="130"/>
        <v/>
      </c>
      <c r="DR48" s="54" t="str">
        <f t="shared" si="131"/>
        <v/>
      </c>
      <c r="DS48" s="54" t="str">
        <f t="shared" si="132"/>
        <v/>
      </c>
      <c r="DT48" s="54" t="str">
        <f t="shared" si="133"/>
        <v/>
      </c>
      <c r="DU48" s="54" t="str">
        <f t="shared" si="134"/>
        <v/>
      </c>
      <c r="DV48" s="54" t="str">
        <f t="shared" si="135"/>
        <v/>
      </c>
      <c r="DW48" s="54" t="str">
        <f t="shared" si="136"/>
        <v/>
      </c>
      <c r="DX48" s="54" t="str">
        <f t="shared" si="137"/>
        <v/>
      </c>
      <c r="DY48" s="54" t="str">
        <f t="shared" si="138"/>
        <v/>
      </c>
      <c r="DZ48" s="54" t="str">
        <f t="shared" si="139"/>
        <v/>
      </c>
      <c r="EA48" s="54" t="str">
        <f t="shared" si="140"/>
        <v/>
      </c>
      <c r="EB48" s="54" t="str">
        <f t="shared" si="141"/>
        <v/>
      </c>
      <c r="EC48" s="54" t="str">
        <f t="shared" si="142"/>
        <v/>
      </c>
      <c r="ED48" s="54" t="str">
        <f t="shared" si="143"/>
        <v/>
      </c>
      <c r="EE48" s="54" t="str">
        <f t="shared" si="144"/>
        <v/>
      </c>
      <c r="EF48" s="54" t="str">
        <f t="shared" si="145"/>
        <v/>
      </c>
      <c r="EG48" s="54" t="str">
        <f t="shared" si="146"/>
        <v/>
      </c>
      <c r="EH48" s="54" t="str">
        <f t="shared" si="147"/>
        <v/>
      </c>
      <c r="EI48" s="54" t="str">
        <f t="shared" si="148"/>
        <v/>
      </c>
      <c r="EJ48" s="54" t="str">
        <f t="shared" si="149"/>
        <v/>
      </c>
      <c r="EK48" s="54" t="str">
        <f t="shared" si="150"/>
        <v/>
      </c>
      <c r="EL48" s="54" t="str">
        <f t="shared" si="151"/>
        <v/>
      </c>
      <c r="EM48" s="54" t="str">
        <f t="shared" si="152"/>
        <v/>
      </c>
      <c r="EN48" s="54" t="str">
        <f t="shared" si="153"/>
        <v/>
      </c>
      <c r="EO48" s="54" t="str">
        <f t="shared" si="154"/>
        <v/>
      </c>
      <c r="EP48" s="54" t="str">
        <f t="shared" si="155"/>
        <v/>
      </c>
      <c r="EQ48" s="220" t="str">
        <f t="shared" ca="1" si="156"/>
        <v/>
      </c>
      <c r="ER48" s="220" t="str">
        <f t="shared" ca="1" si="157"/>
        <v/>
      </c>
      <c r="ES48" s="54" t="str">
        <f t="shared" ca="1" si="158"/>
        <v/>
      </c>
      <c r="ET48" s="54" t="str">
        <f t="shared" ca="1" si="159"/>
        <v/>
      </c>
      <c r="EU48" s="54" t="str">
        <f t="shared" ca="1" si="160"/>
        <v/>
      </c>
      <c r="EV48" s="54" t="str">
        <f t="shared" ca="1" si="161"/>
        <v/>
      </c>
      <c r="EW48" s="54" t="str">
        <f t="shared" ca="1" si="162"/>
        <v/>
      </c>
      <c r="EX48" s="54" t="str">
        <f t="shared" ca="1" si="163"/>
        <v/>
      </c>
      <c r="EY48" s="54" t="str">
        <f t="shared" ca="1" si="164"/>
        <v/>
      </c>
      <c r="EZ48" s="54" t="str">
        <f t="shared" ca="1" si="165"/>
        <v/>
      </c>
      <c r="FA48" s="54" t="str">
        <f t="shared" ca="1" si="166"/>
        <v/>
      </c>
      <c r="FB48" s="54" t="str">
        <f t="shared" ca="1" si="167"/>
        <v/>
      </c>
      <c r="FC48" s="54" t="str">
        <f t="shared" ca="1" si="168"/>
        <v/>
      </c>
      <c r="FD48" s="220">
        <f t="shared" si="169"/>
        <v>1</v>
      </c>
      <c r="FE48" s="54" t="str">
        <f t="shared" si="170"/>
        <v/>
      </c>
      <c r="FF48" s="54" t="str">
        <f t="shared" si="171"/>
        <v/>
      </c>
      <c r="FG48" s="54" t="str">
        <f t="shared" si="172"/>
        <v/>
      </c>
      <c r="FH48" s="54" t="str">
        <f t="shared" si="173"/>
        <v/>
      </c>
      <c r="FI48" s="220" t="str">
        <f>IF(B48=0,"",COUNTIF(FD$6:FD48,FD48))</f>
        <v/>
      </c>
      <c r="FJ48" s="54" t="str">
        <f t="shared" si="174"/>
        <v/>
      </c>
      <c r="FK48" s="221" t="str">
        <f t="shared" si="175"/>
        <v/>
      </c>
      <c r="FL48" s="54" t="str">
        <f t="shared" si="176"/>
        <v/>
      </c>
      <c r="FM48" s="54" t="str">
        <f t="shared" si="177"/>
        <v/>
      </c>
      <c r="FN48" s="54" t="str">
        <f t="shared" si="178"/>
        <v/>
      </c>
      <c r="FO48" s="54" t="str">
        <f t="shared" si="179"/>
        <v/>
      </c>
    </row>
    <row r="49" spans="1:171" ht="17.25">
      <c r="A49" s="214">
        <v>44</v>
      </c>
      <c r="B49" s="214">
        <f>COUNTIF('中間シート (2)'!M:M,行政集計シート※記入不要です!A49)</f>
        <v>0</v>
      </c>
      <c r="C49" s="222" t="str">
        <f t="shared" si="186"/>
        <v/>
      </c>
      <c r="D49" s="222" t="str">
        <f t="shared" si="185"/>
        <v/>
      </c>
      <c r="E49" s="222" t="str">
        <f t="shared" si="182"/>
        <v/>
      </c>
      <c r="F49" s="223"/>
      <c r="G49" s="216" t="str">
        <f>IFERROR(VLOOKUP($A49,'中間シート (2)'!$M$6:$AR$65,G$1,FALSE),"")</f>
        <v/>
      </c>
      <c r="H49" s="216" t="str">
        <f>IFERROR(VLOOKUP($A49,'中間シート (2)'!$M$6:$AR$65,H$1,FALSE),"")</f>
        <v/>
      </c>
      <c r="I49" s="216" t="str">
        <f>IFERROR(VLOOKUP($A49,'中間シート (2)'!$M$6:$AR$65,I$1,FALSE),"")</f>
        <v/>
      </c>
      <c r="J49" s="216" t="str">
        <f>IFERROR(VLOOKUP($A49,'中間シート (2)'!$M$6:$AR$65,J$1,FALSE),"")</f>
        <v/>
      </c>
      <c r="K49" s="216" t="str">
        <f>IFERROR(VLOOKUP($A49,'中間シート (2)'!$M$6:$AR$65,K$1,FALSE),"")</f>
        <v/>
      </c>
      <c r="L49" s="216" t="str">
        <f>IFERROR(VLOOKUP($A49,'中間シート (2)'!$M$6:$AR$65,L$1,FALSE),"")</f>
        <v/>
      </c>
      <c r="M49" s="216" t="str">
        <f>IFERROR(VLOOKUP($A49,'中間シート (2)'!$M$6:$AR$65,M$1,FALSE),"")</f>
        <v/>
      </c>
      <c r="N49" s="216" t="str">
        <f>IFERROR(VLOOKUP($A49,'中間シート (2)'!$M$6:$AR$65,N$1,FALSE),"")</f>
        <v/>
      </c>
      <c r="O49" s="216" t="str">
        <f>IFERROR(VLOOKUP($A49,'中間シート (2)'!$M$6:$AR$65,O$1,FALSE),"")</f>
        <v/>
      </c>
      <c r="P49" s="216" t="str">
        <f>IFERROR(VLOOKUP($A49,'中間シート (2)'!$M$6:$AR$65,P$1,FALSE),"")</f>
        <v/>
      </c>
      <c r="Q49" s="216" t="str">
        <f>IFERROR(VLOOKUP($A49,'中間シート (2)'!$M$6:$AR$65,Q$1,FALSE),"")</f>
        <v/>
      </c>
      <c r="R49" s="216" t="str">
        <f>IFERROR(VLOOKUP($A49,'中間シート (2)'!$M$6:$AR$65,R$1,FALSE),"")</f>
        <v/>
      </c>
      <c r="S49" s="216" t="str">
        <f>IFERROR(VLOOKUP($A49,'中間シート (2)'!$M$6:$AR$65,S$1,FALSE),"")</f>
        <v/>
      </c>
      <c r="T49" s="216" t="str">
        <f>IFERROR(VLOOKUP($A49,'中間シート (2)'!$M$6:$AR$65,T$1,FALSE),"")</f>
        <v/>
      </c>
      <c r="U49" s="216" t="str">
        <f>IFERROR(VLOOKUP($A49,'中間シート (2)'!$M$6:$AR$65,U$1,FALSE),"")</f>
        <v/>
      </c>
      <c r="V49" s="216"/>
      <c r="W49" s="216" t="str">
        <f>IFERROR(VLOOKUP($A49,'中間シート (2)'!$M$6:$AR$65,W$1,FALSE),"")</f>
        <v/>
      </c>
      <c r="X49" s="216" t="str">
        <f>IFERROR(VLOOKUP($A49,'中間シート (2)'!$M$6:$AR$65,X$1,FALSE),"")</f>
        <v/>
      </c>
      <c r="Y49" s="216" t="str">
        <f>IFERROR(VLOOKUP($A49,'中間シート (2)'!$M$6:$AR$65,Y$1,FALSE),"")</f>
        <v/>
      </c>
      <c r="Z49" s="216" t="str">
        <f>IFERROR(VLOOKUP($A49,'中間シート (2)'!$M$6:$AR$65,Z$1,FALSE),"")</f>
        <v/>
      </c>
      <c r="AA49" s="216" t="str">
        <f>IFERROR(VLOOKUP($A49,'中間シート (2)'!$M$6:$AR$65,AA$1,FALSE),"")</f>
        <v/>
      </c>
      <c r="AB49" s="216" t="str">
        <f>IFERROR(VLOOKUP($A49,'中間シート (2)'!$M$6:$AR$65,AB$1,FALSE),"")</f>
        <v/>
      </c>
      <c r="AC49" s="216" t="str">
        <f>IFERROR(VLOOKUP($A49,'中間シート (2)'!$M$6:$AR$65,AC$1,FALSE),"")</f>
        <v/>
      </c>
      <c r="AD49" s="216" t="str">
        <f>IFERROR(VLOOKUP($A49,'中間シート (2)'!$M$6:$AR$65,AD$1,FALSE),"")</f>
        <v/>
      </c>
      <c r="AE49" s="216"/>
      <c r="AF49" s="216"/>
      <c r="AG49" s="216"/>
      <c r="AH49" s="228" t="str">
        <f>IFERROR(VLOOKUP($A49,'中間シート (2)'!$M$6:$BC$67,AH$1,FALSE),"")</f>
        <v/>
      </c>
      <c r="AI49" s="228" t="str">
        <f>IFERROR(VLOOKUP($A49,'中間シート (2)'!$M$6:$BC$67,AI$1,FALSE),"")</f>
        <v/>
      </c>
      <c r="AJ49" s="228" t="str">
        <f>IFERROR(VLOOKUP($A49,'中間シート (2)'!$M$6:$BC$67,AJ$1,FALSE),"")</f>
        <v/>
      </c>
      <c r="AK49" s="228" t="str">
        <f>IFERROR(VLOOKUP($A49,'中間シート (2)'!$M$6:$BC$67,AK$1,FALSE),"")</f>
        <v/>
      </c>
      <c r="AL49" s="228" t="str">
        <f>IFERROR(VLOOKUP($A49,'中間シート (2)'!$M$6:$BC$67,AL$1,FALSE),"")</f>
        <v/>
      </c>
      <c r="AM49" s="228" t="str">
        <f>IFERROR(VLOOKUP($A49,'中間シート (2)'!$M$6:$BC$67,AM$1,FALSE),"")</f>
        <v/>
      </c>
      <c r="AN49" s="228" t="str">
        <f>IFERROR(VLOOKUP($A49,'中間シート (2)'!$M$6:$BC$67,AN$1,FALSE),"")</f>
        <v/>
      </c>
      <c r="AO49" s="228" t="str">
        <f>IFERROR(VLOOKUP($A49,'中間シート (2)'!$M$6:$BC$67,AO$1,FALSE),"")</f>
        <v/>
      </c>
      <c r="AR49" s="217"/>
      <c r="AS49" s="217"/>
      <c r="AT49" s="217"/>
      <c r="AU49" s="54">
        <f t="shared" si="183"/>
        <v>41</v>
      </c>
      <c r="AV49" s="54">
        <f t="shared" si="184"/>
        <v>41</v>
      </c>
      <c r="AW49" s="54" t="str">
        <f t="shared" si="59"/>
        <v/>
      </c>
      <c r="AX49" s="54" t="str">
        <f t="shared" si="60"/>
        <v/>
      </c>
      <c r="AY49" s="54" t="str">
        <f t="shared" si="61"/>
        <v/>
      </c>
      <c r="AZ49" s="54" t="str">
        <f t="shared" si="62"/>
        <v/>
      </c>
      <c r="BA49" s="54" t="str">
        <f t="shared" si="63"/>
        <v/>
      </c>
      <c r="BB49" s="54" t="str">
        <f ca="1">IF(AB49="","",IF(COUNTIF(エラー23シート!$G$5:$G$79, OFFSET(I49,IF(H49="",0,-H49+1),0)*100+OFFSET(X49,IF(H49="",0,-H49+1),0)*10+AB49)&gt;0,23,""))</f>
        <v/>
      </c>
      <c r="BC49" s="54" t="str">
        <f t="shared" si="64"/>
        <v/>
      </c>
      <c r="BD49" s="54" t="str">
        <f t="shared" si="65"/>
        <v/>
      </c>
      <c r="BE49" s="54" t="str">
        <f t="shared" si="66"/>
        <v/>
      </c>
      <c r="BF49" s="54" t="str">
        <f t="shared" si="67"/>
        <v/>
      </c>
      <c r="BG49" s="54" t="str">
        <f t="shared" si="68"/>
        <v/>
      </c>
      <c r="BH49" s="54" t="str">
        <f t="shared" si="69"/>
        <v/>
      </c>
      <c r="BI49" s="54" t="str">
        <f t="shared" si="70"/>
        <v/>
      </c>
      <c r="BJ49" s="54" t="str">
        <f t="shared" si="71"/>
        <v/>
      </c>
      <c r="BK49" s="54" t="str">
        <f t="shared" si="72"/>
        <v/>
      </c>
      <c r="BL49" s="54" t="str">
        <f t="shared" si="73"/>
        <v/>
      </c>
      <c r="BM49" s="54" t="str">
        <f t="shared" si="74"/>
        <v/>
      </c>
      <c r="BN49" s="54" t="str">
        <f t="shared" si="75"/>
        <v/>
      </c>
      <c r="BO49" s="54" t="str">
        <f t="shared" si="76"/>
        <v/>
      </c>
      <c r="BP49" s="54" t="str">
        <f t="shared" si="77"/>
        <v/>
      </c>
      <c r="BQ49" s="54" t="str">
        <f t="shared" si="78"/>
        <v/>
      </c>
      <c r="BR49" s="54" t="str">
        <f t="shared" si="79"/>
        <v/>
      </c>
      <c r="BS49" s="218" t="str">
        <f t="shared" si="80"/>
        <v/>
      </c>
      <c r="BT49" s="54" t="str">
        <f t="shared" si="81"/>
        <v/>
      </c>
      <c r="BU49" s="54" t="str">
        <f t="shared" si="82"/>
        <v/>
      </c>
      <c r="BV49" s="54" t="str">
        <f t="shared" si="83"/>
        <v/>
      </c>
      <c r="BW49" s="54" t="str">
        <f t="shared" si="84"/>
        <v/>
      </c>
      <c r="BX49" s="54" t="str">
        <f t="shared" si="85"/>
        <v/>
      </c>
      <c r="BY49" s="54" t="str">
        <f t="shared" si="86"/>
        <v/>
      </c>
      <c r="BZ49" s="54" t="str">
        <f t="shared" si="87"/>
        <v/>
      </c>
      <c r="CA49" s="54" t="str">
        <f t="shared" si="88"/>
        <v/>
      </c>
      <c r="CB49" s="54" t="str">
        <f t="shared" si="89"/>
        <v/>
      </c>
      <c r="CC49" s="54" t="str">
        <f t="shared" si="90"/>
        <v/>
      </c>
      <c r="CD49" s="54" t="str">
        <f t="shared" si="91"/>
        <v/>
      </c>
      <c r="CE49" s="54" t="str">
        <f t="shared" si="92"/>
        <v/>
      </c>
      <c r="CF49" s="54" t="str">
        <f t="shared" si="93"/>
        <v/>
      </c>
      <c r="CG49" s="54" t="str">
        <f t="shared" si="94"/>
        <v/>
      </c>
      <c r="CH49" s="54" t="str">
        <f t="shared" si="95"/>
        <v/>
      </c>
      <c r="CI49" s="54" t="str">
        <f t="shared" si="96"/>
        <v/>
      </c>
      <c r="CJ49" s="54" t="str">
        <f t="shared" si="97"/>
        <v/>
      </c>
      <c r="CK49" s="54" t="str">
        <f t="shared" si="98"/>
        <v/>
      </c>
      <c r="CL49" s="219" t="str">
        <f t="shared" si="99"/>
        <v/>
      </c>
      <c r="CM49" s="54" t="str">
        <f t="shared" si="100"/>
        <v/>
      </c>
      <c r="CN49" s="54" t="str">
        <f t="shared" si="101"/>
        <v/>
      </c>
      <c r="CO49" s="54" t="str">
        <f t="shared" si="102"/>
        <v/>
      </c>
      <c r="CP49" s="54" t="str">
        <f t="shared" si="103"/>
        <v/>
      </c>
      <c r="CQ49" s="54" t="str">
        <f t="shared" si="104"/>
        <v/>
      </c>
      <c r="CR49" s="54" t="str">
        <f t="shared" si="105"/>
        <v/>
      </c>
      <c r="CS49" s="54" t="str">
        <f t="shared" si="106"/>
        <v/>
      </c>
      <c r="CT49" s="54" t="str">
        <f t="shared" si="107"/>
        <v/>
      </c>
      <c r="CU49" s="54" t="str">
        <f t="shared" si="108"/>
        <v/>
      </c>
      <c r="CV49" s="220">
        <f t="shared" si="109"/>
        <v>0</v>
      </c>
      <c r="CW49" s="54" t="str">
        <f t="shared" si="110"/>
        <v/>
      </c>
      <c r="CX49" s="54" t="str">
        <f t="shared" si="111"/>
        <v/>
      </c>
      <c r="CY49" s="54" t="str">
        <f t="shared" si="112"/>
        <v/>
      </c>
      <c r="CZ49" s="54" t="str">
        <f t="shared" si="113"/>
        <v/>
      </c>
      <c r="DA49" s="54" t="str">
        <f t="shared" si="114"/>
        <v/>
      </c>
      <c r="DB49" s="54" t="str">
        <f t="shared" si="115"/>
        <v/>
      </c>
      <c r="DC49" s="54" t="str">
        <f t="shared" si="116"/>
        <v/>
      </c>
      <c r="DD49" s="54" t="str">
        <f t="shared" si="117"/>
        <v/>
      </c>
      <c r="DE49" s="54" t="str">
        <f t="shared" si="118"/>
        <v/>
      </c>
      <c r="DF49" s="54" t="str">
        <f t="shared" si="119"/>
        <v/>
      </c>
      <c r="DG49" s="54" t="str">
        <f t="shared" si="120"/>
        <v/>
      </c>
      <c r="DH49" s="54" t="str">
        <f t="shared" si="121"/>
        <v/>
      </c>
      <c r="DI49" s="54" t="str">
        <f t="shared" si="122"/>
        <v/>
      </c>
      <c r="DJ49" s="54" t="str">
        <f t="shared" si="123"/>
        <v/>
      </c>
      <c r="DK49" s="54" t="str">
        <f t="shared" si="124"/>
        <v/>
      </c>
      <c r="DL49" s="54" t="str">
        <f t="shared" si="125"/>
        <v/>
      </c>
      <c r="DM49" s="54" t="str">
        <f t="shared" si="126"/>
        <v/>
      </c>
      <c r="DN49" s="54" t="str">
        <f t="shared" si="127"/>
        <v/>
      </c>
      <c r="DO49" s="54" t="str">
        <f t="shared" si="128"/>
        <v/>
      </c>
      <c r="DP49" s="54" t="str">
        <f t="shared" si="129"/>
        <v/>
      </c>
      <c r="DQ49" s="54" t="str">
        <f t="shared" si="130"/>
        <v/>
      </c>
      <c r="DR49" s="54" t="str">
        <f t="shared" si="131"/>
        <v/>
      </c>
      <c r="DS49" s="54" t="str">
        <f t="shared" si="132"/>
        <v/>
      </c>
      <c r="DT49" s="54" t="str">
        <f t="shared" si="133"/>
        <v/>
      </c>
      <c r="DU49" s="54" t="str">
        <f t="shared" si="134"/>
        <v/>
      </c>
      <c r="DV49" s="54" t="str">
        <f t="shared" si="135"/>
        <v/>
      </c>
      <c r="DW49" s="54" t="str">
        <f t="shared" si="136"/>
        <v/>
      </c>
      <c r="DX49" s="54" t="str">
        <f t="shared" si="137"/>
        <v/>
      </c>
      <c r="DY49" s="54" t="str">
        <f t="shared" si="138"/>
        <v/>
      </c>
      <c r="DZ49" s="54" t="str">
        <f t="shared" si="139"/>
        <v/>
      </c>
      <c r="EA49" s="54" t="str">
        <f t="shared" si="140"/>
        <v/>
      </c>
      <c r="EB49" s="54" t="str">
        <f t="shared" si="141"/>
        <v/>
      </c>
      <c r="EC49" s="54" t="str">
        <f t="shared" si="142"/>
        <v/>
      </c>
      <c r="ED49" s="54" t="str">
        <f t="shared" si="143"/>
        <v/>
      </c>
      <c r="EE49" s="54" t="str">
        <f t="shared" si="144"/>
        <v/>
      </c>
      <c r="EF49" s="54" t="str">
        <f t="shared" si="145"/>
        <v/>
      </c>
      <c r="EG49" s="54" t="str">
        <f t="shared" si="146"/>
        <v/>
      </c>
      <c r="EH49" s="54" t="str">
        <f t="shared" si="147"/>
        <v/>
      </c>
      <c r="EI49" s="54" t="str">
        <f t="shared" si="148"/>
        <v/>
      </c>
      <c r="EJ49" s="54" t="str">
        <f t="shared" si="149"/>
        <v/>
      </c>
      <c r="EK49" s="54" t="str">
        <f t="shared" si="150"/>
        <v/>
      </c>
      <c r="EL49" s="54" t="str">
        <f t="shared" si="151"/>
        <v/>
      </c>
      <c r="EM49" s="54" t="str">
        <f t="shared" si="152"/>
        <v/>
      </c>
      <c r="EN49" s="54" t="str">
        <f t="shared" si="153"/>
        <v/>
      </c>
      <c r="EO49" s="54" t="str">
        <f t="shared" si="154"/>
        <v/>
      </c>
      <c r="EP49" s="54" t="str">
        <f t="shared" si="155"/>
        <v/>
      </c>
      <c r="EQ49" s="220" t="str">
        <f t="shared" ca="1" si="156"/>
        <v/>
      </c>
      <c r="ER49" s="220" t="str">
        <f t="shared" ca="1" si="157"/>
        <v/>
      </c>
      <c r="ES49" s="54" t="str">
        <f t="shared" ca="1" si="158"/>
        <v/>
      </c>
      <c r="ET49" s="54" t="str">
        <f t="shared" ca="1" si="159"/>
        <v/>
      </c>
      <c r="EU49" s="54" t="str">
        <f t="shared" ca="1" si="160"/>
        <v/>
      </c>
      <c r="EV49" s="54" t="str">
        <f t="shared" ca="1" si="161"/>
        <v/>
      </c>
      <c r="EW49" s="54" t="str">
        <f t="shared" ca="1" si="162"/>
        <v/>
      </c>
      <c r="EX49" s="54" t="str">
        <f t="shared" ca="1" si="163"/>
        <v/>
      </c>
      <c r="EY49" s="54" t="str">
        <f t="shared" ca="1" si="164"/>
        <v/>
      </c>
      <c r="EZ49" s="54" t="str">
        <f t="shared" ca="1" si="165"/>
        <v/>
      </c>
      <c r="FA49" s="54" t="str">
        <f t="shared" ca="1" si="166"/>
        <v/>
      </c>
      <c r="FB49" s="54" t="str">
        <f t="shared" ca="1" si="167"/>
        <v/>
      </c>
      <c r="FC49" s="54" t="str">
        <f t="shared" ca="1" si="168"/>
        <v/>
      </c>
      <c r="FD49" s="220">
        <f t="shared" si="169"/>
        <v>1</v>
      </c>
      <c r="FE49" s="54" t="str">
        <f t="shared" si="170"/>
        <v/>
      </c>
      <c r="FF49" s="54" t="str">
        <f t="shared" si="171"/>
        <v/>
      </c>
      <c r="FG49" s="54" t="str">
        <f t="shared" si="172"/>
        <v/>
      </c>
      <c r="FH49" s="54" t="str">
        <f t="shared" si="173"/>
        <v/>
      </c>
      <c r="FI49" s="220" t="str">
        <f>IF(B49=0,"",COUNTIF(FD$6:FD49,FD49))</f>
        <v/>
      </c>
      <c r="FJ49" s="54" t="str">
        <f t="shared" si="174"/>
        <v/>
      </c>
      <c r="FK49" s="221" t="str">
        <f t="shared" si="175"/>
        <v/>
      </c>
      <c r="FL49" s="54" t="str">
        <f t="shared" si="176"/>
        <v/>
      </c>
      <c r="FM49" s="54" t="str">
        <f t="shared" si="177"/>
        <v/>
      </c>
      <c r="FN49" s="54" t="str">
        <f t="shared" si="178"/>
        <v/>
      </c>
      <c r="FO49" s="54" t="str">
        <f t="shared" si="179"/>
        <v/>
      </c>
    </row>
    <row r="50" spans="1:171" ht="17.25">
      <c r="A50" s="214">
        <v>45</v>
      </c>
      <c r="B50" s="214">
        <f>COUNTIF('中間シート (2)'!M:M,行政集計シート※記入不要です!A50)</f>
        <v>0</v>
      </c>
      <c r="C50" s="222" t="str">
        <f t="shared" si="186"/>
        <v/>
      </c>
      <c r="D50" s="222" t="str">
        <f t="shared" si="185"/>
        <v/>
      </c>
      <c r="E50" s="222" t="str">
        <f t="shared" si="182"/>
        <v/>
      </c>
      <c r="F50" s="223"/>
      <c r="G50" s="216" t="str">
        <f>IFERROR(VLOOKUP($A50,'中間シート (2)'!$M$6:$AR$65,G$1,FALSE),"")</f>
        <v/>
      </c>
      <c r="H50" s="216" t="str">
        <f>IFERROR(VLOOKUP($A50,'中間シート (2)'!$M$6:$AR$65,H$1,FALSE),"")</f>
        <v/>
      </c>
      <c r="I50" s="216" t="str">
        <f>IFERROR(VLOOKUP($A50,'中間シート (2)'!$M$6:$AR$65,I$1,FALSE),"")</f>
        <v/>
      </c>
      <c r="J50" s="216" t="str">
        <f>IFERROR(VLOOKUP($A50,'中間シート (2)'!$M$6:$AR$65,J$1,FALSE),"")</f>
        <v/>
      </c>
      <c r="K50" s="216" t="str">
        <f>IFERROR(VLOOKUP($A50,'中間シート (2)'!$M$6:$AR$65,K$1,FALSE),"")</f>
        <v/>
      </c>
      <c r="L50" s="216" t="str">
        <f>IFERROR(VLOOKUP($A50,'中間シート (2)'!$M$6:$AR$65,L$1,FALSE),"")</f>
        <v/>
      </c>
      <c r="M50" s="216" t="str">
        <f>IFERROR(VLOOKUP($A50,'中間シート (2)'!$M$6:$AR$65,M$1,FALSE),"")</f>
        <v/>
      </c>
      <c r="N50" s="216" t="str">
        <f>IFERROR(VLOOKUP($A50,'中間シート (2)'!$M$6:$AR$65,N$1,FALSE),"")</f>
        <v/>
      </c>
      <c r="O50" s="216" t="str">
        <f>IFERROR(VLOOKUP($A50,'中間シート (2)'!$M$6:$AR$65,O$1,FALSE),"")</f>
        <v/>
      </c>
      <c r="P50" s="216" t="str">
        <f>IFERROR(VLOOKUP($A50,'中間シート (2)'!$M$6:$AR$65,P$1,FALSE),"")</f>
        <v/>
      </c>
      <c r="Q50" s="216" t="str">
        <f>IFERROR(VLOOKUP($A50,'中間シート (2)'!$M$6:$AR$65,Q$1,FALSE),"")</f>
        <v/>
      </c>
      <c r="R50" s="216" t="str">
        <f>IFERROR(VLOOKUP($A50,'中間シート (2)'!$M$6:$AR$65,R$1,FALSE),"")</f>
        <v/>
      </c>
      <c r="S50" s="216" t="str">
        <f>IFERROR(VLOOKUP($A50,'中間シート (2)'!$M$6:$AR$65,S$1,FALSE),"")</f>
        <v/>
      </c>
      <c r="T50" s="216" t="str">
        <f>IFERROR(VLOOKUP($A50,'中間シート (2)'!$M$6:$AR$65,T$1,FALSE),"")</f>
        <v/>
      </c>
      <c r="U50" s="216" t="str">
        <f>IFERROR(VLOOKUP($A50,'中間シート (2)'!$M$6:$AR$65,U$1,FALSE),"")</f>
        <v/>
      </c>
      <c r="V50" s="216"/>
      <c r="W50" s="216" t="str">
        <f>IFERROR(VLOOKUP($A50,'中間シート (2)'!$M$6:$AR$65,W$1,FALSE),"")</f>
        <v/>
      </c>
      <c r="X50" s="216" t="str">
        <f>IFERROR(VLOOKUP($A50,'中間シート (2)'!$M$6:$AR$65,X$1,FALSE),"")</f>
        <v/>
      </c>
      <c r="Y50" s="216" t="str">
        <f>IFERROR(VLOOKUP($A50,'中間シート (2)'!$M$6:$AR$65,Y$1,FALSE),"")</f>
        <v/>
      </c>
      <c r="Z50" s="216" t="str">
        <f>IFERROR(VLOOKUP($A50,'中間シート (2)'!$M$6:$AR$65,Z$1,FALSE),"")</f>
        <v/>
      </c>
      <c r="AA50" s="216" t="str">
        <f>IFERROR(VLOOKUP($A50,'中間シート (2)'!$M$6:$AR$65,AA$1,FALSE),"")</f>
        <v/>
      </c>
      <c r="AB50" s="216" t="str">
        <f>IFERROR(VLOOKUP($A50,'中間シート (2)'!$M$6:$AR$65,AB$1,FALSE),"")</f>
        <v/>
      </c>
      <c r="AC50" s="216" t="str">
        <f>IFERROR(VLOOKUP($A50,'中間シート (2)'!$M$6:$AR$65,AC$1,FALSE),"")</f>
        <v/>
      </c>
      <c r="AD50" s="216" t="str">
        <f>IFERROR(VLOOKUP($A50,'中間シート (2)'!$M$6:$AR$65,AD$1,FALSE),"")</f>
        <v/>
      </c>
      <c r="AE50" s="216"/>
      <c r="AF50" s="216"/>
      <c r="AG50" s="216"/>
      <c r="AH50" s="228" t="str">
        <f>IFERROR(VLOOKUP($A50,'中間シート (2)'!$M$6:$BC$67,AH$1,FALSE),"")</f>
        <v/>
      </c>
      <c r="AI50" s="228" t="str">
        <f>IFERROR(VLOOKUP($A50,'中間シート (2)'!$M$6:$BC$67,AI$1,FALSE),"")</f>
        <v/>
      </c>
      <c r="AJ50" s="228" t="str">
        <f>IFERROR(VLOOKUP($A50,'中間シート (2)'!$M$6:$BC$67,AJ$1,FALSE),"")</f>
        <v/>
      </c>
      <c r="AK50" s="228" t="str">
        <f>IFERROR(VLOOKUP($A50,'中間シート (2)'!$M$6:$BC$67,AK$1,FALSE),"")</f>
        <v/>
      </c>
      <c r="AL50" s="228" t="str">
        <f>IFERROR(VLOOKUP($A50,'中間シート (2)'!$M$6:$BC$67,AL$1,FALSE),"")</f>
        <v/>
      </c>
      <c r="AM50" s="228" t="str">
        <f>IFERROR(VLOOKUP($A50,'中間シート (2)'!$M$6:$BC$67,AM$1,FALSE),"")</f>
        <v/>
      </c>
      <c r="AN50" s="228" t="str">
        <f>IFERROR(VLOOKUP($A50,'中間シート (2)'!$M$6:$BC$67,AN$1,FALSE),"")</f>
        <v/>
      </c>
      <c r="AO50" s="228" t="str">
        <f>IFERROR(VLOOKUP($A50,'中間シート (2)'!$M$6:$BC$67,AO$1,FALSE),"")</f>
        <v/>
      </c>
      <c r="AR50" s="217"/>
      <c r="AS50" s="217"/>
      <c r="AT50" s="217"/>
      <c r="AU50" s="54">
        <f t="shared" si="183"/>
        <v>41</v>
      </c>
      <c r="AV50" s="54">
        <f t="shared" si="184"/>
        <v>41</v>
      </c>
      <c r="AW50" s="54" t="str">
        <f t="shared" si="59"/>
        <v/>
      </c>
      <c r="AX50" s="54" t="str">
        <f t="shared" si="60"/>
        <v/>
      </c>
      <c r="AY50" s="54" t="str">
        <f t="shared" si="61"/>
        <v/>
      </c>
      <c r="AZ50" s="54" t="str">
        <f t="shared" si="62"/>
        <v/>
      </c>
      <c r="BA50" s="54" t="str">
        <f t="shared" si="63"/>
        <v/>
      </c>
      <c r="BB50" s="54" t="str">
        <f ca="1">IF(AB50="","",IF(COUNTIF(エラー23シート!$G$5:$G$79, OFFSET(I50,IF(H50="",0,-H50+1),0)*100+OFFSET(X50,IF(H50="",0,-H50+1),0)*10+AB50)&gt;0,23,""))</f>
        <v/>
      </c>
      <c r="BC50" s="54" t="str">
        <f t="shared" si="64"/>
        <v/>
      </c>
      <c r="BD50" s="54" t="str">
        <f t="shared" si="65"/>
        <v/>
      </c>
      <c r="BE50" s="54" t="str">
        <f t="shared" si="66"/>
        <v/>
      </c>
      <c r="BF50" s="54" t="str">
        <f t="shared" si="67"/>
        <v/>
      </c>
      <c r="BG50" s="54" t="str">
        <f t="shared" si="68"/>
        <v/>
      </c>
      <c r="BH50" s="54" t="str">
        <f t="shared" si="69"/>
        <v/>
      </c>
      <c r="BI50" s="54" t="str">
        <f t="shared" si="70"/>
        <v/>
      </c>
      <c r="BJ50" s="54" t="str">
        <f t="shared" si="71"/>
        <v/>
      </c>
      <c r="BK50" s="54" t="str">
        <f t="shared" si="72"/>
        <v/>
      </c>
      <c r="BL50" s="54" t="str">
        <f t="shared" si="73"/>
        <v/>
      </c>
      <c r="BM50" s="54" t="str">
        <f t="shared" si="74"/>
        <v/>
      </c>
      <c r="BN50" s="54" t="str">
        <f t="shared" si="75"/>
        <v/>
      </c>
      <c r="BO50" s="54" t="str">
        <f t="shared" si="76"/>
        <v/>
      </c>
      <c r="BP50" s="54" t="str">
        <f t="shared" si="77"/>
        <v/>
      </c>
      <c r="BQ50" s="54" t="str">
        <f t="shared" si="78"/>
        <v/>
      </c>
      <c r="BR50" s="54" t="str">
        <f t="shared" si="79"/>
        <v/>
      </c>
      <c r="BS50" s="218" t="str">
        <f t="shared" si="80"/>
        <v/>
      </c>
      <c r="BT50" s="54" t="str">
        <f t="shared" si="81"/>
        <v/>
      </c>
      <c r="BU50" s="54" t="str">
        <f t="shared" si="82"/>
        <v/>
      </c>
      <c r="BV50" s="54" t="str">
        <f t="shared" si="83"/>
        <v/>
      </c>
      <c r="BW50" s="54" t="str">
        <f t="shared" si="84"/>
        <v/>
      </c>
      <c r="BX50" s="54" t="str">
        <f t="shared" si="85"/>
        <v/>
      </c>
      <c r="BY50" s="54" t="str">
        <f t="shared" si="86"/>
        <v/>
      </c>
      <c r="BZ50" s="54" t="str">
        <f t="shared" si="87"/>
        <v/>
      </c>
      <c r="CA50" s="54" t="str">
        <f t="shared" si="88"/>
        <v/>
      </c>
      <c r="CB50" s="54" t="str">
        <f t="shared" si="89"/>
        <v/>
      </c>
      <c r="CC50" s="54" t="str">
        <f t="shared" si="90"/>
        <v/>
      </c>
      <c r="CD50" s="54" t="str">
        <f t="shared" si="91"/>
        <v/>
      </c>
      <c r="CE50" s="54" t="str">
        <f t="shared" si="92"/>
        <v/>
      </c>
      <c r="CF50" s="54" t="str">
        <f t="shared" si="93"/>
        <v/>
      </c>
      <c r="CG50" s="54" t="str">
        <f t="shared" si="94"/>
        <v/>
      </c>
      <c r="CH50" s="54" t="str">
        <f t="shared" si="95"/>
        <v/>
      </c>
      <c r="CI50" s="54" t="str">
        <f t="shared" si="96"/>
        <v/>
      </c>
      <c r="CJ50" s="54" t="str">
        <f t="shared" si="97"/>
        <v/>
      </c>
      <c r="CK50" s="54" t="str">
        <f t="shared" si="98"/>
        <v/>
      </c>
      <c r="CL50" s="219" t="str">
        <f t="shared" si="99"/>
        <v/>
      </c>
      <c r="CM50" s="54" t="str">
        <f t="shared" si="100"/>
        <v/>
      </c>
      <c r="CN50" s="54" t="str">
        <f t="shared" si="101"/>
        <v/>
      </c>
      <c r="CO50" s="54" t="str">
        <f t="shared" si="102"/>
        <v/>
      </c>
      <c r="CP50" s="54" t="str">
        <f t="shared" si="103"/>
        <v/>
      </c>
      <c r="CQ50" s="54" t="str">
        <f t="shared" si="104"/>
        <v/>
      </c>
      <c r="CR50" s="54" t="str">
        <f t="shared" si="105"/>
        <v/>
      </c>
      <c r="CS50" s="54" t="str">
        <f t="shared" si="106"/>
        <v/>
      </c>
      <c r="CT50" s="54" t="str">
        <f t="shared" si="107"/>
        <v/>
      </c>
      <c r="CU50" s="54" t="str">
        <f t="shared" si="108"/>
        <v/>
      </c>
      <c r="CV50" s="220">
        <f t="shared" si="109"/>
        <v>0</v>
      </c>
      <c r="CW50" s="54" t="str">
        <f t="shared" si="110"/>
        <v/>
      </c>
      <c r="CX50" s="54" t="str">
        <f t="shared" si="111"/>
        <v/>
      </c>
      <c r="CY50" s="54" t="str">
        <f t="shared" si="112"/>
        <v/>
      </c>
      <c r="CZ50" s="54" t="str">
        <f t="shared" si="113"/>
        <v/>
      </c>
      <c r="DA50" s="54" t="str">
        <f t="shared" si="114"/>
        <v/>
      </c>
      <c r="DB50" s="54" t="str">
        <f t="shared" si="115"/>
        <v/>
      </c>
      <c r="DC50" s="54" t="str">
        <f t="shared" si="116"/>
        <v/>
      </c>
      <c r="DD50" s="54" t="str">
        <f t="shared" si="117"/>
        <v/>
      </c>
      <c r="DE50" s="54" t="str">
        <f t="shared" si="118"/>
        <v/>
      </c>
      <c r="DF50" s="54" t="str">
        <f t="shared" si="119"/>
        <v/>
      </c>
      <c r="DG50" s="54" t="str">
        <f t="shared" si="120"/>
        <v/>
      </c>
      <c r="DH50" s="54" t="str">
        <f t="shared" si="121"/>
        <v/>
      </c>
      <c r="DI50" s="54" t="str">
        <f t="shared" si="122"/>
        <v/>
      </c>
      <c r="DJ50" s="54" t="str">
        <f t="shared" si="123"/>
        <v/>
      </c>
      <c r="DK50" s="54" t="str">
        <f t="shared" si="124"/>
        <v/>
      </c>
      <c r="DL50" s="54" t="str">
        <f t="shared" si="125"/>
        <v/>
      </c>
      <c r="DM50" s="54" t="str">
        <f t="shared" si="126"/>
        <v/>
      </c>
      <c r="DN50" s="54" t="str">
        <f t="shared" si="127"/>
        <v/>
      </c>
      <c r="DO50" s="54" t="str">
        <f t="shared" si="128"/>
        <v/>
      </c>
      <c r="DP50" s="54" t="str">
        <f t="shared" si="129"/>
        <v/>
      </c>
      <c r="DQ50" s="54" t="str">
        <f t="shared" si="130"/>
        <v/>
      </c>
      <c r="DR50" s="54" t="str">
        <f t="shared" si="131"/>
        <v/>
      </c>
      <c r="DS50" s="54" t="str">
        <f t="shared" si="132"/>
        <v/>
      </c>
      <c r="DT50" s="54" t="str">
        <f t="shared" si="133"/>
        <v/>
      </c>
      <c r="DU50" s="54" t="str">
        <f t="shared" si="134"/>
        <v/>
      </c>
      <c r="DV50" s="54" t="str">
        <f t="shared" si="135"/>
        <v/>
      </c>
      <c r="DW50" s="54" t="str">
        <f t="shared" si="136"/>
        <v/>
      </c>
      <c r="DX50" s="54" t="str">
        <f t="shared" si="137"/>
        <v/>
      </c>
      <c r="DY50" s="54" t="str">
        <f t="shared" si="138"/>
        <v/>
      </c>
      <c r="DZ50" s="54" t="str">
        <f t="shared" si="139"/>
        <v/>
      </c>
      <c r="EA50" s="54" t="str">
        <f t="shared" si="140"/>
        <v/>
      </c>
      <c r="EB50" s="54" t="str">
        <f t="shared" si="141"/>
        <v/>
      </c>
      <c r="EC50" s="54" t="str">
        <f t="shared" si="142"/>
        <v/>
      </c>
      <c r="ED50" s="54" t="str">
        <f t="shared" si="143"/>
        <v/>
      </c>
      <c r="EE50" s="54" t="str">
        <f t="shared" si="144"/>
        <v/>
      </c>
      <c r="EF50" s="54" t="str">
        <f t="shared" si="145"/>
        <v/>
      </c>
      <c r="EG50" s="54" t="str">
        <f t="shared" si="146"/>
        <v/>
      </c>
      <c r="EH50" s="54" t="str">
        <f t="shared" si="147"/>
        <v/>
      </c>
      <c r="EI50" s="54" t="str">
        <f t="shared" si="148"/>
        <v/>
      </c>
      <c r="EJ50" s="54" t="str">
        <f t="shared" si="149"/>
        <v/>
      </c>
      <c r="EK50" s="54" t="str">
        <f t="shared" si="150"/>
        <v/>
      </c>
      <c r="EL50" s="54" t="str">
        <f t="shared" si="151"/>
        <v/>
      </c>
      <c r="EM50" s="54" t="str">
        <f t="shared" si="152"/>
        <v/>
      </c>
      <c r="EN50" s="54" t="str">
        <f t="shared" si="153"/>
        <v/>
      </c>
      <c r="EO50" s="54" t="str">
        <f t="shared" si="154"/>
        <v/>
      </c>
      <c r="EP50" s="54" t="str">
        <f t="shared" si="155"/>
        <v/>
      </c>
      <c r="EQ50" s="220" t="str">
        <f t="shared" ca="1" si="156"/>
        <v/>
      </c>
      <c r="ER50" s="220" t="str">
        <f t="shared" ca="1" si="157"/>
        <v/>
      </c>
      <c r="ES50" s="54" t="str">
        <f t="shared" ca="1" si="158"/>
        <v/>
      </c>
      <c r="ET50" s="54" t="str">
        <f t="shared" ca="1" si="159"/>
        <v/>
      </c>
      <c r="EU50" s="54" t="str">
        <f t="shared" ca="1" si="160"/>
        <v/>
      </c>
      <c r="EV50" s="54" t="str">
        <f t="shared" ca="1" si="161"/>
        <v/>
      </c>
      <c r="EW50" s="54" t="str">
        <f t="shared" ca="1" si="162"/>
        <v/>
      </c>
      <c r="EX50" s="54" t="str">
        <f t="shared" ca="1" si="163"/>
        <v/>
      </c>
      <c r="EY50" s="54" t="str">
        <f t="shared" ca="1" si="164"/>
        <v/>
      </c>
      <c r="EZ50" s="54" t="str">
        <f t="shared" ca="1" si="165"/>
        <v/>
      </c>
      <c r="FA50" s="54" t="str">
        <f t="shared" ca="1" si="166"/>
        <v/>
      </c>
      <c r="FB50" s="54" t="str">
        <f t="shared" ca="1" si="167"/>
        <v/>
      </c>
      <c r="FC50" s="54" t="str">
        <f t="shared" ca="1" si="168"/>
        <v/>
      </c>
      <c r="FD50" s="220">
        <f t="shared" si="169"/>
        <v>1</v>
      </c>
      <c r="FE50" s="54" t="str">
        <f t="shared" si="170"/>
        <v/>
      </c>
      <c r="FF50" s="54" t="str">
        <f t="shared" si="171"/>
        <v/>
      </c>
      <c r="FG50" s="54" t="str">
        <f t="shared" si="172"/>
        <v/>
      </c>
      <c r="FH50" s="54" t="str">
        <f t="shared" si="173"/>
        <v/>
      </c>
      <c r="FI50" s="220" t="str">
        <f>IF(B50=0,"",COUNTIF(FD$6:FD50,FD50))</f>
        <v/>
      </c>
      <c r="FJ50" s="54" t="str">
        <f t="shared" si="174"/>
        <v/>
      </c>
      <c r="FK50" s="221" t="str">
        <f t="shared" si="175"/>
        <v/>
      </c>
      <c r="FL50" s="54" t="str">
        <f t="shared" si="176"/>
        <v/>
      </c>
      <c r="FM50" s="54" t="str">
        <f t="shared" si="177"/>
        <v/>
      </c>
      <c r="FN50" s="54" t="str">
        <f t="shared" si="178"/>
        <v/>
      </c>
      <c r="FO50" s="54" t="str">
        <f t="shared" si="179"/>
        <v/>
      </c>
    </row>
    <row r="51" spans="1:171" ht="17.25">
      <c r="A51" s="214">
        <v>46</v>
      </c>
      <c r="B51" s="214">
        <f>COUNTIF('中間シート (2)'!M:M,行政集計シート※記入不要です!A51)</f>
        <v>0</v>
      </c>
      <c r="C51" s="222" t="str">
        <f t="shared" si="186"/>
        <v/>
      </c>
      <c r="D51" s="222" t="str">
        <f t="shared" si="185"/>
        <v/>
      </c>
      <c r="E51" s="222" t="str">
        <f t="shared" si="182"/>
        <v/>
      </c>
      <c r="F51" s="223"/>
      <c r="G51" s="216" t="str">
        <f>IFERROR(VLOOKUP($A51,'中間シート (2)'!$M$6:$AR$65,G$1,FALSE),"")</f>
        <v/>
      </c>
      <c r="H51" s="216" t="str">
        <f>IFERROR(VLOOKUP($A51,'中間シート (2)'!$M$6:$AR$65,H$1,FALSE),"")</f>
        <v/>
      </c>
      <c r="I51" s="216" t="str">
        <f>IFERROR(VLOOKUP($A51,'中間シート (2)'!$M$6:$AR$65,I$1,FALSE),"")</f>
        <v/>
      </c>
      <c r="J51" s="216" t="str">
        <f>IFERROR(VLOOKUP($A51,'中間シート (2)'!$M$6:$AR$65,J$1,FALSE),"")</f>
        <v/>
      </c>
      <c r="K51" s="216" t="str">
        <f>IFERROR(VLOOKUP($A51,'中間シート (2)'!$M$6:$AR$65,K$1,FALSE),"")</f>
        <v/>
      </c>
      <c r="L51" s="216" t="str">
        <f>IFERROR(VLOOKUP($A51,'中間シート (2)'!$M$6:$AR$65,L$1,FALSE),"")</f>
        <v/>
      </c>
      <c r="M51" s="216" t="str">
        <f>IFERROR(VLOOKUP($A51,'中間シート (2)'!$M$6:$AR$65,M$1,FALSE),"")</f>
        <v/>
      </c>
      <c r="N51" s="216" t="str">
        <f>IFERROR(VLOOKUP($A51,'中間シート (2)'!$M$6:$AR$65,N$1,FALSE),"")</f>
        <v/>
      </c>
      <c r="O51" s="216" t="str">
        <f>IFERROR(VLOOKUP($A51,'中間シート (2)'!$M$6:$AR$65,O$1,FALSE),"")</f>
        <v/>
      </c>
      <c r="P51" s="216" t="str">
        <f>IFERROR(VLOOKUP($A51,'中間シート (2)'!$M$6:$AR$65,P$1,FALSE),"")</f>
        <v/>
      </c>
      <c r="Q51" s="216" t="str">
        <f>IFERROR(VLOOKUP($A51,'中間シート (2)'!$M$6:$AR$65,Q$1,FALSE),"")</f>
        <v/>
      </c>
      <c r="R51" s="216" t="str">
        <f>IFERROR(VLOOKUP($A51,'中間シート (2)'!$M$6:$AR$65,R$1,FALSE),"")</f>
        <v/>
      </c>
      <c r="S51" s="216" t="str">
        <f>IFERROR(VLOOKUP($A51,'中間シート (2)'!$M$6:$AR$65,S$1,FALSE),"")</f>
        <v/>
      </c>
      <c r="T51" s="216" t="str">
        <f>IFERROR(VLOOKUP($A51,'中間シート (2)'!$M$6:$AR$65,T$1,FALSE),"")</f>
        <v/>
      </c>
      <c r="U51" s="216" t="str">
        <f>IFERROR(VLOOKUP($A51,'中間シート (2)'!$M$6:$AR$65,U$1,FALSE),"")</f>
        <v/>
      </c>
      <c r="V51" s="216"/>
      <c r="W51" s="216" t="str">
        <f>IFERROR(VLOOKUP($A51,'中間シート (2)'!$M$6:$AR$65,W$1,FALSE),"")</f>
        <v/>
      </c>
      <c r="X51" s="216" t="str">
        <f>IFERROR(VLOOKUP($A51,'中間シート (2)'!$M$6:$AR$65,X$1,FALSE),"")</f>
        <v/>
      </c>
      <c r="Y51" s="216" t="str">
        <f>IFERROR(VLOOKUP($A51,'中間シート (2)'!$M$6:$AR$65,Y$1,FALSE),"")</f>
        <v/>
      </c>
      <c r="Z51" s="216" t="str">
        <f>IFERROR(VLOOKUP($A51,'中間シート (2)'!$M$6:$AR$65,Z$1,FALSE),"")</f>
        <v/>
      </c>
      <c r="AA51" s="216" t="str">
        <f>IFERROR(VLOOKUP($A51,'中間シート (2)'!$M$6:$AR$65,AA$1,FALSE),"")</f>
        <v/>
      </c>
      <c r="AB51" s="216" t="str">
        <f>IFERROR(VLOOKUP($A51,'中間シート (2)'!$M$6:$AR$65,AB$1,FALSE),"")</f>
        <v/>
      </c>
      <c r="AC51" s="216" t="str">
        <f>IFERROR(VLOOKUP($A51,'中間シート (2)'!$M$6:$AR$65,AC$1,FALSE),"")</f>
        <v/>
      </c>
      <c r="AD51" s="216" t="str">
        <f>IFERROR(VLOOKUP($A51,'中間シート (2)'!$M$6:$AR$65,AD$1,FALSE),"")</f>
        <v/>
      </c>
      <c r="AE51" s="216"/>
      <c r="AF51" s="216"/>
      <c r="AG51" s="216"/>
      <c r="AH51" s="228" t="str">
        <f>IFERROR(VLOOKUP($A51,'中間シート (2)'!$M$6:$BC$67,AH$1,FALSE),"")</f>
        <v/>
      </c>
      <c r="AI51" s="228" t="str">
        <f>IFERROR(VLOOKUP($A51,'中間シート (2)'!$M$6:$BC$67,AI$1,FALSE),"")</f>
        <v/>
      </c>
      <c r="AJ51" s="228" t="str">
        <f>IFERROR(VLOOKUP($A51,'中間シート (2)'!$M$6:$BC$67,AJ$1,FALSE),"")</f>
        <v/>
      </c>
      <c r="AK51" s="228" t="str">
        <f>IFERROR(VLOOKUP($A51,'中間シート (2)'!$M$6:$BC$67,AK$1,FALSE),"")</f>
        <v/>
      </c>
      <c r="AL51" s="228" t="str">
        <f>IFERROR(VLOOKUP($A51,'中間シート (2)'!$M$6:$BC$67,AL$1,FALSE),"")</f>
        <v/>
      </c>
      <c r="AM51" s="228" t="str">
        <f>IFERROR(VLOOKUP($A51,'中間シート (2)'!$M$6:$BC$67,AM$1,FALSE),"")</f>
        <v/>
      </c>
      <c r="AN51" s="228" t="str">
        <f>IFERROR(VLOOKUP($A51,'中間シート (2)'!$M$6:$BC$67,AN$1,FALSE),"")</f>
        <v/>
      </c>
      <c r="AO51" s="228" t="str">
        <f>IFERROR(VLOOKUP($A51,'中間シート (2)'!$M$6:$BC$67,AO$1,FALSE),"")</f>
        <v/>
      </c>
      <c r="AR51" s="217"/>
      <c r="AS51" s="217"/>
      <c r="AT51" s="217"/>
      <c r="AU51" s="54">
        <f t="shared" si="183"/>
        <v>41</v>
      </c>
      <c r="AV51" s="54">
        <f t="shared" si="184"/>
        <v>41</v>
      </c>
      <c r="AW51" s="54" t="str">
        <f t="shared" si="59"/>
        <v/>
      </c>
      <c r="AX51" s="54" t="str">
        <f t="shared" si="60"/>
        <v/>
      </c>
      <c r="AY51" s="54" t="str">
        <f t="shared" si="61"/>
        <v/>
      </c>
      <c r="AZ51" s="54" t="str">
        <f t="shared" si="62"/>
        <v/>
      </c>
      <c r="BA51" s="54" t="str">
        <f t="shared" si="63"/>
        <v/>
      </c>
      <c r="BB51" s="54" t="str">
        <f ca="1">IF(AB51="","",IF(COUNTIF(エラー23シート!$G$5:$G$79, OFFSET(I51,IF(H51="",0,-H51+1),0)*100+OFFSET(X51,IF(H51="",0,-H51+1),0)*10+AB51)&gt;0,23,""))</f>
        <v/>
      </c>
      <c r="BC51" s="54" t="str">
        <f t="shared" si="64"/>
        <v/>
      </c>
      <c r="BD51" s="54" t="str">
        <f t="shared" si="65"/>
        <v/>
      </c>
      <c r="BE51" s="54" t="str">
        <f t="shared" si="66"/>
        <v/>
      </c>
      <c r="BF51" s="54" t="str">
        <f t="shared" si="67"/>
        <v/>
      </c>
      <c r="BG51" s="54" t="str">
        <f t="shared" si="68"/>
        <v/>
      </c>
      <c r="BH51" s="54" t="str">
        <f t="shared" si="69"/>
        <v/>
      </c>
      <c r="BI51" s="54" t="str">
        <f t="shared" si="70"/>
        <v/>
      </c>
      <c r="BJ51" s="54" t="str">
        <f t="shared" si="71"/>
        <v/>
      </c>
      <c r="BK51" s="54" t="str">
        <f t="shared" si="72"/>
        <v/>
      </c>
      <c r="BL51" s="54" t="str">
        <f t="shared" si="73"/>
        <v/>
      </c>
      <c r="BM51" s="54" t="str">
        <f t="shared" si="74"/>
        <v/>
      </c>
      <c r="BN51" s="54" t="str">
        <f t="shared" si="75"/>
        <v/>
      </c>
      <c r="BO51" s="54" t="str">
        <f t="shared" si="76"/>
        <v/>
      </c>
      <c r="BP51" s="54" t="str">
        <f t="shared" si="77"/>
        <v/>
      </c>
      <c r="BQ51" s="54" t="str">
        <f t="shared" si="78"/>
        <v/>
      </c>
      <c r="BR51" s="54" t="str">
        <f t="shared" si="79"/>
        <v/>
      </c>
      <c r="BS51" s="218" t="str">
        <f t="shared" si="80"/>
        <v/>
      </c>
      <c r="BT51" s="54" t="str">
        <f t="shared" si="81"/>
        <v/>
      </c>
      <c r="BU51" s="54" t="str">
        <f t="shared" si="82"/>
        <v/>
      </c>
      <c r="BV51" s="54" t="str">
        <f t="shared" si="83"/>
        <v/>
      </c>
      <c r="BW51" s="54" t="str">
        <f t="shared" si="84"/>
        <v/>
      </c>
      <c r="BX51" s="54" t="str">
        <f t="shared" si="85"/>
        <v/>
      </c>
      <c r="BY51" s="54" t="str">
        <f t="shared" si="86"/>
        <v/>
      </c>
      <c r="BZ51" s="54" t="str">
        <f t="shared" si="87"/>
        <v/>
      </c>
      <c r="CA51" s="54" t="str">
        <f t="shared" si="88"/>
        <v/>
      </c>
      <c r="CB51" s="54" t="str">
        <f t="shared" si="89"/>
        <v/>
      </c>
      <c r="CC51" s="54" t="str">
        <f t="shared" si="90"/>
        <v/>
      </c>
      <c r="CD51" s="54" t="str">
        <f t="shared" si="91"/>
        <v/>
      </c>
      <c r="CE51" s="54" t="str">
        <f t="shared" si="92"/>
        <v/>
      </c>
      <c r="CF51" s="54" t="str">
        <f t="shared" si="93"/>
        <v/>
      </c>
      <c r="CG51" s="54" t="str">
        <f t="shared" si="94"/>
        <v/>
      </c>
      <c r="CH51" s="54" t="str">
        <f t="shared" si="95"/>
        <v/>
      </c>
      <c r="CI51" s="54" t="str">
        <f t="shared" si="96"/>
        <v/>
      </c>
      <c r="CJ51" s="54" t="str">
        <f t="shared" si="97"/>
        <v/>
      </c>
      <c r="CK51" s="54" t="str">
        <f t="shared" si="98"/>
        <v/>
      </c>
      <c r="CL51" s="219" t="str">
        <f t="shared" si="99"/>
        <v/>
      </c>
      <c r="CM51" s="54" t="str">
        <f t="shared" si="100"/>
        <v/>
      </c>
      <c r="CN51" s="54" t="str">
        <f t="shared" si="101"/>
        <v/>
      </c>
      <c r="CO51" s="54" t="str">
        <f t="shared" si="102"/>
        <v/>
      </c>
      <c r="CP51" s="54" t="str">
        <f t="shared" si="103"/>
        <v/>
      </c>
      <c r="CQ51" s="54" t="str">
        <f t="shared" si="104"/>
        <v/>
      </c>
      <c r="CR51" s="54" t="str">
        <f t="shared" si="105"/>
        <v/>
      </c>
      <c r="CS51" s="54" t="str">
        <f t="shared" si="106"/>
        <v/>
      </c>
      <c r="CT51" s="54" t="str">
        <f t="shared" si="107"/>
        <v/>
      </c>
      <c r="CU51" s="54" t="str">
        <f t="shared" si="108"/>
        <v/>
      </c>
      <c r="CV51" s="220">
        <f t="shared" si="109"/>
        <v>0</v>
      </c>
      <c r="CW51" s="54" t="str">
        <f t="shared" si="110"/>
        <v/>
      </c>
      <c r="CX51" s="54" t="str">
        <f t="shared" si="111"/>
        <v/>
      </c>
      <c r="CY51" s="54" t="str">
        <f t="shared" si="112"/>
        <v/>
      </c>
      <c r="CZ51" s="54" t="str">
        <f t="shared" si="113"/>
        <v/>
      </c>
      <c r="DA51" s="54" t="str">
        <f t="shared" si="114"/>
        <v/>
      </c>
      <c r="DB51" s="54" t="str">
        <f t="shared" si="115"/>
        <v/>
      </c>
      <c r="DC51" s="54" t="str">
        <f t="shared" si="116"/>
        <v/>
      </c>
      <c r="DD51" s="54" t="str">
        <f t="shared" si="117"/>
        <v/>
      </c>
      <c r="DE51" s="54" t="str">
        <f t="shared" si="118"/>
        <v/>
      </c>
      <c r="DF51" s="54" t="str">
        <f t="shared" si="119"/>
        <v/>
      </c>
      <c r="DG51" s="54" t="str">
        <f t="shared" si="120"/>
        <v/>
      </c>
      <c r="DH51" s="54" t="str">
        <f t="shared" si="121"/>
        <v/>
      </c>
      <c r="DI51" s="54" t="str">
        <f t="shared" si="122"/>
        <v/>
      </c>
      <c r="DJ51" s="54" t="str">
        <f t="shared" si="123"/>
        <v/>
      </c>
      <c r="DK51" s="54" t="str">
        <f t="shared" si="124"/>
        <v/>
      </c>
      <c r="DL51" s="54" t="str">
        <f t="shared" si="125"/>
        <v/>
      </c>
      <c r="DM51" s="54" t="str">
        <f t="shared" si="126"/>
        <v/>
      </c>
      <c r="DN51" s="54" t="str">
        <f t="shared" si="127"/>
        <v/>
      </c>
      <c r="DO51" s="54" t="str">
        <f t="shared" si="128"/>
        <v/>
      </c>
      <c r="DP51" s="54" t="str">
        <f t="shared" si="129"/>
        <v/>
      </c>
      <c r="DQ51" s="54" t="str">
        <f t="shared" si="130"/>
        <v/>
      </c>
      <c r="DR51" s="54" t="str">
        <f t="shared" si="131"/>
        <v/>
      </c>
      <c r="DS51" s="54" t="str">
        <f t="shared" si="132"/>
        <v/>
      </c>
      <c r="DT51" s="54" t="str">
        <f t="shared" si="133"/>
        <v/>
      </c>
      <c r="DU51" s="54" t="str">
        <f t="shared" si="134"/>
        <v/>
      </c>
      <c r="DV51" s="54" t="str">
        <f t="shared" si="135"/>
        <v/>
      </c>
      <c r="DW51" s="54" t="str">
        <f t="shared" si="136"/>
        <v/>
      </c>
      <c r="DX51" s="54" t="str">
        <f t="shared" si="137"/>
        <v/>
      </c>
      <c r="DY51" s="54" t="str">
        <f t="shared" si="138"/>
        <v/>
      </c>
      <c r="DZ51" s="54" t="str">
        <f t="shared" si="139"/>
        <v/>
      </c>
      <c r="EA51" s="54" t="str">
        <f t="shared" si="140"/>
        <v/>
      </c>
      <c r="EB51" s="54" t="str">
        <f t="shared" si="141"/>
        <v/>
      </c>
      <c r="EC51" s="54" t="str">
        <f t="shared" si="142"/>
        <v/>
      </c>
      <c r="ED51" s="54" t="str">
        <f t="shared" si="143"/>
        <v/>
      </c>
      <c r="EE51" s="54" t="str">
        <f t="shared" si="144"/>
        <v/>
      </c>
      <c r="EF51" s="54" t="str">
        <f t="shared" si="145"/>
        <v/>
      </c>
      <c r="EG51" s="54" t="str">
        <f t="shared" si="146"/>
        <v/>
      </c>
      <c r="EH51" s="54" t="str">
        <f t="shared" si="147"/>
        <v/>
      </c>
      <c r="EI51" s="54" t="str">
        <f t="shared" si="148"/>
        <v/>
      </c>
      <c r="EJ51" s="54" t="str">
        <f t="shared" si="149"/>
        <v/>
      </c>
      <c r="EK51" s="54" t="str">
        <f t="shared" si="150"/>
        <v/>
      </c>
      <c r="EL51" s="54" t="str">
        <f t="shared" si="151"/>
        <v/>
      </c>
      <c r="EM51" s="54" t="str">
        <f t="shared" si="152"/>
        <v/>
      </c>
      <c r="EN51" s="54" t="str">
        <f t="shared" si="153"/>
        <v/>
      </c>
      <c r="EO51" s="54" t="str">
        <f t="shared" si="154"/>
        <v/>
      </c>
      <c r="EP51" s="54" t="str">
        <f t="shared" si="155"/>
        <v/>
      </c>
      <c r="EQ51" s="220" t="str">
        <f t="shared" ca="1" si="156"/>
        <v/>
      </c>
      <c r="ER51" s="220" t="str">
        <f t="shared" ca="1" si="157"/>
        <v/>
      </c>
      <c r="ES51" s="54" t="str">
        <f t="shared" ca="1" si="158"/>
        <v/>
      </c>
      <c r="ET51" s="54" t="str">
        <f t="shared" ca="1" si="159"/>
        <v/>
      </c>
      <c r="EU51" s="54" t="str">
        <f t="shared" ca="1" si="160"/>
        <v/>
      </c>
      <c r="EV51" s="54" t="str">
        <f t="shared" ca="1" si="161"/>
        <v/>
      </c>
      <c r="EW51" s="54" t="str">
        <f t="shared" ca="1" si="162"/>
        <v/>
      </c>
      <c r="EX51" s="54" t="str">
        <f t="shared" ca="1" si="163"/>
        <v/>
      </c>
      <c r="EY51" s="54" t="str">
        <f t="shared" ca="1" si="164"/>
        <v/>
      </c>
      <c r="EZ51" s="54" t="str">
        <f t="shared" ca="1" si="165"/>
        <v/>
      </c>
      <c r="FA51" s="54" t="str">
        <f t="shared" ca="1" si="166"/>
        <v/>
      </c>
      <c r="FB51" s="54" t="str">
        <f t="shared" ca="1" si="167"/>
        <v/>
      </c>
      <c r="FC51" s="54" t="str">
        <f t="shared" ca="1" si="168"/>
        <v/>
      </c>
      <c r="FD51" s="220">
        <f t="shared" si="169"/>
        <v>1</v>
      </c>
      <c r="FE51" s="54" t="str">
        <f t="shared" si="170"/>
        <v/>
      </c>
      <c r="FF51" s="54" t="str">
        <f t="shared" si="171"/>
        <v/>
      </c>
      <c r="FG51" s="54" t="str">
        <f t="shared" si="172"/>
        <v/>
      </c>
      <c r="FH51" s="54" t="str">
        <f t="shared" si="173"/>
        <v/>
      </c>
      <c r="FI51" s="220" t="str">
        <f>IF(B51=0,"",COUNTIF(FD$6:FD51,FD51))</f>
        <v/>
      </c>
      <c r="FJ51" s="54" t="str">
        <f t="shared" si="174"/>
        <v/>
      </c>
      <c r="FK51" s="221" t="str">
        <f t="shared" si="175"/>
        <v/>
      </c>
      <c r="FL51" s="54" t="str">
        <f t="shared" si="176"/>
        <v/>
      </c>
      <c r="FM51" s="54" t="str">
        <f t="shared" si="177"/>
        <v/>
      </c>
      <c r="FN51" s="54" t="str">
        <f t="shared" si="178"/>
        <v/>
      </c>
      <c r="FO51" s="54" t="str">
        <f t="shared" si="179"/>
        <v/>
      </c>
    </row>
    <row r="52" spans="1:171" ht="17.25">
      <c r="A52" s="214">
        <v>47</v>
      </c>
      <c r="B52" s="214">
        <f>COUNTIF('中間シート (2)'!M:M,行政集計シート※記入不要です!A52)</f>
        <v>0</v>
      </c>
      <c r="C52" s="222" t="str">
        <f t="shared" si="186"/>
        <v/>
      </c>
      <c r="D52" s="222" t="str">
        <f t="shared" si="185"/>
        <v/>
      </c>
      <c r="E52" s="222" t="str">
        <f t="shared" si="182"/>
        <v/>
      </c>
      <c r="F52" s="223"/>
      <c r="G52" s="216" t="str">
        <f>IFERROR(VLOOKUP($A52,'中間シート (2)'!$M$6:$AR$65,G$1,FALSE),"")</f>
        <v/>
      </c>
      <c r="H52" s="216" t="str">
        <f>IFERROR(VLOOKUP($A52,'中間シート (2)'!$M$6:$AR$65,H$1,FALSE),"")</f>
        <v/>
      </c>
      <c r="I52" s="216" t="str">
        <f>IFERROR(VLOOKUP($A52,'中間シート (2)'!$M$6:$AR$65,I$1,FALSE),"")</f>
        <v/>
      </c>
      <c r="J52" s="216" t="str">
        <f>IFERROR(VLOOKUP($A52,'中間シート (2)'!$M$6:$AR$65,J$1,FALSE),"")</f>
        <v/>
      </c>
      <c r="K52" s="216" t="str">
        <f>IFERROR(VLOOKUP($A52,'中間シート (2)'!$M$6:$AR$65,K$1,FALSE),"")</f>
        <v/>
      </c>
      <c r="L52" s="216" t="str">
        <f>IFERROR(VLOOKUP($A52,'中間シート (2)'!$M$6:$AR$65,L$1,FALSE),"")</f>
        <v/>
      </c>
      <c r="M52" s="216" t="str">
        <f>IFERROR(VLOOKUP($A52,'中間シート (2)'!$M$6:$AR$65,M$1,FALSE),"")</f>
        <v/>
      </c>
      <c r="N52" s="216" t="str">
        <f>IFERROR(VLOOKUP($A52,'中間シート (2)'!$M$6:$AR$65,N$1,FALSE),"")</f>
        <v/>
      </c>
      <c r="O52" s="216" t="str">
        <f>IFERROR(VLOOKUP($A52,'中間シート (2)'!$M$6:$AR$65,O$1,FALSE),"")</f>
        <v/>
      </c>
      <c r="P52" s="216" t="str">
        <f>IFERROR(VLOOKUP($A52,'中間シート (2)'!$M$6:$AR$65,P$1,FALSE),"")</f>
        <v/>
      </c>
      <c r="Q52" s="216" t="str">
        <f>IFERROR(VLOOKUP($A52,'中間シート (2)'!$M$6:$AR$65,Q$1,FALSE),"")</f>
        <v/>
      </c>
      <c r="R52" s="216" t="str">
        <f>IFERROR(VLOOKUP($A52,'中間シート (2)'!$M$6:$AR$65,R$1,FALSE),"")</f>
        <v/>
      </c>
      <c r="S52" s="216" t="str">
        <f>IFERROR(VLOOKUP($A52,'中間シート (2)'!$M$6:$AR$65,S$1,FALSE),"")</f>
        <v/>
      </c>
      <c r="T52" s="216" t="str">
        <f>IFERROR(VLOOKUP($A52,'中間シート (2)'!$M$6:$AR$65,T$1,FALSE),"")</f>
        <v/>
      </c>
      <c r="U52" s="216" t="str">
        <f>IFERROR(VLOOKUP($A52,'中間シート (2)'!$M$6:$AR$65,U$1,FALSE),"")</f>
        <v/>
      </c>
      <c r="V52" s="216"/>
      <c r="W52" s="216" t="str">
        <f>IFERROR(VLOOKUP($A52,'中間シート (2)'!$M$6:$AR$65,W$1,FALSE),"")</f>
        <v/>
      </c>
      <c r="X52" s="216" t="str">
        <f>IFERROR(VLOOKUP($A52,'中間シート (2)'!$M$6:$AR$65,X$1,FALSE),"")</f>
        <v/>
      </c>
      <c r="Y52" s="216" t="str">
        <f>IFERROR(VLOOKUP($A52,'中間シート (2)'!$M$6:$AR$65,Y$1,FALSE),"")</f>
        <v/>
      </c>
      <c r="Z52" s="216" t="str">
        <f>IFERROR(VLOOKUP($A52,'中間シート (2)'!$M$6:$AR$65,Z$1,FALSE),"")</f>
        <v/>
      </c>
      <c r="AA52" s="216" t="str">
        <f>IFERROR(VLOOKUP($A52,'中間シート (2)'!$M$6:$AR$65,AA$1,FALSE),"")</f>
        <v/>
      </c>
      <c r="AB52" s="216" t="str">
        <f>IFERROR(VLOOKUP($A52,'中間シート (2)'!$M$6:$AR$65,AB$1,FALSE),"")</f>
        <v/>
      </c>
      <c r="AC52" s="216" t="str">
        <f>IFERROR(VLOOKUP($A52,'中間シート (2)'!$M$6:$AR$65,AC$1,FALSE),"")</f>
        <v/>
      </c>
      <c r="AD52" s="216" t="str">
        <f>IFERROR(VLOOKUP($A52,'中間シート (2)'!$M$6:$AR$65,AD$1,FALSE),"")</f>
        <v/>
      </c>
      <c r="AE52" s="216"/>
      <c r="AF52" s="216"/>
      <c r="AG52" s="216"/>
      <c r="AH52" s="228" t="str">
        <f>IFERROR(VLOOKUP($A52,'中間シート (2)'!$M$6:$BC$67,AH$1,FALSE),"")</f>
        <v/>
      </c>
      <c r="AI52" s="228" t="str">
        <f>IFERROR(VLOOKUP($A52,'中間シート (2)'!$M$6:$BC$67,AI$1,FALSE),"")</f>
        <v/>
      </c>
      <c r="AJ52" s="228" t="str">
        <f>IFERROR(VLOOKUP($A52,'中間シート (2)'!$M$6:$BC$67,AJ$1,FALSE),"")</f>
        <v/>
      </c>
      <c r="AK52" s="228" t="str">
        <f>IFERROR(VLOOKUP($A52,'中間シート (2)'!$M$6:$BC$67,AK$1,FALSE),"")</f>
        <v/>
      </c>
      <c r="AL52" s="228" t="str">
        <f>IFERROR(VLOOKUP($A52,'中間シート (2)'!$M$6:$BC$67,AL$1,FALSE),"")</f>
        <v/>
      </c>
      <c r="AM52" s="228" t="str">
        <f>IFERROR(VLOOKUP($A52,'中間シート (2)'!$M$6:$BC$67,AM$1,FALSE),"")</f>
        <v/>
      </c>
      <c r="AN52" s="228" t="str">
        <f>IFERROR(VLOOKUP($A52,'中間シート (2)'!$M$6:$BC$67,AN$1,FALSE),"")</f>
        <v/>
      </c>
      <c r="AO52" s="228" t="str">
        <f>IFERROR(VLOOKUP($A52,'中間シート (2)'!$M$6:$BC$67,AO$1,FALSE),"")</f>
        <v/>
      </c>
      <c r="AR52" s="217"/>
      <c r="AS52" s="217"/>
      <c r="AT52" s="217"/>
      <c r="AU52" s="54">
        <f t="shared" si="183"/>
        <v>41</v>
      </c>
      <c r="AV52" s="54">
        <f t="shared" si="184"/>
        <v>41</v>
      </c>
      <c r="AW52" s="54" t="str">
        <f t="shared" si="59"/>
        <v/>
      </c>
      <c r="AX52" s="54" t="str">
        <f t="shared" si="60"/>
        <v/>
      </c>
      <c r="AY52" s="54" t="str">
        <f t="shared" si="61"/>
        <v/>
      </c>
      <c r="AZ52" s="54" t="str">
        <f t="shared" si="62"/>
        <v/>
      </c>
      <c r="BA52" s="54" t="str">
        <f t="shared" si="63"/>
        <v/>
      </c>
      <c r="BB52" s="54" t="str">
        <f ca="1">IF(AB52="","",IF(COUNTIF(エラー23シート!$G$5:$G$79, OFFSET(I52,IF(H52="",0,-H52+1),0)*100+OFFSET(X52,IF(H52="",0,-H52+1),0)*10+AB52)&gt;0,23,""))</f>
        <v/>
      </c>
      <c r="BC52" s="54" t="str">
        <f t="shared" si="64"/>
        <v/>
      </c>
      <c r="BD52" s="54" t="str">
        <f t="shared" si="65"/>
        <v/>
      </c>
      <c r="BE52" s="54" t="str">
        <f t="shared" si="66"/>
        <v/>
      </c>
      <c r="BF52" s="54" t="str">
        <f t="shared" si="67"/>
        <v/>
      </c>
      <c r="BG52" s="54" t="str">
        <f t="shared" si="68"/>
        <v/>
      </c>
      <c r="BH52" s="54" t="str">
        <f t="shared" si="69"/>
        <v/>
      </c>
      <c r="BI52" s="54" t="str">
        <f t="shared" si="70"/>
        <v/>
      </c>
      <c r="BJ52" s="54" t="str">
        <f t="shared" si="71"/>
        <v/>
      </c>
      <c r="BK52" s="54" t="str">
        <f t="shared" si="72"/>
        <v/>
      </c>
      <c r="BL52" s="54" t="str">
        <f t="shared" si="73"/>
        <v/>
      </c>
      <c r="BM52" s="54" t="str">
        <f t="shared" si="74"/>
        <v/>
      </c>
      <c r="BN52" s="54" t="str">
        <f t="shared" si="75"/>
        <v/>
      </c>
      <c r="BO52" s="54" t="str">
        <f t="shared" si="76"/>
        <v/>
      </c>
      <c r="BP52" s="54" t="str">
        <f t="shared" si="77"/>
        <v/>
      </c>
      <c r="BQ52" s="54" t="str">
        <f t="shared" si="78"/>
        <v/>
      </c>
      <c r="BR52" s="54" t="str">
        <f t="shared" si="79"/>
        <v/>
      </c>
      <c r="BS52" s="218" t="str">
        <f t="shared" si="80"/>
        <v/>
      </c>
      <c r="BT52" s="54" t="str">
        <f t="shared" si="81"/>
        <v/>
      </c>
      <c r="BU52" s="54" t="str">
        <f t="shared" si="82"/>
        <v/>
      </c>
      <c r="BV52" s="54" t="str">
        <f t="shared" si="83"/>
        <v/>
      </c>
      <c r="BW52" s="54" t="str">
        <f t="shared" si="84"/>
        <v/>
      </c>
      <c r="BX52" s="54" t="str">
        <f t="shared" si="85"/>
        <v/>
      </c>
      <c r="BY52" s="54" t="str">
        <f t="shared" si="86"/>
        <v/>
      </c>
      <c r="BZ52" s="54" t="str">
        <f t="shared" si="87"/>
        <v/>
      </c>
      <c r="CA52" s="54" t="str">
        <f t="shared" si="88"/>
        <v/>
      </c>
      <c r="CB52" s="54" t="str">
        <f t="shared" si="89"/>
        <v/>
      </c>
      <c r="CC52" s="54" t="str">
        <f t="shared" si="90"/>
        <v/>
      </c>
      <c r="CD52" s="54" t="str">
        <f t="shared" si="91"/>
        <v/>
      </c>
      <c r="CE52" s="54" t="str">
        <f t="shared" si="92"/>
        <v/>
      </c>
      <c r="CF52" s="54" t="str">
        <f t="shared" si="93"/>
        <v/>
      </c>
      <c r="CG52" s="54" t="str">
        <f t="shared" si="94"/>
        <v/>
      </c>
      <c r="CH52" s="54" t="str">
        <f t="shared" si="95"/>
        <v/>
      </c>
      <c r="CI52" s="54" t="str">
        <f t="shared" si="96"/>
        <v/>
      </c>
      <c r="CJ52" s="54" t="str">
        <f t="shared" si="97"/>
        <v/>
      </c>
      <c r="CK52" s="54" t="str">
        <f t="shared" si="98"/>
        <v/>
      </c>
      <c r="CL52" s="219" t="str">
        <f t="shared" si="99"/>
        <v/>
      </c>
      <c r="CM52" s="54" t="str">
        <f t="shared" si="100"/>
        <v/>
      </c>
      <c r="CN52" s="54" t="str">
        <f t="shared" si="101"/>
        <v/>
      </c>
      <c r="CO52" s="54" t="str">
        <f t="shared" si="102"/>
        <v/>
      </c>
      <c r="CP52" s="54" t="str">
        <f t="shared" si="103"/>
        <v/>
      </c>
      <c r="CQ52" s="54" t="str">
        <f t="shared" si="104"/>
        <v/>
      </c>
      <c r="CR52" s="54" t="str">
        <f t="shared" si="105"/>
        <v/>
      </c>
      <c r="CS52" s="54" t="str">
        <f t="shared" si="106"/>
        <v/>
      </c>
      <c r="CT52" s="54" t="str">
        <f t="shared" si="107"/>
        <v/>
      </c>
      <c r="CU52" s="54" t="str">
        <f t="shared" si="108"/>
        <v/>
      </c>
      <c r="CV52" s="220">
        <f t="shared" si="109"/>
        <v>0</v>
      </c>
      <c r="CW52" s="54" t="str">
        <f t="shared" si="110"/>
        <v/>
      </c>
      <c r="CX52" s="54" t="str">
        <f t="shared" si="111"/>
        <v/>
      </c>
      <c r="CY52" s="54" t="str">
        <f t="shared" si="112"/>
        <v/>
      </c>
      <c r="CZ52" s="54" t="str">
        <f t="shared" si="113"/>
        <v/>
      </c>
      <c r="DA52" s="54" t="str">
        <f t="shared" si="114"/>
        <v/>
      </c>
      <c r="DB52" s="54" t="str">
        <f t="shared" si="115"/>
        <v/>
      </c>
      <c r="DC52" s="54" t="str">
        <f t="shared" si="116"/>
        <v/>
      </c>
      <c r="DD52" s="54" t="str">
        <f t="shared" si="117"/>
        <v/>
      </c>
      <c r="DE52" s="54" t="str">
        <f t="shared" si="118"/>
        <v/>
      </c>
      <c r="DF52" s="54" t="str">
        <f t="shared" si="119"/>
        <v/>
      </c>
      <c r="DG52" s="54" t="str">
        <f t="shared" si="120"/>
        <v/>
      </c>
      <c r="DH52" s="54" t="str">
        <f t="shared" si="121"/>
        <v/>
      </c>
      <c r="DI52" s="54" t="str">
        <f t="shared" si="122"/>
        <v/>
      </c>
      <c r="DJ52" s="54" t="str">
        <f t="shared" si="123"/>
        <v/>
      </c>
      <c r="DK52" s="54" t="str">
        <f t="shared" si="124"/>
        <v/>
      </c>
      <c r="DL52" s="54" t="str">
        <f t="shared" si="125"/>
        <v/>
      </c>
      <c r="DM52" s="54" t="str">
        <f t="shared" si="126"/>
        <v/>
      </c>
      <c r="DN52" s="54" t="str">
        <f t="shared" si="127"/>
        <v/>
      </c>
      <c r="DO52" s="54" t="str">
        <f t="shared" si="128"/>
        <v/>
      </c>
      <c r="DP52" s="54" t="str">
        <f t="shared" si="129"/>
        <v/>
      </c>
      <c r="DQ52" s="54" t="str">
        <f t="shared" si="130"/>
        <v/>
      </c>
      <c r="DR52" s="54" t="str">
        <f t="shared" si="131"/>
        <v/>
      </c>
      <c r="DS52" s="54" t="str">
        <f t="shared" si="132"/>
        <v/>
      </c>
      <c r="DT52" s="54" t="str">
        <f t="shared" si="133"/>
        <v/>
      </c>
      <c r="DU52" s="54" t="str">
        <f t="shared" si="134"/>
        <v/>
      </c>
      <c r="DV52" s="54" t="str">
        <f t="shared" si="135"/>
        <v/>
      </c>
      <c r="DW52" s="54" t="str">
        <f t="shared" si="136"/>
        <v/>
      </c>
      <c r="DX52" s="54" t="str">
        <f t="shared" si="137"/>
        <v/>
      </c>
      <c r="DY52" s="54" t="str">
        <f t="shared" si="138"/>
        <v/>
      </c>
      <c r="DZ52" s="54" t="str">
        <f t="shared" si="139"/>
        <v/>
      </c>
      <c r="EA52" s="54" t="str">
        <f t="shared" si="140"/>
        <v/>
      </c>
      <c r="EB52" s="54" t="str">
        <f t="shared" si="141"/>
        <v/>
      </c>
      <c r="EC52" s="54" t="str">
        <f t="shared" si="142"/>
        <v/>
      </c>
      <c r="ED52" s="54" t="str">
        <f t="shared" si="143"/>
        <v/>
      </c>
      <c r="EE52" s="54" t="str">
        <f t="shared" si="144"/>
        <v/>
      </c>
      <c r="EF52" s="54" t="str">
        <f t="shared" si="145"/>
        <v/>
      </c>
      <c r="EG52" s="54" t="str">
        <f t="shared" si="146"/>
        <v/>
      </c>
      <c r="EH52" s="54" t="str">
        <f t="shared" si="147"/>
        <v/>
      </c>
      <c r="EI52" s="54" t="str">
        <f t="shared" si="148"/>
        <v/>
      </c>
      <c r="EJ52" s="54" t="str">
        <f t="shared" si="149"/>
        <v/>
      </c>
      <c r="EK52" s="54" t="str">
        <f t="shared" si="150"/>
        <v/>
      </c>
      <c r="EL52" s="54" t="str">
        <f t="shared" si="151"/>
        <v/>
      </c>
      <c r="EM52" s="54" t="str">
        <f t="shared" si="152"/>
        <v/>
      </c>
      <c r="EN52" s="54" t="str">
        <f t="shared" si="153"/>
        <v/>
      </c>
      <c r="EO52" s="54" t="str">
        <f t="shared" si="154"/>
        <v/>
      </c>
      <c r="EP52" s="54" t="str">
        <f t="shared" si="155"/>
        <v/>
      </c>
      <c r="EQ52" s="220" t="str">
        <f t="shared" ca="1" si="156"/>
        <v/>
      </c>
      <c r="ER52" s="220" t="str">
        <f t="shared" ca="1" si="157"/>
        <v/>
      </c>
      <c r="ES52" s="54" t="str">
        <f t="shared" ca="1" si="158"/>
        <v/>
      </c>
      <c r="ET52" s="54" t="str">
        <f t="shared" ca="1" si="159"/>
        <v/>
      </c>
      <c r="EU52" s="54" t="str">
        <f t="shared" ca="1" si="160"/>
        <v/>
      </c>
      <c r="EV52" s="54" t="str">
        <f t="shared" ca="1" si="161"/>
        <v/>
      </c>
      <c r="EW52" s="54" t="str">
        <f t="shared" ca="1" si="162"/>
        <v/>
      </c>
      <c r="EX52" s="54" t="str">
        <f t="shared" ca="1" si="163"/>
        <v/>
      </c>
      <c r="EY52" s="54" t="str">
        <f t="shared" ca="1" si="164"/>
        <v/>
      </c>
      <c r="EZ52" s="54" t="str">
        <f t="shared" ca="1" si="165"/>
        <v/>
      </c>
      <c r="FA52" s="54" t="str">
        <f t="shared" ca="1" si="166"/>
        <v/>
      </c>
      <c r="FB52" s="54" t="str">
        <f t="shared" ca="1" si="167"/>
        <v/>
      </c>
      <c r="FC52" s="54" t="str">
        <f t="shared" ca="1" si="168"/>
        <v/>
      </c>
      <c r="FD52" s="220">
        <f t="shared" si="169"/>
        <v>1</v>
      </c>
      <c r="FE52" s="54" t="str">
        <f t="shared" si="170"/>
        <v/>
      </c>
      <c r="FF52" s="54" t="str">
        <f t="shared" si="171"/>
        <v/>
      </c>
      <c r="FG52" s="54" t="str">
        <f t="shared" si="172"/>
        <v/>
      </c>
      <c r="FH52" s="54" t="str">
        <f t="shared" si="173"/>
        <v/>
      </c>
      <c r="FI52" s="220" t="str">
        <f>IF(B52=0,"",COUNTIF(FD$6:FD52,FD52))</f>
        <v/>
      </c>
      <c r="FJ52" s="54" t="str">
        <f t="shared" si="174"/>
        <v/>
      </c>
      <c r="FK52" s="221" t="str">
        <f t="shared" si="175"/>
        <v/>
      </c>
      <c r="FL52" s="54" t="str">
        <f t="shared" si="176"/>
        <v/>
      </c>
      <c r="FM52" s="54" t="str">
        <f t="shared" si="177"/>
        <v/>
      </c>
      <c r="FN52" s="54" t="str">
        <f t="shared" si="178"/>
        <v/>
      </c>
      <c r="FO52" s="54" t="str">
        <f t="shared" si="179"/>
        <v/>
      </c>
    </row>
    <row r="53" spans="1:171" ht="17.25">
      <c r="A53" s="214">
        <v>48</v>
      </c>
      <c r="B53" s="214">
        <f>COUNTIF('中間シート (2)'!M:M,行政集計シート※記入不要です!A53)</f>
        <v>0</v>
      </c>
      <c r="C53" s="222" t="str">
        <f t="shared" si="186"/>
        <v/>
      </c>
      <c r="D53" s="222" t="str">
        <f t="shared" si="185"/>
        <v/>
      </c>
      <c r="E53" s="222" t="str">
        <f t="shared" si="182"/>
        <v/>
      </c>
      <c r="F53" s="223"/>
      <c r="G53" s="216" t="str">
        <f>IFERROR(VLOOKUP($A53,'中間シート (2)'!$M$6:$AR$65,G$1,FALSE),"")</f>
        <v/>
      </c>
      <c r="H53" s="216" t="str">
        <f>IFERROR(VLOOKUP($A53,'中間シート (2)'!$M$6:$AR$65,H$1,FALSE),"")</f>
        <v/>
      </c>
      <c r="I53" s="216" t="str">
        <f>IFERROR(VLOOKUP($A53,'中間シート (2)'!$M$6:$AR$65,I$1,FALSE),"")</f>
        <v/>
      </c>
      <c r="J53" s="216" t="str">
        <f>IFERROR(VLOOKUP($A53,'中間シート (2)'!$M$6:$AR$65,J$1,FALSE),"")</f>
        <v/>
      </c>
      <c r="K53" s="216" t="str">
        <f>IFERROR(VLOOKUP($A53,'中間シート (2)'!$M$6:$AR$65,K$1,FALSE),"")</f>
        <v/>
      </c>
      <c r="L53" s="216" t="str">
        <f>IFERROR(VLOOKUP($A53,'中間シート (2)'!$M$6:$AR$65,L$1,FALSE),"")</f>
        <v/>
      </c>
      <c r="M53" s="216" t="str">
        <f>IFERROR(VLOOKUP($A53,'中間シート (2)'!$M$6:$AR$65,M$1,FALSE),"")</f>
        <v/>
      </c>
      <c r="N53" s="216" t="str">
        <f>IFERROR(VLOOKUP($A53,'中間シート (2)'!$M$6:$AR$65,N$1,FALSE),"")</f>
        <v/>
      </c>
      <c r="O53" s="216" t="str">
        <f>IFERROR(VLOOKUP($A53,'中間シート (2)'!$M$6:$AR$65,O$1,FALSE),"")</f>
        <v/>
      </c>
      <c r="P53" s="216" t="str">
        <f>IFERROR(VLOOKUP($A53,'中間シート (2)'!$M$6:$AR$65,P$1,FALSE),"")</f>
        <v/>
      </c>
      <c r="Q53" s="216" t="str">
        <f>IFERROR(VLOOKUP($A53,'中間シート (2)'!$M$6:$AR$65,Q$1,FALSE),"")</f>
        <v/>
      </c>
      <c r="R53" s="216" t="str">
        <f>IFERROR(VLOOKUP($A53,'中間シート (2)'!$M$6:$AR$65,R$1,FALSE),"")</f>
        <v/>
      </c>
      <c r="S53" s="216" t="str">
        <f>IFERROR(VLOOKUP($A53,'中間シート (2)'!$M$6:$AR$65,S$1,FALSE),"")</f>
        <v/>
      </c>
      <c r="T53" s="216" t="str">
        <f>IFERROR(VLOOKUP($A53,'中間シート (2)'!$M$6:$AR$65,T$1,FALSE),"")</f>
        <v/>
      </c>
      <c r="U53" s="216" t="str">
        <f>IFERROR(VLOOKUP($A53,'中間シート (2)'!$M$6:$AR$65,U$1,FALSE),"")</f>
        <v/>
      </c>
      <c r="V53" s="216"/>
      <c r="W53" s="216" t="str">
        <f>IFERROR(VLOOKUP($A53,'中間シート (2)'!$M$6:$AR$65,W$1,FALSE),"")</f>
        <v/>
      </c>
      <c r="X53" s="216" t="str">
        <f>IFERROR(VLOOKUP($A53,'中間シート (2)'!$M$6:$AR$65,X$1,FALSE),"")</f>
        <v/>
      </c>
      <c r="Y53" s="216" t="str">
        <f>IFERROR(VLOOKUP($A53,'中間シート (2)'!$M$6:$AR$65,Y$1,FALSE),"")</f>
        <v/>
      </c>
      <c r="Z53" s="216" t="str">
        <f>IFERROR(VLOOKUP($A53,'中間シート (2)'!$M$6:$AR$65,Z$1,FALSE),"")</f>
        <v/>
      </c>
      <c r="AA53" s="216" t="str">
        <f>IFERROR(VLOOKUP($A53,'中間シート (2)'!$M$6:$AR$65,AA$1,FALSE),"")</f>
        <v/>
      </c>
      <c r="AB53" s="216" t="str">
        <f>IFERROR(VLOOKUP($A53,'中間シート (2)'!$M$6:$AR$65,AB$1,FALSE),"")</f>
        <v/>
      </c>
      <c r="AC53" s="216" t="str">
        <f>IFERROR(VLOOKUP($A53,'中間シート (2)'!$M$6:$AR$65,AC$1,FALSE),"")</f>
        <v/>
      </c>
      <c r="AD53" s="216" t="str">
        <f>IFERROR(VLOOKUP($A53,'中間シート (2)'!$M$6:$AR$65,AD$1,FALSE),"")</f>
        <v/>
      </c>
      <c r="AE53" s="216"/>
      <c r="AF53" s="216"/>
      <c r="AG53" s="216"/>
      <c r="AH53" s="228" t="str">
        <f>IFERROR(VLOOKUP($A53,'中間シート (2)'!$M$6:$BC$67,AH$1,FALSE),"")</f>
        <v/>
      </c>
      <c r="AI53" s="228" t="str">
        <f>IFERROR(VLOOKUP($A53,'中間シート (2)'!$M$6:$BC$67,AI$1,FALSE),"")</f>
        <v/>
      </c>
      <c r="AJ53" s="228" t="str">
        <f>IFERROR(VLOOKUP($A53,'中間シート (2)'!$M$6:$BC$67,AJ$1,FALSE),"")</f>
        <v/>
      </c>
      <c r="AK53" s="228" t="str">
        <f>IFERROR(VLOOKUP($A53,'中間シート (2)'!$M$6:$BC$67,AK$1,FALSE),"")</f>
        <v/>
      </c>
      <c r="AL53" s="228" t="str">
        <f>IFERROR(VLOOKUP($A53,'中間シート (2)'!$M$6:$BC$67,AL$1,FALSE),"")</f>
        <v/>
      </c>
      <c r="AM53" s="228" t="str">
        <f>IFERROR(VLOOKUP($A53,'中間シート (2)'!$M$6:$BC$67,AM$1,FALSE),"")</f>
        <v/>
      </c>
      <c r="AN53" s="228" t="str">
        <f>IFERROR(VLOOKUP($A53,'中間シート (2)'!$M$6:$BC$67,AN$1,FALSE),"")</f>
        <v/>
      </c>
      <c r="AO53" s="228" t="str">
        <f>IFERROR(VLOOKUP($A53,'中間シート (2)'!$M$6:$BC$67,AO$1,FALSE),"")</f>
        <v/>
      </c>
      <c r="AR53" s="217"/>
      <c r="AS53" s="217"/>
      <c r="AT53" s="217"/>
      <c r="AU53" s="54">
        <f t="shared" si="183"/>
        <v>41</v>
      </c>
      <c r="AV53" s="54">
        <f t="shared" si="184"/>
        <v>41</v>
      </c>
      <c r="AW53" s="54" t="str">
        <f t="shared" si="59"/>
        <v/>
      </c>
      <c r="AX53" s="54" t="str">
        <f t="shared" si="60"/>
        <v/>
      </c>
      <c r="AY53" s="54" t="str">
        <f t="shared" si="61"/>
        <v/>
      </c>
      <c r="AZ53" s="54" t="str">
        <f t="shared" si="62"/>
        <v/>
      </c>
      <c r="BA53" s="54" t="str">
        <f t="shared" si="63"/>
        <v/>
      </c>
      <c r="BB53" s="54" t="str">
        <f ca="1">IF(AB53="","",IF(COUNTIF(エラー23シート!$G$5:$G$79, OFFSET(I53,IF(H53="",0,-H53+1),0)*100+OFFSET(X53,IF(H53="",0,-H53+1),0)*10+AB53)&gt;0,23,""))</f>
        <v/>
      </c>
      <c r="BC53" s="54" t="str">
        <f t="shared" si="64"/>
        <v/>
      </c>
      <c r="BD53" s="54" t="str">
        <f t="shared" si="65"/>
        <v/>
      </c>
      <c r="BE53" s="54" t="str">
        <f t="shared" si="66"/>
        <v/>
      </c>
      <c r="BF53" s="54" t="str">
        <f t="shared" si="67"/>
        <v/>
      </c>
      <c r="BG53" s="54" t="str">
        <f t="shared" si="68"/>
        <v/>
      </c>
      <c r="BH53" s="54" t="str">
        <f t="shared" si="69"/>
        <v/>
      </c>
      <c r="BI53" s="54" t="str">
        <f t="shared" si="70"/>
        <v/>
      </c>
      <c r="BJ53" s="54" t="str">
        <f t="shared" si="71"/>
        <v/>
      </c>
      <c r="BK53" s="54" t="str">
        <f t="shared" si="72"/>
        <v/>
      </c>
      <c r="BL53" s="54" t="str">
        <f t="shared" si="73"/>
        <v/>
      </c>
      <c r="BM53" s="54" t="str">
        <f t="shared" si="74"/>
        <v/>
      </c>
      <c r="BN53" s="54" t="str">
        <f t="shared" si="75"/>
        <v/>
      </c>
      <c r="BO53" s="54" t="str">
        <f t="shared" si="76"/>
        <v/>
      </c>
      <c r="BP53" s="54" t="str">
        <f t="shared" si="77"/>
        <v/>
      </c>
      <c r="BQ53" s="54" t="str">
        <f t="shared" si="78"/>
        <v/>
      </c>
      <c r="BR53" s="54" t="str">
        <f t="shared" si="79"/>
        <v/>
      </c>
      <c r="BS53" s="218" t="str">
        <f t="shared" si="80"/>
        <v/>
      </c>
      <c r="BT53" s="54" t="str">
        <f t="shared" si="81"/>
        <v/>
      </c>
      <c r="BU53" s="54" t="str">
        <f t="shared" si="82"/>
        <v/>
      </c>
      <c r="BV53" s="54" t="str">
        <f t="shared" si="83"/>
        <v/>
      </c>
      <c r="BW53" s="54" t="str">
        <f t="shared" si="84"/>
        <v/>
      </c>
      <c r="BX53" s="54" t="str">
        <f t="shared" si="85"/>
        <v/>
      </c>
      <c r="BY53" s="54" t="str">
        <f t="shared" si="86"/>
        <v/>
      </c>
      <c r="BZ53" s="54" t="str">
        <f t="shared" si="87"/>
        <v/>
      </c>
      <c r="CA53" s="54" t="str">
        <f t="shared" si="88"/>
        <v/>
      </c>
      <c r="CB53" s="54" t="str">
        <f t="shared" si="89"/>
        <v/>
      </c>
      <c r="CC53" s="54" t="str">
        <f t="shared" si="90"/>
        <v/>
      </c>
      <c r="CD53" s="54" t="str">
        <f t="shared" si="91"/>
        <v/>
      </c>
      <c r="CE53" s="54" t="str">
        <f t="shared" si="92"/>
        <v/>
      </c>
      <c r="CF53" s="54" t="str">
        <f t="shared" si="93"/>
        <v/>
      </c>
      <c r="CG53" s="54" t="str">
        <f t="shared" si="94"/>
        <v/>
      </c>
      <c r="CH53" s="54" t="str">
        <f t="shared" si="95"/>
        <v/>
      </c>
      <c r="CI53" s="54" t="str">
        <f t="shared" si="96"/>
        <v/>
      </c>
      <c r="CJ53" s="54" t="str">
        <f t="shared" si="97"/>
        <v/>
      </c>
      <c r="CK53" s="54" t="str">
        <f t="shared" si="98"/>
        <v/>
      </c>
      <c r="CL53" s="219" t="str">
        <f t="shared" si="99"/>
        <v/>
      </c>
      <c r="CM53" s="54" t="str">
        <f t="shared" si="100"/>
        <v/>
      </c>
      <c r="CN53" s="54" t="str">
        <f t="shared" si="101"/>
        <v/>
      </c>
      <c r="CO53" s="54" t="str">
        <f t="shared" si="102"/>
        <v/>
      </c>
      <c r="CP53" s="54" t="str">
        <f t="shared" si="103"/>
        <v/>
      </c>
      <c r="CQ53" s="54" t="str">
        <f t="shared" si="104"/>
        <v/>
      </c>
      <c r="CR53" s="54" t="str">
        <f t="shared" si="105"/>
        <v/>
      </c>
      <c r="CS53" s="54" t="str">
        <f t="shared" si="106"/>
        <v/>
      </c>
      <c r="CT53" s="54" t="str">
        <f t="shared" si="107"/>
        <v/>
      </c>
      <c r="CU53" s="54" t="str">
        <f t="shared" si="108"/>
        <v/>
      </c>
      <c r="CV53" s="220">
        <f t="shared" si="109"/>
        <v>0</v>
      </c>
      <c r="CW53" s="54" t="str">
        <f t="shared" si="110"/>
        <v/>
      </c>
      <c r="CX53" s="54" t="str">
        <f t="shared" si="111"/>
        <v/>
      </c>
      <c r="CY53" s="54" t="str">
        <f t="shared" si="112"/>
        <v/>
      </c>
      <c r="CZ53" s="54" t="str">
        <f t="shared" si="113"/>
        <v/>
      </c>
      <c r="DA53" s="54" t="str">
        <f t="shared" si="114"/>
        <v/>
      </c>
      <c r="DB53" s="54" t="str">
        <f t="shared" si="115"/>
        <v/>
      </c>
      <c r="DC53" s="54" t="str">
        <f t="shared" si="116"/>
        <v/>
      </c>
      <c r="DD53" s="54" t="str">
        <f t="shared" si="117"/>
        <v/>
      </c>
      <c r="DE53" s="54" t="str">
        <f t="shared" si="118"/>
        <v/>
      </c>
      <c r="DF53" s="54" t="str">
        <f t="shared" si="119"/>
        <v/>
      </c>
      <c r="DG53" s="54" t="str">
        <f t="shared" si="120"/>
        <v/>
      </c>
      <c r="DH53" s="54" t="str">
        <f t="shared" si="121"/>
        <v/>
      </c>
      <c r="DI53" s="54" t="str">
        <f t="shared" si="122"/>
        <v/>
      </c>
      <c r="DJ53" s="54" t="str">
        <f t="shared" si="123"/>
        <v/>
      </c>
      <c r="DK53" s="54" t="str">
        <f t="shared" si="124"/>
        <v/>
      </c>
      <c r="DL53" s="54" t="str">
        <f t="shared" si="125"/>
        <v/>
      </c>
      <c r="DM53" s="54" t="str">
        <f t="shared" si="126"/>
        <v/>
      </c>
      <c r="DN53" s="54" t="str">
        <f t="shared" si="127"/>
        <v/>
      </c>
      <c r="DO53" s="54" t="str">
        <f t="shared" si="128"/>
        <v/>
      </c>
      <c r="DP53" s="54" t="str">
        <f t="shared" si="129"/>
        <v/>
      </c>
      <c r="DQ53" s="54" t="str">
        <f t="shared" si="130"/>
        <v/>
      </c>
      <c r="DR53" s="54" t="str">
        <f t="shared" si="131"/>
        <v/>
      </c>
      <c r="DS53" s="54" t="str">
        <f t="shared" si="132"/>
        <v/>
      </c>
      <c r="DT53" s="54" t="str">
        <f t="shared" si="133"/>
        <v/>
      </c>
      <c r="DU53" s="54" t="str">
        <f t="shared" si="134"/>
        <v/>
      </c>
      <c r="DV53" s="54" t="str">
        <f t="shared" si="135"/>
        <v/>
      </c>
      <c r="DW53" s="54" t="str">
        <f t="shared" si="136"/>
        <v/>
      </c>
      <c r="DX53" s="54" t="str">
        <f t="shared" si="137"/>
        <v/>
      </c>
      <c r="DY53" s="54" t="str">
        <f t="shared" si="138"/>
        <v/>
      </c>
      <c r="DZ53" s="54" t="str">
        <f t="shared" si="139"/>
        <v/>
      </c>
      <c r="EA53" s="54" t="str">
        <f t="shared" si="140"/>
        <v/>
      </c>
      <c r="EB53" s="54" t="str">
        <f t="shared" si="141"/>
        <v/>
      </c>
      <c r="EC53" s="54" t="str">
        <f t="shared" si="142"/>
        <v/>
      </c>
      <c r="ED53" s="54" t="str">
        <f t="shared" si="143"/>
        <v/>
      </c>
      <c r="EE53" s="54" t="str">
        <f t="shared" si="144"/>
        <v/>
      </c>
      <c r="EF53" s="54" t="str">
        <f t="shared" si="145"/>
        <v/>
      </c>
      <c r="EG53" s="54" t="str">
        <f t="shared" si="146"/>
        <v/>
      </c>
      <c r="EH53" s="54" t="str">
        <f t="shared" si="147"/>
        <v/>
      </c>
      <c r="EI53" s="54" t="str">
        <f t="shared" si="148"/>
        <v/>
      </c>
      <c r="EJ53" s="54" t="str">
        <f t="shared" si="149"/>
        <v/>
      </c>
      <c r="EK53" s="54" t="str">
        <f t="shared" si="150"/>
        <v/>
      </c>
      <c r="EL53" s="54" t="str">
        <f t="shared" si="151"/>
        <v/>
      </c>
      <c r="EM53" s="54" t="str">
        <f t="shared" si="152"/>
        <v/>
      </c>
      <c r="EN53" s="54" t="str">
        <f t="shared" si="153"/>
        <v/>
      </c>
      <c r="EO53" s="54" t="str">
        <f t="shared" si="154"/>
        <v/>
      </c>
      <c r="EP53" s="54" t="str">
        <f t="shared" si="155"/>
        <v/>
      </c>
      <c r="EQ53" s="220" t="str">
        <f t="shared" ca="1" si="156"/>
        <v/>
      </c>
      <c r="ER53" s="220" t="str">
        <f t="shared" ca="1" si="157"/>
        <v/>
      </c>
      <c r="ES53" s="54" t="str">
        <f t="shared" ca="1" si="158"/>
        <v/>
      </c>
      <c r="ET53" s="54" t="str">
        <f t="shared" ca="1" si="159"/>
        <v/>
      </c>
      <c r="EU53" s="54" t="str">
        <f t="shared" ca="1" si="160"/>
        <v/>
      </c>
      <c r="EV53" s="54" t="str">
        <f t="shared" ca="1" si="161"/>
        <v/>
      </c>
      <c r="EW53" s="54" t="str">
        <f t="shared" ca="1" si="162"/>
        <v/>
      </c>
      <c r="EX53" s="54" t="str">
        <f t="shared" ca="1" si="163"/>
        <v/>
      </c>
      <c r="EY53" s="54" t="str">
        <f t="shared" ca="1" si="164"/>
        <v/>
      </c>
      <c r="EZ53" s="54" t="str">
        <f t="shared" ca="1" si="165"/>
        <v/>
      </c>
      <c r="FA53" s="54" t="str">
        <f t="shared" ca="1" si="166"/>
        <v/>
      </c>
      <c r="FB53" s="54" t="str">
        <f t="shared" ca="1" si="167"/>
        <v/>
      </c>
      <c r="FC53" s="54" t="str">
        <f t="shared" ca="1" si="168"/>
        <v/>
      </c>
      <c r="FD53" s="220">
        <f t="shared" si="169"/>
        <v>1</v>
      </c>
      <c r="FE53" s="54" t="str">
        <f t="shared" si="170"/>
        <v/>
      </c>
      <c r="FF53" s="54" t="str">
        <f t="shared" si="171"/>
        <v/>
      </c>
      <c r="FG53" s="54" t="str">
        <f t="shared" si="172"/>
        <v/>
      </c>
      <c r="FH53" s="54" t="str">
        <f t="shared" si="173"/>
        <v/>
      </c>
      <c r="FI53" s="220" t="str">
        <f>IF(B53=0,"",COUNTIF(FD$6:FD53,FD53))</f>
        <v/>
      </c>
      <c r="FJ53" s="54" t="str">
        <f t="shared" si="174"/>
        <v/>
      </c>
      <c r="FK53" s="221" t="str">
        <f t="shared" si="175"/>
        <v/>
      </c>
      <c r="FL53" s="54" t="str">
        <f t="shared" si="176"/>
        <v/>
      </c>
      <c r="FM53" s="54" t="str">
        <f t="shared" si="177"/>
        <v/>
      </c>
      <c r="FN53" s="54" t="str">
        <f t="shared" si="178"/>
        <v/>
      </c>
      <c r="FO53" s="54" t="str">
        <f t="shared" si="179"/>
        <v/>
      </c>
    </row>
    <row r="54" spans="1:171" ht="17.25">
      <c r="A54" s="214">
        <v>49</v>
      </c>
      <c r="B54" s="214">
        <f>COUNTIF('中間シート (2)'!M:M,行政集計シート※記入不要です!A54)</f>
        <v>0</v>
      </c>
      <c r="C54" s="222" t="str">
        <f t="shared" si="186"/>
        <v/>
      </c>
      <c r="D54" s="222" t="str">
        <f t="shared" si="185"/>
        <v/>
      </c>
      <c r="E54" s="222" t="str">
        <f t="shared" si="182"/>
        <v/>
      </c>
      <c r="F54" s="223"/>
      <c r="G54" s="216" t="str">
        <f>IFERROR(VLOOKUP($A54,'中間シート (2)'!$M$6:$AR$65,G$1,FALSE),"")</f>
        <v/>
      </c>
      <c r="H54" s="216" t="str">
        <f>IFERROR(VLOOKUP($A54,'中間シート (2)'!$M$6:$AR$65,H$1,FALSE),"")</f>
        <v/>
      </c>
      <c r="I54" s="216" t="str">
        <f>IFERROR(VLOOKUP($A54,'中間シート (2)'!$M$6:$AR$65,I$1,FALSE),"")</f>
        <v/>
      </c>
      <c r="J54" s="216" t="str">
        <f>IFERROR(VLOOKUP($A54,'中間シート (2)'!$M$6:$AR$65,J$1,FALSE),"")</f>
        <v/>
      </c>
      <c r="K54" s="216" t="str">
        <f>IFERROR(VLOOKUP($A54,'中間シート (2)'!$M$6:$AR$65,K$1,FALSE),"")</f>
        <v/>
      </c>
      <c r="L54" s="216" t="str">
        <f>IFERROR(VLOOKUP($A54,'中間シート (2)'!$M$6:$AR$65,L$1,FALSE),"")</f>
        <v/>
      </c>
      <c r="M54" s="216" t="str">
        <f>IFERROR(VLOOKUP($A54,'中間シート (2)'!$M$6:$AR$65,M$1,FALSE),"")</f>
        <v/>
      </c>
      <c r="N54" s="216" t="str">
        <f>IFERROR(VLOOKUP($A54,'中間シート (2)'!$M$6:$AR$65,N$1,FALSE),"")</f>
        <v/>
      </c>
      <c r="O54" s="216" t="str">
        <f>IFERROR(VLOOKUP($A54,'中間シート (2)'!$M$6:$AR$65,O$1,FALSE),"")</f>
        <v/>
      </c>
      <c r="P54" s="216" t="str">
        <f>IFERROR(VLOOKUP($A54,'中間シート (2)'!$M$6:$AR$65,P$1,FALSE),"")</f>
        <v/>
      </c>
      <c r="Q54" s="216" t="str">
        <f>IFERROR(VLOOKUP($A54,'中間シート (2)'!$M$6:$AR$65,Q$1,FALSE),"")</f>
        <v/>
      </c>
      <c r="R54" s="216" t="str">
        <f>IFERROR(VLOOKUP($A54,'中間シート (2)'!$M$6:$AR$65,R$1,FALSE),"")</f>
        <v/>
      </c>
      <c r="S54" s="216" t="str">
        <f>IFERROR(VLOOKUP($A54,'中間シート (2)'!$M$6:$AR$65,S$1,FALSE),"")</f>
        <v/>
      </c>
      <c r="T54" s="216" t="str">
        <f>IFERROR(VLOOKUP($A54,'中間シート (2)'!$M$6:$AR$65,T$1,FALSE),"")</f>
        <v/>
      </c>
      <c r="U54" s="216" t="str">
        <f>IFERROR(VLOOKUP($A54,'中間シート (2)'!$M$6:$AR$65,U$1,FALSE),"")</f>
        <v/>
      </c>
      <c r="V54" s="216"/>
      <c r="W54" s="216" t="str">
        <f>IFERROR(VLOOKUP($A54,'中間シート (2)'!$M$6:$AR$65,W$1,FALSE),"")</f>
        <v/>
      </c>
      <c r="X54" s="216" t="str">
        <f>IFERROR(VLOOKUP($A54,'中間シート (2)'!$M$6:$AR$65,X$1,FALSE),"")</f>
        <v/>
      </c>
      <c r="Y54" s="216" t="str">
        <f>IFERROR(VLOOKUP($A54,'中間シート (2)'!$M$6:$AR$65,Y$1,FALSE),"")</f>
        <v/>
      </c>
      <c r="Z54" s="216" t="str">
        <f>IFERROR(VLOOKUP($A54,'中間シート (2)'!$M$6:$AR$65,Z$1,FALSE),"")</f>
        <v/>
      </c>
      <c r="AA54" s="216" t="str">
        <f>IFERROR(VLOOKUP($A54,'中間シート (2)'!$M$6:$AR$65,AA$1,FALSE),"")</f>
        <v/>
      </c>
      <c r="AB54" s="216" t="str">
        <f>IFERROR(VLOOKUP($A54,'中間シート (2)'!$M$6:$AR$65,AB$1,FALSE),"")</f>
        <v/>
      </c>
      <c r="AC54" s="216" t="str">
        <f>IFERROR(VLOOKUP($A54,'中間シート (2)'!$M$6:$AR$65,AC$1,FALSE),"")</f>
        <v/>
      </c>
      <c r="AD54" s="216" t="str">
        <f>IFERROR(VLOOKUP($A54,'中間シート (2)'!$M$6:$AR$65,AD$1,FALSE),"")</f>
        <v/>
      </c>
      <c r="AE54" s="216"/>
      <c r="AF54" s="216"/>
      <c r="AG54" s="216"/>
      <c r="AH54" s="228" t="str">
        <f>IFERROR(VLOOKUP($A54,'中間シート (2)'!$M$6:$BC$67,AH$1,FALSE),"")</f>
        <v/>
      </c>
      <c r="AI54" s="228" t="str">
        <f>IFERROR(VLOOKUP($A54,'中間シート (2)'!$M$6:$BC$67,AI$1,FALSE),"")</f>
        <v/>
      </c>
      <c r="AJ54" s="228" t="str">
        <f>IFERROR(VLOOKUP($A54,'中間シート (2)'!$M$6:$BC$67,AJ$1,FALSE),"")</f>
        <v/>
      </c>
      <c r="AK54" s="228" t="str">
        <f>IFERROR(VLOOKUP($A54,'中間シート (2)'!$M$6:$BC$67,AK$1,FALSE),"")</f>
        <v/>
      </c>
      <c r="AL54" s="228" t="str">
        <f>IFERROR(VLOOKUP($A54,'中間シート (2)'!$M$6:$BC$67,AL$1,FALSE),"")</f>
        <v/>
      </c>
      <c r="AM54" s="228" t="str">
        <f>IFERROR(VLOOKUP($A54,'中間シート (2)'!$M$6:$BC$67,AM$1,FALSE),"")</f>
        <v/>
      </c>
      <c r="AN54" s="228" t="str">
        <f>IFERROR(VLOOKUP($A54,'中間シート (2)'!$M$6:$BC$67,AN$1,FALSE),"")</f>
        <v/>
      </c>
      <c r="AO54" s="228" t="str">
        <f>IFERROR(VLOOKUP($A54,'中間シート (2)'!$M$6:$BC$67,AO$1,FALSE),"")</f>
        <v/>
      </c>
      <c r="AR54" s="217"/>
      <c r="AS54" s="217"/>
      <c r="AT54" s="217"/>
      <c r="AU54" s="54">
        <f t="shared" si="183"/>
        <v>41</v>
      </c>
      <c r="AV54" s="54">
        <f t="shared" si="184"/>
        <v>41</v>
      </c>
      <c r="AW54" s="54" t="str">
        <f t="shared" si="59"/>
        <v/>
      </c>
      <c r="AX54" s="54" t="str">
        <f t="shared" si="60"/>
        <v/>
      </c>
      <c r="AY54" s="54" t="str">
        <f t="shared" si="61"/>
        <v/>
      </c>
      <c r="AZ54" s="54" t="str">
        <f t="shared" si="62"/>
        <v/>
      </c>
      <c r="BA54" s="54" t="str">
        <f t="shared" si="63"/>
        <v/>
      </c>
      <c r="BB54" s="54" t="str">
        <f ca="1">IF(AB54="","",IF(COUNTIF(エラー23シート!$G$5:$G$79, OFFSET(I54,IF(H54="",0,-H54+1),0)*100+OFFSET(X54,IF(H54="",0,-H54+1),0)*10+AB54)&gt;0,23,""))</f>
        <v/>
      </c>
      <c r="BC54" s="54" t="str">
        <f t="shared" si="64"/>
        <v/>
      </c>
      <c r="BD54" s="54" t="str">
        <f t="shared" si="65"/>
        <v/>
      </c>
      <c r="BE54" s="54" t="str">
        <f t="shared" si="66"/>
        <v/>
      </c>
      <c r="BF54" s="54" t="str">
        <f t="shared" si="67"/>
        <v/>
      </c>
      <c r="BG54" s="54" t="str">
        <f t="shared" si="68"/>
        <v/>
      </c>
      <c r="BH54" s="54" t="str">
        <f t="shared" si="69"/>
        <v/>
      </c>
      <c r="BI54" s="54" t="str">
        <f t="shared" si="70"/>
        <v/>
      </c>
      <c r="BJ54" s="54" t="str">
        <f t="shared" si="71"/>
        <v/>
      </c>
      <c r="BK54" s="54" t="str">
        <f t="shared" si="72"/>
        <v/>
      </c>
      <c r="BL54" s="54" t="str">
        <f t="shared" si="73"/>
        <v/>
      </c>
      <c r="BM54" s="54" t="str">
        <f t="shared" si="74"/>
        <v/>
      </c>
      <c r="BN54" s="54" t="str">
        <f t="shared" si="75"/>
        <v/>
      </c>
      <c r="BO54" s="54" t="str">
        <f t="shared" si="76"/>
        <v/>
      </c>
      <c r="BP54" s="54" t="str">
        <f t="shared" si="77"/>
        <v/>
      </c>
      <c r="BQ54" s="54" t="str">
        <f t="shared" si="78"/>
        <v/>
      </c>
      <c r="BR54" s="54" t="str">
        <f t="shared" si="79"/>
        <v/>
      </c>
      <c r="BS54" s="218" t="str">
        <f t="shared" si="80"/>
        <v/>
      </c>
      <c r="BT54" s="54" t="str">
        <f t="shared" si="81"/>
        <v/>
      </c>
      <c r="BU54" s="54" t="str">
        <f t="shared" si="82"/>
        <v/>
      </c>
      <c r="BV54" s="54" t="str">
        <f t="shared" si="83"/>
        <v/>
      </c>
      <c r="BW54" s="54" t="str">
        <f t="shared" si="84"/>
        <v/>
      </c>
      <c r="BX54" s="54" t="str">
        <f t="shared" si="85"/>
        <v/>
      </c>
      <c r="BY54" s="54" t="str">
        <f t="shared" si="86"/>
        <v/>
      </c>
      <c r="BZ54" s="54" t="str">
        <f t="shared" si="87"/>
        <v/>
      </c>
      <c r="CA54" s="54" t="str">
        <f t="shared" si="88"/>
        <v/>
      </c>
      <c r="CB54" s="54" t="str">
        <f t="shared" si="89"/>
        <v/>
      </c>
      <c r="CC54" s="54" t="str">
        <f t="shared" si="90"/>
        <v/>
      </c>
      <c r="CD54" s="54" t="str">
        <f t="shared" si="91"/>
        <v/>
      </c>
      <c r="CE54" s="54" t="str">
        <f t="shared" si="92"/>
        <v/>
      </c>
      <c r="CF54" s="54" t="str">
        <f t="shared" si="93"/>
        <v/>
      </c>
      <c r="CG54" s="54" t="str">
        <f t="shared" si="94"/>
        <v/>
      </c>
      <c r="CH54" s="54" t="str">
        <f t="shared" si="95"/>
        <v/>
      </c>
      <c r="CI54" s="54" t="str">
        <f t="shared" si="96"/>
        <v/>
      </c>
      <c r="CJ54" s="54" t="str">
        <f t="shared" si="97"/>
        <v/>
      </c>
      <c r="CK54" s="54" t="str">
        <f t="shared" si="98"/>
        <v/>
      </c>
      <c r="CL54" s="219" t="str">
        <f t="shared" si="99"/>
        <v/>
      </c>
      <c r="CM54" s="54" t="str">
        <f t="shared" si="100"/>
        <v/>
      </c>
      <c r="CN54" s="54" t="str">
        <f t="shared" si="101"/>
        <v/>
      </c>
      <c r="CO54" s="54" t="str">
        <f t="shared" si="102"/>
        <v/>
      </c>
      <c r="CP54" s="54" t="str">
        <f t="shared" si="103"/>
        <v/>
      </c>
      <c r="CQ54" s="54" t="str">
        <f t="shared" si="104"/>
        <v/>
      </c>
      <c r="CR54" s="54" t="str">
        <f t="shared" si="105"/>
        <v/>
      </c>
      <c r="CS54" s="54" t="str">
        <f t="shared" si="106"/>
        <v/>
      </c>
      <c r="CT54" s="54" t="str">
        <f t="shared" si="107"/>
        <v/>
      </c>
      <c r="CU54" s="54" t="str">
        <f t="shared" si="108"/>
        <v/>
      </c>
      <c r="CV54" s="220">
        <f t="shared" si="109"/>
        <v>0</v>
      </c>
      <c r="CW54" s="54" t="str">
        <f t="shared" si="110"/>
        <v/>
      </c>
      <c r="CX54" s="54" t="str">
        <f t="shared" si="111"/>
        <v/>
      </c>
      <c r="CY54" s="54" t="str">
        <f t="shared" si="112"/>
        <v/>
      </c>
      <c r="CZ54" s="54" t="str">
        <f t="shared" si="113"/>
        <v/>
      </c>
      <c r="DA54" s="54" t="str">
        <f t="shared" si="114"/>
        <v/>
      </c>
      <c r="DB54" s="54" t="str">
        <f t="shared" si="115"/>
        <v/>
      </c>
      <c r="DC54" s="54" t="str">
        <f t="shared" si="116"/>
        <v/>
      </c>
      <c r="DD54" s="54" t="str">
        <f t="shared" si="117"/>
        <v/>
      </c>
      <c r="DE54" s="54" t="str">
        <f t="shared" si="118"/>
        <v/>
      </c>
      <c r="DF54" s="54" t="str">
        <f t="shared" si="119"/>
        <v/>
      </c>
      <c r="DG54" s="54" t="str">
        <f t="shared" si="120"/>
        <v/>
      </c>
      <c r="DH54" s="54" t="str">
        <f t="shared" si="121"/>
        <v/>
      </c>
      <c r="DI54" s="54" t="str">
        <f t="shared" si="122"/>
        <v/>
      </c>
      <c r="DJ54" s="54" t="str">
        <f t="shared" si="123"/>
        <v/>
      </c>
      <c r="DK54" s="54" t="str">
        <f t="shared" si="124"/>
        <v/>
      </c>
      <c r="DL54" s="54" t="str">
        <f t="shared" si="125"/>
        <v/>
      </c>
      <c r="DM54" s="54" t="str">
        <f t="shared" si="126"/>
        <v/>
      </c>
      <c r="DN54" s="54" t="str">
        <f t="shared" si="127"/>
        <v/>
      </c>
      <c r="DO54" s="54" t="str">
        <f t="shared" si="128"/>
        <v/>
      </c>
      <c r="DP54" s="54" t="str">
        <f t="shared" si="129"/>
        <v/>
      </c>
      <c r="DQ54" s="54" t="str">
        <f t="shared" si="130"/>
        <v/>
      </c>
      <c r="DR54" s="54" t="str">
        <f t="shared" si="131"/>
        <v/>
      </c>
      <c r="DS54" s="54" t="str">
        <f t="shared" si="132"/>
        <v/>
      </c>
      <c r="DT54" s="54" t="str">
        <f t="shared" si="133"/>
        <v/>
      </c>
      <c r="DU54" s="54" t="str">
        <f t="shared" si="134"/>
        <v/>
      </c>
      <c r="DV54" s="54" t="str">
        <f t="shared" si="135"/>
        <v/>
      </c>
      <c r="DW54" s="54" t="str">
        <f t="shared" si="136"/>
        <v/>
      </c>
      <c r="DX54" s="54" t="str">
        <f t="shared" si="137"/>
        <v/>
      </c>
      <c r="DY54" s="54" t="str">
        <f t="shared" si="138"/>
        <v/>
      </c>
      <c r="DZ54" s="54" t="str">
        <f t="shared" si="139"/>
        <v/>
      </c>
      <c r="EA54" s="54" t="str">
        <f t="shared" si="140"/>
        <v/>
      </c>
      <c r="EB54" s="54" t="str">
        <f t="shared" si="141"/>
        <v/>
      </c>
      <c r="EC54" s="54" t="str">
        <f t="shared" si="142"/>
        <v/>
      </c>
      <c r="ED54" s="54" t="str">
        <f t="shared" si="143"/>
        <v/>
      </c>
      <c r="EE54" s="54" t="str">
        <f t="shared" si="144"/>
        <v/>
      </c>
      <c r="EF54" s="54" t="str">
        <f t="shared" si="145"/>
        <v/>
      </c>
      <c r="EG54" s="54" t="str">
        <f t="shared" si="146"/>
        <v/>
      </c>
      <c r="EH54" s="54" t="str">
        <f t="shared" si="147"/>
        <v/>
      </c>
      <c r="EI54" s="54" t="str">
        <f t="shared" si="148"/>
        <v/>
      </c>
      <c r="EJ54" s="54" t="str">
        <f t="shared" si="149"/>
        <v/>
      </c>
      <c r="EK54" s="54" t="str">
        <f t="shared" si="150"/>
        <v/>
      </c>
      <c r="EL54" s="54" t="str">
        <f t="shared" si="151"/>
        <v/>
      </c>
      <c r="EM54" s="54" t="str">
        <f t="shared" si="152"/>
        <v/>
      </c>
      <c r="EN54" s="54" t="str">
        <f t="shared" si="153"/>
        <v/>
      </c>
      <c r="EO54" s="54" t="str">
        <f t="shared" si="154"/>
        <v/>
      </c>
      <c r="EP54" s="54" t="str">
        <f t="shared" si="155"/>
        <v/>
      </c>
      <c r="EQ54" s="220" t="str">
        <f t="shared" ca="1" si="156"/>
        <v/>
      </c>
      <c r="ER54" s="220" t="str">
        <f t="shared" ca="1" si="157"/>
        <v/>
      </c>
      <c r="ES54" s="54" t="str">
        <f t="shared" ca="1" si="158"/>
        <v/>
      </c>
      <c r="ET54" s="54" t="str">
        <f t="shared" ca="1" si="159"/>
        <v/>
      </c>
      <c r="EU54" s="54" t="str">
        <f t="shared" ca="1" si="160"/>
        <v/>
      </c>
      <c r="EV54" s="54" t="str">
        <f t="shared" ca="1" si="161"/>
        <v/>
      </c>
      <c r="EW54" s="54" t="str">
        <f t="shared" ca="1" si="162"/>
        <v/>
      </c>
      <c r="EX54" s="54" t="str">
        <f t="shared" ca="1" si="163"/>
        <v/>
      </c>
      <c r="EY54" s="54" t="str">
        <f t="shared" ca="1" si="164"/>
        <v/>
      </c>
      <c r="EZ54" s="54" t="str">
        <f t="shared" ca="1" si="165"/>
        <v/>
      </c>
      <c r="FA54" s="54" t="str">
        <f t="shared" ca="1" si="166"/>
        <v/>
      </c>
      <c r="FB54" s="54" t="str">
        <f t="shared" ca="1" si="167"/>
        <v/>
      </c>
      <c r="FC54" s="54" t="str">
        <f t="shared" ca="1" si="168"/>
        <v/>
      </c>
      <c r="FD54" s="220">
        <f t="shared" si="169"/>
        <v>1</v>
      </c>
      <c r="FE54" s="54" t="str">
        <f t="shared" si="170"/>
        <v/>
      </c>
      <c r="FF54" s="54" t="str">
        <f t="shared" si="171"/>
        <v/>
      </c>
      <c r="FG54" s="54" t="str">
        <f t="shared" si="172"/>
        <v/>
      </c>
      <c r="FH54" s="54" t="str">
        <f t="shared" si="173"/>
        <v/>
      </c>
      <c r="FI54" s="220" t="str">
        <f>IF(B54=0,"",COUNTIF(FD$6:FD54,FD54))</f>
        <v/>
      </c>
      <c r="FJ54" s="54" t="str">
        <f t="shared" si="174"/>
        <v/>
      </c>
      <c r="FK54" s="221" t="str">
        <f t="shared" si="175"/>
        <v/>
      </c>
      <c r="FL54" s="54" t="str">
        <f t="shared" si="176"/>
        <v/>
      </c>
      <c r="FM54" s="54" t="str">
        <f t="shared" si="177"/>
        <v/>
      </c>
      <c r="FN54" s="54" t="str">
        <f t="shared" si="178"/>
        <v/>
      </c>
      <c r="FO54" s="54" t="str">
        <f t="shared" si="179"/>
        <v/>
      </c>
    </row>
    <row r="55" spans="1:171" ht="17.25">
      <c r="A55" s="214">
        <v>50</v>
      </c>
      <c r="B55" s="214">
        <f>COUNTIF('中間シート (2)'!M:M,行政集計シート※記入不要です!A55)</f>
        <v>0</v>
      </c>
      <c r="C55" s="222" t="str">
        <f t="shared" si="186"/>
        <v/>
      </c>
      <c r="D55" s="222" t="str">
        <f t="shared" si="185"/>
        <v/>
      </c>
      <c r="E55" s="222" t="str">
        <f t="shared" si="182"/>
        <v/>
      </c>
      <c r="F55" s="223"/>
      <c r="G55" s="216" t="str">
        <f>IFERROR(VLOOKUP($A55,'中間シート (2)'!$M$6:$AR$65,G$1,FALSE),"")</f>
        <v/>
      </c>
      <c r="H55" s="216" t="str">
        <f>IFERROR(VLOOKUP($A55,'中間シート (2)'!$M$6:$AR$65,H$1,FALSE),"")</f>
        <v/>
      </c>
      <c r="I55" s="216" t="str">
        <f>IFERROR(VLOOKUP($A55,'中間シート (2)'!$M$6:$AR$65,I$1,FALSE),"")</f>
        <v/>
      </c>
      <c r="J55" s="216" t="str">
        <f>IFERROR(VLOOKUP($A55,'中間シート (2)'!$M$6:$AR$65,J$1,FALSE),"")</f>
        <v/>
      </c>
      <c r="K55" s="216" t="str">
        <f>IFERROR(VLOOKUP($A55,'中間シート (2)'!$M$6:$AR$65,K$1,FALSE),"")</f>
        <v/>
      </c>
      <c r="L55" s="216" t="str">
        <f>IFERROR(VLOOKUP($A55,'中間シート (2)'!$M$6:$AR$65,L$1,FALSE),"")</f>
        <v/>
      </c>
      <c r="M55" s="216" t="str">
        <f>IFERROR(VLOOKUP($A55,'中間シート (2)'!$M$6:$AR$65,M$1,FALSE),"")</f>
        <v/>
      </c>
      <c r="N55" s="216" t="str">
        <f>IFERROR(VLOOKUP($A55,'中間シート (2)'!$M$6:$AR$65,N$1,FALSE),"")</f>
        <v/>
      </c>
      <c r="O55" s="216" t="str">
        <f>IFERROR(VLOOKUP($A55,'中間シート (2)'!$M$6:$AR$65,O$1,FALSE),"")</f>
        <v/>
      </c>
      <c r="P55" s="216" t="str">
        <f>IFERROR(VLOOKUP($A55,'中間シート (2)'!$M$6:$AR$65,P$1,FALSE),"")</f>
        <v/>
      </c>
      <c r="Q55" s="216" t="str">
        <f>IFERROR(VLOOKUP($A55,'中間シート (2)'!$M$6:$AR$65,Q$1,FALSE),"")</f>
        <v/>
      </c>
      <c r="R55" s="216" t="str">
        <f>IFERROR(VLOOKUP($A55,'中間シート (2)'!$M$6:$AR$65,R$1,FALSE),"")</f>
        <v/>
      </c>
      <c r="S55" s="216" t="str">
        <f>IFERROR(VLOOKUP($A55,'中間シート (2)'!$M$6:$AR$65,S$1,FALSE),"")</f>
        <v/>
      </c>
      <c r="T55" s="216" t="str">
        <f>IFERROR(VLOOKUP($A55,'中間シート (2)'!$M$6:$AR$65,T$1,FALSE),"")</f>
        <v/>
      </c>
      <c r="U55" s="216" t="str">
        <f>IFERROR(VLOOKUP($A55,'中間シート (2)'!$M$6:$AR$65,U$1,FALSE),"")</f>
        <v/>
      </c>
      <c r="V55" s="216"/>
      <c r="W55" s="216" t="str">
        <f>IFERROR(VLOOKUP($A55,'中間シート (2)'!$M$6:$AR$65,W$1,FALSE),"")</f>
        <v/>
      </c>
      <c r="X55" s="216" t="str">
        <f>IFERROR(VLOOKUP($A55,'中間シート (2)'!$M$6:$AR$65,X$1,FALSE),"")</f>
        <v/>
      </c>
      <c r="Y55" s="216" t="str">
        <f>IFERROR(VLOOKUP($A55,'中間シート (2)'!$M$6:$AR$65,Y$1,FALSE),"")</f>
        <v/>
      </c>
      <c r="Z55" s="216" t="str">
        <f>IFERROR(VLOOKUP($A55,'中間シート (2)'!$M$6:$AR$65,Z$1,FALSE),"")</f>
        <v/>
      </c>
      <c r="AA55" s="216" t="str">
        <f>IFERROR(VLOOKUP($A55,'中間シート (2)'!$M$6:$AR$65,AA$1,FALSE),"")</f>
        <v/>
      </c>
      <c r="AB55" s="216" t="str">
        <f>IFERROR(VLOOKUP($A55,'中間シート (2)'!$M$6:$AR$65,AB$1,FALSE),"")</f>
        <v/>
      </c>
      <c r="AC55" s="216" t="str">
        <f>IFERROR(VLOOKUP($A55,'中間シート (2)'!$M$6:$AR$65,AC$1,FALSE),"")</f>
        <v/>
      </c>
      <c r="AD55" s="216" t="str">
        <f>IFERROR(VLOOKUP($A55,'中間シート (2)'!$M$6:$AR$65,AD$1,FALSE),"")</f>
        <v/>
      </c>
      <c r="AE55" s="216"/>
      <c r="AF55" s="216"/>
      <c r="AG55" s="216"/>
      <c r="AH55" s="228" t="str">
        <f>IFERROR(VLOOKUP($A55,'中間シート (2)'!$M$6:$BC$67,AH$1,FALSE),"")</f>
        <v/>
      </c>
      <c r="AI55" s="228" t="str">
        <f>IFERROR(VLOOKUP($A55,'中間シート (2)'!$M$6:$BC$67,AI$1,FALSE),"")</f>
        <v/>
      </c>
      <c r="AJ55" s="228" t="str">
        <f>IFERROR(VLOOKUP($A55,'中間シート (2)'!$M$6:$BC$67,AJ$1,FALSE),"")</f>
        <v/>
      </c>
      <c r="AK55" s="228" t="str">
        <f>IFERROR(VLOOKUP($A55,'中間シート (2)'!$M$6:$BC$67,AK$1,FALSE),"")</f>
        <v/>
      </c>
      <c r="AL55" s="228" t="str">
        <f>IFERROR(VLOOKUP($A55,'中間シート (2)'!$M$6:$BC$67,AL$1,FALSE),"")</f>
        <v/>
      </c>
      <c r="AM55" s="228" t="str">
        <f>IFERROR(VLOOKUP($A55,'中間シート (2)'!$M$6:$BC$67,AM$1,FALSE),"")</f>
        <v/>
      </c>
      <c r="AN55" s="228" t="str">
        <f>IFERROR(VLOOKUP($A55,'中間シート (2)'!$M$6:$BC$67,AN$1,FALSE),"")</f>
        <v/>
      </c>
      <c r="AO55" s="228" t="str">
        <f>IFERROR(VLOOKUP($A55,'中間シート (2)'!$M$6:$BC$67,AO$1,FALSE),"")</f>
        <v/>
      </c>
      <c r="AR55" s="217"/>
      <c r="AS55" s="217"/>
      <c r="AT55" s="217"/>
      <c r="AU55" s="54">
        <f t="shared" si="183"/>
        <v>41</v>
      </c>
      <c r="AV55" s="54">
        <f t="shared" si="184"/>
        <v>41</v>
      </c>
      <c r="AW55" s="54" t="str">
        <f t="shared" si="59"/>
        <v/>
      </c>
      <c r="AX55" s="54" t="str">
        <f t="shared" si="60"/>
        <v/>
      </c>
      <c r="AY55" s="54" t="str">
        <f t="shared" si="61"/>
        <v/>
      </c>
      <c r="AZ55" s="54" t="str">
        <f t="shared" si="62"/>
        <v/>
      </c>
      <c r="BA55" s="54" t="str">
        <f t="shared" si="63"/>
        <v/>
      </c>
      <c r="BB55" s="54" t="str">
        <f ca="1">IF(AB55="","",IF(COUNTIF(エラー23シート!$G$5:$G$79, OFFSET(I55,IF(H55="",0,-H55+1),0)*100+OFFSET(X55,IF(H55="",0,-H55+1),0)*10+AB55)&gt;0,23,""))</f>
        <v/>
      </c>
      <c r="BC55" s="54" t="str">
        <f t="shared" si="64"/>
        <v/>
      </c>
      <c r="BD55" s="54" t="str">
        <f t="shared" si="65"/>
        <v/>
      </c>
      <c r="BE55" s="54" t="str">
        <f t="shared" si="66"/>
        <v/>
      </c>
      <c r="BF55" s="54" t="str">
        <f t="shared" si="67"/>
        <v/>
      </c>
      <c r="BG55" s="54" t="str">
        <f t="shared" si="68"/>
        <v/>
      </c>
      <c r="BH55" s="54" t="str">
        <f t="shared" si="69"/>
        <v/>
      </c>
      <c r="BI55" s="54" t="str">
        <f t="shared" si="70"/>
        <v/>
      </c>
      <c r="BJ55" s="54" t="str">
        <f t="shared" si="71"/>
        <v/>
      </c>
      <c r="BK55" s="54" t="str">
        <f t="shared" si="72"/>
        <v/>
      </c>
      <c r="BL55" s="54" t="str">
        <f t="shared" si="73"/>
        <v/>
      </c>
      <c r="BM55" s="54" t="str">
        <f t="shared" si="74"/>
        <v/>
      </c>
      <c r="BN55" s="54" t="str">
        <f t="shared" si="75"/>
        <v/>
      </c>
      <c r="BO55" s="54" t="str">
        <f t="shared" si="76"/>
        <v/>
      </c>
      <c r="BP55" s="54" t="str">
        <f t="shared" si="77"/>
        <v/>
      </c>
      <c r="BQ55" s="54" t="str">
        <f t="shared" si="78"/>
        <v/>
      </c>
      <c r="BR55" s="54" t="str">
        <f t="shared" si="79"/>
        <v/>
      </c>
      <c r="BS55" s="218" t="str">
        <f t="shared" si="80"/>
        <v/>
      </c>
      <c r="BT55" s="54" t="str">
        <f t="shared" si="81"/>
        <v/>
      </c>
      <c r="BU55" s="54" t="str">
        <f t="shared" si="82"/>
        <v/>
      </c>
      <c r="BV55" s="54" t="str">
        <f t="shared" si="83"/>
        <v/>
      </c>
      <c r="BW55" s="54" t="str">
        <f t="shared" si="84"/>
        <v/>
      </c>
      <c r="BX55" s="54" t="str">
        <f t="shared" si="85"/>
        <v/>
      </c>
      <c r="BY55" s="54" t="str">
        <f t="shared" si="86"/>
        <v/>
      </c>
      <c r="BZ55" s="54" t="str">
        <f t="shared" si="87"/>
        <v/>
      </c>
      <c r="CA55" s="54" t="str">
        <f t="shared" si="88"/>
        <v/>
      </c>
      <c r="CB55" s="54" t="str">
        <f t="shared" si="89"/>
        <v/>
      </c>
      <c r="CC55" s="54" t="str">
        <f t="shared" si="90"/>
        <v/>
      </c>
      <c r="CD55" s="54" t="str">
        <f t="shared" si="91"/>
        <v/>
      </c>
      <c r="CE55" s="54" t="str">
        <f t="shared" si="92"/>
        <v/>
      </c>
      <c r="CF55" s="54" t="str">
        <f t="shared" si="93"/>
        <v/>
      </c>
      <c r="CG55" s="54" t="str">
        <f t="shared" si="94"/>
        <v/>
      </c>
      <c r="CH55" s="54" t="str">
        <f t="shared" si="95"/>
        <v/>
      </c>
      <c r="CI55" s="54" t="str">
        <f t="shared" si="96"/>
        <v/>
      </c>
      <c r="CJ55" s="54" t="str">
        <f t="shared" si="97"/>
        <v/>
      </c>
      <c r="CK55" s="54" t="str">
        <f t="shared" si="98"/>
        <v/>
      </c>
      <c r="CL55" s="219" t="str">
        <f t="shared" si="99"/>
        <v/>
      </c>
      <c r="CM55" s="54" t="str">
        <f t="shared" si="100"/>
        <v/>
      </c>
      <c r="CN55" s="54" t="str">
        <f t="shared" si="101"/>
        <v/>
      </c>
      <c r="CO55" s="54" t="str">
        <f t="shared" si="102"/>
        <v/>
      </c>
      <c r="CP55" s="54" t="str">
        <f t="shared" si="103"/>
        <v/>
      </c>
      <c r="CQ55" s="54" t="str">
        <f t="shared" si="104"/>
        <v/>
      </c>
      <c r="CR55" s="54" t="str">
        <f t="shared" si="105"/>
        <v/>
      </c>
      <c r="CS55" s="54" t="str">
        <f t="shared" si="106"/>
        <v/>
      </c>
      <c r="CT55" s="54" t="str">
        <f t="shared" si="107"/>
        <v/>
      </c>
      <c r="CU55" s="54" t="str">
        <f t="shared" si="108"/>
        <v/>
      </c>
      <c r="CV55" s="220">
        <f t="shared" si="109"/>
        <v>0</v>
      </c>
      <c r="CW55" s="54" t="str">
        <f t="shared" si="110"/>
        <v/>
      </c>
      <c r="CX55" s="54" t="str">
        <f t="shared" si="111"/>
        <v/>
      </c>
      <c r="CY55" s="54" t="str">
        <f t="shared" si="112"/>
        <v/>
      </c>
      <c r="CZ55" s="54" t="str">
        <f t="shared" si="113"/>
        <v/>
      </c>
      <c r="DA55" s="54" t="str">
        <f t="shared" si="114"/>
        <v/>
      </c>
      <c r="DB55" s="54" t="str">
        <f t="shared" si="115"/>
        <v/>
      </c>
      <c r="DC55" s="54" t="str">
        <f t="shared" si="116"/>
        <v/>
      </c>
      <c r="DD55" s="54" t="str">
        <f t="shared" si="117"/>
        <v/>
      </c>
      <c r="DE55" s="54" t="str">
        <f t="shared" si="118"/>
        <v/>
      </c>
      <c r="DF55" s="54" t="str">
        <f t="shared" si="119"/>
        <v/>
      </c>
      <c r="DG55" s="54" t="str">
        <f t="shared" si="120"/>
        <v/>
      </c>
      <c r="DH55" s="54" t="str">
        <f t="shared" si="121"/>
        <v/>
      </c>
      <c r="DI55" s="54" t="str">
        <f t="shared" si="122"/>
        <v/>
      </c>
      <c r="DJ55" s="54" t="str">
        <f t="shared" si="123"/>
        <v/>
      </c>
      <c r="DK55" s="54" t="str">
        <f t="shared" si="124"/>
        <v/>
      </c>
      <c r="DL55" s="54" t="str">
        <f t="shared" si="125"/>
        <v/>
      </c>
      <c r="DM55" s="54" t="str">
        <f t="shared" si="126"/>
        <v/>
      </c>
      <c r="DN55" s="54" t="str">
        <f t="shared" si="127"/>
        <v/>
      </c>
      <c r="DO55" s="54" t="str">
        <f t="shared" si="128"/>
        <v/>
      </c>
      <c r="DP55" s="54" t="str">
        <f t="shared" si="129"/>
        <v/>
      </c>
      <c r="DQ55" s="54" t="str">
        <f t="shared" si="130"/>
        <v/>
      </c>
      <c r="DR55" s="54" t="str">
        <f t="shared" si="131"/>
        <v/>
      </c>
      <c r="DS55" s="54" t="str">
        <f t="shared" si="132"/>
        <v/>
      </c>
      <c r="DT55" s="54" t="str">
        <f t="shared" si="133"/>
        <v/>
      </c>
      <c r="DU55" s="54" t="str">
        <f t="shared" si="134"/>
        <v/>
      </c>
      <c r="DV55" s="54" t="str">
        <f t="shared" si="135"/>
        <v/>
      </c>
      <c r="DW55" s="54" t="str">
        <f t="shared" si="136"/>
        <v/>
      </c>
      <c r="DX55" s="54" t="str">
        <f t="shared" si="137"/>
        <v/>
      </c>
      <c r="DY55" s="54" t="str">
        <f t="shared" si="138"/>
        <v/>
      </c>
      <c r="DZ55" s="54" t="str">
        <f t="shared" si="139"/>
        <v/>
      </c>
      <c r="EA55" s="54" t="str">
        <f t="shared" si="140"/>
        <v/>
      </c>
      <c r="EB55" s="54" t="str">
        <f t="shared" si="141"/>
        <v/>
      </c>
      <c r="EC55" s="54" t="str">
        <f t="shared" si="142"/>
        <v/>
      </c>
      <c r="ED55" s="54" t="str">
        <f t="shared" si="143"/>
        <v/>
      </c>
      <c r="EE55" s="54" t="str">
        <f t="shared" si="144"/>
        <v/>
      </c>
      <c r="EF55" s="54" t="str">
        <f t="shared" si="145"/>
        <v/>
      </c>
      <c r="EG55" s="54" t="str">
        <f t="shared" si="146"/>
        <v/>
      </c>
      <c r="EH55" s="54" t="str">
        <f t="shared" si="147"/>
        <v/>
      </c>
      <c r="EI55" s="54" t="str">
        <f t="shared" si="148"/>
        <v/>
      </c>
      <c r="EJ55" s="54" t="str">
        <f t="shared" si="149"/>
        <v/>
      </c>
      <c r="EK55" s="54" t="str">
        <f t="shared" si="150"/>
        <v/>
      </c>
      <c r="EL55" s="54" t="str">
        <f t="shared" si="151"/>
        <v/>
      </c>
      <c r="EM55" s="54" t="str">
        <f t="shared" si="152"/>
        <v/>
      </c>
      <c r="EN55" s="54" t="str">
        <f t="shared" si="153"/>
        <v/>
      </c>
      <c r="EO55" s="54" t="str">
        <f t="shared" si="154"/>
        <v/>
      </c>
      <c r="EP55" s="54" t="str">
        <f t="shared" si="155"/>
        <v/>
      </c>
      <c r="EQ55" s="220" t="str">
        <f t="shared" ca="1" si="156"/>
        <v/>
      </c>
      <c r="ER55" s="220" t="str">
        <f t="shared" ca="1" si="157"/>
        <v/>
      </c>
      <c r="ES55" s="54" t="str">
        <f t="shared" ca="1" si="158"/>
        <v/>
      </c>
      <c r="ET55" s="54" t="str">
        <f t="shared" ca="1" si="159"/>
        <v/>
      </c>
      <c r="EU55" s="54" t="str">
        <f t="shared" ca="1" si="160"/>
        <v/>
      </c>
      <c r="EV55" s="54" t="str">
        <f t="shared" ca="1" si="161"/>
        <v/>
      </c>
      <c r="EW55" s="54" t="str">
        <f t="shared" ca="1" si="162"/>
        <v/>
      </c>
      <c r="EX55" s="54" t="str">
        <f t="shared" ca="1" si="163"/>
        <v/>
      </c>
      <c r="EY55" s="54" t="str">
        <f t="shared" ca="1" si="164"/>
        <v/>
      </c>
      <c r="EZ55" s="54" t="str">
        <f t="shared" ca="1" si="165"/>
        <v/>
      </c>
      <c r="FA55" s="54" t="str">
        <f t="shared" ca="1" si="166"/>
        <v/>
      </c>
      <c r="FB55" s="54" t="str">
        <f t="shared" ca="1" si="167"/>
        <v/>
      </c>
      <c r="FC55" s="54" t="str">
        <f t="shared" ca="1" si="168"/>
        <v/>
      </c>
      <c r="FD55" s="220">
        <f t="shared" si="169"/>
        <v>1</v>
      </c>
      <c r="FE55" s="54" t="str">
        <f t="shared" si="170"/>
        <v/>
      </c>
      <c r="FF55" s="54" t="str">
        <f t="shared" si="171"/>
        <v/>
      </c>
      <c r="FG55" s="54" t="str">
        <f t="shared" si="172"/>
        <v/>
      </c>
      <c r="FH55" s="54" t="str">
        <f t="shared" si="173"/>
        <v/>
      </c>
      <c r="FI55" s="220" t="str">
        <f>IF(B55=0,"",COUNTIF(FD$6:FD55,FD55))</f>
        <v/>
      </c>
      <c r="FJ55" s="54" t="str">
        <f t="shared" si="174"/>
        <v/>
      </c>
      <c r="FK55" s="221" t="str">
        <f t="shared" si="175"/>
        <v/>
      </c>
      <c r="FL55" s="54" t="str">
        <f t="shared" si="176"/>
        <v/>
      </c>
      <c r="FM55" s="54" t="str">
        <f t="shared" si="177"/>
        <v/>
      </c>
      <c r="FN55" s="54" t="str">
        <f t="shared" si="178"/>
        <v/>
      </c>
      <c r="FO55" s="54" t="str">
        <f t="shared" si="179"/>
        <v/>
      </c>
    </row>
    <row r="56" spans="1:171" ht="17.25">
      <c r="A56" s="214">
        <v>51</v>
      </c>
      <c r="B56" s="214">
        <f>COUNTIF('中間シート (2)'!M:M,行政集計シート※記入不要です!A56)</f>
        <v>0</v>
      </c>
      <c r="C56" s="222" t="str">
        <f t="shared" si="186"/>
        <v/>
      </c>
      <c r="D56" s="222" t="str">
        <f t="shared" si="185"/>
        <v/>
      </c>
      <c r="E56" s="222" t="str">
        <f t="shared" si="182"/>
        <v/>
      </c>
      <c r="F56" s="223"/>
      <c r="G56" s="216" t="str">
        <f>IFERROR(VLOOKUP($A56,'中間シート (2)'!$M$6:$AR$65,G$1,FALSE),"")</f>
        <v/>
      </c>
      <c r="H56" s="216" t="str">
        <f>IFERROR(VLOOKUP($A56,'中間シート (2)'!$M$6:$AR$65,H$1,FALSE),"")</f>
        <v/>
      </c>
      <c r="I56" s="216" t="str">
        <f>IFERROR(VLOOKUP($A56,'中間シート (2)'!$M$6:$AR$65,I$1,FALSE),"")</f>
        <v/>
      </c>
      <c r="J56" s="216" t="str">
        <f>IFERROR(VLOOKUP($A56,'中間シート (2)'!$M$6:$AR$65,J$1,FALSE),"")</f>
        <v/>
      </c>
      <c r="K56" s="216" t="str">
        <f>IFERROR(VLOOKUP($A56,'中間シート (2)'!$M$6:$AR$65,K$1,FALSE),"")</f>
        <v/>
      </c>
      <c r="L56" s="216" t="str">
        <f>IFERROR(VLOOKUP($A56,'中間シート (2)'!$M$6:$AR$65,L$1,FALSE),"")</f>
        <v/>
      </c>
      <c r="M56" s="216" t="str">
        <f>IFERROR(VLOOKUP($A56,'中間シート (2)'!$M$6:$AR$65,M$1,FALSE),"")</f>
        <v/>
      </c>
      <c r="N56" s="216" t="str">
        <f>IFERROR(VLOOKUP($A56,'中間シート (2)'!$M$6:$AR$65,N$1,FALSE),"")</f>
        <v/>
      </c>
      <c r="O56" s="216" t="str">
        <f>IFERROR(VLOOKUP($A56,'中間シート (2)'!$M$6:$AR$65,O$1,FALSE),"")</f>
        <v/>
      </c>
      <c r="P56" s="216" t="str">
        <f>IFERROR(VLOOKUP($A56,'中間シート (2)'!$M$6:$AR$65,P$1,FALSE),"")</f>
        <v/>
      </c>
      <c r="Q56" s="216" t="str">
        <f>IFERROR(VLOOKUP($A56,'中間シート (2)'!$M$6:$AR$65,Q$1,FALSE),"")</f>
        <v/>
      </c>
      <c r="R56" s="216" t="str">
        <f>IFERROR(VLOOKUP($A56,'中間シート (2)'!$M$6:$AR$65,R$1,FALSE),"")</f>
        <v/>
      </c>
      <c r="S56" s="216" t="str">
        <f>IFERROR(VLOOKUP($A56,'中間シート (2)'!$M$6:$AR$65,S$1,FALSE),"")</f>
        <v/>
      </c>
      <c r="T56" s="216" t="str">
        <f>IFERROR(VLOOKUP($A56,'中間シート (2)'!$M$6:$AR$65,T$1,FALSE),"")</f>
        <v/>
      </c>
      <c r="U56" s="216" t="str">
        <f>IFERROR(VLOOKUP($A56,'中間シート (2)'!$M$6:$AR$65,U$1,FALSE),"")</f>
        <v/>
      </c>
      <c r="V56" s="216"/>
      <c r="W56" s="216" t="str">
        <f>IFERROR(VLOOKUP($A56,'中間シート (2)'!$M$6:$AR$65,W$1,FALSE),"")</f>
        <v/>
      </c>
      <c r="X56" s="216" t="str">
        <f>IFERROR(VLOOKUP($A56,'中間シート (2)'!$M$6:$AR$65,X$1,FALSE),"")</f>
        <v/>
      </c>
      <c r="Y56" s="216" t="str">
        <f>IFERROR(VLOOKUP($A56,'中間シート (2)'!$M$6:$AR$65,Y$1,FALSE),"")</f>
        <v/>
      </c>
      <c r="Z56" s="216" t="str">
        <f>IFERROR(VLOOKUP($A56,'中間シート (2)'!$M$6:$AR$65,Z$1,FALSE),"")</f>
        <v/>
      </c>
      <c r="AA56" s="216" t="str">
        <f>IFERROR(VLOOKUP($A56,'中間シート (2)'!$M$6:$AR$65,AA$1,FALSE),"")</f>
        <v/>
      </c>
      <c r="AB56" s="216" t="str">
        <f>IFERROR(VLOOKUP($A56,'中間シート (2)'!$M$6:$AR$65,AB$1,FALSE),"")</f>
        <v/>
      </c>
      <c r="AC56" s="216" t="str">
        <f>IFERROR(VLOOKUP($A56,'中間シート (2)'!$M$6:$AR$65,AC$1,FALSE),"")</f>
        <v/>
      </c>
      <c r="AD56" s="216" t="str">
        <f>IFERROR(VLOOKUP($A56,'中間シート (2)'!$M$6:$AR$65,AD$1,FALSE),"")</f>
        <v/>
      </c>
      <c r="AE56" s="216"/>
      <c r="AF56" s="216"/>
      <c r="AG56" s="216"/>
      <c r="AH56" s="228" t="str">
        <f>IFERROR(VLOOKUP($A56,'中間シート (2)'!$M$6:$BC$67,AH$1,FALSE),"")</f>
        <v/>
      </c>
      <c r="AI56" s="228" t="str">
        <f>IFERROR(VLOOKUP($A56,'中間シート (2)'!$M$6:$BC$67,AI$1,FALSE),"")</f>
        <v/>
      </c>
      <c r="AJ56" s="228" t="str">
        <f>IFERROR(VLOOKUP($A56,'中間シート (2)'!$M$6:$BC$67,AJ$1,FALSE),"")</f>
        <v/>
      </c>
      <c r="AK56" s="228" t="str">
        <f>IFERROR(VLOOKUP($A56,'中間シート (2)'!$M$6:$BC$67,AK$1,FALSE),"")</f>
        <v/>
      </c>
      <c r="AL56" s="228" t="str">
        <f>IFERROR(VLOOKUP($A56,'中間シート (2)'!$M$6:$BC$67,AL$1,FALSE),"")</f>
        <v/>
      </c>
      <c r="AM56" s="228" t="str">
        <f>IFERROR(VLOOKUP($A56,'中間シート (2)'!$M$6:$BC$67,AM$1,FALSE),"")</f>
        <v/>
      </c>
      <c r="AN56" s="228" t="str">
        <f>IFERROR(VLOOKUP($A56,'中間シート (2)'!$M$6:$BC$67,AN$1,FALSE),"")</f>
        <v/>
      </c>
      <c r="AO56" s="228" t="str">
        <f>IFERROR(VLOOKUP($A56,'中間シート (2)'!$M$6:$BC$67,AO$1,FALSE),"")</f>
        <v/>
      </c>
      <c r="AR56" s="217"/>
      <c r="AS56" s="217"/>
      <c r="AT56" s="217"/>
      <c r="AU56" s="54">
        <f t="shared" si="183"/>
        <v>41</v>
      </c>
      <c r="AV56" s="54">
        <f t="shared" si="184"/>
        <v>41</v>
      </c>
      <c r="AW56" s="54" t="str">
        <f t="shared" si="59"/>
        <v/>
      </c>
      <c r="AX56" s="54" t="str">
        <f t="shared" si="60"/>
        <v/>
      </c>
      <c r="AY56" s="54" t="str">
        <f t="shared" si="61"/>
        <v/>
      </c>
      <c r="AZ56" s="54" t="str">
        <f t="shared" si="62"/>
        <v/>
      </c>
      <c r="BA56" s="54" t="str">
        <f t="shared" si="63"/>
        <v/>
      </c>
      <c r="BB56" s="54" t="str">
        <f ca="1">IF(AB56="","",IF(COUNTIF(エラー23シート!$G$5:$G$79, OFFSET(I56,IF(H56="",0,-H56+1),0)*100+OFFSET(X56,IF(H56="",0,-H56+1),0)*10+AB56)&gt;0,23,""))</f>
        <v/>
      </c>
      <c r="BC56" s="54" t="str">
        <f t="shared" si="64"/>
        <v/>
      </c>
      <c r="BD56" s="54" t="str">
        <f t="shared" si="65"/>
        <v/>
      </c>
      <c r="BE56" s="54" t="str">
        <f t="shared" si="66"/>
        <v/>
      </c>
      <c r="BF56" s="54" t="str">
        <f t="shared" si="67"/>
        <v/>
      </c>
      <c r="BG56" s="54" t="str">
        <f t="shared" si="68"/>
        <v/>
      </c>
      <c r="BH56" s="54" t="str">
        <f t="shared" si="69"/>
        <v/>
      </c>
      <c r="BI56" s="54" t="str">
        <f t="shared" si="70"/>
        <v/>
      </c>
      <c r="BJ56" s="54" t="str">
        <f t="shared" si="71"/>
        <v/>
      </c>
      <c r="BK56" s="54" t="str">
        <f t="shared" si="72"/>
        <v/>
      </c>
      <c r="BL56" s="54" t="str">
        <f t="shared" si="73"/>
        <v/>
      </c>
      <c r="BM56" s="54" t="str">
        <f t="shared" si="74"/>
        <v/>
      </c>
      <c r="BN56" s="54" t="str">
        <f t="shared" si="75"/>
        <v/>
      </c>
      <c r="BO56" s="54" t="str">
        <f t="shared" si="76"/>
        <v/>
      </c>
      <c r="BP56" s="54" t="str">
        <f t="shared" si="77"/>
        <v/>
      </c>
      <c r="BQ56" s="54" t="str">
        <f t="shared" si="78"/>
        <v/>
      </c>
      <c r="BR56" s="54" t="str">
        <f t="shared" si="79"/>
        <v/>
      </c>
      <c r="BS56" s="218" t="str">
        <f t="shared" si="80"/>
        <v/>
      </c>
      <c r="BT56" s="54" t="str">
        <f t="shared" si="81"/>
        <v/>
      </c>
      <c r="BU56" s="54" t="str">
        <f t="shared" si="82"/>
        <v/>
      </c>
      <c r="BV56" s="54" t="str">
        <f t="shared" si="83"/>
        <v/>
      </c>
      <c r="BW56" s="54" t="str">
        <f t="shared" si="84"/>
        <v/>
      </c>
      <c r="BX56" s="54" t="str">
        <f t="shared" si="85"/>
        <v/>
      </c>
      <c r="BY56" s="54" t="str">
        <f t="shared" si="86"/>
        <v/>
      </c>
      <c r="BZ56" s="54" t="str">
        <f t="shared" si="87"/>
        <v/>
      </c>
      <c r="CA56" s="54" t="str">
        <f t="shared" si="88"/>
        <v/>
      </c>
      <c r="CB56" s="54" t="str">
        <f t="shared" si="89"/>
        <v/>
      </c>
      <c r="CC56" s="54" t="str">
        <f t="shared" si="90"/>
        <v/>
      </c>
      <c r="CD56" s="54" t="str">
        <f t="shared" si="91"/>
        <v/>
      </c>
      <c r="CE56" s="54" t="str">
        <f t="shared" si="92"/>
        <v/>
      </c>
      <c r="CF56" s="54" t="str">
        <f t="shared" si="93"/>
        <v/>
      </c>
      <c r="CG56" s="54" t="str">
        <f t="shared" si="94"/>
        <v/>
      </c>
      <c r="CH56" s="54" t="str">
        <f t="shared" si="95"/>
        <v/>
      </c>
      <c r="CI56" s="54" t="str">
        <f t="shared" si="96"/>
        <v/>
      </c>
      <c r="CJ56" s="54" t="str">
        <f t="shared" si="97"/>
        <v/>
      </c>
      <c r="CK56" s="54" t="str">
        <f t="shared" si="98"/>
        <v/>
      </c>
      <c r="CL56" s="219" t="str">
        <f t="shared" si="99"/>
        <v/>
      </c>
      <c r="CM56" s="54" t="str">
        <f t="shared" si="100"/>
        <v/>
      </c>
      <c r="CN56" s="54" t="str">
        <f t="shared" si="101"/>
        <v/>
      </c>
      <c r="CO56" s="54" t="str">
        <f t="shared" si="102"/>
        <v/>
      </c>
      <c r="CP56" s="54" t="str">
        <f t="shared" si="103"/>
        <v/>
      </c>
      <c r="CQ56" s="54" t="str">
        <f t="shared" si="104"/>
        <v/>
      </c>
      <c r="CR56" s="54" t="str">
        <f t="shared" si="105"/>
        <v/>
      </c>
      <c r="CS56" s="54" t="str">
        <f t="shared" si="106"/>
        <v/>
      </c>
      <c r="CT56" s="54" t="str">
        <f t="shared" si="107"/>
        <v/>
      </c>
      <c r="CU56" s="54" t="str">
        <f t="shared" si="108"/>
        <v/>
      </c>
      <c r="CV56" s="220">
        <f t="shared" si="109"/>
        <v>0</v>
      </c>
      <c r="CW56" s="54" t="str">
        <f t="shared" si="110"/>
        <v/>
      </c>
      <c r="CX56" s="54" t="str">
        <f t="shared" si="111"/>
        <v/>
      </c>
      <c r="CY56" s="54" t="str">
        <f t="shared" si="112"/>
        <v/>
      </c>
      <c r="CZ56" s="54" t="str">
        <f t="shared" si="113"/>
        <v/>
      </c>
      <c r="DA56" s="54" t="str">
        <f t="shared" si="114"/>
        <v/>
      </c>
      <c r="DB56" s="54" t="str">
        <f t="shared" si="115"/>
        <v/>
      </c>
      <c r="DC56" s="54" t="str">
        <f t="shared" si="116"/>
        <v/>
      </c>
      <c r="DD56" s="54" t="str">
        <f t="shared" si="117"/>
        <v/>
      </c>
      <c r="DE56" s="54" t="str">
        <f t="shared" si="118"/>
        <v/>
      </c>
      <c r="DF56" s="54" t="str">
        <f t="shared" si="119"/>
        <v/>
      </c>
      <c r="DG56" s="54" t="str">
        <f t="shared" si="120"/>
        <v/>
      </c>
      <c r="DH56" s="54" t="str">
        <f t="shared" si="121"/>
        <v/>
      </c>
      <c r="DI56" s="54" t="str">
        <f t="shared" si="122"/>
        <v/>
      </c>
      <c r="DJ56" s="54" t="str">
        <f t="shared" si="123"/>
        <v/>
      </c>
      <c r="DK56" s="54" t="str">
        <f t="shared" si="124"/>
        <v/>
      </c>
      <c r="DL56" s="54" t="str">
        <f t="shared" si="125"/>
        <v/>
      </c>
      <c r="DM56" s="54" t="str">
        <f t="shared" si="126"/>
        <v/>
      </c>
      <c r="DN56" s="54" t="str">
        <f t="shared" si="127"/>
        <v/>
      </c>
      <c r="DO56" s="54" t="str">
        <f t="shared" si="128"/>
        <v/>
      </c>
      <c r="DP56" s="54" t="str">
        <f t="shared" si="129"/>
        <v/>
      </c>
      <c r="DQ56" s="54" t="str">
        <f t="shared" si="130"/>
        <v/>
      </c>
      <c r="DR56" s="54" t="str">
        <f t="shared" si="131"/>
        <v/>
      </c>
      <c r="DS56" s="54" t="str">
        <f t="shared" si="132"/>
        <v/>
      </c>
      <c r="DT56" s="54" t="str">
        <f t="shared" si="133"/>
        <v/>
      </c>
      <c r="DU56" s="54" t="str">
        <f t="shared" si="134"/>
        <v/>
      </c>
      <c r="DV56" s="54" t="str">
        <f t="shared" si="135"/>
        <v/>
      </c>
      <c r="DW56" s="54" t="str">
        <f t="shared" si="136"/>
        <v/>
      </c>
      <c r="DX56" s="54" t="str">
        <f t="shared" si="137"/>
        <v/>
      </c>
      <c r="DY56" s="54" t="str">
        <f t="shared" si="138"/>
        <v/>
      </c>
      <c r="DZ56" s="54" t="str">
        <f t="shared" si="139"/>
        <v/>
      </c>
      <c r="EA56" s="54" t="str">
        <f t="shared" si="140"/>
        <v/>
      </c>
      <c r="EB56" s="54" t="str">
        <f t="shared" si="141"/>
        <v/>
      </c>
      <c r="EC56" s="54" t="str">
        <f t="shared" si="142"/>
        <v/>
      </c>
      <c r="ED56" s="54" t="str">
        <f t="shared" si="143"/>
        <v/>
      </c>
      <c r="EE56" s="54" t="str">
        <f t="shared" si="144"/>
        <v/>
      </c>
      <c r="EF56" s="54" t="str">
        <f t="shared" si="145"/>
        <v/>
      </c>
      <c r="EG56" s="54" t="str">
        <f t="shared" si="146"/>
        <v/>
      </c>
      <c r="EH56" s="54" t="str">
        <f t="shared" si="147"/>
        <v/>
      </c>
      <c r="EI56" s="54" t="str">
        <f t="shared" si="148"/>
        <v/>
      </c>
      <c r="EJ56" s="54" t="str">
        <f t="shared" si="149"/>
        <v/>
      </c>
      <c r="EK56" s="54" t="str">
        <f t="shared" si="150"/>
        <v/>
      </c>
      <c r="EL56" s="54" t="str">
        <f t="shared" si="151"/>
        <v/>
      </c>
      <c r="EM56" s="54" t="str">
        <f t="shared" si="152"/>
        <v/>
      </c>
      <c r="EN56" s="54" t="str">
        <f t="shared" si="153"/>
        <v/>
      </c>
      <c r="EO56" s="54" t="str">
        <f t="shared" si="154"/>
        <v/>
      </c>
      <c r="EP56" s="54" t="str">
        <f t="shared" si="155"/>
        <v/>
      </c>
      <c r="EQ56" s="220" t="str">
        <f t="shared" ca="1" si="156"/>
        <v/>
      </c>
      <c r="ER56" s="220" t="str">
        <f t="shared" ca="1" si="157"/>
        <v/>
      </c>
      <c r="ES56" s="54" t="str">
        <f t="shared" ca="1" si="158"/>
        <v/>
      </c>
      <c r="ET56" s="54" t="str">
        <f t="shared" ca="1" si="159"/>
        <v/>
      </c>
      <c r="EU56" s="54" t="str">
        <f t="shared" ca="1" si="160"/>
        <v/>
      </c>
      <c r="EV56" s="54" t="str">
        <f t="shared" ca="1" si="161"/>
        <v/>
      </c>
      <c r="EW56" s="54" t="str">
        <f t="shared" ca="1" si="162"/>
        <v/>
      </c>
      <c r="EX56" s="54" t="str">
        <f t="shared" ca="1" si="163"/>
        <v/>
      </c>
      <c r="EY56" s="54" t="str">
        <f t="shared" ca="1" si="164"/>
        <v/>
      </c>
      <c r="EZ56" s="54" t="str">
        <f t="shared" ca="1" si="165"/>
        <v/>
      </c>
      <c r="FA56" s="54" t="str">
        <f t="shared" ca="1" si="166"/>
        <v/>
      </c>
      <c r="FB56" s="54" t="str">
        <f t="shared" ca="1" si="167"/>
        <v/>
      </c>
      <c r="FC56" s="54" t="str">
        <f t="shared" ca="1" si="168"/>
        <v/>
      </c>
      <c r="FD56" s="220">
        <f t="shared" si="169"/>
        <v>1</v>
      </c>
      <c r="FE56" s="54" t="str">
        <f t="shared" si="170"/>
        <v/>
      </c>
      <c r="FF56" s="54" t="str">
        <f t="shared" si="171"/>
        <v/>
      </c>
      <c r="FG56" s="54" t="str">
        <f t="shared" si="172"/>
        <v/>
      </c>
      <c r="FH56" s="54" t="str">
        <f t="shared" si="173"/>
        <v/>
      </c>
      <c r="FI56" s="220" t="str">
        <f>IF(B56=0,"",COUNTIF(FD$6:FD56,FD56))</f>
        <v/>
      </c>
      <c r="FJ56" s="54" t="str">
        <f t="shared" si="174"/>
        <v/>
      </c>
      <c r="FK56" s="221" t="str">
        <f t="shared" si="175"/>
        <v/>
      </c>
      <c r="FL56" s="54" t="str">
        <f t="shared" si="176"/>
        <v/>
      </c>
      <c r="FM56" s="54" t="str">
        <f t="shared" si="177"/>
        <v/>
      </c>
      <c r="FN56" s="54" t="str">
        <f t="shared" si="178"/>
        <v/>
      </c>
      <c r="FO56" s="54" t="str">
        <f t="shared" si="179"/>
        <v/>
      </c>
    </row>
    <row r="57" spans="1:171" ht="17.25">
      <c r="A57" s="214">
        <v>52</v>
      </c>
      <c r="B57" s="214">
        <f>COUNTIF('中間シート (2)'!M:M,行政集計シート※記入不要です!A57)</f>
        <v>0</v>
      </c>
      <c r="C57" s="222" t="str">
        <f t="shared" si="186"/>
        <v/>
      </c>
      <c r="D57" s="222" t="str">
        <f t="shared" si="185"/>
        <v/>
      </c>
      <c r="E57" s="222" t="str">
        <f t="shared" si="182"/>
        <v/>
      </c>
      <c r="F57" s="223"/>
      <c r="G57" s="216" t="str">
        <f>IFERROR(VLOOKUP($A57,'中間シート (2)'!$M$6:$AR$65,G$1,FALSE),"")</f>
        <v/>
      </c>
      <c r="H57" s="216" t="str">
        <f>IFERROR(VLOOKUP($A57,'中間シート (2)'!$M$6:$AR$65,H$1,FALSE),"")</f>
        <v/>
      </c>
      <c r="I57" s="216" t="str">
        <f>IFERROR(VLOOKUP($A57,'中間シート (2)'!$M$6:$AR$65,I$1,FALSE),"")</f>
        <v/>
      </c>
      <c r="J57" s="216" t="str">
        <f>IFERROR(VLOOKUP($A57,'中間シート (2)'!$M$6:$AR$65,J$1,FALSE),"")</f>
        <v/>
      </c>
      <c r="K57" s="216" t="str">
        <f>IFERROR(VLOOKUP($A57,'中間シート (2)'!$M$6:$AR$65,K$1,FALSE),"")</f>
        <v/>
      </c>
      <c r="L57" s="216" t="str">
        <f>IFERROR(VLOOKUP($A57,'中間シート (2)'!$M$6:$AR$65,L$1,FALSE),"")</f>
        <v/>
      </c>
      <c r="M57" s="216" t="str">
        <f>IFERROR(VLOOKUP($A57,'中間シート (2)'!$M$6:$AR$65,M$1,FALSE),"")</f>
        <v/>
      </c>
      <c r="N57" s="216" t="str">
        <f>IFERROR(VLOOKUP($A57,'中間シート (2)'!$M$6:$AR$65,N$1,FALSE),"")</f>
        <v/>
      </c>
      <c r="O57" s="216" t="str">
        <f>IFERROR(VLOOKUP($A57,'中間シート (2)'!$M$6:$AR$65,O$1,FALSE),"")</f>
        <v/>
      </c>
      <c r="P57" s="216" t="str">
        <f>IFERROR(VLOOKUP($A57,'中間シート (2)'!$M$6:$AR$65,P$1,FALSE),"")</f>
        <v/>
      </c>
      <c r="Q57" s="216" t="str">
        <f>IFERROR(VLOOKUP($A57,'中間シート (2)'!$M$6:$AR$65,Q$1,FALSE),"")</f>
        <v/>
      </c>
      <c r="R57" s="216" t="str">
        <f>IFERROR(VLOOKUP($A57,'中間シート (2)'!$M$6:$AR$65,R$1,FALSE),"")</f>
        <v/>
      </c>
      <c r="S57" s="216" t="str">
        <f>IFERROR(VLOOKUP($A57,'中間シート (2)'!$M$6:$AR$65,S$1,FALSE),"")</f>
        <v/>
      </c>
      <c r="T57" s="216" t="str">
        <f>IFERROR(VLOOKUP($A57,'中間シート (2)'!$M$6:$AR$65,T$1,FALSE),"")</f>
        <v/>
      </c>
      <c r="U57" s="216" t="str">
        <f>IFERROR(VLOOKUP($A57,'中間シート (2)'!$M$6:$AR$65,U$1,FALSE),"")</f>
        <v/>
      </c>
      <c r="V57" s="216"/>
      <c r="W57" s="216" t="str">
        <f>IFERROR(VLOOKUP($A57,'中間シート (2)'!$M$6:$AR$65,W$1,FALSE),"")</f>
        <v/>
      </c>
      <c r="X57" s="216" t="str">
        <f>IFERROR(VLOOKUP($A57,'中間シート (2)'!$M$6:$AR$65,X$1,FALSE),"")</f>
        <v/>
      </c>
      <c r="Y57" s="216" t="str">
        <f>IFERROR(VLOOKUP($A57,'中間シート (2)'!$M$6:$AR$65,Y$1,FALSE),"")</f>
        <v/>
      </c>
      <c r="Z57" s="216" t="str">
        <f>IFERROR(VLOOKUP($A57,'中間シート (2)'!$M$6:$AR$65,Z$1,FALSE),"")</f>
        <v/>
      </c>
      <c r="AA57" s="216" t="str">
        <f>IFERROR(VLOOKUP($A57,'中間シート (2)'!$M$6:$AR$65,AA$1,FALSE),"")</f>
        <v/>
      </c>
      <c r="AB57" s="216" t="str">
        <f>IFERROR(VLOOKUP($A57,'中間シート (2)'!$M$6:$AR$65,AB$1,FALSE),"")</f>
        <v/>
      </c>
      <c r="AC57" s="216" t="str">
        <f>IFERROR(VLOOKUP($A57,'中間シート (2)'!$M$6:$AR$65,AC$1,FALSE),"")</f>
        <v/>
      </c>
      <c r="AD57" s="216" t="str">
        <f>IFERROR(VLOOKUP($A57,'中間シート (2)'!$M$6:$AR$65,AD$1,FALSE),"")</f>
        <v/>
      </c>
      <c r="AE57" s="216"/>
      <c r="AF57" s="216"/>
      <c r="AG57" s="216"/>
      <c r="AH57" s="228" t="str">
        <f>IFERROR(VLOOKUP($A57,'中間シート (2)'!$M$6:$BC$67,AH$1,FALSE),"")</f>
        <v/>
      </c>
      <c r="AI57" s="228" t="str">
        <f>IFERROR(VLOOKUP($A57,'中間シート (2)'!$M$6:$BC$67,AI$1,FALSE),"")</f>
        <v/>
      </c>
      <c r="AJ57" s="228" t="str">
        <f>IFERROR(VLOOKUP($A57,'中間シート (2)'!$M$6:$BC$67,AJ$1,FALSE),"")</f>
        <v/>
      </c>
      <c r="AK57" s="228" t="str">
        <f>IFERROR(VLOOKUP($A57,'中間シート (2)'!$M$6:$BC$67,AK$1,FALSE),"")</f>
        <v/>
      </c>
      <c r="AL57" s="228" t="str">
        <f>IFERROR(VLOOKUP($A57,'中間シート (2)'!$M$6:$BC$67,AL$1,FALSE),"")</f>
        <v/>
      </c>
      <c r="AM57" s="228" t="str">
        <f>IFERROR(VLOOKUP($A57,'中間シート (2)'!$M$6:$BC$67,AM$1,FALSE),"")</f>
        <v/>
      </c>
      <c r="AN57" s="228" t="str">
        <f>IFERROR(VLOOKUP($A57,'中間シート (2)'!$M$6:$BC$67,AN$1,FALSE),"")</f>
        <v/>
      </c>
      <c r="AO57" s="228" t="str">
        <f>IFERROR(VLOOKUP($A57,'中間シート (2)'!$M$6:$BC$67,AO$1,FALSE),"")</f>
        <v/>
      </c>
      <c r="AR57" s="217"/>
      <c r="AS57" s="217"/>
      <c r="AT57" s="217"/>
      <c r="AU57" s="54">
        <f t="shared" si="183"/>
        <v>41</v>
      </c>
      <c r="AV57" s="54">
        <f t="shared" si="184"/>
        <v>41</v>
      </c>
      <c r="AW57" s="54" t="str">
        <f t="shared" si="59"/>
        <v/>
      </c>
      <c r="AX57" s="54" t="str">
        <f t="shared" si="60"/>
        <v/>
      </c>
      <c r="AY57" s="54" t="str">
        <f t="shared" si="61"/>
        <v/>
      </c>
      <c r="AZ57" s="54" t="str">
        <f t="shared" si="62"/>
        <v/>
      </c>
      <c r="BA57" s="54" t="str">
        <f t="shared" si="63"/>
        <v/>
      </c>
      <c r="BB57" s="54" t="str">
        <f ca="1">IF(AB57="","",IF(COUNTIF(エラー23シート!$G$5:$G$79, OFFSET(I57,IF(H57="",0,-H57+1),0)*100+OFFSET(X57,IF(H57="",0,-H57+1),0)*10+AB57)&gt;0,23,""))</f>
        <v/>
      </c>
      <c r="BC57" s="54" t="str">
        <f t="shared" si="64"/>
        <v/>
      </c>
      <c r="BD57" s="54" t="str">
        <f t="shared" si="65"/>
        <v/>
      </c>
      <c r="BE57" s="54" t="str">
        <f t="shared" si="66"/>
        <v/>
      </c>
      <c r="BF57" s="54" t="str">
        <f t="shared" si="67"/>
        <v/>
      </c>
      <c r="BG57" s="54" t="str">
        <f t="shared" si="68"/>
        <v/>
      </c>
      <c r="BH57" s="54" t="str">
        <f t="shared" si="69"/>
        <v/>
      </c>
      <c r="BI57" s="54" t="str">
        <f t="shared" si="70"/>
        <v/>
      </c>
      <c r="BJ57" s="54" t="str">
        <f t="shared" si="71"/>
        <v/>
      </c>
      <c r="BK57" s="54" t="str">
        <f t="shared" si="72"/>
        <v/>
      </c>
      <c r="BL57" s="54" t="str">
        <f t="shared" si="73"/>
        <v/>
      </c>
      <c r="BM57" s="54" t="str">
        <f t="shared" si="74"/>
        <v/>
      </c>
      <c r="BN57" s="54" t="str">
        <f t="shared" si="75"/>
        <v/>
      </c>
      <c r="BO57" s="54" t="str">
        <f t="shared" si="76"/>
        <v/>
      </c>
      <c r="BP57" s="54" t="str">
        <f t="shared" si="77"/>
        <v/>
      </c>
      <c r="BQ57" s="54" t="str">
        <f t="shared" si="78"/>
        <v/>
      </c>
      <c r="BR57" s="54" t="str">
        <f t="shared" si="79"/>
        <v/>
      </c>
      <c r="BS57" s="218" t="str">
        <f t="shared" si="80"/>
        <v/>
      </c>
      <c r="BT57" s="54" t="str">
        <f t="shared" si="81"/>
        <v/>
      </c>
      <c r="BU57" s="54" t="str">
        <f t="shared" si="82"/>
        <v/>
      </c>
      <c r="BV57" s="54" t="str">
        <f t="shared" si="83"/>
        <v/>
      </c>
      <c r="BW57" s="54" t="str">
        <f t="shared" si="84"/>
        <v/>
      </c>
      <c r="BX57" s="54" t="str">
        <f t="shared" si="85"/>
        <v/>
      </c>
      <c r="BY57" s="54" t="str">
        <f t="shared" si="86"/>
        <v/>
      </c>
      <c r="BZ57" s="54" t="str">
        <f t="shared" si="87"/>
        <v/>
      </c>
      <c r="CA57" s="54" t="str">
        <f t="shared" si="88"/>
        <v/>
      </c>
      <c r="CB57" s="54" t="str">
        <f t="shared" si="89"/>
        <v/>
      </c>
      <c r="CC57" s="54" t="str">
        <f t="shared" si="90"/>
        <v/>
      </c>
      <c r="CD57" s="54" t="str">
        <f t="shared" si="91"/>
        <v/>
      </c>
      <c r="CE57" s="54" t="str">
        <f t="shared" si="92"/>
        <v/>
      </c>
      <c r="CF57" s="54" t="str">
        <f t="shared" si="93"/>
        <v/>
      </c>
      <c r="CG57" s="54" t="str">
        <f t="shared" si="94"/>
        <v/>
      </c>
      <c r="CH57" s="54" t="str">
        <f t="shared" si="95"/>
        <v/>
      </c>
      <c r="CI57" s="54" t="str">
        <f t="shared" si="96"/>
        <v/>
      </c>
      <c r="CJ57" s="54" t="str">
        <f t="shared" si="97"/>
        <v/>
      </c>
      <c r="CK57" s="54" t="str">
        <f t="shared" si="98"/>
        <v/>
      </c>
      <c r="CL57" s="219" t="str">
        <f t="shared" si="99"/>
        <v/>
      </c>
      <c r="CM57" s="54" t="str">
        <f t="shared" si="100"/>
        <v/>
      </c>
      <c r="CN57" s="54" t="str">
        <f t="shared" si="101"/>
        <v/>
      </c>
      <c r="CO57" s="54" t="str">
        <f t="shared" si="102"/>
        <v/>
      </c>
      <c r="CP57" s="54" t="str">
        <f t="shared" si="103"/>
        <v/>
      </c>
      <c r="CQ57" s="54" t="str">
        <f t="shared" si="104"/>
        <v/>
      </c>
      <c r="CR57" s="54" t="str">
        <f t="shared" si="105"/>
        <v/>
      </c>
      <c r="CS57" s="54" t="str">
        <f t="shared" si="106"/>
        <v/>
      </c>
      <c r="CT57" s="54" t="str">
        <f t="shared" si="107"/>
        <v/>
      </c>
      <c r="CU57" s="54" t="str">
        <f t="shared" si="108"/>
        <v/>
      </c>
      <c r="CV57" s="220">
        <f t="shared" si="109"/>
        <v>0</v>
      </c>
      <c r="CW57" s="54" t="str">
        <f t="shared" si="110"/>
        <v/>
      </c>
      <c r="CX57" s="54" t="str">
        <f t="shared" si="111"/>
        <v/>
      </c>
      <c r="CY57" s="54" t="str">
        <f t="shared" si="112"/>
        <v/>
      </c>
      <c r="CZ57" s="54" t="str">
        <f t="shared" si="113"/>
        <v/>
      </c>
      <c r="DA57" s="54" t="str">
        <f t="shared" si="114"/>
        <v/>
      </c>
      <c r="DB57" s="54" t="str">
        <f t="shared" si="115"/>
        <v/>
      </c>
      <c r="DC57" s="54" t="str">
        <f t="shared" si="116"/>
        <v/>
      </c>
      <c r="DD57" s="54" t="str">
        <f t="shared" si="117"/>
        <v/>
      </c>
      <c r="DE57" s="54" t="str">
        <f t="shared" si="118"/>
        <v/>
      </c>
      <c r="DF57" s="54" t="str">
        <f t="shared" si="119"/>
        <v/>
      </c>
      <c r="DG57" s="54" t="str">
        <f t="shared" si="120"/>
        <v/>
      </c>
      <c r="DH57" s="54" t="str">
        <f t="shared" si="121"/>
        <v/>
      </c>
      <c r="DI57" s="54" t="str">
        <f t="shared" si="122"/>
        <v/>
      </c>
      <c r="DJ57" s="54" t="str">
        <f t="shared" si="123"/>
        <v/>
      </c>
      <c r="DK57" s="54" t="str">
        <f t="shared" si="124"/>
        <v/>
      </c>
      <c r="DL57" s="54" t="str">
        <f t="shared" si="125"/>
        <v/>
      </c>
      <c r="DM57" s="54" t="str">
        <f t="shared" si="126"/>
        <v/>
      </c>
      <c r="DN57" s="54" t="str">
        <f t="shared" si="127"/>
        <v/>
      </c>
      <c r="DO57" s="54" t="str">
        <f t="shared" si="128"/>
        <v/>
      </c>
      <c r="DP57" s="54" t="str">
        <f t="shared" si="129"/>
        <v/>
      </c>
      <c r="DQ57" s="54" t="str">
        <f t="shared" si="130"/>
        <v/>
      </c>
      <c r="DR57" s="54" t="str">
        <f t="shared" si="131"/>
        <v/>
      </c>
      <c r="DS57" s="54" t="str">
        <f t="shared" si="132"/>
        <v/>
      </c>
      <c r="DT57" s="54" t="str">
        <f t="shared" si="133"/>
        <v/>
      </c>
      <c r="DU57" s="54" t="str">
        <f t="shared" si="134"/>
        <v/>
      </c>
      <c r="DV57" s="54" t="str">
        <f t="shared" si="135"/>
        <v/>
      </c>
      <c r="DW57" s="54" t="str">
        <f t="shared" si="136"/>
        <v/>
      </c>
      <c r="DX57" s="54" t="str">
        <f t="shared" si="137"/>
        <v/>
      </c>
      <c r="DY57" s="54" t="str">
        <f t="shared" si="138"/>
        <v/>
      </c>
      <c r="DZ57" s="54" t="str">
        <f t="shared" si="139"/>
        <v/>
      </c>
      <c r="EA57" s="54" t="str">
        <f t="shared" si="140"/>
        <v/>
      </c>
      <c r="EB57" s="54" t="str">
        <f t="shared" si="141"/>
        <v/>
      </c>
      <c r="EC57" s="54" t="str">
        <f t="shared" si="142"/>
        <v/>
      </c>
      <c r="ED57" s="54" t="str">
        <f t="shared" si="143"/>
        <v/>
      </c>
      <c r="EE57" s="54" t="str">
        <f t="shared" si="144"/>
        <v/>
      </c>
      <c r="EF57" s="54" t="str">
        <f t="shared" si="145"/>
        <v/>
      </c>
      <c r="EG57" s="54" t="str">
        <f t="shared" si="146"/>
        <v/>
      </c>
      <c r="EH57" s="54" t="str">
        <f t="shared" si="147"/>
        <v/>
      </c>
      <c r="EI57" s="54" t="str">
        <f t="shared" si="148"/>
        <v/>
      </c>
      <c r="EJ57" s="54" t="str">
        <f t="shared" si="149"/>
        <v/>
      </c>
      <c r="EK57" s="54" t="str">
        <f t="shared" si="150"/>
        <v/>
      </c>
      <c r="EL57" s="54" t="str">
        <f t="shared" si="151"/>
        <v/>
      </c>
      <c r="EM57" s="54" t="str">
        <f t="shared" si="152"/>
        <v/>
      </c>
      <c r="EN57" s="54" t="str">
        <f t="shared" si="153"/>
        <v/>
      </c>
      <c r="EO57" s="54" t="str">
        <f t="shared" si="154"/>
        <v/>
      </c>
      <c r="EP57" s="54" t="str">
        <f t="shared" si="155"/>
        <v/>
      </c>
      <c r="EQ57" s="220" t="str">
        <f t="shared" ca="1" si="156"/>
        <v/>
      </c>
      <c r="ER57" s="220" t="str">
        <f t="shared" ca="1" si="157"/>
        <v/>
      </c>
      <c r="ES57" s="54" t="str">
        <f t="shared" ca="1" si="158"/>
        <v/>
      </c>
      <c r="ET57" s="54" t="str">
        <f t="shared" ca="1" si="159"/>
        <v/>
      </c>
      <c r="EU57" s="54" t="str">
        <f t="shared" ca="1" si="160"/>
        <v/>
      </c>
      <c r="EV57" s="54" t="str">
        <f t="shared" ca="1" si="161"/>
        <v/>
      </c>
      <c r="EW57" s="54" t="str">
        <f t="shared" ca="1" si="162"/>
        <v/>
      </c>
      <c r="EX57" s="54" t="str">
        <f t="shared" ca="1" si="163"/>
        <v/>
      </c>
      <c r="EY57" s="54" t="str">
        <f t="shared" ca="1" si="164"/>
        <v/>
      </c>
      <c r="EZ57" s="54" t="str">
        <f t="shared" ca="1" si="165"/>
        <v/>
      </c>
      <c r="FA57" s="54" t="str">
        <f t="shared" ca="1" si="166"/>
        <v/>
      </c>
      <c r="FB57" s="54" t="str">
        <f t="shared" ca="1" si="167"/>
        <v/>
      </c>
      <c r="FC57" s="54" t="str">
        <f t="shared" ca="1" si="168"/>
        <v/>
      </c>
      <c r="FD57" s="220">
        <f t="shared" si="169"/>
        <v>1</v>
      </c>
      <c r="FE57" s="54" t="str">
        <f t="shared" si="170"/>
        <v/>
      </c>
      <c r="FF57" s="54" t="str">
        <f t="shared" si="171"/>
        <v/>
      </c>
      <c r="FG57" s="54" t="str">
        <f t="shared" si="172"/>
        <v/>
      </c>
      <c r="FH57" s="54" t="str">
        <f t="shared" si="173"/>
        <v/>
      </c>
      <c r="FI57" s="220" t="str">
        <f>IF(B57=0,"",COUNTIF(FD$6:FD57,FD57))</f>
        <v/>
      </c>
      <c r="FJ57" s="54" t="str">
        <f t="shared" si="174"/>
        <v/>
      </c>
      <c r="FK57" s="221" t="str">
        <f t="shared" si="175"/>
        <v/>
      </c>
      <c r="FL57" s="54" t="str">
        <f t="shared" si="176"/>
        <v/>
      </c>
      <c r="FM57" s="54" t="str">
        <f t="shared" si="177"/>
        <v/>
      </c>
      <c r="FN57" s="54" t="str">
        <f t="shared" si="178"/>
        <v/>
      </c>
      <c r="FO57" s="54" t="str">
        <f t="shared" si="179"/>
        <v/>
      </c>
    </row>
    <row r="58" spans="1:171" ht="17.25">
      <c r="A58" s="214">
        <v>53</v>
      </c>
      <c r="B58" s="214">
        <f>COUNTIF('中間シート (2)'!M:M,行政集計シート※記入不要です!A58)</f>
        <v>0</v>
      </c>
      <c r="C58" s="222" t="str">
        <f t="shared" si="186"/>
        <v/>
      </c>
      <c r="D58" s="222" t="str">
        <f t="shared" si="185"/>
        <v/>
      </c>
      <c r="E58" s="222" t="str">
        <f t="shared" si="182"/>
        <v/>
      </c>
      <c r="F58" s="223"/>
      <c r="G58" s="216" t="str">
        <f>IFERROR(VLOOKUP($A58,'中間シート (2)'!$M$6:$AR$65,G$1,FALSE),"")</f>
        <v/>
      </c>
      <c r="H58" s="216" t="str">
        <f>IFERROR(VLOOKUP($A58,'中間シート (2)'!$M$6:$AR$65,H$1,FALSE),"")</f>
        <v/>
      </c>
      <c r="I58" s="216" t="str">
        <f>IFERROR(VLOOKUP($A58,'中間シート (2)'!$M$6:$AR$65,I$1,FALSE),"")</f>
        <v/>
      </c>
      <c r="J58" s="216" t="str">
        <f>IFERROR(VLOOKUP($A58,'中間シート (2)'!$M$6:$AR$65,J$1,FALSE),"")</f>
        <v/>
      </c>
      <c r="K58" s="216" t="str">
        <f>IFERROR(VLOOKUP($A58,'中間シート (2)'!$M$6:$AR$65,K$1,FALSE),"")</f>
        <v/>
      </c>
      <c r="L58" s="216" t="str">
        <f>IFERROR(VLOOKUP($A58,'中間シート (2)'!$M$6:$AR$65,L$1,FALSE),"")</f>
        <v/>
      </c>
      <c r="M58" s="216" t="str">
        <f>IFERROR(VLOOKUP($A58,'中間シート (2)'!$M$6:$AR$65,M$1,FALSE),"")</f>
        <v/>
      </c>
      <c r="N58" s="216" t="str">
        <f>IFERROR(VLOOKUP($A58,'中間シート (2)'!$M$6:$AR$65,N$1,FALSE),"")</f>
        <v/>
      </c>
      <c r="O58" s="216" t="str">
        <f>IFERROR(VLOOKUP($A58,'中間シート (2)'!$M$6:$AR$65,O$1,FALSE),"")</f>
        <v/>
      </c>
      <c r="P58" s="216" t="str">
        <f>IFERROR(VLOOKUP($A58,'中間シート (2)'!$M$6:$AR$65,P$1,FALSE),"")</f>
        <v/>
      </c>
      <c r="Q58" s="216" t="str">
        <f>IFERROR(VLOOKUP($A58,'中間シート (2)'!$M$6:$AR$65,Q$1,FALSE),"")</f>
        <v/>
      </c>
      <c r="R58" s="216" t="str">
        <f>IFERROR(VLOOKUP($A58,'中間シート (2)'!$M$6:$AR$65,R$1,FALSE),"")</f>
        <v/>
      </c>
      <c r="S58" s="216" t="str">
        <f>IFERROR(VLOOKUP($A58,'中間シート (2)'!$M$6:$AR$65,S$1,FALSE),"")</f>
        <v/>
      </c>
      <c r="T58" s="216" t="str">
        <f>IFERROR(VLOOKUP($A58,'中間シート (2)'!$M$6:$AR$65,T$1,FALSE),"")</f>
        <v/>
      </c>
      <c r="U58" s="216" t="str">
        <f>IFERROR(VLOOKUP($A58,'中間シート (2)'!$M$6:$AR$65,U$1,FALSE),"")</f>
        <v/>
      </c>
      <c r="V58" s="216"/>
      <c r="W58" s="216" t="str">
        <f>IFERROR(VLOOKUP($A58,'中間シート (2)'!$M$6:$AR$65,W$1,FALSE),"")</f>
        <v/>
      </c>
      <c r="X58" s="216" t="str">
        <f>IFERROR(VLOOKUP($A58,'中間シート (2)'!$M$6:$AR$65,X$1,FALSE),"")</f>
        <v/>
      </c>
      <c r="Y58" s="216" t="str">
        <f>IFERROR(VLOOKUP($A58,'中間シート (2)'!$M$6:$AR$65,Y$1,FALSE),"")</f>
        <v/>
      </c>
      <c r="Z58" s="216" t="str">
        <f>IFERROR(VLOOKUP($A58,'中間シート (2)'!$M$6:$AR$65,Z$1,FALSE),"")</f>
        <v/>
      </c>
      <c r="AA58" s="216" t="str">
        <f>IFERROR(VLOOKUP($A58,'中間シート (2)'!$M$6:$AR$65,AA$1,FALSE),"")</f>
        <v/>
      </c>
      <c r="AB58" s="216" t="str">
        <f>IFERROR(VLOOKUP($A58,'中間シート (2)'!$M$6:$AR$65,AB$1,FALSE),"")</f>
        <v/>
      </c>
      <c r="AC58" s="216" t="str">
        <f>IFERROR(VLOOKUP($A58,'中間シート (2)'!$M$6:$AR$65,AC$1,FALSE),"")</f>
        <v/>
      </c>
      <c r="AD58" s="216" t="str">
        <f>IFERROR(VLOOKUP($A58,'中間シート (2)'!$M$6:$AR$65,AD$1,FALSE),"")</f>
        <v/>
      </c>
      <c r="AE58" s="216"/>
      <c r="AF58" s="216"/>
      <c r="AG58" s="216"/>
      <c r="AH58" s="228" t="str">
        <f>IFERROR(VLOOKUP($A58,'中間シート (2)'!$M$6:$BC$67,AH$1,FALSE),"")</f>
        <v/>
      </c>
      <c r="AI58" s="228" t="str">
        <f>IFERROR(VLOOKUP($A58,'中間シート (2)'!$M$6:$BC$67,AI$1,FALSE),"")</f>
        <v/>
      </c>
      <c r="AJ58" s="228" t="str">
        <f>IFERROR(VLOOKUP($A58,'中間シート (2)'!$M$6:$BC$67,AJ$1,FALSE),"")</f>
        <v/>
      </c>
      <c r="AK58" s="228" t="str">
        <f>IFERROR(VLOOKUP($A58,'中間シート (2)'!$M$6:$BC$67,AK$1,FALSE),"")</f>
        <v/>
      </c>
      <c r="AL58" s="228" t="str">
        <f>IFERROR(VLOOKUP($A58,'中間シート (2)'!$M$6:$BC$67,AL$1,FALSE),"")</f>
        <v/>
      </c>
      <c r="AM58" s="228" t="str">
        <f>IFERROR(VLOOKUP($A58,'中間シート (2)'!$M$6:$BC$67,AM$1,FALSE),"")</f>
        <v/>
      </c>
      <c r="AN58" s="228" t="str">
        <f>IFERROR(VLOOKUP($A58,'中間シート (2)'!$M$6:$BC$67,AN$1,FALSE),"")</f>
        <v/>
      </c>
      <c r="AO58" s="228" t="str">
        <f>IFERROR(VLOOKUP($A58,'中間シート (2)'!$M$6:$BC$67,AO$1,FALSE),"")</f>
        <v/>
      </c>
      <c r="AR58" s="217"/>
      <c r="AS58" s="217"/>
      <c r="AT58" s="217"/>
      <c r="AU58" s="54">
        <f t="shared" si="183"/>
        <v>41</v>
      </c>
      <c r="AV58" s="54">
        <f t="shared" si="184"/>
        <v>41</v>
      </c>
      <c r="AW58" s="54" t="str">
        <f t="shared" si="59"/>
        <v/>
      </c>
      <c r="AX58" s="54" t="str">
        <f t="shared" si="60"/>
        <v/>
      </c>
      <c r="AY58" s="54" t="str">
        <f t="shared" si="61"/>
        <v/>
      </c>
      <c r="AZ58" s="54" t="str">
        <f t="shared" si="62"/>
        <v/>
      </c>
      <c r="BA58" s="54" t="str">
        <f t="shared" si="63"/>
        <v/>
      </c>
      <c r="BB58" s="54" t="str">
        <f ca="1">IF(AB58="","",IF(COUNTIF(エラー23シート!$G$5:$G$79, OFFSET(I58,IF(H58="",0,-H58+1),0)*100+OFFSET(X58,IF(H58="",0,-H58+1),0)*10+AB58)&gt;0,23,""))</f>
        <v/>
      </c>
      <c r="BC58" s="54" t="str">
        <f t="shared" si="64"/>
        <v/>
      </c>
      <c r="BD58" s="54" t="str">
        <f t="shared" si="65"/>
        <v/>
      </c>
      <c r="BE58" s="54" t="str">
        <f t="shared" si="66"/>
        <v/>
      </c>
      <c r="BF58" s="54" t="str">
        <f t="shared" si="67"/>
        <v/>
      </c>
      <c r="BG58" s="54" t="str">
        <f t="shared" si="68"/>
        <v/>
      </c>
      <c r="BH58" s="54" t="str">
        <f t="shared" si="69"/>
        <v/>
      </c>
      <c r="BI58" s="54" t="str">
        <f t="shared" si="70"/>
        <v/>
      </c>
      <c r="BJ58" s="54" t="str">
        <f t="shared" si="71"/>
        <v/>
      </c>
      <c r="BK58" s="54" t="str">
        <f t="shared" si="72"/>
        <v/>
      </c>
      <c r="BL58" s="54" t="str">
        <f t="shared" si="73"/>
        <v/>
      </c>
      <c r="BM58" s="54" t="str">
        <f t="shared" si="74"/>
        <v/>
      </c>
      <c r="BN58" s="54" t="str">
        <f t="shared" si="75"/>
        <v/>
      </c>
      <c r="BO58" s="54" t="str">
        <f t="shared" si="76"/>
        <v/>
      </c>
      <c r="BP58" s="54" t="str">
        <f t="shared" si="77"/>
        <v/>
      </c>
      <c r="BQ58" s="54" t="str">
        <f t="shared" si="78"/>
        <v/>
      </c>
      <c r="BR58" s="54" t="str">
        <f t="shared" si="79"/>
        <v/>
      </c>
      <c r="BS58" s="218" t="str">
        <f t="shared" si="80"/>
        <v/>
      </c>
      <c r="BT58" s="54" t="str">
        <f t="shared" si="81"/>
        <v/>
      </c>
      <c r="BU58" s="54" t="str">
        <f t="shared" si="82"/>
        <v/>
      </c>
      <c r="BV58" s="54" t="str">
        <f t="shared" si="83"/>
        <v/>
      </c>
      <c r="BW58" s="54" t="str">
        <f t="shared" si="84"/>
        <v/>
      </c>
      <c r="BX58" s="54" t="str">
        <f t="shared" si="85"/>
        <v/>
      </c>
      <c r="BY58" s="54" t="str">
        <f t="shared" si="86"/>
        <v/>
      </c>
      <c r="BZ58" s="54" t="str">
        <f t="shared" si="87"/>
        <v/>
      </c>
      <c r="CA58" s="54" t="str">
        <f t="shared" si="88"/>
        <v/>
      </c>
      <c r="CB58" s="54" t="str">
        <f t="shared" si="89"/>
        <v/>
      </c>
      <c r="CC58" s="54" t="str">
        <f t="shared" si="90"/>
        <v/>
      </c>
      <c r="CD58" s="54" t="str">
        <f t="shared" si="91"/>
        <v/>
      </c>
      <c r="CE58" s="54" t="str">
        <f t="shared" si="92"/>
        <v/>
      </c>
      <c r="CF58" s="54" t="str">
        <f t="shared" si="93"/>
        <v/>
      </c>
      <c r="CG58" s="54" t="str">
        <f t="shared" si="94"/>
        <v/>
      </c>
      <c r="CH58" s="54" t="str">
        <f t="shared" si="95"/>
        <v/>
      </c>
      <c r="CI58" s="54" t="str">
        <f t="shared" si="96"/>
        <v/>
      </c>
      <c r="CJ58" s="54" t="str">
        <f t="shared" si="97"/>
        <v/>
      </c>
      <c r="CK58" s="54" t="str">
        <f t="shared" si="98"/>
        <v/>
      </c>
      <c r="CL58" s="219" t="str">
        <f t="shared" si="99"/>
        <v/>
      </c>
      <c r="CM58" s="54" t="str">
        <f t="shared" si="100"/>
        <v/>
      </c>
      <c r="CN58" s="54" t="str">
        <f t="shared" si="101"/>
        <v/>
      </c>
      <c r="CO58" s="54" t="str">
        <f t="shared" si="102"/>
        <v/>
      </c>
      <c r="CP58" s="54" t="str">
        <f t="shared" si="103"/>
        <v/>
      </c>
      <c r="CQ58" s="54" t="str">
        <f t="shared" si="104"/>
        <v/>
      </c>
      <c r="CR58" s="54" t="str">
        <f t="shared" si="105"/>
        <v/>
      </c>
      <c r="CS58" s="54" t="str">
        <f t="shared" si="106"/>
        <v/>
      </c>
      <c r="CT58" s="54" t="str">
        <f t="shared" si="107"/>
        <v/>
      </c>
      <c r="CU58" s="54" t="str">
        <f t="shared" si="108"/>
        <v/>
      </c>
      <c r="CV58" s="220">
        <f t="shared" si="109"/>
        <v>0</v>
      </c>
      <c r="CW58" s="54" t="str">
        <f t="shared" si="110"/>
        <v/>
      </c>
      <c r="CX58" s="54" t="str">
        <f t="shared" si="111"/>
        <v/>
      </c>
      <c r="CY58" s="54" t="str">
        <f t="shared" si="112"/>
        <v/>
      </c>
      <c r="CZ58" s="54" t="str">
        <f t="shared" si="113"/>
        <v/>
      </c>
      <c r="DA58" s="54" t="str">
        <f t="shared" si="114"/>
        <v/>
      </c>
      <c r="DB58" s="54" t="str">
        <f t="shared" si="115"/>
        <v/>
      </c>
      <c r="DC58" s="54" t="str">
        <f t="shared" si="116"/>
        <v/>
      </c>
      <c r="DD58" s="54" t="str">
        <f t="shared" si="117"/>
        <v/>
      </c>
      <c r="DE58" s="54" t="str">
        <f t="shared" si="118"/>
        <v/>
      </c>
      <c r="DF58" s="54" t="str">
        <f t="shared" si="119"/>
        <v/>
      </c>
      <c r="DG58" s="54" t="str">
        <f t="shared" si="120"/>
        <v/>
      </c>
      <c r="DH58" s="54" t="str">
        <f t="shared" si="121"/>
        <v/>
      </c>
      <c r="DI58" s="54" t="str">
        <f t="shared" si="122"/>
        <v/>
      </c>
      <c r="DJ58" s="54" t="str">
        <f t="shared" si="123"/>
        <v/>
      </c>
      <c r="DK58" s="54" t="str">
        <f t="shared" si="124"/>
        <v/>
      </c>
      <c r="DL58" s="54" t="str">
        <f t="shared" si="125"/>
        <v/>
      </c>
      <c r="DM58" s="54" t="str">
        <f t="shared" si="126"/>
        <v/>
      </c>
      <c r="DN58" s="54" t="str">
        <f t="shared" si="127"/>
        <v/>
      </c>
      <c r="DO58" s="54" t="str">
        <f t="shared" si="128"/>
        <v/>
      </c>
      <c r="DP58" s="54" t="str">
        <f t="shared" si="129"/>
        <v/>
      </c>
      <c r="DQ58" s="54" t="str">
        <f t="shared" si="130"/>
        <v/>
      </c>
      <c r="DR58" s="54" t="str">
        <f t="shared" si="131"/>
        <v/>
      </c>
      <c r="DS58" s="54" t="str">
        <f t="shared" si="132"/>
        <v/>
      </c>
      <c r="DT58" s="54" t="str">
        <f t="shared" si="133"/>
        <v/>
      </c>
      <c r="DU58" s="54" t="str">
        <f t="shared" si="134"/>
        <v/>
      </c>
      <c r="DV58" s="54" t="str">
        <f t="shared" si="135"/>
        <v/>
      </c>
      <c r="DW58" s="54" t="str">
        <f t="shared" si="136"/>
        <v/>
      </c>
      <c r="DX58" s="54" t="str">
        <f t="shared" si="137"/>
        <v/>
      </c>
      <c r="DY58" s="54" t="str">
        <f t="shared" si="138"/>
        <v/>
      </c>
      <c r="DZ58" s="54" t="str">
        <f t="shared" si="139"/>
        <v/>
      </c>
      <c r="EA58" s="54" t="str">
        <f t="shared" si="140"/>
        <v/>
      </c>
      <c r="EB58" s="54" t="str">
        <f t="shared" si="141"/>
        <v/>
      </c>
      <c r="EC58" s="54" t="str">
        <f t="shared" si="142"/>
        <v/>
      </c>
      <c r="ED58" s="54" t="str">
        <f t="shared" si="143"/>
        <v/>
      </c>
      <c r="EE58" s="54" t="str">
        <f t="shared" si="144"/>
        <v/>
      </c>
      <c r="EF58" s="54" t="str">
        <f t="shared" si="145"/>
        <v/>
      </c>
      <c r="EG58" s="54" t="str">
        <f t="shared" si="146"/>
        <v/>
      </c>
      <c r="EH58" s="54" t="str">
        <f t="shared" si="147"/>
        <v/>
      </c>
      <c r="EI58" s="54" t="str">
        <f t="shared" si="148"/>
        <v/>
      </c>
      <c r="EJ58" s="54" t="str">
        <f t="shared" si="149"/>
        <v/>
      </c>
      <c r="EK58" s="54" t="str">
        <f t="shared" si="150"/>
        <v/>
      </c>
      <c r="EL58" s="54" t="str">
        <f t="shared" si="151"/>
        <v/>
      </c>
      <c r="EM58" s="54" t="str">
        <f t="shared" si="152"/>
        <v/>
      </c>
      <c r="EN58" s="54" t="str">
        <f t="shared" si="153"/>
        <v/>
      </c>
      <c r="EO58" s="54" t="str">
        <f t="shared" si="154"/>
        <v/>
      </c>
      <c r="EP58" s="54" t="str">
        <f t="shared" si="155"/>
        <v/>
      </c>
      <c r="EQ58" s="220" t="str">
        <f t="shared" ca="1" si="156"/>
        <v/>
      </c>
      <c r="ER58" s="220" t="str">
        <f t="shared" ca="1" si="157"/>
        <v/>
      </c>
      <c r="ES58" s="54" t="str">
        <f t="shared" ca="1" si="158"/>
        <v/>
      </c>
      <c r="ET58" s="54" t="str">
        <f t="shared" ca="1" si="159"/>
        <v/>
      </c>
      <c r="EU58" s="54" t="str">
        <f t="shared" ca="1" si="160"/>
        <v/>
      </c>
      <c r="EV58" s="54" t="str">
        <f t="shared" ca="1" si="161"/>
        <v/>
      </c>
      <c r="EW58" s="54" t="str">
        <f t="shared" ca="1" si="162"/>
        <v/>
      </c>
      <c r="EX58" s="54" t="str">
        <f t="shared" ca="1" si="163"/>
        <v/>
      </c>
      <c r="EY58" s="54" t="str">
        <f t="shared" ca="1" si="164"/>
        <v/>
      </c>
      <c r="EZ58" s="54" t="str">
        <f t="shared" ca="1" si="165"/>
        <v/>
      </c>
      <c r="FA58" s="54" t="str">
        <f t="shared" ca="1" si="166"/>
        <v/>
      </c>
      <c r="FB58" s="54" t="str">
        <f t="shared" ca="1" si="167"/>
        <v/>
      </c>
      <c r="FC58" s="54" t="str">
        <f t="shared" ca="1" si="168"/>
        <v/>
      </c>
      <c r="FD58" s="220">
        <f t="shared" si="169"/>
        <v>1</v>
      </c>
      <c r="FE58" s="54" t="str">
        <f t="shared" si="170"/>
        <v/>
      </c>
      <c r="FF58" s="54" t="str">
        <f t="shared" si="171"/>
        <v/>
      </c>
      <c r="FG58" s="54" t="str">
        <f t="shared" si="172"/>
        <v/>
      </c>
      <c r="FH58" s="54" t="str">
        <f t="shared" si="173"/>
        <v/>
      </c>
      <c r="FI58" s="220" t="str">
        <f>IF(B58=0,"",COUNTIF(FD$6:FD58,FD58))</f>
        <v/>
      </c>
      <c r="FJ58" s="54" t="str">
        <f t="shared" si="174"/>
        <v/>
      </c>
      <c r="FK58" s="221" t="str">
        <f t="shared" si="175"/>
        <v/>
      </c>
      <c r="FL58" s="54" t="str">
        <f t="shared" si="176"/>
        <v/>
      </c>
      <c r="FM58" s="54" t="str">
        <f t="shared" si="177"/>
        <v/>
      </c>
      <c r="FN58" s="54" t="str">
        <f t="shared" si="178"/>
        <v/>
      </c>
      <c r="FO58" s="54" t="str">
        <f t="shared" si="179"/>
        <v/>
      </c>
    </row>
    <row r="59" spans="1:171" ht="17.25">
      <c r="A59" s="214">
        <v>54</v>
      </c>
      <c r="B59" s="214">
        <f>COUNTIF('中間シート (2)'!M:M,行政集計シート※記入不要です!A59)</f>
        <v>0</v>
      </c>
      <c r="C59" s="222" t="str">
        <f t="shared" si="186"/>
        <v/>
      </c>
      <c r="D59" s="222" t="str">
        <f t="shared" si="185"/>
        <v/>
      </c>
      <c r="E59" s="222" t="str">
        <f t="shared" si="182"/>
        <v/>
      </c>
      <c r="F59" s="223"/>
      <c r="G59" s="216" t="str">
        <f>IFERROR(VLOOKUP($A59,'中間シート (2)'!$M$6:$AR$65,G$1,FALSE),"")</f>
        <v/>
      </c>
      <c r="H59" s="216" t="str">
        <f>IFERROR(VLOOKUP($A59,'中間シート (2)'!$M$6:$AR$65,H$1,FALSE),"")</f>
        <v/>
      </c>
      <c r="I59" s="216" t="str">
        <f>IFERROR(VLOOKUP($A59,'中間シート (2)'!$M$6:$AR$65,I$1,FALSE),"")</f>
        <v/>
      </c>
      <c r="J59" s="216" t="str">
        <f>IFERROR(VLOOKUP($A59,'中間シート (2)'!$M$6:$AR$65,J$1,FALSE),"")</f>
        <v/>
      </c>
      <c r="K59" s="216" t="str">
        <f>IFERROR(VLOOKUP($A59,'中間シート (2)'!$M$6:$AR$65,K$1,FALSE),"")</f>
        <v/>
      </c>
      <c r="L59" s="216" t="str">
        <f>IFERROR(VLOOKUP($A59,'中間シート (2)'!$M$6:$AR$65,L$1,FALSE),"")</f>
        <v/>
      </c>
      <c r="M59" s="216" t="str">
        <f>IFERROR(VLOOKUP($A59,'中間シート (2)'!$M$6:$AR$65,M$1,FALSE),"")</f>
        <v/>
      </c>
      <c r="N59" s="216" t="str">
        <f>IFERROR(VLOOKUP($A59,'中間シート (2)'!$M$6:$AR$65,N$1,FALSE),"")</f>
        <v/>
      </c>
      <c r="O59" s="216" t="str">
        <f>IFERROR(VLOOKUP($A59,'中間シート (2)'!$M$6:$AR$65,O$1,FALSE),"")</f>
        <v/>
      </c>
      <c r="P59" s="216" t="str">
        <f>IFERROR(VLOOKUP($A59,'中間シート (2)'!$M$6:$AR$65,P$1,FALSE),"")</f>
        <v/>
      </c>
      <c r="Q59" s="216" t="str">
        <f>IFERROR(VLOOKUP($A59,'中間シート (2)'!$M$6:$AR$65,Q$1,FALSE),"")</f>
        <v/>
      </c>
      <c r="R59" s="216" t="str">
        <f>IFERROR(VLOOKUP($A59,'中間シート (2)'!$M$6:$AR$65,R$1,FALSE),"")</f>
        <v/>
      </c>
      <c r="S59" s="216" t="str">
        <f>IFERROR(VLOOKUP($A59,'中間シート (2)'!$M$6:$AR$65,S$1,FALSE),"")</f>
        <v/>
      </c>
      <c r="T59" s="216" t="str">
        <f>IFERROR(VLOOKUP($A59,'中間シート (2)'!$M$6:$AR$65,T$1,FALSE),"")</f>
        <v/>
      </c>
      <c r="U59" s="216" t="str">
        <f>IFERROR(VLOOKUP($A59,'中間シート (2)'!$M$6:$AR$65,U$1,FALSE),"")</f>
        <v/>
      </c>
      <c r="V59" s="216"/>
      <c r="W59" s="216" t="str">
        <f>IFERROR(VLOOKUP($A59,'中間シート (2)'!$M$6:$AR$65,W$1,FALSE),"")</f>
        <v/>
      </c>
      <c r="X59" s="216" t="str">
        <f>IFERROR(VLOOKUP($A59,'中間シート (2)'!$M$6:$AR$65,X$1,FALSE),"")</f>
        <v/>
      </c>
      <c r="Y59" s="216" t="str">
        <f>IFERROR(VLOOKUP($A59,'中間シート (2)'!$M$6:$AR$65,Y$1,FALSE),"")</f>
        <v/>
      </c>
      <c r="Z59" s="216" t="str">
        <f>IFERROR(VLOOKUP($A59,'中間シート (2)'!$M$6:$AR$65,Z$1,FALSE),"")</f>
        <v/>
      </c>
      <c r="AA59" s="216" t="str">
        <f>IFERROR(VLOOKUP($A59,'中間シート (2)'!$M$6:$AR$65,AA$1,FALSE),"")</f>
        <v/>
      </c>
      <c r="AB59" s="216" t="str">
        <f>IFERROR(VLOOKUP($A59,'中間シート (2)'!$M$6:$AR$65,AB$1,FALSE),"")</f>
        <v/>
      </c>
      <c r="AC59" s="216" t="str">
        <f>IFERROR(VLOOKUP($A59,'中間シート (2)'!$M$6:$AR$65,AC$1,FALSE),"")</f>
        <v/>
      </c>
      <c r="AD59" s="216" t="str">
        <f>IFERROR(VLOOKUP($A59,'中間シート (2)'!$M$6:$AR$65,AD$1,FALSE),"")</f>
        <v/>
      </c>
      <c r="AE59" s="216"/>
      <c r="AF59" s="216"/>
      <c r="AG59" s="216"/>
      <c r="AH59" s="228" t="str">
        <f>IFERROR(VLOOKUP($A59,'中間シート (2)'!$M$6:$BC$67,AH$1,FALSE),"")</f>
        <v/>
      </c>
      <c r="AI59" s="228" t="str">
        <f>IFERROR(VLOOKUP($A59,'中間シート (2)'!$M$6:$BC$67,AI$1,FALSE),"")</f>
        <v/>
      </c>
      <c r="AJ59" s="228" t="str">
        <f>IFERROR(VLOOKUP($A59,'中間シート (2)'!$M$6:$BC$67,AJ$1,FALSE),"")</f>
        <v/>
      </c>
      <c r="AK59" s="228" t="str">
        <f>IFERROR(VLOOKUP($A59,'中間シート (2)'!$M$6:$BC$67,AK$1,FALSE),"")</f>
        <v/>
      </c>
      <c r="AL59" s="228" t="str">
        <f>IFERROR(VLOOKUP($A59,'中間シート (2)'!$M$6:$BC$67,AL$1,FALSE),"")</f>
        <v/>
      </c>
      <c r="AM59" s="228" t="str">
        <f>IFERROR(VLOOKUP($A59,'中間シート (2)'!$M$6:$BC$67,AM$1,FALSE),"")</f>
        <v/>
      </c>
      <c r="AN59" s="228" t="str">
        <f>IFERROR(VLOOKUP($A59,'中間シート (2)'!$M$6:$BC$67,AN$1,FALSE),"")</f>
        <v/>
      </c>
      <c r="AO59" s="228" t="str">
        <f>IFERROR(VLOOKUP($A59,'中間シート (2)'!$M$6:$BC$67,AO$1,FALSE),"")</f>
        <v/>
      </c>
      <c r="AR59" s="217"/>
      <c r="AS59" s="217"/>
      <c r="AT59" s="217"/>
      <c r="AU59" s="54">
        <f t="shared" si="183"/>
        <v>41</v>
      </c>
      <c r="AV59" s="54">
        <f t="shared" si="184"/>
        <v>41</v>
      </c>
      <c r="AW59" s="54" t="str">
        <f t="shared" si="59"/>
        <v/>
      </c>
      <c r="AX59" s="54" t="str">
        <f t="shared" si="60"/>
        <v/>
      </c>
      <c r="AY59" s="54" t="str">
        <f t="shared" si="61"/>
        <v/>
      </c>
      <c r="AZ59" s="54" t="str">
        <f t="shared" si="62"/>
        <v/>
      </c>
      <c r="BA59" s="54" t="str">
        <f t="shared" si="63"/>
        <v/>
      </c>
      <c r="BB59" s="54" t="str">
        <f ca="1">IF(AB59="","",IF(COUNTIF(エラー23シート!$G$5:$G$79, OFFSET(I59,IF(H59="",0,-H59+1),0)*100+OFFSET(X59,IF(H59="",0,-H59+1),0)*10+AB59)&gt;0,23,""))</f>
        <v/>
      </c>
      <c r="BC59" s="54" t="str">
        <f t="shared" si="64"/>
        <v/>
      </c>
      <c r="BD59" s="54" t="str">
        <f t="shared" si="65"/>
        <v/>
      </c>
      <c r="BE59" s="54" t="str">
        <f t="shared" si="66"/>
        <v/>
      </c>
      <c r="BF59" s="54" t="str">
        <f t="shared" si="67"/>
        <v/>
      </c>
      <c r="BG59" s="54" t="str">
        <f t="shared" si="68"/>
        <v/>
      </c>
      <c r="BH59" s="54" t="str">
        <f t="shared" si="69"/>
        <v/>
      </c>
      <c r="BI59" s="54" t="str">
        <f t="shared" si="70"/>
        <v/>
      </c>
      <c r="BJ59" s="54" t="str">
        <f t="shared" si="71"/>
        <v/>
      </c>
      <c r="BK59" s="54" t="str">
        <f t="shared" si="72"/>
        <v/>
      </c>
      <c r="BL59" s="54" t="str">
        <f t="shared" si="73"/>
        <v/>
      </c>
      <c r="BM59" s="54" t="str">
        <f t="shared" si="74"/>
        <v/>
      </c>
      <c r="BN59" s="54" t="str">
        <f t="shared" si="75"/>
        <v/>
      </c>
      <c r="BO59" s="54" t="str">
        <f t="shared" si="76"/>
        <v/>
      </c>
      <c r="BP59" s="54" t="str">
        <f t="shared" si="77"/>
        <v/>
      </c>
      <c r="BQ59" s="54" t="str">
        <f t="shared" si="78"/>
        <v/>
      </c>
      <c r="BR59" s="54" t="str">
        <f t="shared" si="79"/>
        <v/>
      </c>
      <c r="BS59" s="218" t="str">
        <f t="shared" si="80"/>
        <v/>
      </c>
      <c r="BT59" s="54" t="str">
        <f t="shared" si="81"/>
        <v/>
      </c>
      <c r="BU59" s="54" t="str">
        <f t="shared" si="82"/>
        <v/>
      </c>
      <c r="BV59" s="54" t="str">
        <f t="shared" si="83"/>
        <v/>
      </c>
      <c r="BW59" s="54" t="str">
        <f t="shared" si="84"/>
        <v/>
      </c>
      <c r="BX59" s="54" t="str">
        <f t="shared" si="85"/>
        <v/>
      </c>
      <c r="BY59" s="54" t="str">
        <f t="shared" si="86"/>
        <v/>
      </c>
      <c r="BZ59" s="54" t="str">
        <f t="shared" si="87"/>
        <v/>
      </c>
      <c r="CA59" s="54" t="str">
        <f t="shared" si="88"/>
        <v/>
      </c>
      <c r="CB59" s="54" t="str">
        <f t="shared" si="89"/>
        <v/>
      </c>
      <c r="CC59" s="54" t="str">
        <f t="shared" si="90"/>
        <v/>
      </c>
      <c r="CD59" s="54" t="str">
        <f t="shared" si="91"/>
        <v/>
      </c>
      <c r="CE59" s="54" t="str">
        <f t="shared" si="92"/>
        <v/>
      </c>
      <c r="CF59" s="54" t="str">
        <f t="shared" si="93"/>
        <v/>
      </c>
      <c r="CG59" s="54" t="str">
        <f t="shared" si="94"/>
        <v/>
      </c>
      <c r="CH59" s="54" t="str">
        <f t="shared" si="95"/>
        <v/>
      </c>
      <c r="CI59" s="54" t="str">
        <f t="shared" si="96"/>
        <v/>
      </c>
      <c r="CJ59" s="54" t="str">
        <f t="shared" si="97"/>
        <v/>
      </c>
      <c r="CK59" s="54" t="str">
        <f t="shared" si="98"/>
        <v/>
      </c>
      <c r="CL59" s="219" t="str">
        <f t="shared" si="99"/>
        <v/>
      </c>
      <c r="CM59" s="54" t="str">
        <f t="shared" si="100"/>
        <v/>
      </c>
      <c r="CN59" s="54" t="str">
        <f t="shared" si="101"/>
        <v/>
      </c>
      <c r="CO59" s="54" t="str">
        <f t="shared" si="102"/>
        <v/>
      </c>
      <c r="CP59" s="54" t="str">
        <f t="shared" si="103"/>
        <v/>
      </c>
      <c r="CQ59" s="54" t="str">
        <f t="shared" si="104"/>
        <v/>
      </c>
      <c r="CR59" s="54" t="str">
        <f t="shared" si="105"/>
        <v/>
      </c>
      <c r="CS59" s="54" t="str">
        <f t="shared" si="106"/>
        <v/>
      </c>
      <c r="CT59" s="54" t="str">
        <f t="shared" si="107"/>
        <v/>
      </c>
      <c r="CU59" s="54" t="str">
        <f t="shared" si="108"/>
        <v/>
      </c>
      <c r="CV59" s="220">
        <f t="shared" si="109"/>
        <v>0</v>
      </c>
      <c r="CW59" s="54" t="str">
        <f t="shared" si="110"/>
        <v/>
      </c>
      <c r="CX59" s="54" t="str">
        <f t="shared" si="111"/>
        <v/>
      </c>
      <c r="CY59" s="54" t="str">
        <f t="shared" si="112"/>
        <v/>
      </c>
      <c r="CZ59" s="54" t="str">
        <f t="shared" si="113"/>
        <v/>
      </c>
      <c r="DA59" s="54" t="str">
        <f t="shared" si="114"/>
        <v/>
      </c>
      <c r="DB59" s="54" t="str">
        <f t="shared" si="115"/>
        <v/>
      </c>
      <c r="DC59" s="54" t="str">
        <f t="shared" si="116"/>
        <v/>
      </c>
      <c r="DD59" s="54" t="str">
        <f t="shared" si="117"/>
        <v/>
      </c>
      <c r="DE59" s="54" t="str">
        <f t="shared" si="118"/>
        <v/>
      </c>
      <c r="DF59" s="54" t="str">
        <f t="shared" si="119"/>
        <v/>
      </c>
      <c r="DG59" s="54" t="str">
        <f t="shared" si="120"/>
        <v/>
      </c>
      <c r="DH59" s="54" t="str">
        <f t="shared" si="121"/>
        <v/>
      </c>
      <c r="DI59" s="54" t="str">
        <f t="shared" si="122"/>
        <v/>
      </c>
      <c r="DJ59" s="54" t="str">
        <f t="shared" si="123"/>
        <v/>
      </c>
      <c r="DK59" s="54" t="str">
        <f t="shared" si="124"/>
        <v/>
      </c>
      <c r="DL59" s="54" t="str">
        <f t="shared" si="125"/>
        <v/>
      </c>
      <c r="DM59" s="54" t="str">
        <f t="shared" si="126"/>
        <v/>
      </c>
      <c r="DN59" s="54" t="str">
        <f t="shared" si="127"/>
        <v/>
      </c>
      <c r="DO59" s="54" t="str">
        <f t="shared" si="128"/>
        <v/>
      </c>
      <c r="DP59" s="54" t="str">
        <f t="shared" si="129"/>
        <v/>
      </c>
      <c r="DQ59" s="54" t="str">
        <f t="shared" si="130"/>
        <v/>
      </c>
      <c r="DR59" s="54" t="str">
        <f t="shared" si="131"/>
        <v/>
      </c>
      <c r="DS59" s="54" t="str">
        <f t="shared" si="132"/>
        <v/>
      </c>
      <c r="DT59" s="54" t="str">
        <f t="shared" si="133"/>
        <v/>
      </c>
      <c r="DU59" s="54" t="str">
        <f t="shared" si="134"/>
        <v/>
      </c>
      <c r="DV59" s="54" t="str">
        <f t="shared" si="135"/>
        <v/>
      </c>
      <c r="DW59" s="54" t="str">
        <f t="shared" si="136"/>
        <v/>
      </c>
      <c r="DX59" s="54" t="str">
        <f t="shared" si="137"/>
        <v/>
      </c>
      <c r="DY59" s="54" t="str">
        <f t="shared" si="138"/>
        <v/>
      </c>
      <c r="DZ59" s="54" t="str">
        <f t="shared" si="139"/>
        <v/>
      </c>
      <c r="EA59" s="54" t="str">
        <f t="shared" si="140"/>
        <v/>
      </c>
      <c r="EB59" s="54" t="str">
        <f t="shared" si="141"/>
        <v/>
      </c>
      <c r="EC59" s="54" t="str">
        <f t="shared" si="142"/>
        <v/>
      </c>
      <c r="ED59" s="54" t="str">
        <f t="shared" si="143"/>
        <v/>
      </c>
      <c r="EE59" s="54" t="str">
        <f t="shared" si="144"/>
        <v/>
      </c>
      <c r="EF59" s="54" t="str">
        <f t="shared" si="145"/>
        <v/>
      </c>
      <c r="EG59" s="54" t="str">
        <f t="shared" si="146"/>
        <v/>
      </c>
      <c r="EH59" s="54" t="str">
        <f t="shared" si="147"/>
        <v/>
      </c>
      <c r="EI59" s="54" t="str">
        <f t="shared" si="148"/>
        <v/>
      </c>
      <c r="EJ59" s="54" t="str">
        <f t="shared" si="149"/>
        <v/>
      </c>
      <c r="EK59" s="54" t="str">
        <f t="shared" si="150"/>
        <v/>
      </c>
      <c r="EL59" s="54" t="str">
        <f t="shared" si="151"/>
        <v/>
      </c>
      <c r="EM59" s="54" t="str">
        <f t="shared" si="152"/>
        <v/>
      </c>
      <c r="EN59" s="54" t="str">
        <f t="shared" si="153"/>
        <v/>
      </c>
      <c r="EO59" s="54" t="str">
        <f t="shared" si="154"/>
        <v/>
      </c>
      <c r="EP59" s="54" t="str">
        <f t="shared" si="155"/>
        <v/>
      </c>
      <c r="EQ59" s="220" t="str">
        <f t="shared" ca="1" si="156"/>
        <v/>
      </c>
      <c r="ER59" s="220" t="str">
        <f t="shared" ca="1" si="157"/>
        <v/>
      </c>
      <c r="ES59" s="54" t="str">
        <f t="shared" ca="1" si="158"/>
        <v/>
      </c>
      <c r="ET59" s="54" t="str">
        <f t="shared" ca="1" si="159"/>
        <v/>
      </c>
      <c r="EU59" s="54" t="str">
        <f t="shared" ca="1" si="160"/>
        <v/>
      </c>
      <c r="EV59" s="54" t="str">
        <f t="shared" ca="1" si="161"/>
        <v/>
      </c>
      <c r="EW59" s="54" t="str">
        <f t="shared" ca="1" si="162"/>
        <v/>
      </c>
      <c r="EX59" s="54" t="str">
        <f t="shared" ca="1" si="163"/>
        <v/>
      </c>
      <c r="EY59" s="54" t="str">
        <f t="shared" ca="1" si="164"/>
        <v/>
      </c>
      <c r="EZ59" s="54" t="str">
        <f t="shared" ca="1" si="165"/>
        <v/>
      </c>
      <c r="FA59" s="54" t="str">
        <f t="shared" ca="1" si="166"/>
        <v/>
      </c>
      <c r="FB59" s="54" t="str">
        <f t="shared" ca="1" si="167"/>
        <v/>
      </c>
      <c r="FC59" s="54" t="str">
        <f t="shared" ca="1" si="168"/>
        <v/>
      </c>
      <c r="FD59" s="220">
        <f t="shared" si="169"/>
        <v>1</v>
      </c>
      <c r="FE59" s="54" t="str">
        <f t="shared" si="170"/>
        <v/>
      </c>
      <c r="FF59" s="54" t="str">
        <f t="shared" si="171"/>
        <v/>
      </c>
      <c r="FG59" s="54" t="str">
        <f t="shared" si="172"/>
        <v/>
      </c>
      <c r="FH59" s="54" t="str">
        <f t="shared" si="173"/>
        <v/>
      </c>
      <c r="FI59" s="220" t="str">
        <f>IF(B59=0,"",COUNTIF(FD$6:FD59,FD59))</f>
        <v/>
      </c>
      <c r="FJ59" s="54" t="str">
        <f t="shared" si="174"/>
        <v/>
      </c>
      <c r="FK59" s="221" t="str">
        <f t="shared" si="175"/>
        <v/>
      </c>
      <c r="FL59" s="54" t="str">
        <f t="shared" si="176"/>
        <v/>
      </c>
      <c r="FM59" s="54" t="str">
        <f t="shared" si="177"/>
        <v/>
      </c>
      <c r="FN59" s="54" t="str">
        <f t="shared" si="178"/>
        <v/>
      </c>
      <c r="FO59" s="54" t="str">
        <f t="shared" si="179"/>
        <v/>
      </c>
    </row>
    <row r="60" spans="1:171" ht="17.25">
      <c r="A60" s="214">
        <v>55</v>
      </c>
      <c r="B60" s="214">
        <f>COUNTIF('中間シート (2)'!M:M,行政集計シート※記入不要です!A60)</f>
        <v>0</v>
      </c>
      <c r="C60" s="222" t="str">
        <f t="shared" si="186"/>
        <v/>
      </c>
      <c r="D60" s="222" t="str">
        <f t="shared" si="185"/>
        <v/>
      </c>
      <c r="E60" s="222" t="str">
        <f t="shared" si="182"/>
        <v/>
      </c>
      <c r="F60" s="223"/>
      <c r="G60" s="216" t="str">
        <f>IFERROR(VLOOKUP($A60,'中間シート (2)'!$M$6:$AR$65,G$1,FALSE),"")</f>
        <v/>
      </c>
      <c r="H60" s="216" t="str">
        <f>IFERROR(VLOOKUP($A60,'中間シート (2)'!$M$6:$AR$65,H$1,FALSE),"")</f>
        <v/>
      </c>
      <c r="I60" s="216" t="str">
        <f>IFERROR(VLOOKUP($A60,'中間シート (2)'!$M$6:$AR$65,I$1,FALSE),"")</f>
        <v/>
      </c>
      <c r="J60" s="216" t="str">
        <f>IFERROR(VLOOKUP($A60,'中間シート (2)'!$M$6:$AR$65,J$1,FALSE),"")</f>
        <v/>
      </c>
      <c r="K60" s="216" t="str">
        <f>IFERROR(VLOOKUP($A60,'中間シート (2)'!$M$6:$AR$65,K$1,FALSE),"")</f>
        <v/>
      </c>
      <c r="L60" s="216" t="str">
        <f>IFERROR(VLOOKUP($A60,'中間シート (2)'!$M$6:$AR$65,L$1,FALSE),"")</f>
        <v/>
      </c>
      <c r="M60" s="216" t="str">
        <f>IFERROR(VLOOKUP($A60,'中間シート (2)'!$M$6:$AR$65,M$1,FALSE),"")</f>
        <v/>
      </c>
      <c r="N60" s="216" t="str">
        <f>IFERROR(VLOOKUP($A60,'中間シート (2)'!$M$6:$AR$65,N$1,FALSE),"")</f>
        <v/>
      </c>
      <c r="O60" s="216" t="str">
        <f>IFERROR(VLOOKUP($A60,'中間シート (2)'!$M$6:$AR$65,O$1,FALSE),"")</f>
        <v/>
      </c>
      <c r="P60" s="216" t="str">
        <f>IFERROR(VLOOKUP($A60,'中間シート (2)'!$M$6:$AR$65,P$1,FALSE),"")</f>
        <v/>
      </c>
      <c r="Q60" s="216" t="str">
        <f>IFERROR(VLOOKUP($A60,'中間シート (2)'!$M$6:$AR$65,Q$1,FALSE),"")</f>
        <v/>
      </c>
      <c r="R60" s="216" t="str">
        <f>IFERROR(VLOOKUP($A60,'中間シート (2)'!$M$6:$AR$65,R$1,FALSE),"")</f>
        <v/>
      </c>
      <c r="S60" s="216" t="str">
        <f>IFERROR(VLOOKUP($A60,'中間シート (2)'!$M$6:$AR$65,S$1,FALSE),"")</f>
        <v/>
      </c>
      <c r="T60" s="216" t="str">
        <f>IFERROR(VLOOKUP($A60,'中間シート (2)'!$M$6:$AR$65,T$1,FALSE),"")</f>
        <v/>
      </c>
      <c r="U60" s="216" t="str">
        <f>IFERROR(VLOOKUP($A60,'中間シート (2)'!$M$6:$AR$65,U$1,FALSE),"")</f>
        <v/>
      </c>
      <c r="V60" s="216"/>
      <c r="W60" s="216" t="str">
        <f>IFERROR(VLOOKUP($A60,'中間シート (2)'!$M$6:$AR$65,W$1,FALSE),"")</f>
        <v/>
      </c>
      <c r="X60" s="216" t="str">
        <f>IFERROR(VLOOKUP($A60,'中間シート (2)'!$M$6:$AR$65,X$1,FALSE),"")</f>
        <v/>
      </c>
      <c r="Y60" s="216" t="str">
        <f>IFERROR(VLOOKUP($A60,'中間シート (2)'!$M$6:$AR$65,Y$1,FALSE),"")</f>
        <v/>
      </c>
      <c r="Z60" s="216" t="str">
        <f>IFERROR(VLOOKUP($A60,'中間シート (2)'!$M$6:$AR$65,Z$1,FALSE),"")</f>
        <v/>
      </c>
      <c r="AA60" s="216" t="str">
        <f>IFERROR(VLOOKUP($A60,'中間シート (2)'!$M$6:$AR$65,AA$1,FALSE),"")</f>
        <v/>
      </c>
      <c r="AB60" s="216" t="str">
        <f>IFERROR(VLOOKUP($A60,'中間シート (2)'!$M$6:$AR$65,AB$1,FALSE),"")</f>
        <v/>
      </c>
      <c r="AC60" s="216" t="str">
        <f>IFERROR(VLOOKUP($A60,'中間シート (2)'!$M$6:$AR$65,AC$1,FALSE),"")</f>
        <v/>
      </c>
      <c r="AD60" s="216" t="str">
        <f>IFERROR(VLOOKUP($A60,'中間シート (2)'!$M$6:$AR$65,AD$1,FALSE),"")</f>
        <v/>
      </c>
      <c r="AE60" s="216"/>
      <c r="AF60" s="216"/>
      <c r="AG60" s="216"/>
      <c r="AH60" s="228" t="str">
        <f>IFERROR(VLOOKUP($A60,'中間シート (2)'!$M$6:$BC$67,AH$1,FALSE),"")</f>
        <v/>
      </c>
      <c r="AI60" s="228" t="str">
        <f>IFERROR(VLOOKUP($A60,'中間シート (2)'!$M$6:$BC$67,AI$1,FALSE),"")</f>
        <v/>
      </c>
      <c r="AJ60" s="228" t="str">
        <f>IFERROR(VLOOKUP($A60,'中間シート (2)'!$M$6:$BC$67,AJ$1,FALSE),"")</f>
        <v/>
      </c>
      <c r="AK60" s="228" t="str">
        <f>IFERROR(VLOOKUP($A60,'中間シート (2)'!$M$6:$BC$67,AK$1,FALSE),"")</f>
        <v/>
      </c>
      <c r="AL60" s="228" t="str">
        <f>IFERROR(VLOOKUP($A60,'中間シート (2)'!$M$6:$BC$67,AL$1,FALSE),"")</f>
        <v/>
      </c>
      <c r="AM60" s="228" t="str">
        <f>IFERROR(VLOOKUP($A60,'中間シート (2)'!$M$6:$BC$67,AM$1,FALSE),"")</f>
        <v/>
      </c>
      <c r="AN60" s="228" t="str">
        <f>IFERROR(VLOOKUP($A60,'中間シート (2)'!$M$6:$BC$67,AN$1,FALSE),"")</f>
        <v/>
      </c>
      <c r="AO60" s="228" t="str">
        <f>IFERROR(VLOOKUP($A60,'中間シート (2)'!$M$6:$BC$67,AO$1,FALSE),"")</f>
        <v/>
      </c>
      <c r="AR60" s="217"/>
      <c r="AS60" s="217"/>
      <c r="AT60" s="217"/>
      <c r="AU60" s="54">
        <f t="shared" si="183"/>
        <v>41</v>
      </c>
      <c r="AV60" s="54">
        <f t="shared" si="184"/>
        <v>41</v>
      </c>
      <c r="AW60" s="54" t="str">
        <f t="shared" si="59"/>
        <v/>
      </c>
      <c r="AX60" s="54" t="str">
        <f t="shared" si="60"/>
        <v/>
      </c>
      <c r="AY60" s="54" t="str">
        <f t="shared" si="61"/>
        <v/>
      </c>
      <c r="AZ60" s="54" t="str">
        <f t="shared" si="62"/>
        <v/>
      </c>
      <c r="BA60" s="54" t="str">
        <f t="shared" si="63"/>
        <v/>
      </c>
      <c r="BB60" s="54" t="str">
        <f ca="1">IF(AB60="","",IF(COUNTIF(エラー23シート!$G$5:$G$79, OFFSET(I60,IF(H60="",0,-H60+1),0)*100+OFFSET(X60,IF(H60="",0,-H60+1),0)*10+AB60)&gt;0,23,""))</f>
        <v/>
      </c>
      <c r="BC60" s="54" t="str">
        <f t="shared" si="64"/>
        <v/>
      </c>
      <c r="BD60" s="54" t="str">
        <f t="shared" si="65"/>
        <v/>
      </c>
      <c r="BE60" s="54" t="str">
        <f t="shared" si="66"/>
        <v/>
      </c>
      <c r="BF60" s="54" t="str">
        <f t="shared" si="67"/>
        <v/>
      </c>
      <c r="BG60" s="54" t="str">
        <f t="shared" si="68"/>
        <v/>
      </c>
      <c r="BH60" s="54" t="str">
        <f t="shared" si="69"/>
        <v/>
      </c>
      <c r="BI60" s="54" t="str">
        <f t="shared" si="70"/>
        <v/>
      </c>
      <c r="BJ60" s="54" t="str">
        <f t="shared" si="71"/>
        <v/>
      </c>
      <c r="BK60" s="54" t="str">
        <f t="shared" si="72"/>
        <v/>
      </c>
      <c r="BL60" s="54" t="str">
        <f t="shared" si="73"/>
        <v/>
      </c>
      <c r="BM60" s="54" t="str">
        <f t="shared" si="74"/>
        <v/>
      </c>
      <c r="BN60" s="54" t="str">
        <f t="shared" si="75"/>
        <v/>
      </c>
      <c r="BO60" s="54" t="str">
        <f t="shared" si="76"/>
        <v/>
      </c>
      <c r="BP60" s="54" t="str">
        <f t="shared" si="77"/>
        <v/>
      </c>
      <c r="BQ60" s="54" t="str">
        <f t="shared" si="78"/>
        <v/>
      </c>
      <c r="BR60" s="54" t="str">
        <f t="shared" si="79"/>
        <v/>
      </c>
      <c r="BS60" s="218" t="str">
        <f t="shared" si="80"/>
        <v/>
      </c>
      <c r="BT60" s="54" t="str">
        <f t="shared" si="81"/>
        <v/>
      </c>
      <c r="BU60" s="54" t="str">
        <f t="shared" si="82"/>
        <v/>
      </c>
      <c r="BV60" s="54" t="str">
        <f t="shared" si="83"/>
        <v/>
      </c>
      <c r="BW60" s="54" t="str">
        <f t="shared" si="84"/>
        <v/>
      </c>
      <c r="BX60" s="54" t="str">
        <f t="shared" si="85"/>
        <v/>
      </c>
      <c r="BY60" s="54" t="str">
        <f t="shared" si="86"/>
        <v/>
      </c>
      <c r="BZ60" s="54" t="str">
        <f t="shared" si="87"/>
        <v/>
      </c>
      <c r="CA60" s="54" t="str">
        <f t="shared" si="88"/>
        <v/>
      </c>
      <c r="CB60" s="54" t="str">
        <f t="shared" si="89"/>
        <v/>
      </c>
      <c r="CC60" s="54" t="str">
        <f t="shared" si="90"/>
        <v/>
      </c>
      <c r="CD60" s="54" t="str">
        <f t="shared" si="91"/>
        <v/>
      </c>
      <c r="CE60" s="54" t="str">
        <f t="shared" si="92"/>
        <v/>
      </c>
      <c r="CF60" s="54" t="str">
        <f t="shared" si="93"/>
        <v/>
      </c>
      <c r="CG60" s="54" t="str">
        <f t="shared" si="94"/>
        <v/>
      </c>
      <c r="CH60" s="54" t="str">
        <f t="shared" si="95"/>
        <v/>
      </c>
      <c r="CI60" s="54" t="str">
        <f t="shared" si="96"/>
        <v/>
      </c>
      <c r="CJ60" s="54" t="str">
        <f t="shared" si="97"/>
        <v/>
      </c>
      <c r="CK60" s="54" t="str">
        <f t="shared" si="98"/>
        <v/>
      </c>
      <c r="CL60" s="219" t="str">
        <f t="shared" si="99"/>
        <v/>
      </c>
      <c r="CM60" s="54" t="str">
        <f t="shared" si="100"/>
        <v/>
      </c>
      <c r="CN60" s="54" t="str">
        <f t="shared" si="101"/>
        <v/>
      </c>
      <c r="CO60" s="54" t="str">
        <f t="shared" si="102"/>
        <v/>
      </c>
      <c r="CP60" s="54" t="str">
        <f t="shared" si="103"/>
        <v/>
      </c>
      <c r="CQ60" s="54" t="str">
        <f t="shared" si="104"/>
        <v/>
      </c>
      <c r="CR60" s="54" t="str">
        <f t="shared" si="105"/>
        <v/>
      </c>
      <c r="CS60" s="54" t="str">
        <f t="shared" si="106"/>
        <v/>
      </c>
      <c r="CT60" s="54" t="str">
        <f t="shared" si="107"/>
        <v/>
      </c>
      <c r="CU60" s="54" t="str">
        <f t="shared" si="108"/>
        <v/>
      </c>
      <c r="CV60" s="220">
        <f t="shared" si="109"/>
        <v>0</v>
      </c>
      <c r="CW60" s="54" t="str">
        <f t="shared" si="110"/>
        <v/>
      </c>
      <c r="CX60" s="54" t="str">
        <f t="shared" si="111"/>
        <v/>
      </c>
      <c r="CY60" s="54" t="str">
        <f t="shared" si="112"/>
        <v/>
      </c>
      <c r="CZ60" s="54" t="str">
        <f t="shared" si="113"/>
        <v/>
      </c>
      <c r="DA60" s="54" t="str">
        <f t="shared" si="114"/>
        <v/>
      </c>
      <c r="DB60" s="54" t="str">
        <f t="shared" si="115"/>
        <v/>
      </c>
      <c r="DC60" s="54" t="str">
        <f t="shared" si="116"/>
        <v/>
      </c>
      <c r="DD60" s="54" t="str">
        <f t="shared" si="117"/>
        <v/>
      </c>
      <c r="DE60" s="54" t="str">
        <f t="shared" si="118"/>
        <v/>
      </c>
      <c r="DF60" s="54" t="str">
        <f t="shared" si="119"/>
        <v/>
      </c>
      <c r="DG60" s="54" t="str">
        <f t="shared" si="120"/>
        <v/>
      </c>
      <c r="DH60" s="54" t="str">
        <f t="shared" si="121"/>
        <v/>
      </c>
      <c r="DI60" s="54" t="str">
        <f t="shared" si="122"/>
        <v/>
      </c>
      <c r="DJ60" s="54" t="str">
        <f t="shared" si="123"/>
        <v/>
      </c>
      <c r="DK60" s="54" t="str">
        <f t="shared" si="124"/>
        <v/>
      </c>
      <c r="DL60" s="54" t="str">
        <f t="shared" si="125"/>
        <v/>
      </c>
      <c r="DM60" s="54" t="str">
        <f t="shared" si="126"/>
        <v/>
      </c>
      <c r="DN60" s="54" t="str">
        <f t="shared" si="127"/>
        <v/>
      </c>
      <c r="DO60" s="54" t="str">
        <f t="shared" si="128"/>
        <v/>
      </c>
      <c r="DP60" s="54" t="str">
        <f t="shared" si="129"/>
        <v/>
      </c>
      <c r="DQ60" s="54" t="str">
        <f t="shared" si="130"/>
        <v/>
      </c>
      <c r="DR60" s="54" t="str">
        <f t="shared" si="131"/>
        <v/>
      </c>
      <c r="DS60" s="54" t="str">
        <f t="shared" si="132"/>
        <v/>
      </c>
      <c r="DT60" s="54" t="str">
        <f t="shared" si="133"/>
        <v/>
      </c>
      <c r="DU60" s="54" t="str">
        <f t="shared" si="134"/>
        <v/>
      </c>
      <c r="DV60" s="54" t="str">
        <f t="shared" si="135"/>
        <v/>
      </c>
      <c r="DW60" s="54" t="str">
        <f t="shared" si="136"/>
        <v/>
      </c>
      <c r="DX60" s="54" t="str">
        <f t="shared" si="137"/>
        <v/>
      </c>
      <c r="DY60" s="54" t="str">
        <f t="shared" si="138"/>
        <v/>
      </c>
      <c r="DZ60" s="54" t="str">
        <f t="shared" si="139"/>
        <v/>
      </c>
      <c r="EA60" s="54" t="str">
        <f t="shared" si="140"/>
        <v/>
      </c>
      <c r="EB60" s="54" t="str">
        <f t="shared" si="141"/>
        <v/>
      </c>
      <c r="EC60" s="54" t="str">
        <f t="shared" si="142"/>
        <v/>
      </c>
      <c r="ED60" s="54" t="str">
        <f t="shared" si="143"/>
        <v/>
      </c>
      <c r="EE60" s="54" t="str">
        <f t="shared" si="144"/>
        <v/>
      </c>
      <c r="EF60" s="54" t="str">
        <f t="shared" si="145"/>
        <v/>
      </c>
      <c r="EG60" s="54" t="str">
        <f t="shared" si="146"/>
        <v/>
      </c>
      <c r="EH60" s="54" t="str">
        <f t="shared" si="147"/>
        <v/>
      </c>
      <c r="EI60" s="54" t="str">
        <f t="shared" si="148"/>
        <v/>
      </c>
      <c r="EJ60" s="54" t="str">
        <f t="shared" si="149"/>
        <v/>
      </c>
      <c r="EK60" s="54" t="str">
        <f t="shared" si="150"/>
        <v/>
      </c>
      <c r="EL60" s="54" t="str">
        <f t="shared" si="151"/>
        <v/>
      </c>
      <c r="EM60" s="54" t="str">
        <f t="shared" si="152"/>
        <v/>
      </c>
      <c r="EN60" s="54" t="str">
        <f t="shared" si="153"/>
        <v/>
      </c>
      <c r="EO60" s="54" t="str">
        <f t="shared" si="154"/>
        <v/>
      </c>
      <c r="EP60" s="54" t="str">
        <f t="shared" si="155"/>
        <v/>
      </c>
      <c r="EQ60" s="220" t="str">
        <f t="shared" ca="1" si="156"/>
        <v/>
      </c>
      <c r="ER60" s="220" t="str">
        <f t="shared" ca="1" si="157"/>
        <v/>
      </c>
      <c r="ES60" s="54" t="str">
        <f t="shared" ca="1" si="158"/>
        <v/>
      </c>
      <c r="ET60" s="54" t="str">
        <f t="shared" ca="1" si="159"/>
        <v/>
      </c>
      <c r="EU60" s="54" t="str">
        <f t="shared" ca="1" si="160"/>
        <v/>
      </c>
      <c r="EV60" s="54" t="str">
        <f t="shared" ca="1" si="161"/>
        <v/>
      </c>
      <c r="EW60" s="54" t="str">
        <f t="shared" ca="1" si="162"/>
        <v/>
      </c>
      <c r="EX60" s="54" t="str">
        <f t="shared" ca="1" si="163"/>
        <v/>
      </c>
      <c r="EY60" s="54" t="str">
        <f t="shared" ca="1" si="164"/>
        <v/>
      </c>
      <c r="EZ60" s="54" t="str">
        <f t="shared" ca="1" si="165"/>
        <v/>
      </c>
      <c r="FA60" s="54" t="str">
        <f t="shared" ca="1" si="166"/>
        <v/>
      </c>
      <c r="FB60" s="54" t="str">
        <f t="shared" ca="1" si="167"/>
        <v/>
      </c>
      <c r="FC60" s="54" t="str">
        <f t="shared" ca="1" si="168"/>
        <v/>
      </c>
      <c r="FD60" s="220">
        <f t="shared" si="169"/>
        <v>1</v>
      </c>
      <c r="FE60" s="54" t="str">
        <f t="shared" si="170"/>
        <v/>
      </c>
      <c r="FF60" s="54" t="str">
        <f t="shared" si="171"/>
        <v/>
      </c>
      <c r="FG60" s="54" t="str">
        <f t="shared" si="172"/>
        <v/>
      </c>
      <c r="FH60" s="54" t="str">
        <f t="shared" si="173"/>
        <v/>
      </c>
      <c r="FI60" s="220" t="str">
        <f>IF(B60=0,"",COUNTIF(FD$6:FD60,FD60))</f>
        <v/>
      </c>
      <c r="FJ60" s="54" t="str">
        <f t="shared" si="174"/>
        <v/>
      </c>
      <c r="FK60" s="221" t="str">
        <f t="shared" si="175"/>
        <v/>
      </c>
      <c r="FL60" s="54" t="str">
        <f t="shared" si="176"/>
        <v/>
      </c>
      <c r="FM60" s="54" t="str">
        <f t="shared" si="177"/>
        <v/>
      </c>
      <c r="FN60" s="54" t="str">
        <f t="shared" si="178"/>
        <v/>
      </c>
      <c r="FO60" s="54" t="str">
        <f t="shared" si="179"/>
        <v/>
      </c>
    </row>
    <row r="61" spans="1:171" ht="17.25">
      <c r="A61" s="214">
        <v>56</v>
      </c>
      <c r="B61" s="214">
        <f>COUNTIF('中間シート (2)'!M:M,行政集計シート※記入不要です!A61)</f>
        <v>0</v>
      </c>
      <c r="C61" s="222" t="str">
        <f t="shared" si="186"/>
        <v/>
      </c>
      <c r="D61" s="222" t="str">
        <f t="shared" si="185"/>
        <v/>
      </c>
      <c r="E61" s="222" t="str">
        <f t="shared" si="182"/>
        <v/>
      </c>
      <c r="F61" s="223"/>
      <c r="G61" s="216" t="str">
        <f>IFERROR(VLOOKUP($A61,'中間シート (2)'!$M$6:$AR$65,G$1,FALSE),"")</f>
        <v/>
      </c>
      <c r="H61" s="216" t="str">
        <f>IFERROR(VLOOKUP($A61,'中間シート (2)'!$M$6:$AR$65,H$1,FALSE),"")</f>
        <v/>
      </c>
      <c r="I61" s="216" t="str">
        <f>IFERROR(VLOOKUP($A61,'中間シート (2)'!$M$6:$AR$65,I$1,FALSE),"")</f>
        <v/>
      </c>
      <c r="J61" s="216" t="str">
        <f>IFERROR(VLOOKUP($A61,'中間シート (2)'!$M$6:$AR$65,J$1,FALSE),"")</f>
        <v/>
      </c>
      <c r="K61" s="216" t="str">
        <f>IFERROR(VLOOKUP($A61,'中間シート (2)'!$M$6:$AR$65,K$1,FALSE),"")</f>
        <v/>
      </c>
      <c r="L61" s="216" t="str">
        <f>IFERROR(VLOOKUP($A61,'中間シート (2)'!$M$6:$AR$65,L$1,FALSE),"")</f>
        <v/>
      </c>
      <c r="M61" s="216" t="str">
        <f>IFERROR(VLOOKUP($A61,'中間シート (2)'!$M$6:$AR$65,M$1,FALSE),"")</f>
        <v/>
      </c>
      <c r="N61" s="216" t="str">
        <f>IFERROR(VLOOKUP($A61,'中間シート (2)'!$M$6:$AR$65,N$1,FALSE),"")</f>
        <v/>
      </c>
      <c r="O61" s="216" t="str">
        <f>IFERROR(VLOOKUP($A61,'中間シート (2)'!$M$6:$AR$65,O$1,FALSE),"")</f>
        <v/>
      </c>
      <c r="P61" s="216" t="str">
        <f>IFERROR(VLOOKUP($A61,'中間シート (2)'!$M$6:$AR$65,P$1,FALSE),"")</f>
        <v/>
      </c>
      <c r="Q61" s="216" t="str">
        <f>IFERROR(VLOOKUP($A61,'中間シート (2)'!$M$6:$AR$65,Q$1,FALSE),"")</f>
        <v/>
      </c>
      <c r="R61" s="216" t="str">
        <f>IFERROR(VLOOKUP($A61,'中間シート (2)'!$M$6:$AR$65,R$1,FALSE),"")</f>
        <v/>
      </c>
      <c r="S61" s="216" t="str">
        <f>IFERROR(VLOOKUP($A61,'中間シート (2)'!$M$6:$AR$65,S$1,FALSE),"")</f>
        <v/>
      </c>
      <c r="T61" s="216" t="str">
        <f>IFERROR(VLOOKUP($A61,'中間シート (2)'!$M$6:$AR$65,T$1,FALSE),"")</f>
        <v/>
      </c>
      <c r="U61" s="216" t="str">
        <f>IFERROR(VLOOKUP($A61,'中間シート (2)'!$M$6:$AR$65,U$1,FALSE),"")</f>
        <v/>
      </c>
      <c r="V61" s="216"/>
      <c r="W61" s="216" t="str">
        <f>IFERROR(VLOOKUP($A61,'中間シート (2)'!$M$6:$AR$65,W$1,FALSE),"")</f>
        <v/>
      </c>
      <c r="X61" s="216" t="str">
        <f>IFERROR(VLOOKUP($A61,'中間シート (2)'!$M$6:$AR$65,X$1,FALSE),"")</f>
        <v/>
      </c>
      <c r="Y61" s="216" t="str">
        <f>IFERROR(VLOOKUP($A61,'中間シート (2)'!$M$6:$AR$65,Y$1,FALSE),"")</f>
        <v/>
      </c>
      <c r="Z61" s="216" t="str">
        <f>IFERROR(VLOOKUP($A61,'中間シート (2)'!$M$6:$AR$65,Z$1,FALSE),"")</f>
        <v/>
      </c>
      <c r="AA61" s="216" t="str">
        <f>IFERROR(VLOOKUP($A61,'中間シート (2)'!$M$6:$AR$65,AA$1,FALSE),"")</f>
        <v/>
      </c>
      <c r="AB61" s="216" t="str">
        <f>IFERROR(VLOOKUP($A61,'中間シート (2)'!$M$6:$AR$65,AB$1,FALSE),"")</f>
        <v/>
      </c>
      <c r="AC61" s="216" t="str">
        <f>IFERROR(VLOOKUP($A61,'中間シート (2)'!$M$6:$AR$65,AC$1,FALSE),"")</f>
        <v/>
      </c>
      <c r="AD61" s="216" t="str">
        <f>IFERROR(VLOOKUP($A61,'中間シート (2)'!$M$6:$AR$65,AD$1,FALSE),"")</f>
        <v/>
      </c>
      <c r="AE61" s="216"/>
      <c r="AF61" s="216"/>
      <c r="AG61" s="216"/>
      <c r="AH61" s="228" t="str">
        <f>IFERROR(VLOOKUP($A61,'中間シート (2)'!$M$6:$BC$67,AH$1,FALSE),"")</f>
        <v/>
      </c>
      <c r="AI61" s="228" t="str">
        <f>IFERROR(VLOOKUP($A61,'中間シート (2)'!$M$6:$BC$67,AI$1,FALSE),"")</f>
        <v/>
      </c>
      <c r="AJ61" s="228" t="str">
        <f>IFERROR(VLOOKUP($A61,'中間シート (2)'!$M$6:$BC$67,AJ$1,FALSE),"")</f>
        <v/>
      </c>
      <c r="AK61" s="228" t="str">
        <f>IFERROR(VLOOKUP($A61,'中間シート (2)'!$M$6:$BC$67,AK$1,FALSE),"")</f>
        <v/>
      </c>
      <c r="AL61" s="228" t="str">
        <f>IFERROR(VLOOKUP($A61,'中間シート (2)'!$M$6:$BC$67,AL$1,FALSE),"")</f>
        <v/>
      </c>
      <c r="AM61" s="228" t="str">
        <f>IFERROR(VLOOKUP($A61,'中間シート (2)'!$M$6:$BC$67,AM$1,FALSE),"")</f>
        <v/>
      </c>
      <c r="AN61" s="228" t="str">
        <f>IFERROR(VLOOKUP($A61,'中間シート (2)'!$M$6:$BC$67,AN$1,FALSE),"")</f>
        <v/>
      </c>
      <c r="AO61" s="228" t="str">
        <f>IFERROR(VLOOKUP($A61,'中間シート (2)'!$M$6:$BC$67,AO$1,FALSE),"")</f>
        <v/>
      </c>
      <c r="AR61" s="217"/>
      <c r="AS61" s="217"/>
      <c r="AT61" s="217"/>
      <c r="AU61" s="54">
        <f t="shared" si="183"/>
        <v>41</v>
      </c>
      <c r="AV61" s="54">
        <f t="shared" si="184"/>
        <v>41</v>
      </c>
      <c r="AW61" s="54" t="str">
        <f t="shared" si="59"/>
        <v/>
      </c>
      <c r="AX61" s="54" t="str">
        <f t="shared" si="60"/>
        <v/>
      </c>
      <c r="AY61" s="54" t="str">
        <f t="shared" si="61"/>
        <v/>
      </c>
      <c r="AZ61" s="54" t="str">
        <f t="shared" si="62"/>
        <v/>
      </c>
      <c r="BA61" s="54" t="str">
        <f t="shared" si="63"/>
        <v/>
      </c>
      <c r="BB61" s="54" t="str">
        <f ca="1">IF(AB61="","",IF(COUNTIF(エラー23シート!$G$5:$G$79, OFFSET(I61,IF(H61="",0,-H61+1),0)*100+OFFSET(X61,IF(H61="",0,-H61+1),0)*10+AB61)&gt;0,23,""))</f>
        <v/>
      </c>
      <c r="BC61" s="54" t="str">
        <f t="shared" si="64"/>
        <v/>
      </c>
      <c r="BD61" s="54" t="str">
        <f t="shared" si="65"/>
        <v/>
      </c>
      <c r="BE61" s="54" t="str">
        <f t="shared" si="66"/>
        <v/>
      </c>
      <c r="BF61" s="54" t="str">
        <f t="shared" si="67"/>
        <v/>
      </c>
      <c r="BG61" s="54" t="str">
        <f t="shared" si="68"/>
        <v/>
      </c>
      <c r="BH61" s="54" t="str">
        <f t="shared" si="69"/>
        <v/>
      </c>
      <c r="BI61" s="54" t="str">
        <f t="shared" si="70"/>
        <v/>
      </c>
      <c r="BJ61" s="54" t="str">
        <f t="shared" si="71"/>
        <v/>
      </c>
      <c r="BK61" s="54" t="str">
        <f t="shared" si="72"/>
        <v/>
      </c>
      <c r="BL61" s="54" t="str">
        <f t="shared" si="73"/>
        <v/>
      </c>
      <c r="BM61" s="54" t="str">
        <f t="shared" si="74"/>
        <v/>
      </c>
      <c r="BN61" s="54" t="str">
        <f t="shared" si="75"/>
        <v/>
      </c>
      <c r="BO61" s="54" t="str">
        <f t="shared" si="76"/>
        <v/>
      </c>
      <c r="BP61" s="54" t="str">
        <f t="shared" si="77"/>
        <v/>
      </c>
      <c r="BQ61" s="54" t="str">
        <f t="shared" si="78"/>
        <v/>
      </c>
      <c r="BR61" s="54" t="str">
        <f t="shared" si="79"/>
        <v/>
      </c>
      <c r="BS61" s="218" t="str">
        <f t="shared" si="80"/>
        <v/>
      </c>
      <c r="BT61" s="54" t="str">
        <f t="shared" si="81"/>
        <v/>
      </c>
      <c r="BU61" s="54" t="str">
        <f t="shared" si="82"/>
        <v/>
      </c>
      <c r="BV61" s="54" t="str">
        <f t="shared" si="83"/>
        <v/>
      </c>
      <c r="BW61" s="54" t="str">
        <f t="shared" si="84"/>
        <v/>
      </c>
      <c r="BX61" s="54" t="str">
        <f t="shared" si="85"/>
        <v/>
      </c>
      <c r="BY61" s="54" t="str">
        <f t="shared" si="86"/>
        <v/>
      </c>
      <c r="BZ61" s="54" t="str">
        <f t="shared" si="87"/>
        <v/>
      </c>
      <c r="CA61" s="54" t="str">
        <f t="shared" si="88"/>
        <v/>
      </c>
      <c r="CB61" s="54" t="str">
        <f t="shared" si="89"/>
        <v/>
      </c>
      <c r="CC61" s="54" t="str">
        <f t="shared" si="90"/>
        <v/>
      </c>
      <c r="CD61" s="54" t="str">
        <f t="shared" si="91"/>
        <v/>
      </c>
      <c r="CE61" s="54" t="str">
        <f t="shared" si="92"/>
        <v/>
      </c>
      <c r="CF61" s="54" t="str">
        <f t="shared" si="93"/>
        <v/>
      </c>
      <c r="CG61" s="54" t="str">
        <f t="shared" si="94"/>
        <v/>
      </c>
      <c r="CH61" s="54" t="str">
        <f t="shared" si="95"/>
        <v/>
      </c>
      <c r="CI61" s="54" t="str">
        <f t="shared" si="96"/>
        <v/>
      </c>
      <c r="CJ61" s="54" t="str">
        <f t="shared" si="97"/>
        <v/>
      </c>
      <c r="CK61" s="54" t="str">
        <f t="shared" si="98"/>
        <v/>
      </c>
      <c r="CL61" s="219" t="str">
        <f t="shared" si="99"/>
        <v/>
      </c>
      <c r="CM61" s="54" t="str">
        <f t="shared" si="100"/>
        <v/>
      </c>
      <c r="CN61" s="54" t="str">
        <f t="shared" si="101"/>
        <v/>
      </c>
      <c r="CO61" s="54" t="str">
        <f t="shared" si="102"/>
        <v/>
      </c>
      <c r="CP61" s="54" t="str">
        <f t="shared" si="103"/>
        <v/>
      </c>
      <c r="CQ61" s="54" t="str">
        <f t="shared" si="104"/>
        <v/>
      </c>
      <c r="CR61" s="54" t="str">
        <f t="shared" si="105"/>
        <v/>
      </c>
      <c r="CS61" s="54" t="str">
        <f t="shared" si="106"/>
        <v/>
      </c>
      <c r="CT61" s="54" t="str">
        <f t="shared" si="107"/>
        <v/>
      </c>
      <c r="CU61" s="54" t="str">
        <f t="shared" si="108"/>
        <v/>
      </c>
      <c r="CV61" s="220">
        <f t="shared" si="109"/>
        <v>0</v>
      </c>
      <c r="CW61" s="54" t="str">
        <f t="shared" si="110"/>
        <v/>
      </c>
      <c r="CX61" s="54" t="str">
        <f t="shared" si="111"/>
        <v/>
      </c>
      <c r="CY61" s="54" t="str">
        <f t="shared" si="112"/>
        <v/>
      </c>
      <c r="CZ61" s="54" t="str">
        <f t="shared" si="113"/>
        <v/>
      </c>
      <c r="DA61" s="54" t="str">
        <f t="shared" si="114"/>
        <v/>
      </c>
      <c r="DB61" s="54" t="str">
        <f t="shared" si="115"/>
        <v/>
      </c>
      <c r="DC61" s="54" t="str">
        <f t="shared" si="116"/>
        <v/>
      </c>
      <c r="DD61" s="54" t="str">
        <f t="shared" si="117"/>
        <v/>
      </c>
      <c r="DE61" s="54" t="str">
        <f t="shared" si="118"/>
        <v/>
      </c>
      <c r="DF61" s="54" t="str">
        <f t="shared" si="119"/>
        <v/>
      </c>
      <c r="DG61" s="54" t="str">
        <f t="shared" si="120"/>
        <v/>
      </c>
      <c r="DH61" s="54" t="str">
        <f t="shared" si="121"/>
        <v/>
      </c>
      <c r="DI61" s="54" t="str">
        <f t="shared" si="122"/>
        <v/>
      </c>
      <c r="DJ61" s="54" t="str">
        <f t="shared" si="123"/>
        <v/>
      </c>
      <c r="DK61" s="54" t="str">
        <f t="shared" si="124"/>
        <v/>
      </c>
      <c r="DL61" s="54" t="str">
        <f t="shared" si="125"/>
        <v/>
      </c>
      <c r="DM61" s="54" t="str">
        <f t="shared" si="126"/>
        <v/>
      </c>
      <c r="DN61" s="54" t="str">
        <f t="shared" si="127"/>
        <v/>
      </c>
      <c r="DO61" s="54" t="str">
        <f t="shared" si="128"/>
        <v/>
      </c>
      <c r="DP61" s="54" t="str">
        <f t="shared" si="129"/>
        <v/>
      </c>
      <c r="DQ61" s="54" t="str">
        <f t="shared" si="130"/>
        <v/>
      </c>
      <c r="DR61" s="54" t="str">
        <f t="shared" si="131"/>
        <v/>
      </c>
      <c r="DS61" s="54" t="str">
        <f t="shared" si="132"/>
        <v/>
      </c>
      <c r="DT61" s="54" t="str">
        <f t="shared" si="133"/>
        <v/>
      </c>
      <c r="DU61" s="54" t="str">
        <f t="shared" si="134"/>
        <v/>
      </c>
      <c r="DV61" s="54" t="str">
        <f t="shared" si="135"/>
        <v/>
      </c>
      <c r="DW61" s="54" t="str">
        <f t="shared" si="136"/>
        <v/>
      </c>
      <c r="DX61" s="54" t="str">
        <f t="shared" si="137"/>
        <v/>
      </c>
      <c r="DY61" s="54" t="str">
        <f t="shared" si="138"/>
        <v/>
      </c>
      <c r="DZ61" s="54" t="str">
        <f t="shared" si="139"/>
        <v/>
      </c>
      <c r="EA61" s="54" t="str">
        <f t="shared" si="140"/>
        <v/>
      </c>
      <c r="EB61" s="54" t="str">
        <f t="shared" si="141"/>
        <v/>
      </c>
      <c r="EC61" s="54" t="str">
        <f t="shared" si="142"/>
        <v/>
      </c>
      <c r="ED61" s="54" t="str">
        <f t="shared" si="143"/>
        <v/>
      </c>
      <c r="EE61" s="54" t="str">
        <f t="shared" si="144"/>
        <v/>
      </c>
      <c r="EF61" s="54" t="str">
        <f t="shared" si="145"/>
        <v/>
      </c>
      <c r="EG61" s="54" t="str">
        <f t="shared" si="146"/>
        <v/>
      </c>
      <c r="EH61" s="54" t="str">
        <f t="shared" si="147"/>
        <v/>
      </c>
      <c r="EI61" s="54" t="str">
        <f t="shared" si="148"/>
        <v/>
      </c>
      <c r="EJ61" s="54" t="str">
        <f t="shared" si="149"/>
        <v/>
      </c>
      <c r="EK61" s="54" t="str">
        <f t="shared" si="150"/>
        <v/>
      </c>
      <c r="EL61" s="54" t="str">
        <f t="shared" si="151"/>
        <v/>
      </c>
      <c r="EM61" s="54" t="str">
        <f t="shared" si="152"/>
        <v/>
      </c>
      <c r="EN61" s="54" t="str">
        <f t="shared" si="153"/>
        <v/>
      </c>
      <c r="EO61" s="54" t="str">
        <f t="shared" si="154"/>
        <v/>
      </c>
      <c r="EP61" s="54" t="str">
        <f t="shared" si="155"/>
        <v/>
      </c>
      <c r="EQ61" s="220" t="str">
        <f t="shared" ca="1" si="156"/>
        <v/>
      </c>
      <c r="ER61" s="220" t="str">
        <f t="shared" ca="1" si="157"/>
        <v/>
      </c>
      <c r="ES61" s="54" t="str">
        <f t="shared" ca="1" si="158"/>
        <v/>
      </c>
      <c r="ET61" s="54" t="str">
        <f t="shared" ca="1" si="159"/>
        <v/>
      </c>
      <c r="EU61" s="54" t="str">
        <f t="shared" ca="1" si="160"/>
        <v/>
      </c>
      <c r="EV61" s="54" t="str">
        <f t="shared" ca="1" si="161"/>
        <v/>
      </c>
      <c r="EW61" s="54" t="str">
        <f t="shared" ca="1" si="162"/>
        <v/>
      </c>
      <c r="EX61" s="54" t="str">
        <f t="shared" ca="1" si="163"/>
        <v/>
      </c>
      <c r="EY61" s="54" t="str">
        <f t="shared" ca="1" si="164"/>
        <v/>
      </c>
      <c r="EZ61" s="54" t="str">
        <f t="shared" ca="1" si="165"/>
        <v/>
      </c>
      <c r="FA61" s="54" t="str">
        <f t="shared" ca="1" si="166"/>
        <v/>
      </c>
      <c r="FB61" s="54" t="str">
        <f t="shared" ca="1" si="167"/>
        <v/>
      </c>
      <c r="FC61" s="54" t="str">
        <f t="shared" ca="1" si="168"/>
        <v/>
      </c>
      <c r="FD61" s="220">
        <f t="shared" si="169"/>
        <v>1</v>
      </c>
      <c r="FE61" s="54" t="str">
        <f t="shared" si="170"/>
        <v/>
      </c>
      <c r="FF61" s="54" t="str">
        <f t="shared" si="171"/>
        <v/>
      </c>
      <c r="FG61" s="54" t="str">
        <f t="shared" si="172"/>
        <v/>
      </c>
      <c r="FH61" s="54" t="str">
        <f t="shared" si="173"/>
        <v/>
      </c>
      <c r="FI61" s="220" t="str">
        <f>IF(B61=0,"",COUNTIF(FD$6:FD61,FD61))</f>
        <v/>
      </c>
      <c r="FJ61" s="54" t="str">
        <f t="shared" si="174"/>
        <v/>
      </c>
      <c r="FK61" s="221" t="str">
        <f t="shared" si="175"/>
        <v/>
      </c>
      <c r="FL61" s="54" t="str">
        <f t="shared" si="176"/>
        <v/>
      </c>
      <c r="FM61" s="54" t="str">
        <f t="shared" si="177"/>
        <v/>
      </c>
      <c r="FN61" s="54" t="str">
        <f t="shared" si="178"/>
        <v/>
      </c>
      <c r="FO61" s="54" t="str">
        <f t="shared" si="179"/>
        <v/>
      </c>
    </row>
    <row r="62" spans="1:171" ht="17.25">
      <c r="A62" s="214">
        <v>57</v>
      </c>
      <c r="B62" s="214">
        <f>COUNTIF('中間シート (2)'!M:M,行政集計シート※記入不要です!A62)</f>
        <v>0</v>
      </c>
      <c r="C62" s="222" t="str">
        <f>IF(OR(G62&lt;&gt;"",H62&lt;&gt;""),C61,"")</f>
        <v/>
      </c>
      <c r="D62" s="222" t="str">
        <f t="shared" si="185"/>
        <v/>
      </c>
      <c r="E62" s="222" t="str">
        <f t="shared" si="182"/>
        <v/>
      </c>
      <c r="F62" s="223"/>
      <c r="G62" s="216" t="str">
        <f>IFERROR(VLOOKUP($A62,'中間シート (2)'!$M$6:$AR$65,G$1,FALSE),"")</f>
        <v/>
      </c>
      <c r="H62" s="216" t="str">
        <f>IFERROR(VLOOKUP($A62,'中間シート (2)'!$M$6:$AR$65,H$1,FALSE),"")</f>
        <v/>
      </c>
      <c r="I62" s="216" t="str">
        <f>IFERROR(VLOOKUP($A62,'中間シート (2)'!$M$6:$AR$65,I$1,FALSE),"")</f>
        <v/>
      </c>
      <c r="J62" s="216" t="str">
        <f>IFERROR(VLOOKUP($A62,'中間シート (2)'!$M$6:$AR$65,J$1,FALSE),"")</f>
        <v/>
      </c>
      <c r="K62" s="216" t="str">
        <f>IFERROR(VLOOKUP($A62,'中間シート (2)'!$M$6:$AR$65,K$1,FALSE),"")</f>
        <v/>
      </c>
      <c r="L62" s="216" t="str">
        <f>IFERROR(VLOOKUP($A62,'中間シート (2)'!$M$6:$AR$65,L$1,FALSE),"")</f>
        <v/>
      </c>
      <c r="M62" s="216" t="str">
        <f>IFERROR(VLOOKUP($A62,'中間シート (2)'!$M$6:$AR$65,M$1,FALSE),"")</f>
        <v/>
      </c>
      <c r="N62" s="216" t="str">
        <f>IFERROR(VLOOKUP($A62,'中間シート (2)'!$M$6:$AR$65,N$1,FALSE),"")</f>
        <v/>
      </c>
      <c r="O62" s="216" t="str">
        <f>IFERROR(VLOOKUP($A62,'中間シート (2)'!$M$6:$AR$65,O$1,FALSE),"")</f>
        <v/>
      </c>
      <c r="P62" s="216" t="str">
        <f>IFERROR(VLOOKUP($A62,'中間シート (2)'!$M$6:$AR$65,P$1,FALSE),"")</f>
        <v/>
      </c>
      <c r="Q62" s="216" t="str">
        <f>IFERROR(VLOOKUP($A62,'中間シート (2)'!$M$6:$AR$65,Q$1,FALSE),"")</f>
        <v/>
      </c>
      <c r="R62" s="216" t="str">
        <f>IFERROR(VLOOKUP($A62,'中間シート (2)'!$M$6:$AR$65,R$1,FALSE),"")</f>
        <v/>
      </c>
      <c r="S62" s="216" t="str">
        <f>IFERROR(VLOOKUP($A62,'中間シート (2)'!$M$6:$AR$65,S$1,FALSE),"")</f>
        <v/>
      </c>
      <c r="T62" s="216" t="str">
        <f>IFERROR(VLOOKUP($A62,'中間シート (2)'!$M$6:$AR$65,T$1,FALSE),"")</f>
        <v/>
      </c>
      <c r="U62" s="216" t="str">
        <f>IFERROR(VLOOKUP($A62,'中間シート (2)'!$M$6:$AR$65,U$1,FALSE),"")</f>
        <v/>
      </c>
      <c r="V62" s="216"/>
      <c r="W62" s="216" t="str">
        <f>IFERROR(VLOOKUP($A62,'中間シート (2)'!$M$6:$AR$65,W$1,FALSE),"")</f>
        <v/>
      </c>
      <c r="X62" s="216" t="str">
        <f>IFERROR(VLOOKUP($A62,'中間シート (2)'!$M$6:$AR$65,X$1,FALSE),"")</f>
        <v/>
      </c>
      <c r="Y62" s="216" t="str">
        <f>IFERROR(VLOOKUP($A62,'中間シート (2)'!$M$6:$AR$65,Y$1,FALSE),"")</f>
        <v/>
      </c>
      <c r="Z62" s="216" t="str">
        <f>IFERROR(VLOOKUP($A62,'中間シート (2)'!$M$6:$AR$65,Z$1,FALSE),"")</f>
        <v/>
      </c>
      <c r="AA62" s="216" t="str">
        <f>IFERROR(VLOOKUP($A62,'中間シート (2)'!$M$6:$AR$65,AA$1,FALSE),"")</f>
        <v/>
      </c>
      <c r="AB62" s="216" t="str">
        <f>IFERROR(VLOOKUP($A62,'中間シート (2)'!$M$6:$AR$65,AB$1,FALSE),"")</f>
        <v/>
      </c>
      <c r="AC62" s="216" t="str">
        <f>IFERROR(VLOOKUP($A62,'中間シート (2)'!$M$6:$AR$65,AC$1,FALSE),"")</f>
        <v/>
      </c>
      <c r="AD62" s="216" t="str">
        <f>IFERROR(VLOOKUP($A62,'中間シート (2)'!$M$6:$AR$65,AD$1,FALSE),"")</f>
        <v/>
      </c>
      <c r="AE62" s="216"/>
      <c r="AF62" s="216"/>
      <c r="AG62" s="216"/>
      <c r="AH62" s="228" t="str">
        <f>IFERROR(VLOOKUP($A62,'中間シート (2)'!$M$6:$BC$67,AH$1,FALSE),"")</f>
        <v/>
      </c>
      <c r="AI62" s="228" t="str">
        <f>IFERROR(VLOOKUP($A62,'中間シート (2)'!$M$6:$BC$67,AI$1,FALSE),"")</f>
        <v/>
      </c>
      <c r="AJ62" s="228" t="str">
        <f>IFERROR(VLOOKUP($A62,'中間シート (2)'!$M$6:$BC$67,AJ$1,FALSE),"")</f>
        <v/>
      </c>
      <c r="AK62" s="228" t="str">
        <f>IFERROR(VLOOKUP($A62,'中間シート (2)'!$M$6:$BC$67,AK$1,FALSE),"")</f>
        <v/>
      </c>
      <c r="AL62" s="228" t="str">
        <f>IFERROR(VLOOKUP($A62,'中間シート (2)'!$M$6:$BC$67,AL$1,FALSE),"")</f>
        <v/>
      </c>
      <c r="AM62" s="228" t="str">
        <f>IFERROR(VLOOKUP($A62,'中間シート (2)'!$M$6:$BC$67,AM$1,FALSE),"")</f>
        <v/>
      </c>
      <c r="AN62" s="228" t="str">
        <f>IFERROR(VLOOKUP($A62,'中間シート (2)'!$M$6:$BC$67,AN$1,FALSE),"")</f>
        <v/>
      </c>
      <c r="AO62" s="228" t="str">
        <f>IFERROR(VLOOKUP($A62,'中間シート (2)'!$M$6:$BC$67,AO$1,FALSE),"")</f>
        <v/>
      </c>
      <c r="AR62" s="217"/>
      <c r="AS62" s="217"/>
      <c r="AT62" s="217"/>
      <c r="AU62" s="54">
        <f t="shared" si="183"/>
        <v>41</v>
      </c>
      <c r="AV62" s="54">
        <f t="shared" si="184"/>
        <v>41</v>
      </c>
      <c r="AW62" s="54" t="str">
        <f t="shared" si="59"/>
        <v/>
      </c>
      <c r="AX62" s="54" t="str">
        <f t="shared" si="60"/>
        <v/>
      </c>
      <c r="AY62" s="54" t="str">
        <f t="shared" si="61"/>
        <v/>
      </c>
      <c r="AZ62" s="54" t="str">
        <f t="shared" si="62"/>
        <v/>
      </c>
      <c r="BA62" s="54" t="str">
        <f t="shared" si="63"/>
        <v/>
      </c>
      <c r="BB62" s="54" t="str">
        <f ca="1">IF(AB62="","",IF(COUNTIF(エラー23シート!$G$5:$G$79, OFFSET(I62,IF(H62="",0,-H62+1),0)*100+OFFSET(X62,IF(H62="",0,-H62+1),0)*10+AB62)&gt;0,23,""))</f>
        <v/>
      </c>
      <c r="BC62" s="54" t="str">
        <f t="shared" si="64"/>
        <v/>
      </c>
      <c r="BD62" s="54" t="str">
        <f t="shared" si="65"/>
        <v/>
      </c>
      <c r="BE62" s="54" t="str">
        <f t="shared" si="66"/>
        <v/>
      </c>
      <c r="BF62" s="54" t="str">
        <f t="shared" si="67"/>
        <v/>
      </c>
      <c r="BG62" s="54" t="str">
        <f t="shared" si="68"/>
        <v/>
      </c>
      <c r="BH62" s="54" t="str">
        <f t="shared" si="69"/>
        <v/>
      </c>
      <c r="BI62" s="54" t="str">
        <f t="shared" si="70"/>
        <v/>
      </c>
      <c r="BJ62" s="54" t="str">
        <f t="shared" si="71"/>
        <v/>
      </c>
      <c r="BK62" s="54" t="str">
        <f t="shared" si="72"/>
        <v/>
      </c>
      <c r="BL62" s="54" t="str">
        <f t="shared" si="73"/>
        <v/>
      </c>
      <c r="BM62" s="54" t="str">
        <f t="shared" si="74"/>
        <v/>
      </c>
      <c r="BN62" s="54" t="str">
        <f t="shared" si="75"/>
        <v/>
      </c>
      <c r="BO62" s="54" t="str">
        <f t="shared" si="76"/>
        <v/>
      </c>
      <c r="BP62" s="54" t="str">
        <f t="shared" si="77"/>
        <v/>
      </c>
      <c r="BQ62" s="54" t="str">
        <f t="shared" si="78"/>
        <v/>
      </c>
      <c r="BR62" s="54" t="str">
        <f t="shared" si="79"/>
        <v/>
      </c>
      <c r="BS62" s="218" t="str">
        <f t="shared" si="80"/>
        <v/>
      </c>
      <c r="BT62" s="54" t="str">
        <f t="shared" si="81"/>
        <v/>
      </c>
      <c r="BU62" s="54" t="str">
        <f t="shared" si="82"/>
        <v/>
      </c>
      <c r="BV62" s="54" t="str">
        <f t="shared" si="83"/>
        <v/>
      </c>
      <c r="BW62" s="54" t="str">
        <f t="shared" si="84"/>
        <v/>
      </c>
      <c r="BX62" s="54" t="str">
        <f t="shared" si="85"/>
        <v/>
      </c>
      <c r="BY62" s="54" t="str">
        <f t="shared" si="86"/>
        <v/>
      </c>
      <c r="BZ62" s="54" t="str">
        <f t="shared" si="87"/>
        <v/>
      </c>
      <c r="CA62" s="54" t="str">
        <f t="shared" si="88"/>
        <v/>
      </c>
      <c r="CB62" s="54" t="str">
        <f t="shared" si="89"/>
        <v/>
      </c>
      <c r="CC62" s="54" t="str">
        <f t="shared" si="90"/>
        <v/>
      </c>
      <c r="CD62" s="54" t="str">
        <f t="shared" si="91"/>
        <v/>
      </c>
      <c r="CE62" s="54" t="str">
        <f t="shared" si="92"/>
        <v/>
      </c>
      <c r="CF62" s="54" t="str">
        <f t="shared" si="93"/>
        <v/>
      </c>
      <c r="CG62" s="54" t="str">
        <f t="shared" si="94"/>
        <v/>
      </c>
      <c r="CH62" s="54" t="str">
        <f t="shared" si="95"/>
        <v/>
      </c>
      <c r="CI62" s="54" t="str">
        <f t="shared" si="96"/>
        <v/>
      </c>
      <c r="CJ62" s="54" t="str">
        <f t="shared" si="97"/>
        <v/>
      </c>
      <c r="CK62" s="54" t="str">
        <f t="shared" si="98"/>
        <v/>
      </c>
      <c r="CL62" s="219" t="str">
        <f t="shared" si="99"/>
        <v/>
      </c>
      <c r="CM62" s="54" t="str">
        <f t="shared" si="100"/>
        <v/>
      </c>
      <c r="CN62" s="54" t="str">
        <f t="shared" si="101"/>
        <v/>
      </c>
      <c r="CO62" s="54" t="str">
        <f t="shared" si="102"/>
        <v/>
      </c>
      <c r="CP62" s="54" t="str">
        <f t="shared" si="103"/>
        <v/>
      </c>
      <c r="CQ62" s="54" t="str">
        <f t="shared" si="104"/>
        <v/>
      </c>
      <c r="CR62" s="54" t="str">
        <f t="shared" si="105"/>
        <v/>
      </c>
      <c r="CS62" s="54" t="str">
        <f t="shared" si="106"/>
        <v/>
      </c>
      <c r="CT62" s="54" t="str">
        <f t="shared" si="107"/>
        <v/>
      </c>
      <c r="CU62" s="54" t="str">
        <f t="shared" si="108"/>
        <v/>
      </c>
      <c r="CV62" s="220">
        <f t="shared" si="109"/>
        <v>0</v>
      </c>
      <c r="CW62" s="54" t="str">
        <f t="shared" si="110"/>
        <v/>
      </c>
      <c r="CX62" s="54" t="str">
        <f t="shared" si="111"/>
        <v/>
      </c>
      <c r="CY62" s="54" t="str">
        <f t="shared" si="112"/>
        <v/>
      </c>
      <c r="CZ62" s="54" t="str">
        <f t="shared" si="113"/>
        <v/>
      </c>
      <c r="DA62" s="54" t="str">
        <f t="shared" si="114"/>
        <v/>
      </c>
      <c r="DB62" s="54" t="str">
        <f t="shared" si="115"/>
        <v/>
      </c>
      <c r="DC62" s="54" t="str">
        <f t="shared" si="116"/>
        <v/>
      </c>
      <c r="DD62" s="54" t="str">
        <f t="shared" si="117"/>
        <v/>
      </c>
      <c r="DE62" s="54" t="str">
        <f t="shared" si="118"/>
        <v/>
      </c>
      <c r="DF62" s="54" t="str">
        <f t="shared" si="119"/>
        <v/>
      </c>
      <c r="DG62" s="54" t="str">
        <f t="shared" si="120"/>
        <v/>
      </c>
      <c r="DH62" s="54" t="str">
        <f t="shared" si="121"/>
        <v/>
      </c>
      <c r="DI62" s="54" t="str">
        <f t="shared" si="122"/>
        <v/>
      </c>
      <c r="DJ62" s="54" t="str">
        <f t="shared" si="123"/>
        <v/>
      </c>
      <c r="DK62" s="54" t="str">
        <f t="shared" si="124"/>
        <v/>
      </c>
      <c r="DL62" s="54" t="str">
        <f t="shared" si="125"/>
        <v/>
      </c>
      <c r="DM62" s="54" t="str">
        <f t="shared" si="126"/>
        <v/>
      </c>
      <c r="DN62" s="54" t="str">
        <f t="shared" si="127"/>
        <v/>
      </c>
      <c r="DO62" s="54" t="str">
        <f t="shared" si="128"/>
        <v/>
      </c>
      <c r="DP62" s="54" t="str">
        <f t="shared" si="129"/>
        <v/>
      </c>
      <c r="DQ62" s="54" t="str">
        <f t="shared" si="130"/>
        <v/>
      </c>
      <c r="DR62" s="54" t="str">
        <f t="shared" si="131"/>
        <v/>
      </c>
      <c r="DS62" s="54" t="str">
        <f t="shared" si="132"/>
        <v/>
      </c>
      <c r="DT62" s="54" t="str">
        <f t="shared" si="133"/>
        <v/>
      </c>
      <c r="DU62" s="54" t="str">
        <f t="shared" si="134"/>
        <v/>
      </c>
      <c r="DV62" s="54" t="str">
        <f t="shared" si="135"/>
        <v/>
      </c>
      <c r="DW62" s="54" t="str">
        <f t="shared" si="136"/>
        <v/>
      </c>
      <c r="DX62" s="54" t="str">
        <f t="shared" si="137"/>
        <v/>
      </c>
      <c r="DY62" s="54" t="str">
        <f t="shared" si="138"/>
        <v/>
      </c>
      <c r="DZ62" s="54" t="str">
        <f t="shared" si="139"/>
        <v/>
      </c>
      <c r="EA62" s="54" t="str">
        <f t="shared" si="140"/>
        <v/>
      </c>
      <c r="EB62" s="54" t="str">
        <f t="shared" si="141"/>
        <v/>
      </c>
      <c r="EC62" s="54" t="str">
        <f t="shared" si="142"/>
        <v/>
      </c>
      <c r="ED62" s="54" t="str">
        <f t="shared" si="143"/>
        <v/>
      </c>
      <c r="EE62" s="54" t="str">
        <f t="shared" si="144"/>
        <v/>
      </c>
      <c r="EF62" s="54" t="str">
        <f t="shared" si="145"/>
        <v/>
      </c>
      <c r="EG62" s="54" t="str">
        <f t="shared" si="146"/>
        <v/>
      </c>
      <c r="EH62" s="54" t="str">
        <f t="shared" si="147"/>
        <v/>
      </c>
      <c r="EI62" s="54" t="str">
        <f t="shared" si="148"/>
        <v/>
      </c>
      <c r="EJ62" s="54" t="str">
        <f t="shared" si="149"/>
        <v/>
      </c>
      <c r="EK62" s="54" t="str">
        <f t="shared" si="150"/>
        <v/>
      </c>
      <c r="EL62" s="54" t="str">
        <f t="shared" si="151"/>
        <v/>
      </c>
      <c r="EM62" s="54" t="str">
        <f t="shared" si="152"/>
        <v/>
      </c>
      <c r="EN62" s="54" t="str">
        <f t="shared" si="153"/>
        <v/>
      </c>
      <c r="EO62" s="54" t="str">
        <f t="shared" si="154"/>
        <v/>
      </c>
      <c r="EP62" s="54" t="str">
        <f t="shared" si="155"/>
        <v/>
      </c>
      <c r="EQ62" s="220" t="str">
        <f t="shared" ca="1" si="156"/>
        <v/>
      </c>
      <c r="ER62" s="220" t="str">
        <f t="shared" ca="1" si="157"/>
        <v/>
      </c>
      <c r="ES62" s="54" t="str">
        <f t="shared" ca="1" si="158"/>
        <v/>
      </c>
      <c r="ET62" s="54" t="str">
        <f t="shared" ca="1" si="159"/>
        <v/>
      </c>
      <c r="EU62" s="54" t="str">
        <f t="shared" ca="1" si="160"/>
        <v/>
      </c>
      <c r="EV62" s="54" t="str">
        <f t="shared" ca="1" si="161"/>
        <v/>
      </c>
      <c r="EW62" s="54" t="str">
        <f t="shared" ca="1" si="162"/>
        <v/>
      </c>
      <c r="EX62" s="54" t="str">
        <f t="shared" ca="1" si="163"/>
        <v/>
      </c>
      <c r="EY62" s="54" t="str">
        <f t="shared" ca="1" si="164"/>
        <v/>
      </c>
      <c r="EZ62" s="54" t="str">
        <f t="shared" ca="1" si="165"/>
        <v/>
      </c>
      <c r="FA62" s="54" t="str">
        <f t="shared" ca="1" si="166"/>
        <v/>
      </c>
      <c r="FB62" s="54" t="str">
        <f t="shared" ca="1" si="167"/>
        <v/>
      </c>
      <c r="FC62" s="54" t="str">
        <f t="shared" ca="1" si="168"/>
        <v/>
      </c>
      <c r="FD62" s="220">
        <f t="shared" si="169"/>
        <v>1</v>
      </c>
      <c r="FE62" s="54" t="str">
        <f t="shared" si="170"/>
        <v/>
      </c>
      <c r="FF62" s="54" t="str">
        <f t="shared" si="171"/>
        <v/>
      </c>
      <c r="FG62" s="54" t="str">
        <f t="shared" si="172"/>
        <v/>
      </c>
      <c r="FH62" s="54" t="str">
        <f t="shared" si="173"/>
        <v/>
      </c>
      <c r="FI62" s="220" t="str">
        <f>IF(B62=0,"",COUNTIF(FD$6:FD62,FD62))</f>
        <v/>
      </c>
      <c r="FJ62" s="54" t="str">
        <f t="shared" si="174"/>
        <v/>
      </c>
      <c r="FK62" s="221" t="str">
        <f t="shared" si="175"/>
        <v/>
      </c>
      <c r="FL62" s="54" t="str">
        <f t="shared" si="176"/>
        <v/>
      </c>
      <c r="FM62" s="54" t="str">
        <f t="shared" si="177"/>
        <v/>
      </c>
      <c r="FN62" s="54" t="str">
        <f t="shared" si="178"/>
        <v/>
      </c>
      <c r="FO62" s="54" t="str">
        <f t="shared" si="179"/>
        <v/>
      </c>
    </row>
    <row r="63" spans="1:171" ht="17.25">
      <c r="A63" s="214">
        <v>58</v>
      </c>
      <c r="B63" s="214">
        <f>COUNTIF('中間シート (2)'!M:M,行政集計シート※記入不要です!A63)</f>
        <v>0</v>
      </c>
      <c r="C63" s="222" t="str">
        <f>IF(OR(G63&lt;&gt;"",H63&lt;&gt;""),C62,"")</f>
        <v/>
      </c>
      <c r="D63" s="222" t="str">
        <f t="shared" si="185"/>
        <v/>
      </c>
      <c r="E63" s="222" t="str">
        <f t="shared" si="182"/>
        <v/>
      </c>
      <c r="F63" s="223"/>
      <c r="G63" s="216" t="str">
        <f>IFERROR(VLOOKUP($A63,'中間シート (2)'!$M$6:$AR$65,G$1,FALSE),"")</f>
        <v/>
      </c>
      <c r="H63" s="216" t="str">
        <f>IFERROR(VLOOKUP($A63,'中間シート (2)'!$M$6:$AR$65,H$1,FALSE),"")</f>
        <v/>
      </c>
      <c r="I63" s="216" t="str">
        <f>IFERROR(VLOOKUP($A63,'中間シート (2)'!$M$6:$AR$65,I$1,FALSE),"")</f>
        <v/>
      </c>
      <c r="J63" s="216" t="str">
        <f>IFERROR(VLOOKUP($A63,'中間シート (2)'!$M$6:$AR$65,J$1,FALSE),"")</f>
        <v/>
      </c>
      <c r="K63" s="216" t="str">
        <f>IFERROR(VLOOKUP($A63,'中間シート (2)'!$M$6:$AR$65,K$1,FALSE),"")</f>
        <v/>
      </c>
      <c r="L63" s="216" t="str">
        <f>IFERROR(VLOOKUP($A63,'中間シート (2)'!$M$6:$AR$65,L$1,FALSE),"")</f>
        <v/>
      </c>
      <c r="M63" s="216" t="str">
        <f>IFERROR(VLOOKUP($A63,'中間シート (2)'!$M$6:$AR$65,M$1,FALSE),"")</f>
        <v/>
      </c>
      <c r="N63" s="216" t="str">
        <f>IFERROR(VLOOKUP($A63,'中間シート (2)'!$M$6:$AR$65,N$1,FALSE),"")</f>
        <v/>
      </c>
      <c r="O63" s="216" t="str">
        <f>IFERROR(VLOOKUP($A63,'中間シート (2)'!$M$6:$AR$65,O$1,FALSE),"")</f>
        <v/>
      </c>
      <c r="P63" s="216" t="str">
        <f>IFERROR(VLOOKUP($A63,'中間シート (2)'!$M$6:$AR$65,P$1,FALSE),"")</f>
        <v/>
      </c>
      <c r="Q63" s="216" t="str">
        <f>IFERROR(VLOOKUP($A63,'中間シート (2)'!$M$6:$AR$65,Q$1,FALSE),"")</f>
        <v/>
      </c>
      <c r="R63" s="216" t="str">
        <f>IFERROR(VLOOKUP($A63,'中間シート (2)'!$M$6:$AR$65,R$1,FALSE),"")</f>
        <v/>
      </c>
      <c r="S63" s="216" t="str">
        <f>IFERROR(VLOOKUP($A63,'中間シート (2)'!$M$6:$AR$65,S$1,FALSE),"")</f>
        <v/>
      </c>
      <c r="T63" s="216" t="str">
        <f>IFERROR(VLOOKUP($A63,'中間シート (2)'!$M$6:$AR$65,T$1,FALSE),"")</f>
        <v/>
      </c>
      <c r="U63" s="216" t="str">
        <f>IFERROR(VLOOKUP($A63,'中間シート (2)'!$M$6:$AR$65,U$1,FALSE),"")</f>
        <v/>
      </c>
      <c r="V63" s="216"/>
      <c r="W63" s="216" t="str">
        <f>IFERROR(VLOOKUP($A63,'中間シート (2)'!$M$6:$AR$65,W$1,FALSE),"")</f>
        <v/>
      </c>
      <c r="X63" s="216" t="str">
        <f>IFERROR(VLOOKUP($A63,'中間シート (2)'!$M$6:$AR$65,X$1,FALSE),"")</f>
        <v/>
      </c>
      <c r="Y63" s="216" t="str">
        <f>IFERROR(VLOOKUP($A63,'中間シート (2)'!$M$6:$AR$65,Y$1,FALSE),"")</f>
        <v/>
      </c>
      <c r="Z63" s="216" t="str">
        <f>IFERROR(VLOOKUP($A63,'中間シート (2)'!$M$6:$AR$65,Z$1,FALSE),"")</f>
        <v/>
      </c>
      <c r="AA63" s="216" t="str">
        <f>IFERROR(VLOOKUP($A63,'中間シート (2)'!$M$6:$AR$65,AA$1,FALSE),"")</f>
        <v/>
      </c>
      <c r="AB63" s="216" t="str">
        <f>IFERROR(VLOOKUP($A63,'中間シート (2)'!$M$6:$AR$65,AB$1,FALSE),"")</f>
        <v/>
      </c>
      <c r="AC63" s="216" t="str">
        <f>IFERROR(VLOOKUP($A63,'中間シート (2)'!$M$6:$AR$65,AC$1,FALSE),"")</f>
        <v/>
      </c>
      <c r="AD63" s="216" t="str">
        <f>IFERROR(VLOOKUP($A63,'中間シート (2)'!$M$6:$AR$65,AD$1,FALSE),"")</f>
        <v/>
      </c>
      <c r="AE63" s="216"/>
      <c r="AF63" s="216"/>
      <c r="AG63" s="216"/>
      <c r="AH63" s="228" t="str">
        <f>IFERROR(VLOOKUP($A63,'中間シート (2)'!$M$6:$BC$67,AH$1,FALSE),"")</f>
        <v/>
      </c>
      <c r="AI63" s="228" t="str">
        <f>IFERROR(VLOOKUP($A63,'中間シート (2)'!$M$6:$BC$67,AI$1,FALSE),"")</f>
        <v/>
      </c>
      <c r="AJ63" s="228" t="str">
        <f>IFERROR(VLOOKUP($A63,'中間シート (2)'!$M$6:$BC$67,AJ$1,FALSE),"")</f>
        <v/>
      </c>
      <c r="AK63" s="228" t="str">
        <f>IFERROR(VLOOKUP($A63,'中間シート (2)'!$M$6:$BC$67,AK$1,FALSE),"")</f>
        <v/>
      </c>
      <c r="AL63" s="228" t="str">
        <f>IFERROR(VLOOKUP($A63,'中間シート (2)'!$M$6:$BC$67,AL$1,FALSE),"")</f>
        <v/>
      </c>
      <c r="AM63" s="228" t="str">
        <f>IFERROR(VLOOKUP($A63,'中間シート (2)'!$M$6:$BC$67,AM$1,FALSE),"")</f>
        <v/>
      </c>
      <c r="AN63" s="228" t="str">
        <f>IFERROR(VLOOKUP($A63,'中間シート (2)'!$M$6:$BC$67,AN$1,FALSE),"")</f>
        <v/>
      </c>
      <c r="AO63" s="228" t="str">
        <f>IFERROR(VLOOKUP($A63,'中間シート (2)'!$M$6:$BC$67,AO$1,FALSE),"")</f>
        <v/>
      </c>
      <c r="AR63" s="217"/>
      <c r="AS63" s="217"/>
      <c r="AT63" s="217"/>
      <c r="AU63" s="54">
        <f t="shared" si="183"/>
        <v>41</v>
      </c>
      <c r="AV63" s="54">
        <f t="shared" si="184"/>
        <v>41</v>
      </c>
      <c r="AW63" s="54" t="str">
        <f t="shared" si="59"/>
        <v/>
      </c>
      <c r="AX63" s="54" t="str">
        <f t="shared" si="60"/>
        <v/>
      </c>
      <c r="AY63" s="54" t="str">
        <f t="shared" si="61"/>
        <v/>
      </c>
      <c r="AZ63" s="54" t="str">
        <f t="shared" si="62"/>
        <v/>
      </c>
      <c r="BA63" s="54" t="str">
        <f t="shared" si="63"/>
        <v/>
      </c>
      <c r="BB63" s="54" t="str">
        <f ca="1">IF(AB63="","",IF(COUNTIF(エラー23シート!$G$5:$G$79, OFFSET(I63,IF(H63="",0,-H63+1),0)*100+OFFSET(X63,IF(H63="",0,-H63+1),0)*10+AB63)&gt;0,23,""))</f>
        <v/>
      </c>
      <c r="BC63" s="54" t="str">
        <f t="shared" si="64"/>
        <v/>
      </c>
      <c r="BD63" s="54" t="str">
        <f t="shared" si="65"/>
        <v/>
      </c>
      <c r="BE63" s="54" t="str">
        <f t="shared" si="66"/>
        <v/>
      </c>
      <c r="BF63" s="54" t="str">
        <f t="shared" si="67"/>
        <v/>
      </c>
      <c r="BG63" s="54" t="str">
        <f t="shared" si="68"/>
        <v/>
      </c>
      <c r="BH63" s="54" t="str">
        <f t="shared" si="69"/>
        <v/>
      </c>
      <c r="BI63" s="54" t="str">
        <f t="shared" si="70"/>
        <v/>
      </c>
      <c r="BJ63" s="54" t="str">
        <f t="shared" si="71"/>
        <v/>
      </c>
      <c r="BK63" s="54" t="str">
        <f t="shared" si="72"/>
        <v/>
      </c>
      <c r="BL63" s="54" t="str">
        <f t="shared" si="73"/>
        <v/>
      </c>
      <c r="BM63" s="54" t="str">
        <f t="shared" si="74"/>
        <v/>
      </c>
      <c r="BN63" s="54" t="str">
        <f t="shared" si="75"/>
        <v/>
      </c>
      <c r="BO63" s="54" t="str">
        <f t="shared" si="76"/>
        <v/>
      </c>
      <c r="BP63" s="54" t="str">
        <f t="shared" si="77"/>
        <v/>
      </c>
      <c r="BQ63" s="54" t="str">
        <f t="shared" si="78"/>
        <v/>
      </c>
      <c r="BR63" s="54" t="str">
        <f t="shared" si="79"/>
        <v/>
      </c>
      <c r="BS63" s="218" t="str">
        <f t="shared" si="80"/>
        <v/>
      </c>
      <c r="BT63" s="54" t="str">
        <f t="shared" si="81"/>
        <v/>
      </c>
      <c r="BU63" s="54" t="str">
        <f t="shared" si="82"/>
        <v/>
      </c>
      <c r="BV63" s="54" t="str">
        <f t="shared" si="83"/>
        <v/>
      </c>
      <c r="BW63" s="54" t="str">
        <f t="shared" si="84"/>
        <v/>
      </c>
      <c r="BX63" s="54" t="str">
        <f t="shared" si="85"/>
        <v/>
      </c>
      <c r="BY63" s="54" t="str">
        <f t="shared" si="86"/>
        <v/>
      </c>
      <c r="BZ63" s="54" t="str">
        <f t="shared" si="87"/>
        <v/>
      </c>
      <c r="CA63" s="54" t="str">
        <f t="shared" si="88"/>
        <v/>
      </c>
      <c r="CB63" s="54" t="str">
        <f t="shared" si="89"/>
        <v/>
      </c>
      <c r="CC63" s="54" t="str">
        <f t="shared" si="90"/>
        <v/>
      </c>
      <c r="CD63" s="54" t="str">
        <f t="shared" si="91"/>
        <v/>
      </c>
      <c r="CE63" s="54" t="str">
        <f t="shared" si="92"/>
        <v/>
      </c>
      <c r="CF63" s="54" t="str">
        <f t="shared" si="93"/>
        <v/>
      </c>
      <c r="CG63" s="54" t="str">
        <f t="shared" si="94"/>
        <v/>
      </c>
      <c r="CH63" s="54" t="str">
        <f t="shared" si="95"/>
        <v/>
      </c>
      <c r="CI63" s="54" t="str">
        <f t="shared" si="96"/>
        <v/>
      </c>
      <c r="CJ63" s="54" t="str">
        <f t="shared" si="97"/>
        <v/>
      </c>
      <c r="CK63" s="54" t="str">
        <f t="shared" si="98"/>
        <v/>
      </c>
      <c r="CL63" s="219" t="str">
        <f t="shared" si="99"/>
        <v/>
      </c>
      <c r="CM63" s="54" t="str">
        <f t="shared" si="100"/>
        <v/>
      </c>
      <c r="CN63" s="54" t="str">
        <f t="shared" si="101"/>
        <v/>
      </c>
      <c r="CO63" s="54" t="str">
        <f t="shared" si="102"/>
        <v/>
      </c>
      <c r="CP63" s="54" t="str">
        <f t="shared" si="103"/>
        <v/>
      </c>
      <c r="CQ63" s="54" t="str">
        <f t="shared" si="104"/>
        <v/>
      </c>
      <c r="CR63" s="54" t="str">
        <f t="shared" si="105"/>
        <v/>
      </c>
      <c r="CS63" s="54" t="str">
        <f t="shared" si="106"/>
        <v/>
      </c>
      <c r="CT63" s="54" t="str">
        <f t="shared" si="107"/>
        <v/>
      </c>
      <c r="CU63" s="54" t="str">
        <f t="shared" si="108"/>
        <v/>
      </c>
      <c r="CV63" s="220">
        <f t="shared" si="109"/>
        <v>0</v>
      </c>
      <c r="CW63" s="54" t="str">
        <f t="shared" si="110"/>
        <v/>
      </c>
      <c r="CX63" s="54" t="str">
        <f t="shared" si="111"/>
        <v/>
      </c>
      <c r="CY63" s="54" t="str">
        <f t="shared" si="112"/>
        <v/>
      </c>
      <c r="CZ63" s="54" t="str">
        <f t="shared" si="113"/>
        <v/>
      </c>
      <c r="DA63" s="54" t="str">
        <f t="shared" si="114"/>
        <v/>
      </c>
      <c r="DB63" s="54" t="str">
        <f t="shared" si="115"/>
        <v/>
      </c>
      <c r="DC63" s="54" t="str">
        <f t="shared" si="116"/>
        <v/>
      </c>
      <c r="DD63" s="54" t="str">
        <f t="shared" si="117"/>
        <v/>
      </c>
      <c r="DE63" s="54" t="str">
        <f t="shared" si="118"/>
        <v/>
      </c>
      <c r="DF63" s="54" t="str">
        <f t="shared" si="119"/>
        <v/>
      </c>
      <c r="DG63" s="54" t="str">
        <f t="shared" si="120"/>
        <v/>
      </c>
      <c r="DH63" s="54" t="str">
        <f t="shared" si="121"/>
        <v/>
      </c>
      <c r="DI63" s="54" t="str">
        <f t="shared" si="122"/>
        <v/>
      </c>
      <c r="DJ63" s="54" t="str">
        <f t="shared" si="123"/>
        <v/>
      </c>
      <c r="DK63" s="54" t="str">
        <f t="shared" si="124"/>
        <v/>
      </c>
      <c r="DL63" s="54" t="str">
        <f t="shared" si="125"/>
        <v/>
      </c>
      <c r="DM63" s="54" t="str">
        <f t="shared" si="126"/>
        <v/>
      </c>
      <c r="DN63" s="54" t="str">
        <f t="shared" si="127"/>
        <v/>
      </c>
      <c r="DO63" s="54" t="str">
        <f t="shared" si="128"/>
        <v/>
      </c>
      <c r="DP63" s="54" t="str">
        <f t="shared" si="129"/>
        <v/>
      </c>
      <c r="DQ63" s="54" t="str">
        <f t="shared" si="130"/>
        <v/>
      </c>
      <c r="DR63" s="54" t="str">
        <f t="shared" si="131"/>
        <v/>
      </c>
      <c r="DS63" s="54" t="str">
        <f t="shared" si="132"/>
        <v/>
      </c>
      <c r="DT63" s="54" t="str">
        <f t="shared" si="133"/>
        <v/>
      </c>
      <c r="DU63" s="54" t="str">
        <f t="shared" si="134"/>
        <v/>
      </c>
      <c r="DV63" s="54" t="str">
        <f t="shared" si="135"/>
        <v/>
      </c>
      <c r="DW63" s="54" t="str">
        <f t="shared" si="136"/>
        <v/>
      </c>
      <c r="DX63" s="54" t="str">
        <f t="shared" si="137"/>
        <v/>
      </c>
      <c r="DY63" s="54" t="str">
        <f t="shared" si="138"/>
        <v/>
      </c>
      <c r="DZ63" s="54" t="str">
        <f t="shared" si="139"/>
        <v/>
      </c>
      <c r="EA63" s="54" t="str">
        <f t="shared" si="140"/>
        <v/>
      </c>
      <c r="EB63" s="54" t="str">
        <f t="shared" si="141"/>
        <v/>
      </c>
      <c r="EC63" s="54" t="str">
        <f t="shared" si="142"/>
        <v/>
      </c>
      <c r="ED63" s="54" t="str">
        <f t="shared" si="143"/>
        <v/>
      </c>
      <c r="EE63" s="54" t="str">
        <f t="shared" si="144"/>
        <v/>
      </c>
      <c r="EF63" s="54" t="str">
        <f t="shared" si="145"/>
        <v/>
      </c>
      <c r="EG63" s="54" t="str">
        <f t="shared" si="146"/>
        <v/>
      </c>
      <c r="EH63" s="54" t="str">
        <f t="shared" si="147"/>
        <v/>
      </c>
      <c r="EI63" s="54" t="str">
        <f t="shared" si="148"/>
        <v/>
      </c>
      <c r="EJ63" s="54" t="str">
        <f t="shared" si="149"/>
        <v/>
      </c>
      <c r="EK63" s="54" t="str">
        <f t="shared" si="150"/>
        <v/>
      </c>
      <c r="EL63" s="54" t="str">
        <f t="shared" si="151"/>
        <v/>
      </c>
      <c r="EM63" s="54" t="str">
        <f t="shared" si="152"/>
        <v/>
      </c>
      <c r="EN63" s="54" t="str">
        <f t="shared" si="153"/>
        <v/>
      </c>
      <c r="EO63" s="54" t="str">
        <f t="shared" si="154"/>
        <v/>
      </c>
      <c r="EP63" s="54" t="str">
        <f t="shared" si="155"/>
        <v/>
      </c>
      <c r="EQ63" s="220" t="str">
        <f t="shared" ca="1" si="156"/>
        <v/>
      </c>
      <c r="ER63" s="220" t="str">
        <f t="shared" ca="1" si="157"/>
        <v/>
      </c>
      <c r="ES63" s="54" t="str">
        <f t="shared" ca="1" si="158"/>
        <v/>
      </c>
      <c r="ET63" s="54" t="str">
        <f t="shared" ca="1" si="159"/>
        <v/>
      </c>
      <c r="EU63" s="54" t="str">
        <f t="shared" ca="1" si="160"/>
        <v/>
      </c>
      <c r="EV63" s="54" t="str">
        <f t="shared" ca="1" si="161"/>
        <v/>
      </c>
      <c r="EW63" s="54" t="str">
        <f t="shared" ca="1" si="162"/>
        <v/>
      </c>
      <c r="EX63" s="54" t="str">
        <f t="shared" ca="1" si="163"/>
        <v/>
      </c>
      <c r="EY63" s="54" t="str">
        <f t="shared" ca="1" si="164"/>
        <v/>
      </c>
      <c r="EZ63" s="54" t="str">
        <f t="shared" ca="1" si="165"/>
        <v/>
      </c>
      <c r="FA63" s="54" t="str">
        <f t="shared" ca="1" si="166"/>
        <v/>
      </c>
      <c r="FB63" s="54" t="str">
        <f t="shared" ca="1" si="167"/>
        <v/>
      </c>
      <c r="FC63" s="54" t="str">
        <f t="shared" ca="1" si="168"/>
        <v/>
      </c>
      <c r="FD63" s="220">
        <f t="shared" si="169"/>
        <v>1</v>
      </c>
      <c r="FE63" s="54" t="str">
        <f t="shared" si="170"/>
        <v/>
      </c>
      <c r="FF63" s="54" t="str">
        <f t="shared" si="171"/>
        <v/>
      </c>
      <c r="FG63" s="54" t="str">
        <f t="shared" si="172"/>
        <v/>
      </c>
      <c r="FH63" s="54" t="str">
        <f t="shared" si="173"/>
        <v/>
      </c>
      <c r="FI63" s="220" t="str">
        <f>IF(B63=0,"",COUNTIF(FD$6:FD63,FD63))</f>
        <v/>
      </c>
      <c r="FJ63" s="54" t="str">
        <f t="shared" si="174"/>
        <v/>
      </c>
      <c r="FK63" s="221" t="str">
        <f t="shared" si="175"/>
        <v/>
      </c>
      <c r="FL63" s="54" t="str">
        <f t="shared" si="176"/>
        <v/>
      </c>
      <c r="FM63" s="54" t="str">
        <f t="shared" si="177"/>
        <v/>
      </c>
      <c r="FN63" s="54" t="str">
        <f t="shared" si="178"/>
        <v/>
      </c>
      <c r="FO63" s="54" t="str">
        <f t="shared" si="179"/>
        <v/>
      </c>
    </row>
    <row r="64" spans="1:171" ht="17.25">
      <c r="A64" s="214">
        <v>59</v>
      </c>
      <c r="B64" s="214">
        <f>COUNTIF('中間シート (2)'!M:M,行政集計シート※記入不要です!A64)</f>
        <v>0</v>
      </c>
      <c r="C64" s="222" t="str">
        <f t="shared" si="186"/>
        <v/>
      </c>
      <c r="D64" s="222" t="str">
        <f t="shared" si="185"/>
        <v/>
      </c>
      <c r="E64" s="222" t="str">
        <f t="shared" si="182"/>
        <v/>
      </c>
      <c r="F64" s="223"/>
      <c r="G64" s="216" t="str">
        <f>IFERROR(VLOOKUP($A64,'中間シート (2)'!$M$6:$AR$65,G$1,FALSE),"")</f>
        <v/>
      </c>
      <c r="H64" s="216" t="str">
        <f>IFERROR(VLOOKUP($A64,'中間シート (2)'!$M$6:$AR$65,H$1,FALSE),"")</f>
        <v/>
      </c>
      <c r="I64" s="216" t="str">
        <f>IFERROR(VLOOKUP($A64,'中間シート (2)'!$M$6:$AR$65,I$1,FALSE),"")</f>
        <v/>
      </c>
      <c r="J64" s="216" t="str">
        <f>IFERROR(VLOOKUP($A64,'中間シート (2)'!$M$6:$AR$65,J$1,FALSE),"")</f>
        <v/>
      </c>
      <c r="K64" s="216" t="str">
        <f>IFERROR(VLOOKUP($A64,'中間シート (2)'!$M$6:$AR$65,K$1,FALSE),"")</f>
        <v/>
      </c>
      <c r="L64" s="216" t="str">
        <f>IFERROR(VLOOKUP($A64,'中間シート (2)'!$M$6:$AR$65,L$1,FALSE),"")</f>
        <v/>
      </c>
      <c r="M64" s="216" t="str">
        <f>IFERROR(VLOOKUP($A64,'中間シート (2)'!$M$6:$AR$65,M$1,FALSE),"")</f>
        <v/>
      </c>
      <c r="N64" s="216" t="str">
        <f>IFERROR(VLOOKUP($A64,'中間シート (2)'!$M$6:$AR$65,N$1,FALSE),"")</f>
        <v/>
      </c>
      <c r="O64" s="216" t="str">
        <f>IFERROR(VLOOKUP($A64,'中間シート (2)'!$M$6:$AR$65,O$1,FALSE),"")</f>
        <v/>
      </c>
      <c r="P64" s="216" t="str">
        <f>IFERROR(VLOOKUP($A64,'中間シート (2)'!$M$6:$AR$65,P$1,FALSE),"")</f>
        <v/>
      </c>
      <c r="Q64" s="216" t="str">
        <f>IFERROR(VLOOKUP($A64,'中間シート (2)'!$M$6:$AR$65,Q$1,FALSE),"")</f>
        <v/>
      </c>
      <c r="R64" s="216" t="str">
        <f>IFERROR(VLOOKUP($A64,'中間シート (2)'!$M$6:$AR$65,R$1,FALSE),"")</f>
        <v/>
      </c>
      <c r="S64" s="216" t="str">
        <f>IFERROR(VLOOKUP($A64,'中間シート (2)'!$M$6:$AR$65,S$1,FALSE),"")</f>
        <v/>
      </c>
      <c r="T64" s="216" t="str">
        <f>IFERROR(VLOOKUP($A64,'中間シート (2)'!$M$6:$AR$65,T$1,FALSE),"")</f>
        <v/>
      </c>
      <c r="U64" s="216" t="str">
        <f>IFERROR(VLOOKUP($A64,'中間シート (2)'!$M$6:$AR$65,U$1,FALSE),"")</f>
        <v/>
      </c>
      <c r="V64" s="216"/>
      <c r="W64" s="216" t="str">
        <f>IFERROR(VLOOKUP($A64,'中間シート (2)'!$M$6:$AR$65,W$1,FALSE),"")</f>
        <v/>
      </c>
      <c r="X64" s="216" t="str">
        <f>IFERROR(VLOOKUP($A64,'中間シート (2)'!$M$6:$AR$65,X$1,FALSE),"")</f>
        <v/>
      </c>
      <c r="Y64" s="216" t="str">
        <f>IFERROR(VLOOKUP($A64,'中間シート (2)'!$M$6:$AR$65,Y$1,FALSE),"")</f>
        <v/>
      </c>
      <c r="Z64" s="216" t="str">
        <f>IFERROR(VLOOKUP($A64,'中間シート (2)'!$M$6:$AR$65,Z$1,FALSE),"")</f>
        <v/>
      </c>
      <c r="AA64" s="216" t="str">
        <f>IFERROR(VLOOKUP($A64,'中間シート (2)'!$M$6:$AR$65,AA$1,FALSE),"")</f>
        <v/>
      </c>
      <c r="AB64" s="216" t="str">
        <f>IFERROR(VLOOKUP($A64,'中間シート (2)'!$M$6:$AR$65,AB$1,FALSE),"")</f>
        <v/>
      </c>
      <c r="AC64" s="216" t="str">
        <f>IFERROR(VLOOKUP($A64,'中間シート (2)'!$M$6:$AR$65,AC$1,FALSE),"")</f>
        <v/>
      </c>
      <c r="AD64" s="216" t="str">
        <f>IFERROR(VLOOKUP($A64,'中間シート (2)'!$M$6:$AR$65,AD$1,FALSE),"")</f>
        <v/>
      </c>
      <c r="AE64" s="216"/>
      <c r="AF64" s="216"/>
      <c r="AG64" s="216"/>
      <c r="AH64" s="228" t="str">
        <f>IFERROR(VLOOKUP($A64,'中間シート (2)'!$M$6:$BC$67,AH$1,FALSE),"")</f>
        <v/>
      </c>
      <c r="AI64" s="228" t="str">
        <f>IFERROR(VLOOKUP($A64,'中間シート (2)'!$M$6:$BC$67,AI$1,FALSE),"")</f>
        <v/>
      </c>
      <c r="AJ64" s="228" t="str">
        <f>IFERROR(VLOOKUP($A64,'中間シート (2)'!$M$6:$BC$67,AJ$1,FALSE),"")</f>
        <v/>
      </c>
      <c r="AK64" s="228" t="str">
        <f>IFERROR(VLOOKUP($A64,'中間シート (2)'!$M$6:$BC$67,AK$1,FALSE),"")</f>
        <v/>
      </c>
      <c r="AL64" s="228" t="str">
        <f>IFERROR(VLOOKUP($A64,'中間シート (2)'!$M$6:$BC$67,AL$1,FALSE),"")</f>
        <v/>
      </c>
      <c r="AM64" s="228" t="str">
        <f>IFERROR(VLOOKUP($A64,'中間シート (2)'!$M$6:$BC$67,AM$1,FALSE),"")</f>
        <v/>
      </c>
      <c r="AN64" s="228" t="str">
        <f>IFERROR(VLOOKUP($A64,'中間シート (2)'!$M$6:$BC$67,AN$1,FALSE),"")</f>
        <v/>
      </c>
      <c r="AO64" s="228" t="str">
        <f>IFERROR(VLOOKUP($A64,'中間シート (2)'!$M$6:$BC$67,AO$1,FALSE),"")</f>
        <v/>
      </c>
      <c r="AR64" s="217"/>
      <c r="AS64" s="217"/>
      <c r="AT64" s="217"/>
      <c r="AU64" s="54">
        <f t="shared" si="183"/>
        <v>41</v>
      </c>
      <c r="AV64" s="54">
        <f t="shared" si="184"/>
        <v>41</v>
      </c>
      <c r="AW64" s="54" t="str">
        <f t="shared" si="59"/>
        <v/>
      </c>
      <c r="AX64" s="54" t="str">
        <f t="shared" si="60"/>
        <v/>
      </c>
      <c r="AY64" s="54" t="str">
        <f t="shared" si="61"/>
        <v/>
      </c>
      <c r="AZ64" s="54" t="str">
        <f t="shared" si="62"/>
        <v/>
      </c>
      <c r="BA64" s="54" t="str">
        <f t="shared" si="63"/>
        <v/>
      </c>
      <c r="BB64" s="54" t="str">
        <f ca="1">IF(AB64="","",IF(COUNTIF(エラー23シート!$G$5:$G$79, OFFSET(I64,IF(H64="",0,-H64+1),0)*100+OFFSET(X64,IF(H64="",0,-H64+1),0)*10+AB64)&gt;0,23,""))</f>
        <v/>
      </c>
      <c r="BC64" s="54" t="str">
        <f t="shared" si="64"/>
        <v/>
      </c>
      <c r="BD64" s="54" t="str">
        <f t="shared" si="65"/>
        <v/>
      </c>
      <c r="BE64" s="54" t="str">
        <f t="shared" si="66"/>
        <v/>
      </c>
      <c r="BF64" s="54" t="str">
        <f t="shared" si="67"/>
        <v/>
      </c>
      <c r="BG64" s="54" t="str">
        <f t="shared" si="68"/>
        <v/>
      </c>
      <c r="BH64" s="54" t="str">
        <f t="shared" si="69"/>
        <v/>
      </c>
      <c r="BI64" s="54" t="str">
        <f t="shared" si="70"/>
        <v/>
      </c>
      <c r="BJ64" s="54" t="str">
        <f t="shared" si="71"/>
        <v/>
      </c>
      <c r="BK64" s="54" t="str">
        <f t="shared" si="72"/>
        <v/>
      </c>
      <c r="BL64" s="54" t="str">
        <f t="shared" si="73"/>
        <v/>
      </c>
      <c r="BM64" s="54" t="str">
        <f t="shared" si="74"/>
        <v/>
      </c>
      <c r="BN64" s="54" t="str">
        <f t="shared" si="75"/>
        <v/>
      </c>
      <c r="BO64" s="54" t="str">
        <f t="shared" si="76"/>
        <v/>
      </c>
      <c r="BP64" s="54" t="str">
        <f t="shared" si="77"/>
        <v/>
      </c>
      <c r="BQ64" s="54" t="str">
        <f t="shared" si="78"/>
        <v/>
      </c>
      <c r="BR64" s="54" t="str">
        <f t="shared" si="79"/>
        <v/>
      </c>
      <c r="BS64" s="218" t="str">
        <f t="shared" si="80"/>
        <v/>
      </c>
      <c r="BT64" s="54" t="str">
        <f t="shared" si="81"/>
        <v/>
      </c>
      <c r="BU64" s="54" t="str">
        <f t="shared" si="82"/>
        <v/>
      </c>
      <c r="BV64" s="54" t="str">
        <f t="shared" si="83"/>
        <v/>
      </c>
      <c r="BW64" s="54" t="str">
        <f t="shared" si="84"/>
        <v/>
      </c>
      <c r="BX64" s="54" t="str">
        <f t="shared" si="85"/>
        <v/>
      </c>
      <c r="BY64" s="54" t="str">
        <f t="shared" si="86"/>
        <v/>
      </c>
      <c r="BZ64" s="54" t="str">
        <f t="shared" si="87"/>
        <v/>
      </c>
      <c r="CA64" s="54" t="str">
        <f t="shared" si="88"/>
        <v/>
      </c>
      <c r="CB64" s="54" t="str">
        <f t="shared" si="89"/>
        <v/>
      </c>
      <c r="CC64" s="54" t="str">
        <f t="shared" si="90"/>
        <v/>
      </c>
      <c r="CD64" s="54" t="str">
        <f t="shared" si="91"/>
        <v/>
      </c>
      <c r="CE64" s="54" t="str">
        <f t="shared" si="92"/>
        <v/>
      </c>
      <c r="CF64" s="54" t="str">
        <f t="shared" si="93"/>
        <v/>
      </c>
      <c r="CG64" s="54" t="str">
        <f t="shared" si="94"/>
        <v/>
      </c>
      <c r="CH64" s="54" t="str">
        <f t="shared" si="95"/>
        <v/>
      </c>
      <c r="CI64" s="54" t="str">
        <f t="shared" si="96"/>
        <v/>
      </c>
      <c r="CJ64" s="54" t="str">
        <f t="shared" si="97"/>
        <v/>
      </c>
      <c r="CK64" s="54" t="str">
        <f t="shared" si="98"/>
        <v/>
      </c>
      <c r="CL64" s="219" t="str">
        <f t="shared" si="99"/>
        <v/>
      </c>
      <c r="CM64" s="54" t="str">
        <f t="shared" si="100"/>
        <v/>
      </c>
      <c r="CN64" s="54" t="str">
        <f t="shared" si="101"/>
        <v/>
      </c>
      <c r="CO64" s="54" t="str">
        <f t="shared" si="102"/>
        <v/>
      </c>
      <c r="CP64" s="54" t="str">
        <f t="shared" si="103"/>
        <v/>
      </c>
      <c r="CQ64" s="54" t="str">
        <f t="shared" si="104"/>
        <v/>
      </c>
      <c r="CR64" s="54" t="str">
        <f t="shared" si="105"/>
        <v/>
      </c>
      <c r="CS64" s="54" t="str">
        <f t="shared" si="106"/>
        <v/>
      </c>
      <c r="CT64" s="54" t="str">
        <f t="shared" si="107"/>
        <v/>
      </c>
      <c r="CU64" s="54" t="str">
        <f t="shared" si="108"/>
        <v/>
      </c>
      <c r="CV64" s="220">
        <f t="shared" si="109"/>
        <v>0</v>
      </c>
      <c r="CW64" s="54" t="str">
        <f t="shared" si="110"/>
        <v/>
      </c>
      <c r="CX64" s="54" t="str">
        <f t="shared" si="111"/>
        <v/>
      </c>
      <c r="CY64" s="54" t="str">
        <f t="shared" si="112"/>
        <v/>
      </c>
      <c r="CZ64" s="54" t="str">
        <f t="shared" si="113"/>
        <v/>
      </c>
      <c r="DA64" s="54" t="str">
        <f t="shared" si="114"/>
        <v/>
      </c>
      <c r="DB64" s="54" t="str">
        <f t="shared" si="115"/>
        <v/>
      </c>
      <c r="DC64" s="54" t="str">
        <f t="shared" si="116"/>
        <v/>
      </c>
      <c r="DD64" s="54" t="str">
        <f t="shared" si="117"/>
        <v/>
      </c>
      <c r="DE64" s="54" t="str">
        <f t="shared" si="118"/>
        <v/>
      </c>
      <c r="DF64" s="54" t="str">
        <f t="shared" si="119"/>
        <v/>
      </c>
      <c r="DG64" s="54" t="str">
        <f t="shared" si="120"/>
        <v/>
      </c>
      <c r="DH64" s="54" t="str">
        <f t="shared" si="121"/>
        <v/>
      </c>
      <c r="DI64" s="54" t="str">
        <f t="shared" si="122"/>
        <v/>
      </c>
      <c r="DJ64" s="54" t="str">
        <f t="shared" si="123"/>
        <v/>
      </c>
      <c r="DK64" s="54" t="str">
        <f t="shared" si="124"/>
        <v/>
      </c>
      <c r="DL64" s="54" t="str">
        <f t="shared" si="125"/>
        <v/>
      </c>
      <c r="DM64" s="54" t="str">
        <f t="shared" si="126"/>
        <v/>
      </c>
      <c r="DN64" s="54" t="str">
        <f t="shared" si="127"/>
        <v/>
      </c>
      <c r="DO64" s="54" t="str">
        <f t="shared" si="128"/>
        <v/>
      </c>
      <c r="DP64" s="54" t="str">
        <f t="shared" si="129"/>
        <v/>
      </c>
      <c r="DQ64" s="54" t="str">
        <f t="shared" si="130"/>
        <v/>
      </c>
      <c r="DR64" s="54" t="str">
        <f t="shared" si="131"/>
        <v/>
      </c>
      <c r="DS64" s="54" t="str">
        <f t="shared" si="132"/>
        <v/>
      </c>
      <c r="DT64" s="54" t="str">
        <f t="shared" si="133"/>
        <v/>
      </c>
      <c r="DU64" s="54" t="str">
        <f t="shared" si="134"/>
        <v/>
      </c>
      <c r="DV64" s="54" t="str">
        <f t="shared" si="135"/>
        <v/>
      </c>
      <c r="DW64" s="54" t="str">
        <f t="shared" si="136"/>
        <v/>
      </c>
      <c r="DX64" s="54" t="str">
        <f t="shared" si="137"/>
        <v/>
      </c>
      <c r="DY64" s="54" t="str">
        <f t="shared" si="138"/>
        <v/>
      </c>
      <c r="DZ64" s="54" t="str">
        <f t="shared" si="139"/>
        <v/>
      </c>
      <c r="EA64" s="54" t="str">
        <f t="shared" si="140"/>
        <v/>
      </c>
      <c r="EB64" s="54" t="str">
        <f t="shared" si="141"/>
        <v/>
      </c>
      <c r="EC64" s="54" t="str">
        <f t="shared" si="142"/>
        <v/>
      </c>
      <c r="ED64" s="54" t="str">
        <f t="shared" si="143"/>
        <v/>
      </c>
      <c r="EE64" s="54" t="str">
        <f t="shared" si="144"/>
        <v/>
      </c>
      <c r="EF64" s="54" t="str">
        <f t="shared" si="145"/>
        <v/>
      </c>
      <c r="EG64" s="54" t="str">
        <f t="shared" si="146"/>
        <v/>
      </c>
      <c r="EH64" s="54" t="str">
        <f t="shared" si="147"/>
        <v/>
      </c>
      <c r="EI64" s="54" t="str">
        <f t="shared" si="148"/>
        <v/>
      </c>
      <c r="EJ64" s="54" t="str">
        <f t="shared" si="149"/>
        <v/>
      </c>
      <c r="EK64" s="54" t="str">
        <f t="shared" si="150"/>
        <v/>
      </c>
      <c r="EL64" s="54" t="str">
        <f t="shared" si="151"/>
        <v/>
      </c>
      <c r="EM64" s="54" t="str">
        <f t="shared" si="152"/>
        <v/>
      </c>
      <c r="EN64" s="54" t="str">
        <f t="shared" si="153"/>
        <v/>
      </c>
      <c r="EO64" s="54" t="str">
        <f t="shared" si="154"/>
        <v/>
      </c>
      <c r="EP64" s="54" t="str">
        <f t="shared" si="155"/>
        <v/>
      </c>
      <c r="EQ64" s="220" t="str">
        <f t="shared" ca="1" si="156"/>
        <v/>
      </c>
      <c r="ER64" s="220" t="str">
        <f t="shared" ca="1" si="157"/>
        <v/>
      </c>
      <c r="ES64" s="54" t="str">
        <f t="shared" ca="1" si="158"/>
        <v/>
      </c>
      <c r="ET64" s="54" t="str">
        <f t="shared" ca="1" si="159"/>
        <v/>
      </c>
      <c r="EU64" s="54" t="str">
        <f t="shared" ca="1" si="160"/>
        <v/>
      </c>
      <c r="EV64" s="54" t="str">
        <f t="shared" ca="1" si="161"/>
        <v/>
      </c>
      <c r="EW64" s="54" t="str">
        <f t="shared" ca="1" si="162"/>
        <v/>
      </c>
      <c r="EX64" s="54" t="str">
        <f t="shared" ca="1" si="163"/>
        <v/>
      </c>
      <c r="EY64" s="54" t="str">
        <f t="shared" ca="1" si="164"/>
        <v/>
      </c>
      <c r="EZ64" s="54" t="str">
        <f t="shared" ca="1" si="165"/>
        <v/>
      </c>
      <c r="FA64" s="54" t="str">
        <f t="shared" ca="1" si="166"/>
        <v/>
      </c>
      <c r="FB64" s="54" t="str">
        <f t="shared" ca="1" si="167"/>
        <v/>
      </c>
      <c r="FC64" s="54" t="str">
        <f t="shared" ca="1" si="168"/>
        <v/>
      </c>
      <c r="FD64" s="220">
        <f t="shared" si="169"/>
        <v>1</v>
      </c>
      <c r="FE64" s="54" t="str">
        <f t="shared" si="170"/>
        <v/>
      </c>
      <c r="FF64" s="54" t="str">
        <f t="shared" si="171"/>
        <v/>
      </c>
      <c r="FG64" s="54" t="str">
        <f t="shared" si="172"/>
        <v/>
      </c>
      <c r="FH64" s="54" t="str">
        <f t="shared" si="173"/>
        <v/>
      </c>
      <c r="FI64" s="220" t="str">
        <f>IF(B64=0,"",COUNTIF(FD$6:FD64,FD64))</f>
        <v/>
      </c>
      <c r="FJ64" s="54" t="str">
        <f t="shared" si="174"/>
        <v/>
      </c>
      <c r="FK64" s="221" t="str">
        <f t="shared" si="175"/>
        <v/>
      </c>
      <c r="FL64" s="54" t="str">
        <f t="shared" si="176"/>
        <v/>
      </c>
      <c r="FM64" s="54" t="str">
        <f t="shared" si="177"/>
        <v/>
      </c>
      <c r="FN64" s="54" t="str">
        <f t="shared" si="178"/>
        <v/>
      </c>
      <c r="FO64" s="54" t="str">
        <f t="shared" si="179"/>
        <v/>
      </c>
    </row>
    <row r="65" spans="1:171" ht="17.25">
      <c r="A65" s="214">
        <v>60</v>
      </c>
      <c r="B65" s="214">
        <f>COUNTIF('中間シート (2)'!M:M,行政集計シート※記入不要です!A65)</f>
        <v>0</v>
      </c>
      <c r="C65" s="222" t="str">
        <f>IF(OR(G65&lt;&gt;"",H65&lt;&gt;""),C64,"")</f>
        <v/>
      </c>
      <c r="D65" s="222" t="str">
        <f t="shared" si="185"/>
        <v/>
      </c>
      <c r="E65" s="222" t="str">
        <f t="shared" si="182"/>
        <v/>
      </c>
      <c r="F65" s="223"/>
      <c r="G65" s="216" t="str">
        <f>IFERROR(VLOOKUP($A65,'中間シート (2)'!$M$6:$AR$65,G$1,FALSE),"")</f>
        <v/>
      </c>
      <c r="H65" s="216" t="str">
        <f>IFERROR(VLOOKUP($A65,'中間シート (2)'!$M$6:$AR$65,H$1,FALSE),"")</f>
        <v/>
      </c>
      <c r="I65" s="216" t="str">
        <f>IFERROR(VLOOKUP($A65,'中間シート (2)'!$M$6:$AR$65,I$1,FALSE),"")</f>
        <v/>
      </c>
      <c r="J65" s="216" t="str">
        <f>IFERROR(VLOOKUP($A65,'中間シート (2)'!$M$6:$AR$65,J$1,FALSE),"")</f>
        <v/>
      </c>
      <c r="K65" s="216" t="str">
        <f>IFERROR(VLOOKUP($A65,'中間シート (2)'!$M$6:$AR$65,K$1,FALSE),"")</f>
        <v/>
      </c>
      <c r="L65" s="216" t="str">
        <f>IFERROR(VLOOKUP($A65,'中間シート (2)'!$M$6:$AR$65,L$1,FALSE),"")</f>
        <v/>
      </c>
      <c r="M65" s="216" t="str">
        <f>IFERROR(VLOOKUP($A65,'中間シート (2)'!$M$6:$AR$65,M$1,FALSE),"")</f>
        <v/>
      </c>
      <c r="N65" s="216" t="str">
        <f>IFERROR(VLOOKUP($A65,'中間シート (2)'!$M$6:$AR$65,N$1,FALSE),"")</f>
        <v/>
      </c>
      <c r="O65" s="216" t="str">
        <f>IFERROR(VLOOKUP($A65,'中間シート (2)'!$M$6:$AR$65,O$1,FALSE),"")</f>
        <v/>
      </c>
      <c r="P65" s="216" t="str">
        <f>IFERROR(VLOOKUP($A65,'中間シート (2)'!$M$6:$AR$65,P$1,FALSE),"")</f>
        <v/>
      </c>
      <c r="Q65" s="216" t="str">
        <f>IFERROR(VLOOKUP($A65,'中間シート (2)'!$M$6:$AR$65,Q$1,FALSE),"")</f>
        <v/>
      </c>
      <c r="R65" s="216" t="str">
        <f>IFERROR(VLOOKUP($A65,'中間シート (2)'!$M$6:$AR$65,R$1,FALSE),"")</f>
        <v/>
      </c>
      <c r="S65" s="216" t="str">
        <f>IFERROR(VLOOKUP($A65,'中間シート (2)'!$M$6:$AR$65,S$1,FALSE),"")</f>
        <v/>
      </c>
      <c r="T65" s="216" t="str">
        <f>IFERROR(VLOOKUP($A65,'中間シート (2)'!$M$6:$AR$65,T$1,FALSE),"")</f>
        <v/>
      </c>
      <c r="U65" s="216" t="str">
        <f>IFERROR(VLOOKUP($A65,'中間シート (2)'!$M$6:$AR$65,U$1,FALSE),"")</f>
        <v/>
      </c>
      <c r="V65" s="216"/>
      <c r="W65" s="216" t="str">
        <f>IFERROR(VLOOKUP($A65,'中間シート (2)'!$M$6:$AR$65,W$1,FALSE),"")</f>
        <v/>
      </c>
      <c r="X65" s="216" t="str">
        <f>IFERROR(VLOOKUP($A65,'中間シート (2)'!$M$6:$AR$65,X$1,FALSE),"")</f>
        <v/>
      </c>
      <c r="Y65" s="216" t="str">
        <f>IFERROR(VLOOKUP($A65,'中間シート (2)'!$M$6:$AR$65,Y$1,FALSE),"")</f>
        <v/>
      </c>
      <c r="Z65" s="216" t="str">
        <f>IFERROR(VLOOKUP($A65,'中間シート (2)'!$M$6:$AR$65,Z$1,FALSE),"")</f>
        <v/>
      </c>
      <c r="AA65" s="216" t="str">
        <f>IFERROR(VLOOKUP($A65,'中間シート (2)'!$M$6:$AR$65,AA$1,FALSE),"")</f>
        <v/>
      </c>
      <c r="AB65" s="216" t="str">
        <f>IFERROR(VLOOKUP($A65,'中間シート (2)'!$M$6:$AR$65,AB$1,FALSE),"")</f>
        <v/>
      </c>
      <c r="AC65" s="216" t="str">
        <f>IFERROR(VLOOKUP($A65,'中間シート (2)'!$M$6:$AR$65,AC$1,FALSE),"")</f>
        <v/>
      </c>
      <c r="AD65" s="216" t="str">
        <f>IFERROR(VLOOKUP($A65,'中間シート (2)'!$M$6:$AR$65,AD$1,FALSE),"")</f>
        <v/>
      </c>
      <c r="AE65" s="216"/>
      <c r="AF65" s="216"/>
      <c r="AG65" s="216"/>
      <c r="AH65" s="228" t="str">
        <f>IFERROR(VLOOKUP($A65,'中間シート (2)'!$M$6:$BC$67,AH$1,FALSE),"")</f>
        <v/>
      </c>
      <c r="AI65" s="228" t="str">
        <f>IFERROR(VLOOKUP($A65,'中間シート (2)'!$M$6:$BC$67,AI$1,FALSE),"")</f>
        <v/>
      </c>
      <c r="AJ65" s="228" t="str">
        <f>IFERROR(VLOOKUP($A65,'中間シート (2)'!$M$6:$BC$67,AJ$1,FALSE),"")</f>
        <v/>
      </c>
      <c r="AK65" s="228" t="str">
        <f>IFERROR(VLOOKUP($A65,'中間シート (2)'!$M$6:$BC$67,AK$1,FALSE),"")</f>
        <v/>
      </c>
      <c r="AL65" s="228" t="str">
        <f>IFERROR(VLOOKUP($A65,'中間シート (2)'!$M$6:$BC$67,AL$1,FALSE),"")</f>
        <v/>
      </c>
      <c r="AM65" s="228" t="str">
        <f>IFERROR(VLOOKUP($A65,'中間シート (2)'!$M$6:$BC$67,AM$1,FALSE),"")</f>
        <v/>
      </c>
      <c r="AN65" s="228" t="str">
        <f>IFERROR(VLOOKUP($A65,'中間シート (2)'!$M$6:$BC$67,AN$1,FALSE),"")</f>
        <v/>
      </c>
      <c r="AO65" s="228" t="str">
        <f>IFERROR(VLOOKUP($A65,'中間シート (2)'!$M$6:$BC$67,AO$1,FALSE),"")</f>
        <v/>
      </c>
      <c r="AR65" s="217"/>
      <c r="AS65" s="217"/>
      <c r="AT65" s="217"/>
      <c r="AU65" s="54">
        <f t="shared" si="183"/>
        <v>41</v>
      </c>
      <c r="AV65" s="54">
        <f t="shared" si="184"/>
        <v>41</v>
      </c>
      <c r="AW65" s="54" t="str">
        <f t="shared" si="59"/>
        <v/>
      </c>
      <c r="AX65" s="54" t="str">
        <f t="shared" si="60"/>
        <v/>
      </c>
      <c r="AY65" s="54" t="str">
        <f t="shared" si="61"/>
        <v/>
      </c>
      <c r="AZ65" s="54" t="str">
        <f t="shared" si="62"/>
        <v/>
      </c>
      <c r="BA65" s="54" t="str">
        <f t="shared" si="63"/>
        <v/>
      </c>
      <c r="BB65" s="54" t="str">
        <f ca="1">IF(AB65="","",IF(COUNTIF(エラー23シート!$G$5:$G$79, OFFSET(I65,IF(H65="",0,-H65+1),0)*100+OFFSET(X65,IF(H65="",0,-H65+1),0)*10+AB65)&gt;0,23,""))</f>
        <v/>
      </c>
      <c r="BC65" s="54" t="str">
        <f t="shared" si="64"/>
        <v/>
      </c>
      <c r="BD65" s="54" t="str">
        <f t="shared" si="65"/>
        <v/>
      </c>
      <c r="BE65" s="54" t="str">
        <f t="shared" si="66"/>
        <v/>
      </c>
      <c r="BF65" s="54" t="str">
        <f t="shared" si="67"/>
        <v/>
      </c>
      <c r="BG65" s="54" t="str">
        <f t="shared" si="68"/>
        <v/>
      </c>
      <c r="BH65" s="54" t="str">
        <f t="shared" si="69"/>
        <v/>
      </c>
      <c r="BI65" s="54" t="str">
        <f t="shared" si="70"/>
        <v/>
      </c>
      <c r="BJ65" s="54" t="str">
        <f t="shared" si="71"/>
        <v/>
      </c>
      <c r="BK65" s="54" t="str">
        <f t="shared" si="72"/>
        <v/>
      </c>
      <c r="BL65" s="54" t="str">
        <f t="shared" si="73"/>
        <v/>
      </c>
      <c r="BM65" s="54" t="str">
        <f t="shared" si="74"/>
        <v/>
      </c>
      <c r="BN65" s="54" t="str">
        <f t="shared" si="75"/>
        <v/>
      </c>
      <c r="BO65" s="54" t="str">
        <f t="shared" si="76"/>
        <v/>
      </c>
      <c r="BP65" s="54" t="str">
        <f t="shared" si="77"/>
        <v/>
      </c>
      <c r="BQ65" s="54" t="str">
        <f t="shared" si="78"/>
        <v/>
      </c>
      <c r="BR65" s="54" t="str">
        <f t="shared" si="79"/>
        <v/>
      </c>
      <c r="BS65" s="218" t="str">
        <f t="shared" si="80"/>
        <v/>
      </c>
      <c r="BT65" s="54" t="str">
        <f t="shared" si="81"/>
        <v/>
      </c>
      <c r="BU65" s="54" t="str">
        <f t="shared" si="82"/>
        <v/>
      </c>
      <c r="BV65" s="54" t="str">
        <f t="shared" si="83"/>
        <v/>
      </c>
      <c r="BW65" s="54" t="str">
        <f t="shared" si="84"/>
        <v/>
      </c>
      <c r="BX65" s="54" t="str">
        <f t="shared" si="85"/>
        <v/>
      </c>
      <c r="BY65" s="54" t="str">
        <f t="shared" si="86"/>
        <v/>
      </c>
      <c r="BZ65" s="54" t="str">
        <f t="shared" si="87"/>
        <v/>
      </c>
      <c r="CA65" s="54" t="str">
        <f t="shared" si="88"/>
        <v/>
      </c>
      <c r="CB65" s="54" t="str">
        <f t="shared" si="89"/>
        <v/>
      </c>
      <c r="CC65" s="54" t="str">
        <f t="shared" si="90"/>
        <v/>
      </c>
      <c r="CD65" s="54" t="str">
        <f t="shared" si="91"/>
        <v/>
      </c>
      <c r="CE65" s="54" t="str">
        <f t="shared" si="92"/>
        <v/>
      </c>
      <c r="CF65" s="54" t="str">
        <f t="shared" si="93"/>
        <v/>
      </c>
      <c r="CG65" s="54" t="str">
        <f t="shared" si="94"/>
        <v/>
      </c>
      <c r="CH65" s="54" t="str">
        <f t="shared" si="95"/>
        <v/>
      </c>
      <c r="CI65" s="54" t="str">
        <f t="shared" si="96"/>
        <v/>
      </c>
      <c r="CJ65" s="54" t="str">
        <f t="shared" si="97"/>
        <v/>
      </c>
      <c r="CK65" s="54" t="str">
        <f t="shared" si="98"/>
        <v/>
      </c>
      <c r="CL65" s="219" t="str">
        <f t="shared" si="99"/>
        <v/>
      </c>
      <c r="CM65" s="54" t="str">
        <f t="shared" si="100"/>
        <v/>
      </c>
      <c r="CN65" s="54" t="str">
        <f t="shared" si="101"/>
        <v/>
      </c>
      <c r="CO65" s="54" t="str">
        <f t="shared" si="102"/>
        <v/>
      </c>
      <c r="CP65" s="54" t="str">
        <f t="shared" si="103"/>
        <v/>
      </c>
      <c r="CQ65" s="54" t="str">
        <f t="shared" si="104"/>
        <v/>
      </c>
      <c r="CR65" s="54" t="str">
        <f t="shared" si="105"/>
        <v/>
      </c>
      <c r="CS65" s="54" t="str">
        <f t="shared" si="106"/>
        <v/>
      </c>
      <c r="CT65" s="54" t="str">
        <f t="shared" si="107"/>
        <v/>
      </c>
      <c r="CU65" s="54" t="str">
        <f t="shared" si="108"/>
        <v/>
      </c>
      <c r="CV65" s="220">
        <f t="shared" si="109"/>
        <v>0</v>
      </c>
      <c r="CW65" s="54" t="str">
        <f t="shared" si="110"/>
        <v/>
      </c>
      <c r="CX65" s="54" t="str">
        <f t="shared" si="111"/>
        <v/>
      </c>
      <c r="CY65" s="54" t="str">
        <f t="shared" si="112"/>
        <v/>
      </c>
      <c r="CZ65" s="54" t="str">
        <f t="shared" si="113"/>
        <v/>
      </c>
      <c r="DA65" s="54" t="str">
        <f t="shared" si="114"/>
        <v/>
      </c>
      <c r="DB65" s="54" t="str">
        <f t="shared" si="115"/>
        <v/>
      </c>
      <c r="DC65" s="54" t="str">
        <f t="shared" si="116"/>
        <v/>
      </c>
      <c r="DD65" s="54" t="str">
        <f t="shared" si="117"/>
        <v/>
      </c>
      <c r="DE65" s="54" t="str">
        <f t="shared" si="118"/>
        <v/>
      </c>
      <c r="DF65" s="54" t="str">
        <f t="shared" si="119"/>
        <v/>
      </c>
      <c r="DG65" s="54" t="str">
        <f t="shared" si="120"/>
        <v/>
      </c>
      <c r="DH65" s="54" t="str">
        <f t="shared" si="121"/>
        <v/>
      </c>
      <c r="DI65" s="54" t="str">
        <f t="shared" si="122"/>
        <v/>
      </c>
      <c r="DJ65" s="54" t="str">
        <f t="shared" si="123"/>
        <v/>
      </c>
      <c r="DK65" s="54" t="str">
        <f t="shared" si="124"/>
        <v/>
      </c>
      <c r="DL65" s="54" t="str">
        <f t="shared" si="125"/>
        <v/>
      </c>
      <c r="DM65" s="54" t="str">
        <f t="shared" si="126"/>
        <v/>
      </c>
      <c r="DN65" s="54" t="str">
        <f t="shared" si="127"/>
        <v/>
      </c>
      <c r="DO65" s="54" t="str">
        <f t="shared" si="128"/>
        <v/>
      </c>
      <c r="DP65" s="54" t="str">
        <f t="shared" si="129"/>
        <v/>
      </c>
      <c r="DQ65" s="54" t="str">
        <f t="shared" si="130"/>
        <v/>
      </c>
      <c r="DR65" s="54" t="str">
        <f t="shared" si="131"/>
        <v/>
      </c>
      <c r="DS65" s="54" t="str">
        <f t="shared" si="132"/>
        <v/>
      </c>
      <c r="DT65" s="54" t="str">
        <f t="shared" si="133"/>
        <v/>
      </c>
      <c r="DU65" s="54" t="str">
        <f t="shared" si="134"/>
        <v/>
      </c>
      <c r="DV65" s="54" t="str">
        <f t="shared" si="135"/>
        <v/>
      </c>
      <c r="DW65" s="54" t="str">
        <f t="shared" si="136"/>
        <v/>
      </c>
      <c r="DX65" s="54" t="str">
        <f t="shared" si="137"/>
        <v/>
      </c>
      <c r="DY65" s="54" t="str">
        <f t="shared" si="138"/>
        <v/>
      </c>
      <c r="DZ65" s="54" t="str">
        <f t="shared" si="139"/>
        <v/>
      </c>
      <c r="EA65" s="54" t="str">
        <f t="shared" si="140"/>
        <v/>
      </c>
      <c r="EB65" s="54" t="str">
        <f t="shared" si="141"/>
        <v/>
      </c>
      <c r="EC65" s="54" t="str">
        <f t="shared" si="142"/>
        <v/>
      </c>
      <c r="ED65" s="54" t="str">
        <f t="shared" si="143"/>
        <v/>
      </c>
      <c r="EE65" s="54" t="str">
        <f t="shared" si="144"/>
        <v/>
      </c>
      <c r="EF65" s="54" t="str">
        <f t="shared" si="145"/>
        <v/>
      </c>
      <c r="EG65" s="54" t="str">
        <f t="shared" si="146"/>
        <v/>
      </c>
      <c r="EH65" s="54" t="str">
        <f t="shared" si="147"/>
        <v/>
      </c>
      <c r="EI65" s="54" t="str">
        <f t="shared" si="148"/>
        <v/>
      </c>
      <c r="EJ65" s="54" t="str">
        <f t="shared" si="149"/>
        <v/>
      </c>
      <c r="EK65" s="54" t="str">
        <f t="shared" si="150"/>
        <v/>
      </c>
      <c r="EL65" s="54" t="str">
        <f t="shared" si="151"/>
        <v/>
      </c>
      <c r="EM65" s="54" t="str">
        <f t="shared" si="152"/>
        <v/>
      </c>
      <c r="EN65" s="54" t="str">
        <f t="shared" si="153"/>
        <v/>
      </c>
      <c r="EO65" s="54" t="str">
        <f t="shared" si="154"/>
        <v/>
      </c>
      <c r="EP65" s="54" t="str">
        <f t="shared" si="155"/>
        <v/>
      </c>
      <c r="EQ65" s="220" t="str">
        <f t="shared" ca="1" si="156"/>
        <v/>
      </c>
      <c r="ER65" s="220" t="str">
        <f t="shared" ca="1" si="157"/>
        <v/>
      </c>
      <c r="ES65" s="54" t="str">
        <f t="shared" ca="1" si="158"/>
        <v/>
      </c>
      <c r="ET65" s="54" t="str">
        <f t="shared" ca="1" si="159"/>
        <v/>
      </c>
      <c r="EU65" s="54" t="str">
        <f t="shared" ca="1" si="160"/>
        <v/>
      </c>
      <c r="EV65" s="54" t="str">
        <f t="shared" ca="1" si="161"/>
        <v/>
      </c>
      <c r="EW65" s="54" t="str">
        <f t="shared" ca="1" si="162"/>
        <v/>
      </c>
      <c r="EX65" s="54" t="str">
        <f t="shared" ca="1" si="163"/>
        <v/>
      </c>
      <c r="EY65" s="54" t="str">
        <f t="shared" ca="1" si="164"/>
        <v/>
      </c>
      <c r="EZ65" s="54" t="str">
        <f t="shared" ca="1" si="165"/>
        <v/>
      </c>
      <c r="FA65" s="54" t="str">
        <f t="shared" ca="1" si="166"/>
        <v/>
      </c>
      <c r="FB65" s="54" t="str">
        <f t="shared" ca="1" si="167"/>
        <v/>
      </c>
      <c r="FC65" s="54" t="str">
        <f t="shared" ca="1" si="168"/>
        <v/>
      </c>
      <c r="FD65" s="220">
        <f t="shared" si="169"/>
        <v>1</v>
      </c>
      <c r="FE65" s="54" t="str">
        <f t="shared" si="170"/>
        <v/>
      </c>
      <c r="FF65" s="54" t="str">
        <f t="shared" si="171"/>
        <v/>
      </c>
      <c r="FG65" s="54" t="str">
        <f t="shared" si="172"/>
        <v/>
      </c>
      <c r="FH65" s="54" t="str">
        <f t="shared" si="173"/>
        <v/>
      </c>
      <c r="FI65" s="220" t="str">
        <f>IF(B65=0,"",COUNTIF(FD$6:FD65,FD65))</f>
        <v/>
      </c>
      <c r="FJ65" s="54" t="str">
        <f t="shared" si="174"/>
        <v/>
      </c>
      <c r="FK65" s="221" t="str">
        <f t="shared" si="175"/>
        <v/>
      </c>
      <c r="FL65" s="54" t="str">
        <f t="shared" si="176"/>
        <v/>
      </c>
      <c r="FM65" s="54" t="str">
        <f t="shared" si="177"/>
        <v/>
      </c>
      <c r="FN65" s="54" t="str">
        <f t="shared" si="178"/>
        <v/>
      </c>
      <c r="FO65" s="54" t="str">
        <f t="shared" si="179"/>
        <v/>
      </c>
    </row>
  </sheetData>
  <sheetProtection insertRows="0"/>
  <mergeCells count="32">
    <mergeCell ref="FN4:FO4"/>
    <mergeCell ref="CQ4:CS4"/>
    <mergeCell ref="AU4:AV4"/>
    <mergeCell ref="AY4:BB4"/>
    <mergeCell ref="BC4:BF4"/>
    <mergeCell ref="BG4:BI4"/>
    <mergeCell ref="BJ4:BN4"/>
    <mergeCell ref="BO4:BR4"/>
    <mergeCell ref="BS4:BV4"/>
    <mergeCell ref="BX4:BY4"/>
    <mergeCell ref="BZ4:CA4"/>
    <mergeCell ref="CB4:CI4"/>
    <mergeCell ref="CJ4:CP4"/>
    <mergeCell ref="EF4:EH4"/>
    <mergeCell ref="CT4:CU4"/>
    <mergeCell ref="CW4:DA4"/>
    <mergeCell ref="DB4:DE4"/>
    <mergeCell ref="DF4:DG4"/>
    <mergeCell ref="DH4:DI4"/>
    <mergeCell ref="DJ4:DN4"/>
    <mergeCell ref="DO4:DP4"/>
    <mergeCell ref="DQ4:DV4"/>
    <mergeCell ref="DX4:DZ4"/>
    <mergeCell ref="EA4:EC4"/>
    <mergeCell ref="ED4:EE4"/>
    <mergeCell ref="FJ4:FM4"/>
    <mergeCell ref="EI4:EJ4"/>
    <mergeCell ref="EK4:EP4"/>
    <mergeCell ref="ES4:EU4"/>
    <mergeCell ref="EV4:EW4"/>
    <mergeCell ref="EY4:FC4"/>
    <mergeCell ref="FE4:FH4"/>
  </mergeCells>
  <phoneticPr fontId="1"/>
  <conditionalFormatting sqref="AU6:CP65">
    <cfRule type="expression" dxfId="13" priority="15">
      <formula>ISBLANK(AU6)=TRUE</formula>
    </cfRule>
  </conditionalFormatting>
  <conditionalFormatting sqref="FK6:FL65 CR6:CS65 EF6:EP65 FE6:FH65 CW6:DK65 DX6:EC65 DM6:DV65 ES6:FC65">
    <cfRule type="expression" dxfId="12" priority="14">
      <formula>ISBLANK(CR6)=TRUE</formula>
    </cfRule>
  </conditionalFormatting>
  <conditionalFormatting sqref="FJ6:FJ65">
    <cfRule type="expression" dxfId="11" priority="12">
      <formula>ISBLANK(FJ6)=TRUE</formula>
    </cfRule>
  </conditionalFormatting>
  <conditionalFormatting sqref="EE6:EE65">
    <cfRule type="expression" dxfId="10" priority="11">
      <formula>ISBLANK(EE6)=TRUE</formula>
    </cfRule>
  </conditionalFormatting>
  <conditionalFormatting sqref="EG6:EG65">
    <cfRule type="expression" dxfId="9" priority="10">
      <formula>ISBLANK(EG6)=TRUE</formula>
    </cfRule>
  </conditionalFormatting>
  <conditionalFormatting sqref="CQ6:CQ65">
    <cfRule type="expression" dxfId="8" priority="9">
      <formula>ISBLANK(CQ6)=TRUE</formula>
    </cfRule>
  </conditionalFormatting>
  <conditionalFormatting sqref="DL6:DL65">
    <cfRule type="expression" dxfId="7" priority="8">
      <formula>ISBLANK(DL6)=TRUE</formula>
    </cfRule>
  </conditionalFormatting>
  <conditionalFormatting sqref="ED6:ED65">
    <cfRule type="expression" dxfId="6" priority="7">
      <formula>ISBLANK(ED6)=TRUE</formula>
    </cfRule>
  </conditionalFormatting>
  <conditionalFormatting sqref="CT6:CU65">
    <cfRule type="expression" dxfId="5" priority="6">
      <formula>ISBLANK(CT6)=TRUE</formula>
    </cfRule>
  </conditionalFormatting>
  <conditionalFormatting sqref="FE6:FH65 FJ6:FL65 DX6:EP65 CW6:DV65 AU6:CU65 ES6:FC65">
    <cfRule type="expression" dxfId="4" priority="5">
      <formula>AU6&lt;&gt;""</formula>
    </cfRule>
  </conditionalFormatting>
  <conditionalFormatting sqref="FM6:FO65">
    <cfRule type="expression" dxfId="3" priority="4">
      <formula>ISBLANK(FM6)=TRUE</formula>
    </cfRule>
  </conditionalFormatting>
  <conditionalFormatting sqref="FM6:FO65">
    <cfRule type="expression" dxfId="2" priority="3">
      <formula>FM6&lt;&gt;""</formula>
    </cfRule>
  </conditionalFormatting>
  <conditionalFormatting sqref="DW6:DW65">
    <cfRule type="expression" dxfId="1" priority="2">
      <formula>ISBLANK(DW6)=TRUE</formula>
    </cfRule>
  </conditionalFormatting>
  <conditionalFormatting sqref="DW6:DW65">
    <cfRule type="expression" dxfId="0" priority="1">
      <formula>DW6&lt;&gt;""</formula>
    </cfRule>
  </conditionalFormatting>
  <dataValidations count="1">
    <dataValidation allowBlank="1" showErrorMessage="1" sqref="C7:E65 AR6:AT65" xr:uid="{7EC84C7E-28DD-46B5-81C4-131B299862BF}"/>
  </dataValidations>
  <pageMargins left="0.70866141732283472" right="0.70866141732283472" top="0.74803149606299213" bottom="0.74803149606299213" header="0.31496062992125984" footer="0.31496062992125984"/>
  <pageSetup paperSize="9" scale="70" orientation="landscape" horizontalDpi="1200" verticalDpi="1200" r:id="rId1"/>
  <colBreaks count="1" manualBreakCount="1">
    <brk id="109" min="1" max="64" man="1"/>
  </colBreaks>
  <legacy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88CB4-EA5B-40BB-B721-68CD4587258F}">
  <sheetPr>
    <tabColor theme="1" tint="0.34998626667073579"/>
  </sheetPr>
  <dimension ref="A1:J20"/>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36.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36.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36.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36.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36.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36.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36.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36.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36.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36.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36.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36.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36.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36.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36.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36.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36.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36.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36.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36.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36.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36.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36.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36.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36.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36.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36.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36.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36.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36.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36.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36.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36.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36.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36.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36.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36.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36.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36.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36.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36.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36.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36.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36.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36.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36.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36.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36.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36.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36.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36.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36.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36.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36.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36.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36.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36.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36.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36.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36.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36.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36.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36.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36.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IF(第二面!K8="",TEXT(建築物データ!G10,"yyyy")&amp;TEXT(建築物データ!G10,"mm")&amp;TEXT(建築物データ!G10,"dd")&amp;建築物データ!H10&amp;"1",SUBSTITUTE(第二面!K8,"-",""))</f>
        <v>190001001</v>
      </c>
      <c r="B2" s="900">
        <f>IF(IFERROR(SEARCH(B20,第二面!K5),0)&gt;0,LEFT(第二面!K5,SEARCH(B20,第二面!K5)-1),第二面!K5)</f>
        <v>0</v>
      </c>
      <c r="C2" s="900">
        <f>IF(IFERROR(SEARCH(C20,第二面!K4),0)&gt;0,LEFT(第二面!K4,SEARCH(C20,第二面!K4)-1),第二面!K4)</f>
        <v>0</v>
      </c>
      <c r="D2" s="900" t="str">
        <f>IFERROR(IF(SEARCH(B20,第二面!K5)&gt;0,MID(第二面!K5,SEARCH(B20,第二面!K5),99),""),"")</f>
        <v/>
      </c>
      <c r="E2" s="901" t="str">
        <f>IFERROR(IF(SEARCH(C20,第二面!K4)&gt;0,MID(第二面!K4,SEARCH(C20,第二面!K4),99),""),"")</f>
        <v/>
      </c>
      <c r="F2" s="902" t="s">
        <v>4033</v>
      </c>
      <c r="G2" s="902" t="s">
        <v>4033</v>
      </c>
      <c r="H2" s="900" t="str">
        <f>IF(第二面!K6="","",第二面!K6)</f>
        <v/>
      </c>
      <c r="I2" s="901" t="str">
        <f>IF(第二面!K7="","",第二面!K7)</f>
        <v/>
      </c>
      <c r="J2" s="901" t="str">
        <f>IF(第二面!K8="","",第二面!K8)</f>
        <v/>
      </c>
    </row>
    <row r="4" spans="1:10">
      <c r="B4" s="891"/>
    </row>
    <row r="15" spans="1:10">
      <c r="B15" s="903" t="s">
        <v>8</v>
      </c>
      <c r="C15" s="904" t="s">
        <v>4117</v>
      </c>
    </row>
    <row r="16" spans="1:10">
      <c r="B16" s="905" t="s">
        <v>4118</v>
      </c>
      <c r="C16" s="905" t="s">
        <v>4118</v>
      </c>
    </row>
    <row r="17" spans="2:3">
      <c r="C17" s="906" t="s">
        <v>4119</v>
      </c>
    </row>
    <row r="18" spans="2:3">
      <c r="B18" s="885" t="s">
        <v>4120</v>
      </c>
      <c r="C18" s="885" t="s">
        <v>4120</v>
      </c>
    </row>
    <row r="19" spans="2:3" ht="14.25" thickBot="1"/>
    <row r="20" spans="2:3" ht="20.100000000000001" customHeight="1" thickBot="1">
      <c r="B20" s="907" t="s">
        <v>4121</v>
      </c>
      <c r="C20" s="907" t="s">
        <v>4122</v>
      </c>
    </row>
  </sheetData>
  <phoneticPr fontId="1"/>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ABB4-9A48-4835-8557-BBADB993AE85}">
  <sheetPr>
    <tabColor theme="1" tint="0.34998626667073579"/>
  </sheetPr>
  <dimension ref="A1:J20"/>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主）'!H8="",TEXT(建築物データ!G10,"yyyy")&amp;TEXT(建築物データ!G10,"mm")&amp;TEXT(建築物データ!G10,"dd")&amp;建築物データ!H10&amp;"2",SUBSTITUTE('第二面（主）'!H8,"-",""))&amp;IF(AND('第二面（主）'!H8=第二面!K8,第二面!K8&lt;&gt;""),"-1","")</f>
        <v>190001002</v>
      </c>
      <c r="B2" s="900">
        <f>IF(IFERROR(SEARCH(B20,'第二面（主）'!H5),0)&gt;0,LEFT('第二面（主）'!H5,SEARCH(B20,'第二面（主）'!H5)-1),'第二面（主）'!H5)</f>
        <v>0</v>
      </c>
      <c r="C2" s="900">
        <f>IF(IFERROR(SEARCH(C20,'第二面（主）'!H4),0)&gt;0,LEFT('第二面（主）'!H4,SEARCH(C20,'第二面（主）'!H4)-1),'第二面（主）'!H4)</f>
        <v>0</v>
      </c>
      <c r="D2" s="900" t="str">
        <f>IFERROR(IF(SEARCH(B20,'第二面（主）'!H5)&gt;0,MID('第二面（主）'!H5,SEARCH(B20,'第二面（主）'!H5),99),""),"")</f>
        <v/>
      </c>
      <c r="E2" s="900" t="str">
        <f>IFERROR(IF(SEARCH(C20,'第二面（主）'!H4)&gt;0,MID('第二面（主）'!H4,SEARCH(C20,'第二面（主）'!H4),99),""),"")</f>
        <v/>
      </c>
      <c r="F2" s="902" t="s">
        <v>4033</v>
      </c>
      <c r="G2" s="902" t="s">
        <v>4033</v>
      </c>
      <c r="H2" s="900" t="str">
        <f>IF('第二面（主）'!H6="","",'第二面（主）'!H6)</f>
        <v/>
      </c>
      <c r="I2" s="901" t="str">
        <f>IF('第二面（主）'!H7="","",'第二面（主）'!H7)</f>
        <v/>
      </c>
      <c r="J2" s="901" t="str">
        <f>IF('第二面（主）'!H8="","",'第二面（主）'!H8)</f>
        <v/>
      </c>
    </row>
    <row r="15" spans="1:10">
      <c r="B15" s="903" t="s">
        <v>8</v>
      </c>
      <c r="C15" s="904" t="s">
        <v>4117</v>
      </c>
    </row>
    <row r="16" spans="1:10">
      <c r="B16" s="905" t="s">
        <v>4118</v>
      </c>
      <c r="C16" s="905" t="s">
        <v>4118</v>
      </c>
    </row>
    <row r="17" spans="2:3">
      <c r="C17" s="906" t="s">
        <v>4119</v>
      </c>
    </row>
    <row r="18" spans="2:3">
      <c r="B18" s="885" t="s">
        <v>4120</v>
      </c>
      <c r="C18" s="885" t="s">
        <v>4120</v>
      </c>
    </row>
    <row r="19" spans="2:3" ht="14.25" thickBot="1"/>
    <row r="20" spans="2:3" ht="14.25" thickBot="1">
      <c r="B20" s="907" t="s">
        <v>4121</v>
      </c>
      <c r="C20" s="907" t="s">
        <v>4122</v>
      </c>
    </row>
  </sheetData>
  <phoneticPr fontId="1"/>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2D395-9E82-48FF-A26B-AD33C0216FDA}">
  <sheetPr>
    <tabColor theme="1" tint="0.34998626667073579"/>
  </sheetPr>
  <dimension ref="A1:J20"/>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主）'!H15="",TEXT(建築物データ!G10,"yyyy")&amp;TEXT(建築物データ!G10,"mm")&amp;TEXT(建築物データ!G10,"dd")&amp;建築物データ!H10&amp;"3",SUBSTITUTE('第二面（主）'!H15,"-",""))&amp;IF(AND('第二面（主）'!H15=第二面!K8,第二面!K8&lt;&gt;""),"-2","")</f>
        <v>190001003</v>
      </c>
      <c r="B2" s="900">
        <f>IF(IFERROR(SEARCH(B20,'第二面（主）'!H12),0)&gt;0,LEFT('第二面（主）'!H12,SEARCH(B20,'第二面（主）'!H12)-1),'第二面（主）'!H12)</f>
        <v>0</v>
      </c>
      <c r="C2" s="900">
        <f>IF(IFERROR(SEARCH(C20,'第二面（主）'!H11),0)&gt;0,LEFT('第二面（主）'!H11,SEARCH(C20,'第二面（主）'!H11)-1),'第二面（主）'!H11)</f>
        <v>0</v>
      </c>
      <c r="D2" s="900" t="str">
        <f>IFERROR(IF(SEARCH(B20,'第二面（主）'!H12)&gt;0,MID('第二面（主）'!H12,SEARCH(B20,'第二面（主）'!H12),99),""),"")</f>
        <v/>
      </c>
      <c r="E2" s="900" t="str">
        <f>IFERROR(IF(SEARCH(C20,'第二面（主）'!H11)&gt;0,MID('第二面（主）'!H11,SEARCH(C20,'第二面（主）'!H11),99),""),"")</f>
        <v/>
      </c>
      <c r="F2" s="902" t="s">
        <v>4033</v>
      </c>
      <c r="G2" s="902" t="s">
        <v>4033</v>
      </c>
      <c r="H2" s="900" t="str">
        <f>IF('第二面（主）'!H13="","",'第二面（主）'!H13)</f>
        <v/>
      </c>
      <c r="I2" s="901" t="str">
        <f>IF('第二面（主）'!H14="","",'第二面（主）'!H14)</f>
        <v/>
      </c>
      <c r="J2" s="901" t="str">
        <f>IF('第二面（主）'!H15="","",'第二面（主）'!H15)</f>
        <v/>
      </c>
    </row>
    <row r="15" spans="1:10">
      <c r="B15" s="903" t="s">
        <v>8</v>
      </c>
      <c r="C15" s="904" t="s">
        <v>4117</v>
      </c>
    </row>
    <row r="16" spans="1:10">
      <c r="B16" s="905" t="s">
        <v>4118</v>
      </c>
      <c r="C16" s="905" t="s">
        <v>4118</v>
      </c>
    </row>
    <row r="17" spans="2:3">
      <c r="C17" s="906" t="s">
        <v>4119</v>
      </c>
    </row>
    <row r="18" spans="2:3">
      <c r="B18" s="885" t="s">
        <v>4120</v>
      </c>
      <c r="C18" s="885" t="s">
        <v>4120</v>
      </c>
    </row>
    <row r="19" spans="2:3" ht="14.25" thickBot="1"/>
    <row r="20" spans="2:3" ht="14.25" thickBot="1">
      <c r="B20" s="907" t="s">
        <v>4121</v>
      </c>
      <c r="C20" s="907" t="s">
        <v>4122</v>
      </c>
    </row>
  </sheetData>
  <phoneticPr fontId="1"/>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4F965-8D10-4AC4-B382-128D8BFBA684}">
  <sheetPr>
    <tabColor theme="1" tint="0.34998626667073579"/>
  </sheetPr>
  <dimension ref="A1:J2"/>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IF(第二面!K17="","",SUBSTITUTE(第二面!K17,"-",""))</f>
        <v/>
      </c>
      <c r="B2" s="900" t="str">
        <f>第二面!K12</f>
        <v/>
      </c>
      <c r="C2" s="902"/>
      <c r="D2" s="902"/>
      <c r="E2" s="902"/>
      <c r="F2" s="900" t="str">
        <f>第二面!K14</f>
        <v/>
      </c>
      <c r="G2" s="902" t="s">
        <v>4033</v>
      </c>
      <c r="H2" s="900" t="str">
        <f>第二面!K15</f>
        <v/>
      </c>
      <c r="I2" s="901" t="str">
        <f>第二面!K16</f>
        <v/>
      </c>
      <c r="J2" s="901" t="str">
        <f>IF(第二面!K17="","",第二面!K17)</f>
        <v/>
      </c>
    </row>
  </sheetData>
  <phoneticPr fontId="1"/>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F28A-3388-4DDD-B677-BCDF3E47C7B7}">
  <sheetPr>
    <tabColor theme="1" tint="0.34998626667073579"/>
  </sheetPr>
  <dimension ref="A1:J4"/>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IF(第二面!K27="","",SUBSTITUTE(第二面!K27,"-",""))</f>
        <v/>
      </c>
      <c r="B2" s="900" t="str">
        <f>第二面!K22</f>
        <v/>
      </c>
      <c r="C2" s="902"/>
      <c r="D2" s="902"/>
      <c r="E2" s="902"/>
      <c r="F2" s="900" t="str">
        <f>第二面!K24</f>
        <v/>
      </c>
      <c r="G2" s="902" t="s">
        <v>4033</v>
      </c>
      <c r="H2" s="900" t="str">
        <f>第二面!K25</f>
        <v/>
      </c>
      <c r="I2" s="901" t="str">
        <f>第二面!K26</f>
        <v/>
      </c>
      <c r="J2" s="901" t="str">
        <f>IF(第二面!K27="","",第二面!K27)</f>
        <v/>
      </c>
    </row>
    <row r="4" spans="1:10">
      <c r="A4" s="769" t="str">
        <f>第二面!K28</f>
        <v/>
      </c>
    </row>
  </sheetData>
  <phoneticPr fontId="1"/>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B490-7F4C-4CEA-9F2C-3D21E78809D1}">
  <sheetPr>
    <tabColor theme="1" tint="0.34998626667073579"/>
  </sheetPr>
  <dimension ref="A1:J4"/>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IF(第二面!K37="","",第二面!K37)</f>
        <v/>
      </c>
      <c r="B2" s="900" t="str">
        <f>第二面!K32</f>
        <v/>
      </c>
      <c r="C2" s="902"/>
      <c r="D2" s="902"/>
      <c r="E2" s="902"/>
      <c r="F2" s="900" t="str">
        <f>第二面!K34</f>
        <v/>
      </c>
      <c r="G2" s="902"/>
      <c r="H2" s="900" t="str">
        <f>第二面!K35</f>
        <v/>
      </c>
      <c r="I2" s="901" t="str">
        <f>第二面!K36</f>
        <v/>
      </c>
      <c r="J2" s="901" t="str">
        <f>IF(第二面!K37="","",第二面!K37)</f>
        <v/>
      </c>
    </row>
    <row r="4" spans="1:10">
      <c r="A4" s="769" t="str">
        <f>第二面!K38</f>
        <v/>
      </c>
    </row>
  </sheetData>
  <phoneticPr fontId="1"/>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460C0-3BAE-4612-B872-BFFE6DA8D8EE}">
  <sheetPr>
    <tabColor theme="1" tint="0.34998626667073579"/>
  </sheetPr>
  <dimension ref="A1:J4"/>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IF(第二面!K46="","",第二面!K46)</f>
        <v/>
      </c>
      <c r="B2" s="900" t="str">
        <f>第二面!K41</f>
        <v/>
      </c>
      <c r="C2" s="902"/>
      <c r="D2" s="902"/>
      <c r="E2" s="902"/>
      <c r="F2" s="900" t="str">
        <f>第二面!K43</f>
        <v/>
      </c>
      <c r="G2" s="902" t="s">
        <v>4033</v>
      </c>
      <c r="H2" s="900" t="str">
        <f>第二面!K44</f>
        <v/>
      </c>
      <c r="I2" s="901" t="str">
        <f>第二面!K45</f>
        <v/>
      </c>
      <c r="J2" s="901" t="str">
        <f>IF(第二面!K46="","",第二面!K46)</f>
        <v/>
      </c>
    </row>
    <row r="4" spans="1:10">
      <c r="A4" s="769" t="str">
        <f>第二面!K47</f>
        <v/>
      </c>
    </row>
  </sheetData>
  <phoneticPr fontId="1"/>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98BF5-10F6-4060-9B06-A91469EDB3EF}">
  <sheetPr>
    <tabColor theme="1" tint="0.34998626667073579"/>
  </sheetPr>
  <dimension ref="A1:J4"/>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IF(第二面!K55="","",第二面!K55)</f>
        <v/>
      </c>
      <c r="B2" s="900" t="str">
        <f>第二面!K50</f>
        <v/>
      </c>
      <c r="C2" s="902"/>
      <c r="D2" s="902"/>
      <c r="E2" s="902"/>
      <c r="F2" s="900" t="str">
        <f>第二面!K52</f>
        <v/>
      </c>
      <c r="G2" s="902" t="s">
        <v>4033</v>
      </c>
      <c r="H2" s="900" t="str">
        <f>第二面!K53</f>
        <v/>
      </c>
      <c r="I2" s="901" t="str">
        <f>第二面!K54</f>
        <v/>
      </c>
      <c r="J2" s="901" t="str">
        <f>IF(第二面!K55="","",第二面!K55)</f>
        <v/>
      </c>
    </row>
    <row r="4" spans="1:10">
      <c r="A4" s="769" t="str">
        <f>第二面!K56</f>
        <v/>
      </c>
    </row>
  </sheetData>
  <phoneticPr fontId="1"/>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4027E-6734-4409-9684-DC6FCCE8B0D9}">
  <sheetPr>
    <tabColor theme="1" tint="0.34998626667073579"/>
  </sheetPr>
  <dimension ref="A1:J4"/>
  <sheetViews>
    <sheetView workbookViewId="0">
      <selection sqref="A1:AL19"/>
    </sheetView>
  </sheetViews>
  <sheetFormatPr defaultRowHeight="13.5"/>
  <cols>
    <col min="1" max="1" width="19.5" style="769" customWidth="1"/>
    <col min="2" max="2" width="23.25" style="769" bestFit="1" customWidth="1"/>
    <col min="3" max="3" width="25.5" style="769" bestFit="1" customWidth="1"/>
    <col min="4" max="4" width="21.75" style="769" customWidth="1"/>
    <col min="5" max="5" width="19.125" style="769" bestFit="1" customWidth="1"/>
    <col min="6" max="6" width="15.125" style="769" bestFit="1" customWidth="1"/>
    <col min="7" max="7" width="24.25" style="769" bestFit="1" customWidth="1"/>
    <col min="8" max="8" width="9" style="769" bestFit="1" customWidth="1"/>
    <col min="9" max="9" width="35.875" style="769" bestFit="1" customWidth="1"/>
    <col min="10" max="10" width="15" style="769" bestFit="1" customWidth="1"/>
    <col min="11" max="256" width="9" style="769"/>
    <col min="257" max="257" width="19.5" style="769" customWidth="1"/>
    <col min="258" max="258" width="23.25" style="769" bestFit="1" customWidth="1"/>
    <col min="259" max="259" width="25.5" style="769" bestFit="1" customWidth="1"/>
    <col min="260" max="260" width="21.75" style="769" customWidth="1"/>
    <col min="261" max="261" width="19.125" style="769" bestFit="1" customWidth="1"/>
    <col min="262" max="262" width="15.125" style="769" bestFit="1" customWidth="1"/>
    <col min="263" max="263" width="24.25" style="769" bestFit="1" customWidth="1"/>
    <col min="264" max="264" width="9" style="769" bestFit="1"/>
    <col min="265" max="265" width="35.875" style="769" bestFit="1" customWidth="1"/>
    <col min="266" max="266" width="15" style="769" bestFit="1" customWidth="1"/>
    <col min="267" max="512" width="9" style="769"/>
    <col min="513" max="513" width="19.5" style="769" customWidth="1"/>
    <col min="514" max="514" width="23.25" style="769" bestFit="1" customWidth="1"/>
    <col min="515" max="515" width="25.5" style="769" bestFit="1" customWidth="1"/>
    <col min="516" max="516" width="21.75" style="769" customWidth="1"/>
    <col min="517" max="517" width="19.125" style="769" bestFit="1" customWidth="1"/>
    <col min="518" max="518" width="15.125" style="769" bestFit="1" customWidth="1"/>
    <col min="519" max="519" width="24.25" style="769" bestFit="1" customWidth="1"/>
    <col min="520" max="520" width="9" style="769" bestFit="1"/>
    <col min="521" max="521" width="35.875" style="769" bestFit="1" customWidth="1"/>
    <col min="522" max="522" width="15" style="769" bestFit="1" customWidth="1"/>
    <col min="523" max="768" width="9" style="769"/>
    <col min="769" max="769" width="19.5" style="769" customWidth="1"/>
    <col min="770" max="770" width="23.25" style="769" bestFit="1" customWidth="1"/>
    <col min="771" max="771" width="25.5" style="769" bestFit="1" customWidth="1"/>
    <col min="772" max="772" width="21.75" style="769" customWidth="1"/>
    <col min="773" max="773" width="19.125" style="769" bestFit="1" customWidth="1"/>
    <col min="774" max="774" width="15.125" style="769" bestFit="1" customWidth="1"/>
    <col min="775" max="775" width="24.25" style="769" bestFit="1" customWidth="1"/>
    <col min="776" max="776" width="9" style="769" bestFit="1"/>
    <col min="777" max="777" width="35.875" style="769" bestFit="1" customWidth="1"/>
    <col min="778" max="778" width="15" style="769" bestFit="1" customWidth="1"/>
    <col min="779" max="1024" width="9" style="769"/>
    <col min="1025" max="1025" width="19.5" style="769" customWidth="1"/>
    <col min="1026" max="1026" width="23.25" style="769" bestFit="1" customWidth="1"/>
    <col min="1027" max="1027" width="25.5" style="769" bestFit="1" customWidth="1"/>
    <col min="1028" max="1028" width="21.75" style="769" customWidth="1"/>
    <col min="1029" max="1029" width="19.125" style="769" bestFit="1" customWidth="1"/>
    <col min="1030" max="1030" width="15.125" style="769" bestFit="1" customWidth="1"/>
    <col min="1031" max="1031" width="24.25" style="769" bestFit="1" customWidth="1"/>
    <col min="1032" max="1032" width="9" style="769" bestFit="1"/>
    <col min="1033" max="1033" width="35.875" style="769" bestFit="1" customWidth="1"/>
    <col min="1034" max="1034" width="15" style="769" bestFit="1" customWidth="1"/>
    <col min="1035" max="1280" width="9" style="769"/>
    <col min="1281" max="1281" width="19.5" style="769" customWidth="1"/>
    <col min="1282" max="1282" width="23.25" style="769" bestFit="1" customWidth="1"/>
    <col min="1283" max="1283" width="25.5" style="769" bestFit="1" customWidth="1"/>
    <col min="1284" max="1284" width="21.75" style="769" customWidth="1"/>
    <col min="1285" max="1285" width="19.125" style="769" bestFit="1" customWidth="1"/>
    <col min="1286" max="1286" width="15.125" style="769" bestFit="1" customWidth="1"/>
    <col min="1287" max="1287" width="24.25" style="769" bestFit="1" customWidth="1"/>
    <col min="1288" max="1288" width="9" style="769" bestFit="1"/>
    <col min="1289" max="1289" width="35.875" style="769" bestFit="1" customWidth="1"/>
    <col min="1290" max="1290" width="15" style="769" bestFit="1" customWidth="1"/>
    <col min="1291" max="1536" width="9" style="769"/>
    <col min="1537" max="1537" width="19.5" style="769" customWidth="1"/>
    <col min="1538" max="1538" width="23.25" style="769" bestFit="1" customWidth="1"/>
    <col min="1539" max="1539" width="25.5" style="769" bestFit="1" customWidth="1"/>
    <col min="1540" max="1540" width="21.75" style="769" customWidth="1"/>
    <col min="1541" max="1541" width="19.125" style="769" bestFit="1" customWidth="1"/>
    <col min="1542" max="1542" width="15.125" style="769" bestFit="1" customWidth="1"/>
    <col min="1543" max="1543" width="24.25" style="769" bestFit="1" customWidth="1"/>
    <col min="1544" max="1544" width="9" style="769" bestFit="1"/>
    <col min="1545" max="1545" width="35.875" style="769" bestFit="1" customWidth="1"/>
    <col min="1546" max="1546" width="15" style="769" bestFit="1" customWidth="1"/>
    <col min="1547" max="1792" width="9" style="769"/>
    <col min="1793" max="1793" width="19.5" style="769" customWidth="1"/>
    <col min="1794" max="1794" width="23.25" style="769" bestFit="1" customWidth="1"/>
    <col min="1795" max="1795" width="25.5" style="769" bestFit="1" customWidth="1"/>
    <col min="1796" max="1796" width="21.75" style="769" customWidth="1"/>
    <col min="1797" max="1797" width="19.125" style="769" bestFit="1" customWidth="1"/>
    <col min="1798" max="1798" width="15.125" style="769" bestFit="1" customWidth="1"/>
    <col min="1799" max="1799" width="24.25" style="769" bestFit="1" customWidth="1"/>
    <col min="1800" max="1800" width="9" style="769" bestFit="1"/>
    <col min="1801" max="1801" width="35.875" style="769" bestFit="1" customWidth="1"/>
    <col min="1802" max="1802" width="15" style="769" bestFit="1" customWidth="1"/>
    <col min="1803" max="2048" width="9" style="769"/>
    <col min="2049" max="2049" width="19.5" style="769" customWidth="1"/>
    <col min="2050" max="2050" width="23.25" style="769" bestFit="1" customWidth="1"/>
    <col min="2051" max="2051" width="25.5" style="769" bestFit="1" customWidth="1"/>
    <col min="2052" max="2052" width="21.75" style="769" customWidth="1"/>
    <col min="2053" max="2053" width="19.125" style="769" bestFit="1" customWidth="1"/>
    <col min="2054" max="2054" width="15.125" style="769" bestFit="1" customWidth="1"/>
    <col min="2055" max="2055" width="24.25" style="769" bestFit="1" customWidth="1"/>
    <col min="2056" max="2056" width="9" style="769" bestFit="1"/>
    <col min="2057" max="2057" width="35.875" style="769" bestFit="1" customWidth="1"/>
    <col min="2058" max="2058" width="15" style="769" bestFit="1" customWidth="1"/>
    <col min="2059" max="2304" width="9" style="769"/>
    <col min="2305" max="2305" width="19.5" style="769" customWidth="1"/>
    <col min="2306" max="2306" width="23.25" style="769" bestFit="1" customWidth="1"/>
    <col min="2307" max="2307" width="25.5" style="769" bestFit="1" customWidth="1"/>
    <col min="2308" max="2308" width="21.75" style="769" customWidth="1"/>
    <col min="2309" max="2309" width="19.125" style="769" bestFit="1" customWidth="1"/>
    <col min="2310" max="2310" width="15.125" style="769" bestFit="1" customWidth="1"/>
    <col min="2311" max="2311" width="24.25" style="769" bestFit="1" customWidth="1"/>
    <col min="2312" max="2312" width="9" style="769" bestFit="1"/>
    <col min="2313" max="2313" width="35.875" style="769" bestFit="1" customWidth="1"/>
    <col min="2314" max="2314" width="15" style="769" bestFit="1" customWidth="1"/>
    <col min="2315" max="2560" width="9" style="769"/>
    <col min="2561" max="2561" width="19.5" style="769" customWidth="1"/>
    <col min="2562" max="2562" width="23.25" style="769" bestFit="1" customWidth="1"/>
    <col min="2563" max="2563" width="25.5" style="769" bestFit="1" customWidth="1"/>
    <col min="2564" max="2564" width="21.75" style="769" customWidth="1"/>
    <col min="2565" max="2565" width="19.125" style="769" bestFit="1" customWidth="1"/>
    <col min="2566" max="2566" width="15.125" style="769" bestFit="1" customWidth="1"/>
    <col min="2567" max="2567" width="24.25" style="769" bestFit="1" customWidth="1"/>
    <col min="2568" max="2568" width="9" style="769" bestFit="1"/>
    <col min="2569" max="2569" width="35.875" style="769" bestFit="1" customWidth="1"/>
    <col min="2570" max="2570" width="15" style="769" bestFit="1" customWidth="1"/>
    <col min="2571" max="2816" width="9" style="769"/>
    <col min="2817" max="2817" width="19.5" style="769" customWidth="1"/>
    <col min="2818" max="2818" width="23.25" style="769" bestFit="1" customWidth="1"/>
    <col min="2819" max="2819" width="25.5" style="769" bestFit="1" customWidth="1"/>
    <col min="2820" max="2820" width="21.75" style="769" customWidth="1"/>
    <col min="2821" max="2821" width="19.125" style="769" bestFit="1" customWidth="1"/>
    <col min="2822" max="2822" width="15.125" style="769" bestFit="1" customWidth="1"/>
    <col min="2823" max="2823" width="24.25" style="769" bestFit="1" customWidth="1"/>
    <col min="2824" max="2824" width="9" style="769" bestFit="1"/>
    <col min="2825" max="2825" width="35.875" style="769" bestFit="1" customWidth="1"/>
    <col min="2826" max="2826" width="15" style="769" bestFit="1" customWidth="1"/>
    <col min="2827" max="3072" width="9" style="769"/>
    <col min="3073" max="3073" width="19.5" style="769" customWidth="1"/>
    <col min="3074" max="3074" width="23.25" style="769" bestFit="1" customWidth="1"/>
    <col min="3075" max="3075" width="25.5" style="769" bestFit="1" customWidth="1"/>
    <col min="3076" max="3076" width="21.75" style="769" customWidth="1"/>
    <col min="3077" max="3077" width="19.125" style="769" bestFit="1" customWidth="1"/>
    <col min="3078" max="3078" width="15.125" style="769" bestFit="1" customWidth="1"/>
    <col min="3079" max="3079" width="24.25" style="769" bestFit="1" customWidth="1"/>
    <col min="3080" max="3080" width="9" style="769" bestFit="1"/>
    <col min="3081" max="3081" width="35.875" style="769" bestFit="1" customWidth="1"/>
    <col min="3082" max="3082" width="15" style="769" bestFit="1" customWidth="1"/>
    <col min="3083" max="3328" width="9" style="769"/>
    <col min="3329" max="3329" width="19.5" style="769" customWidth="1"/>
    <col min="3330" max="3330" width="23.25" style="769" bestFit="1" customWidth="1"/>
    <col min="3331" max="3331" width="25.5" style="769" bestFit="1" customWidth="1"/>
    <col min="3332" max="3332" width="21.75" style="769" customWidth="1"/>
    <col min="3333" max="3333" width="19.125" style="769" bestFit="1" customWidth="1"/>
    <col min="3334" max="3334" width="15.125" style="769" bestFit="1" customWidth="1"/>
    <col min="3335" max="3335" width="24.25" style="769" bestFit="1" customWidth="1"/>
    <col min="3336" max="3336" width="9" style="769" bestFit="1"/>
    <col min="3337" max="3337" width="35.875" style="769" bestFit="1" customWidth="1"/>
    <col min="3338" max="3338" width="15" style="769" bestFit="1" customWidth="1"/>
    <col min="3339" max="3584" width="9" style="769"/>
    <col min="3585" max="3585" width="19.5" style="769" customWidth="1"/>
    <col min="3586" max="3586" width="23.25" style="769" bestFit="1" customWidth="1"/>
    <col min="3587" max="3587" width="25.5" style="769" bestFit="1" customWidth="1"/>
    <col min="3588" max="3588" width="21.75" style="769" customWidth="1"/>
    <col min="3589" max="3589" width="19.125" style="769" bestFit="1" customWidth="1"/>
    <col min="3590" max="3590" width="15.125" style="769" bestFit="1" customWidth="1"/>
    <col min="3591" max="3591" width="24.25" style="769" bestFit="1" customWidth="1"/>
    <col min="3592" max="3592" width="9" style="769" bestFit="1"/>
    <col min="3593" max="3593" width="35.875" style="769" bestFit="1" customWidth="1"/>
    <col min="3594" max="3594" width="15" style="769" bestFit="1" customWidth="1"/>
    <col min="3595" max="3840" width="9" style="769"/>
    <col min="3841" max="3841" width="19.5" style="769" customWidth="1"/>
    <col min="3842" max="3842" width="23.25" style="769" bestFit="1" customWidth="1"/>
    <col min="3843" max="3843" width="25.5" style="769" bestFit="1" customWidth="1"/>
    <col min="3844" max="3844" width="21.75" style="769" customWidth="1"/>
    <col min="3845" max="3845" width="19.125" style="769" bestFit="1" customWidth="1"/>
    <col min="3846" max="3846" width="15.125" style="769" bestFit="1" customWidth="1"/>
    <col min="3847" max="3847" width="24.25" style="769" bestFit="1" customWidth="1"/>
    <col min="3848" max="3848" width="9" style="769" bestFit="1"/>
    <col min="3849" max="3849" width="35.875" style="769" bestFit="1" customWidth="1"/>
    <col min="3850" max="3850" width="15" style="769" bestFit="1" customWidth="1"/>
    <col min="3851" max="4096" width="9" style="769"/>
    <col min="4097" max="4097" width="19.5" style="769" customWidth="1"/>
    <col min="4098" max="4098" width="23.25" style="769" bestFit="1" customWidth="1"/>
    <col min="4099" max="4099" width="25.5" style="769" bestFit="1" customWidth="1"/>
    <col min="4100" max="4100" width="21.75" style="769" customWidth="1"/>
    <col min="4101" max="4101" width="19.125" style="769" bestFit="1" customWidth="1"/>
    <col min="4102" max="4102" width="15.125" style="769" bestFit="1" customWidth="1"/>
    <col min="4103" max="4103" width="24.25" style="769" bestFit="1" customWidth="1"/>
    <col min="4104" max="4104" width="9" style="769" bestFit="1"/>
    <col min="4105" max="4105" width="35.875" style="769" bestFit="1" customWidth="1"/>
    <col min="4106" max="4106" width="15" style="769" bestFit="1" customWidth="1"/>
    <col min="4107" max="4352" width="9" style="769"/>
    <col min="4353" max="4353" width="19.5" style="769" customWidth="1"/>
    <col min="4354" max="4354" width="23.25" style="769" bestFit="1" customWidth="1"/>
    <col min="4355" max="4355" width="25.5" style="769" bestFit="1" customWidth="1"/>
    <col min="4356" max="4356" width="21.75" style="769" customWidth="1"/>
    <col min="4357" max="4357" width="19.125" style="769" bestFit="1" customWidth="1"/>
    <col min="4358" max="4358" width="15.125" style="769" bestFit="1" customWidth="1"/>
    <col min="4359" max="4359" width="24.25" style="769" bestFit="1" customWidth="1"/>
    <col min="4360" max="4360" width="9" style="769" bestFit="1"/>
    <col min="4361" max="4361" width="35.875" style="769" bestFit="1" customWidth="1"/>
    <col min="4362" max="4362" width="15" style="769" bestFit="1" customWidth="1"/>
    <col min="4363" max="4608" width="9" style="769"/>
    <col min="4609" max="4609" width="19.5" style="769" customWidth="1"/>
    <col min="4610" max="4610" width="23.25" style="769" bestFit="1" customWidth="1"/>
    <col min="4611" max="4611" width="25.5" style="769" bestFit="1" customWidth="1"/>
    <col min="4612" max="4612" width="21.75" style="769" customWidth="1"/>
    <col min="4613" max="4613" width="19.125" style="769" bestFit="1" customWidth="1"/>
    <col min="4614" max="4614" width="15.125" style="769" bestFit="1" customWidth="1"/>
    <col min="4615" max="4615" width="24.25" style="769" bestFit="1" customWidth="1"/>
    <col min="4616" max="4616" width="9" style="769" bestFit="1"/>
    <col min="4617" max="4617" width="35.875" style="769" bestFit="1" customWidth="1"/>
    <col min="4618" max="4618" width="15" style="769" bestFit="1" customWidth="1"/>
    <col min="4619" max="4864" width="9" style="769"/>
    <col min="4865" max="4865" width="19.5" style="769" customWidth="1"/>
    <col min="4866" max="4866" width="23.25" style="769" bestFit="1" customWidth="1"/>
    <col min="4867" max="4867" width="25.5" style="769" bestFit="1" customWidth="1"/>
    <col min="4868" max="4868" width="21.75" style="769" customWidth="1"/>
    <col min="4869" max="4869" width="19.125" style="769" bestFit="1" customWidth="1"/>
    <col min="4870" max="4870" width="15.125" style="769" bestFit="1" customWidth="1"/>
    <col min="4871" max="4871" width="24.25" style="769" bestFit="1" customWidth="1"/>
    <col min="4872" max="4872" width="9" style="769" bestFit="1"/>
    <col min="4873" max="4873" width="35.875" style="769" bestFit="1" customWidth="1"/>
    <col min="4874" max="4874" width="15" style="769" bestFit="1" customWidth="1"/>
    <col min="4875" max="5120" width="9" style="769"/>
    <col min="5121" max="5121" width="19.5" style="769" customWidth="1"/>
    <col min="5122" max="5122" width="23.25" style="769" bestFit="1" customWidth="1"/>
    <col min="5123" max="5123" width="25.5" style="769" bestFit="1" customWidth="1"/>
    <col min="5124" max="5124" width="21.75" style="769" customWidth="1"/>
    <col min="5125" max="5125" width="19.125" style="769" bestFit="1" customWidth="1"/>
    <col min="5126" max="5126" width="15.125" style="769" bestFit="1" customWidth="1"/>
    <col min="5127" max="5127" width="24.25" style="769" bestFit="1" customWidth="1"/>
    <col min="5128" max="5128" width="9" style="769" bestFit="1"/>
    <col min="5129" max="5129" width="35.875" style="769" bestFit="1" customWidth="1"/>
    <col min="5130" max="5130" width="15" style="769" bestFit="1" customWidth="1"/>
    <col min="5131" max="5376" width="9" style="769"/>
    <col min="5377" max="5377" width="19.5" style="769" customWidth="1"/>
    <col min="5378" max="5378" width="23.25" style="769" bestFit="1" customWidth="1"/>
    <col min="5379" max="5379" width="25.5" style="769" bestFit="1" customWidth="1"/>
    <col min="5380" max="5380" width="21.75" style="769" customWidth="1"/>
    <col min="5381" max="5381" width="19.125" style="769" bestFit="1" customWidth="1"/>
    <col min="5382" max="5382" width="15.125" style="769" bestFit="1" customWidth="1"/>
    <col min="5383" max="5383" width="24.25" style="769" bestFit="1" customWidth="1"/>
    <col min="5384" max="5384" width="9" style="769" bestFit="1"/>
    <col min="5385" max="5385" width="35.875" style="769" bestFit="1" customWidth="1"/>
    <col min="5386" max="5386" width="15" style="769" bestFit="1" customWidth="1"/>
    <col min="5387" max="5632" width="9" style="769"/>
    <col min="5633" max="5633" width="19.5" style="769" customWidth="1"/>
    <col min="5634" max="5634" width="23.25" style="769" bestFit="1" customWidth="1"/>
    <col min="5635" max="5635" width="25.5" style="769" bestFit="1" customWidth="1"/>
    <col min="5636" max="5636" width="21.75" style="769" customWidth="1"/>
    <col min="5637" max="5637" width="19.125" style="769" bestFit="1" customWidth="1"/>
    <col min="5638" max="5638" width="15.125" style="769" bestFit="1" customWidth="1"/>
    <col min="5639" max="5639" width="24.25" style="769" bestFit="1" customWidth="1"/>
    <col min="5640" max="5640" width="9" style="769" bestFit="1"/>
    <col min="5641" max="5641" width="35.875" style="769" bestFit="1" customWidth="1"/>
    <col min="5642" max="5642" width="15" style="769" bestFit="1" customWidth="1"/>
    <col min="5643" max="5888" width="9" style="769"/>
    <col min="5889" max="5889" width="19.5" style="769" customWidth="1"/>
    <col min="5890" max="5890" width="23.25" style="769" bestFit="1" customWidth="1"/>
    <col min="5891" max="5891" width="25.5" style="769" bestFit="1" customWidth="1"/>
    <col min="5892" max="5892" width="21.75" style="769" customWidth="1"/>
    <col min="5893" max="5893" width="19.125" style="769" bestFit="1" customWidth="1"/>
    <col min="5894" max="5894" width="15.125" style="769" bestFit="1" customWidth="1"/>
    <col min="5895" max="5895" width="24.25" style="769" bestFit="1" customWidth="1"/>
    <col min="5896" max="5896" width="9" style="769" bestFit="1"/>
    <col min="5897" max="5897" width="35.875" style="769" bestFit="1" customWidth="1"/>
    <col min="5898" max="5898" width="15" style="769" bestFit="1" customWidth="1"/>
    <col min="5899" max="6144" width="9" style="769"/>
    <col min="6145" max="6145" width="19.5" style="769" customWidth="1"/>
    <col min="6146" max="6146" width="23.25" style="769" bestFit="1" customWidth="1"/>
    <col min="6147" max="6147" width="25.5" style="769" bestFit="1" customWidth="1"/>
    <col min="6148" max="6148" width="21.75" style="769" customWidth="1"/>
    <col min="6149" max="6149" width="19.125" style="769" bestFit="1" customWidth="1"/>
    <col min="6150" max="6150" width="15.125" style="769" bestFit="1" customWidth="1"/>
    <col min="6151" max="6151" width="24.25" style="769" bestFit="1" customWidth="1"/>
    <col min="6152" max="6152" width="9" style="769" bestFit="1"/>
    <col min="6153" max="6153" width="35.875" style="769" bestFit="1" customWidth="1"/>
    <col min="6154" max="6154" width="15" style="769" bestFit="1" customWidth="1"/>
    <col min="6155" max="6400" width="9" style="769"/>
    <col min="6401" max="6401" width="19.5" style="769" customWidth="1"/>
    <col min="6402" max="6402" width="23.25" style="769" bestFit="1" customWidth="1"/>
    <col min="6403" max="6403" width="25.5" style="769" bestFit="1" customWidth="1"/>
    <col min="6404" max="6404" width="21.75" style="769" customWidth="1"/>
    <col min="6405" max="6405" width="19.125" style="769" bestFit="1" customWidth="1"/>
    <col min="6406" max="6406" width="15.125" style="769" bestFit="1" customWidth="1"/>
    <col min="6407" max="6407" width="24.25" style="769" bestFit="1" customWidth="1"/>
    <col min="6408" max="6408" width="9" style="769" bestFit="1"/>
    <col min="6409" max="6409" width="35.875" style="769" bestFit="1" customWidth="1"/>
    <col min="6410" max="6410" width="15" style="769" bestFit="1" customWidth="1"/>
    <col min="6411" max="6656" width="9" style="769"/>
    <col min="6657" max="6657" width="19.5" style="769" customWidth="1"/>
    <col min="6658" max="6658" width="23.25" style="769" bestFit="1" customWidth="1"/>
    <col min="6659" max="6659" width="25.5" style="769" bestFit="1" customWidth="1"/>
    <col min="6660" max="6660" width="21.75" style="769" customWidth="1"/>
    <col min="6661" max="6661" width="19.125" style="769" bestFit="1" customWidth="1"/>
    <col min="6662" max="6662" width="15.125" style="769" bestFit="1" customWidth="1"/>
    <col min="6663" max="6663" width="24.25" style="769" bestFit="1" customWidth="1"/>
    <col min="6664" max="6664" width="9" style="769" bestFit="1"/>
    <col min="6665" max="6665" width="35.875" style="769" bestFit="1" customWidth="1"/>
    <col min="6666" max="6666" width="15" style="769" bestFit="1" customWidth="1"/>
    <col min="6667" max="6912" width="9" style="769"/>
    <col min="6913" max="6913" width="19.5" style="769" customWidth="1"/>
    <col min="6914" max="6914" width="23.25" style="769" bestFit="1" customWidth="1"/>
    <col min="6915" max="6915" width="25.5" style="769" bestFit="1" customWidth="1"/>
    <col min="6916" max="6916" width="21.75" style="769" customWidth="1"/>
    <col min="6917" max="6917" width="19.125" style="769" bestFit="1" customWidth="1"/>
    <col min="6918" max="6918" width="15.125" style="769" bestFit="1" customWidth="1"/>
    <col min="6919" max="6919" width="24.25" style="769" bestFit="1" customWidth="1"/>
    <col min="6920" max="6920" width="9" style="769" bestFit="1"/>
    <col min="6921" max="6921" width="35.875" style="769" bestFit="1" customWidth="1"/>
    <col min="6922" max="6922" width="15" style="769" bestFit="1" customWidth="1"/>
    <col min="6923" max="7168" width="9" style="769"/>
    <col min="7169" max="7169" width="19.5" style="769" customWidth="1"/>
    <col min="7170" max="7170" width="23.25" style="769" bestFit="1" customWidth="1"/>
    <col min="7171" max="7171" width="25.5" style="769" bestFit="1" customWidth="1"/>
    <col min="7172" max="7172" width="21.75" style="769" customWidth="1"/>
    <col min="7173" max="7173" width="19.125" style="769" bestFit="1" customWidth="1"/>
    <col min="7174" max="7174" width="15.125" style="769" bestFit="1" customWidth="1"/>
    <col min="7175" max="7175" width="24.25" style="769" bestFit="1" customWidth="1"/>
    <col min="7176" max="7176" width="9" style="769" bestFit="1"/>
    <col min="7177" max="7177" width="35.875" style="769" bestFit="1" customWidth="1"/>
    <col min="7178" max="7178" width="15" style="769" bestFit="1" customWidth="1"/>
    <col min="7179" max="7424" width="9" style="769"/>
    <col min="7425" max="7425" width="19.5" style="769" customWidth="1"/>
    <col min="7426" max="7426" width="23.25" style="769" bestFit="1" customWidth="1"/>
    <col min="7427" max="7427" width="25.5" style="769" bestFit="1" customWidth="1"/>
    <col min="7428" max="7428" width="21.75" style="769" customWidth="1"/>
    <col min="7429" max="7429" width="19.125" style="769" bestFit="1" customWidth="1"/>
    <col min="7430" max="7430" width="15.125" style="769" bestFit="1" customWidth="1"/>
    <col min="7431" max="7431" width="24.25" style="769" bestFit="1" customWidth="1"/>
    <col min="7432" max="7432" width="9" style="769" bestFit="1"/>
    <col min="7433" max="7433" width="35.875" style="769" bestFit="1" customWidth="1"/>
    <col min="7434" max="7434" width="15" style="769" bestFit="1" customWidth="1"/>
    <col min="7435" max="7680" width="9" style="769"/>
    <col min="7681" max="7681" width="19.5" style="769" customWidth="1"/>
    <col min="7682" max="7682" width="23.25" style="769" bestFit="1" customWidth="1"/>
    <col min="7683" max="7683" width="25.5" style="769" bestFit="1" customWidth="1"/>
    <col min="7684" max="7684" width="21.75" style="769" customWidth="1"/>
    <col min="7685" max="7685" width="19.125" style="769" bestFit="1" customWidth="1"/>
    <col min="7686" max="7686" width="15.125" style="769" bestFit="1" customWidth="1"/>
    <col min="7687" max="7687" width="24.25" style="769" bestFit="1" customWidth="1"/>
    <col min="7688" max="7688" width="9" style="769" bestFit="1"/>
    <col min="7689" max="7689" width="35.875" style="769" bestFit="1" customWidth="1"/>
    <col min="7690" max="7690" width="15" style="769" bestFit="1" customWidth="1"/>
    <col min="7691" max="7936" width="9" style="769"/>
    <col min="7937" max="7937" width="19.5" style="769" customWidth="1"/>
    <col min="7938" max="7938" width="23.25" style="769" bestFit="1" customWidth="1"/>
    <col min="7939" max="7939" width="25.5" style="769" bestFit="1" customWidth="1"/>
    <col min="7940" max="7940" width="21.75" style="769" customWidth="1"/>
    <col min="7941" max="7941" width="19.125" style="769" bestFit="1" customWidth="1"/>
    <col min="7942" max="7942" width="15.125" style="769" bestFit="1" customWidth="1"/>
    <col min="7943" max="7943" width="24.25" style="769" bestFit="1" customWidth="1"/>
    <col min="7944" max="7944" width="9" style="769" bestFit="1"/>
    <col min="7945" max="7945" width="35.875" style="769" bestFit="1" customWidth="1"/>
    <col min="7946" max="7946" width="15" style="769" bestFit="1" customWidth="1"/>
    <col min="7947" max="8192" width="9" style="769"/>
    <col min="8193" max="8193" width="19.5" style="769" customWidth="1"/>
    <col min="8194" max="8194" width="23.25" style="769" bestFit="1" customWidth="1"/>
    <col min="8195" max="8195" width="25.5" style="769" bestFit="1" customWidth="1"/>
    <col min="8196" max="8196" width="21.75" style="769" customWidth="1"/>
    <col min="8197" max="8197" width="19.125" style="769" bestFit="1" customWidth="1"/>
    <col min="8198" max="8198" width="15.125" style="769" bestFit="1" customWidth="1"/>
    <col min="8199" max="8199" width="24.25" style="769" bestFit="1" customWidth="1"/>
    <col min="8200" max="8200" width="9" style="769" bestFit="1"/>
    <col min="8201" max="8201" width="35.875" style="769" bestFit="1" customWidth="1"/>
    <col min="8202" max="8202" width="15" style="769" bestFit="1" customWidth="1"/>
    <col min="8203" max="8448" width="9" style="769"/>
    <col min="8449" max="8449" width="19.5" style="769" customWidth="1"/>
    <col min="8450" max="8450" width="23.25" style="769" bestFit="1" customWidth="1"/>
    <col min="8451" max="8451" width="25.5" style="769" bestFit="1" customWidth="1"/>
    <col min="8452" max="8452" width="21.75" style="769" customWidth="1"/>
    <col min="8453" max="8453" width="19.125" style="769" bestFit="1" customWidth="1"/>
    <col min="8454" max="8454" width="15.125" style="769" bestFit="1" customWidth="1"/>
    <col min="8455" max="8455" width="24.25" style="769" bestFit="1" customWidth="1"/>
    <col min="8456" max="8456" width="9" style="769" bestFit="1"/>
    <col min="8457" max="8457" width="35.875" style="769" bestFit="1" customWidth="1"/>
    <col min="8458" max="8458" width="15" style="769" bestFit="1" customWidth="1"/>
    <col min="8459" max="8704" width="9" style="769"/>
    <col min="8705" max="8705" width="19.5" style="769" customWidth="1"/>
    <col min="8706" max="8706" width="23.25" style="769" bestFit="1" customWidth="1"/>
    <col min="8707" max="8707" width="25.5" style="769" bestFit="1" customWidth="1"/>
    <col min="8708" max="8708" width="21.75" style="769" customWidth="1"/>
    <col min="8709" max="8709" width="19.125" style="769" bestFit="1" customWidth="1"/>
    <col min="8710" max="8710" width="15.125" style="769" bestFit="1" customWidth="1"/>
    <col min="8711" max="8711" width="24.25" style="769" bestFit="1" customWidth="1"/>
    <col min="8712" max="8712" width="9" style="769" bestFit="1"/>
    <col min="8713" max="8713" width="35.875" style="769" bestFit="1" customWidth="1"/>
    <col min="8714" max="8714" width="15" style="769" bestFit="1" customWidth="1"/>
    <col min="8715" max="8960" width="9" style="769"/>
    <col min="8961" max="8961" width="19.5" style="769" customWidth="1"/>
    <col min="8962" max="8962" width="23.25" style="769" bestFit="1" customWidth="1"/>
    <col min="8963" max="8963" width="25.5" style="769" bestFit="1" customWidth="1"/>
    <col min="8964" max="8964" width="21.75" style="769" customWidth="1"/>
    <col min="8965" max="8965" width="19.125" style="769" bestFit="1" customWidth="1"/>
    <col min="8966" max="8966" width="15.125" style="769" bestFit="1" customWidth="1"/>
    <col min="8967" max="8967" width="24.25" style="769" bestFit="1" customWidth="1"/>
    <col min="8968" max="8968" width="9" style="769" bestFit="1"/>
    <col min="8969" max="8969" width="35.875" style="769" bestFit="1" customWidth="1"/>
    <col min="8970" max="8970" width="15" style="769" bestFit="1" customWidth="1"/>
    <col min="8971" max="9216" width="9" style="769"/>
    <col min="9217" max="9217" width="19.5" style="769" customWidth="1"/>
    <col min="9218" max="9218" width="23.25" style="769" bestFit="1" customWidth="1"/>
    <col min="9219" max="9219" width="25.5" style="769" bestFit="1" customWidth="1"/>
    <col min="9220" max="9220" width="21.75" style="769" customWidth="1"/>
    <col min="9221" max="9221" width="19.125" style="769" bestFit="1" customWidth="1"/>
    <col min="9222" max="9222" width="15.125" style="769" bestFit="1" customWidth="1"/>
    <col min="9223" max="9223" width="24.25" style="769" bestFit="1" customWidth="1"/>
    <col min="9224" max="9224" width="9" style="769" bestFit="1"/>
    <col min="9225" max="9225" width="35.875" style="769" bestFit="1" customWidth="1"/>
    <col min="9226" max="9226" width="15" style="769" bestFit="1" customWidth="1"/>
    <col min="9227" max="9472" width="9" style="769"/>
    <col min="9473" max="9473" width="19.5" style="769" customWidth="1"/>
    <col min="9474" max="9474" width="23.25" style="769" bestFit="1" customWidth="1"/>
    <col min="9475" max="9475" width="25.5" style="769" bestFit="1" customWidth="1"/>
    <col min="9476" max="9476" width="21.75" style="769" customWidth="1"/>
    <col min="9477" max="9477" width="19.125" style="769" bestFit="1" customWidth="1"/>
    <col min="9478" max="9478" width="15.125" style="769" bestFit="1" customWidth="1"/>
    <col min="9479" max="9479" width="24.25" style="769" bestFit="1" customWidth="1"/>
    <col min="9480" max="9480" width="9" style="769" bestFit="1"/>
    <col min="9481" max="9481" width="35.875" style="769" bestFit="1" customWidth="1"/>
    <col min="9482" max="9482" width="15" style="769" bestFit="1" customWidth="1"/>
    <col min="9483" max="9728" width="9" style="769"/>
    <col min="9729" max="9729" width="19.5" style="769" customWidth="1"/>
    <col min="9730" max="9730" width="23.25" style="769" bestFit="1" customWidth="1"/>
    <col min="9731" max="9731" width="25.5" style="769" bestFit="1" customWidth="1"/>
    <col min="9732" max="9732" width="21.75" style="769" customWidth="1"/>
    <col min="9733" max="9733" width="19.125" style="769" bestFit="1" customWidth="1"/>
    <col min="9734" max="9734" width="15.125" style="769" bestFit="1" customWidth="1"/>
    <col min="9735" max="9735" width="24.25" style="769" bestFit="1" customWidth="1"/>
    <col min="9736" max="9736" width="9" style="769" bestFit="1"/>
    <col min="9737" max="9737" width="35.875" style="769" bestFit="1" customWidth="1"/>
    <col min="9738" max="9738" width="15" style="769" bestFit="1" customWidth="1"/>
    <col min="9739" max="9984" width="9" style="769"/>
    <col min="9985" max="9985" width="19.5" style="769" customWidth="1"/>
    <col min="9986" max="9986" width="23.25" style="769" bestFit="1" customWidth="1"/>
    <col min="9987" max="9987" width="25.5" style="769" bestFit="1" customWidth="1"/>
    <col min="9988" max="9988" width="21.75" style="769" customWidth="1"/>
    <col min="9989" max="9989" width="19.125" style="769" bestFit="1" customWidth="1"/>
    <col min="9990" max="9990" width="15.125" style="769" bestFit="1" customWidth="1"/>
    <col min="9991" max="9991" width="24.25" style="769" bestFit="1" customWidth="1"/>
    <col min="9992" max="9992" width="9" style="769" bestFit="1"/>
    <col min="9993" max="9993" width="35.875" style="769" bestFit="1" customWidth="1"/>
    <col min="9994" max="9994" width="15" style="769" bestFit="1" customWidth="1"/>
    <col min="9995" max="10240" width="9" style="769"/>
    <col min="10241" max="10241" width="19.5" style="769" customWidth="1"/>
    <col min="10242" max="10242" width="23.25" style="769" bestFit="1" customWidth="1"/>
    <col min="10243" max="10243" width="25.5" style="769" bestFit="1" customWidth="1"/>
    <col min="10244" max="10244" width="21.75" style="769" customWidth="1"/>
    <col min="10245" max="10245" width="19.125" style="769" bestFit="1" customWidth="1"/>
    <col min="10246" max="10246" width="15.125" style="769" bestFit="1" customWidth="1"/>
    <col min="10247" max="10247" width="24.25" style="769" bestFit="1" customWidth="1"/>
    <col min="10248" max="10248" width="9" style="769" bestFit="1"/>
    <col min="10249" max="10249" width="35.875" style="769" bestFit="1" customWidth="1"/>
    <col min="10250" max="10250" width="15" style="769" bestFit="1" customWidth="1"/>
    <col min="10251" max="10496" width="9" style="769"/>
    <col min="10497" max="10497" width="19.5" style="769" customWidth="1"/>
    <col min="10498" max="10498" width="23.25" style="769" bestFit="1" customWidth="1"/>
    <col min="10499" max="10499" width="25.5" style="769" bestFit="1" customWidth="1"/>
    <col min="10500" max="10500" width="21.75" style="769" customWidth="1"/>
    <col min="10501" max="10501" width="19.125" style="769" bestFit="1" customWidth="1"/>
    <col min="10502" max="10502" width="15.125" style="769" bestFit="1" customWidth="1"/>
    <col min="10503" max="10503" width="24.25" style="769" bestFit="1" customWidth="1"/>
    <col min="10504" max="10504" width="9" style="769" bestFit="1"/>
    <col min="10505" max="10505" width="35.875" style="769" bestFit="1" customWidth="1"/>
    <col min="10506" max="10506" width="15" style="769" bestFit="1" customWidth="1"/>
    <col min="10507" max="10752" width="9" style="769"/>
    <col min="10753" max="10753" width="19.5" style="769" customWidth="1"/>
    <col min="10754" max="10754" width="23.25" style="769" bestFit="1" customWidth="1"/>
    <col min="10755" max="10755" width="25.5" style="769" bestFit="1" customWidth="1"/>
    <col min="10756" max="10756" width="21.75" style="769" customWidth="1"/>
    <col min="10757" max="10757" width="19.125" style="769" bestFit="1" customWidth="1"/>
    <col min="10758" max="10758" width="15.125" style="769" bestFit="1" customWidth="1"/>
    <col min="10759" max="10759" width="24.25" style="769" bestFit="1" customWidth="1"/>
    <col min="10760" max="10760" width="9" style="769" bestFit="1"/>
    <col min="10761" max="10761" width="35.875" style="769" bestFit="1" customWidth="1"/>
    <col min="10762" max="10762" width="15" style="769" bestFit="1" customWidth="1"/>
    <col min="10763" max="11008" width="9" style="769"/>
    <col min="11009" max="11009" width="19.5" style="769" customWidth="1"/>
    <col min="11010" max="11010" width="23.25" style="769" bestFit="1" customWidth="1"/>
    <col min="11011" max="11011" width="25.5" style="769" bestFit="1" customWidth="1"/>
    <col min="11012" max="11012" width="21.75" style="769" customWidth="1"/>
    <col min="11013" max="11013" width="19.125" style="769" bestFit="1" customWidth="1"/>
    <col min="11014" max="11014" width="15.125" style="769" bestFit="1" customWidth="1"/>
    <col min="11015" max="11015" width="24.25" style="769" bestFit="1" customWidth="1"/>
    <col min="11016" max="11016" width="9" style="769" bestFit="1"/>
    <col min="11017" max="11017" width="35.875" style="769" bestFit="1" customWidth="1"/>
    <col min="11018" max="11018" width="15" style="769" bestFit="1" customWidth="1"/>
    <col min="11019" max="11264" width="9" style="769"/>
    <col min="11265" max="11265" width="19.5" style="769" customWidth="1"/>
    <col min="11266" max="11266" width="23.25" style="769" bestFit="1" customWidth="1"/>
    <col min="11267" max="11267" width="25.5" style="769" bestFit="1" customWidth="1"/>
    <col min="11268" max="11268" width="21.75" style="769" customWidth="1"/>
    <col min="11269" max="11269" width="19.125" style="769" bestFit="1" customWidth="1"/>
    <col min="11270" max="11270" width="15.125" style="769" bestFit="1" customWidth="1"/>
    <col min="11271" max="11271" width="24.25" style="769" bestFit="1" customWidth="1"/>
    <col min="11272" max="11272" width="9" style="769" bestFit="1"/>
    <col min="11273" max="11273" width="35.875" style="769" bestFit="1" customWidth="1"/>
    <col min="11274" max="11274" width="15" style="769" bestFit="1" customWidth="1"/>
    <col min="11275" max="11520" width="9" style="769"/>
    <col min="11521" max="11521" width="19.5" style="769" customWidth="1"/>
    <col min="11522" max="11522" width="23.25" style="769" bestFit="1" customWidth="1"/>
    <col min="11523" max="11523" width="25.5" style="769" bestFit="1" customWidth="1"/>
    <col min="11524" max="11524" width="21.75" style="769" customWidth="1"/>
    <col min="11525" max="11525" width="19.125" style="769" bestFit="1" customWidth="1"/>
    <col min="11526" max="11526" width="15.125" style="769" bestFit="1" customWidth="1"/>
    <col min="11527" max="11527" width="24.25" style="769" bestFit="1" customWidth="1"/>
    <col min="11528" max="11528" width="9" style="769" bestFit="1"/>
    <col min="11529" max="11529" width="35.875" style="769" bestFit="1" customWidth="1"/>
    <col min="11530" max="11530" width="15" style="769" bestFit="1" customWidth="1"/>
    <col min="11531" max="11776" width="9" style="769"/>
    <col min="11777" max="11777" width="19.5" style="769" customWidth="1"/>
    <col min="11778" max="11778" width="23.25" style="769" bestFit="1" customWidth="1"/>
    <col min="11779" max="11779" width="25.5" style="769" bestFit="1" customWidth="1"/>
    <col min="11780" max="11780" width="21.75" style="769" customWidth="1"/>
    <col min="11781" max="11781" width="19.125" style="769" bestFit="1" customWidth="1"/>
    <col min="11782" max="11782" width="15.125" style="769" bestFit="1" customWidth="1"/>
    <col min="11783" max="11783" width="24.25" style="769" bestFit="1" customWidth="1"/>
    <col min="11784" max="11784" width="9" style="769" bestFit="1"/>
    <col min="11785" max="11785" width="35.875" style="769" bestFit="1" customWidth="1"/>
    <col min="11786" max="11786" width="15" style="769" bestFit="1" customWidth="1"/>
    <col min="11787" max="12032" width="9" style="769"/>
    <col min="12033" max="12033" width="19.5" style="769" customWidth="1"/>
    <col min="12034" max="12034" width="23.25" style="769" bestFit="1" customWidth="1"/>
    <col min="12035" max="12035" width="25.5" style="769" bestFit="1" customWidth="1"/>
    <col min="12036" max="12036" width="21.75" style="769" customWidth="1"/>
    <col min="12037" max="12037" width="19.125" style="769" bestFit="1" customWidth="1"/>
    <col min="12038" max="12038" width="15.125" style="769" bestFit="1" customWidth="1"/>
    <col min="12039" max="12039" width="24.25" style="769" bestFit="1" customWidth="1"/>
    <col min="12040" max="12040" width="9" style="769" bestFit="1"/>
    <col min="12041" max="12041" width="35.875" style="769" bestFit="1" customWidth="1"/>
    <col min="12042" max="12042" width="15" style="769" bestFit="1" customWidth="1"/>
    <col min="12043" max="12288" width="9" style="769"/>
    <col min="12289" max="12289" width="19.5" style="769" customWidth="1"/>
    <col min="12290" max="12290" width="23.25" style="769" bestFit="1" customWidth="1"/>
    <col min="12291" max="12291" width="25.5" style="769" bestFit="1" customWidth="1"/>
    <col min="12292" max="12292" width="21.75" style="769" customWidth="1"/>
    <col min="12293" max="12293" width="19.125" style="769" bestFit="1" customWidth="1"/>
    <col min="12294" max="12294" width="15.125" style="769" bestFit="1" customWidth="1"/>
    <col min="12295" max="12295" width="24.25" style="769" bestFit="1" customWidth="1"/>
    <col min="12296" max="12296" width="9" style="769" bestFit="1"/>
    <col min="12297" max="12297" width="35.875" style="769" bestFit="1" customWidth="1"/>
    <col min="12298" max="12298" width="15" style="769" bestFit="1" customWidth="1"/>
    <col min="12299" max="12544" width="9" style="769"/>
    <col min="12545" max="12545" width="19.5" style="769" customWidth="1"/>
    <col min="12546" max="12546" width="23.25" style="769" bestFit="1" customWidth="1"/>
    <col min="12547" max="12547" width="25.5" style="769" bestFit="1" customWidth="1"/>
    <col min="12548" max="12548" width="21.75" style="769" customWidth="1"/>
    <col min="12549" max="12549" width="19.125" style="769" bestFit="1" customWidth="1"/>
    <col min="12550" max="12550" width="15.125" style="769" bestFit="1" customWidth="1"/>
    <col min="12551" max="12551" width="24.25" style="769" bestFit="1" customWidth="1"/>
    <col min="12552" max="12552" width="9" style="769" bestFit="1"/>
    <col min="12553" max="12553" width="35.875" style="769" bestFit="1" customWidth="1"/>
    <col min="12554" max="12554" width="15" style="769" bestFit="1" customWidth="1"/>
    <col min="12555" max="12800" width="9" style="769"/>
    <col min="12801" max="12801" width="19.5" style="769" customWidth="1"/>
    <col min="12802" max="12802" width="23.25" style="769" bestFit="1" customWidth="1"/>
    <col min="12803" max="12803" width="25.5" style="769" bestFit="1" customWidth="1"/>
    <col min="12804" max="12804" width="21.75" style="769" customWidth="1"/>
    <col min="12805" max="12805" width="19.125" style="769" bestFit="1" customWidth="1"/>
    <col min="12806" max="12806" width="15.125" style="769" bestFit="1" customWidth="1"/>
    <col min="12807" max="12807" width="24.25" style="769" bestFit="1" customWidth="1"/>
    <col min="12808" max="12808" width="9" style="769" bestFit="1"/>
    <col min="12809" max="12809" width="35.875" style="769" bestFit="1" customWidth="1"/>
    <col min="12810" max="12810" width="15" style="769" bestFit="1" customWidth="1"/>
    <col min="12811" max="13056" width="9" style="769"/>
    <col min="13057" max="13057" width="19.5" style="769" customWidth="1"/>
    <col min="13058" max="13058" width="23.25" style="769" bestFit="1" customWidth="1"/>
    <col min="13059" max="13059" width="25.5" style="769" bestFit="1" customWidth="1"/>
    <col min="13060" max="13060" width="21.75" style="769" customWidth="1"/>
    <col min="13061" max="13061" width="19.125" style="769" bestFit="1" customWidth="1"/>
    <col min="13062" max="13062" width="15.125" style="769" bestFit="1" customWidth="1"/>
    <col min="13063" max="13063" width="24.25" style="769" bestFit="1" customWidth="1"/>
    <col min="13064" max="13064" width="9" style="769" bestFit="1"/>
    <col min="13065" max="13065" width="35.875" style="769" bestFit="1" customWidth="1"/>
    <col min="13066" max="13066" width="15" style="769" bestFit="1" customWidth="1"/>
    <col min="13067" max="13312" width="9" style="769"/>
    <col min="13313" max="13313" width="19.5" style="769" customWidth="1"/>
    <col min="13314" max="13314" width="23.25" style="769" bestFit="1" customWidth="1"/>
    <col min="13315" max="13315" width="25.5" style="769" bestFit="1" customWidth="1"/>
    <col min="13316" max="13316" width="21.75" style="769" customWidth="1"/>
    <col min="13317" max="13317" width="19.125" style="769" bestFit="1" customWidth="1"/>
    <col min="13318" max="13318" width="15.125" style="769" bestFit="1" customWidth="1"/>
    <col min="13319" max="13319" width="24.25" style="769" bestFit="1" customWidth="1"/>
    <col min="13320" max="13320" width="9" style="769" bestFit="1"/>
    <col min="13321" max="13321" width="35.875" style="769" bestFit="1" customWidth="1"/>
    <col min="13322" max="13322" width="15" style="769" bestFit="1" customWidth="1"/>
    <col min="13323" max="13568" width="9" style="769"/>
    <col min="13569" max="13569" width="19.5" style="769" customWidth="1"/>
    <col min="13570" max="13570" width="23.25" style="769" bestFit="1" customWidth="1"/>
    <col min="13571" max="13571" width="25.5" style="769" bestFit="1" customWidth="1"/>
    <col min="13572" max="13572" width="21.75" style="769" customWidth="1"/>
    <col min="13573" max="13573" width="19.125" style="769" bestFit="1" customWidth="1"/>
    <col min="13574" max="13574" width="15.125" style="769" bestFit="1" customWidth="1"/>
    <col min="13575" max="13575" width="24.25" style="769" bestFit="1" customWidth="1"/>
    <col min="13576" max="13576" width="9" style="769" bestFit="1"/>
    <col min="13577" max="13577" width="35.875" style="769" bestFit="1" customWidth="1"/>
    <col min="13578" max="13578" width="15" style="769" bestFit="1" customWidth="1"/>
    <col min="13579" max="13824" width="9" style="769"/>
    <col min="13825" max="13825" width="19.5" style="769" customWidth="1"/>
    <col min="13826" max="13826" width="23.25" style="769" bestFit="1" customWidth="1"/>
    <col min="13827" max="13827" width="25.5" style="769" bestFit="1" customWidth="1"/>
    <col min="13828" max="13828" width="21.75" style="769" customWidth="1"/>
    <col min="13829" max="13829" width="19.125" style="769" bestFit="1" customWidth="1"/>
    <col min="13830" max="13830" width="15.125" style="769" bestFit="1" customWidth="1"/>
    <col min="13831" max="13831" width="24.25" style="769" bestFit="1" customWidth="1"/>
    <col min="13832" max="13832" width="9" style="769" bestFit="1"/>
    <col min="13833" max="13833" width="35.875" style="769" bestFit="1" customWidth="1"/>
    <col min="13834" max="13834" width="15" style="769" bestFit="1" customWidth="1"/>
    <col min="13835" max="14080" width="9" style="769"/>
    <col min="14081" max="14081" width="19.5" style="769" customWidth="1"/>
    <col min="14082" max="14082" width="23.25" style="769" bestFit="1" customWidth="1"/>
    <col min="14083" max="14083" width="25.5" style="769" bestFit="1" customWidth="1"/>
    <col min="14084" max="14084" width="21.75" style="769" customWidth="1"/>
    <col min="14085" max="14085" width="19.125" style="769" bestFit="1" customWidth="1"/>
    <col min="14086" max="14086" width="15.125" style="769" bestFit="1" customWidth="1"/>
    <col min="14087" max="14087" width="24.25" style="769" bestFit="1" customWidth="1"/>
    <col min="14088" max="14088" width="9" style="769" bestFit="1"/>
    <col min="14089" max="14089" width="35.875" style="769" bestFit="1" customWidth="1"/>
    <col min="14090" max="14090" width="15" style="769" bestFit="1" customWidth="1"/>
    <col min="14091" max="14336" width="9" style="769"/>
    <col min="14337" max="14337" width="19.5" style="769" customWidth="1"/>
    <col min="14338" max="14338" width="23.25" style="769" bestFit="1" customWidth="1"/>
    <col min="14339" max="14339" width="25.5" style="769" bestFit="1" customWidth="1"/>
    <col min="14340" max="14340" width="21.75" style="769" customWidth="1"/>
    <col min="14341" max="14341" width="19.125" style="769" bestFit="1" customWidth="1"/>
    <col min="14342" max="14342" width="15.125" style="769" bestFit="1" customWidth="1"/>
    <col min="14343" max="14343" width="24.25" style="769" bestFit="1" customWidth="1"/>
    <col min="14344" max="14344" width="9" style="769" bestFit="1"/>
    <col min="14345" max="14345" width="35.875" style="769" bestFit="1" customWidth="1"/>
    <col min="14346" max="14346" width="15" style="769" bestFit="1" customWidth="1"/>
    <col min="14347" max="14592" width="9" style="769"/>
    <col min="14593" max="14593" width="19.5" style="769" customWidth="1"/>
    <col min="14594" max="14594" width="23.25" style="769" bestFit="1" customWidth="1"/>
    <col min="14595" max="14595" width="25.5" style="769" bestFit="1" customWidth="1"/>
    <col min="14596" max="14596" width="21.75" style="769" customWidth="1"/>
    <col min="14597" max="14597" width="19.125" style="769" bestFit="1" customWidth="1"/>
    <col min="14598" max="14598" width="15.125" style="769" bestFit="1" customWidth="1"/>
    <col min="14599" max="14599" width="24.25" style="769" bestFit="1" customWidth="1"/>
    <col min="14600" max="14600" width="9" style="769" bestFit="1"/>
    <col min="14601" max="14601" width="35.875" style="769" bestFit="1" customWidth="1"/>
    <col min="14602" max="14602" width="15" style="769" bestFit="1" customWidth="1"/>
    <col min="14603" max="14848" width="9" style="769"/>
    <col min="14849" max="14849" width="19.5" style="769" customWidth="1"/>
    <col min="14850" max="14850" width="23.25" style="769" bestFit="1" customWidth="1"/>
    <col min="14851" max="14851" width="25.5" style="769" bestFit="1" customWidth="1"/>
    <col min="14852" max="14852" width="21.75" style="769" customWidth="1"/>
    <col min="14853" max="14853" width="19.125" style="769" bestFit="1" customWidth="1"/>
    <col min="14854" max="14854" width="15.125" style="769" bestFit="1" customWidth="1"/>
    <col min="14855" max="14855" width="24.25" style="769" bestFit="1" customWidth="1"/>
    <col min="14856" max="14856" width="9" style="769" bestFit="1"/>
    <col min="14857" max="14857" width="35.875" style="769" bestFit="1" customWidth="1"/>
    <col min="14858" max="14858" width="15" style="769" bestFit="1" customWidth="1"/>
    <col min="14859" max="15104" width="9" style="769"/>
    <col min="15105" max="15105" width="19.5" style="769" customWidth="1"/>
    <col min="15106" max="15106" width="23.25" style="769" bestFit="1" customWidth="1"/>
    <col min="15107" max="15107" width="25.5" style="769" bestFit="1" customWidth="1"/>
    <col min="15108" max="15108" width="21.75" style="769" customWidth="1"/>
    <col min="15109" max="15109" width="19.125" style="769" bestFit="1" customWidth="1"/>
    <col min="15110" max="15110" width="15.125" style="769" bestFit="1" customWidth="1"/>
    <col min="15111" max="15111" width="24.25" style="769" bestFit="1" customWidth="1"/>
    <col min="15112" max="15112" width="9" style="769" bestFit="1"/>
    <col min="15113" max="15113" width="35.875" style="769" bestFit="1" customWidth="1"/>
    <col min="15114" max="15114" width="15" style="769" bestFit="1" customWidth="1"/>
    <col min="15115" max="15360" width="9" style="769"/>
    <col min="15361" max="15361" width="19.5" style="769" customWidth="1"/>
    <col min="15362" max="15362" width="23.25" style="769" bestFit="1" customWidth="1"/>
    <col min="15363" max="15363" width="25.5" style="769" bestFit="1" customWidth="1"/>
    <col min="15364" max="15364" width="21.75" style="769" customWidth="1"/>
    <col min="15365" max="15365" width="19.125" style="769" bestFit="1" customWidth="1"/>
    <col min="15366" max="15366" width="15.125" style="769" bestFit="1" customWidth="1"/>
    <col min="15367" max="15367" width="24.25" style="769" bestFit="1" customWidth="1"/>
    <col min="15368" max="15368" width="9" style="769" bestFit="1"/>
    <col min="15369" max="15369" width="35.875" style="769" bestFit="1" customWidth="1"/>
    <col min="15370" max="15370" width="15" style="769" bestFit="1" customWidth="1"/>
    <col min="15371" max="15616" width="9" style="769"/>
    <col min="15617" max="15617" width="19.5" style="769" customWidth="1"/>
    <col min="15618" max="15618" width="23.25" style="769" bestFit="1" customWidth="1"/>
    <col min="15619" max="15619" width="25.5" style="769" bestFit="1" customWidth="1"/>
    <col min="15620" max="15620" width="21.75" style="769" customWidth="1"/>
    <col min="15621" max="15621" width="19.125" style="769" bestFit="1" customWidth="1"/>
    <col min="15622" max="15622" width="15.125" style="769" bestFit="1" customWidth="1"/>
    <col min="15623" max="15623" width="24.25" style="769" bestFit="1" customWidth="1"/>
    <col min="15624" max="15624" width="9" style="769" bestFit="1"/>
    <col min="15625" max="15625" width="35.875" style="769" bestFit="1" customWidth="1"/>
    <col min="15626" max="15626" width="15" style="769" bestFit="1" customWidth="1"/>
    <col min="15627" max="15872" width="9" style="769"/>
    <col min="15873" max="15873" width="19.5" style="769" customWidth="1"/>
    <col min="15874" max="15874" width="23.25" style="769" bestFit="1" customWidth="1"/>
    <col min="15875" max="15875" width="25.5" style="769" bestFit="1" customWidth="1"/>
    <col min="15876" max="15876" width="21.75" style="769" customWidth="1"/>
    <col min="15877" max="15877" width="19.125" style="769" bestFit="1" customWidth="1"/>
    <col min="15878" max="15878" width="15.125" style="769" bestFit="1" customWidth="1"/>
    <col min="15879" max="15879" width="24.25" style="769" bestFit="1" customWidth="1"/>
    <col min="15880" max="15880" width="9" style="769" bestFit="1"/>
    <col min="15881" max="15881" width="35.875" style="769" bestFit="1" customWidth="1"/>
    <col min="15882" max="15882" width="15" style="769" bestFit="1" customWidth="1"/>
    <col min="15883" max="16128" width="9" style="769"/>
    <col min="16129" max="16129" width="19.5" style="769" customWidth="1"/>
    <col min="16130" max="16130" width="23.25" style="769" bestFit="1" customWidth="1"/>
    <col min="16131" max="16131" width="25.5" style="769" bestFit="1" customWidth="1"/>
    <col min="16132" max="16132" width="21.75" style="769" customWidth="1"/>
    <col min="16133" max="16133" width="19.125" style="769" bestFit="1" customWidth="1"/>
    <col min="16134" max="16134" width="15.125" style="769" bestFit="1" customWidth="1"/>
    <col min="16135" max="16135" width="24.25" style="769" bestFit="1" customWidth="1"/>
    <col min="16136" max="16136" width="9" style="769" bestFit="1"/>
    <col min="16137" max="16137" width="35.875" style="769" bestFit="1" customWidth="1"/>
    <col min="16138" max="16138" width="15" style="769" bestFit="1" customWidth="1"/>
    <col min="16139" max="16384" width="9" style="769"/>
  </cols>
  <sheetData>
    <row r="1" spans="1:10">
      <c r="A1" s="899" t="s">
        <v>4107</v>
      </c>
      <c r="B1" s="899" t="s">
        <v>4108</v>
      </c>
      <c r="C1" s="899" t="s">
        <v>4109</v>
      </c>
      <c r="D1" s="899" t="s">
        <v>4110</v>
      </c>
      <c r="E1" s="899" t="s">
        <v>4111</v>
      </c>
      <c r="F1" s="899" t="s">
        <v>4112</v>
      </c>
      <c r="G1" s="899" t="s">
        <v>4113</v>
      </c>
      <c r="H1" s="899" t="s">
        <v>4114</v>
      </c>
      <c r="I1" s="899" t="s">
        <v>4115</v>
      </c>
      <c r="J1" s="899" t="s">
        <v>4116</v>
      </c>
    </row>
    <row r="2" spans="1:10" s="712" customFormat="1" ht="31.5" customHeight="1">
      <c r="A2" s="900" t="str">
        <f>IF('第二面-3'!K9="","",SUBSTITUTE('第二面-3'!K9,"-",""))</f>
        <v/>
      </c>
      <c r="B2" s="900" t="str">
        <f>'第二面-3'!K4</f>
        <v/>
      </c>
      <c r="C2" s="902"/>
      <c r="D2" s="902"/>
      <c r="E2" s="902"/>
      <c r="F2" s="900" t="str">
        <f>'第二面-3'!K6</f>
        <v/>
      </c>
      <c r="G2" s="902" t="s">
        <v>4033</v>
      </c>
      <c r="H2" s="900" t="str">
        <f>'第二面-3'!K7</f>
        <v/>
      </c>
      <c r="I2" s="901" t="str">
        <f>'第二面-3'!K8</f>
        <v/>
      </c>
      <c r="J2" s="901" t="str">
        <f>'第二面-3'!K9</f>
        <v/>
      </c>
    </row>
    <row r="4" spans="1:10">
      <c r="A4" s="769" t="str">
        <f>第二面!K56</f>
        <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93</vt:i4>
      </vt:variant>
    </vt:vector>
  </HeadingPairs>
  <TitlesOfParts>
    <vt:vector size="158" baseType="lpstr">
      <vt:lpstr>初期画面</vt:lpstr>
      <vt:lpstr>電申申込書</vt:lpstr>
      <vt:lpstr>郵送先</vt:lpstr>
      <vt:lpstr>第二面（入力）</vt:lpstr>
      <vt:lpstr>第一面</vt:lpstr>
      <vt:lpstr>第一面 (計変)</vt:lpstr>
      <vt:lpstr>第二面</vt:lpstr>
      <vt:lpstr>第二面-2</vt:lpstr>
      <vt:lpstr>第二面-3</vt:lpstr>
      <vt:lpstr>第三面</vt:lpstr>
      <vt:lpstr>第三面-2</vt:lpstr>
      <vt:lpstr>第四面</vt:lpstr>
      <vt:lpstr>第四面-2</vt:lpstr>
      <vt:lpstr>第五面</vt:lpstr>
      <vt:lpstr>第五面-2</vt:lpstr>
      <vt:lpstr>第五面-3</vt:lpstr>
      <vt:lpstr>第六面</vt:lpstr>
      <vt:lpstr>第六面-2</vt:lpstr>
      <vt:lpstr>第二面（主）</vt:lpstr>
      <vt:lpstr>第二面（施）</vt:lpstr>
      <vt:lpstr>注意</vt:lpstr>
      <vt:lpstr>概第一面</vt:lpstr>
      <vt:lpstr>概第一面-2</vt:lpstr>
      <vt:lpstr>概第一面-3</vt:lpstr>
      <vt:lpstr>概第二面</vt:lpstr>
      <vt:lpstr>概第二面-2</vt:lpstr>
      <vt:lpstr>概第三面</vt:lpstr>
      <vt:lpstr>概第一面（主）</vt:lpstr>
      <vt:lpstr>建築工事届（別記第40号様式）</vt:lpstr>
      <vt:lpstr>注意（工事届）20250101</vt:lpstr>
      <vt:lpstr>委任状</vt:lpstr>
      <vt:lpstr>連絡先</vt:lpstr>
      <vt:lpstr>調査表</vt:lpstr>
      <vt:lpstr>←確認申請はここまで　→ここからは検査書類</vt:lpstr>
      <vt:lpstr>共通第二面（検査入力）</vt:lpstr>
      <vt:lpstr>中間第一面</vt:lpstr>
      <vt:lpstr>完了第一面</vt:lpstr>
      <vt:lpstr>共通第二面</vt:lpstr>
      <vt:lpstr>共通第二面（主）</vt:lpstr>
      <vt:lpstr>中間第三面</vt:lpstr>
      <vt:lpstr>完了第三面</vt:lpstr>
      <vt:lpstr>共通第四面</vt:lpstr>
      <vt:lpstr>注意 (検査)</vt:lpstr>
      <vt:lpstr>→TKCデータ用</vt:lpstr>
      <vt:lpstr>建築物データ</vt:lpstr>
      <vt:lpstr>ゲスト登録</vt:lpstr>
      <vt:lpstr>用途番号用</vt:lpstr>
      <vt:lpstr>注意欄再掲（参照用）</vt:lpstr>
      <vt:lpstr>追加記入欄</vt:lpstr>
      <vt:lpstr>中間シート</vt:lpstr>
      <vt:lpstr>中間シート (2)</vt:lpstr>
      <vt:lpstr>エラー23シート</vt:lpstr>
      <vt:lpstr>市町村コード</vt:lpstr>
      <vt:lpstr>市町村コード (2)</vt:lpstr>
      <vt:lpstr>エラー32シート</vt:lpstr>
      <vt:lpstr>行政集計シート※記入不要です</vt:lpstr>
      <vt:lpstr>建築主１</vt:lpstr>
      <vt:lpstr>建築主２</vt:lpstr>
      <vt:lpstr>建築主３</vt:lpstr>
      <vt:lpstr>代理者</vt:lpstr>
      <vt:lpstr>設計者１</vt:lpstr>
      <vt:lpstr>設計者２</vt:lpstr>
      <vt:lpstr>設計者３</vt:lpstr>
      <vt:lpstr>設計者４</vt:lpstr>
      <vt:lpstr>工事監理者</vt:lpstr>
      <vt:lpstr>委任状!Print_Area</vt:lpstr>
      <vt:lpstr>概第一面!Print_Area</vt:lpstr>
      <vt:lpstr>'概第一面（主）'!Print_Area</vt:lpstr>
      <vt:lpstr>'概第一面-2'!Print_Area</vt:lpstr>
      <vt:lpstr>'概第一面-3'!Print_Area</vt:lpstr>
      <vt:lpstr>概第三面!Print_Area</vt:lpstr>
      <vt:lpstr>概第二面!Print_Area</vt:lpstr>
      <vt:lpstr>'概第二面-2'!Print_Area</vt:lpstr>
      <vt:lpstr>完了第一面!Print_Area</vt:lpstr>
      <vt:lpstr>完了第三面!Print_Area</vt:lpstr>
      <vt:lpstr>共通第四面!Print_Area</vt:lpstr>
      <vt:lpstr>共通第二面!Print_Area</vt:lpstr>
      <vt:lpstr>'共通第二面（検査入力）'!Print_Area</vt:lpstr>
      <vt:lpstr>'共通第二面（主）'!Print_Area</vt:lpstr>
      <vt:lpstr>'建築工事届（別記第40号様式）'!Print_Area</vt:lpstr>
      <vt:lpstr>行政集計シート※記入不要です!Print_Area</vt:lpstr>
      <vt:lpstr>初期画面!Print_Area</vt:lpstr>
      <vt:lpstr>第一面!Print_Area</vt:lpstr>
      <vt:lpstr>'第一面 (計変)'!Print_Area</vt:lpstr>
      <vt:lpstr>第五面!Print_Area</vt:lpstr>
      <vt:lpstr>'第五面-2'!Print_Area</vt:lpstr>
      <vt:lpstr>'第五面-3'!Print_Area</vt:lpstr>
      <vt:lpstr>第三面!Print_Area</vt:lpstr>
      <vt:lpstr>'第三面-2'!Print_Area</vt:lpstr>
      <vt:lpstr>第四面!Print_Area</vt:lpstr>
      <vt:lpstr>'第四面-2'!Print_Area</vt:lpstr>
      <vt:lpstr>第二面!Print_Area</vt:lpstr>
      <vt:lpstr>'第二面（施）'!Print_Area</vt:lpstr>
      <vt:lpstr>'第二面（主）'!Print_Area</vt:lpstr>
      <vt:lpstr>'第二面（入力）'!Print_Area</vt:lpstr>
      <vt:lpstr>'第二面-2'!Print_Area</vt:lpstr>
      <vt:lpstr>'第二面-3'!Print_Area</vt:lpstr>
      <vt:lpstr>第六面!Print_Area</vt:lpstr>
      <vt:lpstr>'第六面-2'!Print_Area</vt:lpstr>
      <vt:lpstr>中間シート!Print_Area</vt:lpstr>
      <vt:lpstr>'中間シート (2)'!Print_Area</vt:lpstr>
      <vt:lpstr>中間第一面!Print_Area</vt:lpstr>
      <vt:lpstr>中間第三面!Print_Area</vt:lpstr>
      <vt:lpstr>'注意 (検査)'!Print_Area</vt:lpstr>
      <vt:lpstr>'注意（工事届）20250101'!Print_Area</vt:lpstr>
      <vt:lpstr>'注意欄再掲（参照用）'!Print_Area</vt:lpstr>
      <vt:lpstr>調査表!Print_Area</vt:lpstr>
      <vt:lpstr>追加記入欄!Print_Area</vt:lpstr>
      <vt:lpstr>電申申込書!Print_Area</vt:lpstr>
      <vt:lpstr>郵送先!Print_Area</vt:lpstr>
      <vt:lpstr>連絡先!Print_Area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TKC</dc:creator>
  <cp:lastModifiedBy>Fukunaga</cp:lastModifiedBy>
  <cp:lastPrinted>2025-07-04T07:07:33Z</cp:lastPrinted>
  <dcterms:created xsi:type="dcterms:W3CDTF">2015-01-05T10:10:56Z</dcterms:created>
  <dcterms:modified xsi:type="dcterms:W3CDTF">2026-09-07T02:00:39Z</dcterms:modified>
</cp:coreProperties>
</file>